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hidePivotFieldList="1" defaultThemeVersion="166925"/>
  <mc:AlternateContent xmlns:mc="http://schemas.openxmlformats.org/markup-compatibility/2006">
    <mc:Choice Requires="x15">
      <x15ac:absPath xmlns:x15ac="http://schemas.microsoft.com/office/spreadsheetml/2010/11/ac" url="/Users/rmiller/Documents/Packt/research/"/>
    </mc:Choice>
  </mc:AlternateContent>
  <xr:revisionPtr revIDLastSave="0" documentId="13_ncr:1_{492BCF61-552F-ED4A-BB47-BC97A8B21292}" xr6:coauthVersionLast="47" xr6:coauthVersionMax="47" xr10:uidLastSave="{00000000-0000-0000-0000-000000000000}"/>
  <bookViews>
    <workbookView xWindow="960" yWindow="2880" windowWidth="60700" windowHeight="28260" activeTab="6" xr2:uid="{00000000-000D-0000-FFFF-FFFF00000000}"/>
  </bookViews>
  <sheets>
    <sheet name="Overall Success Summary" sheetId="4" r:id="rId1"/>
    <sheet name="Log Data" sheetId="1" r:id="rId2"/>
    <sheet name="Utterance  Count vs Success" sheetId="9" r:id="rId3"/>
    <sheet name="Daily Users" sheetId="3" r:id="rId4"/>
    <sheet name="Repeat Users" sheetId="6" r:id="rId5"/>
    <sheet name="Unique Users" sheetId="5" r:id="rId6"/>
    <sheet name="Intent Classification" sheetId="7" r:id="rId7"/>
    <sheet name="System Errors" sheetId="8" r:id="rId8"/>
    <sheet name="Conversational Buttons" sheetId="10" r:id="rId9"/>
    <sheet name="Menu And Tips" sheetId="2" r:id="rId10"/>
  </sheets>
  <definedNames>
    <definedName name="_xlnm._FilterDatabase" localSheetId="1" hidden="1">'Log Data'!$A$1:$O$10267</definedName>
  </definedNames>
  <calcPr calcId="191029"/>
  <pivotCaches>
    <pivotCache cacheId="12"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8" i="7" l="1"/>
  <c r="R48" i="7"/>
  <c r="S48" i="7"/>
  <c r="T48" i="7" s="1"/>
  <c r="U48" i="7" s="1"/>
  <c r="V48" i="7" s="1"/>
  <c r="W48" i="7" s="1"/>
  <c r="X48" i="7" s="1"/>
  <c r="Y48" i="7" s="1"/>
  <c r="Z48" i="7" s="1"/>
  <c r="AA48" i="7" s="1"/>
  <c r="AB48" i="7" s="1"/>
  <c r="AC48" i="7" s="1"/>
  <c r="AD48" i="7" s="1"/>
  <c r="P48" i="7"/>
  <c r="O48" i="7"/>
  <c r="P44" i="7"/>
  <c r="Q44" i="7" s="1"/>
  <c r="R44" i="7" s="1"/>
  <c r="P43" i="7"/>
  <c r="Q43" i="7" s="1"/>
  <c r="R43" i="7" s="1"/>
  <c r="S43" i="7" s="1"/>
  <c r="T43" i="7" s="1"/>
  <c r="U43" i="7" s="1"/>
  <c r="V43" i="7" s="1"/>
  <c r="W43" i="7" s="1"/>
  <c r="X43" i="7" s="1"/>
  <c r="Y43" i="7" s="1"/>
  <c r="Z43" i="7" s="1"/>
  <c r="AA43" i="7" s="1"/>
  <c r="AB43" i="7" s="1"/>
  <c r="AC43" i="7" s="1"/>
  <c r="AD43" i="7" s="1"/>
  <c r="AE43" i="7" s="1"/>
  <c r="AF43" i="7" s="1"/>
  <c r="AG43" i="7" s="1"/>
  <c r="AH43" i="7" s="1"/>
  <c r="AI43" i="7" s="1"/>
  <c r="AJ43" i="7" s="1"/>
  <c r="AK43" i="7" s="1"/>
  <c r="AL43" i="7" s="1"/>
  <c r="AM43" i="7" s="1"/>
  <c r="AN43" i="7" s="1"/>
  <c r="AO43" i="7" s="1"/>
  <c r="AP43" i="7" s="1"/>
  <c r="AQ43" i="7" s="1"/>
  <c r="AR43" i="7" s="1"/>
  <c r="AS43" i="7" s="1"/>
  <c r="AT43" i="7" s="1"/>
  <c r="AU43" i="7" s="1"/>
  <c r="AV43" i="7" s="1"/>
  <c r="AW43" i="7" s="1"/>
  <c r="P64" i="7"/>
  <c r="R64" i="7"/>
  <c r="T64" i="7"/>
  <c r="V64" i="7"/>
  <c r="X64" i="7"/>
  <c r="Z64" i="7"/>
  <c r="AB64" i="7"/>
  <c r="AD64" i="7"/>
  <c r="P58" i="7"/>
  <c r="Q58" i="7"/>
  <c r="R58" i="7"/>
  <c r="S58" i="7"/>
  <c r="T58" i="7"/>
  <c r="U58" i="7"/>
  <c r="V58" i="7"/>
  <c r="W58" i="7"/>
  <c r="X58" i="7"/>
  <c r="Y58" i="7"/>
  <c r="Z58" i="7"/>
  <c r="AA58" i="7"/>
  <c r="AB58" i="7"/>
  <c r="AC58" i="7"/>
  <c r="AD58" i="7"/>
  <c r="AE58" i="7"/>
  <c r="O58" i="7"/>
  <c r="N57" i="7"/>
  <c r="N58" i="7"/>
  <c r="N54" i="7"/>
  <c r="N53" i="7"/>
  <c r="AE54" i="7" s="1"/>
  <c r="S8" i="1"/>
  <c r="S10" i="1"/>
  <c r="S9" i="1"/>
  <c r="S7" i="1"/>
  <c r="S13" i="1"/>
  <c r="S11" i="1"/>
  <c r="S12" i="1"/>
  <c r="S6" i="1"/>
  <c r="S5" i="1"/>
  <c r="S2" i="1"/>
  <c r="S3" i="1"/>
  <c r="S4" i="1"/>
  <c r="S15" i="1"/>
  <c r="S17"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4116" i="1"/>
  <c r="P4117" i="1"/>
  <c r="P4118" i="1"/>
  <c r="P4119" i="1"/>
  <c r="P4120" i="1"/>
  <c r="P4121" i="1"/>
  <c r="P4122" i="1"/>
  <c r="P4123" i="1"/>
  <c r="P4124" i="1"/>
  <c r="P4125" i="1"/>
  <c r="P4126" i="1"/>
  <c r="P4127" i="1"/>
  <c r="P4128" i="1"/>
  <c r="P4129" i="1"/>
  <c r="P4130" i="1"/>
  <c r="P4131" i="1"/>
  <c r="P4132" i="1"/>
  <c r="P4133" i="1"/>
  <c r="P4134" i="1"/>
  <c r="P4135" i="1"/>
  <c r="P4136" i="1"/>
  <c r="P4137" i="1"/>
  <c r="P4138" i="1"/>
  <c r="P4139" i="1"/>
  <c r="P4140" i="1"/>
  <c r="P4141" i="1"/>
  <c r="P4142" i="1"/>
  <c r="P4143" i="1"/>
  <c r="P4144" i="1"/>
  <c r="P4145" i="1"/>
  <c r="P4146" i="1"/>
  <c r="P4147" i="1"/>
  <c r="P4148" i="1"/>
  <c r="P4149" i="1"/>
  <c r="P4150" i="1"/>
  <c r="P4151" i="1"/>
  <c r="P4152" i="1"/>
  <c r="P4153" i="1"/>
  <c r="P4154" i="1"/>
  <c r="P4155" i="1"/>
  <c r="P4156" i="1"/>
  <c r="P4157" i="1"/>
  <c r="P4158" i="1"/>
  <c r="P4159" i="1"/>
  <c r="P4160" i="1"/>
  <c r="P4161" i="1"/>
  <c r="P4162" i="1"/>
  <c r="P4163" i="1"/>
  <c r="P4164" i="1"/>
  <c r="P4165" i="1"/>
  <c r="P4166" i="1"/>
  <c r="P4167" i="1"/>
  <c r="P4168" i="1"/>
  <c r="P4169" i="1"/>
  <c r="P4170" i="1"/>
  <c r="P4171" i="1"/>
  <c r="P4172" i="1"/>
  <c r="P4173" i="1"/>
  <c r="P4174" i="1"/>
  <c r="P4175" i="1"/>
  <c r="P4176" i="1"/>
  <c r="P4177" i="1"/>
  <c r="P4178" i="1"/>
  <c r="P4179" i="1"/>
  <c r="P4180" i="1"/>
  <c r="P4181" i="1"/>
  <c r="P4182" i="1"/>
  <c r="P4183" i="1"/>
  <c r="P4184" i="1"/>
  <c r="P4185" i="1"/>
  <c r="P4186" i="1"/>
  <c r="P4187" i="1"/>
  <c r="P4188" i="1"/>
  <c r="P4189" i="1"/>
  <c r="P4190" i="1"/>
  <c r="P4191" i="1"/>
  <c r="P4192" i="1"/>
  <c r="P4193" i="1"/>
  <c r="P4194" i="1"/>
  <c r="P4195" i="1"/>
  <c r="P4196" i="1"/>
  <c r="P4197" i="1"/>
  <c r="P4198" i="1"/>
  <c r="P4199" i="1"/>
  <c r="P4200" i="1"/>
  <c r="P4201" i="1"/>
  <c r="P4202" i="1"/>
  <c r="P4203" i="1"/>
  <c r="P4204" i="1"/>
  <c r="P4205" i="1"/>
  <c r="P4206" i="1"/>
  <c r="P4207" i="1"/>
  <c r="P4208" i="1"/>
  <c r="P4209" i="1"/>
  <c r="P4210" i="1"/>
  <c r="P4211" i="1"/>
  <c r="P4212" i="1"/>
  <c r="P4213" i="1"/>
  <c r="P4214" i="1"/>
  <c r="P4215" i="1"/>
  <c r="P4216" i="1"/>
  <c r="P4217" i="1"/>
  <c r="P4218" i="1"/>
  <c r="P4219" i="1"/>
  <c r="P4220" i="1"/>
  <c r="P4221" i="1"/>
  <c r="P4222" i="1"/>
  <c r="P4223" i="1"/>
  <c r="P4224" i="1"/>
  <c r="P4225" i="1"/>
  <c r="P4226" i="1"/>
  <c r="P4227" i="1"/>
  <c r="P4228" i="1"/>
  <c r="P4229" i="1"/>
  <c r="P4230" i="1"/>
  <c r="P4231" i="1"/>
  <c r="P4232" i="1"/>
  <c r="P4233" i="1"/>
  <c r="P4234" i="1"/>
  <c r="P4235" i="1"/>
  <c r="P4236" i="1"/>
  <c r="P4237" i="1"/>
  <c r="P4238" i="1"/>
  <c r="P4239" i="1"/>
  <c r="P4240" i="1"/>
  <c r="P4241" i="1"/>
  <c r="P4242" i="1"/>
  <c r="P4243" i="1"/>
  <c r="P4244" i="1"/>
  <c r="P4245" i="1"/>
  <c r="P4246" i="1"/>
  <c r="P4247" i="1"/>
  <c r="P4248" i="1"/>
  <c r="P4249" i="1"/>
  <c r="P4250" i="1"/>
  <c r="P4251" i="1"/>
  <c r="P4252" i="1"/>
  <c r="P4253" i="1"/>
  <c r="P4254" i="1"/>
  <c r="P4255" i="1"/>
  <c r="P4256" i="1"/>
  <c r="P4257" i="1"/>
  <c r="P4258" i="1"/>
  <c r="P4259" i="1"/>
  <c r="P4260" i="1"/>
  <c r="P4261" i="1"/>
  <c r="P4262" i="1"/>
  <c r="P4263" i="1"/>
  <c r="P4264" i="1"/>
  <c r="P4265" i="1"/>
  <c r="P4266" i="1"/>
  <c r="P4267" i="1"/>
  <c r="P4268" i="1"/>
  <c r="P4269" i="1"/>
  <c r="P4270" i="1"/>
  <c r="P4271" i="1"/>
  <c r="P4272" i="1"/>
  <c r="P4273" i="1"/>
  <c r="P4274" i="1"/>
  <c r="P4275" i="1"/>
  <c r="P4276" i="1"/>
  <c r="P4277" i="1"/>
  <c r="P4278" i="1"/>
  <c r="P4279" i="1"/>
  <c r="P4280" i="1"/>
  <c r="P4281" i="1"/>
  <c r="P4282" i="1"/>
  <c r="P4283" i="1"/>
  <c r="P4284" i="1"/>
  <c r="P4285" i="1"/>
  <c r="P4286" i="1"/>
  <c r="P4287" i="1"/>
  <c r="P4288" i="1"/>
  <c r="P4289" i="1"/>
  <c r="P4290" i="1"/>
  <c r="P4291" i="1"/>
  <c r="P4292" i="1"/>
  <c r="P4293" i="1"/>
  <c r="P4294" i="1"/>
  <c r="P4295" i="1"/>
  <c r="P4296" i="1"/>
  <c r="P4297" i="1"/>
  <c r="P4298" i="1"/>
  <c r="P4299" i="1"/>
  <c r="P4300" i="1"/>
  <c r="P4301" i="1"/>
  <c r="P4302" i="1"/>
  <c r="P4303" i="1"/>
  <c r="P4304" i="1"/>
  <c r="P4305" i="1"/>
  <c r="P4306" i="1"/>
  <c r="P4307" i="1"/>
  <c r="P4308" i="1"/>
  <c r="P4309" i="1"/>
  <c r="P4310" i="1"/>
  <c r="P4311" i="1"/>
  <c r="P4312" i="1"/>
  <c r="P4313" i="1"/>
  <c r="P4314" i="1"/>
  <c r="P4315" i="1"/>
  <c r="P4316" i="1"/>
  <c r="P4317" i="1"/>
  <c r="P4318" i="1"/>
  <c r="P4319" i="1"/>
  <c r="P4320" i="1"/>
  <c r="P4321" i="1"/>
  <c r="P4322" i="1"/>
  <c r="P4323" i="1"/>
  <c r="P4324" i="1"/>
  <c r="P4325" i="1"/>
  <c r="P4326" i="1"/>
  <c r="P4327" i="1"/>
  <c r="P4328" i="1"/>
  <c r="P4329" i="1"/>
  <c r="P4330" i="1"/>
  <c r="P4331" i="1"/>
  <c r="P4332" i="1"/>
  <c r="P4333" i="1"/>
  <c r="P4334" i="1"/>
  <c r="P4335" i="1"/>
  <c r="P4336" i="1"/>
  <c r="P4337" i="1"/>
  <c r="P4338" i="1"/>
  <c r="P4339" i="1"/>
  <c r="P4340" i="1"/>
  <c r="P4341" i="1"/>
  <c r="P4342" i="1"/>
  <c r="P4343" i="1"/>
  <c r="P4344" i="1"/>
  <c r="P4345" i="1"/>
  <c r="P4346" i="1"/>
  <c r="P4347" i="1"/>
  <c r="P4348" i="1"/>
  <c r="P4349" i="1"/>
  <c r="P4350" i="1"/>
  <c r="P4351" i="1"/>
  <c r="P4352" i="1"/>
  <c r="P4353" i="1"/>
  <c r="P4354" i="1"/>
  <c r="P4355" i="1"/>
  <c r="P4356" i="1"/>
  <c r="P4357" i="1"/>
  <c r="P4358" i="1"/>
  <c r="P4359" i="1"/>
  <c r="P4360" i="1"/>
  <c r="P4361" i="1"/>
  <c r="P4362" i="1"/>
  <c r="P4363" i="1"/>
  <c r="P4364" i="1"/>
  <c r="P4365" i="1"/>
  <c r="P4366" i="1"/>
  <c r="P4367" i="1"/>
  <c r="P4368" i="1"/>
  <c r="P4369" i="1"/>
  <c r="P4370" i="1"/>
  <c r="P4371" i="1"/>
  <c r="P4372" i="1"/>
  <c r="P4373" i="1"/>
  <c r="P4374" i="1"/>
  <c r="P4375" i="1"/>
  <c r="P4376" i="1"/>
  <c r="P4377" i="1"/>
  <c r="P4378" i="1"/>
  <c r="P4379" i="1"/>
  <c r="P4380" i="1"/>
  <c r="P4381" i="1"/>
  <c r="P4382" i="1"/>
  <c r="P4383" i="1"/>
  <c r="P4384" i="1"/>
  <c r="P4385" i="1"/>
  <c r="P4386" i="1"/>
  <c r="P4387" i="1"/>
  <c r="P4388" i="1"/>
  <c r="P4389" i="1"/>
  <c r="P4390" i="1"/>
  <c r="P4391" i="1"/>
  <c r="P4392" i="1"/>
  <c r="P4393" i="1"/>
  <c r="P4394" i="1"/>
  <c r="P4395" i="1"/>
  <c r="P4396" i="1"/>
  <c r="P4397" i="1"/>
  <c r="P4398" i="1"/>
  <c r="P4399" i="1"/>
  <c r="P4400" i="1"/>
  <c r="P4401" i="1"/>
  <c r="P4402" i="1"/>
  <c r="P4403" i="1"/>
  <c r="P4404" i="1"/>
  <c r="P4405" i="1"/>
  <c r="P4406" i="1"/>
  <c r="P4407" i="1"/>
  <c r="P4408" i="1"/>
  <c r="P4409" i="1"/>
  <c r="P4410" i="1"/>
  <c r="P4411" i="1"/>
  <c r="P4412" i="1"/>
  <c r="P4413" i="1"/>
  <c r="P4414" i="1"/>
  <c r="P4415" i="1"/>
  <c r="P4416" i="1"/>
  <c r="P4417" i="1"/>
  <c r="P4418" i="1"/>
  <c r="P4419" i="1"/>
  <c r="P4420" i="1"/>
  <c r="P4421" i="1"/>
  <c r="P4422" i="1"/>
  <c r="P4423" i="1"/>
  <c r="P4424" i="1"/>
  <c r="P4425" i="1"/>
  <c r="P4426" i="1"/>
  <c r="P4427" i="1"/>
  <c r="P4428" i="1"/>
  <c r="P4429" i="1"/>
  <c r="P4430" i="1"/>
  <c r="P4431" i="1"/>
  <c r="P4432" i="1"/>
  <c r="P4433" i="1"/>
  <c r="P4434" i="1"/>
  <c r="P4435" i="1"/>
  <c r="P4436" i="1"/>
  <c r="P4437" i="1"/>
  <c r="P4438" i="1"/>
  <c r="P4439" i="1"/>
  <c r="P4440" i="1"/>
  <c r="P4441" i="1"/>
  <c r="P4442" i="1"/>
  <c r="P4443" i="1"/>
  <c r="P4444" i="1"/>
  <c r="P4445" i="1"/>
  <c r="P4446" i="1"/>
  <c r="P4447" i="1"/>
  <c r="P4448" i="1"/>
  <c r="P4449" i="1"/>
  <c r="P4450" i="1"/>
  <c r="P4451" i="1"/>
  <c r="P4452" i="1"/>
  <c r="P4453" i="1"/>
  <c r="P4454" i="1"/>
  <c r="P4455" i="1"/>
  <c r="P4456" i="1"/>
  <c r="P4457" i="1"/>
  <c r="P4458" i="1"/>
  <c r="P4459" i="1"/>
  <c r="P4460" i="1"/>
  <c r="P4461" i="1"/>
  <c r="P4462" i="1"/>
  <c r="P4463" i="1"/>
  <c r="P4464" i="1"/>
  <c r="P4465" i="1"/>
  <c r="P4466" i="1"/>
  <c r="P4467" i="1"/>
  <c r="P4468" i="1"/>
  <c r="P4469" i="1"/>
  <c r="P4470" i="1"/>
  <c r="P4471" i="1"/>
  <c r="P4472" i="1"/>
  <c r="P4473" i="1"/>
  <c r="P4474" i="1"/>
  <c r="P4475" i="1"/>
  <c r="P4476" i="1"/>
  <c r="P4477" i="1"/>
  <c r="P4478" i="1"/>
  <c r="P4479" i="1"/>
  <c r="P4480" i="1"/>
  <c r="P4481" i="1"/>
  <c r="P4482" i="1"/>
  <c r="P4483" i="1"/>
  <c r="P4484" i="1"/>
  <c r="P4485" i="1"/>
  <c r="P4486" i="1"/>
  <c r="P4487" i="1"/>
  <c r="P4488" i="1"/>
  <c r="P4489" i="1"/>
  <c r="P4490" i="1"/>
  <c r="P4491" i="1"/>
  <c r="P4492" i="1"/>
  <c r="P4493" i="1"/>
  <c r="P4494" i="1"/>
  <c r="P4495" i="1"/>
  <c r="P4496" i="1"/>
  <c r="P4497" i="1"/>
  <c r="P4498" i="1"/>
  <c r="P4499" i="1"/>
  <c r="P4500" i="1"/>
  <c r="P4501" i="1"/>
  <c r="P4502" i="1"/>
  <c r="P4503" i="1"/>
  <c r="P4504" i="1"/>
  <c r="P4505" i="1"/>
  <c r="P4506" i="1"/>
  <c r="P4507" i="1"/>
  <c r="P4508" i="1"/>
  <c r="P4509" i="1"/>
  <c r="P4510" i="1"/>
  <c r="P4511" i="1"/>
  <c r="P4512" i="1"/>
  <c r="P4513" i="1"/>
  <c r="P4514" i="1"/>
  <c r="P4515" i="1"/>
  <c r="P4516" i="1"/>
  <c r="P4517" i="1"/>
  <c r="P4518" i="1"/>
  <c r="P4519" i="1"/>
  <c r="P4520" i="1"/>
  <c r="P4521" i="1"/>
  <c r="P4522" i="1"/>
  <c r="P4523" i="1"/>
  <c r="P4524" i="1"/>
  <c r="P4525" i="1"/>
  <c r="P4526" i="1"/>
  <c r="P4527" i="1"/>
  <c r="P4528" i="1"/>
  <c r="P4529" i="1"/>
  <c r="P4530" i="1"/>
  <c r="P4531" i="1"/>
  <c r="P4532" i="1"/>
  <c r="P4533" i="1"/>
  <c r="P4534" i="1"/>
  <c r="P4535" i="1"/>
  <c r="P4536" i="1"/>
  <c r="P4537" i="1"/>
  <c r="P4538" i="1"/>
  <c r="P4539" i="1"/>
  <c r="P4540" i="1"/>
  <c r="P4541" i="1"/>
  <c r="P4542" i="1"/>
  <c r="P4543" i="1"/>
  <c r="P4544" i="1"/>
  <c r="P4545" i="1"/>
  <c r="P4546" i="1"/>
  <c r="P4547" i="1"/>
  <c r="P4548" i="1"/>
  <c r="P4549" i="1"/>
  <c r="P4550" i="1"/>
  <c r="P4551" i="1"/>
  <c r="P4552" i="1"/>
  <c r="P4553" i="1"/>
  <c r="P4554" i="1"/>
  <c r="P4555" i="1"/>
  <c r="P4556" i="1"/>
  <c r="P4557" i="1"/>
  <c r="P4558" i="1"/>
  <c r="P4559" i="1"/>
  <c r="P4560" i="1"/>
  <c r="P4561" i="1"/>
  <c r="P4562" i="1"/>
  <c r="P4563" i="1"/>
  <c r="P4564" i="1"/>
  <c r="P4565" i="1"/>
  <c r="P4566" i="1"/>
  <c r="P4567" i="1"/>
  <c r="P4568" i="1"/>
  <c r="P4569" i="1"/>
  <c r="P4570" i="1"/>
  <c r="P4571" i="1"/>
  <c r="P4572" i="1"/>
  <c r="P4573" i="1"/>
  <c r="P4574" i="1"/>
  <c r="P4575" i="1"/>
  <c r="P4576" i="1"/>
  <c r="P4577" i="1"/>
  <c r="P4578" i="1"/>
  <c r="P4579" i="1"/>
  <c r="P4580" i="1"/>
  <c r="P4581" i="1"/>
  <c r="P4582" i="1"/>
  <c r="P4583" i="1"/>
  <c r="P4584" i="1"/>
  <c r="P4585" i="1"/>
  <c r="P4586" i="1"/>
  <c r="P4587" i="1"/>
  <c r="P4588" i="1"/>
  <c r="P4589" i="1"/>
  <c r="P4590" i="1"/>
  <c r="P4591" i="1"/>
  <c r="P4592" i="1"/>
  <c r="P4593" i="1"/>
  <c r="P4594" i="1"/>
  <c r="P4595" i="1"/>
  <c r="P4596" i="1"/>
  <c r="P4597" i="1"/>
  <c r="P4598" i="1"/>
  <c r="P4599" i="1"/>
  <c r="P4600" i="1"/>
  <c r="P4601" i="1"/>
  <c r="P4602" i="1"/>
  <c r="P4603" i="1"/>
  <c r="P4604" i="1"/>
  <c r="P4605" i="1"/>
  <c r="P4606" i="1"/>
  <c r="P4607" i="1"/>
  <c r="P4608" i="1"/>
  <c r="P4609" i="1"/>
  <c r="P4610" i="1"/>
  <c r="P4611" i="1"/>
  <c r="P4612" i="1"/>
  <c r="P4613" i="1"/>
  <c r="P4614" i="1"/>
  <c r="P4615" i="1"/>
  <c r="P4616" i="1"/>
  <c r="P4617" i="1"/>
  <c r="P4618" i="1"/>
  <c r="P4619" i="1"/>
  <c r="P4620" i="1"/>
  <c r="P4621" i="1"/>
  <c r="P4622" i="1"/>
  <c r="P4623" i="1"/>
  <c r="P4624" i="1"/>
  <c r="P4625" i="1"/>
  <c r="P4626" i="1"/>
  <c r="P4627" i="1"/>
  <c r="P4628" i="1"/>
  <c r="P4629" i="1"/>
  <c r="P4630" i="1"/>
  <c r="P4631" i="1"/>
  <c r="P4632" i="1"/>
  <c r="P4633" i="1"/>
  <c r="P4634" i="1"/>
  <c r="P4635" i="1"/>
  <c r="P4636" i="1"/>
  <c r="P4637" i="1"/>
  <c r="P4638" i="1"/>
  <c r="P4639" i="1"/>
  <c r="P4640" i="1"/>
  <c r="P4641" i="1"/>
  <c r="P4642" i="1"/>
  <c r="P4643" i="1"/>
  <c r="P4644" i="1"/>
  <c r="P4645" i="1"/>
  <c r="P4646" i="1"/>
  <c r="P4647" i="1"/>
  <c r="P4648" i="1"/>
  <c r="P4649" i="1"/>
  <c r="P4650" i="1"/>
  <c r="P4651" i="1"/>
  <c r="P4652" i="1"/>
  <c r="P4653" i="1"/>
  <c r="P4654" i="1"/>
  <c r="P4655" i="1"/>
  <c r="P4656" i="1"/>
  <c r="P4657" i="1"/>
  <c r="P4658" i="1"/>
  <c r="P4659" i="1"/>
  <c r="P4660" i="1"/>
  <c r="P4661" i="1"/>
  <c r="P4662" i="1"/>
  <c r="P4663" i="1"/>
  <c r="P4664" i="1"/>
  <c r="P4665" i="1"/>
  <c r="P4666" i="1"/>
  <c r="P4667" i="1"/>
  <c r="P4668" i="1"/>
  <c r="P4669" i="1"/>
  <c r="P4670" i="1"/>
  <c r="P4671" i="1"/>
  <c r="P4672" i="1"/>
  <c r="P4673" i="1"/>
  <c r="P4674" i="1"/>
  <c r="P4675" i="1"/>
  <c r="P4676" i="1"/>
  <c r="P4677" i="1"/>
  <c r="P4678" i="1"/>
  <c r="P4679" i="1"/>
  <c r="P4680" i="1"/>
  <c r="P4681" i="1"/>
  <c r="P4682" i="1"/>
  <c r="P4683" i="1"/>
  <c r="P4684" i="1"/>
  <c r="P4685" i="1"/>
  <c r="P4686" i="1"/>
  <c r="P4687" i="1"/>
  <c r="P4688" i="1"/>
  <c r="P4689" i="1"/>
  <c r="P4690" i="1"/>
  <c r="P4691" i="1"/>
  <c r="P4692" i="1"/>
  <c r="P4693" i="1"/>
  <c r="P4694" i="1"/>
  <c r="P4695" i="1"/>
  <c r="P4696" i="1"/>
  <c r="P4697" i="1"/>
  <c r="P4698" i="1"/>
  <c r="P4699" i="1"/>
  <c r="P4700" i="1"/>
  <c r="P4701" i="1"/>
  <c r="P4702" i="1"/>
  <c r="P4703" i="1"/>
  <c r="P4704" i="1"/>
  <c r="P4705" i="1"/>
  <c r="P4706" i="1"/>
  <c r="P4707" i="1"/>
  <c r="P4708" i="1"/>
  <c r="P4709" i="1"/>
  <c r="P4710" i="1"/>
  <c r="P4711" i="1"/>
  <c r="P4712" i="1"/>
  <c r="P4713" i="1"/>
  <c r="P4714" i="1"/>
  <c r="P4715" i="1"/>
  <c r="P4716" i="1"/>
  <c r="P4717" i="1"/>
  <c r="P4718" i="1"/>
  <c r="P4719" i="1"/>
  <c r="P4720" i="1"/>
  <c r="P4721" i="1"/>
  <c r="P4722" i="1"/>
  <c r="P4723" i="1"/>
  <c r="P4724" i="1"/>
  <c r="P4725" i="1"/>
  <c r="P4726" i="1"/>
  <c r="P4727" i="1"/>
  <c r="P4728" i="1"/>
  <c r="P4729" i="1"/>
  <c r="P4730" i="1"/>
  <c r="P4731" i="1"/>
  <c r="P4732" i="1"/>
  <c r="P4733" i="1"/>
  <c r="P4734" i="1"/>
  <c r="P4735" i="1"/>
  <c r="P4736" i="1"/>
  <c r="P4737" i="1"/>
  <c r="P4738" i="1"/>
  <c r="P4739" i="1"/>
  <c r="P4740" i="1"/>
  <c r="P4741" i="1"/>
  <c r="P4742" i="1"/>
  <c r="P4743" i="1"/>
  <c r="P4744" i="1"/>
  <c r="P4745" i="1"/>
  <c r="P4746" i="1"/>
  <c r="P4747" i="1"/>
  <c r="P4748" i="1"/>
  <c r="P4749" i="1"/>
  <c r="P4750" i="1"/>
  <c r="P4751" i="1"/>
  <c r="P4752" i="1"/>
  <c r="P4753" i="1"/>
  <c r="P4754" i="1"/>
  <c r="P4755" i="1"/>
  <c r="P4756" i="1"/>
  <c r="P4757" i="1"/>
  <c r="P4758" i="1"/>
  <c r="P4759" i="1"/>
  <c r="P4760" i="1"/>
  <c r="P4761" i="1"/>
  <c r="P4762" i="1"/>
  <c r="P4763" i="1"/>
  <c r="P4764" i="1"/>
  <c r="P4765" i="1"/>
  <c r="P4766" i="1"/>
  <c r="P4767" i="1"/>
  <c r="P4768" i="1"/>
  <c r="P4769" i="1"/>
  <c r="P4770" i="1"/>
  <c r="P4771" i="1"/>
  <c r="P4772" i="1"/>
  <c r="P4773" i="1"/>
  <c r="P4774" i="1"/>
  <c r="P4775" i="1"/>
  <c r="P4776" i="1"/>
  <c r="P4777" i="1"/>
  <c r="P4778" i="1"/>
  <c r="P4779" i="1"/>
  <c r="P4780" i="1"/>
  <c r="P4781" i="1"/>
  <c r="P4782" i="1"/>
  <c r="P4783" i="1"/>
  <c r="P4784" i="1"/>
  <c r="P4785" i="1"/>
  <c r="P4786" i="1"/>
  <c r="P4787" i="1"/>
  <c r="P4788" i="1"/>
  <c r="P4789" i="1"/>
  <c r="P4790" i="1"/>
  <c r="P4791" i="1"/>
  <c r="P4792" i="1"/>
  <c r="P4793" i="1"/>
  <c r="P4794" i="1"/>
  <c r="P4795" i="1"/>
  <c r="P4796" i="1"/>
  <c r="P4797" i="1"/>
  <c r="P4798" i="1"/>
  <c r="P4799" i="1"/>
  <c r="P4800" i="1"/>
  <c r="P4801" i="1"/>
  <c r="P4802" i="1"/>
  <c r="P4803" i="1"/>
  <c r="P4804" i="1"/>
  <c r="P4805" i="1"/>
  <c r="P4806" i="1"/>
  <c r="P4807" i="1"/>
  <c r="P4808" i="1"/>
  <c r="P4809" i="1"/>
  <c r="P4810" i="1"/>
  <c r="P4811" i="1"/>
  <c r="P4812" i="1"/>
  <c r="P4813" i="1"/>
  <c r="P4814" i="1"/>
  <c r="P4815" i="1"/>
  <c r="P4816" i="1"/>
  <c r="P4817" i="1"/>
  <c r="P4818" i="1"/>
  <c r="P4819" i="1"/>
  <c r="P4820" i="1"/>
  <c r="P4821" i="1"/>
  <c r="P4822" i="1"/>
  <c r="P4823" i="1"/>
  <c r="P4824" i="1"/>
  <c r="P4825" i="1"/>
  <c r="P4826" i="1"/>
  <c r="P4827" i="1"/>
  <c r="P4828" i="1"/>
  <c r="P4829" i="1"/>
  <c r="P4830" i="1"/>
  <c r="P4831" i="1"/>
  <c r="P4832" i="1"/>
  <c r="P4833" i="1"/>
  <c r="P4834" i="1"/>
  <c r="P4835" i="1"/>
  <c r="P4836" i="1"/>
  <c r="P4837" i="1"/>
  <c r="P4838" i="1"/>
  <c r="P4839" i="1"/>
  <c r="P4840" i="1"/>
  <c r="P4841" i="1"/>
  <c r="P4842" i="1"/>
  <c r="P4843" i="1"/>
  <c r="P4844" i="1"/>
  <c r="P4845" i="1"/>
  <c r="P4846" i="1"/>
  <c r="P4847" i="1"/>
  <c r="P4848" i="1"/>
  <c r="P4849" i="1"/>
  <c r="P4850" i="1"/>
  <c r="P4851" i="1"/>
  <c r="P4852" i="1"/>
  <c r="P4853" i="1"/>
  <c r="P4854" i="1"/>
  <c r="P4855" i="1"/>
  <c r="P4856" i="1"/>
  <c r="P4857" i="1"/>
  <c r="P4858" i="1"/>
  <c r="P4859" i="1"/>
  <c r="P4860" i="1"/>
  <c r="P4861" i="1"/>
  <c r="P4862" i="1"/>
  <c r="P4863" i="1"/>
  <c r="P4864" i="1"/>
  <c r="P4865" i="1"/>
  <c r="P4866" i="1"/>
  <c r="P4867" i="1"/>
  <c r="P4868" i="1"/>
  <c r="P4869" i="1"/>
  <c r="P4870" i="1"/>
  <c r="P4871" i="1"/>
  <c r="P4872" i="1"/>
  <c r="P4873" i="1"/>
  <c r="P4874" i="1"/>
  <c r="P4875" i="1"/>
  <c r="P4876" i="1"/>
  <c r="P4877" i="1"/>
  <c r="P4878" i="1"/>
  <c r="P4879" i="1"/>
  <c r="P4880" i="1"/>
  <c r="P4881" i="1"/>
  <c r="P4882" i="1"/>
  <c r="P4883" i="1"/>
  <c r="P4884" i="1"/>
  <c r="P4885" i="1"/>
  <c r="P4886" i="1"/>
  <c r="P4887" i="1"/>
  <c r="P4888" i="1"/>
  <c r="P4889" i="1"/>
  <c r="P4890" i="1"/>
  <c r="P4891" i="1"/>
  <c r="P4892" i="1"/>
  <c r="P4893" i="1"/>
  <c r="P4894" i="1"/>
  <c r="P4895" i="1"/>
  <c r="P4896" i="1"/>
  <c r="P4897" i="1"/>
  <c r="P4898" i="1"/>
  <c r="P4899" i="1"/>
  <c r="P4900" i="1"/>
  <c r="P4901" i="1"/>
  <c r="P4902" i="1"/>
  <c r="P4903" i="1"/>
  <c r="P4904" i="1"/>
  <c r="P4905" i="1"/>
  <c r="P4906" i="1"/>
  <c r="P4907" i="1"/>
  <c r="P4908" i="1"/>
  <c r="P4909" i="1"/>
  <c r="P4910" i="1"/>
  <c r="P4911" i="1"/>
  <c r="P4912" i="1"/>
  <c r="P4913" i="1"/>
  <c r="P4914" i="1"/>
  <c r="P4915" i="1"/>
  <c r="P4916" i="1"/>
  <c r="P4917" i="1"/>
  <c r="P4918" i="1"/>
  <c r="P4919" i="1"/>
  <c r="P4920" i="1"/>
  <c r="P4921" i="1"/>
  <c r="P4922" i="1"/>
  <c r="P4923" i="1"/>
  <c r="P4924" i="1"/>
  <c r="P4925" i="1"/>
  <c r="P4926" i="1"/>
  <c r="P4927" i="1"/>
  <c r="P4928" i="1"/>
  <c r="P4929" i="1"/>
  <c r="P4930" i="1"/>
  <c r="P4931" i="1"/>
  <c r="P4932" i="1"/>
  <c r="P4933" i="1"/>
  <c r="P4934" i="1"/>
  <c r="P4935" i="1"/>
  <c r="P4936" i="1"/>
  <c r="P4937" i="1"/>
  <c r="P4938" i="1"/>
  <c r="P4939" i="1"/>
  <c r="P4940" i="1"/>
  <c r="P4941" i="1"/>
  <c r="P4942" i="1"/>
  <c r="P4943" i="1"/>
  <c r="P4944" i="1"/>
  <c r="P4945" i="1"/>
  <c r="P4946" i="1"/>
  <c r="P4947" i="1"/>
  <c r="P4948" i="1"/>
  <c r="P4949" i="1"/>
  <c r="P4950" i="1"/>
  <c r="P4951" i="1"/>
  <c r="P4952" i="1"/>
  <c r="P4953" i="1"/>
  <c r="P4954" i="1"/>
  <c r="P4955" i="1"/>
  <c r="P4956" i="1"/>
  <c r="P4957" i="1"/>
  <c r="P4958" i="1"/>
  <c r="P4959" i="1"/>
  <c r="P4960" i="1"/>
  <c r="P4961" i="1"/>
  <c r="P4962" i="1"/>
  <c r="P4963" i="1"/>
  <c r="P4964" i="1"/>
  <c r="P4965" i="1"/>
  <c r="P4966" i="1"/>
  <c r="P4967" i="1"/>
  <c r="P4968" i="1"/>
  <c r="P4969" i="1"/>
  <c r="P4970" i="1"/>
  <c r="P4971" i="1"/>
  <c r="P4972" i="1"/>
  <c r="P4973" i="1"/>
  <c r="P4974" i="1"/>
  <c r="P4975" i="1"/>
  <c r="P4976" i="1"/>
  <c r="P4977" i="1"/>
  <c r="P4978" i="1"/>
  <c r="P4979" i="1"/>
  <c r="P4980" i="1"/>
  <c r="P4981" i="1"/>
  <c r="P4982" i="1"/>
  <c r="P4983" i="1"/>
  <c r="P4984" i="1"/>
  <c r="P4985" i="1"/>
  <c r="P4986" i="1"/>
  <c r="P4987" i="1"/>
  <c r="P4988" i="1"/>
  <c r="P4989" i="1"/>
  <c r="P4990" i="1"/>
  <c r="P4991" i="1"/>
  <c r="P4992" i="1"/>
  <c r="P4993" i="1"/>
  <c r="P4994" i="1"/>
  <c r="P4995" i="1"/>
  <c r="P4996" i="1"/>
  <c r="P4997" i="1"/>
  <c r="P4998" i="1"/>
  <c r="P4999" i="1"/>
  <c r="P5000" i="1"/>
  <c r="P5001" i="1"/>
  <c r="P5002" i="1"/>
  <c r="P5003" i="1"/>
  <c r="P5004" i="1"/>
  <c r="P5005" i="1"/>
  <c r="P5006" i="1"/>
  <c r="P5007" i="1"/>
  <c r="P5008" i="1"/>
  <c r="P5009" i="1"/>
  <c r="P5010" i="1"/>
  <c r="P5011" i="1"/>
  <c r="P5012" i="1"/>
  <c r="P5013" i="1"/>
  <c r="P5014" i="1"/>
  <c r="P5015" i="1"/>
  <c r="P5016" i="1"/>
  <c r="P5017" i="1"/>
  <c r="P5018" i="1"/>
  <c r="P5019" i="1"/>
  <c r="P5020" i="1"/>
  <c r="P5021" i="1"/>
  <c r="P5022" i="1"/>
  <c r="P5023" i="1"/>
  <c r="P5024" i="1"/>
  <c r="P5025" i="1"/>
  <c r="P5026" i="1"/>
  <c r="P5027" i="1"/>
  <c r="P5028" i="1"/>
  <c r="P5029" i="1"/>
  <c r="P5030" i="1"/>
  <c r="P5031" i="1"/>
  <c r="P5032" i="1"/>
  <c r="P5033" i="1"/>
  <c r="P5034" i="1"/>
  <c r="P5035" i="1"/>
  <c r="P5036" i="1"/>
  <c r="P5037" i="1"/>
  <c r="P5038" i="1"/>
  <c r="P5039" i="1"/>
  <c r="P5040" i="1"/>
  <c r="P5041" i="1"/>
  <c r="P5042" i="1"/>
  <c r="P5043" i="1"/>
  <c r="P5044" i="1"/>
  <c r="P5045" i="1"/>
  <c r="P5046" i="1"/>
  <c r="P5047" i="1"/>
  <c r="P5048" i="1"/>
  <c r="P5049" i="1"/>
  <c r="P5050" i="1"/>
  <c r="P5051" i="1"/>
  <c r="P5052" i="1"/>
  <c r="P5053" i="1"/>
  <c r="P5054" i="1"/>
  <c r="P5055" i="1"/>
  <c r="P5056" i="1"/>
  <c r="P5057" i="1"/>
  <c r="P5058" i="1"/>
  <c r="P5059" i="1"/>
  <c r="P5060" i="1"/>
  <c r="P5061" i="1"/>
  <c r="P5062" i="1"/>
  <c r="P5063" i="1"/>
  <c r="P5064" i="1"/>
  <c r="P5065" i="1"/>
  <c r="P5066" i="1"/>
  <c r="P5067" i="1"/>
  <c r="P5068" i="1"/>
  <c r="P5069" i="1"/>
  <c r="P5070" i="1"/>
  <c r="P5071" i="1"/>
  <c r="P5072" i="1"/>
  <c r="P5073" i="1"/>
  <c r="P5074" i="1"/>
  <c r="P5075" i="1"/>
  <c r="P5076" i="1"/>
  <c r="P5077" i="1"/>
  <c r="P5078" i="1"/>
  <c r="P5079" i="1"/>
  <c r="P5080" i="1"/>
  <c r="P5081" i="1"/>
  <c r="P5082" i="1"/>
  <c r="P5083" i="1"/>
  <c r="P5084" i="1"/>
  <c r="P5085" i="1"/>
  <c r="P5086" i="1"/>
  <c r="P5087" i="1"/>
  <c r="P5088" i="1"/>
  <c r="P5089" i="1"/>
  <c r="P5090" i="1"/>
  <c r="P5091" i="1"/>
  <c r="P5092" i="1"/>
  <c r="P5093" i="1"/>
  <c r="P5094" i="1"/>
  <c r="P5095" i="1"/>
  <c r="P5096" i="1"/>
  <c r="P5097" i="1"/>
  <c r="P5098" i="1"/>
  <c r="P5099" i="1"/>
  <c r="P5100" i="1"/>
  <c r="P5101" i="1"/>
  <c r="P5102" i="1"/>
  <c r="P5103" i="1"/>
  <c r="P5104" i="1"/>
  <c r="P5105" i="1"/>
  <c r="P5106" i="1"/>
  <c r="P5107" i="1"/>
  <c r="P5108" i="1"/>
  <c r="P5109" i="1"/>
  <c r="P5110" i="1"/>
  <c r="P5111" i="1"/>
  <c r="P5112" i="1"/>
  <c r="P5113" i="1"/>
  <c r="P5114" i="1"/>
  <c r="P5115" i="1"/>
  <c r="P5116" i="1"/>
  <c r="P5117" i="1"/>
  <c r="P5118" i="1"/>
  <c r="P5119" i="1"/>
  <c r="P5120" i="1"/>
  <c r="P5121" i="1"/>
  <c r="P5122" i="1"/>
  <c r="P5123" i="1"/>
  <c r="P5124" i="1"/>
  <c r="P5125" i="1"/>
  <c r="P5126" i="1"/>
  <c r="P5127" i="1"/>
  <c r="P5128" i="1"/>
  <c r="P5129" i="1"/>
  <c r="P5130" i="1"/>
  <c r="P5131" i="1"/>
  <c r="P5132" i="1"/>
  <c r="P5133" i="1"/>
  <c r="P5134" i="1"/>
  <c r="P5135" i="1"/>
  <c r="P5136" i="1"/>
  <c r="P5137" i="1"/>
  <c r="P5138" i="1"/>
  <c r="P5139" i="1"/>
  <c r="P5140" i="1"/>
  <c r="P5141" i="1"/>
  <c r="P5142" i="1"/>
  <c r="P5143" i="1"/>
  <c r="P5144" i="1"/>
  <c r="P5145" i="1"/>
  <c r="P5146" i="1"/>
  <c r="P5147" i="1"/>
  <c r="P5148" i="1"/>
  <c r="P5149" i="1"/>
  <c r="P5150" i="1"/>
  <c r="P5151" i="1"/>
  <c r="P5152" i="1"/>
  <c r="P5153" i="1"/>
  <c r="P5154" i="1"/>
  <c r="P5155" i="1"/>
  <c r="P5156" i="1"/>
  <c r="P5157" i="1"/>
  <c r="P5158" i="1"/>
  <c r="P5159" i="1"/>
  <c r="P5160" i="1"/>
  <c r="P5161" i="1"/>
  <c r="P5162" i="1"/>
  <c r="P5163" i="1"/>
  <c r="P5164" i="1"/>
  <c r="P5165" i="1"/>
  <c r="P5166" i="1"/>
  <c r="P5167" i="1"/>
  <c r="P5168" i="1"/>
  <c r="P5169" i="1"/>
  <c r="P5170" i="1"/>
  <c r="P5171" i="1"/>
  <c r="P5172" i="1"/>
  <c r="P5173" i="1"/>
  <c r="P5174" i="1"/>
  <c r="P5175" i="1"/>
  <c r="P5176" i="1"/>
  <c r="P5177" i="1"/>
  <c r="P5178" i="1"/>
  <c r="P5179" i="1"/>
  <c r="P5180" i="1"/>
  <c r="P5181" i="1"/>
  <c r="P5182" i="1"/>
  <c r="P5183" i="1"/>
  <c r="P5184" i="1"/>
  <c r="P5185" i="1"/>
  <c r="P5186" i="1"/>
  <c r="P5187" i="1"/>
  <c r="P5188" i="1"/>
  <c r="P5189" i="1"/>
  <c r="P5190" i="1"/>
  <c r="P5191" i="1"/>
  <c r="P5192" i="1"/>
  <c r="P5193" i="1"/>
  <c r="P5194" i="1"/>
  <c r="P5195" i="1"/>
  <c r="P5196" i="1"/>
  <c r="P5197" i="1"/>
  <c r="P5198" i="1"/>
  <c r="P5199" i="1"/>
  <c r="P5200" i="1"/>
  <c r="P5201" i="1"/>
  <c r="P5202" i="1"/>
  <c r="P5203" i="1"/>
  <c r="P5204" i="1"/>
  <c r="P5205" i="1"/>
  <c r="P5206" i="1"/>
  <c r="P5207" i="1"/>
  <c r="P5208" i="1"/>
  <c r="P5209" i="1"/>
  <c r="P5210" i="1"/>
  <c r="P5211" i="1"/>
  <c r="P5212" i="1"/>
  <c r="P5213" i="1"/>
  <c r="P5214" i="1"/>
  <c r="P5215" i="1"/>
  <c r="P5216" i="1"/>
  <c r="P5217" i="1"/>
  <c r="P5218" i="1"/>
  <c r="P5219" i="1"/>
  <c r="P5220" i="1"/>
  <c r="P5221" i="1"/>
  <c r="P5222" i="1"/>
  <c r="P5223" i="1"/>
  <c r="P5224" i="1"/>
  <c r="P5225" i="1"/>
  <c r="P5226" i="1"/>
  <c r="P5227" i="1"/>
  <c r="P5228" i="1"/>
  <c r="P5229" i="1"/>
  <c r="P5230" i="1"/>
  <c r="P5231" i="1"/>
  <c r="P5232" i="1"/>
  <c r="P5233" i="1"/>
  <c r="P5234" i="1"/>
  <c r="P5235" i="1"/>
  <c r="P5236" i="1"/>
  <c r="P5237" i="1"/>
  <c r="P5238" i="1"/>
  <c r="P5239" i="1"/>
  <c r="P5240" i="1"/>
  <c r="P5241" i="1"/>
  <c r="P5242" i="1"/>
  <c r="P5243" i="1"/>
  <c r="P5244" i="1"/>
  <c r="P5245" i="1"/>
  <c r="P5246" i="1"/>
  <c r="P5247" i="1"/>
  <c r="P5248" i="1"/>
  <c r="P5249" i="1"/>
  <c r="P5250" i="1"/>
  <c r="P5251" i="1"/>
  <c r="P5252" i="1"/>
  <c r="P5253" i="1"/>
  <c r="P5254" i="1"/>
  <c r="P5255" i="1"/>
  <c r="P5256" i="1"/>
  <c r="P5257" i="1"/>
  <c r="P5258" i="1"/>
  <c r="P5259" i="1"/>
  <c r="P5260" i="1"/>
  <c r="P5261" i="1"/>
  <c r="P5262" i="1"/>
  <c r="P5263" i="1"/>
  <c r="P5264" i="1"/>
  <c r="P5265" i="1"/>
  <c r="P5266" i="1"/>
  <c r="P5267" i="1"/>
  <c r="P5268" i="1"/>
  <c r="P5269" i="1"/>
  <c r="P5270" i="1"/>
  <c r="P5271" i="1"/>
  <c r="P5272" i="1"/>
  <c r="P5273" i="1"/>
  <c r="P5274" i="1"/>
  <c r="P5275" i="1"/>
  <c r="P5276" i="1"/>
  <c r="P5277" i="1"/>
  <c r="P5278" i="1"/>
  <c r="P5279" i="1"/>
  <c r="P5280" i="1"/>
  <c r="P5281" i="1"/>
  <c r="P5282" i="1"/>
  <c r="P5283" i="1"/>
  <c r="P5284" i="1"/>
  <c r="P5285" i="1"/>
  <c r="P5286" i="1"/>
  <c r="P5287" i="1"/>
  <c r="P5288" i="1"/>
  <c r="P5289" i="1"/>
  <c r="P5290" i="1"/>
  <c r="P5291" i="1"/>
  <c r="P5292" i="1"/>
  <c r="P5293" i="1"/>
  <c r="P5294" i="1"/>
  <c r="P5295" i="1"/>
  <c r="P5296" i="1"/>
  <c r="P5297" i="1"/>
  <c r="P5298" i="1"/>
  <c r="P5299" i="1"/>
  <c r="P5300" i="1"/>
  <c r="P5301" i="1"/>
  <c r="P5302" i="1"/>
  <c r="P5303" i="1"/>
  <c r="P5304" i="1"/>
  <c r="P5305" i="1"/>
  <c r="P5306" i="1"/>
  <c r="P5307" i="1"/>
  <c r="P5308" i="1"/>
  <c r="P5309" i="1"/>
  <c r="P5310" i="1"/>
  <c r="P5311" i="1"/>
  <c r="P5312" i="1"/>
  <c r="P5313" i="1"/>
  <c r="P5314" i="1"/>
  <c r="P5315" i="1"/>
  <c r="P5316" i="1"/>
  <c r="P5317" i="1"/>
  <c r="P5318" i="1"/>
  <c r="P5319" i="1"/>
  <c r="P5320" i="1"/>
  <c r="P5321" i="1"/>
  <c r="P5322" i="1"/>
  <c r="P5323" i="1"/>
  <c r="P5324" i="1"/>
  <c r="P5325" i="1"/>
  <c r="P5326" i="1"/>
  <c r="P5327" i="1"/>
  <c r="P5328" i="1"/>
  <c r="P5329" i="1"/>
  <c r="P5330" i="1"/>
  <c r="P5331" i="1"/>
  <c r="P5332" i="1"/>
  <c r="P5333" i="1"/>
  <c r="P5334" i="1"/>
  <c r="P5335" i="1"/>
  <c r="P5336" i="1"/>
  <c r="P5337" i="1"/>
  <c r="P5338" i="1"/>
  <c r="P5339" i="1"/>
  <c r="P5340" i="1"/>
  <c r="P5341" i="1"/>
  <c r="P5342" i="1"/>
  <c r="P5343" i="1"/>
  <c r="P5344" i="1"/>
  <c r="P5345" i="1"/>
  <c r="P5346" i="1"/>
  <c r="P5347" i="1"/>
  <c r="P5348" i="1"/>
  <c r="P5349" i="1"/>
  <c r="P5350" i="1"/>
  <c r="P5351" i="1"/>
  <c r="P5352" i="1"/>
  <c r="P5353" i="1"/>
  <c r="P5354" i="1"/>
  <c r="P5355" i="1"/>
  <c r="P5356" i="1"/>
  <c r="P5357" i="1"/>
  <c r="P5358" i="1"/>
  <c r="P5359" i="1"/>
  <c r="P5360" i="1"/>
  <c r="P5361" i="1"/>
  <c r="P5362" i="1"/>
  <c r="P5363" i="1"/>
  <c r="P5364" i="1"/>
  <c r="P5365" i="1"/>
  <c r="P5366" i="1"/>
  <c r="P5367" i="1"/>
  <c r="P5368" i="1"/>
  <c r="P5369" i="1"/>
  <c r="P5370" i="1"/>
  <c r="P5371" i="1"/>
  <c r="P5372" i="1"/>
  <c r="P5373" i="1"/>
  <c r="P5374" i="1"/>
  <c r="P5375" i="1"/>
  <c r="P5376" i="1"/>
  <c r="P5377" i="1"/>
  <c r="P5378" i="1"/>
  <c r="P5379" i="1"/>
  <c r="P5380" i="1"/>
  <c r="P5381" i="1"/>
  <c r="P5382" i="1"/>
  <c r="P5383" i="1"/>
  <c r="P5384" i="1"/>
  <c r="P5385" i="1"/>
  <c r="P5386" i="1"/>
  <c r="P5387" i="1"/>
  <c r="P5388" i="1"/>
  <c r="P5389" i="1"/>
  <c r="P5390" i="1"/>
  <c r="P5391" i="1"/>
  <c r="P5392" i="1"/>
  <c r="P5393" i="1"/>
  <c r="P5394" i="1"/>
  <c r="P5395" i="1"/>
  <c r="P5396" i="1"/>
  <c r="P5397" i="1"/>
  <c r="P5398" i="1"/>
  <c r="P5399" i="1"/>
  <c r="P5400" i="1"/>
  <c r="P5401" i="1"/>
  <c r="P5402" i="1"/>
  <c r="P5403" i="1"/>
  <c r="P5404" i="1"/>
  <c r="P5405" i="1"/>
  <c r="P5406" i="1"/>
  <c r="P5407" i="1"/>
  <c r="P5408" i="1"/>
  <c r="P5409" i="1"/>
  <c r="P5410" i="1"/>
  <c r="P5411" i="1"/>
  <c r="P5412" i="1"/>
  <c r="P5413" i="1"/>
  <c r="P5414" i="1"/>
  <c r="P5415" i="1"/>
  <c r="P5416" i="1"/>
  <c r="P5417" i="1"/>
  <c r="P5418" i="1"/>
  <c r="P5419" i="1"/>
  <c r="P5420" i="1"/>
  <c r="P5421" i="1"/>
  <c r="P5422" i="1"/>
  <c r="P5423" i="1"/>
  <c r="P5424" i="1"/>
  <c r="P5425" i="1"/>
  <c r="P5426" i="1"/>
  <c r="P5427" i="1"/>
  <c r="P5428" i="1"/>
  <c r="P5429" i="1"/>
  <c r="P5430" i="1"/>
  <c r="P5431" i="1"/>
  <c r="P5432" i="1"/>
  <c r="P5433" i="1"/>
  <c r="P5434" i="1"/>
  <c r="P5435" i="1"/>
  <c r="P5436" i="1"/>
  <c r="P5437" i="1"/>
  <c r="P5438" i="1"/>
  <c r="P5439" i="1"/>
  <c r="P5440" i="1"/>
  <c r="P5441" i="1"/>
  <c r="P5442" i="1"/>
  <c r="P5443" i="1"/>
  <c r="P5444" i="1"/>
  <c r="P5445" i="1"/>
  <c r="P5446" i="1"/>
  <c r="P5447" i="1"/>
  <c r="P5448" i="1"/>
  <c r="P5449" i="1"/>
  <c r="P5450" i="1"/>
  <c r="P5451" i="1"/>
  <c r="P5452" i="1"/>
  <c r="P5453" i="1"/>
  <c r="P5454" i="1"/>
  <c r="P5455" i="1"/>
  <c r="P5456" i="1"/>
  <c r="P5457" i="1"/>
  <c r="P5458" i="1"/>
  <c r="P5459" i="1"/>
  <c r="P5460" i="1"/>
  <c r="P5461" i="1"/>
  <c r="P5462" i="1"/>
  <c r="P5463" i="1"/>
  <c r="P5464" i="1"/>
  <c r="P5465" i="1"/>
  <c r="P5466" i="1"/>
  <c r="P5467" i="1"/>
  <c r="P5468" i="1"/>
  <c r="P5469" i="1"/>
  <c r="P5470" i="1"/>
  <c r="P5471" i="1"/>
  <c r="P5472" i="1"/>
  <c r="P5473" i="1"/>
  <c r="P5474" i="1"/>
  <c r="P5475" i="1"/>
  <c r="P5476" i="1"/>
  <c r="P5477" i="1"/>
  <c r="P5478" i="1"/>
  <c r="P5479" i="1"/>
  <c r="P5480" i="1"/>
  <c r="P5481" i="1"/>
  <c r="P5482" i="1"/>
  <c r="P5483" i="1"/>
  <c r="P5484" i="1"/>
  <c r="P5485" i="1"/>
  <c r="P5486" i="1"/>
  <c r="P5487" i="1"/>
  <c r="P5488" i="1"/>
  <c r="P5489" i="1"/>
  <c r="P5490" i="1"/>
  <c r="P5491" i="1"/>
  <c r="P5492" i="1"/>
  <c r="P5493" i="1"/>
  <c r="P5494" i="1"/>
  <c r="P5495" i="1"/>
  <c r="P5496" i="1"/>
  <c r="P5497" i="1"/>
  <c r="P5498" i="1"/>
  <c r="P5499" i="1"/>
  <c r="P5500" i="1"/>
  <c r="P5501" i="1"/>
  <c r="P5502" i="1"/>
  <c r="P5503" i="1"/>
  <c r="P5504" i="1"/>
  <c r="P5505" i="1"/>
  <c r="P5506" i="1"/>
  <c r="P5507" i="1"/>
  <c r="P5508" i="1"/>
  <c r="P5509" i="1"/>
  <c r="P5510" i="1"/>
  <c r="P5511" i="1"/>
  <c r="P5512" i="1"/>
  <c r="P5513" i="1"/>
  <c r="P5514" i="1"/>
  <c r="P5515" i="1"/>
  <c r="P5516" i="1"/>
  <c r="P5517" i="1"/>
  <c r="P5518" i="1"/>
  <c r="P5519" i="1"/>
  <c r="P5520" i="1"/>
  <c r="P5521" i="1"/>
  <c r="P5522" i="1"/>
  <c r="P5523" i="1"/>
  <c r="P5524" i="1"/>
  <c r="P5525" i="1"/>
  <c r="P5526" i="1"/>
  <c r="P5527" i="1"/>
  <c r="P5528" i="1"/>
  <c r="P5529" i="1"/>
  <c r="P5530" i="1"/>
  <c r="P5531" i="1"/>
  <c r="P5532" i="1"/>
  <c r="P5533" i="1"/>
  <c r="P5534" i="1"/>
  <c r="P5535" i="1"/>
  <c r="P5536" i="1"/>
  <c r="P5537" i="1"/>
  <c r="P5538" i="1"/>
  <c r="P5539" i="1"/>
  <c r="P5540" i="1"/>
  <c r="P5541" i="1"/>
  <c r="P5542" i="1"/>
  <c r="P5543" i="1"/>
  <c r="P5544" i="1"/>
  <c r="P5545" i="1"/>
  <c r="P5546" i="1"/>
  <c r="P5547" i="1"/>
  <c r="P5548" i="1"/>
  <c r="P5549" i="1"/>
  <c r="P5550" i="1"/>
  <c r="P5551" i="1"/>
  <c r="P5552" i="1"/>
  <c r="P5553" i="1"/>
  <c r="P5554" i="1"/>
  <c r="P5555" i="1"/>
  <c r="P5556" i="1"/>
  <c r="P5557" i="1"/>
  <c r="P5558" i="1"/>
  <c r="P5559" i="1"/>
  <c r="P5560" i="1"/>
  <c r="P5561" i="1"/>
  <c r="P5562" i="1"/>
  <c r="P5563" i="1"/>
  <c r="P5564" i="1"/>
  <c r="P5565" i="1"/>
  <c r="P5566" i="1"/>
  <c r="P5567" i="1"/>
  <c r="P5568" i="1"/>
  <c r="P5569" i="1"/>
  <c r="P5570" i="1"/>
  <c r="P5571" i="1"/>
  <c r="P5572" i="1"/>
  <c r="P5573" i="1"/>
  <c r="P5574" i="1"/>
  <c r="P5575" i="1"/>
  <c r="P5576" i="1"/>
  <c r="P5577" i="1"/>
  <c r="P5578" i="1"/>
  <c r="P5579" i="1"/>
  <c r="P5580" i="1"/>
  <c r="P5581" i="1"/>
  <c r="P5582" i="1"/>
  <c r="P5583" i="1"/>
  <c r="P5584" i="1"/>
  <c r="P5585" i="1"/>
  <c r="P5586" i="1"/>
  <c r="P5587" i="1"/>
  <c r="P5588" i="1"/>
  <c r="P5589" i="1"/>
  <c r="P5590" i="1"/>
  <c r="P5591" i="1"/>
  <c r="P5592" i="1"/>
  <c r="P5593" i="1"/>
  <c r="P5594" i="1"/>
  <c r="P5595" i="1"/>
  <c r="P5596" i="1"/>
  <c r="P5597" i="1"/>
  <c r="P5598" i="1"/>
  <c r="P5599" i="1"/>
  <c r="P5600" i="1"/>
  <c r="P5601" i="1"/>
  <c r="P5602" i="1"/>
  <c r="P5603" i="1"/>
  <c r="P5604" i="1"/>
  <c r="P5605" i="1"/>
  <c r="P5606" i="1"/>
  <c r="P5607" i="1"/>
  <c r="P5608" i="1"/>
  <c r="P5609" i="1"/>
  <c r="P5610" i="1"/>
  <c r="P5611" i="1"/>
  <c r="P5612" i="1"/>
  <c r="P5613" i="1"/>
  <c r="P5614" i="1"/>
  <c r="P5615" i="1"/>
  <c r="P5616" i="1"/>
  <c r="P5617" i="1"/>
  <c r="P5618" i="1"/>
  <c r="P5619" i="1"/>
  <c r="P5620" i="1"/>
  <c r="P5621" i="1"/>
  <c r="P5622" i="1"/>
  <c r="P5623" i="1"/>
  <c r="P5624" i="1"/>
  <c r="P5625" i="1"/>
  <c r="P5626" i="1"/>
  <c r="P5627" i="1"/>
  <c r="P5628" i="1"/>
  <c r="P5629" i="1"/>
  <c r="P5630" i="1"/>
  <c r="P5631" i="1"/>
  <c r="P5632" i="1"/>
  <c r="P5633" i="1"/>
  <c r="P5634" i="1"/>
  <c r="P5635" i="1"/>
  <c r="P5636" i="1"/>
  <c r="P5637" i="1"/>
  <c r="P5638" i="1"/>
  <c r="P5639" i="1"/>
  <c r="P5640" i="1"/>
  <c r="P5641" i="1"/>
  <c r="P5642" i="1"/>
  <c r="P5643" i="1"/>
  <c r="P5644" i="1"/>
  <c r="P5645" i="1"/>
  <c r="P5646" i="1"/>
  <c r="P5647" i="1"/>
  <c r="P5648" i="1"/>
  <c r="P5649" i="1"/>
  <c r="P5650" i="1"/>
  <c r="P5651" i="1"/>
  <c r="P5652" i="1"/>
  <c r="P5653" i="1"/>
  <c r="P5654" i="1"/>
  <c r="P5655" i="1"/>
  <c r="P5656" i="1"/>
  <c r="P5657" i="1"/>
  <c r="P5658" i="1"/>
  <c r="P5659" i="1"/>
  <c r="P5660" i="1"/>
  <c r="P5661" i="1"/>
  <c r="P5662" i="1"/>
  <c r="P5663" i="1"/>
  <c r="P5664" i="1"/>
  <c r="P5665" i="1"/>
  <c r="P5666" i="1"/>
  <c r="P5667" i="1"/>
  <c r="P5668" i="1"/>
  <c r="P5669" i="1"/>
  <c r="P5670" i="1"/>
  <c r="P5671" i="1"/>
  <c r="P5672" i="1"/>
  <c r="P5673" i="1"/>
  <c r="P5674" i="1"/>
  <c r="P5675" i="1"/>
  <c r="P5676" i="1"/>
  <c r="P5677" i="1"/>
  <c r="P5678" i="1"/>
  <c r="P5679" i="1"/>
  <c r="P5680" i="1"/>
  <c r="P5681" i="1"/>
  <c r="P5682" i="1"/>
  <c r="P5683" i="1"/>
  <c r="P5684" i="1"/>
  <c r="P5685" i="1"/>
  <c r="P5686" i="1"/>
  <c r="P5687" i="1"/>
  <c r="P5688" i="1"/>
  <c r="P5689" i="1"/>
  <c r="P5690" i="1"/>
  <c r="P5691" i="1"/>
  <c r="P5692" i="1"/>
  <c r="P5693" i="1"/>
  <c r="P5694" i="1"/>
  <c r="P5695" i="1"/>
  <c r="P5696" i="1"/>
  <c r="P5697" i="1"/>
  <c r="P5698" i="1"/>
  <c r="P5699" i="1"/>
  <c r="P5700" i="1"/>
  <c r="P5701" i="1"/>
  <c r="P5702" i="1"/>
  <c r="P5703" i="1"/>
  <c r="P5704" i="1"/>
  <c r="P5705" i="1"/>
  <c r="P5706" i="1"/>
  <c r="P5707" i="1"/>
  <c r="P5708" i="1"/>
  <c r="P5709" i="1"/>
  <c r="P5710" i="1"/>
  <c r="P5711" i="1"/>
  <c r="P5712" i="1"/>
  <c r="P5713" i="1"/>
  <c r="P5714" i="1"/>
  <c r="P5715" i="1"/>
  <c r="P5716" i="1"/>
  <c r="P5717" i="1"/>
  <c r="P5718" i="1"/>
  <c r="P5719" i="1"/>
  <c r="P5720" i="1"/>
  <c r="P5721" i="1"/>
  <c r="P5722" i="1"/>
  <c r="P5723" i="1"/>
  <c r="P5724" i="1"/>
  <c r="P5725" i="1"/>
  <c r="P5726" i="1"/>
  <c r="P5727" i="1"/>
  <c r="P5728" i="1"/>
  <c r="P5729" i="1"/>
  <c r="P5730" i="1"/>
  <c r="P5731" i="1"/>
  <c r="P5732" i="1"/>
  <c r="P5733" i="1"/>
  <c r="P5734" i="1"/>
  <c r="P5735" i="1"/>
  <c r="P5736" i="1"/>
  <c r="P5737" i="1"/>
  <c r="P5738" i="1"/>
  <c r="P5739" i="1"/>
  <c r="P5740" i="1"/>
  <c r="P5741" i="1"/>
  <c r="P5742" i="1"/>
  <c r="P5743" i="1"/>
  <c r="P5744" i="1"/>
  <c r="P5745" i="1"/>
  <c r="P5746" i="1"/>
  <c r="P5747" i="1"/>
  <c r="P5748" i="1"/>
  <c r="P5749" i="1"/>
  <c r="P5750" i="1"/>
  <c r="P5751" i="1"/>
  <c r="P5752" i="1"/>
  <c r="P5753" i="1"/>
  <c r="P5754" i="1"/>
  <c r="P5755" i="1"/>
  <c r="P5756" i="1"/>
  <c r="P5757" i="1"/>
  <c r="P5758" i="1"/>
  <c r="P5759" i="1"/>
  <c r="P5760" i="1"/>
  <c r="P5761" i="1"/>
  <c r="P5762" i="1"/>
  <c r="P5763" i="1"/>
  <c r="P5764" i="1"/>
  <c r="P5765" i="1"/>
  <c r="P5766" i="1"/>
  <c r="P5767" i="1"/>
  <c r="P5768" i="1"/>
  <c r="P5769" i="1"/>
  <c r="P5770" i="1"/>
  <c r="P5771" i="1"/>
  <c r="P5772" i="1"/>
  <c r="P5773" i="1"/>
  <c r="P5774" i="1"/>
  <c r="P5775" i="1"/>
  <c r="P5776" i="1"/>
  <c r="P5777" i="1"/>
  <c r="P5778" i="1"/>
  <c r="P5779" i="1"/>
  <c r="P5780" i="1"/>
  <c r="P5781" i="1"/>
  <c r="P5782" i="1"/>
  <c r="P5783" i="1"/>
  <c r="P5784" i="1"/>
  <c r="P5785" i="1"/>
  <c r="P5786" i="1"/>
  <c r="P5787" i="1"/>
  <c r="P5788" i="1"/>
  <c r="P5789" i="1"/>
  <c r="P5790" i="1"/>
  <c r="P5791" i="1"/>
  <c r="P5792" i="1"/>
  <c r="P5793" i="1"/>
  <c r="P5794" i="1"/>
  <c r="P5795" i="1"/>
  <c r="P5796" i="1"/>
  <c r="P5797" i="1"/>
  <c r="P5798" i="1"/>
  <c r="P5799" i="1"/>
  <c r="P5800" i="1"/>
  <c r="P5801" i="1"/>
  <c r="P5802" i="1"/>
  <c r="P5803" i="1"/>
  <c r="P5804" i="1"/>
  <c r="P5805" i="1"/>
  <c r="P5806" i="1"/>
  <c r="P5807" i="1"/>
  <c r="P5808" i="1"/>
  <c r="P5809" i="1"/>
  <c r="P5810" i="1"/>
  <c r="P5811" i="1"/>
  <c r="P5812" i="1"/>
  <c r="P5813" i="1"/>
  <c r="P5814" i="1"/>
  <c r="P5815" i="1"/>
  <c r="P5816" i="1"/>
  <c r="P5817" i="1"/>
  <c r="P5818" i="1"/>
  <c r="P5819" i="1"/>
  <c r="P5820" i="1"/>
  <c r="P5821" i="1"/>
  <c r="P5822" i="1"/>
  <c r="P5823" i="1"/>
  <c r="P5824" i="1"/>
  <c r="P5825" i="1"/>
  <c r="P5826" i="1"/>
  <c r="P5827" i="1"/>
  <c r="P5828" i="1"/>
  <c r="P5829" i="1"/>
  <c r="P5830" i="1"/>
  <c r="P5831" i="1"/>
  <c r="P5832" i="1"/>
  <c r="P5833" i="1"/>
  <c r="P5834" i="1"/>
  <c r="P5835" i="1"/>
  <c r="P5836" i="1"/>
  <c r="P5837" i="1"/>
  <c r="P5838" i="1"/>
  <c r="P5839" i="1"/>
  <c r="P5840" i="1"/>
  <c r="P5841" i="1"/>
  <c r="P5842" i="1"/>
  <c r="P5843" i="1"/>
  <c r="P5844" i="1"/>
  <c r="P5845" i="1"/>
  <c r="P5846" i="1"/>
  <c r="P5847" i="1"/>
  <c r="P5848" i="1"/>
  <c r="P5849" i="1"/>
  <c r="P5850" i="1"/>
  <c r="P5851" i="1"/>
  <c r="P5852" i="1"/>
  <c r="P5853" i="1"/>
  <c r="P5854" i="1"/>
  <c r="P5855" i="1"/>
  <c r="P5856" i="1"/>
  <c r="P5857" i="1"/>
  <c r="P5858" i="1"/>
  <c r="P5859" i="1"/>
  <c r="P5860" i="1"/>
  <c r="P5861" i="1"/>
  <c r="P5862" i="1"/>
  <c r="P5863" i="1"/>
  <c r="P5864" i="1"/>
  <c r="P5865" i="1"/>
  <c r="P5866" i="1"/>
  <c r="P5867" i="1"/>
  <c r="P5868" i="1"/>
  <c r="P5869" i="1"/>
  <c r="P5870" i="1"/>
  <c r="P5871" i="1"/>
  <c r="P5872" i="1"/>
  <c r="P5873" i="1"/>
  <c r="P5874" i="1"/>
  <c r="P5875" i="1"/>
  <c r="P5876" i="1"/>
  <c r="P5877" i="1"/>
  <c r="P5878" i="1"/>
  <c r="P5879" i="1"/>
  <c r="P5880" i="1"/>
  <c r="P5881" i="1"/>
  <c r="P5882" i="1"/>
  <c r="P5883" i="1"/>
  <c r="P5884" i="1"/>
  <c r="P5885" i="1"/>
  <c r="P5886" i="1"/>
  <c r="P5887" i="1"/>
  <c r="P5888" i="1"/>
  <c r="P5889" i="1"/>
  <c r="P5890" i="1"/>
  <c r="P5891" i="1"/>
  <c r="P5892" i="1"/>
  <c r="P5893" i="1"/>
  <c r="P5894" i="1"/>
  <c r="P5895" i="1"/>
  <c r="P5896" i="1"/>
  <c r="P5897" i="1"/>
  <c r="P5898" i="1"/>
  <c r="P5899" i="1"/>
  <c r="P5900" i="1"/>
  <c r="P5901" i="1"/>
  <c r="P5902" i="1"/>
  <c r="P5903" i="1"/>
  <c r="P5904" i="1"/>
  <c r="P5905" i="1"/>
  <c r="P5906" i="1"/>
  <c r="P5907" i="1"/>
  <c r="P5908" i="1"/>
  <c r="P5909" i="1"/>
  <c r="P5910" i="1"/>
  <c r="P5911" i="1"/>
  <c r="P5912" i="1"/>
  <c r="P5913" i="1"/>
  <c r="P5914" i="1"/>
  <c r="P5915" i="1"/>
  <c r="P5916" i="1"/>
  <c r="P5917" i="1"/>
  <c r="P5918" i="1"/>
  <c r="P5919" i="1"/>
  <c r="P5920" i="1"/>
  <c r="P5921" i="1"/>
  <c r="P5922" i="1"/>
  <c r="P5923" i="1"/>
  <c r="P5924" i="1"/>
  <c r="P5925" i="1"/>
  <c r="P5926" i="1"/>
  <c r="P5927" i="1"/>
  <c r="P5928" i="1"/>
  <c r="P5929" i="1"/>
  <c r="P5930" i="1"/>
  <c r="P5931" i="1"/>
  <c r="P5932" i="1"/>
  <c r="P5933" i="1"/>
  <c r="P5934" i="1"/>
  <c r="P5935" i="1"/>
  <c r="P5936" i="1"/>
  <c r="P5937" i="1"/>
  <c r="P5938" i="1"/>
  <c r="P5939" i="1"/>
  <c r="P5940" i="1"/>
  <c r="P5941" i="1"/>
  <c r="P5942" i="1"/>
  <c r="P5943" i="1"/>
  <c r="P5944" i="1"/>
  <c r="P5945" i="1"/>
  <c r="P5946" i="1"/>
  <c r="P5947" i="1"/>
  <c r="P5948" i="1"/>
  <c r="P5949" i="1"/>
  <c r="P5950" i="1"/>
  <c r="P5951" i="1"/>
  <c r="P5952" i="1"/>
  <c r="P5953" i="1"/>
  <c r="P5954" i="1"/>
  <c r="P5955" i="1"/>
  <c r="P5956" i="1"/>
  <c r="P5957" i="1"/>
  <c r="P5958" i="1"/>
  <c r="P5959" i="1"/>
  <c r="P5960" i="1"/>
  <c r="P5961" i="1"/>
  <c r="P5962" i="1"/>
  <c r="P5963" i="1"/>
  <c r="P5964" i="1"/>
  <c r="P5965" i="1"/>
  <c r="P5966" i="1"/>
  <c r="P5967" i="1"/>
  <c r="P5968" i="1"/>
  <c r="P5969" i="1"/>
  <c r="P5970" i="1"/>
  <c r="P5971" i="1"/>
  <c r="P5972" i="1"/>
  <c r="P5973" i="1"/>
  <c r="P5974" i="1"/>
  <c r="P5975" i="1"/>
  <c r="P5976" i="1"/>
  <c r="P5977" i="1"/>
  <c r="P5978" i="1"/>
  <c r="P5979" i="1"/>
  <c r="P5980" i="1"/>
  <c r="P5981" i="1"/>
  <c r="P5982" i="1"/>
  <c r="P5983" i="1"/>
  <c r="P5984" i="1"/>
  <c r="P5985" i="1"/>
  <c r="P5986" i="1"/>
  <c r="P5987" i="1"/>
  <c r="P5988" i="1"/>
  <c r="P5989" i="1"/>
  <c r="P5990" i="1"/>
  <c r="P5991" i="1"/>
  <c r="P5992" i="1"/>
  <c r="P5993" i="1"/>
  <c r="P5994" i="1"/>
  <c r="P5995" i="1"/>
  <c r="P5996" i="1"/>
  <c r="P5997" i="1"/>
  <c r="P5998" i="1"/>
  <c r="P5999" i="1"/>
  <c r="P6000" i="1"/>
  <c r="P6001" i="1"/>
  <c r="P6002" i="1"/>
  <c r="P6003" i="1"/>
  <c r="P6004" i="1"/>
  <c r="P6005" i="1"/>
  <c r="P6006" i="1"/>
  <c r="P6007" i="1"/>
  <c r="P6008" i="1"/>
  <c r="P6009" i="1"/>
  <c r="P6010" i="1"/>
  <c r="P6011" i="1"/>
  <c r="P6012" i="1"/>
  <c r="P6013" i="1"/>
  <c r="P6014" i="1"/>
  <c r="P6015" i="1"/>
  <c r="P6016" i="1"/>
  <c r="P6017" i="1"/>
  <c r="P6018" i="1"/>
  <c r="P6019" i="1"/>
  <c r="P6020" i="1"/>
  <c r="P6021" i="1"/>
  <c r="P6022" i="1"/>
  <c r="P6023" i="1"/>
  <c r="P6024" i="1"/>
  <c r="P6025" i="1"/>
  <c r="P6026" i="1"/>
  <c r="P6027" i="1"/>
  <c r="P6028" i="1"/>
  <c r="P6029" i="1"/>
  <c r="P6030" i="1"/>
  <c r="P6031" i="1"/>
  <c r="P6032" i="1"/>
  <c r="P6033" i="1"/>
  <c r="P6034" i="1"/>
  <c r="P6035" i="1"/>
  <c r="P6036" i="1"/>
  <c r="P6037" i="1"/>
  <c r="P6038" i="1"/>
  <c r="P6039" i="1"/>
  <c r="P6040" i="1"/>
  <c r="P6041" i="1"/>
  <c r="P6042" i="1"/>
  <c r="P6043" i="1"/>
  <c r="P6044" i="1"/>
  <c r="P6045" i="1"/>
  <c r="P6046" i="1"/>
  <c r="P6047" i="1"/>
  <c r="P6048" i="1"/>
  <c r="P6049" i="1"/>
  <c r="P6050" i="1"/>
  <c r="P6051" i="1"/>
  <c r="P6052" i="1"/>
  <c r="P6053" i="1"/>
  <c r="P6054" i="1"/>
  <c r="P6055" i="1"/>
  <c r="P6056" i="1"/>
  <c r="P6057" i="1"/>
  <c r="P6058" i="1"/>
  <c r="P6059" i="1"/>
  <c r="P6060" i="1"/>
  <c r="P6061" i="1"/>
  <c r="P6062" i="1"/>
  <c r="P6063" i="1"/>
  <c r="P6064" i="1"/>
  <c r="P6065" i="1"/>
  <c r="P6066" i="1"/>
  <c r="P6067" i="1"/>
  <c r="P6068" i="1"/>
  <c r="P6069" i="1"/>
  <c r="P6070" i="1"/>
  <c r="P6071" i="1"/>
  <c r="P6072" i="1"/>
  <c r="P6073" i="1"/>
  <c r="P6074" i="1"/>
  <c r="P6075" i="1"/>
  <c r="P6076" i="1"/>
  <c r="P6077" i="1"/>
  <c r="P6078" i="1"/>
  <c r="P6079" i="1"/>
  <c r="P6080" i="1"/>
  <c r="P6081" i="1"/>
  <c r="P6082" i="1"/>
  <c r="P6083" i="1"/>
  <c r="P6084" i="1"/>
  <c r="P6085" i="1"/>
  <c r="P6086" i="1"/>
  <c r="P6087" i="1"/>
  <c r="P6088" i="1"/>
  <c r="P6089" i="1"/>
  <c r="P6090" i="1"/>
  <c r="P6091" i="1"/>
  <c r="P6092" i="1"/>
  <c r="P6093" i="1"/>
  <c r="P6094" i="1"/>
  <c r="P6095" i="1"/>
  <c r="P6096" i="1"/>
  <c r="P6097" i="1"/>
  <c r="P6098" i="1"/>
  <c r="P6099" i="1"/>
  <c r="P6100" i="1"/>
  <c r="P6101" i="1"/>
  <c r="P6102" i="1"/>
  <c r="P6103" i="1"/>
  <c r="P6104" i="1"/>
  <c r="P6105" i="1"/>
  <c r="P6106" i="1"/>
  <c r="P6107" i="1"/>
  <c r="P6108" i="1"/>
  <c r="P6109" i="1"/>
  <c r="P6110" i="1"/>
  <c r="P6111" i="1"/>
  <c r="P6112" i="1"/>
  <c r="P6113" i="1"/>
  <c r="P6114" i="1"/>
  <c r="P6115" i="1"/>
  <c r="P6116" i="1"/>
  <c r="P6117" i="1"/>
  <c r="P6118" i="1"/>
  <c r="P6119" i="1"/>
  <c r="P6120" i="1"/>
  <c r="P6121" i="1"/>
  <c r="P6122" i="1"/>
  <c r="P6123" i="1"/>
  <c r="P6124" i="1"/>
  <c r="P6125" i="1"/>
  <c r="P6126" i="1"/>
  <c r="P6127" i="1"/>
  <c r="P6128" i="1"/>
  <c r="P6129" i="1"/>
  <c r="P6130" i="1"/>
  <c r="P6131" i="1"/>
  <c r="P6132" i="1"/>
  <c r="P6133" i="1"/>
  <c r="P6134" i="1"/>
  <c r="P6135" i="1"/>
  <c r="P6136" i="1"/>
  <c r="P6137" i="1"/>
  <c r="P6138" i="1"/>
  <c r="P6139" i="1"/>
  <c r="P6140" i="1"/>
  <c r="P6141" i="1"/>
  <c r="P6142" i="1"/>
  <c r="P6143" i="1"/>
  <c r="P6144" i="1"/>
  <c r="P6145" i="1"/>
  <c r="P6146" i="1"/>
  <c r="P6147" i="1"/>
  <c r="P6148" i="1"/>
  <c r="P6149" i="1"/>
  <c r="P6150" i="1"/>
  <c r="P6151" i="1"/>
  <c r="P6152" i="1"/>
  <c r="P6153" i="1"/>
  <c r="P6154" i="1"/>
  <c r="P6155" i="1"/>
  <c r="P6156" i="1"/>
  <c r="P6157" i="1"/>
  <c r="P6158" i="1"/>
  <c r="P6159" i="1"/>
  <c r="P6160" i="1"/>
  <c r="P6161" i="1"/>
  <c r="P6162" i="1"/>
  <c r="P6163" i="1"/>
  <c r="P6164" i="1"/>
  <c r="P6165" i="1"/>
  <c r="P6166" i="1"/>
  <c r="P6167" i="1"/>
  <c r="P6168" i="1"/>
  <c r="P6169" i="1"/>
  <c r="P6170" i="1"/>
  <c r="P6171" i="1"/>
  <c r="P6172" i="1"/>
  <c r="P6173" i="1"/>
  <c r="P6174" i="1"/>
  <c r="P6175" i="1"/>
  <c r="P6176" i="1"/>
  <c r="P6177" i="1"/>
  <c r="P6178" i="1"/>
  <c r="P6179" i="1"/>
  <c r="P6180" i="1"/>
  <c r="P6181" i="1"/>
  <c r="P6182" i="1"/>
  <c r="P6183" i="1"/>
  <c r="P6184" i="1"/>
  <c r="P6185" i="1"/>
  <c r="P6186" i="1"/>
  <c r="P6187" i="1"/>
  <c r="P6188" i="1"/>
  <c r="P6189" i="1"/>
  <c r="P6190" i="1"/>
  <c r="P6191" i="1"/>
  <c r="P6192" i="1"/>
  <c r="P6193" i="1"/>
  <c r="P6194" i="1"/>
  <c r="P6195" i="1"/>
  <c r="P6196" i="1"/>
  <c r="P6197" i="1"/>
  <c r="P6198" i="1"/>
  <c r="P6199" i="1"/>
  <c r="P6200" i="1"/>
  <c r="P6201" i="1"/>
  <c r="P6202" i="1"/>
  <c r="P6203" i="1"/>
  <c r="P6204" i="1"/>
  <c r="P6205" i="1"/>
  <c r="P6206" i="1"/>
  <c r="P6207" i="1"/>
  <c r="P6208" i="1"/>
  <c r="P6209" i="1"/>
  <c r="P6210" i="1"/>
  <c r="P6211" i="1"/>
  <c r="P6212" i="1"/>
  <c r="P6213" i="1"/>
  <c r="P6214" i="1"/>
  <c r="P6215" i="1"/>
  <c r="P6216" i="1"/>
  <c r="P6217" i="1"/>
  <c r="P6218" i="1"/>
  <c r="P6219" i="1"/>
  <c r="P6220" i="1"/>
  <c r="P6221" i="1"/>
  <c r="P6222" i="1"/>
  <c r="P6223" i="1"/>
  <c r="P6224" i="1"/>
  <c r="P6225" i="1"/>
  <c r="P6226" i="1"/>
  <c r="P6227" i="1"/>
  <c r="P6228" i="1"/>
  <c r="P6229" i="1"/>
  <c r="P6230" i="1"/>
  <c r="P6231" i="1"/>
  <c r="P6232" i="1"/>
  <c r="P6233" i="1"/>
  <c r="P6234" i="1"/>
  <c r="P6235" i="1"/>
  <c r="P6236" i="1"/>
  <c r="P6237" i="1"/>
  <c r="P6238" i="1"/>
  <c r="P6239" i="1"/>
  <c r="P6240" i="1"/>
  <c r="P6241" i="1"/>
  <c r="P6242" i="1"/>
  <c r="P6243" i="1"/>
  <c r="P6244" i="1"/>
  <c r="P6245" i="1"/>
  <c r="P6246" i="1"/>
  <c r="P6247" i="1"/>
  <c r="P6248" i="1"/>
  <c r="P6249" i="1"/>
  <c r="P6250" i="1"/>
  <c r="P6251" i="1"/>
  <c r="P6252" i="1"/>
  <c r="P6253" i="1"/>
  <c r="P6254" i="1"/>
  <c r="P6255" i="1"/>
  <c r="P6256" i="1"/>
  <c r="P6257" i="1"/>
  <c r="P6258" i="1"/>
  <c r="P6259" i="1"/>
  <c r="P6260" i="1"/>
  <c r="P6261" i="1"/>
  <c r="P6262" i="1"/>
  <c r="P6263" i="1"/>
  <c r="P6264" i="1"/>
  <c r="P6265" i="1"/>
  <c r="P6266" i="1"/>
  <c r="P6267" i="1"/>
  <c r="P6268" i="1"/>
  <c r="P6269" i="1"/>
  <c r="P6270" i="1"/>
  <c r="P6271" i="1"/>
  <c r="P6272" i="1"/>
  <c r="P6273" i="1"/>
  <c r="P6274" i="1"/>
  <c r="P6275" i="1"/>
  <c r="P6276" i="1"/>
  <c r="P6277" i="1"/>
  <c r="P6278" i="1"/>
  <c r="P6279" i="1"/>
  <c r="P6280" i="1"/>
  <c r="P6281" i="1"/>
  <c r="P6282" i="1"/>
  <c r="P6283" i="1"/>
  <c r="P6284" i="1"/>
  <c r="P6285" i="1"/>
  <c r="P6286" i="1"/>
  <c r="P6287" i="1"/>
  <c r="P6288" i="1"/>
  <c r="P6289" i="1"/>
  <c r="P6290" i="1"/>
  <c r="P6291" i="1"/>
  <c r="P6292" i="1"/>
  <c r="P6293" i="1"/>
  <c r="P6294" i="1"/>
  <c r="P6295" i="1"/>
  <c r="P6296" i="1"/>
  <c r="P6297" i="1"/>
  <c r="P6298" i="1"/>
  <c r="P6299" i="1"/>
  <c r="P6300" i="1"/>
  <c r="P6301" i="1"/>
  <c r="P6302" i="1"/>
  <c r="P6303" i="1"/>
  <c r="P6304" i="1"/>
  <c r="P6305" i="1"/>
  <c r="P6306" i="1"/>
  <c r="P6307" i="1"/>
  <c r="P6308" i="1"/>
  <c r="P6309" i="1"/>
  <c r="P6310" i="1"/>
  <c r="P6311" i="1"/>
  <c r="P6312" i="1"/>
  <c r="P6313" i="1"/>
  <c r="P6314" i="1"/>
  <c r="P6315" i="1"/>
  <c r="P6316" i="1"/>
  <c r="P6317" i="1"/>
  <c r="P6318" i="1"/>
  <c r="P6319" i="1"/>
  <c r="P6320" i="1"/>
  <c r="P6321" i="1"/>
  <c r="P6322" i="1"/>
  <c r="P6323" i="1"/>
  <c r="P6324" i="1"/>
  <c r="P6325" i="1"/>
  <c r="P6326" i="1"/>
  <c r="P6327" i="1"/>
  <c r="P6328" i="1"/>
  <c r="P6329" i="1"/>
  <c r="P6330" i="1"/>
  <c r="P6331" i="1"/>
  <c r="P6332" i="1"/>
  <c r="P6333" i="1"/>
  <c r="P6334" i="1"/>
  <c r="P6335" i="1"/>
  <c r="P6336" i="1"/>
  <c r="P6337" i="1"/>
  <c r="P6338" i="1"/>
  <c r="P6339" i="1"/>
  <c r="P6340" i="1"/>
  <c r="P6341" i="1"/>
  <c r="P6342" i="1"/>
  <c r="P6343" i="1"/>
  <c r="P6344" i="1"/>
  <c r="P6345" i="1"/>
  <c r="P6346" i="1"/>
  <c r="P6347" i="1"/>
  <c r="P6348" i="1"/>
  <c r="P6349" i="1"/>
  <c r="P6350" i="1"/>
  <c r="P6351" i="1"/>
  <c r="P6352" i="1"/>
  <c r="P6353" i="1"/>
  <c r="P6354" i="1"/>
  <c r="P6355" i="1"/>
  <c r="P6356" i="1"/>
  <c r="P6357" i="1"/>
  <c r="P6358" i="1"/>
  <c r="P6359" i="1"/>
  <c r="P6360" i="1"/>
  <c r="P6361" i="1"/>
  <c r="P6362" i="1"/>
  <c r="P6363" i="1"/>
  <c r="P6364" i="1"/>
  <c r="P6365" i="1"/>
  <c r="P6366" i="1"/>
  <c r="P6367" i="1"/>
  <c r="P6368" i="1"/>
  <c r="P6369" i="1"/>
  <c r="P6370" i="1"/>
  <c r="P6371" i="1"/>
  <c r="P6372" i="1"/>
  <c r="P6373" i="1"/>
  <c r="P6374" i="1"/>
  <c r="P6375" i="1"/>
  <c r="P6376" i="1"/>
  <c r="P6377" i="1"/>
  <c r="P6378" i="1"/>
  <c r="P6379" i="1"/>
  <c r="P6380" i="1"/>
  <c r="P6381" i="1"/>
  <c r="P6382" i="1"/>
  <c r="P6383" i="1"/>
  <c r="P6384" i="1"/>
  <c r="P6385" i="1"/>
  <c r="P6386" i="1"/>
  <c r="P6387" i="1"/>
  <c r="P6388" i="1"/>
  <c r="P6389" i="1"/>
  <c r="P6390" i="1"/>
  <c r="P6391" i="1"/>
  <c r="P6392" i="1"/>
  <c r="P6393" i="1"/>
  <c r="P6394" i="1"/>
  <c r="P6395" i="1"/>
  <c r="P6396" i="1"/>
  <c r="P6397" i="1"/>
  <c r="P6398" i="1"/>
  <c r="P6399" i="1"/>
  <c r="P6400" i="1"/>
  <c r="P6401" i="1"/>
  <c r="P6402" i="1"/>
  <c r="P6403" i="1"/>
  <c r="P6404" i="1"/>
  <c r="P6405" i="1"/>
  <c r="P6406" i="1"/>
  <c r="P6407" i="1"/>
  <c r="P6408" i="1"/>
  <c r="P6409" i="1"/>
  <c r="P6410" i="1"/>
  <c r="P6411" i="1"/>
  <c r="P6412" i="1"/>
  <c r="P6413" i="1"/>
  <c r="P6414" i="1"/>
  <c r="P6415" i="1"/>
  <c r="P6416" i="1"/>
  <c r="P6417" i="1"/>
  <c r="P6418" i="1"/>
  <c r="P6419" i="1"/>
  <c r="P6420" i="1"/>
  <c r="P6421" i="1"/>
  <c r="P6422" i="1"/>
  <c r="P6423" i="1"/>
  <c r="P6424" i="1"/>
  <c r="P6425" i="1"/>
  <c r="P6426" i="1"/>
  <c r="P6427" i="1"/>
  <c r="P6428" i="1"/>
  <c r="P6429" i="1"/>
  <c r="P6430" i="1"/>
  <c r="P6431" i="1"/>
  <c r="P6432" i="1"/>
  <c r="P6433" i="1"/>
  <c r="P6434" i="1"/>
  <c r="P6435" i="1"/>
  <c r="P6436" i="1"/>
  <c r="P6437" i="1"/>
  <c r="P6438" i="1"/>
  <c r="P6439" i="1"/>
  <c r="P6440" i="1"/>
  <c r="P6441" i="1"/>
  <c r="P6442" i="1"/>
  <c r="P6443" i="1"/>
  <c r="P6444" i="1"/>
  <c r="P6445" i="1"/>
  <c r="P6446" i="1"/>
  <c r="P6447" i="1"/>
  <c r="P6448" i="1"/>
  <c r="P6449" i="1"/>
  <c r="P6450" i="1"/>
  <c r="P6451" i="1"/>
  <c r="P6452" i="1"/>
  <c r="P6453" i="1"/>
  <c r="P6454" i="1"/>
  <c r="P6455" i="1"/>
  <c r="P6456" i="1"/>
  <c r="P6457" i="1"/>
  <c r="P6458" i="1"/>
  <c r="P6459" i="1"/>
  <c r="P6460" i="1"/>
  <c r="P6461" i="1"/>
  <c r="P6462" i="1"/>
  <c r="P6463" i="1"/>
  <c r="P6464" i="1"/>
  <c r="P6465" i="1"/>
  <c r="P6466" i="1"/>
  <c r="P6467" i="1"/>
  <c r="P6468" i="1"/>
  <c r="P6469" i="1"/>
  <c r="P6470" i="1"/>
  <c r="P6471" i="1"/>
  <c r="P6472" i="1"/>
  <c r="P6473" i="1"/>
  <c r="P6474" i="1"/>
  <c r="P6475" i="1"/>
  <c r="P6476" i="1"/>
  <c r="P6477" i="1"/>
  <c r="P6478" i="1"/>
  <c r="P6479" i="1"/>
  <c r="P6480" i="1"/>
  <c r="P6481" i="1"/>
  <c r="P6482" i="1"/>
  <c r="P6483" i="1"/>
  <c r="P6484" i="1"/>
  <c r="P6485" i="1"/>
  <c r="P6486" i="1"/>
  <c r="P6487" i="1"/>
  <c r="P6488" i="1"/>
  <c r="P6489" i="1"/>
  <c r="P6490" i="1"/>
  <c r="P6491" i="1"/>
  <c r="P6492" i="1"/>
  <c r="P6493" i="1"/>
  <c r="P6494" i="1"/>
  <c r="P6495" i="1"/>
  <c r="P6496" i="1"/>
  <c r="P6497" i="1"/>
  <c r="P6498" i="1"/>
  <c r="P6499" i="1"/>
  <c r="P6500" i="1"/>
  <c r="P6501" i="1"/>
  <c r="P6502" i="1"/>
  <c r="P6503" i="1"/>
  <c r="P6504" i="1"/>
  <c r="P6505" i="1"/>
  <c r="P6506" i="1"/>
  <c r="P6507" i="1"/>
  <c r="P6508" i="1"/>
  <c r="P6509" i="1"/>
  <c r="P6510" i="1"/>
  <c r="P6511" i="1"/>
  <c r="P6512" i="1"/>
  <c r="P6513" i="1"/>
  <c r="P6514" i="1"/>
  <c r="P6515" i="1"/>
  <c r="P6516" i="1"/>
  <c r="P6517" i="1"/>
  <c r="P6518" i="1"/>
  <c r="P6519" i="1"/>
  <c r="P6520" i="1"/>
  <c r="P6521" i="1"/>
  <c r="P6522" i="1"/>
  <c r="P6523" i="1"/>
  <c r="P6524" i="1"/>
  <c r="P6525" i="1"/>
  <c r="P6526" i="1"/>
  <c r="P6527" i="1"/>
  <c r="P6528" i="1"/>
  <c r="P6529" i="1"/>
  <c r="P6530" i="1"/>
  <c r="P6531" i="1"/>
  <c r="P6532" i="1"/>
  <c r="P6533" i="1"/>
  <c r="P6534" i="1"/>
  <c r="P6535" i="1"/>
  <c r="P6536" i="1"/>
  <c r="P6537" i="1"/>
  <c r="P6538" i="1"/>
  <c r="P6539" i="1"/>
  <c r="P6540" i="1"/>
  <c r="P6541" i="1"/>
  <c r="P6542" i="1"/>
  <c r="P6543" i="1"/>
  <c r="P6544" i="1"/>
  <c r="P6545" i="1"/>
  <c r="P6546" i="1"/>
  <c r="P6547" i="1"/>
  <c r="P6548" i="1"/>
  <c r="P6549" i="1"/>
  <c r="P6550" i="1"/>
  <c r="P6551" i="1"/>
  <c r="P6552" i="1"/>
  <c r="P6553" i="1"/>
  <c r="P6554" i="1"/>
  <c r="P6555" i="1"/>
  <c r="P6556" i="1"/>
  <c r="P6557" i="1"/>
  <c r="P6558" i="1"/>
  <c r="P6559" i="1"/>
  <c r="P6560" i="1"/>
  <c r="P6561" i="1"/>
  <c r="P6562" i="1"/>
  <c r="P6563" i="1"/>
  <c r="P6564" i="1"/>
  <c r="P6565" i="1"/>
  <c r="P6566" i="1"/>
  <c r="P6567" i="1"/>
  <c r="P6568" i="1"/>
  <c r="P6569" i="1"/>
  <c r="P6570" i="1"/>
  <c r="P6571" i="1"/>
  <c r="P6572" i="1"/>
  <c r="P6573" i="1"/>
  <c r="P6574" i="1"/>
  <c r="P6575" i="1"/>
  <c r="P6576" i="1"/>
  <c r="P6577" i="1"/>
  <c r="P6578" i="1"/>
  <c r="P6579" i="1"/>
  <c r="P6580" i="1"/>
  <c r="P6581" i="1"/>
  <c r="P6582" i="1"/>
  <c r="P6583" i="1"/>
  <c r="P6584" i="1"/>
  <c r="P6585" i="1"/>
  <c r="P6586" i="1"/>
  <c r="P6587" i="1"/>
  <c r="P6588" i="1"/>
  <c r="P6589" i="1"/>
  <c r="P6590" i="1"/>
  <c r="P6591" i="1"/>
  <c r="P6592" i="1"/>
  <c r="P6593" i="1"/>
  <c r="P6594" i="1"/>
  <c r="P6595" i="1"/>
  <c r="P6596" i="1"/>
  <c r="P6597" i="1"/>
  <c r="P6598" i="1"/>
  <c r="P6599" i="1"/>
  <c r="P6600" i="1"/>
  <c r="P6601" i="1"/>
  <c r="P6602" i="1"/>
  <c r="P6603" i="1"/>
  <c r="P6604" i="1"/>
  <c r="P6605" i="1"/>
  <c r="P6606" i="1"/>
  <c r="P6607" i="1"/>
  <c r="P6608" i="1"/>
  <c r="P6609" i="1"/>
  <c r="P6610" i="1"/>
  <c r="P6611" i="1"/>
  <c r="P6612" i="1"/>
  <c r="P6613" i="1"/>
  <c r="P6614" i="1"/>
  <c r="P6615" i="1"/>
  <c r="P6616" i="1"/>
  <c r="P6617" i="1"/>
  <c r="P6618" i="1"/>
  <c r="P6619" i="1"/>
  <c r="P6620" i="1"/>
  <c r="P6621" i="1"/>
  <c r="P6622" i="1"/>
  <c r="P6623" i="1"/>
  <c r="P6624" i="1"/>
  <c r="P6625" i="1"/>
  <c r="P6626" i="1"/>
  <c r="P6627" i="1"/>
  <c r="P6628" i="1"/>
  <c r="P6629" i="1"/>
  <c r="P6630" i="1"/>
  <c r="P6631" i="1"/>
  <c r="P6632" i="1"/>
  <c r="P6633" i="1"/>
  <c r="P6634" i="1"/>
  <c r="P6635" i="1"/>
  <c r="P6636" i="1"/>
  <c r="P6637" i="1"/>
  <c r="P6638" i="1"/>
  <c r="P6639" i="1"/>
  <c r="P6640" i="1"/>
  <c r="P6641" i="1"/>
  <c r="P6642" i="1"/>
  <c r="P6643" i="1"/>
  <c r="P6644" i="1"/>
  <c r="P6645" i="1"/>
  <c r="P6646" i="1"/>
  <c r="P6647" i="1"/>
  <c r="P6648" i="1"/>
  <c r="P6649" i="1"/>
  <c r="P6650" i="1"/>
  <c r="P6651" i="1"/>
  <c r="P6652" i="1"/>
  <c r="P6653" i="1"/>
  <c r="P6654" i="1"/>
  <c r="P6655" i="1"/>
  <c r="P6656" i="1"/>
  <c r="P6657" i="1"/>
  <c r="P6658" i="1"/>
  <c r="P6659" i="1"/>
  <c r="P6660" i="1"/>
  <c r="P6661" i="1"/>
  <c r="P6662" i="1"/>
  <c r="P6663" i="1"/>
  <c r="P6664" i="1"/>
  <c r="P6665" i="1"/>
  <c r="P6666" i="1"/>
  <c r="P6667" i="1"/>
  <c r="P6668" i="1"/>
  <c r="P6669" i="1"/>
  <c r="P6670" i="1"/>
  <c r="P6671" i="1"/>
  <c r="P6672" i="1"/>
  <c r="P6673" i="1"/>
  <c r="P6674" i="1"/>
  <c r="P6675" i="1"/>
  <c r="P6676" i="1"/>
  <c r="P6677" i="1"/>
  <c r="P6678" i="1"/>
  <c r="P6679" i="1"/>
  <c r="P6680" i="1"/>
  <c r="P6681" i="1"/>
  <c r="P6682" i="1"/>
  <c r="P6683" i="1"/>
  <c r="P6684" i="1"/>
  <c r="P6685" i="1"/>
  <c r="P6686" i="1"/>
  <c r="P6687" i="1"/>
  <c r="P6688" i="1"/>
  <c r="P6689" i="1"/>
  <c r="P6690" i="1"/>
  <c r="P6691" i="1"/>
  <c r="P6692" i="1"/>
  <c r="P6693" i="1"/>
  <c r="P6694" i="1"/>
  <c r="P6695" i="1"/>
  <c r="P6696" i="1"/>
  <c r="P6697" i="1"/>
  <c r="P6698" i="1"/>
  <c r="P6699" i="1"/>
  <c r="P6700" i="1"/>
  <c r="P6701" i="1"/>
  <c r="P6702" i="1"/>
  <c r="P6703" i="1"/>
  <c r="P6704" i="1"/>
  <c r="P6705" i="1"/>
  <c r="P6706" i="1"/>
  <c r="P6707" i="1"/>
  <c r="P6708" i="1"/>
  <c r="P6709" i="1"/>
  <c r="P6710" i="1"/>
  <c r="P6711" i="1"/>
  <c r="P6712" i="1"/>
  <c r="P6713" i="1"/>
  <c r="P6714" i="1"/>
  <c r="P6715" i="1"/>
  <c r="P6716" i="1"/>
  <c r="P6717" i="1"/>
  <c r="P6718" i="1"/>
  <c r="P6719" i="1"/>
  <c r="P6720" i="1"/>
  <c r="P6721" i="1"/>
  <c r="P6722" i="1"/>
  <c r="P6723" i="1"/>
  <c r="P6724" i="1"/>
  <c r="P6725" i="1"/>
  <c r="P6726" i="1"/>
  <c r="P6727" i="1"/>
  <c r="P6728" i="1"/>
  <c r="P6729" i="1"/>
  <c r="P6730" i="1"/>
  <c r="P6731" i="1"/>
  <c r="P6732" i="1"/>
  <c r="P6733" i="1"/>
  <c r="P6734" i="1"/>
  <c r="P6735" i="1"/>
  <c r="P6736" i="1"/>
  <c r="P6737" i="1"/>
  <c r="P6738" i="1"/>
  <c r="P6739" i="1"/>
  <c r="P6740" i="1"/>
  <c r="P6741" i="1"/>
  <c r="P6742" i="1"/>
  <c r="P6743" i="1"/>
  <c r="P6744" i="1"/>
  <c r="P6745" i="1"/>
  <c r="P6746" i="1"/>
  <c r="P6747" i="1"/>
  <c r="P6748" i="1"/>
  <c r="P6749" i="1"/>
  <c r="P6750" i="1"/>
  <c r="P6751" i="1"/>
  <c r="P6752" i="1"/>
  <c r="P6753" i="1"/>
  <c r="P6754" i="1"/>
  <c r="P6755" i="1"/>
  <c r="P6756" i="1"/>
  <c r="P6757" i="1"/>
  <c r="P6758" i="1"/>
  <c r="P6759" i="1"/>
  <c r="P6760" i="1"/>
  <c r="P6761" i="1"/>
  <c r="P6762" i="1"/>
  <c r="P6763" i="1"/>
  <c r="P6764" i="1"/>
  <c r="P6765" i="1"/>
  <c r="P6766" i="1"/>
  <c r="P6767" i="1"/>
  <c r="P6768" i="1"/>
  <c r="P6769" i="1"/>
  <c r="P6770" i="1"/>
  <c r="P6771" i="1"/>
  <c r="P6772" i="1"/>
  <c r="P6773" i="1"/>
  <c r="P6774" i="1"/>
  <c r="P6775" i="1"/>
  <c r="P6776" i="1"/>
  <c r="P6777" i="1"/>
  <c r="P6778" i="1"/>
  <c r="P6779" i="1"/>
  <c r="P6780" i="1"/>
  <c r="P6781" i="1"/>
  <c r="P6782" i="1"/>
  <c r="P6783" i="1"/>
  <c r="P6784" i="1"/>
  <c r="P6785" i="1"/>
  <c r="P6786" i="1"/>
  <c r="P6787" i="1"/>
  <c r="P6788" i="1"/>
  <c r="P6789" i="1"/>
  <c r="P6790" i="1"/>
  <c r="P6791" i="1"/>
  <c r="P6792" i="1"/>
  <c r="P6793" i="1"/>
  <c r="P6794" i="1"/>
  <c r="P6795" i="1"/>
  <c r="P6796" i="1"/>
  <c r="P6797" i="1"/>
  <c r="P6798" i="1"/>
  <c r="P6799" i="1"/>
  <c r="P6800" i="1"/>
  <c r="P6801" i="1"/>
  <c r="P6802" i="1"/>
  <c r="P6803" i="1"/>
  <c r="P6804" i="1"/>
  <c r="P6805" i="1"/>
  <c r="P6806" i="1"/>
  <c r="P6807" i="1"/>
  <c r="P6808" i="1"/>
  <c r="P6809" i="1"/>
  <c r="P6810" i="1"/>
  <c r="P6811" i="1"/>
  <c r="P6812" i="1"/>
  <c r="P6813" i="1"/>
  <c r="P6814" i="1"/>
  <c r="P6815" i="1"/>
  <c r="P6816" i="1"/>
  <c r="P6817" i="1"/>
  <c r="P6818" i="1"/>
  <c r="P6819" i="1"/>
  <c r="P6820" i="1"/>
  <c r="P6821" i="1"/>
  <c r="P6822" i="1"/>
  <c r="P6823" i="1"/>
  <c r="P6824" i="1"/>
  <c r="P6825" i="1"/>
  <c r="P6826" i="1"/>
  <c r="P6827" i="1"/>
  <c r="P6828" i="1"/>
  <c r="P6829" i="1"/>
  <c r="P6830" i="1"/>
  <c r="P6831" i="1"/>
  <c r="P6832" i="1"/>
  <c r="P6833" i="1"/>
  <c r="P6834" i="1"/>
  <c r="P6835" i="1"/>
  <c r="P6836" i="1"/>
  <c r="P6837" i="1"/>
  <c r="P6838" i="1"/>
  <c r="P6839" i="1"/>
  <c r="P6840" i="1"/>
  <c r="P6841" i="1"/>
  <c r="P6842" i="1"/>
  <c r="P6843" i="1"/>
  <c r="P6844" i="1"/>
  <c r="P6845" i="1"/>
  <c r="P6846" i="1"/>
  <c r="P6847" i="1"/>
  <c r="P6848" i="1"/>
  <c r="P6849" i="1"/>
  <c r="P6850" i="1"/>
  <c r="P6851" i="1"/>
  <c r="P6852" i="1"/>
  <c r="P6853" i="1"/>
  <c r="P6854" i="1"/>
  <c r="P6855" i="1"/>
  <c r="P6856" i="1"/>
  <c r="P6857" i="1"/>
  <c r="P6858" i="1"/>
  <c r="P6859" i="1"/>
  <c r="P6860" i="1"/>
  <c r="P6861" i="1"/>
  <c r="P6862" i="1"/>
  <c r="P6863" i="1"/>
  <c r="P6864" i="1"/>
  <c r="P6865" i="1"/>
  <c r="P6866" i="1"/>
  <c r="P6867" i="1"/>
  <c r="P6868" i="1"/>
  <c r="P6869" i="1"/>
  <c r="P6870" i="1"/>
  <c r="P6871" i="1"/>
  <c r="P6872" i="1"/>
  <c r="P6873" i="1"/>
  <c r="P6874" i="1"/>
  <c r="P6875" i="1"/>
  <c r="P6876" i="1"/>
  <c r="P6877" i="1"/>
  <c r="P6878" i="1"/>
  <c r="P6879" i="1"/>
  <c r="P6880" i="1"/>
  <c r="P6881" i="1"/>
  <c r="P6882" i="1"/>
  <c r="P6883" i="1"/>
  <c r="P6884" i="1"/>
  <c r="P6885" i="1"/>
  <c r="P6886" i="1"/>
  <c r="P6887" i="1"/>
  <c r="P6888" i="1"/>
  <c r="P6889" i="1"/>
  <c r="P6890" i="1"/>
  <c r="P6891" i="1"/>
  <c r="P6892" i="1"/>
  <c r="P6893" i="1"/>
  <c r="P6894" i="1"/>
  <c r="P6895" i="1"/>
  <c r="P6896" i="1"/>
  <c r="P6897" i="1"/>
  <c r="P6898" i="1"/>
  <c r="P6899" i="1"/>
  <c r="P6900" i="1"/>
  <c r="P6901" i="1"/>
  <c r="P6902" i="1"/>
  <c r="P6903" i="1"/>
  <c r="P6904" i="1"/>
  <c r="P6905" i="1"/>
  <c r="P6906" i="1"/>
  <c r="P6907" i="1"/>
  <c r="P6908" i="1"/>
  <c r="P6909" i="1"/>
  <c r="P6910" i="1"/>
  <c r="P6911" i="1"/>
  <c r="P6912" i="1"/>
  <c r="P6913" i="1"/>
  <c r="P6914" i="1"/>
  <c r="P6915" i="1"/>
  <c r="P6916" i="1"/>
  <c r="P6917" i="1"/>
  <c r="P6918" i="1"/>
  <c r="P6919" i="1"/>
  <c r="P6920" i="1"/>
  <c r="P6921" i="1"/>
  <c r="P6922" i="1"/>
  <c r="P6923" i="1"/>
  <c r="P6924" i="1"/>
  <c r="P6925" i="1"/>
  <c r="P6926" i="1"/>
  <c r="P6927" i="1"/>
  <c r="P6928" i="1"/>
  <c r="P6929" i="1"/>
  <c r="P6930" i="1"/>
  <c r="P6931" i="1"/>
  <c r="P6932" i="1"/>
  <c r="P6933" i="1"/>
  <c r="P6934" i="1"/>
  <c r="P6935" i="1"/>
  <c r="P6936" i="1"/>
  <c r="P6937" i="1"/>
  <c r="P6938" i="1"/>
  <c r="P6939" i="1"/>
  <c r="P6940" i="1"/>
  <c r="P6941" i="1"/>
  <c r="P6942" i="1"/>
  <c r="P6943" i="1"/>
  <c r="P6944" i="1"/>
  <c r="P6945" i="1"/>
  <c r="P6946" i="1"/>
  <c r="P6947" i="1"/>
  <c r="P6948" i="1"/>
  <c r="P6949" i="1"/>
  <c r="P6950" i="1"/>
  <c r="P6951" i="1"/>
  <c r="P6952" i="1"/>
  <c r="P6953" i="1"/>
  <c r="P6954" i="1"/>
  <c r="P6955" i="1"/>
  <c r="P6956" i="1"/>
  <c r="P6957" i="1"/>
  <c r="P6958" i="1"/>
  <c r="P6959" i="1"/>
  <c r="P6960" i="1"/>
  <c r="P6961" i="1"/>
  <c r="P6962" i="1"/>
  <c r="P6963" i="1"/>
  <c r="P6964" i="1"/>
  <c r="P6965" i="1"/>
  <c r="P6966" i="1"/>
  <c r="P6967" i="1"/>
  <c r="P6968" i="1"/>
  <c r="P6969" i="1"/>
  <c r="P6970" i="1"/>
  <c r="P6971" i="1"/>
  <c r="P6972" i="1"/>
  <c r="P6973" i="1"/>
  <c r="P6974" i="1"/>
  <c r="P6975" i="1"/>
  <c r="P6976" i="1"/>
  <c r="P6977" i="1"/>
  <c r="P6978" i="1"/>
  <c r="P6979" i="1"/>
  <c r="P6980" i="1"/>
  <c r="P6981" i="1"/>
  <c r="P6982" i="1"/>
  <c r="P6983" i="1"/>
  <c r="P6984" i="1"/>
  <c r="P6985" i="1"/>
  <c r="P6986" i="1"/>
  <c r="P6987" i="1"/>
  <c r="P6988" i="1"/>
  <c r="P6989" i="1"/>
  <c r="P6990" i="1"/>
  <c r="P6991" i="1"/>
  <c r="P6992" i="1"/>
  <c r="P6993" i="1"/>
  <c r="P6994" i="1"/>
  <c r="P6995" i="1"/>
  <c r="P6996" i="1"/>
  <c r="P6997" i="1"/>
  <c r="P6998" i="1"/>
  <c r="P6999" i="1"/>
  <c r="P7000" i="1"/>
  <c r="P7001" i="1"/>
  <c r="P7002" i="1"/>
  <c r="P7003" i="1"/>
  <c r="P7004" i="1"/>
  <c r="P7005" i="1"/>
  <c r="P7006" i="1"/>
  <c r="P7007" i="1"/>
  <c r="P7008" i="1"/>
  <c r="P7009" i="1"/>
  <c r="P7010" i="1"/>
  <c r="P7011" i="1"/>
  <c r="P7012" i="1"/>
  <c r="P7013" i="1"/>
  <c r="P7014" i="1"/>
  <c r="P7015" i="1"/>
  <c r="P7016" i="1"/>
  <c r="P7017" i="1"/>
  <c r="P7018" i="1"/>
  <c r="P7019" i="1"/>
  <c r="P7020" i="1"/>
  <c r="P7021" i="1"/>
  <c r="P7022" i="1"/>
  <c r="P7023" i="1"/>
  <c r="P7024" i="1"/>
  <c r="P7025" i="1"/>
  <c r="P7026" i="1"/>
  <c r="P7027" i="1"/>
  <c r="P7028" i="1"/>
  <c r="P7029" i="1"/>
  <c r="P7030" i="1"/>
  <c r="P7031" i="1"/>
  <c r="P7032" i="1"/>
  <c r="P7033" i="1"/>
  <c r="P7034" i="1"/>
  <c r="P7035" i="1"/>
  <c r="P7036" i="1"/>
  <c r="P7037" i="1"/>
  <c r="P7038" i="1"/>
  <c r="P7039" i="1"/>
  <c r="P7040" i="1"/>
  <c r="P7041" i="1"/>
  <c r="P7042" i="1"/>
  <c r="P7043" i="1"/>
  <c r="P7044" i="1"/>
  <c r="P7045" i="1"/>
  <c r="P7046" i="1"/>
  <c r="P7047" i="1"/>
  <c r="P7048" i="1"/>
  <c r="P7049" i="1"/>
  <c r="P7050" i="1"/>
  <c r="P7051" i="1"/>
  <c r="P7052" i="1"/>
  <c r="P7053" i="1"/>
  <c r="P7054" i="1"/>
  <c r="P7055" i="1"/>
  <c r="P7056" i="1"/>
  <c r="P7057" i="1"/>
  <c r="P7058" i="1"/>
  <c r="P7059" i="1"/>
  <c r="P7060" i="1"/>
  <c r="P7061" i="1"/>
  <c r="P7062" i="1"/>
  <c r="P7063" i="1"/>
  <c r="P7064" i="1"/>
  <c r="P7065" i="1"/>
  <c r="P7066" i="1"/>
  <c r="P7067" i="1"/>
  <c r="P7068" i="1"/>
  <c r="P7069" i="1"/>
  <c r="P7070" i="1"/>
  <c r="P7071" i="1"/>
  <c r="P7072" i="1"/>
  <c r="P7073" i="1"/>
  <c r="P7074" i="1"/>
  <c r="P7075" i="1"/>
  <c r="P7076" i="1"/>
  <c r="P7077" i="1"/>
  <c r="P7078" i="1"/>
  <c r="P7079" i="1"/>
  <c r="P7080" i="1"/>
  <c r="P7081" i="1"/>
  <c r="P7082" i="1"/>
  <c r="P7083" i="1"/>
  <c r="P7084" i="1"/>
  <c r="P7085" i="1"/>
  <c r="P7086" i="1"/>
  <c r="P7087" i="1"/>
  <c r="P7088" i="1"/>
  <c r="P7089" i="1"/>
  <c r="P7090" i="1"/>
  <c r="P7091" i="1"/>
  <c r="P7092" i="1"/>
  <c r="P7093" i="1"/>
  <c r="P7094" i="1"/>
  <c r="P7095" i="1"/>
  <c r="P7096" i="1"/>
  <c r="P7097" i="1"/>
  <c r="P7098" i="1"/>
  <c r="P7099" i="1"/>
  <c r="P7100" i="1"/>
  <c r="P7101" i="1"/>
  <c r="P7102" i="1"/>
  <c r="P7103" i="1"/>
  <c r="P7104" i="1"/>
  <c r="P7105" i="1"/>
  <c r="P7106" i="1"/>
  <c r="P7107" i="1"/>
  <c r="P7108" i="1"/>
  <c r="P7109" i="1"/>
  <c r="P7110" i="1"/>
  <c r="P7111" i="1"/>
  <c r="P7112" i="1"/>
  <c r="P7113" i="1"/>
  <c r="P7114" i="1"/>
  <c r="P7115" i="1"/>
  <c r="P7116" i="1"/>
  <c r="P7117" i="1"/>
  <c r="P7118" i="1"/>
  <c r="P7119" i="1"/>
  <c r="P7120" i="1"/>
  <c r="P7121" i="1"/>
  <c r="P7122" i="1"/>
  <c r="P7123" i="1"/>
  <c r="P7124" i="1"/>
  <c r="P7125" i="1"/>
  <c r="P7126" i="1"/>
  <c r="P7127" i="1"/>
  <c r="P7128" i="1"/>
  <c r="P7129" i="1"/>
  <c r="P7130" i="1"/>
  <c r="P7131" i="1"/>
  <c r="P7132" i="1"/>
  <c r="P7133" i="1"/>
  <c r="P7134" i="1"/>
  <c r="P7135" i="1"/>
  <c r="P7136" i="1"/>
  <c r="P7137" i="1"/>
  <c r="P7138" i="1"/>
  <c r="P7139" i="1"/>
  <c r="P7140" i="1"/>
  <c r="P7141" i="1"/>
  <c r="P7142" i="1"/>
  <c r="P7143" i="1"/>
  <c r="P7144" i="1"/>
  <c r="P7145" i="1"/>
  <c r="P7146" i="1"/>
  <c r="P7147" i="1"/>
  <c r="P7148" i="1"/>
  <c r="P7149" i="1"/>
  <c r="P7150" i="1"/>
  <c r="P7151" i="1"/>
  <c r="P7152" i="1"/>
  <c r="P7153" i="1"/>
  <c r="P7154" i="1"/>
  <c r="P7155" i="1"/>
  <c r="P7156" i="1"/>
  <c r="P7157" i="1"/>
  <c r="P7158" i="1"/>
  <c r="P7159" i="1"/>
  <c r="P7160" i="1"/>
  <c r="P7161" i="1"/>
  <c r="P7162" i="1"/>
  <c r="P7163" i="1"/>
  <c r="P7164" i="1"/>
  <c r="P7165" i="1"/>
  <c r="P7166" i="1"/>
  <c r="P7167" i="1"/>
  <c r="P7168" i="1"/>
  <c r="P7169" i="1"/>
  <c r="P7170" i="1"/>
  <c r="P7171" i="1"/>
  <c r="P7172" i="1"/>
  <c r="P7173" i="1"/>
  <c r="P7174" i="1"/>
  <c r="P7175" i="1"/>
  <c r="P7176" i="1"/>
  <c r="P7177" i="1"/>
  <c r="P7178" i="1"/>
  <c r="P7179" i="1"/>
  <c r="P7180" i="1"/>
  <c r="P7181" i="1"/>
  <c r="P7182" i="1"/>
  <c r="P7183" i="1"/>
  <c r="P7184" i="1"/>
  <c r="P7185" i="1"/>
  <c r="P7186" i="1"/>
  <c r="P7187" i="1"/>
  <c r="P7188" i="1"/>
  <c r="P7189" i="1"/>
  <c r="P7190" i="1"/>
  <c r="P7191" i="1"/>
  <c r="P7192" i="1"/>
  <c r="P7193" i="1"/>
  <c r="P7194" i="1"/>
  <c r="P7195" i="1"/>
  <c r="P7196" i="1"/>
  <c r="P7197" i="1"/>
  <c r="P7198" i="1"/>
  <c r="P7199" i="1"/>
  <c r="P7200" i="1"/>
  <c r="P7201" i="1"/>
  <c r="P7202" i="1"/>
  <c r="P7203" i="1"/>
  <c r="P7204" i="1"/>
  <c r="P7205" i="1"/>
  <c r="P7206" i="1"/>
  <c r="P7207" i="1"/>
  <c r="P7208" i="1"/>
  <c r="P7209" i="1"/>
  <c r="P7210" i="1"/>
  <c r="P7211" i="1"/>
  <c r="P7212" i="1"/>
  <c r="P7213" i="1"/>
  <c r="P7214" i="1"/>
  <c r="P7215" i="1"/>
  <c r="P7216" i="1"/>
  <c r="P7217" i="1"/>
  <c r="P7218" i="1"/>
  <c r="P7219" i="1"/>
  <c r="P7220" i="1"/>
  <c r="P7221" i="1"/>
  <c r="P7222" i="1"/>
  <c r="P7223" i="1"/>
  <c r="P7224" i="1"/>
  <c r="P7225" i="1"/>
  <c r="P7226" i="1"/>
  <c r="P7227" i="1"/>
  <c r="P7228" i="1"/>
  <c r="P7229" i="1"/>
  <c r="P7230" i="1"/>
  <c r="P7231" i="1"/>
  <c r="P7232" i="1"/>
  <c r="P7233" i="1"/>
  <c r="P7234" i="1"/>
  <c r="P7235" i="1"/>
  <c r="P7236" i="1"/>
  <c r="P7237" i="1"/>
  <c r="P7238" i="1"/>
  <c r="P7239" i="1"/>
  <c r="P7240" i="1"/>
  <c r="P7241" i="1"/>
  <c r="P7242" i="1"/>
  <c r="P7243" i="1"/>
  <c r="P7244" i="1"/>
  <c r="P7245" i="1"/>
  <c r="P7246" i="1"/>
  <c r="P7247" i="1"/>
  <c r="P7248" i="1"/>
  <c r="P7249" i="1"/>
  <c r="P7250" i="1"/>
  <c r="P7251" i="1"/>
  <c r="P7252" i="1"/>
  <c r="P7253" i="1"/>
  <c r="P7254" i="1"/>
  <c r="P7255" i="1"/>
  <c r="P7256" i="1"/>
  <c r="P7257" i="1"/>
  <c r="P7258" i="1"/>
  <c r="P7259" i="1"/>
  <c r="P7260" i="1"/>
  <c r="P7261" i="1"/>
  <c r="P7262" i="1"/>
  <c r="P7263" i="1"/>
  <c r="P7264" i="1"/>
  <c r="P7265" i="1"/>
  <c r="P7266" i="1"/>
  <c r="P7267" i="1"/>
  <c r="P7268" i="1"/>
  <c r="P7269" i="1"/>
  <c r="P7270" i="1"/>
  <c r="P7271" i="1"/>
  <c r="P7272" i="1"/>
  <c r="P7273" i="1"/>
  <c r="P7274" i="1"/>
  <c r="P7275" i="1"/>
  <c r="P7276" i="1"/>
  <c r="P7277" i="1"/>
  <c r="P7278" i="1"/>
  <c r="P7279" i="1"/>
  <c r="P7280" i="1"/>
  <c r="P7281" i="1"/>
  <c r="P7282" i="1"/>
  <c r="P7283" i="1"/>
  <c r="P7284" i="1"/>
  <c r="P7285" i="1"/>
  <c r="P7286" i="1"/>
  <c r="P7287" i="1"/>
  <c r="P7288" i="1"/>
  <c r="P7289" i="1"/>
  <c r="P7290" i="1"/>
  <c r="P7291" i="1"/>
  <c r="P7292" i="1"/>
  <c r="P7293" i="1"/>
  <c r="P7294" i="1"/>
  <c r="P7295" i="1"/>
  <c r="P7296" i="1"/>
  <c r="P7297" i="1"/>
  <c r="P7298" i="1"/>
  <c r="P7299" i="1"/>
  <c r="P7300" i="1"/>
  <c r="P7301" i="1"/>
  <c r="P7302" i="1"/>
  <c r="P7303" i="1"/>
  <c r="P7304" i="1"/>
  <c r="P7305" i="1"/>
  <c r="P7306" i="1"/>
  <c r="P7307" i="1"/>
  <c r="P7308" i="1"/>
  <c r="P7309" i="1"/>
  <c r="P7310" i="1"/>
  <c r="P7311" i="1"/>
  <c r="P7312" i="1"/>
  <c r="P7313" i="1"/>
  <c r="P7314" i="1"/>
  <c r="P7315" i="1"/>
  <c r="P7316" i="1"/>
  <c r="P7317" i="1"/>
  <c r="P7318" i="1"/>
  <c r="P7319" i="1"/>
  <c r="P7320" i="1"/>
  <c r="P7321" i="1"/>
  <c r="P7322" i="1"/>
  <c r="P7323" i="1"/>
  <c r="P7324" i="1"/>
  <c r="P7325" i="1"/>
  <c r="P7326" i="1"/>
  <c r="P7327" i="1"/>
  <c r="P7328" i="1"/>
  <c r="P7329" i="1"/>
  <c r="P7330" i="1"/>
  <c r="P7331" i="1"/>
  <c r="P7332" i="1"/>
  <c r="P7333" i="1"/>
  <c r="P7334" i="1"/>
  <c r="P7335" i="1"/>
  <c r="P7336" i="1"/>
  <c r="P7337" i="1"/>
  <c r="P7338" i="1"/>
  <c r="P7339" i="1"/>
  <c r="P7340" i="1"/>
  <c r="P7341" i="1"/>
  <c r="P7342" i="1"/>
  <c r="P7343" i="1"/>
  <c r="P7344" i="1"/>
  <c r="P7345" i="1"/>
  <c r="P7346" i="1"/>
  <c r="P7347" i="1"/>
  <c r="P7348" i="1"/>
  <c r="P7349" i="1"/>
  <c r="P7350" i="1"/>
  <c r="P7351" i="1"/>
  <c r="P7352" i="1"/>
  <c r="P7353" i="1"/>
  <c r="P7354" i="1"/>
  <c r="P7355" i="1"/>
  <c r="P7356" i="1"/>
  <c r="P7357" i="1"/>
  <c r="P7358" i="1"/>
  <c r="P7359" i="1"/>
  <c r="P7360" i="1"/>
  <c r="P7361" i="1"/>
  <c r="P7362" i="1"/>
  <c r="P7363" i="1"/>
  <c r="P7364" i="1"/>
  <c r="P7365" i="1"/>
  <c r="P7366" i="1"/>
  <c r="P7367" i="1"/>
  <c r="P7368" i="1"/>
  <c r="P7369" i="1"/>
  <c r="P7370" i="1"/>
  <c r="P7371" i="1"/>
  <c r="P7372" i="1"/>
  <c r="P7373" i="1"/>
  <c r="P7374" i="1"/>
  <c r="P7375" i="1"/>
  <c r="P7376" i="1"/>
  <c r="P7377" i="1"/>
  <c r="P7378" i="1"/>
  <c r="P7379" i="1"/>
  <c r="P7380" i="1"/>
  <c r="P7381" i="1"/>
  <c r="P7382" i="1"/>
  <c r="P7383" i="1"/>
  <c r="P7384" i="1"/>
  <c r="P7385" i="1"/>
  <c r="P7386" i="1"/>
  <c r="P7387" i="1"/>
  <c r="P7388" i="1"/>
  <c r="P7389" i="1"/>
  <c r="P7390" i="1"/>
  <c r="P7391" i="1"/>
  <c r="P7392" i="1"/>
  <c r="P7393" i="1"/>
  <c r="P7394" i="1"/>
  <c r="P7395" i="1"/>
  <c r="P7396" i="1"/>
  <c r="P7397" i="1"/>
  <c r="P7398" i="1"/>
  <c r="P7399" i="1"/>
  <c r="P7400" i="1"/>
  <c r="P7401" i="1"/>
  <c r="P7402" i="1"/>
  <c r="P7403" i="1"/>
  <c r="P7404" i="1"/>
  <c r="P7405" i="1"/>
  <c r="P7406" i="1"/>
  <c r="P7407" i="1"/>
  <c r="P7408" i="1"/>
  <c r="P7409" i="1"/>
  <c r="P7410" i="1"/>
  <c r="P7411" i="1"/>
  <c r="P7412" i="1"/>
  <c r="P7413" i="1"/>
  <c r="P7414" i="1"/>
  <c r="P7415" i="1"/>
  <c r="P7416" i="1"/>
  <c r="P7417" i="1"/>
  <c r="P7418" i="1"/>
  <c r="P7419" i="1"/>
  <c r="P7420" i="1"/>
  <c r="P7421" i="1"/>
  <c r="P7422" i="1"/>
  <c r="P7423" i="1"/>
  <c r="P7424" i="1"/>
  <c r="P7425" i="1"/>
  <c r="P7426" i="1"/>
  <c r="P7427" i="1"/>
  <c r="P7428" i="1"/>
  <c r="P7429" i="1"/>
  <c r="P7430" i="1"/>
  <c r="P7431" i="1"/>
  <c r="P7432" i="1"/>
  <c r="P7433" i="1"/>
  <c r="P7434" i="1"/>
  <c r="P7435" i="1"/>
  <c r="P7436" i="1"/>
  <c r="P7437" i="1"/>
  <c r="P7438" i="1"/>
  <c r="P7439" i="1"/>
  <c r="P7440" i="1"/>
  <c r="P7441" i="1"/>
  <c r="P7442" i="1"/>
  <c r="P7443" i="1"/>
  <c r="P7444" i="1"/>
  <c r="P7445" i="1"/>
  <c r="P7446" i="1"/>
  <c r="P7447" i="1"/>
  <c r="P7448" i="1"/>
  <c r="P7449" i="1"/>
  <c r="P7450" i="1"/>
  <c r="P7451" i="1"/>
  <c r="P7452" i="1"/>
  <c r="P7453" i="1"/>
  <c r="P7454" i="1"/>
  <c r="P7455" i="1"/>
  <c r="P7456" i="1"/>
  <c r="P7457" i="1"/>
  <c r="P7458" i="1"/>
  <c r="P7459" i="1"/>
  <c r="P7460" i="1"/>
  <c r="P7461" i="1"/>
  <c r="P7462" i="1"/>
  <c r="P7463" i="1"/>
  <c r="P7464" i="1"/>
  <c r="P7465" i="1"/>
  <c r="P7466" i="1"/>
  <c r="P7467" i="1"/>
  <c r="P7468" i="1"/>
  <c r="P7469" i="1"/>
  <c r="P7470" i="1"/>
  <c r="P7471" i="1"/>
  <c r="P7472" i="1"/>
  <c r="P7473" i="1"/>
  <c r="P7474" i="1"/>
  <c r="P7475" i="1"/>
  <c r="P7476" i="1"/>
  <c r="P7477" i="1"/>
  <c r="P7478" i="1"/>
  <c r="P7479" i="1"/>
  <c r="P7480" i="1"/>
  <c r="P7481" i="1"/>
  <c r="P7482" i="1"/>
  <c r="P7483" i="1"/>
  <c r="P7484" i="1"/>
  <c r="P7485" i="1"/>
  <c r="P7486" i="1"/>
  <c r="P7487" i="1"/>
  <c r="P7488" i="1"/>
  <c r="P7489" i="1"/>
  <c r="P7490" i="1"/>
  <c r="P7491" i="1"/>
  <c r="P7492" i="1"/>
  <c r="P7493" i="1"/>
  <c r="P7494" i="1"/>
  <c r="P7495" i="1"/>
  <c r="P7496" i="1"/>
  <c r="P7497" i="1"/>
  <c r="P7498" i="1"/>
  <c r="P7499" i="1"/>
  <c r="P7500" i="1"/>
  <c r="P7501" i="1"/>
  <c r="P7502" i="1"/>
  <c r="P7503" i="1"/>
  <c r="P7504" i="1"/>
  <c r="P7505" i="1"/>
  <c r="P7506" i="1"/>
  <c r="P7507" i="1"/>
  <c r="P7508" i="1"/>
  <c r="P7509" i="1"/>
  <c r="P7510" i="1"/>
  <c r="P7511" i="1"/>
  <c r="P7512" i="1"/>
  <c r="P7513" i="1"/>
  <c r="P7514" i="1"/>
  <c r="P7515" i="1"/>
  <c r="P7516" i="1"/>
  <c r="P7517" i="1"/>
  <c r="P7518" i="1"/>
  <c r="P7519" i="1"/>
  <c r="P7520" i="1"/>
  <c r="P7521" i="1"/>
  <c r="P7522" i="1"/>
  <c r="P7523" i="1"/>
  <c r="P7524" i="1"/>
  <c r="P7525" i="1"/>
  <c r="P7526" i="1"/>
  <c r="P7527" i="1"/>
  <c r="P7528" i="1"/>
  <c r="P7529" i="1"/>
  <c r="P7530" i="1"/>
  <c r="P7531" i="1"/>
  <c r="P7532" i="1"/>
  <c r="P7533" i="1"/>
  <c r="P7534" i="1"/>
  <c r="P7535" i="1"/>
  <c r="P7536" i="1"/>
  <c r="P7537" i="1"/>
  <c r="P7538" i="1"/>
  <c r="P7539" i="1"/>
  <c r="P7540" i="1"/>
  <c r="P7541" i="1"/>
  <c r="P7542" i="1"/>
  <c r="P7543" i="1"/>
  <c r="P7544" i="1"/>
  <c r="P7545" i="1"/>
  <c r="P7546" i="1"/>
  <c r="P7547" i="1"/>
  <c r="P7548" i="1"/>
  <c r="P7549" i="1"/>
  <c r="P7550" i="1"/>
  <c r="P7551" i="1"/>
  <c r="P7552" i="1"/>
  <c r="P7553" i="1"/>
  <c r="P7554" i="1"/>
  <c r="P7555" i="1"/>
  <c r="P7556" i="1"/>
  <c r="P7557" i="1"/>
  <c r="P7558" i="1"/>
  <c r="P7559" i="1"/>
  <c r="P7560" i="1"/>
  <c r="P7561" i="1"/>
  <c r="P7562" i="1"/>
  <c r="P7563" i="1"/>
  <c r="P7564" i="1"/>
  <c r="P7565" i="1"/>
  <c r="P7566" i="1"/>
  <c r="P7567" i="1"/>
  <c r="P7568" i="1"/>
  <c r="P7569" i="1"/>
  <c r="P7570" i="1"/>
  <c r="P7571" i="1"/>
  <c r="P7572" i="1"/>
  <c r="P7573" i="1"/>
  <c r="P7574" i="1"/>
  <c r="P7575" i="1"/>
  <c r="P7576" i="1"/>
  <c r="P7577" i="1"/>
  <c r="P7578" i="1"/>
  <c r="P7579" i="1"/>
  <c r="P7580" i="1"/>
  <c r="P7581" i="1"/>
  <c r="P7582" i="1"/>
  <c r="P7583" i="1"/>
  <c r="P7584" i="1"/>
  <c r="P7585" i="1"/>
  <c r="P7586" i="1"/>
  <c r="P7587" i="1"/>
  <c r="P7588" i="1"/>
  <c r="P7589" i="1"/>
  <c r="P7590" i="1"/>
  <c r="P7591" i="1"/>
  <c r="P7592" i="1"/>
  <c r="P7593" i="1"/>
  <c r="P7594" i="1"/>
  <c r="P7595" i="1"/>
  <c r="P7596" i="1"/>
  <c r="P7597" i="1"/>
  <c r="P7598" i="1"/>
  <c r="P7599" i="1"/>
  <c r="P7600" i="1"/>
  <c r="P7601" i="1"/>
  <c r="P7602" i="1"/>
  <c r="P7603" i="1"/>
  <c r="P7604" i="1"/>
  <c r="P7605" i="1"/>
  <c r="P7606" i="1"/>
  <c r="P7607" i="1"/>
  <c r="P7608" i="1"/>
  <c r="P7609" i="1"/>
  <c r="P7610" i="1"/>
  <c r="P7611" i="1"/>
  <c r="P7612" i="1"/>
  <c r="P7613" i="1"/>
  <c r="P7614" i="1"/>
  <c r="P7615" i="1"/>
  <c r="P7616" i="1"/>
  <c r="P7617" i="1"/>
  <c r="P7618" i="1"/>
  <c r="P7619" i="1"/>
  <c r="P7620" i="1"/>
  <c r="P7621" i="1"/>
  <c r="P7622" i="1"/>
  <c r="P7623" i="1"/>
  <c r="P7624" i="1"/>
  <c r="P7625" i="1"/>
  <c r="P7626" i="1"/>
  <c r="P7627" i="1"/>
  <c r="P7628" i="1"/>
  <c r="P7629" i="1"/>
  <c r="P7630" i="1"/>
  <c r="P7631" i="1"/>
  <c r="P7632" i="1"/>
  <c r="P7633" i="1"/>
  <c r="P7634" i="1"/>
  <c r="P7635" i="1"/>
  <c r="P7636" i="1"/>
  <c r="P7637" i="1"/>
  <c r="P7638" i="1"/>
  <c r="P7639" i="1"/>
  <c r="P7640" i="1"/>
  <c r="P7641" i="1"/>
  <c r="P7642" i="1"/>
  <c r="P7643" i="1"/>
  <c r="P7644" i="1"/>
  <c r="P7645" i="1"/>
  <c r="P7646" i="1"/>
  <c r="P7647" i="1"/>
  <c r="P7648" i="1"/>
  <c r="P7649" i="1"/>
  <c r="P7650" i="1"/>
  <c r="P7651" i="1"/>
  <c r="P7652" i="1"/>
  <c r="P7653" i="1"/>
  <c r="P7654" i="1"/>
  <c r="P7655" i="1"/>
  <c r="P7656" i="1"/>
  <c r="P7657" i="1"/>
  <c r="P7658" i="1"/>
  <c r="P7659" i="1"/>
  <c r="P7660" i="1"/>
  <c r="P7661" i="1"/>
  <c r="P7662" i="1"/>
  <c r="P7663" i="1"/>
  <c r="P7664" i="1"/>
  <c r="P7665" i="1"/>
  <c r="P7666" i="1"/>
  <c r="P7667" i="1"/>
  <c r="P7668" i="1"/>
  <c r="P7669" i="1"/>
  <c r="P7670" i="1"/>
  <c r="P7671" i="1"/>
  <c r="P7672" i="1"/>
  <c r="P7673" i="1"/>
  <c r="P7674" i="1"/>
  <c r="P7675" i="1"/>
  <c r="P7676" i="1"/>
  <c r="P7677" i="1"/>
  <c r="P7678" i="1"/>
  <c r="P7679" i="1"/>
  <c r="P7680" i="1"/>
  <c r="P7681" i="1"/>
  <c r="P7682" i="1"/>
  <c r="P7683" i="1"/>
  <c r="P7684" i="1"/>
  <c r="P7685" i="1"/>
  <c r="P7686" i="1"/>
  <c r="P7687" i="1"/>
  <c r="P7688" i="1"/>
  <c r="P7689" i="1"/>
  <c r="P7690" i="1"/>
  <c r="P7691" i="1"/>
  <c r="P7692" i="1"/>
  <c r="P7693" i="1"/>
  <c r="P7694" i="1"/>
  <c r="P7695" i="1"/>
  <c r="P7696" i="1"/>
  <c r="P7697" i="1"/>
  <c r="P7698" i="1"/>
  <c r="P7699" i="1"/>
  <c r="P7700" i="1"/>
  <c r="P7701" i="1"/>
  <c r="P7702" i="1"/>
  <c r="P7703" i="1"/>
  <c r="P7704" i="1"/>
  <c r="P7705" i="1"/>
  <c r="P7706" i="1"/>
  <c r="P7707" i="1"/>
  <c r="P7708" i="1"/>
  <c r="P7709" i="1"/>
  <c r="P7710" i="1"/>
  <c r="P7711" i="1"/>
  <c r="P7712" i="1"/>
  <c r="P7713" i="1"/>
  <c r="P7714" i="1"/>
  <c r="P7715" i="1"/>
  <c r="P7716" i="1"/>
  <c r="P7717" i="1"/>
  <c r="P7718" i="1"/>
  <c r="P7719" i="1"/>
  <c r="P7720" i="1"/>
  <c r="P7721" i="1"/>
  <c r="P7722" i="1"/>
  <c r="P7723" i="1"/>
  <c r="P7724" i="1"/>
  <c r="P7725" i="1"/>
  <c r="P7726" i="1"/>
  <c r="P7727" i="1"/>
  <c r="P7728" i="1"/>
  <c r="P7729" i="1"/>
  <c r="P7730" i="1"/>
  <c r="P7731" i="1"/>
  <c r="P7732" i="1"/>
  <c r="P7733" i="1"/>
  <c r="P7734" i="1"/>
  <c r="P7735" i="1"/>
  <c r="P7736" i="1"/>
  <c r="P7737" i="1"/>
  <c r="P7738" i="1"/>
  <c r="P7739" i="1"/>
  <c r="P7740" i="1"/>
  <c r="P7741" i="1"/>
  <c r="P7742" i="1"/>
  <c r="P7743" i="1"/>
  <c r="P7744" i="1"/>
  <c r="P7745" i="1"/>
  <c r="P7746" i="1"/>
  <c r="P7747" i="1"/>
  <c r="P7748" i="1"/>
  <c r="P7749" i="1"/>
  <c r="P7750" i="1"/>
  <c r="P7751" i="1"/>
  <c r="P7752" i="1"/>
  <c r="P7753" i="1"/>
  <c r="P7754" i="1"/>
  <c r="P7755" i="1"/>
  <c r="P7756" i="1"/>
  <c r="P7757" i="1"/>
  <c r="P7758" i="1"/>
  <c r="P7759" i="1"/>
  <c r="P7760" i="1"/>
  <c r="P7761" i="1"/>
  <c r="P7762" i="1"/>
  <c r="P7763" i="1"/>
  <c r="P7764" i="1"/>
  <c r="P7765" i="1"/>
  <c r="P7766" i="1"/>
  <c r="P7767" i="1"/>
  <c r="P7768" i="1"/>
  <c r="P7769" i="1"/>
  <c r="P7770" i="1"/>
  <c r="P7771" i="1"/>
  <c r="P7772" i="1"/>
  <c r="P7773" i="1"/>
  <c r="P7774" i="1"/>
  <c r="P7775" i="1"/>
  <c r="P7776" i="1"/>
  <c r="P7777" i="1"/>
  <c r="P7778" i="1"/>
  <c r="P7779" i="1"/>
  <c r="P7780" i="1"/>
  <c r="P7781" i="1"/>
  <c r="P7782" i="1"/>
  <c r="P7783" i="1"/>
  <c r="P7784" i="1"/>
  <c r="P7785" i="1"/>
  <c r="P7786" i="1"/>
  <c r="P7787" i="1"/>
  <c r="P7788" i="1"/>
  <c r="P7789" i="1"/>
  <c r="P7790" i="1"/>
  <c r="P7791" i="1"/>
  <c r="P7792" i="1"/>
  <c r="P7793" i="1"/>
  <c r="P7794" i="1"/>
  <c r="P7795" i="1"/>
  <c r="P7796" i="1"/>
  <c r="P7797" i="1"/>
  <c r="P7798" i="1"/>
  <c r="P7799" i="1"/>
  <c r="P7800" i="1"/>
  <c r="P7801" i="1"/>
  <c r="P7802" i="1"/>
  <c r="P7803" i="1"/>
  <c r="P7804" i="1"/>
  <c r="P7805" i="1"/>
  <c r="P7806" i="1"/>
  <c r="P7807" i="1"/>
  <c r="P7808" i="1"/>
  <c r="P7809" i="1"/>
  <c r="P7810" i="1"/>
  <c r="P7811" i="1"/>
  <c r="P7812" i="1"/>
  <c r="P7813" i="1"/>
  <c r="P7814" i="1"/>
  <c r="P7815" i="1"/>
  <c r="P7816" i="1"/>
  <c r="P7817" i="1"/>
  <c r="P7818" i="1"/>
  <c r="P7819" i="1"/>
  <c r="P7820" i="1"/>
  <c r="P7821" i="1"/>
  <c r="P7822" i="1"/>
  <c r="P7823" i="1"/>
  <c r="P7824" i="1"/>
  <c r="P7825" i="1"/>
  <c r="P7826" i="1"/>
  <c r="P7827" i="1"/>
  <c r="P7828" i="1"/>
  <c r="P7829" i="1"/>
  <c r="P7830" i="1"/>
  <c r="P7831" i="1"/>
  <c r="P7832" i="1"/>
  <c r="P7833" i="1"/>
  <c r="P7834" i="1"/>
  <c r="P7835" i="1"/>
  <c r="P7836" i="1"/>
  <c r="P7837" i="1"/>
  <c r="P7838" i="1"/>
  <c r="P7839" i="1"/>
  <c r="P7840" i="1"/>
  <c r="P7841" i="1"/>
  <c r="P7842" i="1"/>
  <c r="P7843" i="1"/>
  <c r="P7844" i="1"/>
  <c r="P7845" i="1"/>
  <c r="P7846" i="1"/>
  <c r="P7847" i="1"/>
  <c r="P7848" i="1"/>
  <c r="P7849" i="1"/>
  <c r="P7850" i="1"/>
  <c r="P7851" i="1"/>
  <c r="P7852" i="1"/>
  <c r="P7853" i="1"/>
  <c r="P7854" i="1"/>
  <c r="P7855" i="1"/>
  <c r="P7856" i="1"/>
  <c r="P7857" i="1"/>
  <c r="P7858" i="1"/>
  <c r="P7859" i="1"/>
  <c r="P7860" i="1"/>
  <c r="P7861" i="1"/>
  <c r="P7862" i="1"/>
  <c r="P7863" i="1"/>
  <c r="P7864" i="1"/>
  <c r="P7865" i="1"/>
  <c r="P7866" i="1"/>
  <c r="P7867" i="1"/>
  <c r="P7868" i="1"/>
  <c r="P7869" i="1"/>
  <c r="P7870" i="1"/>
  <c r="P7871" i="1"/>
  <c r="P7872" i="1"/>
  <c r="P7873" i="1"/>
  <c r="P7874" i="1"/>
  <c r="P7875" i="1"/>
  <c r="P7876" i="1"/>
  <c r="P7877" i="1"/>
  <c r="P7878" i="1"/>
  <c r="P7879" i="1"/>
  <c r="P7880" i="1"/>
  <c r="P7881" i="1"/>
  <c r="P7882" i="1"/>
  <c r="P7883" i="1"/>
  <c r="P7884" i="1"/>
  <c r="P7885" i="1"/>
  <c r="P7886" i="1"/>
  <c r="P7887" i="1"/>
  <c r="P7888" i="1"/>
  <c r="P7889" i="1"/>
  <c r="P7890" i="1"/>
  <c r="P7891" i="1"/>
  <c r="P7892" i="1"/>
  <c r="P7893" i="1"/>
  <c r="P7894" i="1"/>
  <c r="P7895" i="1"/>
  <c r="P7896" i="1"/>
  <c r="P7897" i="1"/>
  <c r="P7898" i="1"/>
  <c r="P7899" i="1"/>
  <c r="P7900" i="1"/>
  <c r="P7901" i="1"/>
  <c r="P7902" i="1"/>
  <c r="P7903" i="1"/>
  <c r="P7904" i="1"/>
  <c r="P7905" i="1"/>
  <c r="P7906" i="1"/>
  <c r="P7907" i="1"/>
  <c r="P7908" i="1"/>
  <c r="P7909" i="1"/>
  <c r="P7910" i="1"/>
  <c r="P7911" i="1"/>
  <c r="P7912" i="1"/>
  <c r="P7913" i="1"/>
  <c r="P7914" i="1"/>
  <c r="P7915" i="1"/>
  <c r="P7916" i="1"/>
  <c r="P7917" i="1"/>
  <c r="P7918" i="1"/>
  <c r="P7919" i="1"/>
  <c r="P7920" i="1"/>
  <c r="P7921" i="1"/>
  <c r="P7922" i="1"/>
  <c r="P7923" i="1"/>
  <c r="P7924" i="1"/>
  <c r="P7925" i="1"/>
  <c r="P7926" i="1"/>
  <c r="P7927" i="1"/>
  <c r="P7928" i="1"/>
  <c r="P7929" i="1"/>
  <c r="P7930" i="1"/>
  <c r="P7931" i="1"/>
  <c r="P7932" i="1"/>
  <c r="P7933" i="1"/>
  <c r="P7934" i="1"/>
  <c r="P7935" i="1"/>
  <c r="P7936" i="1"/>
  <c r="P7937" i="1"/>
  <c r="P7938" i="1"/>
  <c r="P7939" i="1"/>
  <c r="P7940" i="1"/>
  <c r="P7941" i="1"/>
  <c r="P7942" i="1"/>
  <c r="P7943" i="1"/>
  <c r="P7944" i="1"/>
  <c r="P7945" i="1"/>
  <c r="P7946" i="1"/>
  <c r="P7947" i="1"/>
  <c r="P7948" i="1"/>
  <c r="P7949" i="1"/>
  <c r="P7950" i="1"/>
  <c r="P7951" i="1"/>
  <c r="P7952" i="1"/>
  <c r="P7953" i="1"/>
  <c r="P7954" i="1"/>
  <c r="P7955" i="1"/>
  <c r="P7956" i="1"/>
  <c r="P7957" i="1"/>
  <c r="P7958" i="1"/>
  <c r="P7959" i="1"/>
  <c r="P7960" i="1"/>
  <c r="P7961" i="1"/>
  <c r="P7962" i="1"/>
  <c r="P7963" i="1"/>
  <c r="P7964" i="1"/>
  <c r="P7965" i="1"/>
  <c r="P7966" i="1"/>
  <c r="P7967" i="1"/>
  <c r="P7968" i="1"/>
  <c r="P7969" i="1"/>
  <c r="P7970" i="1"/>
  <c r="P7971" i="1"/>
  <c r="P7972" i="1"/>
  <c r="P7973" i="1"/>
  <c r="P7974" i="1"/>
  <c r="P7975" i="1"/>
  <c r="P7976" i="1"/>
  <c r="P7977" i="1"/>
  <c r="P7978" i="1"/>
  <c r="P7979" i="1"/>
  <c r="P7980" i="1"/>
  <c r="P7981" i="1"/>
  <c r="P7982" i="1"/>
  <c r="P7983" i="1"/>
  <c r="P7984" i="1"/>
  <c r="P7985" i="1"/>
  <c r="P7986" i="1"/>
  <c r="P7987" i="1"/>
  <c r="P7988" i="1"/>
  <c r="P7989" i="1"/>
  <c r="P7990" i="1"/>
  <c r="P7991" i="1"/>
  <c r="P7992" i="1"/>
  <c r="P7993" i="1"/>
  <c r="P7994" i="1"/>
  <c r="P7995" i="1"/>
  <c r="P7996" i="1"/>
  <c r="P7997" i="1"/>
  <c r="P7998" i="1"/>
  <c r="P7999" i="1"/>
  <c r="P8000" i="1"/>
  <c r="P8001" i="1"/>
  <c r="P8002" i="1"/>
  <c r="P8003" i="1"/>
  <c r="P8004" i="1"/>
  <c r="P8005" i="1"/>
  <c r="P8006" i="1"/>
  <c r="P8007" i="1"/>
  <c r="P8008" i="1"/>
  <c r="P8009" i="1"/>
  <c r="P8010" i="1"/>
  <c r="P8011" i="1"/>
  <c r="P8012" i="1"/>
  <c r="P8013" i="1"/>
  <c r="P8014" i="1"/>
  <c r="P8015" i="1"/>
  <c r="P8016" i="1"/>
  <c r="P8017" i="1"/>
  <c r="P8018" i="1"/>
  <c r="P8019" i="1"/>
  <c r="P8020" i="1"/>
  <c r="P8021" i="1"/>
  <c r="P8022" i="1"/>
  <c r="P8023" i="1"/>
  <c r="P8024" i="1"/>
  <c r="P8025" i="1"/>
  <c r="P8026" i="1"/>
  <c r="P8027" i="1"/>
  <c r="P8028" i="1"/>
  <c r="P8029" i="1"/>
  <c r="P8030" i="1"/>
  <c r="P8031" i="1"/>
  <c r="P8032" i="1"/>
  <c r="P8033" i="1"/>
  <c r="P8034" i="1"/>
  <c r="P8035" i="1"/>
  <c r="P8036" i="1"/>
  <c r="P8037" i="1"/>
  <c r="P8038" i="1"/>
  <c r="P8039" i="1"/>
  <c r="P8040" i="1"/>
  <c r="P8041" i="1"/>
  <c r="P8042" i="1"/>
  <c r="P8043" i="1"/>
  <c r="P8044" i="1"/>
  <c r="P8045" i="1"/>
  <c r="P8046" i="1"/>
  <c r="P8047" i="1"/>
  <c r="P8048" i="1"/>
  <c r="P8049" i="1"/>
  <c r="P8050" i="1"/>
  <c r="P8051" i="1"/>
  <c r="P8052" i="1"/>
  <c r="P8053" i="1"/>
  <c r="P8054" i="1"/>
  <c r="P8055" i="1"/>
  <c r="P8056" i="1"/>
  <c r="P8057" i="1"/>
  <c r="P8058" i="1"/>
  <c r="P8059" i="1"/>
  <c r="P8060" i="1"/>
  <c r="P8061" i="1"/>
  <c r="P8062" i="1"/>
  <c r="P8063" i="1"/>
  <c r="P8064" i="1"/>
  <c r="P8065" i="1"/>
  <c r="P8066" i="1"/>
  <c r="P8067" i="1"/>
  <c r="P8068" i="1"/>
  <c r="P8069" i="1"/>
  <c r="P8070" i="1"/>
  <c r="P8071" i="1"/>
  <c r="P8072" i="1"/>
  <c r="P8073" i="1"/>
  <c r="P8074" i="1"/>
  <c r="P8075" i="1"/>
  <c r="P8076" i="1"/>
  <c r="P8077" i="1"/>
  <c r="P8078" i="1"/>
  <c r="P8079" i="1"/>
  <c r="P8080" i="1"/>
  <c r="P8081" i="1"/>
  <c r="P8082" i="1"/>
  <c r="P8083" i="1"/>
  <c r="P8084" i="1"/>
  <c r="P8085" i="1"/>
  <c r="P8086" i="1"/>
  <c r="P8087" i="1"/>
  <c r="P8088" i="1"/>
  <c r="P8089" i="1"/>
  <c r="P8090" i="1"/>
  <c r="P8091" i="1"/>
  <c r="P8092" i="1"/>
  <c r="P8093" i="1"/>
  <c r="P8094" i="1"/>
  <c r="P8095" i="1"/>
  <c r="P8096" i="1"/>
  <c r="P8097" i="1"/>
  <c r="P8098" i="1"/>
  <c r="P8099" i="1"/>
  <c r="P8100" i="1"/>
  <c r="P8101" i="1"/>
  <c r="P8102" i="1"/>
  <c r="P8103" i="1"/>
  <c r="P8104" i="1"/>
  <c r="P8105" i="1"/>
  <c r="P8106" i="1"/>
  <c r="P8107" i="1"/>
  <c r="P8108" i="1"/>
  <c r="P8109" i="1"/>
  <c r="P8110" i="1"/>
  <c r="P8111" i="1"/>
  <c r="P8112" i="1"/>
  <c r="P8113" i="1"/>
  <c r="P8114" i="1"/>
  <c r="P8115" i="1"/>
  <c r="P8116" i="1"/>
  <c r="P8117" i="1"/>
  <c r="P8118" i="1"/>
  <c r="P8119" i="1"/>
  <c r="P8120" i="1"/>
  <c r="P8121" i="1"/>
  <c r="P8122" i="1"/>
  <c r="P8123" i="1"/>
  <c r="P8124" i="1"/>
  <c r="P8125" i="1"/>
  <c r="P8126" i="1"/>
  <c r="P8127" i="1"/>
  <c r="P8128" i="1"/>
  <c r="P8129" i="1"/>
  <c r="P8130" i="1"/>
  <c r="P8131" i="1"/>
  <c r="P8132" i="1"/>
  <c r="P8133" i="1"/>
  <c r="P8134" i="1"/>
  <c r="P8135" i="1"/>
  <c r="P8136" i="1"/>
  <c r="P8137" i="1"/>
  <c r="P8138" i="1"/>
  <c r="P8139" i="1"/>
  <c r="P8140" i="1"/>
  <c r="P8141" i="1"/>
  <c r="P8142" i="1"/>
  <c r="P8143" i="1"/>
  <c r="P8144" i="1"/>
  <c r="P8145" i="1"/>
  <c r="P8146" i="1"/>
  <c r="P8147" i="1"/>
  <c r="P8148" i="1"/>
  <c r="P8149" i="1"/>
  <c r="P8150" i="1"/>
  <c r="P8151" i="1"/>
  <c r="P8152" i="1"/>
  <c r="P8153" i="1"/>
  <c r="P8154" i="1"/>
  <c r="P8155" i="1"/>
  <c r="P8156" i="1"/>
  <c r="P8157" i="1"/>
  <c r="P8158" i="1"/>
  <c r="P8159" i="1"/>
  <c r="P8160" i="1"/>
  <c r="P8161" i="1"/>
  <c r="P8162" i="1"/>
  <c r="P8163" i="1"/>
  <c r="P8164" i="1"/>
  <c r="P8165" i="1"/>
  <c r="P8166" i="1"/>
  <c r="P8167" i="1"/>
  <c r="P8168" i="1"/>
  <c r="P8169" i="1"/>
  <c r="P8170" i="1"/>
  <c r="P8171" i="1"/>
  <c r="P8172" i="1"/>
  <c r="P8173" i="1"/>
  <c r="P8174" i="1"/>
  <c r="P8175" i="1"/>
  <c r="P8176" i="1"/>
  <c r="P8177" i="1"/>
  <c r="P8178" i="1"/>
  <c r="P8179" i="1"/>
  <c r="P8180" i="1"/>
  <c r="P8181" i="1"/>
  <c r="P8182" i="1"/>
  <c r="P8183" i="1"/>
  <c r="P8184" i="1"/>
  <c r="P8185" i="1"/>
  <c r="P8186" i="1"/>
  <c r="P8187" i="1"/>
  <c r="P8188" i="1"/>
  <c r="P8189" i="1"/>
  <c r="P8190" i="1"/>
  <c r="P8191" i="1"/>
  <c r="P8192" i="1"/>
  <c r="P8193" i="1"/>
  <c r="P8194" i="1"/>
  <c r="P8195" i="1"/>
  <c r="P8196" i="1"/>
  <c r="P8197" i="1"/>
  <c r="P8198" i="1"/>
  <c r="P8199" i="1"/>
  <c r="P8200" i="1"/>
  <c r="P8201" i="1"/>
  <c r="P8202" i="1"/>
  <c r="P8203" i="1"/>
  <c r="P8204" i="1"/>
  <c r="P8205" i="1"/>
  <c r="P8206" i="1"/>
  <c r="P8207" i="1"/>
  <c r="P8208" i="1"/>
  <c r="P8209" i="1"/>
  <c r="P8210" i="1"/>
  <c r="P8211" i="1"/>
  <c r="P8212" i="1"/>
  <c r="P8213" i="1"/>
  <c r="P8214" i="1"/>
  <c r="P8215" i="1"/>
  <c r="P8216" i="1"/>
  <c r="P8217" i="1"/>
  <c r="P8218" i="1"/>
  <c r="P8219" i="1"/>
  <c r="P8220" i="1"/>
  <c r="P8221" i="1"/>
  <c r="P8222" i="1"/>
  <c r="P8223" i="1"/>
  <c r="P8224" i="1"/>
  <c r="P8225" i="1"/>
  <c r="P8226" i="1"/>
  <c r="P8227" i="1"/>
  <c r="P8228" i="1"/>
  <c r="P8229" i="1"/>
  <c r="P8230" i="1"/>
  <c r="P8231" i="1"/>
  <c r="P8232" i="1"/>
  <c r="P8233" i="1"/>
  <c r="P8234" i="1"/>
  <c r="P8235" i="1"/>
  <c r="P8236" i="1"/>
  <c r="P8237" i="1"/>
  <c r="P8238" i="1"/>
  <c r="P8239" i="1"/>
  <c r="P8240" i="1"/>
  <c r="P8241" i="1"/>
  <c r="P8242" i="1"/>
  <c r="P8243" i="1"/>
  <c r="P8244" i="1"/>
  <c r="P8245" i="1"/>
  <c r="P8246" i="1"/>
  <c r="P8247" i="1"/>
  <c r="P8248" i="1"/>
  <c r="P8249" i="1"/>
  <c r="P8250" i="1"/>
  <c r="P8251" i="1"/>
  <c r="P8252" i="1"/>
  <c r="P8253" i="1"/>
  <c r="P8254" i="1"/>
  <c r="P8255" i="1"/>
  <c r="P8256" i="1"/>
  <c r="P8257" i="1"/>
  <c r="P8258" i="1"/>
  <c r="P8259" i="1"/>
  <c r="P8260" i="1"/>
  <c r="P8261" i="1"/>
  <c r="P8262" i="1"/>
  <c r="P8263" i="1"/>
  <c r="P8264" i="1"/>
  <c r="P8265" i="1"/>
  <c r="P8266" i="1"/>
  <c r="P8267" i="1"/>
  <c r="P8268" i="1"/>
  <c r="P8269" i="1"/>
  <c r="P8270" i="1"/>
  <c r="P8271" i="1"/>
  <c r="P8272" i="1"/>
  <c r="P8273" i="1"/>
  <c r="P8274" i="1"/>
  <c r="P8275" i="1"/>
  <c r="P8276" i="1"/>
  <c r="P8277" i="1"/>
  <c r="P8278" i="1"/>
  <c r="P8279" i="1"/>
  <c r="P8280" i="1"/>
  <c r="P8281" i="1"/>
  <c r="P8282" i="1"/>
  <c r="P8283" i="1"/>
  <c r="P8284" i="1"/>
  <c r="P8285" i="1"/>
  <c r="P8286" i="1"/>
  <c r="P8287" i="1"/>
  <c r="P8288" i="1"/>
  <c r="P8289" i="1"/>
  <c r="P8290" i="1"/>
  <c r="P8291" i="1"/>
  <c r="P8292" i="1"/>
  <c r="P8293" i="1"/>
  <c r="P8294" i="1"/>
  <c r="P8295" i="1"/>
  <c r="P8296" i="1"/>
  <c r="P8297" i="1"/>
  <c r="P8298" i="1"/>
  <c r="P8299" i="1"/>
  <c r="P8300" i="1"/>
  <c r="P8301" i="1"/>
  <c r="P8302" i="1"/>
  <c r="P8303" i="1"/>
  <c r="P8304" i="1"/>
  <c r="P8305" i="1"/>
  <c r="P8306" i="1"/>
  <c r="P8307" i="1"/>
  <c r="P8308" i="1"/>
  <c r="P8309" i="1"/>
  <c r="P8310" i="1"/>
  <c r="P8311" i="1"/>
  <c r="P8312" i="1"/>
  <c r="P8313" i="1"/>
  <c r="P8314" i="1"/>
  <c r="P8315" i="1"/>
  <c r="P8316" i="1"/>
  <c r="P8317" i="1"/>
  <c r="P8318" i="1"/>
  <c r="P8319" i="1"/>
  <c r="P8320" i="1"/>
  <c r="P8321" i="1"/>
  <c r="P8322" i="1"/>
  <c r="P8323" i="1"/>
  <c r="P8324" i="1"/>
  <c r="P8325" i="1"/>
  <c r="P8326" i="1"/>
  <c r="P8327" i="1"/>
  <c r="P8328" i="1"/>
  <c r="P8329" i="1"/>
  <c r="P8330" i="1"/>
  <c r="P8331" i="1"/>
  <c r="P8332" i="1"/>
  <c r="P8333" i="1"/>
  <c r="P8334" i="1"/>
  <c r="P8335" i="1"/>
  <c r="P8336" i="1"/>
  <c r="P8337" i="1"/>
  <c r="P8338" i="1"/>
  <c r="P8339" i="1"/>
  <c r="P8340" i="1"/>
  <c r="P8341" i="1"/>
  <c r="P8342" i="1"/>
  <c r="P8343" i="1"/>
  <c r="P8344" i="1"/>
  <c r="P8345" i="1"/>
  <c r="P8346" i="1"/>
  <c r="P8347" i="1"/>
  <c r="P8348" i="1"/>
  <c r="P8349" i="1"/>
  <c r="P8350" i="1"/>
  <c r="P8351" i="1"/>
  <c r="P8352" i="1"/>
  <c r="P8353" i="1"/>
  <c r="P8354" i="1"/>
  <c r="P8355" i="1"/>
  <c r="P8356" i="1"/>
  <c r="P8357" i="1"/>
  <c r="P8358" i="1"/>
  <c r="P8359" i="1"/>
  <c r="P8360" i="1"/>
  <c r="P8361" i="1"/>
  <c r="P8362" i="1"/>
  <c r="P8363" i="1"/>
  <c r="P8364" i="1"/>
  <c r="P8365" i="1"/>
  <c r="P8366" i="1"/>
  <c r="P8367" i="1"/>
  <c r="P8368" i="1"/>
  <c r="P8369" i="1"/>
  <c r="P8370" i="1"/>
  <c r="P8371" i="1"/>
  <c r="P8372" i="1"/>
  <c r="P8373" i="1"/>
  <c r="P8374" i="1"/>
  <c r="P8375" i="1"/>
  <c r="P8376" i="1"/>
  <c r="P8377" i="1"/>
  <c r="P8378" i="1"/>
  <c r="P8379" i="1"/>
  <c r="P8380" i="1"/>
  <c r="P8381" i="1"/>
  <c r="P8382" i="1"/>
  <c r="P8383" i="1"/>
  <c r="P8384" i="1"/>
  <c r="P8385" i="1"/>
  <c r="P8386" i="1"/>
  <c r="P8387" i="1"/>
  <c r="P8388" i="1"/>
  <c r="P8389" i="1"/>
  <c r="P8390" i="1"/>
  <c r="P8391" i="1"/>
  <c r="P8392" i="1"/>
  <c r="P8393" i="1"/>
  <c r="P8394" i="1"/>
  <c r="P8395" i="1"/>
  <c r="P8396" i="1"/>
  <c r="P8397" i="1"/>
  <c r="P8398" i="1"/>
  <c r="P8399" i="1"/>
  <c r="P8400" i="1"/>
  <c r="P8401" i="1"/>
  <c r="P8402" i="1"/>
  <c r="P8403" i="1"/>
  <c r="P8404" i="1"/>
  <c r="P8405" i="1"/>
  <c r="P8406" i="1"/>
  <c r="P8407" i="1"/>
  <c r="P8408" i="1"/>
  <c r="P8409" i="1"/>
  <c r="P8410" i="1"/>
  <c r="P8411" i="1"/>
  <c r="P8412" i="1"/>
  <c r="P8413" i="1"/>
  <c r="P8414" i="1"/>
  <c r="P8415" i="1"/>
  <c r="P8416" i="1"/>
  <c r="P8417" i="1"/>
  <c r="P8418" i="1"/>
  <c r="P8419" i="1"/>
  <c r="P8420" i="1"/>
  <c r="P8421" i="1"/>
  <c r="P8422" i="1"/>
  <c r="P8423" i="1"/>
  <c r="P8424" i="1"/>
  <c r="P8425" i="1"/>
  <c r="P8426" i="1"/>
  <c r="P8427" i="1"/>
  <c r="P8428" i="1"/>
  <c r="P8429" i="1"/>
  <c r="P8430" i="1"/>
  <c r="P8431" i="1"/>
  <c r="P8432" i="1"/>
  <c r="P8433" i="1"/>
  <c r="P8434" i="1"/>
  <c r="P8435" i="1"/>
  <c r="P8436" i="1"/>
  <c r="P8437" i="1"/>
  <c r="P8438" i="1"/>
  <c r="P8439" i="1"/>
  <c r="P8440" i="1"/>
  <c r="P8441" i="1"/>
  <c r="P8442" i="1"/>
  <c r="P8443" i="1"/>
  <c r="P8444" i="1"/>
  <c r="P8445" i="1"/>
  <c r="P8446" i="1"/>
  <c r="P8447" i="1"/>
  <c r="P8448" i="1"/>
  <c r="P8449" i="1"/>
  <c r="P8450" i="1"/>
  <c r="P8451" i="1"/>
  <c r="P8452" i="1"/>
  <c r="P8453" i="1"/>
  <c r="P8454" i="1"/>
  <c r="P8455" i="1"/>
  <c r="P8456" i="1"/>
  <c r="P8457" i="1"/>
  <c r="P8458" i="1"/>
  <c r="P8459" i="1"/>
  <c r="P8460" i="1"/>
  <c r="P8461" i="1"/>
  <c r="P8462" i="1"/>
  <c r="P8463" i="1"/>
  <c r="P8464" i="1"/>
  <c r="P8465" i="1"/>
  <c r="P8466" i="1"/>
  <c r="P8467" i="1"/>
  <c r="P8468" i="1"/>
  <c r="P8469" i="1"/>
  <c r="P8470" i="1"/>
  <c r="P8471" i="1"/>
  <c r="P8472" i="1"/>
  <c r="P8473" i="1"/>
  <c r="P8474" i="1"/>
  <c r="P8475" i="1"/>
  <c r="P8476" i="1"/>
  <c r="P8477" i="1"/>
  <c r="P8478" i="1"/>
  <c r="P8479" i="1"/>
  <c r="P8480" i="1"/>
  <c r="P8481" i="1"/>
  <c r="P8482" i="1"/>
  <c r="P8483" i="1"/>
  <c r="P8484" i="1"/>
  <c r="P8485" i="1"/>
  <c r="P8486" i="1"/>
  <c r="P8487" i="1"/>
  <c r="P8488" i="1"/>
  <c r="P8489" i="1"/>
  <c r="P8490" i="1"/>
  <c r="P8491" i="1"/>
  <c r="P8492" i="1"/>
  <c r="P8493" i="1"/>
  <c r="P8494" i="1"/>
  <c r="P8495" i="1"/>
  <c r="P8496" i="1"/>
  <c r="P8497" i="1"/>
  <c r="P8498" i="1"/>
  <c r="P8499" i="1"/>
  <c r="P8500" i="1"/>
  <c r="P8501" i="1"/>
  <c r="P8502" i="1"/>
  <c r="P8503" i="1"/>
  <c r="P8504" i="1"/>
  <c r="P8505" i="1"/>
  <c r="P8506" i="1"/>
  <c r="P8507" i="1"/>
  <c r="P8508" i="1"/>
  <c r="P8509" i="1"/>
  <c r="P8510" i="1"/>
  <c r="P8511" i="1"/>
  <c r="P8512" i="1"/>
  <c r="P8513" i="1"/>
  <c r="P8514" i="1"/>
  <c r="P8515" i="1"/>
  <c r="P8516" i="1"/>
  <c r="P8517" i="1"/>
  <c r="P8518" i="1"/>
  <c r="P8519" i="1"/>
  <c r="P8520" i="1"/>
  <c r="P8521" i="1"/>
  <c r="P8522" i="1"/>
  <c r="P8523" i="1"/>
  <c r="P8524" i="1"/>
  <c r="P8525" i="1"/>
  <c r="P8526" i="1"/>
  <c r="P8527" i="1"/>
  <c r="P8528" i="1"/>
  <c r="P8529" i="1"/>
  <c r="P8530" i="1"/>
  <c r="P8531" i="1"/>
  <c r="P8532" i="1"/>
  <c r="P8533" i="1"/>
  <c r="P8534" i="1"/>
  <c r="P8535" i="1"/>
  <c r="P8536" i="1"/>
  <c r="P8537" i="1"/>
  <c r="P8538" i="1"/>
  <c r="P8539" i="1"/>
  <c r="P8540" i="1"/>
  <c r="P8541" i="1"/>
  <c r="P8542" i="1"/>
  <c r="P8543" i="1"/>
  <c r="P8544" i="1"/>
  <c r="P8545" i="1"/>
  <c r="P8546" i="1"/>
  <c r="P8547" i="1"/>
  <c r="P8548" i="1"/>
  <c r="P8549" i="1"/>
  <c r="P8550" i="1"/>
  <c r="P8551" i="1"/>
  <c r="P8552" i="1"/>
  <c r="P8553" i="1"/>
  <c r="P8554" i="1"/>
  <c r="P8555" i="1"/>
  <c r="P8556" i="1"/>
  <c r="P8557" i="1"/>
  <c r="P8558" i="1"/>
  <c r="P8559" i="1"/>
  <c r="P8560" i="1"/>
  <c r="P8561" i="1"/>
  <c r="P8562" i="1"/>
  <c r="P8563" i="1"/>
  <c r="P8564" i="1"/>
  <c r="P8565" i="1"/>
  <c r="P8566" i="1"/>
  <c r="P8567" i="1"/>
  <c r="P8568" i="1"/>
  <c r="P8569" i="1"/>
  <c r="P8570" i="1"/>
  <c r="P8571" i="1"/>
  <c r="P8572" i="1"/>
  <c r="P8573" i="1"/>
  <c r="P8574" i="1"/>
  <c r="P8575" i="1"/>
  <c r="P8576" i="1"/>
  <c r="P8577" i="1"/>
  <c r="P8578" i="1"/>
  <c r="P8579" i="1"/>
  <c r="P8580" i="1"/>
  <c r="P8581" i="1"/>
  <c r="P8582" i="1"/>
  <c r="P8583" i="1"/>
  <c r="P8584" i="1"/>
  <c r="P8585" i="1"/>
  <c r="P8586" i="1"/>
  <c r="P8587" i="1"/>
  <c r="P8588" i="1"/>
  <c r="P8589" i="1"/>
  <c r="P8590" i="1"/>
  <c r="P8591" i="1"/>
  <c r="P8592" i="1"/>
  <c r="P8593" i="1"/>
  <c r="P8594" i="1"/>
  <c r="P8595" i="1"/>
  <c r="P8596" i="1"/>
  <c r="P8597" i="1"/>
  <c r="P8598" i="1"/>
  <c r="P8599" i="1"/>
  <c r="P8600" i="1"/>
  <c r="P8601" i="1"/>
  <c r="P8602" i="1"/>
  <c r="P8603" i="1"/>
  <c r="P8604" i="1"/>
  <c r="P8605" i="1"/>
  <c r="P8606" i="1"/>
  <c r="P8607" i="1"/>
  <c r="P8608" i="1"/>
  <c r="P8609" i="1"/>
  <c r="P8610" i="1"/>
  <c r="P8611" i="1"/>
  <c r="P8612" i="1"/>
  <c r="P8613" i="1"/>
  <c r="P8614" i="1"/>
  <c r="P8615" i="1"/>
  <c r="P8616" i="1"/>
  <c r="P8617" i="1"/>
  <c r="P8618" i="1"/>
  <c r="P8619" i="1"/>
  <c r="P8620" i="1"/>
  <c r="P8621" i="1"/>
  <c r="P8622" i="1"/>
  <c r="P8623" i="1"/>
  <c r="P8624" i="1"/>
  <c r="P8625" i="1"/>
  <c r="P8626" i="1"/>
  <c r="P8627" i="1"/>
  <c r="P8628" i="1"/>
  <c r="P8629" i="1"/>
  <c r="P8630" i="1"/>
  <c r="P8631" i="1"/>
  <c r="P8632" i="1"/>
  <c r="P8633" i="1"/>
  <c r="P8634" i="1"/>
  <c r="P8635" i="1"/>
  <c r="P8636" i="1"/>
  <c r="P8637" i="1"/>
  <c r="P8638" i="1"/>
  <c r="P8639" i="1"/>
  <c r="P8640" i="1"/>
  <c r="P8641" i="1"/>
  <c r="P8642" i="1"/>
  <c r="P8643" i="1"/>
  <c r="P8644" i="1"/>
  <c r="P8645" i="1"/>
  <c r="P8646" i="1"/>
  <c r="P8647" i="1"/>
  <c r="P8648" i="1"/>
  <c r="P8649" i="1"/>
  <c r="P8650" i="1"/>
  <c r="P8651" i="1"/>
  <c r="P8652" i="1"/>
  <c r="P8653" i="1"/>
  <c r="P8654" i="1"/>
  <c r="P8655" i="1"/>
  <c r="P8656" i="1"/>
  <c r="P8657" i="1"/>
  <c r="P8658" i="1"/>
  <c r="P8659" i="1"/>
  <c r="P8660" i="1"/>
  <c r="P8661" i="1"/>
  <c r="P8662" i="1"/>
  <c r="P8663" i="1"/>
  <c r="P8664" i="1"/>
  <c r="P8665" i="1"/>
  <c r="P8666" i="1"/>
  <c r="P8667" i="1"/>
  <c r="P8668" i="1"/>
  <c r="P8669" i="1"/>
  <c r="P8670" i="1"/>
  <c r="P8671" i="1"/>
  <c r="P8672" i="1"/>
  <c r="P8673" i="1"/>
  <c r="P8674" i="1"/>
  <c r="P8675" i="1"/>
  <c r="P8676" i="1"/>
  <c r="P8677" i="1"/>
  <c r="P8678" i="1"/>
  <c r="P8679" i="1"/>
  <c r="P8680" i="1"/>
  <c r="P8681" i="1"/>
  <c r="P8682" i="1"/>
  <c r="P8683" i="1"/>
  <c r="P8684" i="1"/>
  <c r="P8685" i="1"/>
  <c r="P8686" i="1"/>
  <c r="P8687" i="1"/>
  <c r="P8688" i="1"/>
  <c r="P8689" i="1"/>
  <c r="P8690" i="1"/>
  <c r="P8691" i="1"/>
  <c r="P8692" i="1"/>
  <c r="P8693" i="1"/>
  <c r="P8694" i="1"/>
  <c r="P8695" i="1"/>
  <c r="P8696" i="1"/>
  <c r="P8697" i="1"/>
  <c r="P8698" i="1"/>
  <c r="P8699" i="1"/>
  <c r="P8700" i="1"/>
  <c r="P8701" i="1"/>
  <c r="P8702" i="1"/>
  <c r="P8703" i="1"/>
  <c r="P8704" i="1"/>
  <c r="P8705" i="1"/>
  <c r="P8706" i="1"/>
  <c r="P8707" i="1"/>
  <c r="P8708" i="1"/>
  <c r="P8709" i="1"/>
  <c r="P8710" i="1"/>
  <c r="P8711" i="1"/>
  <c r="P8712" i="1"/>
  <c r="P8713" i="1"/>
  <c r="P8714" i="1"/>
  <c r="P8715" i="1"/>
  <c r="P8716" i="1"/>
  <c r="P8717" i="1"/>
  <c r="P8718" i="1"/>
  <c r="P8719" i="1"/>
  <c r="P8720" i="1"/>
  <c r="P8721" i="1"/>
  <c r="P8722" i="1"/>
  <c r="P8723" i="1"/>
  <c r="P8724" i="1"/>
  <c r="P8725" i="1"/>
  <c r="P8726" i="1"/>
  <c r="P8727" i="1"/>
  <c r="P8728" i="1"/>
  <c r="P8729" i="1"/>
  <c r="P8730" i="1"/>
  <c r="P8731" i="1"/>
  <c r="P8732" i="1"/>
  <c r="P8733" i="1"/>
  <c r="P8734" i="1"/>
  <c r="P8735" i="1"/>
  <c r="P8736" i="1"/>
  <c r="P8737" i="1"/>
  <c r="P8738" i="1"/>
  <c r="P8739" i="1"/>
  <c r="P8740" i="1"/>
  <c r="P8741" i="1"/>
  <c r="P8742" i="1"/>
  <c r="P8743" i="1"/>
  <c r="P8744" i="1"/>
  <c r="P8745" i="1"/>
  <c r="P8746" i="1"/>
  <c r="P8747" i="1"/>
  <c r="P8748" i="1"/>
  <c r="P8749" i="1"/>
  <c r="P8750" i="1"/>
  <c r="P8751" i="1"/>
  <c r="P8752" i="1"/>
  <c r="P8753" i="1"/>
  <c r="P8754" i="1"/>
  <c r="P8755" i="1"/>
  <c r="P8756" i="1"/>
  <c r="P8757" i="1"/>
  <c r="P8758" i="1"/>
  <c r="P8759" i="1"/>
  <c r="P8760" i="1"/>
  <c r="P8761" i="1"/>
  <c r="P8762" i="1"/>
  <c r="P8763" i="1"/>
  <c r="P8764" i="1"/>
  <c r="P8765" i="1"/>
  <c r="P8766" i="1"/>
  <c r="P8767" i="1"/>
  <c r="P8768" i="1"/>
  <c r="P8769" i="1"/>
  <c r="P8770" i="1"/>
  <c r="P8771" i="1"/>
  <c r="P8772" i="1"/>
  <c r="P8773" i="1"/>
  <c r="P8774" i="1"/>
  <c r="P8775" i="1"/>
  <c r="P8776" i="1"/>
  <c r="P8777" i="1"/>
  <c r="P8778" i="1"/>
  <c r="P8779" i="1"/>
  <c r="P8780" i="1"/>
  <c r="P8781" i="1"/>
  <c r="P8782" i="1"/>
  <c r="P8783" i="1"/>
  <c r="P8784" i="1"/>
  <c r="P8785" i="1"/>
  <c r="P8786" i="1"/>
  <c r="P8787" i="1"/>
  <c r="P8788" i="1"/>
  <c r="P8789" i="1"/>
  <c r="P8790" i="1"/>
  <c r="P8791" i="1"/>
  <c r="P8792" i="1"/>
  <c r="P8793" i="1"/>
  <c r="P8794" i="1"/>
  <c r="P8795" i="1"/>
  <c r="P8796" i="1"/>
  <c r="P8797" i="1"/>
  <c r="P8798" i="1"/>
  <c r="P8799" i="1"/>
  <c r="P8800" i="1"/>
  <c r="P8801" i="1"/>
  <c r="P8802" i="1"/>
  <c r="P8803" i="1"/>
  <c r="P8804" i="1"/>
  <c r="P8805" i="1"/>
  <c r="P8806" i="1"/>
  <c r="P8807" i="1"/>
  <c r="P8808" i="1"/>
  <c r="P8809" i="1"/>
  <c r="P8810" i="1"/>
  <c r="P8811" i="1"/>
  <c r="P8812" i="1"/>
  <c r="P8813" i="1"/>
  <c r="P8814" i="1"/>
  <c r="P8815" i="1"/>
  <c r="P8816" i="1"/>
  <c r="P8817" i="1"/>
  <c r="P8818" i="1"/>
  <c r="P8819" i="1"/>
  <c r="P8820" i="1"/>
  <c r="P8821" i="1"/>
  <c r="P8822" i="1"/>
  <c r="P8823" i="1"/>
  <c r="P8824" i="1"/>
  <c r="P8825" i="1"/>
  <c r="P8826" i="1"/>
  <c r="P8827" i="1"/>
  <c r="P8828" i="1"/>
  <c r="P8829" i="1"/>
  <c r="P8830" i="1"/>
  <c r="P8831" i="1"/>
  <c r="P8832" i="1"/>
  <c r="P8833" i="1"/>
  <c r="P8834" i="1"/>
  <c r="P8835" i="1"/>
  <c r="P8836" i="1"/>
  <c r="P8837" i="1"/>
  <c r="P8838" i="1"/>
  <c r="P8839" i="1"/>
  <c r="P8840" i="1"/>
  <c r="P8841" i="1"/>
  <c r="P8842" i="1"/>
  <c r="P8843" i="1"/>
  <c r="P8844" i="1"/>
  <c r="P8845" i="1"/>
  <c r="P8846" i="1"/>
  <c r="P8847" i="1"/>
  <c r="P8848" i="1"/>
  <c r="P8849" i="1"/>
  <c r="P8850" i="1"/>
  <c r="P8851" i="1"/>
  <c r="P8852" i="1"/>
  <c r="P8853" i="1"/>
  <c r="P8854" i="1"/>
  <c r="P8855" i="1"/>
  <c r="P8856" i="1"/>
  <c r="P8857" i="1"/>
  <c r="P8858" i="1"/>
  <c r="P8859" i="1"/>
  <c r="P8860" i="1"/>
  <c r="P8861" i="1"/>
  <c r="P8862" i="1"/>
  <c r="P8863" i="1"/>
  <c r="P8864" i="1"/>
  <c r="P8865" i="1"/>
  <c r="P8866" i="1"/>
  <c r="P8867" i="1"/>
  <c r="P8868" i="1"/>
  <c r="P8869" i="1"/>
  <c r="P8870" i="1"/>
  <c r="P8871" i="1"/>
  <c r="P8872" i="1"/>
  <c r="P8873" i="1"/>
  <c r="P8874" i="1"/>
  <c r="P8875" i="1"/>
  <c r="P8876" i="1"/>
  <c r="P8877" i="1"/>
  <c r="P8878" i="1"/>
  <c r="P8879" i="1"/>
  <c r="P8880" i="1"/>
  <c r="P8881" i="1"/>
  <c r="P8882" i="1"/>
  <c r="P8883" i="1"/>
  <c r="P8884" i="1"/>
  <c r="P8885" i="1"/>
  <c r="P8886" i="1"/>
  <c r="P8887" i="1"/>
  <c r="P8888" i="1"/>
  <c r="P8889" i="1"/>
  <c r="P8890" i="1"/>
  <c r="P8891" i="1"/>
  <c r="P8892" i="1"/>
  <c r="P8893" i="1"/>
  <c r="P8894" i="1"/>
  <c r="P8895" i="1"/>
  <c r="P8896" i="1"/>
  <c r="P8897" i="1"/>
  <c r="P8898" i="1"/>
  <c r="P8899" i="1"/>
  <c r="P8900" i="1"/>
  <c r="P8901" i="1"/>
  <c r="P8902" i="1"/>
  <c r="P8903" i="1"/>
  <c r="P8904" i="1"/>
  <c r="P8905" i="1"/>
  <c r="P8906" i="1"/>
  <c r="P8907" i="1"/>
  <c r="P8908" i="1"/>
  <c r="P8909" i="1"/>
  <c r="P8910" i="1"/>
  <c r="P8911" i="1"/>
  <c r="P8912" i="1"/>
  <c r="P8913" i="1"/>
  <c r="P8914" i="1"/>
  <c r="P8915" i="1"/>
  <c r="P8916" i="1"/>
  <c r="P8917" i="1"/>
  <c r="P8918" i="1"/>
  <c r="P8919" i="1"/>
  <c r="P8920" i="1"/>
  <c r="P8921" i="1"/>
  <c r="P8922" i="1"/>
  <c r="P8923" i="1"/>
  <c r="P8924" i="1"/>
  <c r="P8925" i="1"/>
  <c r="P8926" i="1"/>
  <c r="P8927" i="1"/>
  <c r="P8928" i="1"/>
  <c r="P8929" i="1"/>
  <c r="P8930" i="1"/>
  <c r="P8931" i="1"/>
  <c r="P8932" i="1"/>
  <c r="P8933" i="1"/>
  <c r="P8934" i="1"/>
  <c r="P8935" i="1"/>
  <c r="P8936" i="1"/>
  <c r="P8937" i="1"/>
  <c r="P8938" i="1"/>
  <c r="P8939" i="1"/>
  <c r="P8940" i="1"/>
  <c r="P8941" i="1"/>
  <c r="P8942" i="1"/>
  <c r="P8943" i="1"/>
  <c r="P8944" i="1"/>
  <c r="P8945" i="1"/>
  <c r="P8946" i="1"/>
  <c r="P8947" i="1"/>
  <c r="P8948" i="1"/>
  <c r="P8949" i="1"/>
  <c r="P8950" i="1"/>
  <c r="P8951" i="1"/>
  <c r="P8952" i="1"/>
  <c r="P8953" i="1"/>
  <c r="P8954" i="1"/>
  <c r="P8955" i="1"/>
  <c r="P8956" i="1"/>
  <c r="P8957" i="1"/>
  <c r="P8958" i="1"/>
  <c r="P8959" i="1"/>
  <c r="P8960" i="1"/>
  <c r="P8961" i="1"/>
  <c r="P8962" i="1"/>
  <c r="P8963" i="1"/>
  <c r="P8964" i="1"/>
  <c r="P8965" i="1"/>
  <c r="P8966" i="1"/>
  <c r="P8967" i="1"/>
  <c r="P8968" i="1"/>
  <c r="P8969" i="1"/>
  <c r="P8970" i="1"/>
  <c r="P8971" i="1"/>
  <c r="P8972" i="1"/>
  <c r="P8973" i="1"/>
  <c r="P8974" i="1"/>
  <c r="P8975" i="1"/>
  <c r="P8976" i="1"/>
  <c r="P8977" i="1"/>
  <c r="P8978" i="1"/>
  <c r="P8979" i="1"/>
  <c r="P8980" i="1"/>
  <c r="P8981" i="1"/>
  <c r="P8982" i="1"/>
  <c r="P8983" i="1"/>
  <c r="P8984" i="1"/>
  <c r="P8985" i="1"/>
  <c r="P8986" i="1"/>
  <c r="P8987" i="1"/>
  <c r="P8988" i="1"/>
  <c r="P8989" i="1"/>
  <c r="P8990" i="1"/>
  <c r="P8991" i="1"/>
  <c r="P8992" i="1"/>
  <c r="P8993" i="1"/>
  <c r="P8994" i="1"/>
  <c r="P8995" i="1"/>
  <c r="P8996" i="1"/>
  <c r="P8997" i="1"/>
  <c r="P8998" i="1"/>
  <c r="P8999" i="1"/>
  <c r="P9000" i="1"/>
  <c r="P9001" i="1"/>
  <c r="P9002" i="1"/>
  <c r="P9003" i="1"/>
  <c r="P9004" i="1"/>
  <c r="P9005" i="1"/>
  <c r="P9006" i="1"/>
  <c r="P9007" i="1"/>
  <c r="P9008" i="1"/>
  <c r="P9009" i="1"/>
  <c r="P9010" i="1"/>
  <c r="P9011" i="1"/>
  <c r="P9012" i="1"/>
  <c r="P9013" i="1"/>
  <c r="P9014" i="1"/>
  <c r="P9015" i="1"/>
  <c r="P9016" i="1"/>
  <c r="P9017" i="1"/>
  <c r="P9018" i="1"/>
  <c r="P9019" i="1"/>
  <c r="P9020" i="1"/>
  <c r="P9021" i="1"/>
  <c r="P9022" i="1"/>
  <c r="P9023" i="1"/>
  <c r="P9024" i="1"/>
  <c r="P9025" i="1"/>
  <c r="P9026" i="1"/>
  <c r="P9027" i="1"/>
  <c r="P9028" i="1"/>
  <c r="P9029" i="1"/>
  <c r="P9030" i="1"/>
  <c r="P9031" i="1"/>
  <c r="P9032" i="1"/>
  <c r="P9033" i="1"/>
  <c r="P9034" i="1"/>
  <c r="P9035" i="1"/>
  <c r="P9036" i="1"/>
  <c r="P9037" i="1"/>
  <c r="P9038" i="1"/>
  <c r="P9039" i="1"/>
  <c r="P9040" i="1"/>
  <c r="P9041" i="1"/>
  <c r="P9042" i="1"/>
  <c r="P9043" i="1"/>
  <c r="P9044" i="1"/>
  <c r="P9045" i="1"/>
  <c r="P9046" i="1"/>
  <c r="P9047" i="1"/>
  <c r="P9048" i="1"/>
  <c r="P9049" i="1"/>
  <c r="P9050" i="1"/>
  <c r="P9051" i="1"/>
  <c r="P9052" i="1"/>
  <c r="P9053" i="1"/>
  <c r="P9054" i="1"/>
  <c r="P9055" i="1"/>
  <c r="P9056" i="1"/>
  <c r="P9057" i="1"/>
  <c r="P9058" i="1"/>
  <c r="P9059" i="1"/>
  <c r="P9060" i="1"/>
  <c r="P9061" i="1"/>
  <c r="P9062" i="1"/>
  <c r="P9063" i="1"/>
  <c r="P9064" i="1"/>
  <c r="P9065" i="1"/>
  <c r="P9066" i="1"/>
  <c r="P9067" i="1"/>
  <c r="P9068" i="1"/>
  <c r="P9069" i="1"/>
  <c r="P9070" i="1"/>
  <c r="P9071" i="1"/>
  <c r="P9072" i="1"/>
  <c r="P9073" i="1"/>
  <c r="P9074" i="1"/>
  <c r="P9075" i="1"/>
  <c r="P9076" i="1"/>
  <c r="P9077" i="1"/>
  <c r="P9078" i="1"/>
  <c r="P9079" i="1"/>
  <c r="P9080" i="1"/>
  <c r="P9081" i="1"/>
  <c r="P9082" i="1"/>
  <c r="P9083" i="1"/>
  <c r="P9084" i="1"/>
  <c r="P9085" i="1"/>
  <c r="P9086" i="1"/>
  <c r="P9087" i="1"/>
  <c r="P9088" i="1"/>
  <c r="P9089" i="1"/>
  <c r="P9090" i="1"/>
  <c r="P9091" i="1"/>
  <c r="P9092" i="1"/>
  <c r="P9093" i="1"/>
  <c r="P9094" i="1"/>
  <c r="P9095" i="1"/>
  <c r="P9096" i="1"/>
  <c r="P9097" i="1"/>
  <c r="P9098" i="1"/>
  <c r="P9099" i="1"/>
  <c r="P9100" i="1"/>
  <c r="P9101" i="1"/>
  <c r="P9102" i="1"/>
  <c r="P9103" i="1"/>
  <c r="P9104" i="1"/>
  <c r="P9105" i="1"/>
  <c r="P9106" i="1"/>
  <c r="P9107" i="1"/>
  <c r="P9108" i="1"/>
  <c r="P9109" i="1"/>
  <c r="P9110" i="1"/>
  <c r="P9111" i="1"/>
  <c r="P9112" i="1"/>
  <c r="P9113" i="1"/>
  <c r="P9114" i="1"/>
  <c r="P9115" i="1"/>
  <c r="P9116" i="1"/>
  <c r="P9117" i="1"/>
  <c r="P9118" i="1"/>
  <c r="P9119" i="1"/>
  <c r="P9120" i="1"/>
  <c r="P9121" i="1"/>
  <c r="P9122" i="1"/>
  <c r="P9123" i="1"/>
  <c r="P9124" i="1"/>
  <c r="P9125" i="1"/>
  <c r="P9126" i="1"/>
  <c r="P9127" i="1"/>
  <c r="P9128" i="1"/>
  <c r="P9129" i="1"/>
  <c r="P9130" i="1"/>
  <c r="P9131" i="1"/>
  <c r="P9132" i="1"/>
  <c r="P9133" i="1"/>
  <c r="P9134" i="1"/>
  <c r="P9135" i="1"/>
  <c r="P9136" i="1"/>
  <c r="P9137" i="1"/>
  <c r="P9138" i="1"/>
  <c r="P9139" i="1"/>
  <c r="P9140" i="1"/>
  <c r="P9141" i="1"/>
  <c r="P9142" i="1"/>
  <c r="P9143" i="1"/>
  <c r="P9144" i="1"/>
  <c r="P9145" i="1"/>
  <c r="P9146" i="1"/>
  <c r="P9147" i="1"/>
  <c r="P9148" i="1"/>
  <c r="P9149" i="1"/>
  <c r="P9150" i="1"/>
  <c r="P9151" i="1"/>
  <c r="P9152" i="1"/>
  <c r="P9153" i="1"/>
  <c r="P9154" i="1"/>
  <c r="P9155" i="1"/>
  <c r="P9156" i="1"/>
  <c r="P9157" i="1"/>
  <c r="P9158" i="1"/>
  <c r="P9159" i="1"/>
  <c r="P9160" i="1"/>
  <c r="P9161" i="1"/>
  <c r="P9162" i="1"/>
  <c r="P9163" i="1"/>
  <c r="P9164" i="1"/>
  <c r="P9165" i="1"/>
  <c r="P9166" i="1"/>
  <c r="P9167" i="1"/>
  <c r="P9168" i="1"/>
  <c r="P9169" i="1"/>
  <c r="P9170" i="1"/>
  <c r="P9171" i="1"/>
  <c r="P9172" i="1"/>
  <c r="P9173" i="1"/>
  <c r="P9174" i="1"/>
  <c r="P9175" i="1"/>
  <c r="P9176" i="1"/>
  <c r="P9177" i="1"/>
  <c r="P9178" i="1"/>
  <c r="P9179" i="1"/>
  <c r="P9180" i="1"/>
  <c r="P9181" i="1"/>
  <c r="P9182" i="1"/>
  <c r="P9183" i="1"/>
  <c r="P9184" i="1"/>
  <c r="P9185" i="1"/>
  <c r="P9186" i="1"/>
  <c r="P9187" i="1"/>
  <c r="P9188" i="1"/>
  <c r="P9189" i="1"/>
  <c r="P9190" i="1"/>
  <c r="P9191" i="1"/>
  <c r="P9192" i="1"/>
  <c r="P9193" i="1"/>
  <c r="P9194" i="1"/>
  <c r="P9195" i="1"/>
  <c r="P9196" i="1"/>
  <c r="P9197" i="1"/>
  <c r="P9198" i="1"/>
  <c r="P9199" i="1"/>
  <c r="P9200" i="1"/>
  <c r="P9201" i="1"/>
  <c r="P9202" i="1"/>
  <c r="P9203" i="1"/>
  <c r="P9204" i="1"/>
  <c r="P9205" i="1"/>
  <c r="P9206" i="1"/>
  <c r="P9207" i="1"/>
  <c r="P9208" i="1"/>
  <c r="P9209" i="1"/>
  <c r="P9210" i="1"/>
  <c r="P9211" i="1"/>
  <c r="P9212" i="1"/>
  <c r="P9213" i="1"/>
  <c r="P9214" i="1"/>
  <c r="P9215" i="1"/>
  <c r="P9216" i="1"/>
  <c r="P9217" i="1"/>
  <c r="P9218" i="1"/>
  <c r="P9219" i="1"/>
  <c r="P9220" i="1"/>
  <c r="P9221" i="1"/>
  <c r="P9222" i="1"/>
  <c r="P9223" i="1"/>
  <c r="P9224" i="1"/>
  <c r="P9225" i="1"/>
  <c r="P9226" i="1"/>
  <c r="P9227" i="1"/>
  <c r="P9228" i="1"/>
  <c r="P9229" i="1"/>
  <c r="P9230" i="1"/>
  <c r="P9231" i="1"/>
  <c r="P9232" i="1"/>
  <c r="P9233" i="1"/>
  <c r="P9234" i="1"/>
  <c r="P9235" i="1"/>
  <c r="P9236" i="1"/>
  <c r="P9237" i="1"/>
  <c r="P9238" i="1"/>
  <c r="P9239" i="1"/>
  <c r="P9240" i="1"/>
  <c r="P9241" i="1"/>
  <c r="P9242" i="1"/>
  <c r="P9243" i="1"/>
  <c r="P9244" i="1"/>
  <c r="P9245" i="1"/>
  <c r="P9246" i="1"/>
  <c r="P9247" i="1"/>
  <c r="P9248" i="1"/>
  <c r="P9249" i="1"/>
  <c r="P9250" i="1"/>
  <c r="P9251" i="1"/>
  <c r="P9252" i="1"/>
  <c r="P9253" i="1"/>
  <c r="P9254" i="1"/>
  <c r="P9255" i="1"/>
  <c r="P9256" i="1"/>
  <c r="P9257" i="1"/>
  <c r="P9258" i="1"/>
  <c r="P9259" i="1"/>
  <c r="P9260" i="1"/>
  <c r="P9261" i="1"/>
  <c r="P9262" i="1"/>
  <c r="P9263" i="1"/>
  <c r="P9264" i="1"/>
  <c r="P9265" i="1"/>
  <c r="P9266" i="1"/>
  <c r="P9267" i="1"/>
  <c r="P9268" i="1"/>
  <c r="P9269" i="1"/>
  <c r="P9270" i="1"/>
  <c r="P9271" i="1"/>
  <c r="P9272" i="1"/>
  <c r="P9273" i="1"/>
  <c r="P9274" i="1"/>
  <c r="P9275" i="1"/>
  <c r="P9276" i="1"/>
  <c r="P9277" i="1"/>
  <c r="P9278" i="1"/>
  <c r="P9279" i="1"/>
  <c r="P9280" i="1"/>
  <c r="P9281" i="1"/>
  <c r="P9282" i="1"/>
  <c r="P9283" i="1"/>
  <c r="P9284" i="1"/>
  <c r="P9285" i="1"/>
  <c r="P9286" i="1"/>
  <c r="P9287" i="1"/>
  <c r="P9288" i="1"/>
  <c r="P9289" i="1"/>
  <c r="P9290" i="1"/>
  <c r="P9291" i="1"/>
  <c r="P9292" i="1"/>
  <c r="P9293" i="1"/>
  <c r="P9294" i="1"/>
  <c r="P9295" i="1"/>
  <c r="P9296" i="1"/>
  <c r="P9297" i="1"/>
  <c r="P9298" i="1"/>
  <c r="P9299" i="1"/>
  <c r="P9300" i="1"/>
  <c r="P9301" i="1"/>
  <c r="P9302" i="1"/>
  <c r="P9303" i="1"/>
  <c r="P9304" i="1"/>
  <c r="P9305" i="1"/>
  <c r="P9306" i="1"/>
  <c r="P9307" i="1"/>
  <c r="P9308" i="1"/>
  <c r="P9309" i="1"/>
  <c r="P9310" i="1"/>
  <c r="P9311" i="1"/>
  <c r="P9312" i="1"/>
  <c r="P9313" i="1"/>
  <c r="P9314" i="1"/>
  <c r="P9315" i="1"/>
  <c r="P9316" i="1"/>
  <c r="P9317" i="1"/>
  <c r="P9318" i="1"/>
  <c r="P9319" i="1"/>
  <c r="P9320" i="1"/>
  <c r="P9321" i="1"/>
  <c r="P9322" i="1"/>
  <c r="P9323" i="1"/>
  <c r="P9324" i="1"/>
  <c r="P9325" i="1"/>
  <c r="P9326" i="1"/>
  <c r="P9327" i="1"/>
  <c r="P9328" i="1"/>
  <c r="P9329" i="1"/>
  <c r="P9330" i="1"/>
  <c r="P9331" i="1"/>
  <c r="P9332" i="1"/>
  <c r="P9333" i="1"/>
  <c r="P9334" i="1"/>
  <c r="P9335" i="1"/>
  <c r="P9336" i="1"/>
  <c r="P9337" i="1"/>
  <c r="P9338" i="1"/>
  <c r="P9339" i="1"/>
  <c r="P9340" i="1"/>
  <c r="P9341" i="1"/>
  <c r="P9342" i="1"/>
  <c r="P9343" i="1"/>
  <c r="P9344" i="1"/>
  <c r="P9345" i="1"/>
  <c r="P9346" i="1"/>
  <c r="P9347" i="1"/>
  <c r="P9348" i="1"/>
  <c r="P9349" i="1"/>
  <c r="P9350" i="1"/>
  <c r="P9351" i="1"/>
  <c r="P9352" i="1"/>
  <c r="P9353" i="1"/>
  <c r="P9354" i="1"/>
  <c r="P9355" i="1"/>
  <c r="P9356" i="1"/>
  <c r="P9357" i="1"/>
  <c r="P9358" i="1"/>
  <c r="P9359" i="1"/>
  <c r="P9360" i="1"/>
  <c r="P9361" i="1"/>
  <c r="P9362" i="1"/>
  <c r="P9363" i="1"/>
  <c r="P9364" i="1"/>
  <c r="P9365" i="1"/>
  <c r="P9366" i="1"/>
  <c r="P9367" i="1"/>
  <c r="P9368" i="1"/>
  <c r="P9369" i="1"/>
  <c r="P9370" i="1"/>
  <c r="P9371" i="1"/>
  <c r="P9372" i="1"/>
  <c r="P9373" i="1"/>
  <c r="P9374" i="1"/>
  <c r="P9375" i="1"/>
  <c r="P9376" i="1"/>
  <c r="P9377" i="1"/>
  <c r="P9378" i="1"/>
  <c r="P9379" i="1"/>
  <c r="P9380" i="1"/>
  <c r="P9381" i="1"/>
  <c r="P9382" i="1"/>
  <c r="P9383" i="1"/>
  <c r="P9384" i="1"/>
  <c r="P9385" i="1"/>
  <c r="P9386" i="1"/>
  <c r="P9387" i="1"/>
  <c r="P9388" i="1"/>
  <c r="P9389" i="1"/>
  <c r="P9390" i="1"/>
  <c r="P9391" i="1"/>
  <c r="P9392" i="1"/>
  <c r="P9393" i="1"/>
  <c r="P9394" i="1"/>
  <c r="P9395" i="1"/>
  <c r="P9396" i="1"/>
  <c r="P9397" i="1"/>
  <c r="P9398" i="1"/>
  <c r="P9399" i="1"/>
  <c r="P9400" i="1"/>
  <c r="P9401" i="1"/>
  <c r="P9402" i="1"/>
  <c r="P9403" i="1"/>
  <c r="P9404" i="1"/>
  <c r="P9405" i="1"/>
  <c r="P9406" i="1"/>
  <c r="P9407" i="1"/>
  <c r="P9408" i="1"/>
  <c r="P9409" i="1"/>
  <c r="P9410" i="1"/>
  <c r="P9411" i="1"/>
  <c r="P9412" i="1"/>
  <c r="P9413" i="1"/>
  <c r="P9414" i="1"/>
  <c r="P9415" i="1"/>
  <c r="P9416" i="1"/>
  <c r="P9417" i="1"/>
  <c r="P9418" i="1"/>
  <c r="P9419" i="1"/>
  <c r="P9420" i="1"/>
  <c r="P9421" i="1"/>
  <c r="P9422" i="1"/>
  <c r="P9423" i="1"/>
  <c r="P9424" i="1"/>
  <c r="P9425" i="1"/>
  <c r="P9426" i="1"/>
  <c r="P9427" i="1"/>
  <c r="P9428" i="1"/>
  <c r="P9429" i="1"/>
  <c r="P9430" i="1"/>
  <c r="P9431" i="1"/>
  <c r="P9432" i="1"/>
  <c r="P9433" i="1"/>
  <c r="P9434" i="1"/>
  <c r="P9435" i="1"/>
  <c r="P9436" i="1"/>
  <c r="P9437" i="1"/>
  <c r="P9438" i="1"/>
  <c r="P9439" i="1"/>
  <c r="P9440" i="1"/>
  <c r="P9441" i="1"/>
  <c r="P9442" i="1"/>
  <c r="P9443" i="1"/>
  <c r="P9444" i="1"/>
  <c r="P9445" i="1"/>
  <c r="P9446" i="1"/>
  <c r="P9447" i="1"/>
  <c r="P9448" i="1"/>
  <c r="P9449" i="1"/>
  <c r="P9450" i="1"/>
  <c r="P9451" i="1"/>
  <c r="P9452" i="1"/>
  <c r="P9453" i="1"/>
  <c r="P9454" i="1"/>
  <c r="P9455" i="1"/>
  <c r="P9456" i="1"/>
  <c r="P9457" i="1"/>
  <c r="P9458" i="1"/>
  <c r="P9459" i="1"/>
  <c r="P9460" i="1"/>
  <c r="P9461" i="1"/>
  <c r="P9462" i="1"/>
  <c r="P9463" i="1"/>
  <c r="P9464" i="1"/>
  <c r="P9465" i="1"/>
  <c r="P9466" i="1"/>
  <c r="P9467" i="1"/>
  <c r="P9468" i="1"/>
  <c r="P9469" i="1"/>
  <c r="P9470" i="1"/>
  <c r="P9471" i="1"/>
  <c r="P9472" i="1"/>
  <c r="P9473" i="1"/>
  <c r="P9474" i="1"/>
  <c r="P9475" i="1"/>
  <c r="P9476" i="1"/>
  <c r="P9477" i="1"/>
  <c r="P9478" i="1"/>
  <c r="P9479" i="1"/>
  <c r="P9480" i="1"/>
  <c r="P9481" i="1"/>
  <c r="P9482" i="1"/>
  <c r="P9483" i="1"/>
  <c r="P9484" i="1"/>
  <c r="P9485" i="1"/>
  <c r="P9486" i="1"/>
  <c r="P9487" i="1"/>
  <c r="P9488" i="1"/>
  <c r="P9489" i="1"/>
  <c r="P9490" i="1"/>
  <c r="P9491" i="1"/>
  <c r="P9492" i="1"/>
  <c r="P9493" i="1"/>
  <c r="P9494" i="1"/>
  <c r="P9495" i="1"/>
  <c r="P9496" i="1"/>
  <c r="P9497" i="1"/>
  <c r="P9498" i="1"/>
  <c r="P9499" i="1"/>
  <c r="P9500" i="1"/>
  <c r="P9501" i="1"/>
  <c r="P9502" i="1"/>
  <c r="P9503" i="1"/>
  <c r="P9504" i="1"/>
  <c r="P9505" i="1"/>
  <c r="P9506" i="1"/>
  <c r="P9507" i="1"/>
  <c r="P9508" i="1"/>
  <c r="P9509" i="1"/>
  <c r="P9510" i="1"/>
  <c r="P9511" i="1"/>
  <c r="P9512" i="1"/>
  <c r="P9513" i="1"/>
  <c r="P9514" i="1"/>
  <c r="P9515" i="1"/>
  <c r="P9516" i="1"/>
  <c r="P9517" i="1"/>
  <c r="P9518" i="1"/>
  <c r="P9519" i="1"/>
  <c r="P9520" i="1"/>
  <c r="P9521" i="1"/>
  <c r="P9522" i="1"/>
  <c r="P9523" i="1"/>
  <c r="P9524" i="1"/>
  <c r="P9525" i="1"/>
  <c r="P9526" i="1"/>
  <c r="P9527" i="1"/>
  <c r="P9528" i="1"/>
  <c r="P9529" i="1"/>
  <c r="P9530" i="1"/>
  <c r="P9531" i="1"/>
  <c r="P9532" i="1"/>
  <c r="P9533" i="1"/>
  <c r="P9534" i="1"/>
  <c r="P9535" i="1"/>
  <c r="P9536" i="1"/>
  <c r="P9537" i="1"/>
  <c r="P9538" i="1"/>
  <c r="P9539" i="1"/>
  <c r="P9540" i="1"/>
  <c r="P9541" i="1"/>
  <c r="P9542" i="1"/>
  <c r="P9543" i="1"/>
  <c r="P9544" i="1"/>
  <c r="P9545" i="1"/>
  <c r="P9546" i="1"/>
  <c r="P9547" i="1"/>
  <c r="P9548" i="1"/>
  <c r="P9549" i="1"/>
  <c r="P9550" i="1"/>
  <c r="P9551" i="1"/>
  <c r="P9552" i="1"/>
  <c r="P9553" i="1"/>
  <c r="P9554" i="1"/>
  <c r="P9555" i="1"/>
  <c r="P9556" i="1"/>
  <c r="P9557" i="1"/>
  <c r="P9558" i="1"/>
  <c r="P9559" i="1"/>
  <c r="P9560" i="1"/>
  <c r="P9561" i="1"/>
  <c r="P9562" i="1"/>
  <c r="P9563" i="1"/>
  <c r="P9564" i="1"/>
  <c r="P9565" i="1"/>
  <c r="P9566" i="1"/>
  <c r="P9567" i="1"/>
  <c r="P9568" i="1"/>
  <c r="P9569" i="1"/>
  <c r="P9570" i="1"/>
  <c r="P9571" i="1"/>
  <c r="P9572" i="1"/>
  <c r="P9573" i="1"/>
  <c r="P9574" i="1"/>
  <c r="P9575" i="1"/>
  <c r="P9576" i="1"/>
  <c r="P9577" i="1"/>
  <c r="P9578" i="1"/>
  <c r="P9579" i="1"/>
  <c r="P9580" i="1"/>
  <c r="P9581" i="1"/>
  <c r="P9582" i="1"/>
  <c r="P9583" i="1"/>
  <c r="P9584" i="1"/>
  <c r="P9585" i="1"/>
  <c r="P9586" i="1"/>
  <c r="P9587" i="1"/>
  <c r="P9588" i="1"/>
  <c r="P9589" i="1"/>
  <c r="P9590" i="1"/>
  <c r="P9591" i="1"/>
  <c r="P9592" i="1"/>
  <c r="P9593" i="1"/>
  <c r="P9594" i="1"/>
  <c r="P9595" i="1"/>
  <c r="P9596" i="1"/>
  <c r="P9597" i="1"/>
  <c r="P9598" i="1"/>
  <c r="P9599" i="1"/>
  <c r="P9600" i="1"/>
  <c r="P9601" i="1"/>
  <c r="P9602" i="1"/>
  <c r="P9603" i="1"/>
  <c r="P9604" i="1"/>
  <c r="P9605" i="1"/>
  <c r="P9606" i="1"/>
  <c r="P9607" i="1"/>
  <c r="P9608" i="1"/>
  <c r="P9609" i="1"/>
  <c r="P9610" i="1"/>
  <c r="P9611" i="1"/>
  <c r="P9612" i="1"/>
  <c r="P9613" i="1"/>
  <c r="P9614" i="1"/>
  <c r="P9615" i="1"/>
  <c r="P9616" i="1"/>
  <c r="P9617" i="1"/>
  <c r="P9618" i="1"/>
  <c r="P9619" i="1"/>
  <c r="P9620" i="1"/>
  <c r="P9621" i="1"/>
  <c r="P9622" i="1"/>
  <c r="P9623" i="1"/>
  <c r="P9624" i="1"/>
  <c r="P9625" i="1"/>
  <c r="P9626" i="1"/>
  <c r="P9627" i="1"/>
  <c r="P9628" i="1"/>
  <c r="P9629" i="1"/>
  <c r="P9630" i="1"/>
  <c r="P9631" i="1"/>
  <c r="P9632" i="1"/>
  <c r="P9633" i="1"/>
  <c r="P9634" i="1"/>
  <c r="P9635" i="1"/>
  <c r="P9636" i="1"/>
  <c r="P9637" i="1"/>
  <c r="P9638" i="1"/>
  <c r="P9639" i="1"/>
  <c r="P9640" i="1"/>
  <c r="P9641" i="1"/>
  <c r="P9642" i="1"/>
  <c r="P9643" i="1"/>
  <c r="P9644" i="1"/>
  <c r="P9645" i="1"/>
  <c r="P9646" i="1"/>
  <c r="P9647" i="1"/>
  <c r="P9648" i="1"/>
  <c r="P9649" i="1"/>
  <c r="P9650" i="1"/>
  <c r="P9651" i="1"/>
  <c r="P9652" i="1"/>
  <c r="P9653" i="1"/>
  <c r="P9654" i="1"/>
  <c r="P9655" i="1"/>
  <c r="P9656" i="1"/>
  <c r="P9657" i="1"/>
  <c r="P9658" i="1"/>
  <c r="P9659" i="1"/>
  <c r="P9660" i="1"/>
  <c r="P9661" i="1"/>
  <c r="P9662" i="1"/>
  <c r="P9663" i="1"/>
  <c r="P9664" i="1"/>
  <c r="P9665" i="1"/>
  <c r="P9666" i="1"/>
  <c r="P9667" i="1"/>
  <c r="P9668" i="1"/>
  <c r="P9669" i="1"/>
  <c r="P9670" i="1"/>
  <c r="P9671" i="1"/>
  <c r="P9672" i="1"/>
  <c r="P9673" i="1"/>
  <c r="P9674" i="1"/>
  <c r="P9675" i="1"/>
  <c r="P9676" i="1"/>
  <c r="P9677" i="1"/>
  <c r="P9678" i="1"/>
  <c r="P9679" i="1"/>
  <c r="P9680" i="1"/>
  <c r="P9681" i="1"/>
  <c r="P9682" i="1"/>
  <c r="P9683" i="1"/>
  <c r="P9684" i="1"/>
  <c r="P9685" i="1"/>
  <c r="P9686" i="1"/>
  <c r="P9687" i="1"/>
  <c r="P9688" i="1"/>
  <c r="P9689" i="1"/>
  <c r="P9690" i="1"/>
  <c r="P9691" i="1"/>
  <c r="P9692" i="1"/>
  <c r="P9693" i="1"/>
  <c r="P9694" i="1"/>
  <c r="P9695" i="1"/>
  <c r="P9696" i="1"/>
  <c r="P9697" i="1"/>
  <c r="P9698" i="1"/>
  <c r="P9699" i="1"/>
  <c r="P9700" i="1"/>
  <c r="P9701" i="1"/>
  <c r="P9702" i="1"/>
  <c r="P9703" i="1"/>
  <c r="P9704" i="1"/>
  <c r="P9705" i="1"/>
  <c r="P9706" i="1"/>
  <c r="P9707" i="1"/>
  <c r="P9708" i="1"/>
  <c r="P9709" i="1"/>
  <c r="P9710" i="1"/>
  <c r="P9711" i="1"/>
  <c r="P9712" i="1"/>
  <c r="P9713" i="1"/>
  <c r="P9714" i="1"/>
  <c r="P9715" i="1"/>
  <c r="P9716" i="1"/>
  <c r="P9717" i="1"/>
  <c r="P9718" i="1"/>
  <c r="P9719" i="1"/>
  <c r="P9720" i="1"/>
  <c r="P9721" i="1"/>
  <c r="P9722" i="1"/>
  <c r="P9723" i="1"/>
  <c r="P9724" i="1"/>
  <c r="P9725" i="1"/>
  <c r="P9726" i="1"/>
  <c r="P9727" i="1"/>
  <c r="P9728" i="1"/>
  <c r="P9729" i="1"/>
  <c r="P9730" i="1"/>
  <c r="P9731" i="1"/>
  <c r="P9732" i="1"/>
  <c r="P9733" i="1"/>
  <c r="P9734" i="1"/>
  <c r="P9735" i="1"/>
  <c r="P9736" i="1"/>
  <c r="P9737" i="1"/>
  <c r="P9738" i="1"/>
  <c r="P9739" i="1"/>
  <c r="P9740" i="1"/>
  <c r="P9741" i="1"/>
  <c r="P9742" i="1"/>
  <c r="P9743" i="1"/>
  <c r="P9744" i="1"/>
  <c r="P9745" i="1"/>
  <c r="P9746" i="1"/>
  <c r="P9747" i="1"/>
  <c r="P9748" i="1"/>
  <c r="P9749" i="1"/>
  <c r="P9750" i="1"/>
  <c r="P9751" i="1"/>
  <c r="P9752" i="1"/>
  <c r="P9753" i="1"/>
  <c r="P9754" i="1"/>
  <c r="P9755" i="1"/>
  <c r="P9756" i="1"/>
  <c r="P9757" i="1"/>
  <c r="P9758" i="1"/>
  <c r="P9759" i="1"/>
  <c r="P9760" i="1"/>
  <c r="P9761" i="1"/>
  <c r="P9762" i="1"/>
  <c r="P9763" i="1"/>
  <c r="P9764" i="1"/>
  <c r="P9765" i="1"/>
  <c r="P9766" i="1"/>
  <c r="P9767" i="1"/>
  <c r="P9768" i="1"/>
  <c r="P9769" i="1"/>
  <c r="P9770" i="1"/>
  <c r="P9771" i="1"/>
  <c r="P9772" i="1"/>
  <c r="P9773" i="1"/>
  <c r="P9774" i="1"/>
  <c r="P9775" i="1"/>
  <c r="P9776" i="1"/>
  <c r="P9777" i="1"/>
  <c r="P9778" i="1"/>
  <c r="P9779" i="1"/>
  <c r="P9780" i="1"/>
  <c r="P9781" i="1"/>
  <c r="P9782" i="1"/>
  <c r="P9783" i="1"/>
  <c r="P9784" i="1"/>
  <c r="P9785" i="1"/>
  <c r="P9786" i="1"/>
  <c r="P9787" i="1"/>
  <c r="P9788" i="1"/>
  <c r="P9789" i="1"/>
  <c r="P9790" i="1"/>
  <c r="P9791" i="1"/>
  <c r="P9792" i="1"/>
  <c r="P9793" i="1"/>
  <c r="P9794" i="1"/>
  <c r="P9795" i="1"/>
  <c r="P9796" i="1"/>
  <c r="P9797" i="1"/>
  <c r="P9798" i="1"/>
  <c r="P9799" i="1"/>
  <c r="P9800" i="1"/>
  <c r="P9801" i="1"/>
  <c r="P9802" i="1"/>
  <c r="P9803" i="1"/>
  <c r="P9804" i="1"/>
  <c r="P9805" i="1"/>
  <c r="P9806" i="1"/>
  <c r="P9807" i="1"/>
  <c r="P9808" i="1"/>
  <c r="P9809" i="1"/>
  <c r="P9810" i="1"/>
  <c r="P9811" i="1"/>
  <c r="P9812" i="1"/>
  <c r="P9813" i="1"/>
  <c r="P9814" i="1"/>
  <c r="P9815" i="1"/>
  <c r="P9816" i="1"/>
  <c r="P9817" i="1"/>
  <c r="P9818" i="1"/>
  <c r="P9819" i="1"/>
  <c r="P9820" i="1"/>
  <c r="P9821" i="1"/>
  <c r="P9822" i="1"/>
  <c r="P9823" i="1"/>
  <c r="P9824" i="1"/>
  <c r="P9825" i="1"/>
  <c r="P9826" i="1"/>
  <c r="P9827" i="1"/>
  <c r="P9828" i="1"/>
  <c r="P9829" i="1"/>
  <c r="P9830" i="1"/>
  <c r="P9831" i="1"/>
  <c r="P9832" i="1"/>
  <c r="P9833" i="1"/>
  <c r="P9834" i="1"/>
  <c r="P9835" i="1"/>
  <c r="P9836" i="1"/>
  <c r="P9837" i="1"/>
  <c r="P9838" i="1"/>
  <c r="P9839" i="1"/>
  <c r="P9840" i="1"/>
  <c r="P9841" i="1"/>
  <c r="P9842" i="1"/>
  <c r="P9843" i="1"/>
  <c r="P9844" i="1"/>
  <c r="P9845" i="1"/>
  <c r="P9846" i="1"/>
  <c r="P9847" i="1"/>
  <c r="P9848" i="1"/>
  <c r="P9849" i="1"/>
  <c r="P9850" i="1"/>
  <c r="P9851" i="1"/>
  <c r="P9852" i="1"/>
  <c r="P9853" i="1"/>
  <c r="P9854" i="1"/>
  <c r="P9855" i="1"/>
  <c r="P9856" i="1"/>
  <c r="P9857" i="1"/>
  <c r="P9858" i="1"/>
  <c r="P9859" i="1"/>
  <c r="P9860" i="1"/>
  <c r="P9861" i="1"/>
  <c r="P9862" i="1"/>
  <c r="P9863" i="1"/>
  <c r="P9864" i="1"/>
  <c r="P9865" i="1"/>
  <c r="P9866" i="1"/>
  <c r="P9867" i="1"/>
  <c r="P9868" i="1"/>
  <c r="P9869" i="1"/>
  <c r="P9870" i="1"/>
  <c r="P9871" i="1"/>
  <c r="P9872" i="1"/>
  <c r="P9873" i="1"/>
  <c r="P9874" i="1"/>
  <c r="P9875" i="1"/>
  <c r="P9876" i="1"/>
  <c r="P9877" i="1"/>
  <c r="P9878" i="1"/>
  <c r="P9879" i="1"/>
  <c r="P9880" i="1"/>
  <c r="P9881" i="1"/>
  <c r="P9882" i="1"/>
  <c r="P9883" i="1"/>
  <c r="P9884" i="1"/>
  <c r="P9885" i="1"/>
  <c r="P9886" i="1"/>
  <c r="P9887" i="1"/>
  <c r="P9888" i="1"/>
  <c r="P9889" i="1"/>
  <c r="P9890" i="1"/>
  <c r="P9891" i="1"/>
  <c r="P9892" i="1"/>
  <c r="P9893" i="1"/>
  <c r="P9894" i="1"/>
  <c r="P9895" i="1"/>
  <c r="P9896" i="1"/>
  <c r="P9897" i="1"/>
  <c r="P9898" i="1"/>
  <c r="P9899" i="1"/>
  <c r="P9900" i="1"/>
  <c r="P9901" i="1"/>
  <c r="P9902" i="1"/>
  <c r="P9903" i="1"/>
  <c r="P9904" i="1"/>
  <c r="P9905" i="1"/>
  <c r="P9906" i="1"/>
  <c r="P9907" i="1"/>
  <c r="P9908" i="1"/>
  <c r="P9909" i="1"/>
  <c r="P9910" i="1"/>
  <c r="P9911" i="1"/>
  <c r="P9912" i="1"/>
  <c r="P9913" i="1"/>
  <c r="P9914" i="1"/>
  <c r="P9915" i="1"/>
  <c r="P9916" i="1"/>
  <c r="P9917" i="1"/>
  <c r="P9918" i="1"/>
  <c r="P9919" i="1"/>
  <c r="P9920" i="1"/>
  <c r="P9921" i="1"/>
  <c r="P9922" i="1"/>
  <c r="P9923" i="1"/>
  <c r="P9924" i="1"/>
  <c r="P9925" i="1"/>
  <c r="P9926" i="1"/>
  <c r="P9927" i="1"/>
  <c r="P9928" i="1"/>
  <c r="P9929" i="1"/>
  <c r="P9930" i="1"/>
  <c r="P9931" i="1"/>
  <c r="P9932" i="1"/>
  <c r="P9933" i="1"/>
  <c r="P9934" i="1"/>
  <c r="P9935" i="1"/>
  <c r="P9936" i="1"/>
  <c r="P9937" i="1"/>
  <c r="P9938" i="1"/>
  <c r="P9939" i="1"/>
  <c r="P9940" i="1"/>
  <c r="P9941" i="1"/>
  <c r="P9942" i="1"/>
  <c r="P9943" i="1"/>
  <c r="P9944" i="1"/>
  <c r="P9945" i="1"/>
  <c r="P9946" i="1"/>
  <c r="P9947" i="1"/>
  <c r="P9948" i="1"/>
  <c r="P9949" i="1"/>
  <c r="P9950" i="1"/>
  <c r="P9951" i="1"/>
  <c r="P9952" i="1"/>
  <c r="P9953" i="1"/>
  <c r="P9954" i="1"/>
  <c r="P9955" i="1"/>
  <c r="P9956" i="1"/>
  <c r="P9957" i="1"/>
  <c r="P9958" i="1"/>
  <c r="P9959" i="1"/>
  <c r="P9960" i="1"/>
  <c r="P9961" i="1"/>
  <c r="P9962" i="1"/>
  <c r="P9963" i="1"/>
  <c r="P9964" i="1"/>
  <c r="P9965" i="1"/>
  <c r="P9966" i="1"/>
  <c r="P9967" i="1"/>
  <c r="P9968" i="1"/>
  <c r="P9969" i="1"/>
  <c r="P9970" i="1"/>
  <c r="P9971" i="1"/>
  <c r="P9972" i="1"/>
  <c r="P9973" i="1"/>
  <c r="P9974" i="1"/>
  <c r="P9975" i="1"/>
  <c r="P9976" i="1"/>
  <c r="P9977" i="1"/>
  <c r="P9978" i="1"/>
  <c r="P9979" i="1"/>
  <c r="P9980" i="1"/>
  <c r="P9981" i="1"/>
  <c r="P9982" i="1"/>
  <c r="P9983" i="1"/>
  <c r="P9984" i="1"/>
  <c r="P9985" i="1"/>
  <c r="P9986" i="1"/>
  <c r="P9987" i="1"/>
  <c r="P9988" i="1"/>
  <c r="P9989" i="1"/>
  <c r="P9990" i="1"/>
  <c r="P9991" i="1"/>
  <c r="P9992" i="1"/>
  <c r="P9993" i="1"/>
  <c r="P9994" i="1"/>
  <c r="P9995" i="1"/>
  <c r="P9996" i="1"/>
  <c r="P9997" i="1"/>
  <c r="P9998" i="1"/>
  <c r="P9999" i="1"/>
  <c r="P10000" i="1"/>
  <c r="P10001" i="1"/>
  <c r="P10002" i="1"/>
  <c r="P10003" i="1"/>
  <c r="P10004" i="1"/>
  <c r="P10005" i="1"/>
  <c r="P10006" i="1"/>
  <c r="P10007" i="1"/>
  <c r="P10008" i="1"/>
  <c r="P10009" i="1"/>
  <c r="P10010" i="1"/>
  <c r="P10011" i="1"/>
  <c r="P10012" i="1"/>
  <c r="P10013" i="1"/>
  <c r="P10014" i="1"/>
  <c r="P10015" i="1"/>
  <c r="P10016" i="1"/>
  <c r="P10017" i="1"/>
  <c r="P10018" i="1"/>
  <c r="P10019" i="1"/>
  <c r="P10020" i="1"/>
  <c r="P10021" i="1"/>
  <c r="P10022" i="1"/>
  <c r="P10023" i="1"/>
  <c r="P10024" i="1"/>
  <c r="P10025" i="1"/>
  <c r="P10026" i="1"/>
  <c r="P10027" i="1"/>
  <c r="P10028" i="1"/>
  <c r="P10029" i="1"/>
  <c r="P10030" i="1"/>
  <c r="P10031" i="1"/>
  <c r="P10032" i="1"/>
  <c r="P10033" i="1"/>
  <c r="P10034" i="1"/>
  <c r="P10035" i="1"/>
  <c r="P10036" i="1"/>
  <c r="P10037" i="1"/>
  <c r="P10038" i="1"/>
  <c r="P10039" i="1"/>
  <c r="P10040" i="1"/>
  <c r="P10041" i="1"/>
  <c r="P10042" i="1"/>
  <c r="P10043" i="1"/>
  <c r="P10044" i="1"/>
  <c r="P10045" i="1"/>
  <c r="P10046" i="1"/>
  <c r="P10047" i="1"/>
  <c r="P10048" i="1"/>
  <c r="P10049" i="1"/>
  <c r="P10050" i="1"/>
  <c r="P10051" i="1"/>
  <c r="P10052" i="1"/>
  <c r="P10053" i="1"/>
  <c r="P10054" i="1"/>
  <c r="P10055" i="1"/>
  <c r="P10056" i="1"/>
  <c r="P10057" i="1"/>
  <c r="P10058" i="1"/>
  <c r="P10059" i="1"/>
  <c r="P10060" i="1"/>
  <c r="P10061" i="1"/>
  <c r="P10062" i="1"/>
  <c r="P10063" i="1"/>
  <c r="P10064" i="1"/>
  <c r="P10065" i="1"/>
  <c r="P10066" i="1"/>
  <c r="P10067" i="1"/>
  <c r="P10068" i="1"/>
  <c r="P10069" i="1"/>
  <c r="P10070" i="1"/>
  <c r="P10071" i="1"/>
  <c r="P10072" i="1"/>
  <c r="P10073" i="1"/>
  <c r="P10074" i="1"/>
  <c r="P10075" i="1"/>
  <c r="P10076" i="1"/>
  <c r="P10077" i="1"/>
  <c r="P10078" i="1"/>
  <c r="P10079" i="1"/>
  <c r="P10080" i="1"/>
  <c r="P10081" i="1"/>
  <c r="P10082" i="1"/>
  <c r="P10083" i="1"/>
  <c r="P10084" i="1"/>
  <c r="P10085" i="1"/>
  <c r="P10086" i="1"/>
  <c r="P10087" i="1"/>
  <c r="P10088" i="1"/>
  <c r="P10089" i="1"/>
  <c r="P10090" i="1"/>
  <c r="P10091" i="1"/>
  <c r="P10092" i="1"/>
  <c r="P10093" i="1"/>
  <c r="P10094" i="1"/>
  <c r="P10095" i="1"/>
  <c r="P10096" i="1"/>
  <c r="P10097" i="1"/>
  <c r="P10098" i="1"/>
  <c r="P10099" i="1"/>
  <c r="P10100" i="1"/>
  <c r="P10101" i="1"/>
  <c r="P10102" i="1"/>
  <c r="P10103" i="1"/>
  <c r="P10104" i="1"/>
  <c r="P10105" i="1"/>
  <c r="P10106" i="1"/>
  <c r="P10107" i="1"/>
  <c r="P10108" i="1"/>
  <c r="P10109" i="1"/>
  <c r="P10110" i="1"/>
  <c r="P10111" i="1"/>
  <c r="P10112" i="1"/>
  <c r="P10113" i="1"/>
  <c r="P10114" i="1"/>
  <c r="P10115" i="1"/>
  <c r="P10116" i="1"/>
  <c r="P10117" i="1"/>
  <c r="P10118" i="1"/>
  <c r="P10119" i="1"/>
  <c r="P10120" i="1"/>
  <c r="P10121" i="1"/>
  <c r="P10122" i="1"/>
  <c r="P10123" i="1"/>
  <c r="P10124" i="1"/>
  <c r="P10125" i="1"/>
  <c r="P10126" i="1"/>
  <c r="P10127" i="1"/>
  <c r="P10128" i="1"/>
  <c r="P10129" i="1"/>
  <c r="P10130" i="1"/>
  <c r="P10131" i="1"/>
  <c r="P10132" i="1"/>
  <c r="P10133" i="1"/>
  <c r="P10134" i="1"/>
  <c r="P10135" i="1"/>
  <c r="P10136" i="1"/>
  <c r="P10137" i="1"/>
  <c r="P10138" i="1"/>
  <c r="P10139" i="1"/>
  <c r="P10140" i="1"/>
  <c r="P10141" i="1"/>
  <c r="P10142" i="1"/>
  <c r="P10143" i="1"/>
  <c r="P10144" i="1"/>
  <c r="P10145" i="1"/>
  <c r="P10146" i="1"/>
  <c r="P10147" i="1"/>
  <c r="P10148" i="1"/>
  <c r="P10149" i="1"/>
  <c r="P10150" i="1"/>
  <c r="P10151" i="1"/>
  <c r="P10152" i="1"/>
  <c r="P10153" i="1"/>
  <c r="P10154" i="1"/>
  <c r="P10155" i="1"/>
  <c r="P10156" i="1"/>
  <c r="P10157" i="1"/>
  <c r="P10158" i="1"/>
  <c r="P10159" i="1"/>
  <c r="P10160" i="1"/>
  <c r="P10161" i="1"/>
  <c r="P10162" i="1"/>
  <c r="P10163" i="1"/>
  <c r="P10164" i="1"/>
  <c r="P10165" i="1"/>
  <c r="P10166" i="1"/>
  <c r="P10167" i="1"/>
  <c r="P10168" i="1"/>
  <c r="P10169" i="1"/>
  <c r="P10170" i="1"/>
  <c r="P10171" i="1"/>
  <c r="P10172" i="1"/>
  <c r="P10173" i="1"/>
  <c r="P10174" i="1"/>
  <c r="P10175" i="1"/>
  <c r="P10176" i="1"/>
  <c r="P10177" i="1"/>
  <c r="P10178" i="1"/>
  <c r="P10179" i="1"/>
  <c r="P10180" i="1"/>
  <c r="P10181" i="1"/>
  <c r="P10182" i="1"/>
  <c r="P10183" i="1"/>
  <c r="P10184" i="1"/>
  <c r="P10185" i="1"/>
  <c r="P10186" i="1"/>
  <c r="P10187" i="1"/>
  <c r="P10188" i="1"/>
  <c r="P10189" i="1"/>
  <c r="P10190" i="1"/>
  <c r="P10191" i="1"/>
  <c r="P10192" i="1"/>
  <c r="P10193" i="1"/>
  <c r="P10194" i="1"/>
  <c r="P10195" i="1"/>
  <c r="P10196" i="1"/>
  <c r="P10197" i="1"/>
  <c r="P10198" i="1"/>
  <c r="P10199" i="1"/>
  <c r="P10200" i="1"/>
  <c r="P10201" i="1"/>
  <c r="P10202" i="1"/>
  <c r="P10203" i="1"/>
  <c r="P10204" i="1"/>
  <c r="P10205" i="1"/>
  <c r="P10206" i="1"/>
  <c r="P10207" i="1"/>
  <c r="P10208" i="1"/>
  <c r="P10209" i="1"/>
  <c r="P10210" i="1"/>
  <c r="P10211" i="1"/>
  <c r="P10212" i="1"/>
  <c r="P10213" i="1"/>
  <c r="P10214" i="1"/>
  <c r="P10215" i="1"/>
  <c r="P10216" i="1"/>
  <c r="P10217" i="1"/>
  <c r="P10218" i="1"/>
  <c r="P10219" i="1"/>
  <c r="P10220" i="1"/>
  <c r="P10221" i="1"/>
  <c r="P10222" i="1"/>
  <c r="P10223" i="1"/>
  <c r="P10224" i="1"/>
  <c r="P10225" i="1"/>
  <c r="P10226" i="1"/>
  <c r="P10227" i="1"/>
  <c r="P10228" i="1"/>
  <c r="P10229" i="1"/>
  <c r="P10230" i="1"/>
  <c r="P10231" i="1"/>
  <c r="P10232" i="1"/>
  <c r="P10233" i="1"/>
  <c r="P10234" i="1"/>
  <c r="P10235" i="1"/>
  <c r="P10236" i="1"/>
  <c r="P10237" i="1"/>
  <c r="P10238" i="1"/>
  <c r="P10239" i="1"/>
  <c r="P10240" i="1"/>
  <c r="P10241" i="1"/>
  <c r="P10242" i="1"/>
  <c r="P10243" i="1"/>
  <c r="P10244" i="1"/>
  <c r="P10245" i="1"/>
  <c r="P10246" i="1"/>
  <c r="P10247" i="1"/>
  <c r="P10248" i="1"/>
  <c r="P10249" i="1"/>
  <c r="P10250" i="1"/>
  <c r="P10251" i="1"/>
  <c r="P10252" i="1"/>
  <c r="P10253" i="1"/>
  <c r="P10254" i="1"/>
  <c r="P10255" i="1"/>
  <c r="P10256" i="1"/>
  <c r="P10257" i="1"/>
  <c r="P10258" i="1"/>
  <c r="P10259" i="1"/>
  <c r="P10260" i="1"/>
  <c r="P10261" i="1"/>
  <c r="P10262" i="1"/>
  <c r="P10263" i="1"/>
  <c r="P10264" i="1"/>
  <c r="P10265" i="1"/>
  <c r="P10266" i="1"/>
  <c r="P10267" i="1"/>
  <c r="P2" i="1"/>
  <c r="K40" i="7"/>
  <c r="L40" i="7"/>
  <c r="J40" i="7"/>
  <c r="F10" i="7"/>
  <c r="F14" i="7"/>
  <c r="F19" i="7"/>
  <c r="F7" i="9"/>
  <c r="F7" i="10"/>
  <c r="D19" i="10"/>
  <c r="E15" i="10"/>
  <c r="G7" i="10"/>
  <c r="H12" i="9"/>
  <c r="F23" i="7"/>
  <c r="E14" i="10"/>
  <c r="F15" i="9"/>
  <c r="F35" i="7"/>
  <c r="C6" i="4"/>
  <c r="F9" i="7"/>
  <c r="G7" i="9"/>
  <c r="G14" i="9"/>
  <c r="F24" i="7"/>
  <c r="G15" i="9"/>
  <c r="E8" i="10"/>
  <c r="F22" i="7"/>
  <c r="F26" i="7"/>
  <c r="F31" i="7"/>
  <c r="G11" i="9"/>
  <c r="E7" i="10"/>
  <c r="F11" i="10"/>
  <c r="E6" i="10"/>
  <c r="F8" i="9"/>
  <c r="H8" i="9"/>
  <c r="E5" i="4"/>
  <c r="H7" i="9"/>
  <c r="G17" i="10"/>
  <c r="F10" i="10"/>
  <c r="F17" i="7"/>
  <c r="F6" i="9"/>
  <c r="F25" i="7"/>
  <c r="G6" i="10"/>
  <c r="F34" i="7"/>
  <c r="F38" i="7"/>
  <c r="F20" i="7"/>
  <c r="G16" i="10"/>
  <c r="G8" i="10"/>
  <c r="G6" i="9"/>
  <c r="E13" i="10"/>
  <c r="F8" i="10"/>
  <c r="G14" i="10"/>
  <c r="F11" i="7"/>
  <c r="F15" i="7"/>
  <c r="F32" i="7"/>
  <c r="G9" i="10"/>
  <c r="G11" i="10"/>
  <c r="G12" i="9"/>
  <c r="G8" i="9"/>
  <c r="F16" i="10"/>
  <c r="E10" i="10"/>
  <c r="F27" i="7"/>
  <c r="G10" i="10"/>
  <c r="G10" i="9"/>
  <c r="F39" i="7"/>
  <c r="E16" i="10"/>
  <c r="B19" i="10"/>
  <c r="F16" i="7"/>
  <c r="G15" i="10"/>
  <c r="H10" i="9"/>
  <c r="F28" i="7"/>
  <c r="E11" i="10"/>
  <c r="F13" i="7"/>
  <c r="H14" i="9"/>
  <c r="F36" i="7"/>
  <c r="F17" i="10"/>
  <c r="F29" i="7"/>
  <c r="F12" i="9"/>
  <c r="H11" i="9"/>
  <c r="F18" i="7"/>
  <c r="F8" i="7"/>
  <c r="F37" i="7"/>
  <c r="F30" i="7"/>
  <c r="G13" i="9"/>
  <c r="G12" i="10"/>
  <c r="F9" i="9"/>
  <c r="H13" i="9"/>
  <c r="C19" i="10"/>
  <c r="G9" i="9"/>
  <c r="F21" i="7"/>
  <c r="F33" i="7"/>
  <c r="G13" i="10"/>
  <c r="F15" i="10"/>
  <c r="F10" i="9"/>
  <c r="F12" i="7"/>
  <c r="H9" i="9"/>
  <c r="F13" i="10"/>
  <c r="F12" i="10"/>
  <c r="F13" i="9"/>
  <c r="F5" i="7"/>
  <c r="H6" i="9"/>
  <c r="F9" i="10"/>
  <c r="F6" i="10"/>
  <c r="H15" i="9"/>
  <c r="F11" i="9"/>
  <c r="F6" i="7"/>
  <c r="E17" i="10"/>
  <c r="D5" i="4"/>
  <c r="F14" i="10"/>
  <c r="E9" i="10"/>
  <c r="F14" i="9"/>
  <c r="F7" i="7"/>
  <c r="E12" i="10"/>
  <c r="S44" i="7" l="1"/>
  <c r="T44" i="7" s="1"/>
  <c r="U44" i="7" s="1"/>
  <c r="V44" i="7" s="1"/>
  <c r="W44" i="7" s="1"/>
  <c r="X44" i="7" s="1"/>
  <c r="Y44" i="7" s="1"/>
  <c r="Z44" i="7" s="1"/>
  <c r="AA44" i="7" s="1"/>
  <c r="AB44" i="7" s="1"/>
  <c r="AC44" i="7" s="1"/>
  <c r="AD44" i="7" s="1"/>
  <c r="AE44" i="7" s="1"/>
  <c r="AF44" i="7" s="1"/>
  <c r="AG44" i="7" s="1"/>
  <c r="AH44" i="7" s="1"/>
  <c r="AI44" i="7" s="1"/>
  <c r="AJ44" i="7" s="1"/>
  <c r="AK44" i="7" s="1"/>
  <c r="AL44" i="7" s="1"/>
  <c r="AM44" i="7" s="1"/>
  <c r="AN44" i="7" s="1"/>
  <c r="AO44" i="7" s="1"/>
  <c r="AP44" i="7" s="1"/>
  <c r="AQ44" i="7" s="1"/>
  <c r="AR44" i="7" s="1"/>
  <c r="AS44" i="7" s="1"/>
  <c r="AT44" i="7" s="1"/>
  <c r="AU44" i="7" s="1"/>
  <c r="AV44" i="7" s="1"/>
  <c r="AW44" i="7" s="1"/>
  <c r="AR54" i="7"/>
  <c r="AM54" i="7"/>
  <c r="AT54" i="7"/>
  <c r="AL54" i="7"/>
  <c r="AJ54" i="7"/>
  <c r="AG54" i="7"/>
  <c r="AV54" i="7"/>
  <c r="P54" i="7"/>
  <c r="Z54" i="7"/>
  <c r="X54" i="7"/>
  <c r="U54" i="7"/>
  <c r="AU54" i="7"/>
  <c r="AF54" i="7"/>
  <c r="AS54" i="7"/>
  <c r="AA54" i="7"/>
  <c r="AQ54" i="7"/>
  <c r="Y54" i="7"/>
  <c r="W54" i="7"/>
  <c r="AK54" i="7"/>
  <c r="V54" i="7"/>
  <c r="O54" i="7"/>
  <c r="AI54" i="7"/>
  <c r="T54" i="7"/>
  <c r="AW54" i="7"/>
  <c r="AH54" i="7"/>
  <c r="S54" i="7"/>
  <c r="AP54" i="7"/>
  <c r="AD54" i="7"/>
  <c r="R54" i="7"/>
  <c r="AO54" i="7"/>
  <c r="AC54" i="7"/>
  <c r="Q54" i="7"/>
  <c r="AN54" i="7"/>
  <c r="AB54" i="7"/>
  <c r="S1" i="1"/>
  <c r="G18" i="10"/>
  <c r="F18" i="10"/>
  <c r="E18" i="10"/>
  <c r="AI6" i="6"/>
  <c r="AI7" i="6"/>
  <c r="AI8" i="6"/>
  <c r="AI9" i="6"/>
  <c r="AI10" i="6"/>
  <c r="AI11" i="6"/>
  <c r="AI12" i="6"/>
  <c r="AI13" i="6"/>
  <c r="AI14" i="6"/>
  <c r="AI15" i="6"/>
  <c r="AI16" i="6"/>
  <c r="AI17" i="6"/>
  <c r="AI18" i="6"/>
  <c r="AI19" i="6"/>
  <c r="AI20" i="6"/>
  <c r="AI21" i="6"/>
  <c r="AI22" i="6"/>
  <c r="AI23" i="6"/>
  <c r="AI24" i="6"/>
  <c r="AI25" i="6"/>
  <c r="AI26" i="6"/>
  <c r="AI27" i="6"/>
  <c r="AI28" i="6"/>
  <c r="AI29" i="6"/>
  <c r="AI30" i="6"/>
  <c r="AI31" i="6"/>
  <c r="AI32" i="6"/>
  <c r="AI33" i="6"/>
  <c r="AI34" i="6"/>
  <c r="AI35" i="6"/>
  <c r="AI36" i="6"/>
  <c r="AI37" i="6"/>
  <c r="AI38" i="6"/>
  <c r="AI39" i="6"/>
  <c r="AI40" i="6"/>
  <c r="AI41" i="6"/>
  <c r="AI42" i="6"/>
  <c r="AI43" i="6"/>
  <c r="AI44" i="6"/>
  <c r="AI45" i="6"/>
  <c r="AI46" i="6"/>
  <c r="AI47" i="6"/>
  <c r="AI48" i="6"/>
  <c r="AI49" i="6"/>
  <c r="AI50" i="6"/>
  <c r="AI51" i="6"/>
  <c r="AI52" i="6"/>
  <c r="AI53" i="6"/>
  <c r="AI54" i="6"/>
  <c r="AI55" i="6"/>
  <c r="AI56" i="6"/>
  <c r="AI57" i="6"/>
  <c r="AI58" i="6"/>
  <c r="AI59" i="6"/>
  <c r="AI60" i="6"/>
  <c r="AI61" i="6"/>
  <c r="AI62" i="6"/>
  <c r="AI63" i="6"/>
  <c r="AI64" i="6"/>
  <c r="AI65" i="6"/>
  <c r="AI66" i="6"/>
  <c r="AI67" i="6"/>
  <c r="AI68" i="6"/>
  <c r="AI69" i="6"/>
  <c r="AI70" i="6"/>
  <c r="AI71" i="6"/>
  <c r="AI72" i="6"/>
  <c r="AI73" i="6"/>
  <c r="AI74" i="6"/>
  <c r="AI75" i="6"/>
  <c r="AI76" i="6"/>
  <c r="AI77" i="6"/>
  <c r="AI78" i="6"/>
  <c r="AI79" i="6"/>
  <c r="AI80" i="6"/>
  <c r="AI81" i="6"/>
  <c r="AI82" i="6"/>
  <c r="AI83" i="6"/>
  <c r="AI84" i="6"/>
  <c r="AI85" i="6"/>
  <c r="AI86" i="6"/>
  <c r="AI87" i="6"/>
  <c r="AI88" i="6"/>
  <c r="AI89" i="6"/>
  <c r="AI90" i="6"/>
  <c r="AI91" i="6"/>
  <c r="AI92" i="6"/>
  <c r="AI93" i="6"/>
  <c r="AI94" i="6"/>
  <c r="AI95" i="6"/>
  <c r="AI96" i="6"/>
  <c r="AI97" i="6"/>
  <c r="AI98" i="6"/>
  <c r="AI99" i="6"/>
  <c r="AI100" i="6"/>
  <c r="AI101" i="6"/>
  <c r="AI102" i="6"/>
  <c r="AI103" i="6"/>
  <c r="AI104" i="6"/>
  <c r="AI105" i="6"/>
  <c r="AI106" i="6"/>
  <c r="AI107" i="6"/>
  <c r="AI108" i="6"/>
  <c r="AI109" i="6"/>
  <c r="AI110" i="6"/>
  <c r="AI111" i="6"/>
  <c r="AI112" i="6"/>
  <c r="AI113" i="6"/>
  <c r="AI114" i="6"/>
  <c r="AI115" i="6"/>
  <c r="AI116" i="6"/>
  <c r="AI117" i="6"/>
  <c r="AI118" i="6"/>
  <c r="AI119" i="6"/>
  <c r="AI120" i="6"/>
  <c r="AI121" i="6"/>
  <c r="AI122" i="6"/>
  <c r="AI123" i="6"/>
  <c r="AI124" i="6"/>
  <c r="AI125" i="6"/>
  <c r="AI126" i="6"/>
  <c r="AI127" i="6"/>
  <c r="AI128" i="6"/>
  <c r="AI129" i="6"/>
  <c r="AI130" i="6"/>
  <c r="AI131" i="6"/>
  <c r="AI132" i="6"/>
  <c r="AI133" i="6"/>
  <c r="AI134" i="6"/>
  <c r="AI135" i="6"/>
  <c r="AI136" i="6"/>
  <c r="AI137" i="6"/>
  <c r="AI138" i="6"/>
  <c r="AI139" i="6"/>
  <c r="AI140" i="6"/>
  <c r="AI141" i="6"/>
  <c r="AI142" i="6"/>
  <c r="AI143" i="6"/>
  <c r="AI144" i="6"/>
  <c r="AI145" i="6"/>
  <c r="AI146" i="6"/>
  <c r="AI147" i="6"/>
  <c r="AI148" i="6"/>
  <c r="AI149" i="6"/>
  <c r="AI150" i="6"/>
  <c r="AI151" i="6"/>
  <c r="AI152" i="6"/>
  <c r="AI153" i="6"/>
  <c r="AI154" i="6"/>
  <c r="AI155" i="6"/>
  <c r="AI156" i="6"/>
  <c r="AI157" i="6"/>
  <c r="AI158" i="6"/>
  <c r="AI159" i="6"/>
  <c r="AI160" i="6"/>
  <c r="AI161" i="6"/>
  <c r="AI162" i="6"/>
  <c r="AI163" i="6"/>
  <c r="AI164" i="6"/>
  <c r="AI165" i="6"/>
  <c r="AI166" i="6"/>
  <c r="AI167" i="6"/>
  <c r="AI168" i="6"/>
  <c r="AI169" i="6"/>
  <c r="AI170" i="6"/>
  <c r="AI171" i="6"/>
  <c r="AI172" i="6"/>
  <c r="AI173" i="6"/>
  <c r="AI174" i="6"/>
  <c r="AI175" i="6"/>
  <c r="AI176" i="6"/>
  <c r="AI177" i="6"/>
  <c r="AI178" i="6"/>
  <c r="AI179" i="6"/>
  <c r="AI180" i="6"/>
  <c r="AI181" i="6"/>
  <c r="AI182" i="6"/>
  <c r="AI183" i="6"/>
  <c r="AI184" i="6"/>
  <c r="AI185" i="6"/>
  <c r="AI186" i="6"/>
  <c r="AI187" i="6"/>
  <c r="AI188" i="6"/>
  <c r="AI189" i="6"/>
  <c r="AI190" i="6"/>
  <c r="AI191" i="6"/>
  <c r="AI192" i="6"/>
  <c r="AI193" i="6"/>
  <c r="AI194" i="6"/>
  <c r="AI195" i="6"/>
  <c r="AI196" i="6"/>
  <c r="AI197" i="6"/>
  <c r="AI198" i="6"/>
  <c r="AI199" i="6"/>
  <c r="AI200" i="6"/>
  <c r="AI201" i="6"/>
  <c r="AI202" i="6"/>
  <c r="AI203" i="6"/>
  <c r="AI204" i="6"/>
  <c r="AI205" i="6"/>
  <c r="AI206" i="6"/>
  <c r="AI207" i="6"/>
  <c r="AI208" i="6"/>
  <c r="AI209" i="6"/>
  <c r="AI210" i="6"/>
  <c r="AI211" i="6"/>
  <c r="AI212" i="6"/>
  <c r="AI213" i="6"/>
  <c r="AI214" i="6"/>
  <c r="AI215" i="6"/>
  <c r="AI216" i="6"/>
  <c r="AI217" i="6"/>
  <c r="AI218" i="6"/>
  <c r="AI219" i="6"/>
  <c r="AI220" i="6"/>
  <c r="AI221" i="6"/>
  <c r="AI222" i="6"/>
  <c r="AI223" i="6"/>
  <c r="AI224" i="6"/>
  <c r="AI225" i="6"/>
  <c r="AI226" i="6"/>
  <c r="AI227" i="6"/>
  <c r="AI228" i="6"/>
  <c r="AI229" i="6"/>
  <c r="AI230" i="6"/>
  <c r="AI231" i="6"/>
  <c r="AI232" i="6"/>
  <c r="AI233" i="6"/>
  <c r="AI234" i="6"/>
  <c r="AI235" i="6"/>
  <c r="AI236" i="6"/>
  <c r="AI237" i="6"/>
  <c r="AI238" i="6"/>
  <c r="AI239" i="6"/>
  <c r="AI240" i="6"/>
  <c r="AI241" i="6"/>
  <c r="AI242" i="6"/>
  <c r="AI243" i="6"/>
  <c r="AI244" i="6"/>
  <c r="AI245" i="6"/>
  <c r="AI246" i="6"/>
  <c r="AI247" i="6"/>
  <c r="AI248" i="6"/>
  <c r="AI249" i="6"/>
  <c r="AI250" i="6"/>
  <c r="AI251" i="6"/>
  <c r="AI252" i="6"/>
  <c r="AI253" i="6"/>
  <c r="AI254" i="6"/>
  <c r="AI255" i="6"/>
  <c r="AI256" i="6"/>
  <c r="AI257" i="6"/>
  <c r="AI258" i="6"/>
  <c r="AI259" i="6"/>
  <c r="AI260" i="6"/>
  <c r="AI261" i="6"/>
  <c r="AI262" i="6"/>
  <c r="AI263" i="6"/>
  <c r="AI264" i="6"/>
  <c r="AI265" i="6"/>
  <c r="AI266" i="6"/>
  <c r="AI267" i="6"/>
  <c r="AI268" i="6"/>
  <c r="AI269" i="6"/>
  <c r="AI270" i="6"/>
  <c r="AI271" i="6"/>
  <c r="AI272" i="6"/>
  <c r="AI273" i="6"/>
  <c r="AI274" i="6"/>
  <c r="AI275" i="6"/>
  <c r="AI276" i="6"/>
  <c r="AI277" i="6"/>
  <c r="AI278" i="6"/>
  <c r="AI279" i="6"/>
  <c r="AI280" i="6"/>
  <c r="AI281" i="6"/>
  <c r="AI282" i="6"/>
  <c r="AI283" i="6"/>
  <c r="AI284" i="6"/>
  <c r="AI285" i="6"/>
  <c r="AI286" i="6"/>
  <c r="AI287" i="6"/>
  <c r="AI288" i="6"/>
  <c r="AI289" i="6"/>
  <c r="AI290" i="6"/>
  <c r="AI291" i="6"/>
  <c r="AI292" i="6"/>
  <c r="AI293" i="6"/>
  <c r="AI294" i="6"/>
  <c r="AI295" i="6"/>
  <c r="AI296" i="6"/>
  <c r="AI297" i="6"/>
  <c r="AI298" i="6"/>
  <c r="AI299" i="6"/>
  <c r="AI300" i="6"/>
  <c r="AI301" i="6"/>
  <c r="AI302" i="6"/>
  <c r="AI303" i="6"/>
  <c r="AI304" i="6"/>
  <c r="AI305" i="6"/>
  <c r="AI306" i="6"/>
  <c r="AI307" i="6"/>
  <c r="AI308" i="6"/>
  <c r="AI309" i="6"/>
  <c r="AI310" i="6"/>
  <c r="AI311" i="6"/>
  <c r="AI312" i="6"/>
  <c r="AI313" i="6"/>
  <c r="AI314" i="6"/>
  <c r="AI315" i="6"/>
  <c r="AI316" i="6"/>
  <c r="AI317" i="6"/>
  <c r="AI318" i="6"/>
  <c r="AI319" i="6"/>
  <c r="AI320" i="6"/>
  <c r="AI321" i="6"/>
  <c r="AI322" i="6"/>
  <c r="AI323" i="6"/>
  <c r="AI324" i="6"/>
  <c r="AI325" i="6"/>
  <c r="AI326" i="6"/>
  <c r="AI327" i="6"/>
  <c r="AI328" i="6"/>
  <c r="AI329" i="6"/>
  <c r="AI330" i="6"/>
  <c r="AI331" i="6"/>
  <c r="AI332" i="6"/>
  <c r="AI333" i="6"/>
  <c r="AI334" i="6"/>
  <c r="AI335" i="6"/>
  <c r="AI336" i="6"/>
  <c r="AI337" i="6"/>
  <c r="AI338" i="6"/>
  <c r="AI339" i="6"/>
  <c r="AI340" i="6"/>
  <c r="AI341" i="6"/>
  <c r="AI342" i="6"/>
  <c r="AI343" i="6"/>
  <c r="AI344" i="6"/>
  <c r="AI345" i="6"/>
  <c r="AI346" i="6"/>
  <c r="AI347" i="6"/>
  <c r="AI348" i="6"/>
  <c r="AI349" i="6"/>
  <c r="AI350" i="6"/>
  <c r="AI351" i="6"/>
  <c r="AI352" i="6"/>
  <c r="AI353" i="6"/>
  <c r="AI354" i="6"/>
  <c r="AI355" i="6"/>
  <c r="AI356" i="6"/>
  <c r="AI357" i="6"/>
  <c r="AI358" i="6"/>
  <c r="AI359" i="6"/>
  <c r="AI360" i="6"/>
  <c r="AI361" i="6"/>
  <c r="AI362" i="6"/>
  <c r="AI363" i="6"/>
  <c r="AI364" i="6"/>
  <c r="AI365" i="6"/>
  <c r="AI366" i="6"/>
  <c r="AI367" i="6"/>
  <c r="AI368" i="6"/>
  <c r="AI369" i="6"/>
  <c r="AI370" i="6"/>
  <c r="AI371" i="6"/>
  <c r="AI372" i="6"/>
  <c r="AI373" i="6"/>
  <c r="AI374" i="6"/>
  <c r="AI375" i="6"/>
  <c r="AI376" i="6"/>
  <c r="AI377" i="6"/>
  <c r="AI378" i="6"/>
  <c r="AI379" i="6"/>
  <c r="AI380" i="6"/>
  <c r="AI381" i="6"/>
  <c r="AI382" i="6"/>
  <c r="AI383" i="6"/>
  <c r="AI384" i="6"/>
  <c r="AI385" i="6"/>
  <c r="AI386" i="6"/>
  <c r="AI387" i="6"/>
  <c r="AI388" i="6"/>
  <c r="AI389" i="6"/>
  <c r="AI390" i="6"/>
  <c r="AI391" i="6"/>
  <c r="AI392" i="6"/>
  <c r="AI393" i="6"/>
  <c r="AI394" i="6"/>
  <c r="AI395" i="6"/>
  <c r="AI396" i="6"/>
  <c r="AI397" i="6"/>
  <c r="AI398" i="6"/>
  <c r="AI399" i="6"/>
  <c r="AI400" i="6"/>
  <c r="AI401" i="6"/>
  <c r="AI402" i="6"/>
  <c r="AI403" i="6"/>
  <c r="AI404" i="6"/>
  <c r="AI405" i="6"/>
  <c r="AI406" i="6"/>
  <c r="AI407" i="6"/>
  <c r="AI408" i="6"/>
  <c r="AI409" i="6"/>
  <c r="AI410" i="6"/>
  <c r="AI411" i="6"/>
  <c r="AI412" i="6"/>
  <c r="AI413" i="6"/>
  <c r="AI414" i="6"/>
  <c r="AI415" i="6"/>
  <c r="AI416" i="6"/>
  <c r="AI417" i="6"/>
  <c r="AI418" i="6"/>
  <c r="AI419" i="6"/>
  <c r="AI420" i="6"/>
  <c r="AI421" i="6"/>
  <c r="AI422" i="6"/>
  <c r="AI423" i="6"/>
  <c r="AI424" i="6"/>
  <c r="AI425" i="6"/>
  <c r="AI426" i="6"/>
  <c r="AI427" i="6"/>
  <c r="AI428" i="6"/>
  <c r="AI429" i="6"/>
  <c r="AI430" i="6"/>
  <c r="AI431" i="6"/>
  <c r="AI432" i="6"/>
  <c r="AI433" i="6"/>
  <c r="AI434" i="6"/>
  <c r="AI435" i="6"/>
  <c r="AI436" i="6"/>
  <c r="AI437" i="6"/>
  <c r="AI438" i="6"/>
  <c r="AI439" i="6"/>
  <c r="AI440" i="6"/>
  <c r="AI441" i="6"/>
  <c r="AI442" i="6"/>
  <c r="AI443" i="6"/>
  <c r="AI444" i="6"/>
  <c r="AI445" i="6"/>
  <c r="AI446" i="6"/>
  <c r="AI447" i="6"/>
  <c r="AI448" i="6"/>
  <c r="AI449" i="6"/>
  <c r="AI450" i="6"/>
  <c r="AI451" i="6"/>
  <c r="AI452" i="6"/>
  <c r="AI453" i="6"/>
  <c r="AI454" i="6"/>
  <c r="AI455" i="6"/>
  <c r="AI456" i="6"/>
  <c r="AI457" i="6"/>
  <c r="AI458" i="6"/>
  <c r="AI459" i="6"/>
  <c r="AI460" i="6"/>
  <c r="AI461" i="6"/>
  <c r="AI462" i="6"/>
  <c r="AI463" i="6"/>
  <c r="AI464" i="6"/>
  <c r="AI465" i="6"/>
  <c r="AI466" i="6"/>
  <c r="AI467" i="6"/>
  <c r="AI468" i="6"/>
  <c r="AI469" i="6"/>
  <c r="AI470" i="6"/>
  <c r="AI471" i="6"/>
  <c r="AI472" i="6"/>
  <c r="AI473" i="6"/>
  <c r="AI474" i="6"/>
  <c r="AI475" i="6"/>
  <c r="AI476" i="6"/>
  <c r="AI477" i="6"/>
  <c r="AI478" i="6"/>
  <c r="AI479" i="6"/>
  <c r="AI480" i="6"/>
  <c r="AI481" i="6"/>
  <c r="AI482" i="6"/>
  <c r="AI483" i="6"/>
  <c r="AI484" i="6"/>
  <c r="AI485" i="6"/>
  <c r="AI486" i="6"/>
  <c r="AI487" i="6"/>
  <c r="AI488" i="6"/>
  <c r="AI489" i="6"/>
  <c r="AI490" i="6"/>
  <c r="AI491" i="6"/>
  <c r="AI492" i="6"/>
  <c r="AI493" i="6"/>
  <c r="AI494" i="6"/>
  <c r="AI495" i="6"/>
  <c r="AI496" i="6"/>
  <c r="AI497" i="6"/>
  <c r="AI498" i="6"/>
  <c r="AI499" i="6"/>
  <c r="AI500" i="6"/>
  <c r="AI501" i="6"/>
  <c r="AI502" i="6"/>
  <c r="AI503" i="6"/>
  <c r="AI504" i="6"/>
  <c r="AI505" i="6"/>
  <c r="AI506" i="6"/>
  <c r="AI507" i="6"/>
  <c r="AI508" i="6"/>
  <c r="AI509" i="6"/>
  <c r="AI510" i="6"/>
  <c r="AI511" i="6"/>
  <c r="AI512" i="6"/>
  <c r="AI513" i="6"/>
  <c r="AI514" i="6"/>
  <c r="AI515" i="6"/>
  <c r="AI516" i="6"/>
  <c r="AI517" i="6"/>
  <c r="AI518" i="6"/>
  <c r="AI519" i="6"/>
  <c r="AI520" i="6"/>
  <c r="AI521" i="6"/>
  <c r="AI522" i="6"/>
  <c r="AI523" i="6"/>
  <c r="AI524" i="6"/>
  <c r="AI525" i="6"/>
  <c r="AI526" i="6"/>
  <c r="AI527" i="6"/>
  <c r="AI528" i="6"/>
  <c r="AI529" i="6"/>
  <c r="AI530" i="6"/>
  <c r="AI531" i="6"/>
  <c r="AI532" i="6"/>
  <c r="AI533" i="6"/>
  <c r="AI534" i="6"/>
  <c r="AI535" i="6"/>
  <c r="AI536" i="6"/>
  <c r="AI537" i="6"/>
  <c r="AI538" i="6"/>
  <c r="AI539" i="6"/>
  <c r="AI540" i="6"/>
  <c r="AI541" i="6"/>
  <c r="AI542" i="6"/>
  <c r="AI543" i="6"/>
  <c r="AI544" i="6"/>
  <c r="AI545" i="6"/>
  <c r="AI546" i="6"/>
  <c r="AI547" i="6"/>
  <c r="AI548" i="6"/>
  <c r="AI549" i="6"/>
  <c r="AI550" i="6"/>
  <c r="AI551" i="6"/>
  <c r="AI552" i="6"/>
  <c r="AI553" i="6"/>
  <c r="AI554" i="6"/>
  <c r="AI555" i="6"/>
  <c r="AI556" i="6"/>
  <c r="AI557" i="6"/>
  <c r="AI558" i="6"/>
  <c r="AI559" i="6"/>
  <c r="AI560" i="6"/>
  <c r="AI561" i="6"/>
  <c r="AI562" i="6"/>
  <c r="AI563" i="6"/>
  <c r="AI564" i="6"/>
  <c r="AI565" i="6"/>
  <c r="AI566" i="6"/>
  <c r="AI567" i="6"/>
  <c r="AI568" i="6"/>
  <c r="AI569" i="6"/>
  <c r="AI570" i="6"/>
  <c r="AI571" i="6"/>
  <c r="AI572" i="6"/>
  <c r="AI573" i="6"/>
  <c r="AI574" i="6"/>
  <c r="AI575" i="6"/>
  <c r="AI576" i="6"/>
  <c r="AI577" i="6"/>
  <c r="AI578" i="6"/>
  <c r="AI579" i="6"/>
  <c r="AI580" i="6"/>
  <c r="AI581" i="6"/>
  <c r="AI582" i="6"/>
  <c r="AI583" i="6"/>
  <c r="AI584" i="6"/>
  <c r="AI585" i="6"/>
  <c r="AI586" i="6"/>
  <c r="AI587" i="6"/>
  <c r="AI588" i="6"/>
  <c r="AI589" i="6"/>
  <c r="AI590" i="6"/>
  <c r="AI591" i="6"/>
  <c r="AI592" i="6"/>
  <c r="AI593" i="6"/>
  <c r="AI594" i="6"/>
  <c r="AI595" i="6"/>
  <c r="AI596" i="6"/>
  <c r="AI597" i="6"/>
  <c r="AI598" i="6"/>
  <c r="AI599" i="6"/>
  <c r="AI600" i="6"/>
  <c r="AI601" i="6"/>
  <c r="AI602" i="6"/>
  <c r="AI603" i="6"/>
  <c r="AI604" i="6"/>
  <c r="AI605" i="6"/>
  <c r="AI606" i="6"/>
  <c r="AI607" i="6"/>
  <c r="AI608" i="6"/>
  <c r="AI609" i="6"/>
  <c r="AI610" i="6"/>
  <c r="AI611" i="6"/>
  <c r="AI612" i="6"/>
  <c r="AI613" i="6"/>
  <c r="AI614" i="6"/>
  <c r="AI615" i="6"/>
  <c r="AI616" i="6"/>
  <c r="AI617" i="6"/>
  <c r="AI618" i="6"/>
  <c r="AI619" i="6"/>
  <c r="AI620" i="6"/>
  <c r="AI621" i="6"/>
  <c r="AI622" i="6"/>
  <c r="AI623" i="6"/>
  <c r="AI624" i="6"/>
  <c r="AI625" i="6"/>
  <c r="AI626" i="6"/>
  <c r="AI627" i="6"/>
  <c r="AI628" i="6"/>
  <c r="AI629" i="6"/>
  <c r="AI630" i="6"/>
  <c r="AI631" i="6"/>
  <c r="AI632" i="6"/>
  <c r="AI633" i="6"/>
  <c r="AI634" i="6"/>
  <c r="AI635" i="6"/>
  <c r="AI636" i="6"/>
  <c r="AI637" i="6"/>
  <c r="AI638" i="6"/>
  <c r="AI639" i="6"/>
  <c r="AI640" i="6"/>
  <c r="AI641" i="6"/>
  <c r="AI642" i="6"/>
  <c r="AI643" i="6"/>
  <c r="AI644" i="6"/>
  <c r="AI645" i="6"/>
  <c r="AI646" i="6"/>
  <c r="AI647" i="6"/>
  <c r="AI648" i="6"/>
  <c r="AI649" i="6"/>
  <c r="AI650" i="6"/>
  <c r="AI651" i="6"/>
  <c r="AI652" i="6"/>
  <c r="AI653" i="6"/>
  <c r="AI654" i="6"/>
  <c r="AI655" i="6"/>
  <c r="AI656" i="6"/>
  <c r="AI657" i="6"/>
  <c r="AI658" i="6"/>
  <c r="AI659" i="6"/>
  <c r="AI660" i="6"/>
  <c r="AI661" i="6"/>
  <c r="AI662" i="6"/>
  <c r="AI663" i="6"/>
  <c r="AI664" i="6"/>
  <c r="AI665" i="6"/>
  <c r="AI666" i="6"/>
  <c r="AI667" i="6"/>
  <c r="AI668" i="6"/>
  <c r="AI669" i="6"/>
  <c r="AI670" i="6"/>
  <c r="AI671" i="6"/>
  <c r="AI672" i="6"/>
  <c r="AI673" i="6"/>
  <c r="AI674" i="6"/>
  <c r="AI675" i="6"/>
  <c r="AI676" i="6"/>
  <c r="AI677" i="6"/>
  <c r="AI678" i="6"/>
  <c r="AI679" i="6"/>
  <c r="AI680" i="6"/>
  <c r="AI681" i="6"/>
  <c r="AI682" i="6"/>
  <c r="AI683" i="6"/>
  <c r="AI684" i="6"/>
  <c r="AI685" i="6"/>
  <c r="AI686" i="6"/>
  <c r="AI687" i="6"/>
  <c r="AI688" i="6"/>
  <c r="AI689" i="6"/>
  <c r="AI690" i="6"/>
  <c r="AI691" i="6"/>
  <c r="AI692" i="6"/>
  <c r="AI693" i="6"/>
  <c r="AI694" i="6"/>
  <c r="AI695" i="6"/>
  <c r="AI696" i="6"/>
  <c r="AI697" i="6"/>
  <c r="AI698" i="6"/>
  <c r="AI699" i="6"/>
  <c r="AI700" i="6"/>
  <c r="AI701" i="6"/>
  <c r="AI702" i="6"/>
  <c r="AI703" i="6"/>
  <c r="AI704" i="6"/>
  <c r="AI705" i="6"/>
  <c r="AI706" i="6"/>
  <c r="AI707" i="6"/>
  <c r="AI708" i="6"/>
  <c r="AI709" i="6"/>
  <c r="AI710" i="6"/>
  <c r="AI711" i="6"/>
  <c r="AI712" i="6"/>
  <c r="AI713" i="6"/>
  <c r="AI714" i="6"/>
  <c r="AI715" i="6"/>
  <c r="AI716" i="6"/>
  <c r="AI717" i="6"/>
  <c r="AI718" i="6"/>
  <c r="AI719" i="6"/>
  <c r="AI720" i="6"/>
  <c r="AI721" i="6"/>
  <c r="AI722" i="6"/>
  <c r="AI723" i="6"/>
  <c r="AI724" i="6"/>
  <c r="AI725" i="6"/>
  <c r="AI726" i="6"/>
  <c r="AI727" i="6"/>
  <c r="AI728" i="6"/>
  <c r="AI729" i="6"/>
  <c r="AI730" i="6"/>
  <c r="AI731" i="6"/>
  <c r="AI732" i="6"/>
  <c r="AI733" i="6"/>
  <c r="AI734" i="6"/>
  <c r="AI735" i="6"/>
  <c r="AI736" i="6"/>
  <c r="AI737" i="6"/>
  <c r="AI738" i="6"/>
  <c r="AI739" i="6"/>
  <c r="AI740" i="6"/>
  <c r="AI741" i="6"/>
  <c r="AI742" i="6"/>
  <c r="AI743" i="6"/>
  <c r="AI744" i="6"/>
  <c r="AI745" i="6"/>
  <c r="AI746" i="6"/>
  <c r="AI747" i="6"/>
  <c r="AI748" i="6"/>
  <c r="AI749" i="6"/>
  <c r="AI750" i="6"/>
  <c r="AI751" i="6"/>
  <c r="AI752" i="6"/>
  <c r="AI753" i="6"/>
  <c r="AI754" i="6"/>
  <c r="AI755" i="6"/>
  <c r="AI756" i="6"/>
  <c r="AI757" i="6"/>
  <c r="AI758" i="6"/>
  <c r="AI759" i="6"/>
  <c r="AI760" i="6"/>
  <c r="AI761" i="6"/>
  <c r="AI762" i="6"/>
  <c r="AI763" i="6"/>
  <c r="AI764" i="6"/>
  <c r="AI765" i="6"/>
  <c r="AI766" i="6"/>
  <c r="AI767" i="6"/>
  <c r="AI768" i="6"/>
  <c r="AI769" i="6"/>
  <c r="AI770" i="6"/>
  <c r="AI771" i="6"/>
  <c r="AI772" i="6"/>
  <c r="AI773" i="6"/>
  <c r="AI774" i="6"/>
  <c r="AI775" i="6"/>
  <c r="AI776" i="6"/>
  <c r="AI777" i="6"/>
  <c r="AI778" i="6"/>
  <c r="AI779" i="6"/>
  <c r="AI780" i="6"/>
  <c r="AI781" i="6"/>
  <c r="AI782" i="6"/>
  <c r="AI783" i="6"/>
  <c r="AI784" i="6"/>
  <c r="AI785" i="6"/>
  <c r="AI786" i="6"/>
  <c r="AI787" i="6"/>
  <c r="AI788" i="6"/>
  <c r="AI789" i="6"/>
  <c r="AI790" i="6"/>
  <c r="AI791" i="6"/>
  <c r="AI792" i="6"/>
  <c r="AI793" i="6"/>
  <c r="AI794" i="6"/>
  <c r="AI795" i="6"/>
  <c r="AI796" i="6"/>
  <c r="AI797" i="6"/>
  <c r="AI798" i="6"/>
  <c r="AI799" i="6"/>
  <c r="AI800" i="6"/>
  <c r="AI801" i="6"/>
  <c r="AI802" i="6"/>
  <c r="AI803" i="6"/>
  <c r="AI804" i="6"/>
  <c r="AI805" i="6"/>
  <c r="AI806" i="6"/>
  <c r="AI807" i="6"/>
  <c r="AI808" i="6"/>
  <c r="AI809" i="6"/>
  <c r="AI810" i="6"/>
  <c r="AI811" i="6"/>
  <c r="AI812" i="6"/>
  <c r="AI813" i="6"/>
  <c r="AI814" i="6"/>
  <c r="AI815" i="6"/>
  <c r="AI816" i="6"/>
  <c r="AI817" i="6"/>
  <c r="AI818" i="6"/>
  <c r="AI819" i="6"/>
  <c r="AI820" i="6"/>
  <c r="AI821" i="6"/>
  <c r="AI822" i="6"/>
  <c r="AI823" i="6"/>
  <c r="AI824" i="6"/>
  <c r="AI825" i="6"/>
  <c r="AI826" i="6"/>
  <c r="AI827" i="6"/>
  <c r="AI828" i="6"/>
  <c r="AI829" i="6"/>
  <c r="AI830" i="6"/>
  <c r="AI831" i="6"/>
  <c r="AI832" i="6"/>
  <c r="AI833" i="6"/>
  <c r="AI834" i="6"/>
  <c r="AI835" i="6"/>
  <c r="AI836" i="6"/>
  <c r="AI837" i="6"/>
  <c r="AI838" i="6"/>
  <c r="AI839" i="6"/>
  <c r="AI840" i="6"/>
  <c r="AI841" i="6"/>
  <c r="AI842" i="6"/>
  <c r="AI843" i="6"/>
  <c r="AI844" i="6"/>
  <c r="AI845" i="6"/>
  <c r="AI846" i="6"/>
  <c r="AI847" i="6"/>
  <c r="AI848" i="6"/>
  <c r="AI849" i="6"/>
  <c r="AI850" i="6"/>
  <c r="AI851" i="6"/>
  <c r="AI852" i="6"/>
  <c r="AI853" i="6"/>
  <c r="AI854" i="6"/>
  <c r="AI855" i="6"/>
  <c r="AI856" i="6"/>
  <c r="AI857" i="6"/>
  <c r="AI858" i="6"/>
  <c r="AI859" i="6"/>
  <c r="AI860" i="6"/>
  <c r="AI861" i="6"/>
  <c r="AI862" i="6"/>
  <c r="AI863" i="6"/>
  <c r="AI864" i="6"/>
  <c r="AI865" i="6"/>
  <c r="AI866" i="6"/>
  <c r="AI867" i="6"/>
  <c r="AI868" i="6"/>
  <c r="AI869" i="6"/>
  <c r="AI870" i="6"/>
  <c r="AI871" i="6"/>
  <c r="AI872" i="6"/>
  <c r="AI873" i="6"/>
  <c r="AI874" i="6"/>
  <c r="AI875" i="6"/>
  <c r="AI876" i="6"/>
  <c r="AI877" i="6"/>
  <c r="AI878" i="6"/>
  <c r="AI879" i="6"/>
  <c r="AI880" i="6"/>
  <c r="AI881" i="6"/>
  <c r="AI882" i="6"/>
  <c r="AI883" i="6"/>
  <c r="AI884" i="6"/>
  <c r="AI885" i="6"/>
  <c r="AI886" i="6"/>
  <c r="AI887" i="6"/>
  <c r="AI888" i="6"/>
  <c r="AI889" i="6"/>
  <c r="AI890" i="6"/>
  <c r="AI891" i="6"/>
  <c r="AI892" i="6"/>
  <c r="AI893" i="6"/>
  <c r="AI894" i="6"/>
  <c r="AI895" i="6"/>
  <c r="AI896" i="6"/>
  <c r="AI897" i="6"/>
  <c r="AI898" i="6"/>
  <c r="AI899" i="6"/>
  <c r="AI900" i="6"/>
  <c r="AI901" i="6"/>
  <c r="AI902" i="6"/>
  <c r="AI903" i="6"/>
  <c r="AI904" i="6"/>
  <c r="AI905" i="6"/>
  <c r="AI906" i="6"/>
  <c r="AI907" i="6"/>
  <c r="AI908" i="6"/>
  <c r="AI909" i="6"/>
  <c r="AI910" i="6"/>
  <c r="AI911" i="6"/>
  <c r="AI912" i="6"/>
  <c r="AI913" i="6"/>
  <c r="AI914" i="6"/>
  <c r="AI915" i="6"/>
  <c r="AI916" i="6"/>
  <c r="AI917" i="6"/>
  <c r="AI918" i="6"/>
  <c r="AI919" i="6"/>
  <c r="AI920" i="6"/>
  <c r="AI921" i="6"/>
  <c r="AI922" i="6"/>
  <c r="AI923" i="6"/>
  <c r="AI924" i="6"/>
  <c r="AI925" i="6"/>
  <c r="AI926" i="6"/>
  <c r="AI927" i="6"/>
  <c r="AI928" i="6"/>
  <c r="AI929" i="6"/>
  <c r="AI930" i="6"/>
  <c r="AI931" i="6"/>
  <c r="AI932" i="6"/>
  <c r="AI933" i="6"/>
  <c r="AI934" i="6"/>
  <c r="AI935" i="6"/>
  <c r="AI936" i="6"/>
  <c r="AI937" i="6"/>
  <c r="AI938" i="6"/>
  <c r="AI939" i="6"/>
  <c r="AI940" i="6"/>
  <c r="AI941" i="6"/>
  <c r="AI942" i="6"/>
  <c r="AI943" i="6"/>
  <c r="AI944" i="6"/>
  <c r="AI945" i="6"/>
  <c r="AI946" i="6"/>
  <c r="AI947" i="6"/>
  <c r="AI948" i="6"/>
  <c r="AI949" i="6"/>
  <c r="AI950" i="6"/>
  <c r="AI951" i="6"/>
  <c r="AI952" i="6"/>
  <c r="AI953" i="6"/>
  <c r="AI954" i="6"/>
  <c r="AI955" i="6"/>
  <c r="AI956" i="6"/>
  <c r="AI957" i="6"/>
  <c r="AI958" i="6"/>
  <c r="AI959" i="6"/>
  <c r="AI960" i="6"/>
  <c r="AI961" i="6"/>
  <c r="AI962" i="6"/>
  <c r="AI963" i="6"/>
  <c r="AI964" i="6"/>
  <c r="AI965" i="6"/>
  <c r="AI966" i="6"/>
  <c r="AI967" i="6"/>
  <c r="AI968" i="6"/>
  <c r="AI969" i="6"/>
  <c r="AI970" i="6"/>
  <c r="AI971" i="6"/>
  <c r="AI972" i="6"/>
  <c r="AI973" i="6"/>
  <c r="AI974" i="6"/>
  <c r="AI975" i="6"/>
  <c r="AI976" i="6"/>
  <c r="AI977" i="6"/>
  <c r="AI978" i="6"/>
  <c r="AI979" i="6"/>
  <c r="AI980" i="6"/>
  <c r="AI981" i="6"/>
  <c r="AI982" i="6"/>
  <c r="AI983" i="6"/>
  <c r="AI984" i="6"/>
  <c r="AI985" i="6"/>
  <c r="AI986" i="6"/>
  <c r="AI987" i="6"/>
  <c r="AI988" i="6"/>
  <c r="AI989" i="6"/>
  <c r="AI990" i="6"/>
  <c r="AI991" i="6"/>
  <c r="AI992" i="6"/>
  <c r="AI993" i="6"/>
  <c r="AI994" i="6"/>
  <c r="AI995" i="6"/>
  <c r="AI996" i="6"/>
  <c r="AI997" i="6"/>
  <c r="AI998" i="6"/>
  <c r="AI999" i="6"/>
  <c r="AI1000" i="6"/>
  <c r="AI1001" i="6"/>
  <c r="AI1002" i="6"/>
  <c r="AI1003" i="6"/>
  <c r="AI1004" i="6"/>
  <c r="AI1005" i="6"/>
  <c r="AI1006" i="6"/>
  <c r="AI1007" i="6"/>
  <c r="AI1008" i="6"/>
  <c r="AI1009" i="6"/>
  <c r="AI1010" i="6"/>
  <c r="AI1011" i="6"/>
  <c r="AI1012" i="6"/>
  <c r="AI1013" i="6"/>
  <c r="AI1014" i="6"/>
  <c r="AI1015" i="6"/>
  <c r="AI1016" i="6"/>
  <c r="AI1017" i="6"/>
  <c r="AI1018" i="6"/>
  <c r="AI1019" i="6"/>
  <c r="AI1020" i="6"/>
  <c r="AI1021" i="6"/>
  <c r="AI1022" i="6"/>
  <c r="AI1023" i="6"/>
  <c r="AI1024" i="6"/>
  <c r="AI1025" i="6"/>
  <c r="AI1026" i="6"/>
  <c r="AI1027" i="6"/>
  <c r="AI1028" i="6"/>
  <c r="AI1029" i="6"/>
  <c r="AI1030" i="6"/>
  <c r="AI1031" i="6"/>
  <c r="AI1032" i="6"/>
  <c r="AI1033" i="6"/>
  <c r="AI1034" i="6"/>
  <c r="AI1035" i="6"/>
  <c r="AI1036" i="6"/>
  <c r="AI1037" i="6"/>
  <c r="AI1038" i="6"/>
  <c r="AI1039" i="6"/>
  <c r="AI1040" i="6"/>
  <c r="AI1041" i="6"/>
  <c r="AI1042" i="6"/>
  <c r="AI1043" i="6"/>
  <c r="AI1044" i="6"/>
  <c r="AI1045" i="6"/>
  <c r="AI1046" i="6"/>
  <c r="AI1047" i="6"/>
  <c r="AI1048" i="6"/>
  <c r="AI1049" i="6"/>
  <c r="AI1050" i="6"/>
  <c r="AI1051" i="6"/>
  <c r="AI1052" i="6"/>
  <c r="AI1053" i="6"/>
  <c r="AI1054" i="6"/>
  <c r="AI1055" i="6"/>
  <c r="AI1056" i="6"/>
  <c r="AI1057" i="6"/>
  <c r="AI1058" i="6"/>
  <c r="AI1059" i="6"/>
  <c r="AI1060" i="6"/>
  <c r="AI1061" i="6"/>
  <c r="AI1062" i="6"/>
  <c r="AI1063" i="6"/>
  <c r="AI1064" i="6"/>
  <c r="AI1065" i="6"/>
  <c r="AI1066" i="6"/>
  <c r="AI1067" i="6"/>
  <c r="AI1068" i="6"/>
  <c r="AI1069" i="6"/>
  <c r="AI1070" i="6"/>
  <c r="AI1071" i="6"/>
  <c r="AI1072" i="6"/>
  <c r="AI1073" i="6"/>
  <c r="AI1074" i="6"/>
  <c r="AI1075" i="6"/>
  <c r="AI1076" i="6"/>
  <c r="AI1077" i="6"/>
  <c r="AI1078" i="6"/>
  <c r="AI1079" i="6"/>
  <c r="AI1080" i="6"/>
  <c r="AI1081" i="6"/>
  <c r="AI1082" i="6"/>
  <c r="AI1083" i="6"/>
  <c r="AI1084" i="6"/>
  <c r="AI1085" i="6"/>
  <c r="AI1086" i="6"/>
  <c r="AI1087" i="6"/>
  <c r="AI1088" i="6"/>
  <c r="AI1089" i="6"/>
  <c r="AI1090" i="6"/>
  <c r="AI1091" i="6"/>
  <c r="AI1092" i="6"/>
  <c r="AI1093" i="6"/>
  <c r="AI1094" i="6"/>
  <c r="AI1095" i="6"/>
  <c r="AI1096" i="6"/>
  <c r="AI1097" i="6"/>
  <c r="AI1098" i="6"/>
  <c r="AI1099" i="6"/>
  <c r="AI1100" i="6"/>
  <c r="AI1101" i="6"/>
  <c r="AI1102" i="6"/>
  <c r="AI1103" i="6"/>
  <c r="AI1104" i="6"/>
  <c r="AI1105" i="6"/>
  <c r="AI1106" i="6"/>
  <c r="AI1107" i="6"/>
  <c r="AI1108" i="6"/>
  <c r="AI1109" i="6"/>
  <c r="AI1110" i="6"/>
  <c r="AI1111" i="6"/>
  <c r="AI1112" i="6"/>
  <c r="AI1113" i="6"/>
  <c r="AI1114" i="6"/>
  <c r="AI1115" i="6"/>
  <c r="AI1116" i="6"/>
  <c r="AI1117" i="6"/>
  <c r="AI1118" i="6"/>
  <c r="AI1119" i="6"/>
  <c r="AI1120" i="6"/>
  <c r="AI1121" i="6"/>
  <c r="AI1122" i="6"/>
  <c r="AI1123" i="6"/>
  <c r="AI1124" i="6"/>
  <c r="AI1125" i="6"/>
  <c r="AI1126" i="6"/>
  <c r="AI1127" i="6"/>
  <c r="AI1128" i="6"/>
  <c r="AI1129" i="6"/>
  <c r="AI1130" i="6"/>
  <c r="AI1131" i="6"/>
  <c r="AI1132" i="6"/>
  <c r="AI1133" i="6"/>
  <c r="AI1134" i="6"/>
  <c r="AI1135" i="6"/>
  <c r="AI1136" i="6"/>
  <c r="AI1137" i="6"/>
  <c r="AI1138" i="6"/>
  <c r="AI1139" i="6"/>
  <c r="AI1140" i="6"/>
  <c r="AI1141" i="6"/>
  <c r="AI1142" i="6"/>
  <c r="AI1143" i="6"/>
  <c r="AI1144" i="6"/>
  <c r="AI1145" i="6"/>
  <c r="AI1146" i="6"/>
  <c r="AI1147" i="6"/>
  <c r="AI1148" i="6"/>
  <c r="AI1149" i="6"/>
  <c r="AI1150" i="6"/>
  <c r="AI1151" i="6"/>
  <c r="AI1152" i="6"/>
  <c r="AI1153" i="6"/>
  <c r="AI1154" i="6"/>
  <c r="AI1155" i="6"/>
  <c r="AI1156" i="6"/>
  <c r="AI1157" i="6"/>
  <c r="AI1158" i="6"/>
  <c r="AI1159" i="6"/>
  <c r="AI1160" i="6"/>
  <c r="AI1161" i="6"/>
  <c r="AI1162" i="6"/>
  <c r="AI1163" i="6"/>
  <c r="AI1164" i="6"/>
  <c r="AI1165" i="6"/>
  <c r="AI1166" i="6"/>
  <c r="AI1167" i="6"/>
  <c r="AI1168" i="6"/>
  <c r="AI1169" i="6"/>
  <c r="AI1170" i="6"/>
  <c r="AI1171" i="6"/>
  <c r="AI1172" i="6"/>
  <c r="AI1173" i="6"/>
  <c r="AI1174" i="6"/>
  <c r="AI1175" i="6"/>
  <c r="AI1176" i="6"/>
  <c r="AI1177" i="6"/>
  <c r="AI1178" i="6"/>
  <c r="AI1179" i="6"/>
  <c r="AI1180" i="6"/>
  <c r="AI1181" i="6"/>
  <c r="AI1182" i="6"/>
  <c r="AI1183" i="6"/>
  <c r="AI1184" i="6"/>
  <c r="AI1185" i="6"/>
  <c r="AI1186" i="6"/>
  <c r="AI1187" i="6"/>
  <c r="AI1188" i="6"/>
  <c r="AI1189" i="6"/>
  <c r="AI1190" i="6"/>
  <c r="AI1191" i="6"/>
  <c r="AI1192" i="6"/>
  <c r="AI1193" i="6"/>
  <c r="AI1194" i="6"/>
  <c r="AI1195" i="6"/>
  <c r="AI1196" i="6"/>
  <c r="AI1197" i="6"/>
  <c r="AI1198" i="6"/>
  <c r="AI1199" i="6"/>
  <c r="AI1200" i="6"/>
  <c r="AI1201" i="6"/>
  <c r="AI1202" i="6"/>
  <c r="AI1203" i="6"/>
  <c r="AI1204" i="6"/>
  <c r="AI1205" i="6"/>
  <c r="AI1206" i="6"/>
  <c r="AI1207" i="6"/>
  <c r="AI1208" i="6"/>
  <c r="AI1209" i="6"/>
  <c r="AI1210" i="6"/>
  <c r="AI1211" i="6"/>
  <c r="AI1212" i="6"/>
  <c r="AI1213" i="6"/>
  <c r="AI1214" i="6"/>
  <c r="AI1215" i="6"/>
  <c r="AI1216" i="6"/>
  <c r="AI1217" i="6"/>
  <c r="AI1218" i="6"/>
  <c r="AI1219" i="6"/>
  <c r="AI1220" i="6"/>
  <c r="AI1221" i="6"/>
  <c r="AI1222" i="6"/>
  <c r="AI1223" i="6"/>
  <c r="AI1224" i="6"/>
  <c r="AI1225" i="6"/>
  <c r="AI1226" i="6"/>
  <c r="AI1227" i="6"/>
  <c r="AI1228" i="6"/>
  <c r="AI1229" i="6"/>
  <c r="AI1230" i="6"/>
  <c r="AI1231" i="6"/>
  <c r="AI1232" i="6"/>
  <c r="AI1233" i="6"/>
  <c r="AI1234" i="6"/>
  <c r="AI1235" i="6"/>
  <c r="AI1236" i="6"/>
  <c r="AI1237" i="6"/>
  <c r="AI1238" i="6"/>
  <c r="AI1239" i="6"/>
  <c r="AI1240" i="6"/>
  <c r="AI1241" i="6"/>
  <c r="AI1242" i="6"/>
  <c r="AI1243" i="6"/>
  <c r="AI1244" i="6"/>
  <c r="AI1245" i="6"/>
  <c r="AI1246" i="6"/>
  <c r="AI1247" i="6"/>
  <c r="AI1248" i="6"/>
  <c r="AI1249" i="6"/>
  <c r="AI1250" i="6"/>
  <c r="AI1251" i="6"/>
  <c r="AI1252" i="6"/>
  <c r="AI1253" i="6"/>
  <c r="AI1254" i="6"/>
  <c r="AI1255" i="6"/>
  <c r="AI1256" i="6"/>
  <c r="AI1257" i="6"/>
  <c r="AI1258" i="6"/>
  <c r="AI1259" i="6"/>
  <c r="AI1260" i="6"/>
  <c r="AI1261" i="6"/>
  <c r="AI1262" i="6"/>
  <c r="AI1263" i="6"/>
  <c r="AI1264" i="6"/>
  <c r="AI1265" i="6"/>
  <c r="AI1266" i="6"/>
  <c r="AI1267" i="6"/>
  <c r="AI1268" i="6"/>
  <c r="AI1269" i="6"/>
  <c r="AI1270" i="6"/>
  <c r="AI1271" i="6"/>
  <c r="AI1272" i="6"/>
  <c r="AI1273" i="6"/>
  <c r="AI1274" i="6"/>
  <c r="AI1275" i="6"/>
  <c r="AI1276" i="6"/>
  <c r="AI1277" i="6"/>
  <c r="AI1278" i="6"/>
  <c r="AI1279" i="6"/>
  <c r="AI1280" i="6"/>
  <c r="AI1281" i="6"/>
  <c r="AI1282" i="6"/>
  <c r="AI1283" i="6"/>
  <c r="AI1284" i="6"/>
  <c r="AI1285" i="6"/>
  <c r="AI1286" i="6"/>
  <c r="AI1287" i="6"/>
  <c r="AI1288" i="6"/>
  <c r="AI1289" i="6"/>
  <c r="AI1290" i="6"/>
  <c r="AI1291" i="6"/>
  <c r="AI1292" i="6"/>
  <c r="AI1293" i="6"/>
  <c r="AI1294" i="6"/>
  <c r="AI1295" i="6"/>
  <c r="AI1296" i="6"/>
  <c r="AI1297" i="6"/>
  <c r="AI1298" i="6"/>
  <c r="AI1299" i="6"/>
  <c r="AI1300" i="6"/>
  <c r="AI1301" i="6"/>
  <c r="AI1302" i="6"/>
  <c r="AI1303" i="6"/>
  <c r="AI1304" i="6"/>
  <c r="AI1305" i="6"/>
  <c r="AI1306" i="6"/>
  <c r="AI1307" i="6"/>
  <c r="AI1308" i="6"/>
  <c r="AI1309" i="6"/>
  <c r="AI1310" i="6"/>
  <c r="AI1311" i="6"/>
  <c r="AI1312" i="6"/>
  <c r="AI1313" i="6"/>
  <c r="AI1314" i="6"/>
  <c r="AI1315" i="6"/>
  <c r="AI1316" i="6"/>
  <c r="AI1317" i="6"/>
  <c r="AI1318" i="6"/>
  <c r="AI1319" i="6"/>
  <c r="AI1320" i="6"/>
  <c r="AI1321" i="6"/>
  <c r="AI1322" i="6"/>
  <c r="AI1323" i="6"/>
  <c r="AI1324" i="6"/>
  <c r="AI1325" i="6"/>
  <c r="AI1326" i="6"/>
  <c r="AI1327" i="6"/>
  <c r="AI1328" i="6"/>
  <c r="AI1329" i="6"/>
  <c r="AI1330" i="6"/>
  <c r="AI1331" i="6"/>
  <c r="AI1332" i="6"/>
  <c r="AI1333" i="6"/>
  <c r="AI1334" i="6"/>
  <c r="AI1335" i="6"/>
  <c r="AI1336" i="6"/>
  <c r="AI1337" i="6"/>
  <c r="AI1338" i="6"/>
  <c r="AI1339" i="6"/>
  <c r="AI1340" i="6"/>
  <c r="AI1341" i="6"/>
  <c r="AI1342" i="6"/>
  <c r="AI1343" i="6"/>
  <c r="AI1344" i="6"/>
  <c r="AI1345" i="6"/>
  <c r="AI1346" i="6"/>
  <c r="AI1347" i="6"/>
  <c r="AI1348" i="6"/>
  <c r="AI1349" i="6"/>
  <c r="AI1350" i="6"/>
  <c r="AI1351" i="6"/>
  <c r="AI1352" i="6"/>
  <c r="AI1353" i="6"/>
  <c r="AI1354" i="6"/>
  <c r="AI1355" i="6"/>
  <c r="AI1356" i="6"/>
  <c r="AI1357" i="6"/>
  <c r="AI1358" i="6"/>
  <c r="AI1359" i="6"/>
  <c r="AI1360" i="6"/>
  <c r="AI1361" i="6"/>
  <c r="AI1362" i="6"/>
  <c r="AI1363" i="6"/>
  <c r="AI1364" i="6"/>
  <c r="AI1365" i="6"/>
  <c r="AI1366" i="6"/>
  <c r="AI1367" i="6"/>
  <c r="AI1368" i="6"/>
  <c r="AI1369" i="6"/>
  <c r="AI1370" i="6"/>
  <c r="AI1371" i="6"/>
  <c r="AI1372" i="6"/>
  <c r="AI1373" i="6"/>
  <c r="AI1374" i="6"/>
  <c r="AI1375" i="6"/>
  <c r="AI1376" i="6"/>
  <c r="AI1377" i="6"/>
  <c r="AI1378" i="6"/>
  <c r="AI1379" i="6"/>
  <c r="AI1380" i="6"/>
  <c r="AI1381" i="6"/>
  <c r="AI1382" i="6"/>
  <c r="AI1383" i="6"/>
  <c r="AI1384" i="6"/>
  <c r="AI1385" i="6"/>
  <c r="AI1386" i="6"/>
  <c r="AI1387" i="6"/>
  <c r="AI1388" i="6"/>
  <c r="AI1389" i="6"/>
  <c r="AI1390" i="6"/>
  <c r="AI1391" i="6"/>
  <c r="AI1392" i="6"/>
  <c r="AI1393" i="6"/>
  <c r="AI1394" i="6"/>
  <c r="AI1395" i="6"/>
  <c r="AI1396" i="6"/>
  <c r="AI1397" i="6"/>
  <c r="AI1398" i="6"/>
  <c r="AI1399" i="6"/>
  <c r="AI1400" i="6"/>
  <c r="AI1401" i="6"/>
  <c r="AI1402" i="6"/>
  <c r="AI1403" i="6"/>
  <c r="AI1404" i="6"/>
  <c r="AI1405" i="6"/>
  <c r="AI1406" i="6"/>
  <c r="AI1407" i="6"/>
  <c r="AI1408" i="6"/>
  <c r="AI1409" i="6"/>
  <c r="AI1410" i="6"/>
  <c r="AI1411" i="6"/>
  <c r="AI1412" i="6"/>
  <c r="AI1413" i="6"/>
  <c r="AI1414" i="6"/>
  <c r="AI1415" i="6"/>
  <c r="AI1416" i="6"/>
  <c r="AI1417" i="6"/>
  <c r="AI1418" i="6"/>
  <c r="AI1419" i="6"/>
  <c r="AI1420" i="6"/>
  <c r="AI1421" i="6"/>
  <c r="AI1422" i="6"/>
  <c r="AI1423" i="6"/>
  <c r="AI1424" i="6"/>
  <c r="AI1425" i="6"/>
  <c r="AI1426" i="6"/>
  <c r="AI1427" i="6"/>
  <c r="AI1428" i="6"/>
  <c r="AI1429" i="6"/>
  <c r="AI1430" i="6"/>
  <c r="AI1431" i="6"/>
  <c r="AI1432" i="6"/>
  <c r="AI1433" i="6"/>
  <c r="AI1434" i="6"/>
  <c r="AI1435" i="6"/>
  <c r="AI1436" i="6"/>
  <c r="AI1437" i="6"/>
  <c r="AI1438" i="6"/>
  <c r="AI1439" i="6"/>
  <c r="AI1440" i="6"/>
  <c r="AI1441" i="6"/>
  <c r="AI1442" i="6"/>
  <c r="AI1443" i="6"/>
  <c r="AI1444" i="6"/>
  <c r="AI1445" i="6"/>
  <c r="AI1446" i="6"/>
  <c r="AI1447" i="6"/>
  <c r="AI1448" i="6"/>
  <c r="AI1449" i="6"/>
  <c r="AI1450" i="6"/>
  <c r="AI1451" i="6"/>
  <c r="AI1452" i="6"/>
  <c r="AI1453" i="6"/>
  <c r="AI1454" i="6"/>
  <c r="AI1455" i="6"/>
  <c r="AI1456" i="6"/>
  <c r="AI1457" i="6"/>
  <c r="AI1458" i="6"/>
  <c r="AI1459" i="6"/>
  <c r="AI1460" i="6"/>
  <c r="AI1461" i="6"/>
  <c r="AI1462" i="6"/>
  <c r="AI1463" i="6"/>
  <c r="AI1464" i="6"/>
  <c r="AI1465" i="6"/>
  <c r="AI1466" i="6"/>
  <c r="AI1467" i="6"/>
  <c r="AI1468" i="6"/>
  <c r="AI1469" i="6"/>
  <c r="AI1470" i="6"/>
  <c r="AI1471" i="6"/>
  <c r="AI1472" i="6"/>
  <c r="AI1473" i="6"/>
  <c r="AI1474" i="6"/>
  <c r="AI1475" i="6"/>
  <c r="AI1476" i="6"/>
  <c r="AI1477" i="6"/>
  <c r="AI1478" i="6"/>
  <c r="AI1479" i="6"/>
  <c r="AI1480" i="6"/>
  <c r="AI1481" i="6"/>
  <c r="AI1482" i="6"/>
  <c r="AI1483" i="6"/>
  <c r="AI1484" i="6"/>
  <c r="AI1485" i="6"/>
  <c r="AI1486" i="6"/>
  <c r="AI1487" i="6"/>
  <c r="AI1488" i="6"/>
  <c r="AI1489" i="6"/>
  <c r="AI1490" i="6"/>
  <c r="AI1491" i="6"/>
  <c r="AI1492" i="6"/>
  <c r="AI1493" i="6"/>
  <c r="AI1494" i="6"/>
  <c r="AI1495" i="6"/>
  <c r="AI1496" i="6"/>
  <c r="AI1497" i="6"/>
  <c r="AI1498" i="6"/>
  <c r="AI1499" i="6"/>
  <c r="AI1500" i="6"/>
  <c r="AI1501" i="6"/>
  <c r="AI1502" i="6"/>
  <c r="AI1503" i="6"/>
  <c r="AI1504" i="6"/>
  <c r="AI1505" i="6"/>
  <c r="AI1506" i="6"/>
  <c r="AI1507" i="6"/>
  <c r="AI1508" i="6"/>
  <c r="AI1509" i="6"/>
  <c r="AI1510" i="6"/>
  <c r="AI1511" i="6"/>
  <c r="AI1512" i="6"/>
  <c r="AI1513" i="6"/>
  <c r="AI1514" i="6"/>
  <c r="AI1515" i="6"/>
  <c r="AI1516" i="6"/>
  <c r="AI1517" i="6"/>
  <c r="AI1518" i="6"/>
  <c r="AI1519" i="6"/>
  <c r="AI1520" i="6"/>
  <c r="AI1521" i="6"/>
  <c r="AI1522" i="6"/>
  <c r="AI1523" i="6"/>
  <c r="AI1524" i="6"/>
  <c r="AI1525" i="6"/>
  <c r="AI1526" i="6"/>
  <c r="AI1527" i="6"/>
  <c r="AI1528" i="6"/>
  <c r="AI1529" i="6"/>
  <c r="AI1530" i="6"/>
  <c r="AI1531" i="6"/>
  <c r="AI1532" i="6"/>
  <c r="AI1533" i="6"/>
  <c r="AI1534" i="6"/>
  <c r="AI1535" i="6"/>
  <c r="AI1536" i="6"/>
  <c r="AI1537" i="6"/>
  <c r="AI1538" i="6"/>
  <c r="AI1539" i="6"/>
  <c r="AI1540" i="6"/>
  <c r="AI1541" i="6"/>
  <c r="AI1542" i="6"/>
  <c r="AI1543" i="6"/>
  <c r="AI1544" i="6"/>
  <c r="AI1545" i="6"/>
  <c r="AI1546" i="6"/>
  <c r="AI1547" i="6"/>
  <c r="AI1548" i="6"/>
  <c r="AI1549" i="6"/>
  <c r="AI1550" i="6"/>
  <c r="AI1551" i="6"/>
  <c r="AI1552" i="6"/>
  <c r="AI1553" i="6"/>
  <c r="AI1554" i="6"/>
  <c r="AI1555" i="6"/>
  <c r="AI1556" i="6"/>
  <c r="AI1557" i="6"/>
  <c r="AI1558" i="6"/>
  <c r="AI1559" i="6"/>
  <c r="AI1560" i="6"/>
  <c r="AI1561" i="6"/>
  <c r="AI1562" i="6"/>
  <c r="AI1563" i="6"/>
  <c r="AI1564" i="6"/>
  <c r="AI1565" i="6"/>
  <c r="AI1566" i="6"/>
  <c r="AI1567" i="6"/>
  <c r="AI1568" i="6"/>
  <c r="AI1569" i="6"/>
  <c r="AI1570" i="6"/>
  <c r="AI1571" i="6"/>
  <c r="AI1572" i="6"/>
  <c r="AI1573" i="6"/>
  <c r="AI1574" i="6"/>
  <c r="AI1575" i="6"/>
  <c r="AI1576" i="6"/>
  <c r="AI1577" i="6"/>
  <c r="AI1578" i="6"/>
  <c r="AI1579" i="6"/>
  <c r="AI1580" i="6"/>
  <c r="AI1581" i="6"/>
  <c r="AI1582" i="6"/>
  <c r="AI1583" i="6"/>
  <c r="AI1584" i="6"/>
  <c r="AI1585" i="6"/>
  <c r="AI1586" i="6"/>
  <c r="AI1587" i="6"/>
  <c r="AI1588" i="6"/>
  <c r="AI1589" i="6"/>
  <c r="AI1590" i="6"/>
  <c r="AI1591" i="6"/>
  <c r="AI1592" i="6"/>
  <c r="AI1593" i="6"/>
  <c r="AI1594" i="6"/>
  <c r="AI1595" i="6"/>
  <c r="AI1596" i="6"/>
  <c r="AI1597" i="6"/>
  <c r="AI1598" i="6"/>
  <c r="AI1599" i="6"/>
  <c r="AI1600" i="6"/>
  <c r="AI1601" i="6"/>
  <c r="AI1602" i="6"/>
  <c r="AI1603" i="6"/>
  <c r="AI1604" i="6"/>
  <c r="AI1605" i="6"/>
  <c r="AI1606" i="6"/>
  <c r="AI1607" i="6"/>
  <c r="AI1608" i="6"/>
  <c r="AI1609" i="6"/>
  <c r="AI1610" i="6"/>
  <c r="AI1611" i="6"/>
  <c r="AI1612" i="6"/>
  <c r="AI1613" i="6"/>
  <c r="AI1614" i="6"/>
  <c r="AI1615" i="6"/>
  <c r="AI1616" i="6"/>
  <c r="AI1617" i="6"/>
  <c r="AI1618" i="6"/>
  <c r="AI1619" i="6"/>
  <c r="AI1620" i="6"/>
  <c r="AI1621" i="6"/>
  <c r="AI1622" i="6"/>
  <c r="AI1623" i="6"/>
  <c r="AI1624" i="6"/>
  <c r="AI1625" i="6"/>
  <c r="AI1626" i="6"/>
  <c r="AI1627" i="6"/>
  <c r="AI1628" i="6"/>
  <c r="AI1629" i="6"/>
  <c r="AI1630" i="6"/>
  <c r="AI1631" i="6"/>
  <c r="AI1632" i="6"/>
  <c r="AI1633" i="6"/>
  <c r="AI1634" i="6"/>
  <c r="AI1635" i="6"/>
  <c r="AI1636" i="6"/>
  <c r="AI1637" i="6"/>
  <c r="AI1638" i="6"/>
  <c r="AI1639" i="6"/>
  <c r="AI1640" i="6"/>
  <c r="AI1641" i="6"/>
  <c r="AI1642" i="6"/>
  <c r="AI1643" i="6"/>
  <c r="AI1644" i="6"/>
  <c r="AI1645" i="6"/>
  <c r="AI1646" i="6"/>
  <c r="AI1647" i="6"/>
  <c r="AI1648" i="6"/>
  <c r="AI1649" i="6"/>
  <c r="AI1650" i="6"/>
  <c r="AI1651" i="6"/>
  <c r="AI1652" i="6"/>
  <c r="AI1653" i="6"/>
  <c r="AI1654" i="6"/>
  <c r="AI1655" i="6"/>
  <c r="AI1656" i="6"/>
  <c r="AI1657" i="6"/>
  <c r="AI1658" i="6"/>
  <c r="AI1659" i="6"/>
  <c r="AI1660" i="6"/>
  <c r="AI1661" i="6"/>
  <c r="AI1662" i="6"/>
  <c r="AI1663" i="6"/>
  <c r="AI1664" i="6"/>
  <c r="AI1665" i="6"/>
  <c r="AI1666" i="6"/>
  <c r="AI1667" i="6"/>
  <c r="AI1668" i="6"/>
  <c r="AI1669" i="6"/>
  <c r="AI1670" i="6"/>
  <c r="AI1671" i="6"/>
  <c r="AI1672" i="6"/>
  <c r="AI1673" i="6"/>
  <c r="AI1674" i="6"/>
  <c r="AI1675" i="6"/>
  <c r="AI1676" i="6"/>
  <c r="AI1677" i="6"/>
  <c r="AI1678" i="6"/>
  <c r="AI1679" i="6"/>
  <c r="AI1680" i="6"/>
  <c r="AI1681" i="6"/>
  <c r="AI1682" i="6"/>
  <c r="AI1683" i="6"/>
  <c r="AI1684" i="6"/>
  <c r="AI1685" i="6"/>
  <c r="AI1686" i="6"/>
  <c r="AI1687" i="6"/>
  <c r="AI1688" i="6"/>
  <c r="AI1689" i="6"/>
  <c r="AI1690" i="6"/>
  <c r="AI1691" i="6"/>
  <c r="AI1692" i="6"/>
  <c r="AI1693" i="6"/>
  <c r="AI1694" i="6"/>
  <c r="AI1695" i="6"/>
  <c r="AI1696" i="6"/>
  <c r="AI1697" i="6"/>
  <c r="AI1698" i="6"/>
  <c r="AI1699" i="6"/>
  <c r="AI1700" i="6"/>
  <c r="AI1701" i="6"/>
  <c r="AI1702" i="6"/>
  <c r="AI1703" i="6"/>
  <c r="AI1704" i="6"/>
  <c r="AI1705" i="6"/>
  <c r="AI1706" i="6"/>
  <c r="AI1707" i="6"/>
  <c r="AI1708" i="6"/>
  <c r="AI1709" i="6"/>
  <c r="AI5" i="6"/>
  <c r="H4" i="5"/>
  <c r="H5" i="5"/>
  <c r="H6" i="5"/>
  <c r="H7" i="5"/>
  <c r="H8" i="5"/>
  <c r="H9" i="5"/>
  <c r="H10" i="5"/>
  <c r="H11" i="5"/>
  <c r="H12" i="5"/>
  <c r="H13" i="5"/>
  <c r="H14" i="5"/>
  <c r="H15" i="5"/>
  <c r="H16" i="5"/>
  <c r="H17" i="5"/>
  <c r="H18" i="5"/>
  <c r="H3" i="5"/>
  <c r="C16" i="5"/>
  <c r="C7" i="5"/>
  <c r="B43" i="7"/>
  <c r="C9" i="5"/>
  <c r="D43" i="7"/>
  <c r="C4" i="5"/>
  <c r="C11" i="5"/>
  <c r="C5" i="4"/>
  <c r="C8" i="5"/>
  <c r="C10" i="5"/>
  <c r="C4" i="4"/>
  <c r="C5" i="5"/>
  <c r="C12" i="5"/>
  <c r="C43" i="7"/>
  <c r="C6" i="5"/>
  <c r="K44" i="7" l="1"/>
  <c r="M44" i="7"/>
  <c r="L44" i="7"/>
  <c r="AL5" i="6"/>
  <c r="AL7" i="6"/>
  <c r="AL13" i="6"/>
  <c r="C7" i="4"/>
  <c r="G6" i="7"/>
  <c r="G7" i="7"/>
  <c r="G5"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AL6" i="6"/>
  <c r="AL15" i="6"/>
  <c r="AL14" i="6"/>
  <c r="AL12" i="6"/>
  <c r="AL11" i="6"/>
  <c r="AL10" i="6"/>
  <c r="AL9" i="6"/>
  <c r="AL8" i="6"/>
  <c r="C13" i="5"/>
  <c r="H19" i="5"/>
  <c r="I11" i="5" s="1"/>
  <c r="L43" i="7" l="1"/>
  <c r="M43" i="7"/>
  <c r="O47" i="7" s="1"/>
  <c r="P47" i="7" s="1"/>
  <c r="Q47" i="7" s="1"/>
  <c r="R47" i="7" s="1"/>
  <c r="S47" i="7" s="1"/>
  <c r="T47" i="7" s="1"/>
  <c r="U47" i="7" s="1"/>
  <c r="V47" i="7" s="1"/>
  <c r="W47" i="7" s="1"/>
  <c r="X47" i="7" s="1"/>
  <c r="Y47" i="7" s="1"/>
  <c r="Z47" i="7" s="1"/>
  <c r="AA47" i="7" s="1"/>
  <c r="AB47" i="7" s="1"/>
  <c r="AC47" i="7" s="1"/>
  <c r="AD47" i="7" s="1"/>
  <c r="K43" i="7"/>
  <c r="AL16" i="6"/>
  <c r="AM13" i="6" s="1"/>
  <c r="AM12" i="6"/>
  <c r="AM14" i="6"/>
  <c r="AM15" i="6"/>
  <c r="I6" i="5"/>
  <c r="AM6" i="6"/>
  <c r="I9" i="5"/>
  <c r="I7" i="5"/>
  <c r="I4" i="5"/>
  <c r="I17" i="5"/>
  <c r="I14" i="5"/>
  <c r="I18" i="5"/>
  <c r="I16" i="5"/>
  <c r="I8" i="5"/>
  <c r="I5" i="5"/>
  <c r="I10" i="5"/>
  <c r="I15" i="5"/>
  <c r="I12" i="5"/>
  <c r="I3" i="5"/>
  <c r="I13" i="5"/>
  <c r="AM11" i="6" l="1"/>
  <c r="AM10" i="6"/>
  <c r="AM9" i="6"/>
  <c r="AM8" i="6"/>
  <c r="AM7" i="6"/>
  <c r="AM5" i="6"/>
  <c r="I19" i="5"/>
  <c r="AM16" i="6" l="1"/>
  <c r="O2451" i="1" l="1"/>
  <c r="G2451" i="1"/>
  <c r="H2451" i="1" s="1"/>
  <c r="E2451" i="1"/>
  <c r="F2451" i="1" s="1"/>
  <c r="O1482" i="1"/>
  <c r="G1482" i="1"/>
  <c r="H1482" i="1" s="1"/>
  <c r="E1482" i="1"/>
  <c r="F1482" i="1" s="1"/>
  <c r="O1468" i="1"/>
  <c r="G1468" i="1"/>
  <c r="H1468" i="1" s="1"/>
  <c r="E1468" i="1"/>
  <c r="F1468" i="1" s="1"/>
  <c r="O2159" i="1"/>
  <c r="G2159" i="1"/>
  <c r="H2159" i="1" s="1"/>
  <c r="E2159" i="1"/>
  <c r="F2159" i="1" s="1"/>
  <c r="O843" i="1"/>
  <c r="G843" i="1"/>
  <c r="H843" i="1" s="1"/>
  <c r="E843" i="1"/>
  <c r="F843" i="1" s="1"/>
  <c r="O442" i="1"/>
  <c r="G442" i="1"/>
  <c r="H442" i="1" s="1"/>
  <c r="E442" i="1"/>
  <c r="F442" i="1" s="1"/>
  <c r="O401" i="1"/>
  <c r="G401" i="1"/>
  <c r="H401" i="1" s="1"/>
  <c r="E401" i="1"/>
  <c r="F401" i="1" s="1"/>
  <c r="O365" i="1"/>
  <c r="G365" i="1"/>
  <c r="H365" i="1" s="1"/>
  <c r="E365" i="1"/>
  <c r="F365" i="1" s="1"/>
  <c r="O220" i="1"/>
  <c r="G220" i="1"/>
  <c r="H220" i="1" s="1"/>
  <c r="E220" i="1"/>
  <c r="F220" i="1" s="1"/>
  <c r="O20" i="1"/>
  <c r="G20" i="1"/>
  <c r="H20" i="1" s="1"/>
  <c r="E20" i="1"/>
  <c r="F20" i="1" s="1"/>
  <c r="O9328" i="1"/>
  <c r="G9328" i="1"/>
  <c r="H9328" i="1" s="1"/>
  <c r="E9328" i="1"/>
  <c r="F9328" i="1" s="1"/>
  <c r="G8800" i="1"/>
  <c r="F8800" i="1"/>
  <c r="O8799" i="1"/>
  <c r="G8799" i="1"/>
  <c r="H8799" i="1" s="1"/>
  <c r="E8799" i="1"/>
  <c r="F8799" i="1" s="1"/>
  <c r="G8215" i="1"/>
  <c r="F8215" i="1"/>
  <c r="O9511" i="1"/>
  <c r="G9511" i="1"/>
  <c r="H9511" i="1" s="1"/>
  <c r="E9511" i="1"/>
  <c r="F9511" i="1" s="1"/>
  <c r="G7230" i="1"/>
  <c r="F7230" i="1"/>
  <c r="O7229" i="1"/>
  <c r="G7229" i="1"/>
  <c r="H7229" i="1" s="1"/>
  <c r="E7229" i="1"/>
  <c r="F7229" i="1" s="1"/>
  <c r="G7228" i="1"/>
  <c r="F7228" i="1"/>
  <c r="O7227" i="1"/>
  <c r="G7227" i="1"/>
  <c r="H7227" i="1" s="1"/>
  <c r="E7227" i="1"/>
  <c r="F7227" i="1" s="1"/>
  <c r="G7226" i="1"/>
  <c r="F7226" i="1"/>
  <c r="O7225" i="1"/>
  <c r="G7225" i="1"/>
  <c r="H7225" i="1" s="1"/>
  <c r="E7225" i="1"/>
  <c r="F7225" i="1" s="1"/>
  <c r="G7132" i="1"/>
  <c r="F7132" i="1"/>
  <c r="O7131" i="1"/>
  <c r="G7131" i="1"/>
  <c r="H7131" i="1" s="1"/>
  <c r="E7131" i="1"/>
  <c r="F7131" i="1" s="1"/>
  <c r="G6891" i="1"/>
  <c r="F6891" i="1"/>
  <c r="O6890" i="1"/>
  <c r="G6890" i="1"/>
  <c r="H6890" i="1" s="1"/>
  <c r="E6890" i="1"/>
  <c r="F6890" i="1" s="1"/>
  <c r="O6748" i="1"/>
  <c r="G6748" i="1"/>
  <c r="H6748" i="1" s="1"/>
  <c r="E6748" i="1"/>
  <c r="F6748" i="1" s="1"/>
  <c r="O7294" i="1"/>
  <c r="G7294" i="1"/>
  <c r="H7294" i="1" s="1"/>
  <c r="E7294" i="1"/>
  <c r="F7294" i="1" s="1"/>
  <c r="O6264" i="1"/>
  <c r="G6264" i="1"/>
  <c r="H6264" i="1" s="1"/>
  <c r="E6264" i="1"/>
  <c r="F6264" i="1" s="1"/>
  <c r="O5419" i="1"/>
  <c r="G5419" i="1"/>
  <c r="H5419" i="1" s="1"/>
  <c r="E5419" i="1"/>
  <c r="F5419" i="1" s="1"/>
  <c r="G9978" i="1"/>
  <c r="F9978" i="1"/>
  <c r="O9977" i="1"/>
  <c r="G9977" i="1"/>
  <c r="H9977" i="1" s="1"/>
  <c r="E9977" i="1"/>
  <c r="F9977" i="1" s="1"/>
  <c r="G9927" i="1"/>
  <c r="F9927" i="1"/>
  <c r="O9926" i="1"/>
  <c r="G9926" i="1"/>
  <c r="H9926" i="1" s="1"/>
  <c r="E9926" i="1"/>
  <c r="F9926" i="1" s="1"/>
  <c r="G9925" i="1"/>
  <c r="F9925" i="1"/>
  <c r="O9924" i="1"/>
  <c r="G9924" i="1"/>
  <c r="H9924" i="1" s="1"/>
  <c r="E9924" i="1"/>
  <c r="F9924" i="1" s="1"/>
  <c r="G9889" i="1"/>
  <c r="F9889" i="1"/>
  <c r="O9888" i="1"/>
  <c r="G9888" i="1"/>
  <c r="H9888" i="1" s="1"/>
  <c r="E9888" i="1"/>
  <c r="F9888" i="1" s="1"/>
  <c r="O5792" i="1"/>
  <c r="G5792" i="1"/>
  <c r="H5792" i="1" s="1"/>
  <c r="E5792" i="1"/>
  <c r="F5792" i="1" s="1"/>
  <c r="G5482" i="1"/>
  <c r="F5482" i="1"/>
  <c r="O5481" i="1"/>
  <c r="G5481" i="1"/>
  <c r="H5481" i="1" s="1"/>
  <c r="E5481" i="1"/>
  <c r="F5481" i="1" s="1"/>
  <c r="O5432" i="1"/>
  <c r="G5432" i="1"/>
  <c r="H5432" i="1" s="1"/>
  <c r="E5432" i="1"/>
  <c r="F5432" i="1" s="1"/>
  <c r="G5436" i="1"/>
  <c r="F5436" i="1"/>
  <c r="G5435" i="1"/>
  <c r="F5435" i="1"/>
  <c r="G5434" i="1"/>
  <c r="F5434" i="1"/>
  <c r="G5433" i="1"/>
  <c r="F5433" i="1"/>
  <c r="O5431" i="1"/>
  <c r="G5431" i="1"/>
  <c r="H5431" i="1" s="1"/>
  <c r="E5431" i="1"/>
  <c r="F5431" i="1" s="1"/>
  <c r="G5430" i="1"/>
  <c r="F5430" i="1"/>
  <c r="O5429" i="1"/>
  <c r="G5429" i="1"/>
  <c r="H5429" i="1" s="1"/>
  <c r="E5429" i="1"/>
  <c r="F5429" i="1" s="1"/>
  <c r="O3753" i="1"/>
  <c r="G3753" i="1"/>
  <c r="H3753" i="1" s="1"/>
  <c r="E3753" i="1"/>
  <c r="F3753" i="1" s="1"/>
  <c r="G6226" i="1"/>
  <c r="F6226" i="1"/>
  <c r="O6225" i="1"/>
  <c r="G6225" i="1"/>
  <c r="H6225" i="1" s="1"/>
  <c r="E6225" i="1"/>
  <c r="F6225" i="1" s="1"/>
  <c r="O3661" i="1"/>
  <c r="G3661" i="1"/>
  <c r="H3661" i="1" s="1"/>
  <c r="E3661" i="1"/>
  <c r="F3661" i="1" s="1"/>
  <c r="O3657" i="1"/>
  <c r="G3657" i="1"/>
  <c r="H3657" i="1" s="1"/>
  <c r="E3657" i="1"/>
  <c r="F3657" i="1" s="1"/>
  <c r="O3641" i="1"/>
  <c r="G3641" i="1"/>
  <c r="H3641" i="1" s="1"/>
  <c r="E3641" i="1"/>
  <c r="F3641" i="1" s="1"/>
  <c r="O3541" i="1"/>
  <c r="G3541" i="1"/>
  <c r="H3541" i="1" s="1"/>
  <c r="E3541" i="1"/>
  <c r="F3541" i="1" s="1"/>
  <c r="O3539" i="1"/>
  <c r="G3539" i="1"/>
  <c r="H3539" i="1" s="1"/>
  <c r="E3539" i="1"/>
  <c r="F3539" i="1" s="1"/>
  <c r="G3477" i="1"/>
  <c r="H3477" i="1" s="1"/>
  <c r="E3477" i="1"/>
  <c r="F3477" i="1" s="1"/>
  <c r="G3378" i="1"/>
  <c r="H3378" i="1" s="1"/>
  <c r="E3378" i="1"/>
  <c r="F3378" i="1" s="1"/>
  <c r="G3376" i="1"/>
  <c r="H3376" i="1" s="1"/>
  <c r="E3376" i="1"/>
  <c r="F3376" i="1" s="1"/>
  <c r="O2735" i="1"/>
  <c r="G2735" i="1"/>
  <c r="H2735" i="1" s="1"/>
  <c r="E2735" i="1"/>
  <c r="F2735" i="1" s="1"/>
  <c r="O1585" i="1"/>
  <c r="G1585" i="1"/>
  <c r="H1585" i="1" s="1"/>
  <c r="E1585" i="1"/>
  <c r="F1585" i="1" s="1"/>
  <c r="O1589" i="1"/>
  <c r="G1589" i="1"/>
  <c r="H1589" i="1" s="1"/>
  <c r="E1589" i="1"/>
  <c r="F1589" i="1" s="1"/>
  <c r="O1528" i="1"/>
  <c r="G1528" i="1"/>
  <c r="H1528" i="1" s="1"/>
  <c r="E1528" i="1"/>
  <c r="F1528" i="1" s="1"/>
  <c r="G1516" i="1"/>
  <c r="H1516" i="1" s="1"/>
  <c r="E1516" i="1"/>
  <c r="F1516" i="1" s="1"/>
  <c r="O1488" i="1"/>
  <c r="G1488" i="1"/>
  <c r="H1488" i="1" s="1"/>
  <c r="E1488" i="1"/>
  <c r="F1488" i="1" s="1"/>
  <c r="O1445" i="1"/>
  <c r="G1445" i="1"/>
  <c r="H1445" i="1" s="1"/>
  <c r="E1445" i="1"/>
  <c r="F1445" i="1" s="1"/>
  <c r="O1431" i="1"/>
  <c r="G1431" i="1"/>
  <c r="H1431" i="1" s="1"/>
  <c r="E1431" i="1"/>
  <c r="F1431" i="1" s="1"/>
  <c r="O1427" i="1"/>
  <c r="G1427" i="1"/>
  <c r="H1427" i="1" s="1"/>
  <c r="E1427" i="1"/>
  <c r="F1427" i="1" s="1"/>
  <c r="O4722" i="1"/>
  <c r="G4722" i="1"/>
  <c r="H4722" i="1" s="1"/>
  <c r="E4722" i="1"/>
  <c r="F4722" i="1" s="1"/>
  <c r="O4716" i="1"/>
  <c r="G4716" i="1"/>
  <c r="H4716" i="1" s="1"/>
  <c r="E4716" i="1"/>
  <c r="F4716" i="1" s="1"/>
  <c r="O4441" i="1"/>
  <c r="G4441" i="1"/>
  <c r="H4441" i="1" s="1"/>
  <c r="E4441" i="1"/>
  <c r="F4441" i="1" s="1"/>
  <c r="O994" i="1"/>
  <c r="G994" i="1"/>
  <c r="H994" i="1" s="1"/>
  <c r="E994" i="1"/>
  <c r="F994" i="1" s="1"/>
  <c r="O963" i="1"/>
  <c r="G963" i="1"/>
  <c r="H963" i="1" s="1"/>
  <c r="E963" i="1"/>
  <c r="F963" i="1" s="1"/>
  <c r="O884" i="1"/>
  <c r="G884" i="1"/>
  <c r="H884" i="1" s="1"/>
  <c r="E884" i="1"/>
  <c r="F884" i="1" s="1"/>
  <c r="O1747" i="1"/>
  <c r="G1747" i="1"/>
  <c r="H1747" i="1" s="1"/>
  <c r="E1747" i="1"/>
  <c r="F1747" i="1" s="1"/>
  <c r="O2592" i="1"/>
  <c r="G2592" i="1"/>
  <c r="H2592" i="1" s="1"/>
  <c r="E2592" i="1"/>
  <c r="F2592" i="1" s="1"/>
  <c r="O4624" i="1"/>
  <c r="G4624" i="1"/>
  <c r="H4624" i="1" s="1"/>
  <c r="E4624" i="1"/>
  <c r="F4624" i="1" s="1"/>
  <c r="O4614" i="1"/>
  <c r="G4614" i="1"/>
  <c r="H4614" i="1" s="1"/>
  <c r="E4614" i="1"/>
  <c r="F4614" i="1" s="1"/>
  <c r="O4354" i="1"/>
  <c r="G4354" i="1"/>
  <c r="H4354" i="1" s="1"/>
  <c r="E4354" i="1"/>
  <c r="F4354" i="1" s="1"/>
  <c r="O5112" i="1"/>
  <c r="G5112" i="1"/>
  <c r="H5112" i="1" s="1"/>
  <c r="E5112" i="1"/>
  <c r="F5112" i="1" s="1"/>
  <c r="O5046" i="1"/>
  <c r="G5046" i="1"/>
  <c r="H5046" i="1" s="1"/>
  <c r="E5046" i="1"/>
  <c r="F5046" i="1" s="1"/>
  <c r="G4986" i="1"/>
  <c r="H4986" i="1" s="1"/>
  <c r="E4986" i="1"/>
  <c r="F4986" i="1" s="1"/>
  <c r="G4984" i="1"/>
  <c r="H4984" i="1" s="1"/>
  <c r="E4984" i="1"/>
  <c r="F4984" i="1" s="1"/>
  <c r="G4982" i="1"/>
  <c r="H4982" i="1" s="1"/>
  <c r="E4982" i="1"/>
  <c r="F4982" i="1" s="1"/>
  <c r="G9145" i="1"/>
  <c r="F9145" i="1"/>
  <c r="O9144" i="1"/>
  <c r="G9144" i="1"/>
  <c r="H9144" i="1" s="1"/>
  <c r="E9144" i="1"/>
  <c r="F9144" i="1" s="1"/>
  <c r="G9217" i="1"/>
  <c r="H9217" i="1" s="1"/>
  <c r="E9217" i="1"/>
  <c r="F9217" i="1" s="1"/>
  <c r="O9231" i="1"/>
  <c r="G9231" i="1"/>
  <c r="H9231" i="1" s="1"/>
  <c r="E9231" i="1"/>
  <c r="F9231" i="1" s="1"/>
  <c r="G9232" i="1"/>
  <c r="F9232" i="1"/>
  <c r="O9275" i="1"/>
  <c r="G9275" i="1"/>
  <c r="H9275" i="1" s="1"/>
  <c r="E9275" i="1"/>
  <c r="F9275" i="1" s="1"/>
  <c r="O10211" i="1"/>
  <c r="G10211" i="1"/>
  <c r="H10211" i="1" s="1"/>
  <c r="E10211" i="1"/>
  <c r="F10211" i="1" s="1"/>
  <c r="O10025" i="1"/>
  <c r="G10025" i="1"/>
  <c r="H10025" i="1" s="1"/>
  <c r="E10025" i="1"/>
  <c r="F10025" i="1" s="1"/>
  <c r="O3877" i="1"/>
  <c r="G3877" i="1"/>
  <c r="H3877" i="1" s="1"/>
  <c r="E3877" i="1"/>
  <c r="F3877" i="1" s="1"/>
  <c r="O8676" i="1"/>
  <c r="G8676" i="1"/>
  <c r="H8676" i="1" s="1"/>
  <c r="E8676" i="1"/>
  <c r="F8676" i="1" s="1"/>
  <c r="G8686" i="1"/>
  <c r="F8686" i="1"/>
  <c r="O8685" i="1"/>
  <c r="G8685" i="1"/>
  <c r="H8685" i="1" s="1"/>
  <c r="E8685" i="1"/>
  <c r="F8685" i="1" s="1"/>
  <c r="O6857" i="1" l="1"/>
  <c r="G6857" i="1"/>
  <c r="H6857" i="1" s="1"/>
  <c r="E6857" i="1"/>
  <c r="F6857" i="1" s="1"/>
  <c r="G5636" i="1"/>
  <c r="F5636" i="1"/>
  <c r="O5635" i="1"/>
  <c r="G5635" i="1"/>
  <c r="H5635" i="1" s="1"/>
  <c r="E5635" i="1"/>
  <c r="F5635" i="1" s="1"/>
  <c r="O6496" i="1"/>
  <c r="G6496" i="1"/>
  <c r="H6496" i="1" s="1"/>
  <c r="E6496" i="1"/>
  <c r="F6496" i="1" s="1"/>
  <c r="O6482" i="1"/>
  <c r="G6482" i="1"/>
  <c r="H6482" i="1" s="1"/>
  <c r="E6482" i="1"/>
  <c r="F6482" i="1" s="1"/>
  <c r="O3420" i="1"/>
  <c r="G3420" i="1"/>
  <c r="H3420" i="1" s="1"/>
  <c r="E3420" i="1"/>
  <c r="F3420" i="1" s="1"/>
  <c r="E3247" i="1"/>
  <c r="F3247" i="1" s="1"/>
  <c r="G3247" i="1"/>
  <c r="H3247" i="1" s="1"/>
  <c r="O3247" i="1"/>
  <c r="O3246" i="1"/>
  <c r="G3246" i="1"/>
  <c r="H3246" i="1" s="1"/>
  <c r="E3246" i="1"/>
  <c r="F3246" i="1" s="1"/>
  <c r="O3142" i="1"/>
  <c r="G3142" i="1"/>
  <c r="H3142" i="1" s="1"/>
  <c r="E3142" i="1"/>
  <c r="F3142" i="1" s="1"/>
  <c r="O3140" i="1"/>
  <c r="G3140" i="1"/>
  <c r="H3140" i="1" s="1"/>
  <c r="E3140" i="1"/>
  <c r="F3140" i="1" s="1"/>
  <c r="O1781" i="1"/>
  <c r="G1781" i="1"/>
  <c r="H1781" i="1" s="1"/>
  <c r="E1781" i="1"/>
  <c r="F1781" i="1" s="1"/>
  <c r="G1733" i="1"/>
  <c r="H1733" i="1" s="1"/>
  <c r="E1733" i="1"/>
  <c r="F1733" i="1" s="1"/>
  <c r="G1731" i="1"/>
  <c r="H1731" i="1" s="1"/>
  <c r="E1731" i="1"/>
  <c r="F1731" i="1" s="1"/>
  <c r="O1698" i="1"/>
  <c r="G1698" i="1"/>
  <c r="H1698" i="1" s="1"/>
  <c r="E1698" i="1"/>
  <c r="F1698" i="1" s="1"/>
  <c r="O1697" i="1"/>
  <c r="G1697" i="1"/>
  <c r="H1697" i="1" s="1"/>
  <c r="E1697" i="1"/>
  <c r="F1697" i="1" s="1"/>
  <c r="G960" i="1"/>
  <c r="H960" i="1" s="1"/>
  <c r="E960" i="1"/>
  <c r="F960" i="1" s="1"/>
  <c r="O2553" i="1"/>
  <c r="G2553" i="1"/>
  <c r="H2553" i="1" s="1"/>
  <c r="E2553" i="1"/>
  <c r="F2553" i="1" s="1"/>
  <c r="O2549" i="1"/>
  <c r="G2549" i="1"/>
  <c r="H2549" i="1" s="1"/>
  <c r="E2549" i="1"/>
  <c r="F2549" i="1" s="1"/>
  <c r="F9109" i="1"/>
  <c r="G9109" i="1"/>
  <c r="G9110" i="1"/>
  <c r="F9111" i="1"/>
  <c r="G9111" i="1"/>
  <c r="G9112" i="1"/>
  <c r="F9114" i="1"/>
  <c r="G9114" i="1"/>
  <c r="G9113" i="1"/>
  <c r="F9115" i="1"/>
  <c r="G9115" i="1"/>
  <c r="G9116" i="1"/>
  <c r="F9117" i="1"/>
  <c r="G9117" i="1"/>
  <c r="G9118" i="1"/>
  <c r="F9119" i="1"/>
  <c r="G9119" i="1"/>
  <c r="G9120" i="1"/>
  <c r="F9121" i="1"/>
  <c r="G9121" i="1"/>
  <c r="G9122" i="1"/>
  <c r="F9123" i="1"/>
  <c r="G9123" i="1"/>
  <c r="G9124" i="1"/>
  <c r="F9125" i="1"/>
  <c r="G9125" i="1"/>
  <c r="G9126" i="1"/>
  <c r="F9127" i="1"/>
  <c r="G9127" i="1"/>
  <c r="G9128" i="1"/>
  <c r="F9129" i="1"/>
  <c r="G9129" i="1"/>
  <c r="G9130" i="1"/>
  <c r="F9131" i="1"/>
  <c r="G9131" i="1"/>
  <c r="G9132" i="1"/>
  <c r="F9133" i="1"/>
  <c r="G9133" i="1"/>
  <c r="G9134" i="1"/>
  <c r="F9135" i="1"/>
  <c r="G9135" i="1"/>
  <c r="G9136" i="1"/>
  <c r="F9137" i="1"/>
  <c r="G9137" i="1"/>
  <c r="G9138" i="1"/>
  <c r="F9139" i="1"/>
  <c r="G9139" i="1"/>
  <c r="G9140" i="1"/>
  <c r="F9141" i="1"/>
  <c r="G9141" i="1"/>
  <c r="G9142" i="1"/>
  <c r="F9143" i="1"/>
  <c r="G9143" i="1"/>
  <c r="G9146" i="1"/>
  <c r="F9147" i="1"/>
  <c r="G9147" i="1"/>
  <c r="G9148" i="1"/>
  <c r="F9149" i="1"/>
  <c r="G9149" i="1"/>
  <c r="G9150" i="1"/>
  <c r="F9152" i="1"/>
  <c r="G9152" i="1"/>
  <c r="G9151" i="1"/>
  <c r="F9153" i="1"/>
  <c r="G9153" i="1"/>
  <c r="G9154" i="1"/>
  <c r="F9155" i="1"/>
  <c r="G9155" i="1"/>
  <c r="G9156" i="1"/>
  <c r="F9157" i="1"/>
  <c r="G9157" i="1"/>
  <c r="G9158" i="1"/>
  <c r="F9159" i="1"/>
  <c r="G9159" i="1"/>
  <c r="G9160" i="1"/>
  <c r="F9161" i="1"/>
  <c r="G9161" i="1"/>
  <c r="G9162" i="1"/>
  <c r="F9163" i="1"/>
  <c r="G9163" i="1"/>
  <c r="G9164" i="1"/>
  <c r="F9165" i="1"/>
  <c r="G9165" i="1"/>
  <c r="G9166" i="1"/>
  <c r="F9167" i="1"/>
  <c r="G9167" i="1"/>
  <c r="G9168" i="1"/>
  <c r="F9169" i="1"/>
  <c r="G9169" i="1"/>
  <c r="G9170" i="1"/>
  <c r="F9171" i="1"/>
  <c r="G9171" i="1"/>
  <c r="G9172" i="1"/>
  <c r="F9173" i="1"/>
  <c r="G9173" i="1"/>
  <c r="G9174" i="1"/>
  <c r="F9175" i="1"/>
  <c r="G9175" i="1"/>
  <c r="G9176" i="1"/>
  <c r="F9177" i="1"/>
  <c r="G9177" i="1"/>
  <c r="G9178" i="1"/>
  <c r="F9179" i="1"/>
  <c r="G9179" i="1"/>
  <c r="G9180" i="1"/>
  <c r="F9181" i="1"/>
  <c r="G9181" i="1"/>
  <c r="G9182" i="1"/>
  <c r="F9183" i="1"/>
  <c r="G9183" i="1"/>
  <c r="G9184" i="1"/>
  <c r="F9185" i="1"/>
  <c r="G9185" i="1"/>
  <c r="G9186" i="1"/>
  <c r="F9187" i="1"/>
  <c r="G9187" i="1"/>
  <c r="G9188" i="1"/>
  <c r="F9189" i="1"/>
  <c r="G9189" i="1"/>
  <c r="G9190" i="1"/>
  <c r="F9191" i="1"/>
  <c r="G9191" i="1"/>
  <c r="G9192" i="1"/>
  <c r="F9193" i="1"/>
  <c r="G9193" i="1"/>
  <c r="G9194" i="1"/>
  <c r="F9195" i="1"/>
  <c r="G9195" i="1"/>
  <c r="F9196" i="1"/>
  <c r="G9196" i="1"/>
  <c r="F9197" i="1"/>
  <c r="G9197" i="1"/>
  <c r="G9198" i="1"/>
  <c r="F9199" i="1"/>
  <c r="G9199" i="1"/>
  <c r="F9200" i="1"/>
  <c r="G9200" i="1"/>
  <c r="F9201" i="1"/>
  <c r="G9201" i="1"/>
  <c r="F9202" i="1"/>
  <c r="G9202" i="1"/>
  <c r="G9203" i="1"/>
  <c r="F9204" i="1"/>
  <c r="G9204" i="1"/>
  <c r="G9205" i="1"/>
  <c r="F9206" i="1"/>
  <c r="G9206" i="1"/>
  <c r="G9207" i="1"/>
  <c r="F9208" i="1"/>
  <c r="G9208" i="1"/>
  <c r="G9209" i="1"/>
  <c r="F9210" i="1"/>
  <c r="G9210" i="1"/>
  <c r="G9211" i="1"/>
  <c r="F9212" i="1"/>
  <c r="G9212" i="1"/>
  <c r="G9213" i="1"/>
  <c r="F9214" i="1"/>
  <c r="G9214" i="1"/>
  <c r="G9215" i="1"/>
  <c r="F9216" i="1"/>
  <c r="G9216" i="1"/>
  <c r="F9218" i="1"/>
  <c r="G9218" i="1"/>
  <c r="G9219" i="1"/>
  <c r="F9220" i="1"/>
  <c r="G9220" i="1"/>
  <c r="G9221" i="1"/>
  <c r="F9222" i="1"/>
  <c r="G9222" i="1"/>
  <c r="G9223" i="1"/>
  <c r="G9224" i="1"/>
  <c r="F9225" i="1"/>
  <c r="G9225" i="1"/>
  <c r="F9226" i="1"/>
  <c r="G9226" i="1"/>
  <c r="G9227" i="1"/>
  <c r="F9228" i="1"/>
  <c r="G9228" i="1"/>
  <c r="G9229" i="1"/>
  <c r="F9230" i="1"/>
  <c r="G9230" i="1"/>
  <c r="G9233" i="1"/>
  <c r="F9234" i="1"/>
  <c r="G9234" i="1"/>
  <c r="G9235" i="1"/>
  <c r="F9236" i="1"/>
  <c r="G9236" i="1"/>
  <c r="G9237" i="1"/>
  <c r="F9238" i="1"/>
  <c r="G9238" i="1"/>
  <c r="G9239" i="1"/>
  <c r="F9240" i="1"/>
  <c r="G9240" i="1"/>
  <c r="G9241" i="1"/>
  <c r="F9242" i="1"/>
  <c r="G9242" i="1"/>
  <c r="G9243" i="1"/>
  <c r="F9244" i="1"/>
  <c r="G9244" i="1"/>
  <c r="G9245" i="1"/>
  <c r="F9246" i="1"/>
  <c r="G9246" i="1"/>
  <c r="G9247" i="1"/>
  <c r="F9248" i="1"/>
  <c r="G9248" i="1"/>
  <c r="G9249" i="1"/>
  <c r="F9250" i="1"/>
  <c r="G9250" i="1"/>
  <c r="G9251" i="1"/>
  <c r="F9252" i="1"/>
  <c r="G9252" i="1"/>
  <c r="G9253" i="1"/>
  <c r="F9254" i="1"/>
  <c r="G9254" i="1"/>
  <c r="G9255" i="1"/>
  <c r="F9256" i="1"/>
  <c r="G9256" i="1"/>
  <c r="G9257" i="1"/>
  <c r="F9258" i="1"/>
  <c r="G9258" i="1"/>
  <c r="G9259" i="1"/>
  <c r="F9260" i="1"/>
  <c r="G9260" i="1"/>
  <c r="G9261" i="1"/>
  <c r="F9262" i="1"/>
  <c r="G9262" i="1"/>
  <c r="G9263" i="1"/>
  <c r="F9264" i="1"/>
  <c r="G9264" i="1"/>
  <c r="G9265" i="1"/>
  <c r="F9266" i="1"/>
  <c r="G9266" i="1"/>
  <c r="G9267" i="1"/>
  <c r="F9268" i="1"/>
  <c r="G9268" i="1"/>
  <c r="G9269" i="1"/>
  <c r="F9270" i="1"/>
  <c r="G9270" i="1"/>
  <c r="G9271" i="1"/>
  <c r="F9272" i="1"/>
  <c r="G9272" i="1"/>
  <c r="G9273" i="1"/>
  <c r="F9274" i="1"/>
  <c r="G9274" i="1"/>
  <c r="G9276" i="1"/>
  <c r="F9277" i="1"/>
  <c r="G9277" i="1"/>
  <c r="F9278" i="1"/>
  <c r="G9278" i="1"/>
  <c r="G9279" i="1"/>
  <c r="F9280" i="1"/>
  <c r="G9280" i="1"/>
  <c r="G9281" i="1"/>
  <c r="F9282" i="1"/>
  <c r="G9282" i="1"/>
  <c r="F9283" i="1"/>
  <c r="G9283" i="1"/>
  <c r="G9284" i="1"/>
  <c r="F9285" i="1"/>
  <c r="G9285" i="1"/>
  <c r="G9286" i="1"/>
  <c r="F9287" i="1"/>
  <c r="G9287" i="1"/>
  <c r="G9288" i="1"/>
  <c r="F9289" i="1"/>
  <c r="G9289" i="1"/>
  <c r="G9290" i="1"/>
  <c r="F9291" i="1"/>
  <c r="G9291" i="1"/>
  <c r="G9292" i="1"/>
  <c r="F9293" i="1"/>
  <c r="G9293" i="1"/>
  <c r="G9294" i="1"/>
  <c r="F9295" i="1"/>
  <c r="G9295" i="1"/>
  <c r="G9296" i="1"/>
  <c r="F9297" i="1"/>
  <c r="G9297" i="1"/>
  <c r="G9298" i="1"/>
  <c r="F9299" i="1"/>
  <c r="G9299" i="1"/>
  <c r="G9300" i="1"/>
  <c r="F9301" i="1"/>
  <c r="G9301" i="1"/>
  <c r="G9302" i="1"/>
  <c r="F9303" i="1"/>
  <c r="G9303" i="1"/>
  <c r="G9304" i="1"/>
  <c r="F9305" i="1"/>
  <c r="G9305" i="1"/>
  <c r="G9306" i="1"/>
  <c r="F9307" i="1"/>
  <c r="G9307" i="1"/>
  <c r="G9308" i="1"/>
  <c r="F9309" i="1"/>
  <c r="G9309" i="1"/>
  <c r="G9310" i="1"/>
  <c r="F9311" i="1"/>
  <c r="G9311" i="1"/>
  <c r="G9312" i="1"/>
  <c r="F9313" i="1"/>
  <c r="G9313" i="1"/>
  <c r="G9314" i="1"/>
  <c r="F9315" i="1"/>
  <c r="G9315" i="1"/>
  <c r="G9316" i="1"/>
  <c r="F9317" i="1"/>
  <c r="G9317" i="1"/>
  <c r="G9318" i="1"/>
  <c r="F9319" i="1"/>
  <c r="G9319" i="1"/>
  <c r="G9320" i="1"/>
  <c r="F9321" i="1"/>
  <c r="G9321" i="1"/>
  <c r="G9322" i="1"/>
  <c r="F9323" i="1"/>
  <c r="G9323" i="1"/>
  <c r="G9324" i="1"/>
  <c r="F9325" i="1"/>
  <c r="G9325" i="1"/>
  <c r="G9326" i="1"/>
  <c r="F9327" i="1"/>
  <c r="G9327" i="1"/>
  <c r="G9329" i="1"/>
  <c r="F9330" i="1"/>
  <c r="G9330" i="1"/>
  <c r="F9331" i="1"/>
  <c r="G9331" i="1"/>
  <c r="G9332" i="1"/>
  <c r="F9333" i="1"/>
  <c r="G9333" i="1"/>
  <c r="G9334" i="1"/>
  <c r="F9336" i="1"/>
  <c r="G9336" i="1"/>
  <c r="G9335" i="1"/>
  <c r="F9337" i="1"/>
  <c r="G9337" i="1"/>
  <c r="G9338" i="1"/>
  <c r="F9339" i="1"/>
  <c r="G9339" i="1"/>
  <c r="G9340" i="1"/>
  <c r="F9341" i="1"/>
  <c r="G9341" i="1"/>
  <c r="G9342" i="1"/>
  <c r="F9343" i="1"/>
  <c r="G9343" i="1"/>
  <c r="G9344" i="1"/>
  <c r="F9345" i="1"/>
  <c r="G9345" i="1"/>
  <c r="G9346" i="1"/>
  <c r="F9347" i="1"/>
  <c r="G9347" i="1"/>
  <c r="G9348" i="1"/>
  <c r="F9349" i="1"/>
  <c r="G9349" i="1"/>
  <c r="G9350" i="1"/>
  <c r="F9351" i="1"/>
  <c r="G9351" i="1"/>
  <c r="G9352" i="1"/>
  <c r="F9353" i="1"/>
  <c r="G9353" i="1"/>
  <c r="G9354" i="1"/>
  <c r="F9355" i="1"/>
  <c r="G9355" i="1"/>
  <c r="G9356" i="1"/>
  <c r="F9357" i="1"/>
  <c r="G9357" i="1"/>
  <c r="G9358" i="1"/>
  <c r="F9359" i="1"/>
  <c r="G9359" i="1"/>
  <c r="G9360" i="1"/>
  <c r="F9361" i="1"/>
  <c r="G9361" i="1"/>
  <c r="G9362" i="1"/>
  <c r="F9363" i="1"/>
  <c r="G9363" i="1"/>
  <c r="G9364" i="1"/>
  <c r="F9365" i="1"/>
  <c r="G9365" i="1"/>
  <c r="G9366" i="1"/>
  <c r="F9367" i="1"/>
  <c r="G9367" i="1"/>
  <c r="G9368" i="1"/>
  <c r="F9369" i="1"/>
  <c r="G9369" i="1"/>
  <c r="G9370" i="1"/>
  <c r="F9371" i="1"/>
  <c r="G9371" i="1"/>
  <c r="G9372" i="1"/>
  <c r="F9373" i="1"/>
  <c r="G9373" i="1"/>
  <c r="G9374" i="1"/>
  <c r="F9375" i="1"/>
  <c r="G9375" i="1"/>
  <c r="G9376" i="1"/>
  <c r="F9377" i="1"/>
  <c r="G9377" i="1"/>
  <c r="G9378" i="1"/>
  <c r="F9379" i="1"/>
  <c r="G9379" i="1"/>
  <c r="G9380" i="1"/>
  <c r="F9381" i="1"/>
  <c r="G9381" i="1"/>
  <c r="F9382" i="1"/>
  <c r="G9382" i="1"/>
  <c r="G9383" i="1"/>
  <c r="F9384" i="1"/>
  <c r="G9384" i="1"/>
  <c r="G9385" i="1"/>
  <c r="F9386" i="1"/>
  <c r="G9386" i="1"/>
  <c r="G9387" i="1"/>
  <c r="F9388" i="1"/>
  <c r="G9388" i="1"/>
  <c r="G9389" i="1"/>
  <c r="F9390" i="1"/>
  <c r="G9390" i="1"/>
  <c r="G9391" i="1"/>
  <c r="F9392" i="1"/>
  <c r="G9392" i="1"/>
  <c r="G9393" i="1"/>
  <c r="F9394" i="1"/>
  <c r="G9394" i="1"/>
  <c r="G9395" i="1"/>
  <c r="F9396" i="1"/>
  <c r="G9396" i="1"/>
  <c r="G9397" i="1"/>
  <c r="F9398" i="1"/>
  <c r="G9398" i="1"/>
  <c r="G9399" i="1"/>
  <c r="F9400" i="1"/>
  <c r="G9400" i="1"/>
  <c r="G9401" i="1"/>
  <c r="F9402" i="1"/>
  <c r="G9402" i="1"/>
  <c r="G9403" i="1"/>
  <c r="F9404" i="1"/>
  <c r="G9404" i="1"/>
  <c r="G9405" i="1"/>
  <c r="F9406" i="1"/>
  <c r="G9406" i="1"/>
  <c r="G9407" i="1"/>
  <c r="F9408" i="1"/>
  <c r="G9408" i="1"/>
  <c r="G9409" i="1"/>
  <c r="F9410" i="1"/>
  <c r="G9410" i="1"/>
  <c r="G9411" i="1"/>
  <c r="F9412" i="1"/>
  <c r="G9412" i="1"/>
  <c r="G9413" i="1"/>
  <c r="F9414" i="1"/>
  <c r="G9414" i="1"/>
  <c r="G9415" i="1"/>
  <c r="F9416" i="1"/>
  <c r="G9416" i="1"/>
  <c r="G9417" i="1"/>
  <c r="F9418" i="1"/>
  <c r="G9418" i="1"/>
  <c r="G9419" i="1"/>
  <c r="F9420" i="1"/>
  <c r="G9420" i="1"/>
  <c r="G9421" i="1"/>
  <c r="F9422" i="1"/>
  <c r="G9422" i="1"/>
  <c r="G9423" i="1"/>
  <c r="F9424" i="1"/>
  <c r="G9424" i="1"/>
  <c r="G9425" i="1"/>
  <c r="F9426" i="1"/>
  <c r="G9426" i="1"/>
  <c r="G9427" i="1"/>
  <c r="F9428" i="1"/>
  <c r="G9428" i="1"/>
  <c r="G9429" i="1"/>
  <c r="F9430" i="1"/>
  <c r="G9430" i="1"/>
  <c r="F9431" i="1"/>
  <c r="G9431" i="1"/>
  <c r="G9432" i="1"/>
  <c r="F9433" i="1"/>
  <c r="G9433" i="1"/>
  <c r="G9434" i="1"/>
  <c r="F9435" i="1"/>
  <c r="G9435" i="1"/>
  <c r="G9436" i="1"/>
  <c r="F9437" i="1"/>
  <c r="G9437" i="1"/>
  <c r="G9438" i="1"/>
  <c r="F9439" i="1"/>
  <c r="G9439" i="1"/>
  <c r="G9440" i="1"/>
  <c r="F9441" i="1"/>
  <c r="G9441" i="1"/>
  <c r="G9442" i="1"/>
  <c r="F9443" i="1"/>
  <c r="G9443" i="1"/>
  <c r="F9444" i="1"/>
  <c r="G9444" i="1"/>
  <c r="F9445" i="1"/>
  <c r="G9445" i="1"/>
  <c r="G9446" i="1"/>
  <c r="F9447" i="1"/>
  <c r="G9447" i="1"/>
  <c r="G9448" i="1"/>
  <c r="F9449" i="1"/>
  <c r="G9449" i="1"/>
  <c r="G9450" i="1"/>
  <c r="F9451" i="1"/>
  <c r="G9451" i="1"/>
  <c r="G9452" i="1"/>
  <c r="F9453" i="1"/>
  <c r="G9453" i="1"/>
  <c r="G9454" i="1"/>
  <c r="F9455" i="1"/>
  <c r="G9455" i="1"/>
  <c r="G9456" i="1"/>
  <c r="F9457" i="1"/>
  <c r="G9457" i="1"/>
  <c r="G9458" i="1"/>
  <c r="F9459" i="1"/>
  <c r="G9459" i="1"/>
  <c r="G9460" i="1"/>
  <c r="F9461" i="1"/>
  <c r="G9461" i="1"/>
  <c r="G9462" i="1"/>
  <c r="F9463" i="1"/>
  <c r="G9463" i="1"/>
  <c r="G9464" i="1"/>
  <c r="F9465" i="1"/>
  <c r="G9465" i="1"/>
  <c r="G9466" i="1"/>
  <c r="F9467" i="1"/>
  <c r="G9467" i="1"/>
  <c r="G9468" i="1"/>
  <c r="F9469" i="1"/>
  <c r="G9469" i="1"/>
  <c r="G9470" i="1"/>
  <c r="F9471" i="1"/>
  <c r="G9471" i="1"/>
  <c r="G9472" i="1"/>
  <c r="F9473" i="1"/>
  <c r="G9473" i="1"/>
  <c r="G9474" i="1"/>
  <c r="F9475" i="1"/>
  <c r="G9475" i="1"/>
  <c r="G9476" i="1"/>
  <c r="F9477" i="1"/>
  <c r="G9477" i="1"/>
  <c r="G9478" i="1"/>
  <c r="F9479" i="1"/>
  <c r="G9479" i="1"/>
  <c r="G9480" i="1"/>
  <c r="F9481" i="1"/>
  <c r="G9481" i="1"/>
  <c r="G9482" i="1"/>
  <c r="F9483" i="1"/>
  <c r="G9483" i="1"/>
  <c r="G9484" i="1"/>
  <c r="F9485" i="1"/>
  <c r="G9485" i="1"/>
  <c r="G9486" i="1"/>
  <c r="F9487" i="1"/>
  <c r="G9487" i="1"/>
  <c r="G9488" i="1"/>
  <c r="F9489" i="1"/>
  <c r="G9489" i="1"/>
  <c r="G9490" i="1"/>
  <c r="F9491" i="1"/>
  <c r="G9491" i="1"/>
  <c r="G9492" i="1"/>
  <c r="F9493" i="1"/>
  <c r="G9493" i="1"/>
  <c r="G9494" i="1"/>
  <c r="F9495" i="1"/>
  <c r="G9495" i="1"/>
  <c r="G9496" i="1"/>
  <c r="F9497" i="1"/>
  <c r="G9497" i="1"/>
  <c r="G9498" i="1"/>
  <c r="F9499" i="1"/>
  <c r="G9499" i="1"/>
  <c r="G9500" i="1"/>
  <c r="F9501" i="1"/>
  <c r="G9501" i="1"/>
  <c r="G9502" i="1"/>
  <c r="F9503" i="1"/>
  <c r="G9503" i="1"/>
  <c r="G9504" i="1"/>
  <c r="F9505" i="1"/>
  <c r="G9505" i="1"/>
  <c r="G9506" i="1"/>
  <c r="F9507" i="1"/>
  <c r="G9507" i="1"/>
  <c r="G9508" i="1"/>
  <c r="F9509" i="1"/>
  <c r="G9509" i="1"/>
  <c r="G9510" i="1"/>
  <c r="F9512" i="1"/>
  <c r="G9512" i="1"/>
  <c r="F9513" i="1"/>
  <c r="G9513" i="1"/>
  <c r="G9514" i="1"/>
  <c r="F9515" i="1"/>
  <c r="G9515" i="1"/>
  <c r="G9516" i="1"/>
  <c r="F9517" i="1"/>
  <c r="G9517" i="1"/>
  <c r="G9518" i="1"/>
  <c r="F9519" i="1"/>
  <c r="G9519" i="1"/>
  <c r="G9520" i="1"/>
  <c r="F9521" i="1"/>
  <c r="G9521" i="1"/>
  <c r="G9522" i="1"/>
  <c r="F9523" i="1"/>
  <c r="G9523" i="1"/>
  <c r="G9524" i="1"/>
  <c r="F9525" i="1"/>
  <c r="G9525" i="1"/>
  <c r="G9526" i="1"/>
  <c r="F9527" i="1"/>
  <c r="G9527" i="1"/>
  <c r="G9528" i="1"/>
  <c r="F9529" i="1"/>
  <c r="G9529" i="1"/>
  <c r="G9530" i="1"/>
  <c r="F9531" i="1"/>
  <c r="G9531" i="1"/>
  <c r="G9532" i="1"/>
  <c r="F9533" i="1"/>
  <c r="G9533" i="1"/>
  <c r="G9534" i="1"/>
  <c r="F9535" i="1"/>
  <c r="G9535" i="1"/>
  <c r="G9536" i="1"/>
  <c r="F9537" i="1"/>
  <c r="G9537" i="1"/>
  <c r="G9538" i="1"/>
  <c r="F9539" i="1"/>
  <c r="G9539" i="1"/>
  <c r="G9540" i="1"/>
  <c r="F9541" i="1"/>
  <c r="G9541" i="1"/>
  <c r="G9542" i="1"/>
  <c r="F9543" i="1"/>
  <c r="G9543" i="1"/>
  <c r="G9544" i="1"/>
  <c r="F9545" i="1"/>
  <c r="G9545" i="1"/>
  <c r="G9546" i="1"/>
  <c r="F9547" i="1"/>
  <c r="G9547" i="1"/>
  <c r="G9548" i="1"/>
  <c r="F9549" i="1"/>
  <c r="G9549" i="1"/>
  <c r="G9550" i="1"/>
  <c r="F9551" i="1"/>
  <c r="G9551" i="1"/>
  <c r="G9552" i="1"/>
  <c r="F9553" i="1"/>
  <c r="G9553" i="1"/>
  <c r="G9554" i="1"/>
  <c r="F9555" i="1"/>
  <c r="G9555" i="1"/>
  <c r="G9556" i="1"/>
  <c r="F9557" i="1"/>
  <c r="G9557" i="1"/>
  <c r="G9558" i="1"/>
  <c r="F9559" i="1"/>
  <c r="G9559" i="1"/>
  <c r="G9560" i="1"/>
  <c r="F9561" i="1"/>
  <c r="G9561" i="1"/>
  <c r="G9562" i="1"/>
  <c r="F9563" i="1"/>
  <c r="G9563" i="1"/>
  <c r="G9564" i="1"/>
  <c r="F9565" i="1"/>
  <c r="G9565" i="1"/>
  <c r="G9566" i="1"/>
  <c r="F9567" i="1"/>
  <c r="G9567" i="1"/>
  <c r="G9568" i="1"/>
  <c r="F9569" i="1"/>
  <c r="G9569" i="1"/>
  <c r="G9570" i="1"/>
  <c r="F9571" i="1"/>
  <c r="G9571" i="1"/>
  <c r="G9572" i="1"/>
  <c r="F9573" i="1"/>
  <c r="G9573" i="1"/>
  <c r="G9574" i="1"/>
  <c r="F9575" i="1"/>
  <c r="G9575" i="1"/>
  <c r="G9576" i="1"/>
  <c r="F9577" i="1"/>
  <c r="G9577" i="1"/>
  <c r="G9578" i="1"/>
  <c r="F9579" i="1"/>
  <c r="G9579" i="1"/>
  <c r="G9580" i="1"/>
  <c r="F9581" i="1"/>
  <c r="G9581" i="1"/>
  <c r="G9582" i="1"/>
  <c r="F9583" i="1"/>
  <c r="G9583" i="1"/>
  <c r="G9584" i="1"/>
  <c r="F9585" i="1"/>
  <c r="G9585" i="1"/>
  <c r="G9586" i="1"/>
  <c r="F9587" i="1"/>
  <c r="G9587" i="1"/>
  <c r="G9588" i="1"/>
  <c r="F9589" i="1"/>
  <c r="G9589" i="1"/>
  <c r="G9590" i="1"/>
  <c r="F9591" i="1"/>
  <c r="G9591" i="1"/>
  <c r="G9592" i="1"/>
  <c r="F9593" i="1"/>
  <c r="G9593" i="1"/>
  <c r="G9594" i="1"/>
  <c r="F9595" i="1"/>
  <c r="G9595" i="1"/>
  <c r="F9596" i="1"/>
  <c r="G9596" i="1"/>
  <c r="F9597" i="1"/>
  <c r="G9597" i="1"/>
  <c r="G9598" i="1"/>
  <c r="F9599" i="1"/>
  <c r="G9599" i="1"/>
  <c r="G9600" i="1"/>
  <c r="F9601" i="1"/>
  <c r="G9601" i="1"/>
  <c r="G9602" i="1"/>
  <c r="F9603" i="1"/>
  <c r="G9603" i="1"/>
  <c r="G9604" i="1"/>
  <c r="F9605" i="1"/>
  <c r="G9605" i="1"/>
  <c r="G9606" i="1"/>
  <c r="F9607" i="1"/>
  <c r="G9607" i="1"/>
  <c r="F9608" i="1"/>
  <c r="G9608" i="1"/>
  <c r="G9609" i="1"/>
  <c r="F9610" i="1"/>
  <c r="G9610" i="1"/>
  <c r="G9611" i="1"/>
  <c r="F9612" i="1"/>
  <c r="G9612" i="1"/>
  <c r="G9613" i="1"/>
  <c r="F9614" i="1"/>
  <c r="G9614" i="1"/>
  <c r="G9615" i="1"/>
  <c r="F9616" i="1"/>
  <c r="G9616" i="1"/>
  <c r="G9617" i="1"/>
  <c r="F9618" i="1"/>
  <c r="G9618" i="1"/>
  <c r="G9619" i="1"/>
  <c r="F9620" i="1"/>
  <c r="G9620" i="1"/>
  <c r="G9621" i="1"/>
  <c r="F9622" i="1"/>
  <c r="G9622" i="1"/>
  <c r="G9623" i="1"/>
  <c r="F9624" i="1"/>
  <c r="G9624" i="1"/>
  <c r="F9625" i="1"/>
  <c r="G9625" i="1"/>
  <c r="G9626" i="1"/>
  <c r="F9627" i="1"/>
  <c r="G9627" i="1"/>
  <c r="G9628" i="1"/>
  <c r="F9629" i="1"/>
  <c r="G9629" i="1"/>
  <c r="G9630" i="1"/>
  <c r="F9631" i="1"/>
  <c r="G9631" i="1"/>
  <c r="G9632" i="1"/>
  <c r="F9633" i="1"/>
  <c r="G9633" i="1"/>
  <c r="G9634" i="1"/>
  <c r="F9635" i="1"/>
  <c r="G9635" i="1"/>
  <c r="G9636" i="1"/>
  <c r="F9637" i="1"/>
  <c r="G9637" i="1"/>
  <c r="G9638" i="1"/>
  <c r="F9639" i="1"/>
  <c r="G9639" i="1"/>
  <c r="G9640" i="1"/>
  <c r="F9641" i="1"/>
  <c r="G9641" i="1"/>
  <c r="G9642" i="1"/>
  <c r="F9643" i="1"/>
  <c r="G9643" i="1"/>
  <c r="G9644" i="1"/>
  <c r="F9645" i="1"/>
  <c r="G9645" i="1"/>
  <c r="G9646" i="1"/>
  <c r="F9647" i="1"/>
  <c r="G9647" i="1"/>
  <c r="G9648" i="1"/>
  <c r="F9649" i="1"/>
  <c r="G9649" i="1"/>
  <c r="G9650" i="1"/>
  <c r="F9651" i="1"/>
  <c r="G9651" i="1"/>
  <c r="G9652" i="1"/>
  <c r="F9653" i="1"/>
  <c r="G9653" i="1"/>
  <c r="G9654" i="1"/>
  <c r="F9655" i="1"/>
  <c r="G9655" i="1"/>
  <c r="G9656" i="1"/>
  <c r="F9657" i="1"/>
  <c r="G9657" i="1"/>
  <c r="G9658" i="1"/>
  <c r="F9659" i="1"/>
  <c r="G9659" i="1"/>
  <c r="G9660" i="1"/>
  <c r="F9661" i="1"/>
  <c r="G9661" i="1"/>
  <c r="G9662" i="1"/>
  <c r="F9663" i="1"/>
  <c r="G9663" i="1"/>
  <c r="G9664" i="1"/>
  <c r="F9665" i="1"/>
  <c r="G9665" i="1"/>
  <c r="F9666" i="1"/>
  <c r="G9666" i="1"/>
  <c r="F9667" i="1"/>
  <c r="G9667" i="1"/>
  <c r="G9668" i="1"/>
  <c r="F9669" i="1"/>
  <c r="G9669" i="1"/>
  <c r="G9670" i="1"/>
  <c r="F9671" i="1"/>
  <c r="G9671" i="1"/>
  <c r="G9672" i="1"/>
  <c r="F9673" i="1"/>
  <c r="G9673" i="1"/>
  <c r="G9674" i="1"/>
  <c r="F9675" i="1"/>
  <c r="G9675" i="1"/>
  <c r="G9676" i="1"/>
  <c r="F9677" i="1"/>
  <c r="G9677" i="1"/>
  <c r="G9678" i="1"/>
  <c r="F9679" i="1"/>
  <c r="G9679" i="1"/>
  <c r="G9680" i="1"/>
  <c r="F9681" i="1"/>
  <c r="G9681" i="1"/>
  <c r="G9682" i="1"/>
  <c r="F9683" i="1"/>
  <c r="G9683" i="1"/>
  <c r="G9684" i="1"/>
  <c r="F9685" i="1"/>
  <c r="G9685" i="1"/>
  <c r="G9686" i="1"/>
  <c r="F9687" i="1"/>
  <c r="G9687" i="1"/>
  <c r="G9688" i="1"/>
  <c r="F9689" i="1"/>
  <c r="G9689" i="1"/>
  <c r="G9690" i="1"/>
  <c r="F9691" i="1"/>
  <c r="G9691" i="1"/>
  <c r="G9692" i="1"/>
  <c r="F9693" i="1"/>
  <c r="G9693" i="1"/>
  <c r="G9694" i="1"/>
  <c r="F9695" i="1"/>
  <c r="G9695" i="1"/>
  <c r="G9696" i="1"/>
  <c r="F9697" i="1"/>
  <c r="G9697" i="1"/>
  <c r="G9698" i="1"/>
  <c r="F9699" i="1"/>
  <c r="G9699" i="1"/>
  <c r="G9700" i="1"/>
  <c r="F9701" i="1"/>
  <c r="G9701" i="1"/>
  <c r="G9702" i="1"/>
  <c r="F9703" i="1"/>
  <c r="G9703" i="1"/>
  <c r="G9704" i="1"/>
  <c r="F9705" i="1"/>
  <c r="G9705" i="1"/>
  <c r="G9706" i="1"/>
  <c r="F9707" i="1"/>
  <c r="G9707" i="1"/>
  <c r="G9708" i="1"/>
  <c r="F9709" i="1"/>
  <c r="G9709" i="1"/>
  <c r="F9710" i="1"/>
  <c r="G9710" i="1"/>
  <c r="G9711" i="1"/>
  <c r="F9712" i="1"/>
  <c r="G9712" i="1"/>
  <c r="G9713" i="1"/>
  <c r="F9714" i="1"/>
  <c r="G9714" i="1"/>
  <c r="G9715" i="1"/>
  <c r="F9716" i="1"/>
  <c r="G9716" i="1"/>
  <c r="G9717" i="1"/>
  <c r="F9718" i="1"/>
  <c r="G9718" i="1"/>
  <c r="G9719" i="1"/>
  <c r="F9720" i="1"/>
  <c r="G9720" i="1"/>
  <c r="G9721" i="1"/>
  <c r="F9722" i="1"/>
  <c r="G9722" i="1"/>
  <c r="G9723" i="1"/>
  <c r="F9724" i="1"/>
  <c r="G9724" i="1"/>
  <c r="G9725" i="1"/>
  <c r="F9726" i="1"/>
  <c r="G9726" i="1"/>
  <c r="G9727" i="1"/>
  <c r="F9728" i="1"/>
  <c r="G9728" i="1"/>
  <c r="G9729" i="1"/>
  <c r="F9730" i="1"/>
  <c r="G9730" i="1"/>
  <c r="G9731" i="1"/>
  <c r="F9732" i="1"/>
  <c r="G9732" i="1"/>
  <c r="G9733" i="1"/>
  <c r="F9734" i="1"/>
  <c r="G9734" i="1"/>
  <c r="G9735" i="1"/>
  <c r="F9736" i="1"/>
  <c r="G9736" i="1"/>
  <c r="G9737" i="1"/>
  <c r="F9738" i="1"/>
  <c r="G9738" i="1"/>
  <c r="G9739" i="1"/>
  <c r="F9740" i="1"/>
  <c r="G9740" i="1"/>
  <c r="G9741" i="1"/>
  <c r="F9742" i="1"/>
  <c r="G9742" i="1"/>
  <c r="G9743" i="1"/>
  <c r="F9744" i="1"/>
  <c r="G9744" i="1"/>
  <c r="G9745" i="1"/>
  <c r="F9746" i="1"/>
  <c r="G9746" i="1"/>
  <c r="G9747" i="1"/>
  <c r="F9748" i="1"/>
  <c r="G9748" i="1"/>
  <c r="G9749" i="1"/>
  <c r="F9750" i="1"/>
  <c r="G9750" i="1"/>
  <c r="G9751" i="1"/>
  <c r="F9753" i="1"/>
  <c r="G9753" i="1"/>
  <c r="G9752" i="1"/>
  <c r="F9754" i="1"/>
  <c r="G9754" i="1"/>
  <c r="G9755" i="1"/>
  <c r="F9756" i="1"/>
  <c r="G9756" i="1"/>
  <c r="G9757" i="1"/>
  <c r="F9758" i="1"/>
  <c r="G9758" i="1"/>
  <c r="G9759" i="1"/>
  <c r="F9760" i="1"/>
  <c r="G9760" i="1"/>
  <c r="G9761" i="1"/>
  <c r="F9762" i="1"/>
  <c r="G9762" i="1"/>
  <c r="G9763" i="1"/>
  <c r="F9764" i="1"/>
  <c r="G9764" i="1"/>
  <c r="G9765" i="1"/>
  <c r="F9766" i="1"/>
  <c r="G9766" i="1"/>
  <c r="G9767" i="1"/>
  <c r="F9768" i="1"/>
  <c r="G9768" i="1"/>
  <c r="G9769" i="1"/>
  <c r="F9770" i="1"/>
  <c r="G9770" i="1"/>
  <c r="G9771" i="1"/>
  <c r="F9772" i="1"/>
  <c r="G9772" i="1"/>
  <c r="G9773" i="1"/>
  <c r="F9774" i="1"/>
  <c r="G9774" i="1"/>
  <c r="G9775" i="1"/>
  <c r="F9776" i="1"/>
  <c r="G9776" i="1"/>
  <c r="G9777" i="1"/>
  <c r="F9778" i="1"/>
  <c r="G9778" i="1"/>
  <c r="G9779" i="1"/>
  <c r="F9780" i="1"/>
  <c r="G9780" i="1"/>
  <c r="G9781" i="1"/>
  <c r="F9782" i="1"/>
  <c r="G9782" i="1"/>
  <c r="G9783" i="1"/>
  <c r="F9784" i="1"/>
  <c r="G9784" i="1"/>
  <c r="G9785" i="1"/>
  <c r="F9786" i="1"/>
  <c r="G9786" i="1"/>
  <c r="G9787" i="1"/>
  <c r="F9788" i="1"/>
  <c r="G9788" i="1"/>
  <c r="G9789" i="1"/>
  <c r="F9790" i="1"/>
  <c r="G9790" i="1"/>
  <c r="G9791" i="1"/>
  <c r="F9792" i="1"/>
  <c r="G9792" i="1"/>
  <c r="G9793" i="1"/>
  <c r="F9794" i="1"/>
  <c r="G9794" i="1"/>
  <c r="G9795" i="1"/>
  <c r="F9796" i="1"/>
  <c r="G9796" i="1"/>
  <c r="G9797" i="1"/>
  <c r="F9798" i="1"/>
  <c r="G9798" i="1"/>
  <c r="G9799" i="1"/>
  <c r="F9800" i="1"/>
  <c r="G9800" i="1"/>
  <c r="G9801" i="1"/>
  <c r="F9802" i="1"/>
  <c r="G9802" i="1"/>
  <c r="G9803" i="1"/>
  <c r="F9804" i="1"/>
  <c r="G9804" i="1"/>
  <c r="G9805" i="1"/>
  <c r="F9806" i="1"/>
  <c r="G9806" i="1"/>
  <c r="G9807" i="1"/>
  <c r="F9808" i="1"/>
  <c r="G9808" i="1"/>
  <c r="G9809" i="1"/>
  <c r="F9810" i="1"/>
  <c r="G9810" i="1"/>
  <c r="G9811" i="1"/>
  <c r="F9812" i="1"/>
  <c r="G9812" i="1"/>
  <c r="G9813" i="1"/>
  <c r="F9814" i="1"/>
  <c r="G9814" i="1"/>
  <c r="G9815" i="1"/>
  <c r="F9816" i="1"/>
  <c r="G9816" i="1"/>
  <c r="G9817" i="1"/>
  <c r="F9818" i="1"/>
  <c r="G9818" i="1"/>
  <c r="G9819" i="1"/>
  <c r="F9820" i="1"/>
  <c r="G9820" i="1"/>
  <c r="G9821" i="1"/>
  <c r="F9822" i="1"/>
  <c r="G9822" i="1"/>
  <c r="G9823" i="1"/>
  <c r="F9824" i="1"/>
  <c r="G9824" i="1"/>
  <c r="G9825" i="1"/>
  <c r="F9826" i="1"/>
  <c r="G9826" i="1"/>
  <c r="F9827" i="1"/>
  <c r="G9827" i="1"/>
  <c r="G9828" i="1"/>
  <c r="F9829" i="1"/>
  <c r="G9829" i="1"/>
  <c r="G9830" i="1"/>
  <c r="F9831" i="1"/>
  <c r="G9831" i="1"/>
  <c r="G9832" i="1"/>
  <c r="F9833" i="1"/>
  <c r="G9833" i="1"/>
  <c r="G9834" i="1"/>
  <c r="F9835" i="1"/>
  <c r="G9835" i="1"/>
  <c r="G9836" i="1"/>
  <c r="F9837" i="1"/>
  <c r="G9837" i="1"/>
  <c r="G9838" i="1"/>
  <c r="F9839" i="1"/>
  <c r="G9839" i="1"/>
  <c r="G9840" i="1"/>
  <c r="F9841" i="1"/>
  <c r="G9841" i="1"/>
  <c r="G9842" i="1"/>
  <c r="F9843" i="1"/>
  <c r="G9843" i="1"/>
  <c r="G9844" i="1"/>
  <c r="F9845" i="1"/>
  <c r="G9845" i="1"/>
  <c r="G9846" i="1"/>
  <c r="F9847" i="1"/>
  <c r="G9847" i="1"/>
  <c r="G9848" i="1"/>
  <c r="F9849" i="1"/>
  <c r="G9849" i="1"/>
  <c r="G9850" i="1"/>
  <c r="F9851" i="1"/>
  <c r="G9851" i="1"/>
  <c r="G9852" i="1"/>
  <c r="F9853" i="1"/>
  <c r="G9853" i="1"/>
  <c r="G9854" i="1"/>
  <c r="F9855" i="1"/>
  <c r="G9855" i="1"/>
  <c r="G9856" i="1"/>
  <c r="F9857" i="1"/>
  <c r="G9857" i="1"/>
  <c r="G9858" i="1"/>
  <c r="F9859" i="1"/>
  <c r="G9859" i="1"/>
  <c r="G9860" i="1"/>
  <c r="F9861" i="1"/>
  <c r="G9861" i="1"/>
  <c r="G9862" i="1"/>
  <c r="F9864" i="1"/>
  <c r="G9864" i="1"/>
  <c r="G9863" i="1"/>
  <c r="F9865" i="1"/>
  <c r="G9865" i="1"/>
  <c r="G9866" i="1"/>
  <c r="F9867" i="1"/>
  <c r="G9867" i="1"/>
  <c r="G9868" i="1"/>
  <c r="F9869" i="1"/>
  <c r="G9869" i="1"/>
  <c r="G9870" i="1"/>
  <c r="F9871" i="1"/>
  <c r="G9871" i="1"/>
  <c r="G9872" i="1"/>
  <c r="F9873" i="1"/>
  <c r="G9873" i="1"/>
  <c r="G9874" i="1"/>
  <c r="F9875" i="1"/>
  <c r="G9875" i="1"/>
  <c r="G9876" i="1"/>
  <c r="F9877" i="1"/>
  <c r="G9877" i="1"/>
  <c r="G9878" i="1"/>
  <c r="F9879" i="1"/>
  <c r="G9879" i="1"/>
  <c r="G9880" i="1"/>
  <c r="F9881" i="1"/>
  <c r="G9881" i="1"/>
  <c r="G9882" i="1"/>
  <c r="F9883" i="1"/>
  <c r="G9883" i="1"/>
  <c r="G9884" i="1"/>
  <c r="F9885" i="1"/>
  <c r="G9885" i="1"/>
  <c r="G9886" i="1"/>
  <c r="F9887" i="1"/>
  <c r="G9887" i="1"/>
  <c r="G9890" i="1"/>
  <c r="F9891" i="1"/>
  <c r="G9891" i="1"/>
  <c r="G9892" i="1"/>
  <c r="F9893" i="1"/>
  <c r="G9893" i="1"/>
  <c r="G9894" i="1"/>
  <c r="F9895" i="1"/>
  <c r="G9895" i="1"/>
  <c r="G9896" i="1"/>
  <c r="F9897" i="1"/>
  <c r="G9897" i="1"/>
  <c r="G9898" i="1"/>
  <c r="F9899" i="1"/>
  <c r="G9899" i="1"/>
  <c r="G9900" i="1"/>
  <c r="F9901" i="1"/>
  <c r="G9901" i="1"/>
  <c r="G9902" i="1"/>
  <c r="F9903" i="1"/>
  <c r="G9903" i="1"/>
  <c r="G9904" i="1"/>
  <c r="F9905" i="1"/>
  <c r="G9905" i="1"/>
  <c r="G9906" i="1"/>
  <c r="F9907" i="1"/>
  <c r="G9907" i="1"/>
  <c r="G9908" i="1"/>
  <c r="F9909" i="1"/>
  <c r="G9909" i="1"/>
  <c r="G9910" i="1"/>
  <c r="F9911" i="1"/>
  <c r="G9911" i="1"/>
  <c r="G9912" i="1"/>
  <c r="F9913" i="1"/>
  <c r="G9913" i="1"/>
  <c r="G9914" i="1"/>
  <c r="F9915" i="1"/>
  <c r="G9915" i="1"/>
  <c r="G9916" i="1"/>
  <c r="F9917" i="1"/>
  <c r="G9917" i="1"/>
  <c r="G9918" i="1"/>
  <c r="F9919" i="1"/>
  <c r="G9919" i="1"/>
  <c r="G9920" i="1"/>
  <c r="F9921" i="1"/>
  <c r="G9921" i="1"/>
  <c r="G9922" i="1"/>
  <c r="F9923" i="1"/>
  <c r="G9923" i="1"/>
  <c r="G9928" i="1"/>
  <c r="F9929" i="1"/>
  <c r="G9929" i="1"/>
  <c r="G9930" i="1"/>
  <c r="F9931" i="1"/>
  <c r="G9931" i="1"/>
  <c r="G9932" i="1"/>
  <c r="F9933" i="1"/>
  <c r="G9933" i="1"/>
  <c r="G9934" i="1"/>
  <c r="F9935" i="1"/>
  <c r="G9935" i="1"/>
  <c r="G9936" i="1"/>
  <c r="F9937" i="1"/>
  <c r="G9937" i="1"/>
  <c r="G9938" i="1"/>
  <c r="F9939" i="1"/>
  <c r="G9939" i="1"/>
  <c r="G9940" i="1"/>
  <c r="F9941" i="1"/>
  <c r="G9941" i="1"/>
  <c r="G9942" i="1"/>
  <c r="F9943" i="1"/>
  <c r="G9943" i="1"/>
  <c r="G9944" i="1"/>
  <c r="F9945" i="1"/>
  <c r="G9945" i="1"/>
  <c r="G9946" i="1"/>
  <c r="F9947" i="1"/>
  <c r="G9947" i="1"/>
  <c r="G9948" i="1"/>
  <c r="F9949" i="1"/>
  <c r="G9949" i="1"/>
  <c r="G9950" i="1"/>
  <c r="F9951" i="1"/>
  <c r="G9951" i="1"/>
  <c r="G9952" i="1"/>
  <c r="F9953" i="1"/>
  <c r="G9953" i="1"/>
  <c r="G9954" i="1"/>
  <c r="F9955" i="1"/>
  <c r="G9955" i="1"/>
  <c r="G9956" i="1"/>
  <c r="F9957" i="1"/>
  <c r="G9957" i="1"/>
  <c r="G9958" i="1"/>
  <c r="F9959" i="1"/>
  <c r="G9959" i="1"/>
  <c r="G9960" i="1"/>
  <c r="F9961" i="1"/>
  <c r="G9961" i="1"/>
  <c r="G9962" i="1"/>
  <c r="F9963" i="1"/>
  <c r="G9963" i="1"/>
  <c r="G9964" i="1"/>
  <c r="F9965" i="1"/>
  <c r="G9965" i="1"/>
  <c r="G9966" i="1"/>
  <c r="F9967" i="1"/>
  <c r="G9967" i="1"/>
  <c r="G9968" i="1"/>
  <c r="F9969" i="1"/>
  <c r="G9969" i="1"/>
  <c r="F9970" i="1"/>
  <c r="G9970" i="1"/>
  <c r="G9971" i="1"/>
  <c r="F9972" i="1"/>
  <c r="G9972" i="1"/>
  <c r="G9973" i="1"/>
  <c r="F9974" i="1"/>
  <c r="G9974" i="1"/>
  <c r="G9975" i="1"/>
  <c r="F9976" i="1"/>
  <c r="G9976" i="1"/>
  <c r="G9979" i="1"/>
  <c r="F9980" i="1"/>
  <c r="G9980" i="1"/>
  <c r="G9981" i="1"/>
  <c r="F9982" i="1"/>
  <c r="G9982" i="1"/>
  <c r="F9983" i="1"/>
  <c r="G9983" i="1"/>
  <c r="F9984" i="1"/>
  <c r="G9984" i="1"/>
  <c r="G9985" i="1"/>
  <c r="F9986" i="1"/>
  <c r="G9986" i="1"/>
  <c r="G9987" i="1"/>
  <c r="F9988" i="1"/>
  <c r="G9988" i="1"/>
  <c r="G9989" i="1"/>
  <c r="F9991" i="1"/>
  <c r="G9991" i="1"/>
  <c r="G9990" i="1"/>
  <c r="F9992" i="1"/>
  <c r="G9992" i="1"/>
  <c r="G9993" i="1"/>
  <c r="F9994" i="1"/>
  <c r="G9994" i="1"/>
  <c r="G9995" i="1"/>
  <c r="F9996" i="1"/>
  <c r="G9996" i="1"/>
  <c r="G9997" i="1"/>
  <c r="F9998" i="1"/>
  <c r="G9998" i="1"/>
  <c r="G9999" i="1"/>
  <c r="F10000" i="1"/>
  <c r="G10000" i="1"/>
  <c r="G10001" i="1"/>
  <c r="F10002" i="1"/>
  <c r="G10002" i="1"/>
  <c r="G10003" i="1"/>
  <c r="F10004" i="1"/>
  <c r="G10004" i="1"/>
  <c r="F10005" i="1"/>
  <c r="G10005" i="1"/>
  <c r="F10006" i="1"/>
  <c r="G10006" i="1"/>
  <c r="G10007" i="1"/>
  <c r="F10008" i="1"/>
  <c r="G10008" i="1"/>
  <c r="G10009" i="1"/>
  <c r="F10010" i="1"/>
  <c r="G10010" i="1"/>
  <c r="F10011" i="1"/>
  <c r="G10011" i="1"/>
  <c r="F10012" i="1"/>
  <c r="G10012" i="1"/>
  <c r="G10013" i="1"/>
  <c r="F10014" i="1"/>
  <c r="G10014" i="1"/>
  <c r="G10015" i="1"/>
  <c r="F10016" i="1"/>
  <c r="G10016" i="1"/>
  <c r="G10017" i="1"/>
  <c r="F10018" i="1"/>
  <c r="G10018" i="1"/>
  <c r="G10019" i="1"/>
  <c r="F10020" i="1"/>
  <c r="G10020" i="1"/>
  <c r="G10021" i="1"/>
  <c r="F10022" i="1"/>
  <c r="G10022" i="1"/>
  <c r="G10023" i="1"/>
  <c r="F10024" i="1"/>
  <c r="G10024" i="1"/>
  <c r="G10026" i="1"/>
  <c r="F10027" i="1"/>
  <c r="G10027" i="1"/>
  <c r="F10029" i="1"/>
  <c r="G10029" i="1"/>
  <c r="F10030" i="1"/>
  <c r="G10030" i="1"/>
  <c r="F10031" i="1"/>
  <c r="G10031" i="1"/>
  <c r="G10028" i="1"/>
  <c r="F10032" i="1"/>
  <c r="G10032" i="1"/>
  <c r="G10033" i="1"/>
  <c r="F10034" i="1"/>
  <c r="G10034" i="1"/>
  <c r="G10035" i="1"/>
  <c r="F10036" i="1"/>
  <c r="G10036" i="1"/>
  <c r="G10037" i="1"/>
  <c r="F10038" i="1"/>
  <c r="G10038" i="1"/>
  <c r="G10039" i="1"/>
  <c r="F10040" i="1"/>
  <c r="G10040" i="1"/>
  <c r="G10041" i="1"/>
  <c r="F10042" i="1"/>
  <c r="G10042" i="1"/>
  <c r="G10043" i="1"/>
  <c r="F10044" i="1"/>
  <c r="G10044" i="1"/>
  <c r="G10045" i="1"/>
  <c r="F10046" i="1"/>
  <c r="G10046" i="1"/>
  <c r="G10047" i="1"/>
  <c r="F10048" i="1"/>
  <c r="G10048" i="1"/>
  <c r="G10049" i="1"/>
  <c r="F10050" i="1"/>
  <c r="G10050" i="1"/>
  <c r="G10051" i="1"/>
  <c r="F10052" i="1"/>
  <c r="G10052" i="1"/>
  <c r="G10053" i="1"/>
  <c r="F10054" i="1"/>
  <c r="G10054" i="1"/>
  <c r="G10055" i="1"/>
  <c r="F10056" i="1"/>
  <c r="G10056" i="1"/>
  <c r="G10057" i="1"/>
  <c r="F10058" i="1"/>
  <c r="G10058" i="1"/>
  <c r="G10059" i="1"/>
  <c r="F10060" i="1"/>
  <c r="G10060" i="1"/>
  <c r="G10061" i="1"/>
  <c r="F10062" i="1"/>
  <c r="G10062" i="1"/>
  <c r="G10063" i="1"/>
  <c r="F10064" i="1"/>
  <c r="G10064" i="1"/>
  <c r="G10065" i="1"/>
  <c r="F10066" i="1"/>
  <c r="G10066" i="1"/>
  <c r="G10067" i="1"/>
  <c r="F10068" i="1"/>
  <c r="G10068" i="1"/>
  <c r="G10069" i="1"/>
  <c r="F10070" i="1"/>
  <c r="G10070" i="1"/>
  <c r="G10071" i="1"/>
  <c r="F10072" i="1"/>
  <c r="G10072" i="1"/>
  <c r="G10073" i="1"/>
  <c r="F10074" i="1"/>
  <c r="G10074" i="1"/>
  <c r="G10075" i="1"/>
  <c r="F10076" i="1"/>
  <c r="G10076" i="1"/>
  <c r="G10077" i="1"/>
  <c r="F10078" i="1"/>
  <c r="G10078" i="1"/>
  <c r="G10079" i="1"/>
  <c r="F10080" i="1"/>
  <c r="G10080" i="1"/>
  <c r="G10081" i="1"/>
  <c r="F10082" i="1"/>
  <c r="G10082" i="1"/>
  <c r="G10083" i="1"/>
  <c r="F10084" i="1"/>
  <c r="G10084" i="1"/>
  <c r="G10085" i="1"/>
  <c r="F10086" i="1"/>
  <c r="G10086" i="1"/>
  <c r="G10087" i="1"/>
  <c r="F10088" i="1"/>
  <c r="G10088" i="1"/>
  <c r="G10089" i="1"/>
  <c r="F10090" i="1"/>
  <c r="G10090" i="1"/>
  <c r="G10091" i="1"/>
  <c r="F10092" i="1"/>
  <c r="G10092" i="1"/>
  <c r="G10093" i="1"/>
  <c r="F10094" i="1"/>
  <c r="G10094" i="1"/>
  <c r="G10095" i="1"/>
  <c r="F10096" i="1"/>
  <c r="G10096" i="1"/>
  <c r="G10097" i="1"/>
  <c r="F10098" i="1"/>
  <c r="G10098" i="1"/>
  <c r="G10099" i="1"/>
  <c r="F10100" i="1"/>
  <c r="G10100" i="1"/>
  <c r="G10101" i="1"/>
  <c r="F10102" i="1"/>
  <c r="G10102" i="1"/>
  <c r="G10103" i="1"/>
  <c r="F10104" i="1"/>
  <c r="G10104" i="1"/>
  <c r="G10105" i="1"/>
  <c r="F10106" i="1"/>
  <c r="G10106" i="1"/>
  <c r="G10107" i="1"/>
  <c r="F10108" i="1"/>
  <c r="G10108" i="1"/>
  <c r="F10109" i="1"/>
  <c r="G10109" i="1"/>
  <c r="F10110" i="1"/>
  <c r="G10110" i="1"/>
  <c r="G10111" i="1"/>
  <c r="F10112" i="1"/>
  <c r="G10112" i="1"/>
  <c r="G10113" i="1"/>
  <c r="F10114" i="1"/>
  <c r="G10114" i="1"/>
  <c r="G10115" i="1"/>
  <c r="F10116" i="1"/>
  <c r="G10116" i="1"/>
  <c r="G10117" i="1"/>
  <c r="F10118" i="1"/>
  <c r="G10118" i="1"/>
  <c r="G10119" i="1"/>
  <c r="F10120" i="1"/>
  <c r="G10120" i="1"/>
  <c r="G10121" i="1"/>
  <c r="F10122" i="1"/>
  <c r="G10122" i="1"/>
  <c r="G10123" i="1"/>
  <c r="F10124" i="1"/>
  <c r="G10124" i="1"/>
  <c r="G10125" i="1"/>
  <c r="F10126" i="1"/>
  <c r="G10126" i="1"/>
  <c r="G10127" i="1"/>
  <c r="F10128" i="1"/>
  <c r="G10128" i="1"/>
  <c r="F10129" i="1"/>
  <c r="G10129" i="1"/>
  <c r="F10130" i="1"/>
  <c r="G10130" i="1"/>
  <c r="G10131" i="1"/>
  <c r="F10132" i="1"/>
  <c r="G10132" i="1"/>
  <c r="F10133" i="1"/>
  <c r="G10133" i="1"/>
  <c r="F10134" i="1"/>
  <c r="G10134" i="1"/>
  <c r="G10135" i="1"/>
  <c r="F10136" i="1"/>
  <c r="G10136" i="1"/>
  <c r="F10137" i="1"/>
  <c r="G10137" i="1"/>
  <c r="F10138" i="1"/>
  <c r="G10138" i="1"/>
  <c r="G10139" i="1"/>
  <c r="F10140" i="1"/>
  <c r="G10140" i="1"/>
  <c r="G10141" i="1"/>
  <c r="F10142" i="1"/>
  <c r="G10142" i="1"/>
  <c r="G10143" i="1"/>
  <c r="F10144" i="1"/>
  <c r="G10144" i="1"/>
  <c r="G10145" i="1"/>
  <c r="F10146" i="1"/>
  <c r="G10146" i="1"/>
  <c r="F10147" i="1"/>
  <c r="G10147" i="1"/>
  <c r="F10148" i="1"/>
  <c r="G10148" i="1"/>
  <c r="G10149" i="1"/>
  <c r="F10150" i="1"/>
  <c r="G10150" i="1"/>
  <c r="G10151" i="1"/>
  <c r="F10152" i="1"/>
  <c r="G10152" i="1"/>
  <c r="G10153" i="1"/>
  <c r="F10154" i="1"/>
  <c r="G10154" i="1"/>
  <c r="F10155" i="1"/>
  <c r="G10155" i="1"/>
  <c r="F10156" i="1"/>
  <c r="G10156" i="1"/>
  <c r="G10157" i="1"/>
  <c r="F10158" i="1"/>
  <c r="G10158" i="1"/>
  <c r="G10159" i="1"/>
  <c r="F10160" i="1"/>
  <c r="G10160" i="1"/>
  <c r="G10161" i="1"/>
  <c r="F10162" i="1"/>
  <c r="G10162" i="1"/>
  <c r="G10163" i="1"/>
  <c r="F10164" i="1"/>
  <c r="G10164" i="1"/>
  <c r="G10165" i="1"/>
  <c r="F10166" i="1"/>
  <c r="G10166" i="1"/>
  <c r="G10167" i="1"/>
  <c r="F10168" i="1"/>
  <c r="G10168" i="1"/>
  <c r="G10169" i="1"/>
  <c r="F10170" i="1"/>
  <c r="G10170" i="1"/>
  <c r="G10171" i="1"/>
  <c r="F10172" i="1"/>
  <c r="G10172" i="1"/>
  <c r="G10173" i="1"/>
  <c r="F10174" i="1"/>
  <c r="G10174" i="1"/>
  <c r="G10175" i="1"/>
  <c r="F10176" i="1"/>
  <c r="G10176" i="1"/>
  <c r="G10177" i="1"/>
  <c r="F10178" i="1"/>
  <c r="G10178" i="1"/>
  <c r="G10179" i="1"/>
  <c r="F10180" i="1"/>
  <c r="G10180" i="1"/>
  <c r="G10181" i="1"/>
  <c r="F10182" i="1"/>
  <c r="G10182" i="1"/>
  <c r="G10183" i="1"/>
  <c r="F10184" i="1"/>
  <c r="G10184" i="1"/>
  <c r="G10185" i="1"/>
  <c r="F10186" i="1"/>
  <c r="G10186" i="1"/>
  <c r="G10187" i="1"/>
  <c r="F10188" i="1"/>
  <c r="G10188" i="1"/>
  <c r="G10189" i="1"/>
  <c r="F10190" i="1"/>
  <c r="G10190" i="1"/>
  <c r="G10191" i="1"/>
  <c r="F10192" i="1"/>
  <c r="G10192" i="1"/>
  <c r="G10193" i="1"/>
  <c r="F10194" i="1"/>
  <c r="G10194" i="1"/>
  <c r="G10195" i="1"/>
  <c r="F10196" i="1"/>
  <c r="G10196" i="1"/>
  <c r="G10197" i="1"/>
  <c r="F10198" i="1"/>
  <c r="G10198" i="1"/>
  <c r="G10199" i="1"/>
  <c r="F10200" i="1"/>
  <c r="G10200" i="1"/>
  <c r="G10201" i="1"/>
  <c r="F10202" i="1"/>
  <c r="G10202" i="1"/>
  <c r="G10203" i="1"/>
  <c r="F10204" i="1"/>
  <c r="G10204" i="1"/>
  <c r="G10205" i="1"/>
  <c r="F10206" i="1"/>
  <c r="G10206" i="1"/>
  <c r="G10207" i="1"/>
  <c r="F10208" i="1"/>
  <c r="G10208" i="1"/>
  <c r="G10209" i="1"/>
  <c r="F10210" i="1"/>
  <c r="G10210" i="1"/>
  <c r="G10212" i="1"/>
  <c r="F10213" i="1"/>
  <c r="G10213" i="1"/>
  <c r="F10214" i="1"/>
  <c r="G10214" i="1"/>
  <c r="G10215" i="1"/>
  <c r="F10216" i="1"/>
  <c r="G10216" i="1"/>
  <c r="G10217" i="1"/>
  <c r="F10218" i="1"/>
  <c r="G10218" i="1"/>
  <c r="G10219" i="1"/>
  <c r="F10220" i="1"/>
  <c r="G10220" i="1"/>
  <c r="G10221" i="1"/>
  <c r="F10222" i="1"/>
  <c r="G10222" i="1"/>
  <c r="G10223" i="1"/>
  <c r="F10224" i="1"/>
  <c r="G10224" i="1"/>
  <c r="G10225" i="1"/>
  <c r="F10226" i="1"/>
  <c r="G10226" i="1"/>
  <c r="G10227" i="1"/>
  <c r="F10228" i="1"/>
  <c r="G10228" i="1"/>
  <c r="G10229" i="1"/>
  <c r="F10230" i="1"/>
  <c r="G10230" i="1"/>
  <c r="G10231" i="1"/>
  <c r="F10232" i="1"/>
  <c r="G10232" i="1"/>
  <c r="G10233" i="1"/>
  <c r="F10234" i="1"/>
  <c r="G10234" i="1"/>
  <c r="G10235" i="1"/>
  <c r="F10236" i="1"/>
  <c r="G10236" i="1"/>
  <c r="G10237" i="1"/>
  <c r="F10238" i="1"/>
  <c r="G10238" i="1"/>
  <c r="G10239" i="1"/>
  <c r="F10240" i="1"/>
  <c r="G10240" i="1"/>
  <c r="G10241" i="1"/>
  <c r="F10242" i="1"/>
  <c r="G10242" i="1"/>
  <c r="G10243" i="1"/>
  <c r="F10244" i="1"/>
  <c r="G10244" i="1"/>
  <c r="G10245" i="1"/>
  <c r="F10246" i="1"/>
  <c r="G10246" i="1"/>
  <c r="G10247" i="1"/>
  <c r="F10248" i="1"/>
  <c r="G10248" i="1"/>
  <c r="G10249" i="1"/>
  <c r="F10250" i="1"/>
  <c r="G10250" i="1"/>
  <c r="G10251" i="1"/>
  <c r="F10252" i="1"/>
  <c r="G10252" i="1"/>
  <c r="G10253" i="1"/>
  <c r="F10254" i="1"/>
  <c r="G10254" i="1"/>
  <c r="G10255" i="1"/>
  <c r="F10256" i="1"/>
  <c r="G10256" i="1"/>
  <c r="G10257" i="1"/>
  <c r="F10259" i="1"/>
  <c r="G10259" i="1"/>
  <c r="G10258" i="1"/>
  <c r="F10260" i="1"/>
  <c r="G10260" i="1"/>
  <c r="G10261" i="1"/>
  <c r="F10262" i="1"/>
  <c r="G10262" i="1"/>
  <c r="G10263" i="1"/>
  <c r="F10264" i="1"/>
  <c r="G10264" i="1"/>
  <c r="F10265" i="1"/>
  <c r="G10265" i="1"/>
  <c r="G10266" i="1"/>
  <c r="F5426" i="1"/>
  <c r="G5426" i="1"/>
  <c r="G5427" i="1"/>
  <c r="F5428" i="1"/>
  <c r="G5428" i="1"/>
  <c r="G5437" i="1"/>
  <c r="F5438" i="1"/>
  <c r="G5438" i="1"/>
  <c r="G5439" i="1"/>
  <c r="F5440" i="1"/>
  <c r="G5440" i="1"/>
  <c r="G5441" i="1"/>
  <c r="F5442" i="1"/>
  <c r="G5442" i="1"/>
  <c r="G5443" i="1"/>
  <c r="F5444" i="1"/>
  <c r="G5444" i="1"/>
  <c r="G5445" i="1"/>
  <c r="F5446" i="1"/>
  <c r="G5446" i="1"/>
  <c r="G5447" i="1"/>
  <c r="F5448" i="1"/>
  <c r="G5448" i="1"/>
  <c r="G5449" i="1"/>
  <c r="F5450" i="1"/>
  <c r="G5450" i="1"/>
  <c r="G5451" i="1"/>
  <c r="F5452" i="1"/>
  <c r="G5452" i="1"/>
  <c r="F5453" i="1"/>
  <c r="G5453" i="1"/>
  <c r="F5454" i="1"/>
  <c r="G5454" i="1"/>
  <c r="G5455" i="1"/>
  <c r="F5456" i="1"/>
  <c r="G5456" i="1"/>
  <c r="G5457" i="1"/>
  <c r="F5458" i="1"/>
  <c r="G5458" i="1"/>
  <c r="F5459" i="1"/>
  <c r="G5459" i="1"/>
  <c r="F5460" i="1"/>
  <c r="G5460" i="1"/>
  <c r="G5461" i="1"/>
  <c r="F5462" i="1"/>
  <c r="G5462" i="1"/>
  <c r="G5463" i="1"/>
  <c r="F5464" i="1"/>
  <c r="G5464" i="1"/>
  <c r="G5465" i="1"/>
  <c r="F5466" i="1"/>
  <c r="G5466" i="1"/>
  <c r="G5467" i="1"/>
  <c r="F5468" i="1"/>
  <c r="G5468" i="1"/>
  <c r="G5469" i="1"/>
  <c r="F5470" i="1"/>
  <c r="G5470" i="1"/>
  <c r="G5471" i="1"/>
  <c r="F5472" i="1"/>
  <c r="G5472" i="1"/>
  <c r="G5473" i="1"/>
  <c r="F5474" i="1"/>
  <c r="G5474" i="1"/>
  <c r="G5475" i="1"/>
  <c r="F5476" i="1"/>
  <c r="G5476" i="1"/>
  <c r="G5477" i="1"/>
  <c r="F5478" i="1"/>
  <c r="G5478" i="1"/>
  <c r="G5479" i="1"/>
  <c r="F5480" i="1"/>
  <c r="G5480" i="1"/>
  <c r="G5483" i="1"/>
  <c r="F5484" i="1"/>
  <c r="G5484" i="1"/>
  <c r="G5485" i="1"/>
  <c r="F5486" i="1"/>
  <c r="G5486" i="1"/>
  <c r="G5487" i="1"/>
  <c r="F5488" i="1"/>
  <c r="G5488" i="1"/>
  <c r="F5489" i="1"/>
  <c r="G5489" i="1"/>
  <c r="F5490" i="1"/>
  <c r="G5490" i="1"/>
  <c r="G5491" i="1"/>
  <c r="F5492" i="1"/>
  <c r="G5492" i="1"/>
  <c r="F5493" i="1"/>
  <c r="G5493" i="1"/>
  <c r="F5494" i="1"/>
  <c r="G5494" i="1"/>
  <c r="G5495" i="1"/>
  <c r="F5496" i="1"/>
  <c r="G5496" i="1"/>
  <c r="G5497" i="1"/>
  <c r="F5498" i="1"/>
  <c r="G5498" i="1"/>
  <c r="G5499" i="1"/>
  <c r="F5500" i="1"/>
  <c r="G5500" i="1"/>
  <c r="G5501" i="1"/>
  <c r="F5502" i="1"/>
  <c r="G5502" i="1"/>
  <c r="G5503" i="1"/>
  <c r="F5504" i="1"/>
  <c r="G5504" i="1"/>
  <c r="G5505" i="1"/>
  <c r="F5506" i="1"/>
  <c r="G5506" i="1"/>
  <c r="G5507" i="1"/>
  <c r="F5508" i="1"/>
  <c r="G5508" i="1"/>
  <c r="G5509" i="1"/>
  <c r="F5510" i="1"/>
  <c r="G5510" i="1"/>
  <c r="G5511" i="1"/>
  <c r="F5512" i="1"/>
  <c r="G5512" i="1"/>
  <c r="G5513" i="1"/>
  <c r="F5514" i="1"/>
  <c r="G5514" i="1"/>
  <c r="G5515" i="1"/>
  <c r="F5516" i="1"/>
  <c r="G5516" i="1"/>
  <c r="G5517" i="1"/>
  <c r="F5518" i="1"/>
  <c r="G5518" i="1"/>
  <c r="G5519" i="1"/>
  <c r="F5520" i="1"/>
  <c r="G5520" i="1"/>
  <c r="G5521" i="1"/>
  <c r="F5522" i="1"/>
  <c r="G5522" i="1"/>
  <c r="G5523" i="1"/>
  <c r="F5524" i="1"/>
  <c r="G5524" i="1"/>
  <c r="G5525" i="1"/>
  <c r="F5527" i="1"/>
  <c r="G5527" i="1"/>
  <c r="G5526" i="1"/>
  <c r="F5528" i="1"/>
  <c r="G5528" i="1"/>
  <c r="G5529" i="1"/>
  <c r="F5530" i="1"/>
  <c r="G5530" i="1"/>
  <c r="G5531" i="1"/>
  <c r="F5532" i="1"/>
  <c r="G5532" i="1"/>
  <c r="G5533" i="1"/>
  <c r="F5534" i="1"/>
  <c r="G5534" i="1"/>
  <c r="G5535" i="1"/>
  <c r="F5536" i="1"/>
  <c r="G5536" i="1"/>
  <c r="G5537" i="1"/>
  <c r="F5538" i="1"/>
  <c r="G5538" i="1"/>
  <c r="F5539" i="1"/>
  <c r="G5539" i="1"/>
  <c r="F5540" i="1"/>
  <c r="G5540" i="1"/>
  <c r="G5541" i="1"/>
  <c r="F5542" i="1"/>
  <c r="G5542" i="1"/>
  <c r="G5543" i="1"/>
  <c r="F5544" i="1"/>
  <c r="G5544" i="1"/>
  <c r="G5545" i="1"/>
  <c r="F5546" i="1"/>
  <c r="G5546" i="1"/>
  <c r="G5547" i="1"/>
  <c r="F5548" i="1"/>
  <c r="G5548" i="1"/>
  <c r="F5549" i="1"/>
  <c r="G5549" i="1"/>
  <c r="F5550" i="1"/>
  <c r="G5550" i="1"/>
  <c r="G5551" i="1"/>
  <c r="F5553" i="1"/>
  <c r="G5553" i="1"/>
  <c r="G5552" i="1"/>
  <c r="F5554" i="1"/>
  <c r="G5554" i="1"/>
  <c r="G5555" i="1"/>
  <c r="F5556" i="1"/>
  <c r="G5556" i="1"/>
  <c r="G5557" i="1"/>
  <c r="F5558" i="1"/>
  <c r="G5558" i="1"/>
  <c r="G5559" i="1"/>
  <c r="F5560" i="1"/>
  <c r="G5560" i="1"/>
  <c r="G5561" i="1"/>
  <c r="F5562" i="1"/>
  <c r="G5562" i="1"/>
  <c r="G5563" i="1"/>
  <c r="F5564" i="1"/>
  <c r="G5564" i="1"/>
  <c r="G5565" i="1"/>
  <c r="F5566" i="1"/>
  <c r="G5566" i="1"/>
  <c r="G5567" i="1"/>
  <c r="F5568" i="1"/>
  <c r="G5568" i="1"/>
  <c r="F5569" i="1"/>
  <c r="G5569" i="1"/>
  <c r="F5570" i="1"/>
  <c r="G5570" i="1"/>
  <c r="G5571" i="1"/>
  <c r="F5572" i="1"/>
  <c r="G5572" i="1"/>
  <c r="G5573" i="1"/>
  <c r="F5574" i="1"/>
  <c r="G5574" i="1"/>
  <c r="G5575" i="1"/>
  <c r="F5576" i="1"/>
  <c r="G5576" i="1"/>
  <c r="G5577" i="1"/>
  <c r="F5578" i="1"/>
  <c r="G5578" i="1"/>
  <c r="G5579" i="1"/>
  <c r="F5580" i="1"/>
  <c r="G5580" i="1"/>
  <c r="G5581" i="1"/>
  <c r="F5582" i="1"/>
  <c r="G5582" i="1"/>
  <c r="G5583" i="1"/>
  <c r="F5584" i="1"/>
  <c r="G5584" i="1"/>
  <c r="G5585" i="1"/>
  <c r="F5586" i="1"/>
  <c r="G5586" i="1"/>
  <c r="G5587" i="1"/>
  <c r="F5588" i="1"/>
  <c r="G5588" i="1"/>
  <c r="G5589" i="1"/>
  <c r="F5590" i="1"/>
  <c r="G5590" i="1"/>
  <c r="G5591" i="1"/>
  <c r="F5592" i="1"/>
  <c r="G5592" i="1"/>
  <c r="G5593" i="1"/>
  <c r="F5594" i="1"/>
  <c r="G5594" i="1"/>
  <c r="G5595" i="1"/>
  <c r="F5596" i="1"/>
  <c r="G5596" i="1"/>
  <c r="G5597" i="1"/>
  <c r="F5598" i="1"/>
  <c r="G5598" i="1"/>
  <c r="F5599" i="1"/>
  <c r="G5599" i="1"/>
  <c r="F5600" i="1"/>
  <c r="G5600" i="1"/>
  <c r="G5601" i="1"/>
  <c r="F5603" i="1"/>
  <c r="G5603" i="1"/>
  <c r="G5602" i="1"/>
  <c r="F5604" i="1"/>
  <c r="G5604" i="1"/>
  <c r="G5605" i="1"/>
  <c r="F5606" i="1"/>
  <c r="G5606" i="1"/>
  <c r="G5607" i="1"/>
  <c r="F5608" i="1"/>
  <c r="G5608" i="1"/>
  <c r="G5609" i="1"/>
  <c r="F5610" i="1"/>
  <c r="G5610" i="1"/>
  <c r="G5611" i="1"/>
  <c r="F5612" i="1"/>
  <c r="G5612" i="1"/>
  <c r="F5613" i="1"/>
  <c r="G5613" i="1"/>
  <c r="F5614" i="1"/>
  <c r="G5614" i="1"/>
  <c r="G5615" i="1"/>
  <c r="F5617" i="1"/>
  <c r="G5617" i="1"/>
  <c r="G5616" i="1"/>
  <c r="F5618" i="1"/>
  <c r="G5618" i="1"/>
  <c r="G5619" i="1"/>
  <c r="F5620" i="1"/>
  <c r="G5620" i="1"/>
  <c r="G5621" i="1"/>
  <c r="F5622" i="1"/>
  <c r="G5622" i="1"/>
  <c r="F5623" i="1"/>
  <c r="G5623" i="1"/>
  <c r="F5624" i="1"/>
  <c r="G5624" i="1"/>
  <c r="G5625" i="1"/>
  <c r="F5626" i="1"/>
  <c r="G5626" i="1"/>
  <c r="G5627" i="1"/>
  <c r="F5629" i="1"/>
  <c r="G5629" i="1"/>
  <c r="G5628" i="1"/>
  <c r="F5630" i="1"/>
  <c r="G5630" i="1"/>
  <c r="G5631" i="1"/>
  <c r="F5632" i="1"/>
  <c r="G5632" i="1"/>
  <c r="F5633" i="1"/>
  <c r="G5633" i="1"/>
  <c r="F5634" i="1"/>
  <c r="G5634" i="1"/>
  <c r="G5637" i="1"/>
  <c r="F5638" i="1"/>
  <c r="G5638" i="1"/>
  <c r="G5639" i="1"/>
  <c r="F5640" i="1"/>
  <c r="G5640" i="1"/>
  <c r="G5641" i="1"/>
  <c r="F5642" i="1"/>
  <c r="G5642" i="1"/>
  <c r="G5643" i="1"/>
  <c r="F5644" i="1"/>
  <c r="G5644" i="1"/>
  <c r="G5645" i="1"/>
  <c r="F5646" i="1"/>
  <c r="G5646" i="1"/>
  <c r="F5647" i="1"/>
  <c r="G5647" i="1"/>
  <c r="F5648" i="1"/>
  <c r="G5648" i="1"/>
  <c r="G5649" i="1"/>
  <c r="F5651" i="1"/>
  <c r="G5651" i="1"/>
  <c r="G5650" i="1"/>
  <c r="F5652" i="1"/>
  <c r="G5652" i="1"/>
  <c r="G5653" i="1"/>
  <c r="F5654" i="1"/>
  <c r="G5654" i="1"/>
  <c r="G5655" i="1"/>
  <c r="F5656" i="1"/>
  <c r="G5656" i="1"/>
  <c r="G5657" i="1"/>
  <c r="F5658" i="1"/>
  <c r="G5658" i="1"/>
  <c r="F5659" i="1"/>
  <c r="G5659" i="1"/>
  <c r="F5660" i="1"/>
  <c r="G5660" i="1"/>
  <c r="G5661" i="1"/>
  <c r="F5663" i="1"/>
  <c r="G5663" i="1"/>
  <c r="G5662" i="1"/>
  <c r="F5664" i="1"/>
  <c r="G5664" i="1"/>
  <c r="G5665" i="1"/>
  <c r="F5666" i="1"/>
  <c r="G5666" i="1"/>
  <c r="G5667" i="1"/>
  <c r="F5668" i="1"/>
  <c r="G5668" i="1"/>
  <c r="G5669" i="1"/>
  <c r="F5670" i="1"/>
  <c r="G5670" i="1"/>
  <c r="F5671" i="1"/>
  <c r="G5671" i="1"/>
  <c r="F5672" i="1"/>
  <c r="G5672" i="1"/>
  <c r="G5673" i="1"/>
  <c r="F5675" i="1"/>
  <c r="G5675" i="1"/>
  <c r="G5674" i="1"/>
  <c r="F5676" i="1"/>
  <c r="G5676" i="1"/>
  <c r="G5677" i="1"/>
  <c r="F5678" i="1"/>
  <c r="G5678" i="1"/>
  <c r="G5679" i="1"/>
  <c r="F5680" i="1"/>
  <c r="G5680" i="1"/>
  <c r="G5681" i="1"/>
  <c r="F5682" i="1"/>
  <c r="G5682" i="1"/>
  <c r="F5683" i="1"/>
  <c r="G5683" i="1"/>
  <c r="F5684" i="1"/>
  <c r="G5684" i="1"/>
  <c r="G5685" i="1"/>
  <c r="F5686" i="1"/>
  <c r="G5686" i="1"/>
  <c r="G5687" i="1"/>
  <c r="F5688" i="1"/>
  <c r="G5688" i="1"/>
  <c r="G5689" i="1"/>
  <c r="F5690" i="1"/>
  <c r="G5690" i="1"/>
  <c r="G5691" i="1"/>
  <c r="F5692" i="1"/>
  <c r="G5692" i="1"/>
  <c r="F5693" i="1"/>
  <c r="G5693" i="1"/>
  <c r="F5694" i="1"/>
  <c r="G5694" i="1"/>
  <c r="G5695" i="1"/>
  <c r="F5697" i="1"/>
  <c r="G5697" i="1"/>
  <c r="G5696" i="1"/>
  <c r="F5698" i="1"/>
  <c r="G5698" i="1"/>
  <c r="G5699" i="1"/>
  <c r="F5700" i="1"/>
  <c r="G5700" i="1"/>
  <c r="G5701" i="1"/>
  <c r="F5702" i="1"/>
  <c r="G5702" i="1"/>
  <c r="G5703" i="1"/>
  <c r="F5704" i="1"/>
  <c r="G5704" i="1"/>
  <c r="F5705" i="1"/>
  <c r="G5705" i="1"/>
  <c r="F5706" i="1"/>
  <c r="G5706" i="1"/>
  <c r="G5707" i="1"/>
  <c r="F5708" i="1"/>
  <c r="G5708" i="1"/>
  <c r="G5709" i="1"/>
  <c r="F5710" i="1"/>
  <c r="G5710" i="1"/>
  <c r="G5711" i="1"/>
  <c r="F5712" i="1"/>
  <c r="G5712" i="1"/>
  <c r="G5713" i="1"/>
  <c r="F5714" i="1"/>
  <c r="G5714" i="1"/>
  <c r="G5715" i="1"/>
  <c r="F5716" i="1"/>
  <c r="G5716" i="1"/>
  <c r="G5717" i="1"/>
  <c r="F5718" i="1"/>
  <c r="G5718" i="1"/>
  <c r="G5719" i="1"/>
  <c r="F5720" i="1"/>
  <c r="G5720" i="1"/>
  <c r="G5721" i="1"/>
  <c r="F5722" i="1"/>
  <c r="G5722" i="1"/>
  <c r="G5723" i="1"/>
  <c r="F5724" i="1"/>
  <c r="G5724" i="1"/>
  <c r="F5725" i="1"/>
  <c r="G5725" i="1"/>
  <c r="G5726" i="1"/>
  <c r="F5727" i="1"/>
  <c r="G5727" i="1"/>
  <c r="G5728" i="1"/>
  <c r="F5729" i="1"/>
  <c r="G5729" i="1"/>
  <c r="G5730" i="1"/>
  <c r="F5731" i="1"/>
  <c r="G5731" i="1"/>
  <c r="G5732" i="1"/>
  <c r="F5733" i="1"/>
  <c r="G5733" i="1"/>
  <c r="G5734" i="1"/>
  <c r="F5735" i="1"/>
  <c r="G5735" i="1"/>
  <c r="G5736" i="1"/>
  <c r="F5737" i="1"/>
  <c r="G5737" i="1"/>
  <c r="G5738" i="1"/>
  <c r="F5739" i="1"/>
  <c r="G5739" i="1"/>
  <c r="G5740" i="1"/>
  <c r="F5741" i="1"/>
  <c r="G5741" i="1"/>
  <c r="G5742" i="1"/>
  <c r="F5744" i="1"/>
  <c r="G5744" i="1"/>
  <c r="G5743" i="1"/>
  <c r="F5745" i="1"/>
  <c r="G5745" i="1"/>
  <c r="G5746" i="1"/>
  <c r="F5747" i="1"/>
  <c r="G5747" i="1"/>
  <c r="G5748" i="1"/>
  <c r="F5749" i="1"/>
  <c r="G5749" i="1"/>
  <c r="G5750" i="1"/>
  <c r="F5751" i="1"/>
  <c r="G5751" i="1"/>
  <c r="G5752" i="1"/>
  <c r="F5753" i="1"/>
  <c r="G5753" i="1"/>
  <c r="G5754" i="1"/>
  <c r="F5755" i="1"/>
  <c r="G5755" i="1"/>
  <c r="G5756" i="1"/>
  <c r="F5757" i="1"/>
  <c r="G5757" i="1"/>
  <c r="G5758" i="1"/>
  <c r="F5759" i="1"/>
  <c r="G5759" i="1"/>
  <c r="G5760" i="1"/>
  <c r="F5761" i="1"/>
  <c r="G5761" i="1"/>
  <c r="G5762" i="1"/>
  <c r="F5763" i="1"/>
  <c r="G5763" i="1"/>
  <c r="G5764" i="1"/>
  <c r="F5765" i="1"/>
  <c r="G5765" i="1"/>
  <c r="G5766" i="1"/>
  <c r="F5767" i="1"/>
  <c r="G5767" i="1"/>
  <c r="G5768" i="1"/>
  <c r="F5769" i="1"/>
  <c r="G5769" i="1"/>
  <c r="G5770" i="1"/>
  <c r="F5771" i="1"/>
  <c r="G5771" i="1"/>
  <c r="G5772" i="1"/>
  <c r="F5773" i="1"/>
  <c r="G5773" i="1"/>
  <c r="G5774" i="1"/>
  <c r="F5775" i="1"/>
  <c r="G5775" i="1"/>
  <c r="G5776" i="1"/>
  <c r="F5777" i="1"/>
  <c r="G5777" i="1"/>
  <c r="G5778" i="1"/>
  <c r="F5779" i="1"/>
  <c r="G5779" i="1"/>
  <c r="G5780" i="1"/>
  <c r="F5781" i="1"/>
  <c r="G5781" i="1"/>
  <c r="G5782" i="1"/>
  <c r="F5784" i="1"/>
  <c r="G5784" i="1"/>
  <c r="G5783" i="1"/>
  <c r="F5785" i="1"/>
  <c r="G5785" i="1"/>
  <c r="G5786" i="1"/>
  <c r="F5787" i="1"/>
  <c r="G5787" i="1"/>
  <c r="G5788" i="1"/>
  <c r="F5789" i="1"/>
  <c r="G5789" i="1"/>
  <c r="G5790" i="1"/>
  <c r="F5791" i="1"/>
  <c r="G5791" i="1"/>
  <c r="G5793" i="1"/>
  <c r="F5794" i="1"/>
  <c r="G5794" i="1"/>
  <c r="F5795" i="1"/>
  <c r="G5795" i="1"/>
  <c r="G5796" i="1"/>
  <c r="F5797" i="1"/>
  <c r="G5797" i="1"/>
  <c r="G5798" i="1"/>
  <c r="F5800" i="1"/>
  <c r="G5800" i="1"/>
  <c r="G5799" i="1"/>
  <c r="F5801" i="1"/>
  <c r="G5801" i="1"/>
  <c r="G5802" i="1"/>
  <c r="F5803" i="1"/>
  <c r="G5803" i="1"/>
  <c r="G5804" i="1"/>
  <c r="F5805" i="1"/>
  <c r="G5805" i="1"/>
  <c r="G5806" i="1"/>
  <c r="F5807" i="1"/>
  <c r="G5807" i="1"/>
  <c r="G5808" i="1"/>
  <c r="F5809" i="1"/>
  <c r="G5809" i="1"/>
  <c r="G5810" i="1"/>
  <c r="F5811" i="1"/>
  <c r="G5811" i="1"/>
  <c r="G5812" i="1"/>
  <c r="F5813" i="1"/>
  <c r="G5813" i="1"/>
  <c r="G5814" i="1"/>
  <c r="F5815" i="1"/>
  <c r="G5815" i="1"/>
  <c r="F5816" i="1"/>
  <c r="G5816" i="1"/>
  <c r="G5817" i="1"/>
  <c r="F5818" i="1"/>
  <c r="G5818" i="1"/>
  <c r="F5819" i="1"/>
  <c r="G5819" i="1"/>
  <c r="F5820" i="1"/>
  <c r="G5820" i="1"/>
  <c r="G5821" i="1"/>
  <c r="F5822" i="1"/>
  <c r="G5822" i="1"/>
  <c r="G5823" i="1"/>
  <c r="F5824" i="1"/>
  <c r="G5824" i="1"/>
  <c r="G5825" i="1"/>
  <c r="F5826" i="1"/>
  <c r="G5826" i="1"/>
  <c r="G5827" i="1"/>
  <c r="F5828" i="1"/>
  <c r="G5828" i="1"/>
  <c r="G5829" i="1"/>
  <c r="F5830" i="1"/>
  <c r="G5830" i="1"/>
  <c r="G5831" i="1"/>
  <c r="F5832" i="1"/>
  <c r="G5832" i="1"/>
  <c r="G5833" i="1"/>
  <c r="F5834" i="1"/>
  <c r="G5834" i="1"/>
  <c r="G5835" i="1"/>
  <c r="F5836" i="1"/>
  <c r="G5836" i="1"/>
  <c r="G5837" i="1"/>
  <c r="F5838" i="1"/>
  <c r="G5838" i="1"/>
  <c r="G5839" i="1"/>
  <c r="F5840" i="1"/>
  <c r="G5840" i="1"/>
  <c r="G5841" i="1"/>
  <c r="F5842" i="1"/>
  <c r="G5842" i="1"/>
  <c r="F5843" i="1"/>
  <c r="G5843" i="1"/>
  <c r="F5844" i="1"/>
  <c r="G5844" i="1"/>
  <c r="G5845" i="1"/>
  <c r="F5846" i="1"/>
  <c r="G5846" i="1"/>
  <c r="G5847" i="1"/>
  <c r="F5848" i="1"/>
  <c r="G5848" i="1"/>
  <c r="G5849" i="1"/>
  <c r="F5850" i="1"/>
  <c r="G5850" i="1"/>
  <c r="G5851" i="1"/>
  <c r="F5852" i="1"/>
  <c r="G5852" i="1"/>
  <c r="G5853" i="1"/>
  <c r="F5854" i="1"/>
  <c r="G5854" i="1"/>
  <c r="G5855" i="1"/>
  <c r="F5856" i="1"/>
  <c r="G5856" i="1"/>
  <c r="G5857" i="1"/>
  <c r="F5858" i="1"/>
  <c r="G5858" i="1"/>
  <c r="G5859" i="1"/>
  <c r="F5860" i="1"/>
  <c r="G5860" i="1"/>
  <c r="G5861" i="1"/>
  <c r="F5862" i="1"/>
  <c r="G5862" i="1"/>
  <c r="G5863" i="1"/>
  <c r="F5864" i="1"/>
  <c r="G5864" i="1"/>
  <c r="F5865" i="1"/>
  <c r="G5865" i="1"/>
  <c r="F5866" i="1"/>
  <c r="G5866" i="1"/>
  <c r="G5867" i="1"/>
  <c r="F5868" i="1"/>
  <c r="G5868" i="1"/>
  <c r="G5869" i="1"/>
  <c r="F5870" i="1"/>
  <c r="G5870" i="1"/>
  <c r="G5871" i="1"/>
  <c r="F5872" i="1"/>
  <c r="G5872" i="1"/>
  <c r="G5873" i="1"/>
  <c r="F5874" i="1"/>
  <c r="G5874" i="1"/>
  <c r="G5875" i="1"/>
  <c r="F5876" i="1"/>
  <c r="G5876" i="1"/>
  <c r="G5877" i="1"/>
  <c r="F5878" i="1"/>
  <c r="G5878" i="1"/>
  <c r="G5879" i="1"/>
  <c r="F5880" i="1"/>
  <c r="G5880" i="1"/>
  <c r="G5881" i="1"/>
  <c r="F5882" i="1"/>
  <c r="G5882" i="1"/>
  <c r="G5883" i="1"/>
  <c r="F5884" i="1"/>
  <c r="G5884" i="1"/>
  <c r="G5885" i="1"/>
  <c r="F5886" i="1"/>
  <c r="G5886" i="1"/>
  <c r="G5887" i="1"/>
  <c r="F5888" i="1"/>
  <c r="G5888" i="1"/>
  <c r="G5889" i="1"/>
  <c r="F5890" i="1"/>
  <c r="G5890" i="1"/>
  <c r="G5891" i="1"/>
  <c r="F5892" i="1"/>
  <c r="G5892" i="1"/>
  <c r="G5893" i="1"/>
  <c r="F5894" i="1"/>
  <c r="G5894" i="1"/>
  <c r="G5895" i="1"/>
  <c r="F5896" i="1"/>
  <c r="G5896" i="1"/>
  <c r="G5897" i="1"/>
  <c r="F5898" i="1"/>
  <c r="G5898" i="1"/>
  <c r="F5899" i="1"/>
  <c r="G5899" i="1"/>
  <c r="F5900" i="1"/>
  <c r="G5900" i="1"/>
  <c r="G5901" i="1"/>
  <c r="F5903" i="1"/>
  <c r="G5903" i="1"/>
  <c r="G5902" i="1"/>
  <c r="F5904" i="1"/>
  <c r="G5904" i="1"/>
  <c r="G5905" i="1"/>
  <c r="F5906" i="1"/>
  <c r="G5906" i="1"/>
  <c r="G5907" i="1"/>
  <c r="F5908" i="1"/>
  <c r="G5908" i="1"/>
  <c r="G5909" i="1"/>
  <c r="F5910" i="1"/>
  <c r="G5910" i="1"/>
  <c r="G5911" i="1"/>
  <c r="F5912" i="1"/>
  <c r="G5912" i="1"/>
  <c r="G5913" i="1"/>
  <c r="F5914" i="1"/>
  <c r="G5914" i="1"/>
  <c r="G5915" i="1"/>
  <c r="F5916" i="1"/>
  <c r="G5916" i="1"/>
  <c r="G5917" i="1"/>
  <c r="F5918" i="1"/>
  <c r="G5918" i="1"/>
  <c r="G5919" i="1"/>
  <c r="F5921" i="1"/>
  <c r="G5921" i="1"/>
  <c r="G5920" i="1"/>
  <c r="F5922" i="1"/>
  <c r="G5922" i="1"/>
  <c r="G5923" i="1"/>
  <c r="F5924" i="1"/>
  <c r="G5924" i="1"/>
  <c r="G5925" i="1"/>
  <c r="F5926" i="1"/>
  <c r="G5926" i="1"/>
  <c r="G5927" i="1"/>
  <c r="F5928" i="1"/>
  <c r="G5928" i="1"/>
  <c r="G5929" i="1"/>
  <c r="F5930" i="1"/>
  <c r="G5930" i="1"/>
  <c r="G5931" i="1"/>
  <c r="F5932" i="1"/>
  <c r="G5932" i="1"/>
  <c r="G5933" i="1"/>
  <c r="F5934" i="1"/>
  <c r="G5934" i="1"/>
  <c r="G5935" i="1"/>
  <c r="F5936" i="1"/>
  <c r="G5936" i="1"/>
  <c r="G5937" i="1"/>
  <c r="F5938" i="1"/>
  <c r="G5938" i="1"/>
  <c r="G5939" i="1"/>
  <c r="F5940" i="1"/>
  <c r="G5940" i="1"/>
  <c r="G5941" i="1"/>
  <c r="F5942" i="1"/>
  <c r="G5942" i="1"/>
  <c r="G5943" i="1"/>
  <c r="F5944" i="1"/>
  <c r="G5944" i="1"/>
  <c r="F5945" i="1"/>
  <c r="G5945" i="1"/>
  <c r="F5946" i="1"/>
  <c r="G5946" i="1"/>
  <c r="G5947" i="1"/>
  <c r="F5948" i="1"/>
  <c r="G5948" i="1"/>
  <c r="G5949" i="1"/>
  <c r="F5950" i="1"/>
  <c r="G5950" i="1"/>
  <c r="G5951" i="1"/>
  <c r="F5952" i="1"/>
  <c r="G5952" i="1"/>
  <c r="F5953" i="1"/>
  <c r="G5953" i="1"/>
  <c r="F5954" i="1"/>
  <c r="G5954" i="1"/>
  <c r="G5955" i="1"/>
  <c r="F5956" i="1"/>
  <c r="G5956" i="1"/>
  <c r="G5957" i="1"/>
  <c r="F5958" i="1"/>
  <c r="G5958" i="1"/>
  <c r="G5959" i="1"/>
  <c r="F5960" i="1"/>
  <c r="G5960" i="1"/>
  <c r="F5961" i="1"/>
  <c r="G5961" i="1"/>
  <c r="F5962" i="1"/>
  <c r="G5962" i="1"/>
  <c r="G5963" i="1"/>
  <c r="F5964" i="1"/>
  <c r="G5964" i="1"/>
  <c r="G5965" i="1"/>
  <c r="F5966" i="1"/>
  <c r="G5966" i="1"/>
  <c r="G5967" i="1"/>
  <c r="F5968" i="1"/>
  <c r="G5968" i="1"/>
  <c r="G5969" i="1"/>
  <c r="F5970" i="1"/>
  <c r="G5970" i="1"/>
  <c r="G5971" i="1"/>
  <c r="F5972" i="1"/>
  <c r="G5972" i="1"/>
  <c r="G5973" i="1"/>
  <c r="F5974" i="1"/>
  <c r="G5974" i="1"/>
  <c r="G5975" i="1"/>
  <c r="F5976" i="1"/>
  <c r="G5976" i="1"/>
  <c r="G5977" i="1"/>
  <c r="F5978" i="1"/>
  <c r="G5978" i="1"/>
  <c r="G5979" i="1"/>
  <c r="F5980" i="1"/>
  <c r="G5980" i="1"/>
  <c r="G5981" i="1"/>
  <c r="F5982" i="1"/>
  <c r="G5982" i="1"/>
  <c r="G5983" i="1"/>
  <c r="F5984" i="1"/>
  <c r="G5984" i="1"/>
  <c r="G5985" i="1"/>
  <c r="F5986" i="1"/>
  <c r="G5986" i="1"/>
  <c r="G5987" i="1"/>
  <c r="F5988" i="1"/>
  <c r="G5988" i="1"/>
  <c r="G5989" i="1"/>
  <c r="F5990" i="1"/>
  <c r="G5990" i="1"/>
  <c r="G5991" i="1"/>
  <c r="F5992" i="1"/>
  <c r="G5992" i="1"/>
  <c r="G5993" i="1"/>
  <c r="F5994" i="1"/>
  <c r="G5994" i="1"/>
  <c r="G5995" i="1"/>
  <c r="F5996" i="1"/>
  <c r="G5996" i="1"/>
  <c r="G5997" i="1"/>
  <c r="F5998" i="1"/>
  <c r="G5998" i="1"/>
  <c r="G5999" i="1"/>
  <c r="F6000" i="1"/>
  <c r="G6000" i="1"/>
  <c r="G6001" i="1"/>
  <c r="F6002" i="1"/>
  <c r="G6002" i="1"/>
  <c r="G6003" i="1"/>
  <c r="F6004" i="1"/>
  <c r="G6004" i="1"/>
  <c r="G6005" i="1"/>
  <c r="F6006" i="1"/>
  <c r="G6006" i="1"/>
  <c r="F6007" i="1"/>
  <c r="G6007" i="1"/>
  <c r="F6008" i="1"/>
  <c r="G6008" i="1"/>
  <c r="G6009" i="1"/>
  <c r="F6011" i="1"/>
  <c r="G6011" i="1"/>
  <c r="G6010" i="1"/>
  <c r="F6012" i="1"/>
  <c r="G6012" i="1"/>
  <c r="G6013" i="1"/>
  <c r="F6014" i="1"/>
  <c r="G6014" i="1"/>
  <c r="G6015" i="1"/>
  <c r="F6016" i="1"/>
  <c r="G6016" i="1"/>
  <c r="G6017" i="1"/>
  <c r="F6018" i="1"/>
  <c r="G6018" i="1"/>
  <c r="G6019" i="1"/>
  <c r="F6020" i="1"/>
  <c r="G6020" i="1"/>
  <c r="G6021" i="1"/>
  <c r="F6022" i="1"/>
  <c r="G6022" i="1"/>
  <c r="G6023" i="1"/>
  <c r="F6024" i="1"/>
  <c r="G6024" i="1"/>
  <c r="F6025" i="1"/>
  <c r="G6025" i="1"/>
  <c r="G6026" i="1"/>
  <c r="F6027" i="1"/>
  <c r="G6027" i="1"/>
  <c r="G6028" i="1"/>
  <c r="F6029" i="1"/>
  <c r="G6029" i="1"/>
  <c r="G6030" i="1"/>
  <c r="F6031" i="1"/>
  <c r="G6031" i="1"/>
  <c r="G6032" i="1"/>
  <c r="F6033" i="1"/>
  <c r="G6033" i="1"/>
  <c r="G6034" i="1"/>
  <c r="F6035" i="1"/>
  <c r="G6035" i="1"/>
  <c r="G6036" i="1"/>
  <c r="F6037" i="1"/>
  <c r="G6037" i="1"/>
  <c r="G6038" i="1"/>
  <c r="F6039" i="1"/>
  <c r="G6039" i="1"/>
  <c r="G6040" i="1"/>
  <c r="F6041" i="1"/>
  <c r="G6041" i="1"/>
  <c r="G6042" i="1"/>
  <c r="F6043" i="1"/>
  <c r="G6043" i="1"/>
  <c r="G6044" i="1"/>
  <c r="F6045" i="1"/>
  <c r="G6045" i="1"/>
  <c r="G6046" i="1"/>
  <c r="F6047" i="1"/>
  <c r="G6047" i="1"/>
  <c r="G6048" i="1"/>
  <c r="F6049" i="1"/>
  <c r="G6049" i="1"/>
  <c r="G6050" i="1"/>
  <c r="F6051" i="1"/>
  <c r="G6051" i="1"/>
  <c r="G6052" i="1"/>
  <c r="F6053" i="1"/>
  <c r="G6053" i="1"/>
  <c r="G6054" i="1"/>
  <c r="F6055" i="1"/>
  <c r="G6055" i="1"/>
  <c r="G6056" i="1"/>
  <c r="F6057" i="1"/>
  <c r="G6057" i="1"/>
  <c r="G6058" i="1"/>
  <c r="F6059" i="1"/>
  <c r="G6059" i="1"/>
  <c r="G6060" i="1"/>
  <c r="F6061" i="1"/>
  <c r="G6061" i="1"/>
  <c r="G6062" i="1"/>
  <c r="F6063" i="1"/>
  <c r="G6063" i="1"/>
  <c r="G6064" i="1"/>
  <c r="F6065" i="1"/>
  <c r="G6065" i="1"/>
  <c r="G6066" i="1"/>
  <c r="F6067" i="1"/>
  <c r="G6067" i="1"/>
  <c r="G6068" i="1"/>
  <c r="F6069" i="1"/>
  <c r="G6069" i="1"/>
  <c r="G6070" i="1"/>
  <c r="F6071" i="1"/>
  <c r="G6071" i="1"/>
  <c r="G6072" i="1"/>
  <c r="F6073" i="1"/>
  <c r="G6073" i="1"/>
  <c r="G6074" i="1"/>
  <c r="F6075" i="1"/>
  <c r="G6075" i="1"/>
  <c r="G6076" i="1"/>
  <c r="F6077" i="1"/>
  <c r="G6077" i="1"/>
  <c r="G6078" i="1"/>
  <c r="F6079" i="1"/>
  <c r="G6079" i="1"/>
  <c r="G6080" i="1"/>
  <c r="F6081" i="1"/>
  <c r="G6081" i="1"/>
  <c r="G6082" i="1"/>
  <c r="F6083" i="1"/>
  <c r="G6083" i="1"/>
  <c r="G6084" i="1"/>
  <c r="F6085" i="1"/>
  <c r="G6085" i="1"/>
  <c r="G6086" i="1"/>
  <c r="F6087" i="1"/>
  <c r="G6087" i="1"/>
  <c r="G6088" i="1"/>
  <c r="F6089" i="1"/>
  <c r="G6089" i="1"/>
  <c r="F6090" i="1"/>
  <c r="G6090" i="1"/>
  <c r="G6091" i="1"/>
  <c r="F6092" i="1"/>
  <c r="G6092" i="1"/>
  <c r="G6093" i="1"/>
  <c r="F6094" i="1"/>
  <c r="G6094" i="1"/>
  <c r="G6095" i="1"/>
  <c r="F6096" i="1"/>
  <c r="G6096" i="1"/>
  <c r="F6097" i="1"/>
  <c r="G6097" i="1"/>
  <c r="F6098" i="1"/>
  <c r="G6098" i="1"/>
  <c r="G6099" i="1"/>
  <c r="F6100" i="1"/>
  <c r="G6100" i="1"/>
  <c r="G6101" i="1"/>
  <c r="F6102" i="1"/>
  <c r="G6102" i="1"/>
  <c r="G6103" i="1"/>
  <c r="F6104" i="1"/>
  <c r="G6104" i="1"/>
  <c r="G6105" i="1"/>
  <c r="F6106" i="1"/>
  <c r="G6106" i="1"/>
  <c r="G6107" i="1"/>
  <c r="F6108" i="1"/>
  <c r="G6108" i="1"/>
  <c r="G6109" i="1"/>
  <c r="F6110" i="1"/>
  <c r="G6110" i="1"/>
  <c r="G6111" i="1"/>
  <c r="F6112" i="1"/>
  <c r="G6112" i="1"/>
  <c r="G6113" i="1"/>
  <c r="F6114" i="1"/>
  <c r="G6114" i="1"/>
  <c r="G6115" i="1"/>
  <c r="F6116" i="1"/>
  <c r="G6116" i="1"/>
  <c r="G6117" i="1"/>
  <c r="F6118" i="1"/>
  <c r="G6118" i="1"/>
  <c r="G6119" i="1"/>
  <c r="F6120" i="1"/>
  <c r="G6120" i="1"/>
  <c r="G6121" i="1"/>
  <c r="F6122" i="1"/>
  <c r="G6122" i="1"/>
  <c r="G6123" i="1"/>
  <c r="F6124" i="1"/>
  <c r="G6124" i="1"/>
  <c r="F6125" i="1"/>
  <c r="G6125" i="1"/>
  <c r="F6126" i="1"/>
  <c r="G6126" i="1"/>
  <c r="G6127" i="1"/>
  <c r="F6128" i="1"/>
  <c r="G6128" i="1"/>
  <c r="G6129" i="1"/>
  <c r="F6130" i="1"/>
  <c r="G6130" i="1"/>
  <c r="G6131" i="1"/>
  <c r="F6133" i="1"/>
  <c r="G6133" i="1"/>
  <c r="G6132" i="1"/>
  <c r="F6134" i="1"/>
  <c r="G6134" i="1"/>
  <c r="G6135" i="1"/>
  <c r="F6136" i="1"/>
  <c r="G6136" i="1"/>
  <c r="G6137" i="1"/>
  <c r="F6138" i="1"/>
  <c r="G6138" i="1"/>
  <c r="G6139" i="1"/>
  <c r="F6140" i="1"/>
  <c r="G6140" i="1"/>
  <c r="G6141" i="1"/>
  <c r="F6142" i="1"/>
  <c r="G6142" i="1"/>
  <c r="G6143" i="1"/>
  <c r="F6144" i="1"/>
  <c r="G6144" i="1"/>
  <c r="G6145" i="1"/>
  <c r="F6146" i="1"/>
  <c r="G6146" i="1"/>
  <c r="G6147" i="1"/>
  <c r="F6148" i="1"/>
  <c r="G6148" i="1"/>
  <c r="G6149" i="1"/>
  <c r="F6150" i="1"/>
  <c r="G6150" i="1"/>
  <c r="G6151" i="1"/>
  <c r="F6152" i="1"/>
  <c r="G6152" i="1"/>
  <c r="F6153" i="1"/>
  <c r="G6153" i="1"/>
  <c r="G6154" i="1"/>
  <c r="F6155" i="1"/>
  <c r="G6155" i="1"/>
  <c r="G6156" i="1"/>
  <c r="F6157" i="1"/>
  <c r="G6157" i="1"/>
  <c r="G6158" i="1"/>
  <c r="F6159" i="1"/>
  <c r="G6159" i="1"/>
  <c r="G6160" i="1"/>
  <c r="F6161" i="1"/>
  <c r="G6161" i="1"/>
  <c r="F6162" i="1"/>
  <c r="G6162" i="1"/>
  <c r="G6163" i="1"/>
  <c r="F6164" i="1"/>
  <c r="G6164" i="1"/>
  <c r="G6165" i="1"/>
  <c r="F6166" i="1"/>
  <c r="G6166" i="1"/>
  <c r="G6167" i="1"/>
  <c r="F6168" i="1"/>
  <c r="G6168" i="1"/>
  <c r="G6169" i="1"/>
  <c r="F6170" i="1"/>
  <c r="G6170" i="1"/>
  <c r="G6171" i="1"/>
  <c r="F6172" i="1"/>
  <c r="G6172" i="1"/>
  <c r="G6173" i="1"/>
  <c r="F6174" i="1"/>
  <c r="G6174" i="1"/>
  <c r="G6175" i="1"/>
  <c r="F6176" i="1"/>
  <c r="G6176" i="1"/>
  <c r="G6177" i="1"/>
  <c r="F6178" i="1"/>
  <c r="G6178" i="1"/>
  <c r="G6179" i="1"/>
  <c r="F6180" i="1"/>
  <c r="G6180" i="1"/>
  <c r="G6181" i="1"/>
  <c r="F6182" i="1"/>
  <c r="G6182" i="1"/>
  <c r="G6183" i="1"/>
  <c r="F6184" i="1"/>
  <c r="G6184" i="1"/>
  <c r="G6185" i="1"/>
  <c r="F6186" i="1"/>
  <c r="G6186" i="1"/>
  <c r="G6187" i="1"/>
  <c r="F6188" i="1"/>
  <c r="G6188" i="1"/>
  <c r="G6189" i="1"/>
  <c r="F6190" i="1"/>
  <c r="G6190" i="1"/>
  <c r="G6191" i="1"/>
  <c r="F6192" i="1"/>
  <c r="G6192" i="1"/>
  <c r="F6193" i="1"/>
  <c r="G6193" i="1"/>
  <c r="F6194" i="1"/>
  <c r="G6194" i="1"/>
  <c r="G6195" i="1"/>
  <c r="F6196" i="1"/>
  <c r="G6196" i="1"/>
  <c r="F6197" i="1"/>
  <c r="G6197" i="1"/>
  <c r="G6198" i="1"/>
  <c r="F6200" i="1"/>
  <c r="G6200" i="1"/>
  <c r="G6199" i="1"/>
  <c r="F6201" i="1"/>
  <c r="G6201" i="1"/>
  <c r="G6202" i="1"/>
  <c r="F6203" i="1"/>
  <c r="G6203" i="1"/>
  <c r="G6204" i="1"/>
  <c r="F6205" i="1"/>
  <c r="G6205" i="1"/>
  <c r="G6206" i="1"/>
  <c r="F6207" i="1"/>
  <c r="G6207" i="1"/>
  <c r="G6208" i="1"/>
  <c r="F6209" i="1"/>
  <c r="G6209" i="1"/>
  <c r="F6210" i="1"/>
  <c r="G6210" i="1"/>
  <c r="G6211" i="1"/>
  <c r="F6212" i="1"/>
  <c r="G6212" i="1"/>
  <c r="G6213" i="1"/>
  <c r="F6214" i="1"/>
  <c r="G6214" i="1"/>
  <c r="G6215" i="1"/>
  <c r="F6216" i="1"/>
  <c r="G6216" i="1"/>
  <c r="G6217" i="1"/>
  <c r="F6218" i="1"/>
  <c r="G6218" i="1"/>
  <c r="G6219" i="1"/>
  <c r="F6220" i="1"/>
  <c r="G6220" i="1"/>
  <c r="G6221" i="1"/>
  <c r="F6222" i="1"/>
  <c r="G6222" i="1"/>
  <c r="G6223" i="1"/>
  <c r="F6224" i="1"/>
  <c r="G6224" i="1"/>
  <c r="G6227" i="1"/>
  <c r="F6228" i="1"/>
  <c r="G6228" i="1"/>
  <c r="G6229" i="1"/>
  <c r="F6230" i="1"/>
  <c r="G6230" i="1"/>
  <c r="G6231" i="1"/>
  <c r="F6232" i="1"/>
  <c r="G6232" i="1"/>
  <c r="G6233" i="1"/>
  <c r="F6234" i="1"/>
  <c r="G6234" i="1"/>
  <c r="G6235" i="1"/>
  <c r="F6236" i="1"/>
  <c r="G6236" i="1"/>
  <c r="G6237" i="1"/>
  <c r="F6238" i="1"/>
  <c r="G6238" i="1"/>
  <c r="G6239" i="1"/>
  <c r="F6240" i="1"/>
  <c r="G6240" i="1"/>
  <c r="G6241" i="1"/>
  <c r="F6242" i="1"/>
  <c r="G6242" i="1"/>
  <c r="G6243" i="1"/>
  <c r="F6244" i="1"/>
  <c r="G6244" i="1"/>
  <c r="G6245" i="1"/>
  <c r="F6246" i="1"/>
  <c r="G6246" i="1"/>
  <c r="F6247" i="1"/>
  <c r="G6247" i="1"/>
  <c r="G6248" i="1"/>
  <c r="F6250" i="1"/>
  <c r="G6250" i="1"/>
  <c r="G6249" i="1"/>
  <c r="F6251" i="1"/>
  <c r="G6251" i="1"/>
  <c r="G6252" i="1"/>
  <c r="F6253" i="1"/>
  <c r="G6253" i="1"/>
  <c r="G6254" i="1"/>
  <c r="F6255" i="1"/>
  <c r="G6255" i="1"/>
  <c r="G6256" i="1"/>
  <c r="F6257" i="1"/>
  <c r="G6257" i="1"/>
  <c r="G6258" i="1"/>
  <c r="F6259" i="1"/>
  <c r="G6259" i="1"/>
  <c r="G6260" i="1"/>
  <c r="F6261" i="1"/>
  <c r="G6261" i="1"/>
  <c r="G6262" i="1"/>
  <c r="F6263" i="1"/>
  <c r="G6263" i="1"/>
  <c r="G6265" i="1"/>
  <c r="F6266" i="1"/>
  <c r="G6266" i="1"/>
  <c r="F6267" i="1"/>
  <c r="G6267" i="1"/>
  <c r="F6268" i="1"/>
  <c r="G6268" i="1"/>
  <c r="G6269" i="1"/>
  <c r="F6270" i="1"/>
  <c r="G6270" i="1"/>
  <c r="G6271" i="1"/>
  <c r="F6272" i="1"/>
  <c r="G6272" i="1"/>
  <c r="G6273" i="1"/>
  <c r="F6274" i="1"/>
  <c r="G6274" i="1"/>
  <c r="G6275" i="1"/>
  <c r="F6276" i="1"/>
  <c r="G6276" i="1"/>
  <c r="G6277" i="1"/>
  <c r="F6278" i="1"/>
  <c r="G6278" i="1"/>
  <c r="G6279" i="1"/>
  <c r="F6280" i="1"/>
  <c r="G6280" i="1"/>
  <c r="G6281" i="1"/>
  <c r="F6282" i="1"/>
  <c r="G6282" i="1"/>
  <c r="G6283" i="1"/>
  <c r="F6284" i="1"/>
  <c r="G6284" i="1"/>
  <c r="G6285" i="1"/>
  <c r="F6286" i="1"/>
  <c r="G6286" i="1"/>
  <c r="G6287" i="1"/>
  <c r="F6288" i="1"/>
  <c r="G6288" i="1"/>
  <c r="G6289" i="1"/>
  <c r="F6290" i="1"/>
  <c r="G6290" i="1"/>
  <c r="G6291" i="1"/>
  <c r="F6292" i="1"/>
  <c r="G6292" i="1"/>
  <c r="G6293" i="1"/>
  <c r="F6294" i="1"/>
  <c r="G6294" i="1"/>
  <c r="F6295" i="1"/>
  <c r="G6295" i="1"/>
  <c r="F6296" i="1"/>
  <c r="G6296" i="1"/>
  <c r="G6297" i="1"/>
  <c r="F6298" i="1"/>
  <c r="G6298" i="1"/>
  <c r="G6299" i="1"/>
  <c r="F6300" i="1"/>
  <c r="G6300" i="1"/>
  <c r="G6301" i="1"/>
  <c r="F6302" i="1"/>
  <c r="G6302" i="1"/>
  <c r="G6303" i="1"/>
  <c r="F6304" i="1"/>
  <c r="G6304" i="1"/>
  <c r="G6305" i="1"/>
  <c r="F6306" i="1"/>
  <c r="G6306" i="1"/>
  <c r="G6307" i="1"/>
  <c r="F6308" i="1"/>
  <c r="G6308" i="1"/>
  <c r="G6309" i="1"/>
  <c r="F6310" i="1"/>
  <c r="G6310" i="1"/>
  <c r="G6311" i="1"/>
  <c r="F6312" i="1"/>
  <c r="G6312" i="1"/>
  <c r="G6313" i="1"/>
  <c r="F6314" i="1"/>
  <c r="G6314" i="1"/>
  <c r="G6315" i="1"/>
  <c r="F6316" i="1"/>
  <c r="G6316" i="1"/>
  <c r="G6317" i="1"/>
  <c r="F6318" i="1"/>
  <c r="G6318" i="1"/>
  <c r="G6319" i="1"/>
  <c r="F6320" i="1"/>
  <c r="G6320" i="1"/>
  <c r="G6321" i="1"/>
  <c r="F6322" i="1"/>
  <c r="G6322" i="1"/>
  <c r="G6323" i="1"/>
  <c r="F6324" i="1"/>
  <c r="G6324" i="1"/>
  <c r="G6325" i="1"/>
  <c r="F6326" i="1"/>
  <c r="G6326" i="1"/>
  <c r="G6327" i="1"/>
  <c r="F6328" i="1"/>
  <c r="G6328" i="1"/>
  <c r="G6329" i="1"/>
  <c r="F6330" i="1"/>
  <c r="G6330" i="1"/>
  <c r="G6331" i="1"/>
  <c r="F6332" i="1"/>
  <c r="G6332" i="1"/>
  <c r="G6333" i="1"/>
  <c r="F6334" i="1"/>
  <c r="G6334" i="1"/>
  <c r="G6335" i="1"/>
  <c r="F6336" i="1"/>
  <c r="G6336" i="1"/>
  <c r="G6337" i="1"/>
  <c r="F6338" i="1"/>
  <c r="G6338" i="1"/>
  <c r="G6339" i="1"/>
  <c r="F6340" i="1"/>
  <c r="G6340" i="1"/>
  <c r="G6341" i="1"/>
  <c r="F6342" i="1"/>
  <c r="G6342" i="1"/>
  <c r="G6343" i="1"/>
  <c r="F6344" i="1"/>
  <c r="G6344" i="1"/>
  <c r="G6345" i="1"/>
  <c r="F6346" i="1"/>
  <c r="G6346" i="1"/>
  <c r="G6347" i="1"/>
  <c r="F6348" i="1"/>
  <c r="G6348" i="1"/>
  <c r="G6349" i="1"/>
  <c r="F6350" i="1"/>
  <c r="G6350" i="1"/>
  <c r="G6351" i="1"/>
  <c r="F6352" i="1"/>
  <c r="G6352" i="1"/>
  <c r="G6353" i="1"/>
  <c r="F6354" i="1"/>
  <c r="G6354" i="1"/>
  <c r="G6355" i="1"/>
  <c r="F6356" i="1"/>
  <c r="G6356" i="1"/>
  <c r="G6357" i="1"/>
  <c r="F6358" i="1"/>
  <c r="G6358" i="1"/>
  <c r="G6359" i="1"/>
  <c r="F6360" i="1"/>
  <c r="G6360" i="1"/>
  <c r="G6361" i="1"/>
  <c r="F6362" i="1"/>
  <c r="G6362" i="1"/>
  <c r="F6363" i="1"/>
  <c r="G6363" i="1"/>
  <c r="F6364" i="1"/>
  <c r="G6364" i="1"/>
  <c r="G6365" i="1"/>
  <c r="F6366" i="1"/>
  <c r="G6366" i="1"/>
  <c r="G6367" i="1"/>
  <c r="F6368" i="1"/>
  <c r="G6368" i="1"/>
  <c r="G6369" i="1"/>
  <c r="F6370" i="1"/>
  <c r="G6370" i="1"/>
  <c r="G6371" i="1"/>
  <c r="F6372" i="1"/>
  <c r="G6372" i="1"/>
  <c r="G6373" i="1"/>
  <c r="F6374" i="1"/>
  <c r="G6374" i="1"/>
  <c r="G6375" i="1"/>
  <c r="F6376" i="1"/>
  <c r="G6376" i="1"/>
  <c r="G6377" i="1"/>
  <c r="F6378" i="1"/>
  <c r="G6378" i="1"/>
  <c r="G6379" i="1"/>
  <c r="F6380" i="1"/>
  <c r="G6380" i="1"/>
  <c r="G6381" i="1"/>
  <c r="F6382" i="1"/>
  <c r="G6382" i="1"/>
  <c r="G6383" i="1"/>
  <c r="F6384" i="1"/>
  <c r="G6384" i="1"/>
  <c r="G6385" i="1"/>
  <c r="F6386" i="1"/>
  <c r="G6386" i="1"/>
  <c r="G6387" i="1"/>
  <c r="F6388" i="1"/>
  <c r="G6388" i="1"/>
  <c r="G6389" i="1"/>
  <c r="F6390" i="1"/>
  <c r="G6390" i="1"/>
  <c r="G6391" i="1"/>
  <c r="F6392" i="1"/>
  <c r="G6392" i="1"/>
  <c r="G6393" i="1"/>
  <c r="F6394" i="1"/>
  <c r="G6394" i="1"/>
  <c r="G6395" i="1"/>
  <c r="F6396" i="1"/>
  <c r="G6396" i="1"/>
  <c r="G6397" i="1"/>
  <c r="F6398" i="1"/>
  <c r="G6398" i="1"/>
  <c r="G6399" i="1"/>
  <c r="F6400" i="1"/>
  <c r="G6400" i="1"/>
  <c r="G6401" i="1"/>
  <c r="F6402" i="1"/>
  <c r="G6402" i="1"/>
  <c r="G6403" i="1"/>
  <c r="F6404" i="1"/>
  <c r="G6404" i="1"/>
  <c r="G6405" i="1"/>
  <c r="F6406" i="1"/>
  <c r="G6406" i="1"/>
  <c r="G6407" i="1"/>
  <c r="F6408" i="1"/>
  <c r="G6408" i="1"/>
  <c r="G6409" i="1"/>
  <c r="F6410" i="1"/>
  <c r="G6410" i="1"/>
  <c r="G6411" i="1"/>
  <c r="F6412" i="1"/>
  <c r="G6412" i="1"/>
  <c r="F6413" i="1"/>
  <c r="G6413" i="1"/>
  <c r="F6414" i="1"/>
  <c r="G6414" i="1"/>
  <c r="G6415" i="1"/>
  <c r="F6416" i="1"/>
  <c r="G6416" i="1"/>
  <c r="G6417" i="1"/>
  <c r="F6418" i="1"/>
  <c r="G6418" i="1"/>
  <c r="G6419" i="1"/>
  <c r="F6420" i="1"/>
  <c r="G6420" i="1"/>
  <c r="G6421" i="1"/>
  <c r="F6422" i="1"/>
  <c r="G6422" i="1"/>
  <c r="G6423" i="1"/>
  <c r="F6424" i="1"/>
  <c r="G6424" i="1"/>
  <c r="G6425" i="1"/>
  <c r="F6426" i="1"/>
  <c r="G6426" i="1"/>
  <c r="G6427" i="1"/>
  <c r="F6428" i="1"/>
  <c r="G6428" i="1"/>
  <c r="G6429" i="1"/>
  <c r="F6430" i="1"/>
  <c r="G6430" i="1"/>
  <c r="G6431" i="1"/>
  <c r="F6432" i="1"/>
  <c r="G6432" i="1"/>
  <c r="G6433" i="1"/>
  <c r="F6434" i="1"/>
  <c r="G6434" i="1"/>
  <c r="G6435" i="1"/>
  <c r="F6436" i="1"/>
  <c r="G6436" i="1"/>
  <c r="G6437" i="1"/>
  <c r="F6438" i="1"/>
  <c r="G6438" i="1"/>
  <c r="G6439" i="1"/>
  <c r="F6440" i="1"/>
  <c r="G6440" i="1"/>
  <c r="G6441" i="1"/>
  <c r="F6442" i="1"/>
  <c r="G6442" i="1"/>
  <c r="G6443" i="1"/>
  <c r="F6444" i="1"/>
  <c r="G6444" i="1"/>
  <c r="G6445" i="1"/>
  <c r="F6446" i="1"/>
  <c r="G6446" i="1"/>
  <c r="G6447" i="1"/>
  <c r="F6448" i="1"/>
  <c r="G6448" i="1"/>
  <c r="G6449" i="1"/>
  <c r="F6450" i="1"/>
  <c r="G6450" i="1"/>
  <c r="G6451" i="1"/>
  <c r="F6452" i="1"/>
  <c r="G6452" i="1"/>
  <c r="G6453" i="1"/>
  <c r="F6454" i="1"/>
  <c r="G6454" i="1"/>
  <c r="G6455" i="1"/>
  <c r="F6456" i="1"/>
  <c r="G6456" i="1"/>
  <c r="G6457" i="1"/>
  <c r="F6459" i="1"/>
  <c r="G6459" i="1"/>
  <c r="G6458" i="1"/>
  <c r="F6460" i="1"/>
  <c r="G6460" i="1"/>
  <c r="G6461" i="1"/>
  <c r="F6462" i="1"/>
  <c r="G6462" i="1"/>
  <c r="G6463" i="1"/>
  <c r="F6464" i="1"/>
  <c r="G6464" i="1"/>
  <c r="G6465" i="1"/>
  <c r="F6466" i="1"/>
  <c r="G6466" i="1"/>
  <c r="G6467" i="1"/>
  <c r="F6469" i="1"/>
  <c r="G6469" i="1"/>
  <c r="G6468" i="1"/>
  <c r="F6470" i="1"/>
  <c r="G6470" i="1"/>
  <c r="G6471" i="1"/>
  <c r="F6474" i="1"/>
  <c r="G6474" i="1"/>
  <c r="G6472" i="1"/>
  <c r="F6475" i="1"/>
  <c r="G6475" i="1"/>
  <c r="G6473" i="1"/>
  <c r="F6476" i="1"/>
  <c r="G6476" i="1"/>
  <c r="G6477" i="1"/>
  <c r="F6478" i="1"/>
  <c r="G6478" i="1"/>
  <c r="G6479" i="1"/>
  <c r="F6481" i="1"/>
  <c r="G6481" i="1"/>
  <c r="G6480" i="1"/>
  <c r="F6483" i="1"/>
  <c r="G6483" i="1"/>
  <c r="F6484" i="1"/>
  <c r="G6484" i="1"/>
  <c r="G6485" i="1"/>
  <c r="F6488" i="1"/>
  <c r="G6488" i="1"/>
  <c r="G6486" i="1"/>
  <c r="F6489" i="1"/>
  <c r="G6489" i="1"/>
  <c r="G6487" i="1"/>
  <c r="F6490" i="1"/>
  <c r="G6490" i="1"/>
  <c r="G6491" i="1"/>
  <c r="F6494" i="1"/>
  <c r="G6494" i="1"/>
  <c r="G6492" i="1"/>
  <c r="F6495" i="1"/>
  <c r="G6495" i="1"/>
  <c r="G6493" i="1"/>
  <c r="F6497" i="1"/>
  <c r="G6497" i="1"/>
  <c r="F6498" i="1"/>
  <c r="G6498" i="1"/>
  <c r="G6499" i="1"/>
  <c r="F6500" i="1"/>
  <c r="G6500" i="1"/>
  <c r="G6501" i="1"/>
  <c r="F6502" i="1"/>
  <c r="G6502" i="1"/>
  <c r="G6503" i="1"/>
  <c r="F6504" i="1"/>
  <c r="G6504" i="1"/>
  <c r="G6505" i="1"/>
  <c r="F6506" i="1"/>
  <c r="G6506" i="1"/>
  <c r="G6507" i="1"/>
  <c r="F6508" i="1"/>
  <c r="G6508" i="1"/>
  <c r="F6509" i="1"/>
  <c r="G6509" i="1"/>
  <c r="F6510" i="1"/>
  <c r="G6510" i="1"/>
  <c r="G6511" i="1"/>
  <c r="F6512" i="1"/>
  <c r="G6512" i="1"/>
  <c r="G6513" i="1"/>
  <c r="F6514" i="1"/>
  <c r="G6514" i="1"/>
  <c r="G6515" i="1"/>
  <c r="F6516" i="1"/>
  <c r="G6516" i="1"/>
  <c r="G6517" i="1"/>
  <c r="F6518" i="1"/>
  <c r="G6518" i="1"/>
  <c r="F6519" i="1"/>
  <c r="G6519" i="1"/>
  <c r="G6520" i="1"/>
  <c r="F6521" i="1"/>
  <c r="G6521" i="1"/>
  <c r="G6522" i="1"/>
  <c r="F6523" i="1"/>
  <c r="G6523" i="1"/>
  <c r="G6524" i="1"/>
  <c r="F6525" i="1"/>
  <c r="G6525" i="1"/>
  <c r="G6526" i="1"/>
  <c r="F6527" i="1"/>
  <c r="G6527" i="1"/>
  <c r="G6528" i="1"/>
  <c r="F6529" i="1"/>
  <c r="G6529" i="1"/>
  <c r="G6530" i="1"/>
  <c r="F6531" i="1"/>
  <c r="G6531" i="1"/>
  <c r="G6532" i="1"/>
  <c r="F6533" i="1"/>
  <c r="G6533" i="1"/>
  <c r="F6534" i="1"/>
  <c r="G6534" i="1"/>
  <c r="G6535" i="1"/>
  <c r="F6536" i="1"/>
  <c r="G6536" i="1"/>
  <c r="G6537" i="1"/>
  <c r="F6538" i="1"/>
  <c r="G6538" i="1"/>
  <c r="G6539" i="1"/>
  <c r="F6540" i="1"/>
  <c r="G6540" i="1"/>
  <c r="G6541" i="1"/>
  <c r="F6542" i="1"/>
  <c r="G6542" i="1"/>
  <c r="G6543" i="1"/>
  <c r="F6544" i="1"/>
  <c r="G6544" i="1"/>
  <c r="G6545" i="1"/>
  <c r="F6546" i="1"/>
  <c r="G6546" i="1"/>
  <c r="G6547" i="1"/>
  <c r="F6548" i="1"/>
  <c r="G6548" i="1"/>
  <c r="G6549" i="1"/>
  <c r="F6550" i="1"/>
  <c r="G6550" i="1"/>
  <c r="G6551" i="1"/>
  <c r="F6552" i="1"/>
  <c r="G6552" i="1"/>
  <c r="G6553" i="1"/>
  <c r="F6554" i="1"/>
  <c r="G6554" i="1"/>
  <c r="G6555" i="1"/>
  <c r="F6556" i="1"/>
  <c r="G6556" i="1"/>
  <c r="G6557" i="1"/>
  <c r="F6558" i="1"/>
  <c r="G6558" i="1"/>
  <c r="G6559" i="1"/>
  <c r="F6560" i="1"/>
  <c r="G6560" i="1"/>
  <c r="G6561" i="1"/>
  <c r="F6562" i="1"/>
  <c r="G6562" i="1"/>
  <c r="G6563" i="1"/>
  <c r="F6564" i="1"/>
  <c r="G6564" i="1"/>
  <c r="G6565" i="1"/>
  <c r="F6566" i="1"/>
  <c r="G6566" i="1"/>
  <c r="G6567" i="1"/>
  <c r="F6568" i="1"/>
  <c r="G6568" i="1"/>
  <c r="G6569" i="1"/>
  <c r="F6570" i="1"/>
  <c r="G6570" i="1"/>
  <c r="G6571" i="1"/>
  <c r="F6572" i="1"/>
  <c r="G6572" i="1"/>
  <c r="G6573" i="1"/>
  <c r="F6574" i="1"/>
  <c r="G6574" i="1"/>
  <c r="G6575" i="1"/>
  <c r="F6576" i="1"/>
  <c r="G6576" i="1"/>
  <c r="G6577" i="1"/>
  <c r="F6578" i="1"/>
  <c r="G6578" i="1"/>
  <c r="G6579" i="1"/>
  <c r="F6580" i="1"/>
  <c r="G6580" i="1"/>
  <c r="G6581" i="1"/>
  <c r="F6582" i="1"/>
  <c r="G6582" i="1"/>
  <c r="G6583" i="1"/>
  <c r="F6584" i="1"/>
  <c r="G6584" i="1"/>
  <c r="G3798" i="1"/>
  <c r="F3799" i="1"/>
  <c r="G3799" i="1"/>
  <c r="G3800" i="1"/>
  <c r="F3801" i="1"/>
  <c r="G3801" i="1"/>
  <c r="G3802" i="1"/>
  <c r="F3803" i="1"/>
  <c r="G3803" i="1"/>
  <c r="G3804" i="1"/>
  <c r="F3805" i="1"/>
  <c r="G3805" i="1"/>
  <c r="G3806" i="1"/>
  <c r="F3807" i="1"/>
  <c r="G3807" i="1"/>
  <c r="G3808" i="1"/>
  <c r="F3809" i="1"/>
  <c r="G3809" i="1"/>
  <c r="G3810" i="1"/>
  <c r="F3811" i="1"/>
  <c r="G3811" i="1"/>
  <c r="G3812" i="1"/>
  <c r="F3813" i="1"/>
  <c r="G3813" i="1"/>
  <c r="G3814" i="1"/>
  <c r="F3815" i="1"/>
  <c r="G3815" i="1"/>
  <c r="G3816" i="1"/>
  <c r="F3817" i="1"/>
  <c r="G3817" i="1"/>
  <c r="G3818" i="1"/>
  <c r="F3819" i="1"/>
  <c r="G3819" i="1"/>
  <c r="F3820" i="1"/>
  <c r="G3820" i="1"/>
  <c r="F3821" i="1"/>
  <c r="G3821" i="1"/>
  <c r="G3822" i="1"/>
  <c r="F3823" i="1"/>
  <c r="G3823" i="1"/>
  <c r="G3824" i="1"/>
  <c r="F3825" i="1"/>
  <c r="G3825" i="1"/>
  <c r="G3826" i="1"/>
  <c r="F3827" i="1"/>
  <c r="G3827" i="1"/>
  <c r="G3828" i="1"/>
  <c r="F3829" i="1"/>
  <c r="G3829" i="1"/>
  <c r="G3830" i="1"/>
  <c r="F3831" i="1"/>
  <c r="G3831" i="1"/>
  <c r="G3832" i="1"/>
  <c r="F3833" i="1"/>
  <c r="G3833" i="1"/>
  <c r="G3834" i="1"/>
  <c r="F3835" i="1"/>
  <c r="G3835" i="1"/>
  <c r="G3836" i="1"/>
  <c r="F3837" i="1"/>
  <c r="G3837" i="1"/>
  <c r="G3838" i="1"/>
  <c r="F3839" i="1"/>
  <c r="G3839" i="1"/>
  <c r="G3840" i="1"/>
  <c r="F3841" i="1"/>
  <c r="G3841" i="1"/>
  <c r="G3842" i="1"/>
  <c r="F3843" i="1"/>
  <c r="G3843" i="1"/>
  <c r="G3844" i="1"/>
  <c r="F3845" i="1"/>
  <c r="G3845" i="1"/>
  <c r="G3846" i="1"/>
  <c r="F3847" i="1"/>
  <c r="G3847" i="1"/>
  <c r="G3848" i="1"/>
  <c r="F3849" i="1"/>
  <c r="G3849" i="1"/>
  <c r="G3850" i="1"/>
  <c r="F3851" i="1"/>
  <c r="G3851" i="1"/>
  <c r="G3852" i="1"/>
  <c r="F3853" i="1"/>
  <c r="G3853" i="1"/>
  <c r="G3854" i="1"/>
  <c r="F3855" i="1"/>
  <c r="G3855" i="1"/>
  <c r="G3856" i="1"/>
  <c r="F3857" i="1"/>
  <c r="G3857" i="1"/>
  <c r="G3858" i="1"/>
  <c r="F3859" i="1"/>
  <c r="G3859" i="1"/>
  <c r="G3860" i="1"/>
  <c r="F3861" i="1"/>
  <c r="G3861" i="1"/>
  <c r="G3862" i="1"/>
  <c r="F3863" i="1"/>
  <c r="G3863" i="1"/>
  <c r="G3864" i="1"/>
  <c r="F3865" i="1"/>
  <c r="G3865" i="1"/>
  <c r="G3871" i="1"/>
  <c r="F3872" i="1"/>
  <c r="G3872" i="1"/>
  <c r="G3873" i="1"/>
  <c r="F3874" i="1"/>
  <c r="G3874" i="1"/>
  <c r="G3875" i="1"/>
  <c r="F3876" i="1"/>
  <c r="G3876" i="1"/>
  <c r="G3878" i="1"/>
  <c r="F3879" i="1"/>
  <c r="G3879" i="1"/>
  <c r="F3880" i="1"/>
  <c r="G3880" i="1"/>
  <c r="G3881" i="1"/>
  <c r="F3882" i="1"/>
  <c r="G3882" i="1"/>
  <c r="G3883" i="1"/>
  <c r="F3884" i="1"/>
  <c r="G3884" i="1"/>
  <c r="G3885" i="1"/>
  <c r="F3886" i="1"/>
  <c r="G3886" i="1"/>
  <c r="G3887" i="1"/>
  <c r="F3888" i="1"/>
  <c r="G3888" i="1"/>
  <c r="G3889" i="1"/>
  <c r="F3890" i="1"/>
  <c r="G3890" i="1"/>
  <c r="G3891" i="1"/>
  <c r="F3892" i="1"/>
  <c r="G3892" i="1"/>
  <c r="G3893" i="1"/>
  <c r="F3894" i="1"/>
  <c r="G3894" i="1"/>
  <c r="G3895" i="1"/>
  <c r="F3896" i="1"/>
  <c r="G3896" i="1"/>
  <c r="G3897" i="1"/>
  <c r="F3898" i="1"/>
  <c r="G3898" i="1"/>
  <c r="G3899" i="1"/>
  <c r="F3900" i="1"/>
  <c r="G3900" i="1"/>
  <c r="G3901" i="1"/>
  <c r="F3902" i="1"/>
  <c r="G3902" i="1"/>
  <c r="G3903" i="1"/>
  <c r="F3904" i="1"/>
  <c r="G3904" i="1"/>
  <c r="G3905" i="1"/>
  <c r="F3906" i="1"/>
  <c r="G3906" i="1"/>
  <c r="G3907" i="1"/>
  <c r="F3908" i="1"/>
  <c r="G3908" i="1"/>
  <c r="G3909" i="1"/>
  <c r="F3910" i="1"/>
  <c r="G3910" i="1"/>
  <c r="G3911" i="1"/>
  <c r="F3912" i="1"/>
  <c r="G3912" i="1"/>
  <c r="G3913" i="1"/>
  <c r="F3914" i="1"/>
  <c r="G3914" i="1"/>
  <c r="G3915" i="1"/>
  <c r="F3916" i="1"/>
  <c r="G3916" i="1"/>
  <c r="G3921" i="1"/>
  <c r="F3922" i="1"/>
  <c r="G3922" i="1"/>
  <c r="G3923" i="1"/>
  <c r="F3924" i="1"/>
  <c r="G3924" i="1"/>
  <c r="G3925" i="1"/>
  <c r="F3926" i="1"/>
  <c r="G3926" i="1"/>
  <c r="G3927" i="1"/>
  <c r="F3928" i="1"/>
  <c r="G3928" i="1"/>
  <c r="G3929" i="1"/>
  <c r="F3930" i="1"/>
  <c r="G3930" i="1"/>
  <c r="G3931" i="1"/>
  <c r="F3932" i="1"/>
  <c r="G3932" i="1"/>
  <c r="F3933" i="1"/>
  <c r="G3933" i="1"/>
  <c r="G3934" i="1"/>
  <c r="F3935" i="1"/>
  <c r="G3935" i="1"/>
  <c r="G3936" i="1"/>
  <c r="F3938" i="1"/>
  <c r="G3938" i="1"/>
  <c r="G3937" i="1"/>
  <c r="F3939" i="1"/>
  <c r="G3939" i="1"/>
  <c r="G3940" i="1"/>
  <c r="F3941" i="1"/>
  <c r="G3941" i="1"/>
  <c r="G3942" i="1"/>
  <c r="F3943" i="1"/>
  <c r="G3943" i="1"/>
  <c r="G3944" i="1"/>
  <c r="F3945" i="1"/>
  <c r="G3945" i="1"/>
  <c r="G3946" i="1"/>
  <c r="F3947" i="1"/>
  <c r="G3947" i="1"/>
  <c r="G3948" i="1"/>
  <c r="F3949" i="1"/>
  <c r="G3949" i="1"/>
  <c r="G3950" i="1"/>
  <c r="F3951" i="1"/>
  <c r="G3951" i="1"/>
  <c r="G3952" i="1"/>
  <c r="F3953" i="1"/>
  <c r="G3953" i="1"/>
  <c r="G3954" i="1"/>
  <c r="F3955" i="1"/>
  <c r="G3955" i="1"/>
  <c r="G3956" i="1"/>
  <c r="F3957" i="1"/>
  <c r="G3957" i="1"/>
  <c r="G3958" i="1"/>
  <c r="F3959" i="1"/>
  <c r="G3959" i="1"/>
  <c r="G3960" i="1"/>
  <c r="F3961" i="1"/>
  <c r="G3961" i="1"/>
  <c r="G3962" i="1"/>
  <c r="F3963" i="1"/>
  <c r="G3963" i="1"/>
  <c r="G3964" i="1"/>
  <c r="F3965" i="1"/>
  <c r="G3965" i="1"/>
  <c r="G3966" i="1"/>
  <c r="F3967" i="1"/>
  <c r="G3967" i="1"/>
  <c r="G3968" i="1"/>
  <c r="F3969" i="1"/>
  <c r="G3969" i="1"/>
  <c r="G3970" i="1"/>
  <c r="F3971" i="1"/>
  <c r="G3971" i="1"/>
  <c r="G3972" i="1"/>
  <c r="F3973" i="1"/>
  <c r="G3973" i="1"/>
  <c r="G3974" i="1"/>
  <c r="F3975" i="1"/>
  <c r="G3975" i="1"/>
  <c r="G3976" i="1"/>
  <c r="F3977" i="1"/>
  <c r="G3977" i="1"/>
  <c r="G3978" i="1"/>
  <c r="F3979" i="1"/>
  <c r="G3979" i="1"/>
  <c r="G3980" i="1"/>
  <c r="F3981" i="1"/>
  <c r="G3981" i="1"/>
  <c r="G3982" i="1"/>
  <c r="F3983" i="1"/>
  <c r="G3983" i="1"/>
  <c r="G3984" i="1"/>
  <c r="F3985" i="1"/>
  <c r="G3985" i="1"/>
  <c r="G3986" i="1"/>
  <c r="F3988" i="1"/>
  <c r="G3988" i="1"/>
  <c r="G3987" i="1"/>
  <c r="F3989" i="1"/>
  <c r="G3989" i="1"/>
  <c r="G3990" i="1"/>
  <c r="F3991" i="1"/>
  <c r="G3991" i="1"/>
  <c r="G3992" i="1"/>
  <c r="F3993" i="1"/>
  <c r="G3993" i="1"/>
  <c r="G3994" i="1"/>
  <c r="F3995" i="1"/>
  <c r="G3995" i="1"/>
  <c r="G3996" i="1"/>
  <c r="F3997" i="1"/>
  <c r="G3997" i="1"/>
  <c r="G3998" i="1"/>
  <c r="F3999" i="1"/>
  <c r="G3999" i="1"/>
  <c r="G4000" i="1"/>
  <c r="F4001" i="1"/>
  <c r="G4001" i="1"/>
  <c r="G4002" i="1"/>
  <c r="F4003" i="1"/>
  <c r="G4003" i="1"/>
  <c r="G4004" i="1"/>
  <c r="F4005" i="1"/>
  <c r="G4005" i="1"/>
  <c r="G4006" i="1"/>
  <c r="F4007" i="1"/>
  <c r="G4007" i="1"/>
  <c r="G4010" i="1"/>
  <c r="F4011" i="1"/>
  <c r="G4011" i="1"/>
  <c r="G4012" i="1"/>
  <c r="F4013" i="1"/>
  <c r="G4013" i="1"/>
  <c r="G4014" i="1"/>
  <c r="F4015" i="1"/>
  <c r="G4015" i="1"/>
  <c r="G4016" i="1"/>
  <c r="F4017" i="1"/>
  <c r="G4017" i="1"/>
  <c r="G4018" i="1"/>
  <c r="F4019" i="1"/>
  <c r="G4019" i="1"/>
  <c r="G4020" i="1"/>
  <c r="F4021" i="1"/>
  <c r="G4021" i="1"/>
  <c r="G4022" i="1"/>
  <c r="F4023" i="1"/>
  <c r="G4023" i="1"/>
  <c r="G4024" i="1"/>
  <c r="F4025" i="1"/>
  <c r="G4025" i="1"/>
  <c r="G4026" i="1"/>
  <c r="F4027" i="1"/>
  <c r="G4027" i="1"/>
  <c r="G4028" i="1"/>
  <c r="F4029" i="1"/>
  <c r="G4029" i="1"/>
  <c r="G4030" i="1"/>
  <c r="F4031" i="1"/>
  <c r="G4031" i="1"/>
  <c r="G4032" i="1"/>
  <c r="F4033" i="1"/>
  <c r="G4033" i="1"/>
  <c r="G4034" i="1"/>
  <c r="F4035" i="1"/>
  <c r="G4035" i="1"/>
  <c r="G4036" i="1"/>
  <c r="F4037" i="1"/>
  <c r="G4037" i="1"/>
  <c r="G4038" i="1"/>
  <c r="F4039" i="1"/>
  <c r="G4039" i="1"/>
  <c r="G4040" i="1"/>
  <c r="F4041" i="1"/>
  <c r="G4041" i="1"/>
  <c r="G4042" i="1"/>
  <c r="F4043" i="1"/>
  <c r="G4043" i="1"/>
  <c r="G4044" i="1"/>
  <c r="F4045" i="1"/>
  <c r="G4045" i="1"/>
  <c r="G4046" i="1"/>
  <c r="F4047" i="1"/>
  <c r="G4047" i="1"/>
  <c r="G4048" i="1"/>
  <c r="F4049" i="1"/>
  <c r="G4049" i="1"/>
  <c r="G4050" i="1"/>
  <c r="F4051" i="1"/>
  <c r="G4051" i="1"/>
  <c r="G4052" i="1"/>
  <c r="F4053" i="1"/>
  <c r="G4053" i="1"/>
  <c r="G4054" i="1"/>
  <c r="F4055" i="1"/>
  <c r="G4055" i="1"/>
  <c r="G4056" i="1"/>
  <c r="F4057" i="1"/>
  <c r="G4057" i="1"/>
  <c r="G4058" i="1"/>
  <c r="F4059" i="1"/>
  <c r="G4059" i="1"/>
  <c r="F4060" i="1"/>
  <c r="G4060" i="1"/>
  <c r="G4061" i="1"/>
  <c r="F4062" i="1"/>
  <c r="G4062" i="1"/>
  <c r="G4063" i="1"/>
  <c r="F4064" i="1"/>
  <c r="G4064" i="1"/>
  <c r="G4065" i="1"/>
  <c r="F4066" i="1"/>
  <c r="G4066" i="1"/>
  <c r="G4067" i="1"/>
  <c r="F4068" i="1"/>
  <c r="G4068" i="1"/>
  <c r="G4069" i="1"/>
  <c r="F4070" i="1"/>
  <c r="G4070" i="1"/>
  <c r="F4071" i="1"/>
  <c r="G4071" i="1"/>
  <c r="F4072" i="1"/>
  <c r="G4072" i="1"/>
  <c r="G4073" i="1"/>
  <c r="F4074" i="1"/>
  <c r="G4074" i="1"/>
  <c r="G4075" i="1"/>
  <c r="F4076" i="1"/>
  <c r="G4076" i="1"/>
  <c r="G4077" i="1"/>
  <c r="F4078" i="1"/>
  <c r="G4078" i="1"/>
  <c r="G4079" i="1"/>
  <c r="F4080" i="1"/>
  <c r="G4080" i="1"/>
  <c r="G4081" i="1"/>
  <c r="F4082" i="1"/>
  <c r="G4082" i="1"/>
  <c r="G4083" i="1"/>
  <c r="F4084" i="1"/>
  <c r="G4084" i="1"/>
  <c r="G4085" i="1"/>
  <c r="F4086" i="1"/>
  <c r="G4086" i="1"/>
  <c r="G4091" i="1"/>
  <c r="F4092" i="1"/>
  <c r="G4092" i="1"/>
  <c r="G4093" i="1"/>
  <c r="F4094" i="1"/>
  <c r="G4094" i="1"/>
  <c r="F4095" i="1"/>
  <c r="G4095" i="1"/>
  <c r="F4096" i="1"/>
  <c r="G4096" i="1"/>
  <c r="G4097" i="1"/>
  <c r="F4098" i="1"/>
  <c r="G4098" i="1"/>
  <c r="G4099" i="1"/>
  <c r="F4100" i="1"/>
  <c r="G4100" i="1"/>
  <c r="G4101" i="1"/>
  <c r="F4102" i="1"/>
  <c r="G4102" i="1"/>
  <c r="G4103" i="1"/>
  <c r="F4104" i="1"/>
  <c r="G4104" i="1"/>
  <c r="G4105" i="1"/>
  <c r="F4106" i="1"/>
  <c r="G4106" i="1"/>
  <c r="G4107" i="1"/>
  <c r="F4108" i="1"/>
  <c r="G4108" i="1"/>
  <c r="G4109" i="1"/>
  <c r="F4110" i="1"/>
  <c r="G4110" i="1"/>
  <c r="G4111" i="1"/>
  <c r="F4112" i="1"/>
  <c r="G4112" i="1"/>
  <c r="G4113" i="1"/>
  <c r="F4114" i="1"/>
  <c r="G4114" i="1"/>
  <c r="G4115" i="1"/>
  <c r="F4116" i="1"/>
  <c r="G4116" i="1"/>
  <c r="G4117" i="1"/>
  <c r="F4118" i="1"/>
  <c r="G4118" i="1"/>
  <c r="G4119" i="1"/>
  <c r="F4120" i="1"/>
  <c r="G4120" i="1"/>
  <c r="G4121" i="1"/>
  <c r="F4122" i="1"/>
  <c r="G4122" i="1"/>
  <c r="G4123" i="1"/>
  <c r="F4124" i="1"/>
  <c r="G4124" i="1"/>
  <c r="G4125" i="1"/>
  <c r="F4126" i="1"/>
  <c r="G4126" i="1"/>
  <c r="G4127" i="1"/>
  <c r="F4128" i="1"/>
  <c r="G4128" i="1"/>
  <c r="G4129" i="1"/>
  <c r="F4130" i="1"/>
  <c r="G4130" i="1"/>
  <c r="G4131" i="1"/>
  <c r="F4132" i="1"/>
  <c r="G4132" i="1"/>
  <c r="G4133" i="1"/>
  <c r="F4134" i="1"/>
  <c r="G4134" i="1"/>
  <c r="G4135" i="1"/>
  <c r="F4136" i="1"/>
  <c r="G4136" i="1"/>
  <c r="G4137" i="1"/>
  <c r="F4138" i="1"/>
  <c r="G4138" i="1"/>
  <c r="G4139" i="1"/>
  <c r="F4140" i="1"/>
  <c r="G4140" i="1"/>
  <c r="G4141" i="1"/>
  <c r="F4142" i="1"/>
  <c r="G4142" i="1"/>
  <c r="G4143" i="1"/>
  <c r="F4144" i="1"/>
  <c r="G4144" i="1"/>
  <c r="G4145" i="1"/>
  <c r="F4146" i="1"/>
  <c r="G4146" i="1"/>
  <c r="G4147" i="1"/>
  <c r="F4148" i="1"/>
  <c r="G4148" i="1"/>
  <c r="G4149" i="1"/>
  <c r="F4150" i="1"/>
  <c r="G4150" i="1"/>
  <c r="G4151" i="1"/>
  <c r="F4152" i="1"/>
  <c r="G4152" i="1"/>
  <c r="G4153" i="1"/>
  <c r="F4154" i="1"/>
  <c r="G4154" i="1"/>
  <c r="G4155" i="1"/>
  <c r="F4156" i="1"/>
  <c r="G4156" i="1"/>
  <c r="G4157" i="1"/>
  <c r="F4158" i="1"/>
  <c r="G4158" i="1"/>
  <c r="G4159" i="1"/>
  <c r="F4160" i="1"/>
  <c r="G4160" i="1"/>
  <c r="G4161" i="1"/>
  <c r="F4162" i="1"/>
  <c r="G4162" i="1"/>
  <c r="G4163" i="1"/>
  <c r="F4164" i="1"/>
  <c r="G4164" i="1"/>
  <c r="G4165" i="1"/>
  <c r="F4166" i="1"/>
  <c r="G4166" i="1"/>
  <c r="G4167" i="1"/>
  <c r="F4168" i="1"/>
  <c r="G4168" i="1"/>
  <c r="G4171" i="1"/>
  <c r="F4172" i="1"/>
  <c r="G4172" i="1"/>
  <c r="G4173" i="1"/>
  <c r="F4174" i="1"/>
  <c r="G4174" i="1"/>
  <c r="G4175" i="1"/>
  <c r="F4176" i="1"/>
  <c r="G4176" i="1"/>
  <c r="G4178" i="1"/>
  <c r="F4179" i="1"/>
  <c r="G4179" i="1"/>
  <c r="G4177" i="1"/>
  <c r="F4180" i="1"/>
  <c r="G4180" i="1"/>
  <c r="G4181" i="1"/>
  <c r="F4182" i="1"/>
  <c r="G4182" i="1"/>
  <c r="G4183" i="1"/>
  <c r="F4184" i="1"/>
  <c r="G4184" i="1"/>
  <c r="G4185" i="1"/>
  <c r="F4186" i="1"/>
  <c r="G4186" i="1"/>
  <c r="G4187" i="1"/>
  <c r="F4188" i="1"/>
  <c r="G4188" i="1"/>
  <c r="G4189" i="1"/>
  <c r="F4190" i="1"/>
  <c r="G4190" i="1"/>
  <c r="G4191" i="1"/>
  <c r="F4192" i="1"/>
  <c r="G4192" i="1"/>
  <c r="G4193" i="1"/>
  <c r="F4194" i="1"/>
  <c r="G4194" i="1"/>
  <c r="G4195" i="1"/>
  <c r="F4196" i="1"/>
  <c r="G4196" i="1"/>
  <c r="G4197" i="1"/>
  <c r="F4198" i="1"/>
  <c r="G4198" i="1"/>
  <c r="G4203" i="1"/>
  <c r="F4204" i="1"/>
  <c r="G4204" i="1"/>
  <c r="G4205" i="1"/>
  <c r="F4206" i="1"/>
  <c r="G4206" i="1"/>
  <c r="F4207" i="1"/>
  <c r="G4207" i="1"/>
  <c r="F4208" i="1"/>
  <c r="G4208" i="1"/>
  <c r="G4209" i="1"/>
  <c r="F4211" i="1"/>
  <c r="G4211" i="1"/>
  <c r="G4210" i="1"/>
  <c r="F4212" i="1"/>
  <c r="G4212" i="1"/>
  <c r="G6585" i="1"/>
  <c r="F6586" i="1"/>
  <c r="G6586" i="1"/>
  <c r="G6587" i="1"/>
  <c r="F6588" i="1"/>
  <c r="G6588" i="1"/>
  <c r="G6589" i="1"/>
  <c r="F6590" i="1"/>
  <c r="G6590" i="1"/>
  <c r="G6591" i="1"/>
  <c r="F6592" i="1"/>
  <c r="G6592" i="1"/>
  <c r="G6593" i="1"/>
  <c r="F6594" i="1"/>
  <c r="G6594" i="1"/>
  <c r="G6595" i="1"/>
  <c r="F6596" i="1"/>
  <c r="G6596" i="1"/>
  <c r="G6597" i="1"/>
  <c r="F6598" i="1"/>
  <c r="G6598" i="1"/>
  <c r="G6599" i="1"/>
  <c r="F6600" i="1"/>
  <c r="G6600" i="1"/>
  <c r="G6601" i="1"/>
  <c r="F6602" i="1"/>
  <c r="G6602" i="1"/>
  <c r="G6603" i="1"/>
  <c r="F6604" i="1"/>
  <c r="G6604" i="1"/>
  <c r="G6605" i="1"/>
  <c r="F6606" i="1"/>
  <c r="G6606" i="1"/>
  <c r="G6607" i="1"/>
  <c r="F6608" i="1"/>
  <c r="G6608" i="1"/>
  <c r="G6609" i="1"/>
  <c r="F6610" i="1"/>
  <c r="G6610" i="1"/>
  <c r="G6611" i="1"/>
  <c r="F6612" i="1"/>
  <c r="G6612" i="1"/>
  <c r="G6613" i="1"/>
  <c r="F6614" i="1"/>
  <c r="G6614" i="1"/>
  <c r="G6615" i="1"/>
  <c r="F6616" i="1"/>
  <c r="G6616" i="1"/>
  <c r="G6617" i="1"/>
  <c r="F6618" i="1"/>
  <c r="G6618" i="1"/>
  <c r="G6619" i="1"/>
  <c r="F6620" i="1"/>
  <c r="G6620" i="1"/>
  <c r="G6621" i="1"/>
  <c r="F6622" i="1"/>
  <c r="G6622" i="1"/>
  <c r="G6623" i="1"/>
  <c r="F6624" i="1"/>
  <c r="G6624" i="1"/>
  <c r="G6625" i="1"/>
  <c r="F6626" i="1"/>
  <c r="G6626" i="1"/>
  <c r="G6627" i="1"/>
  <c r="F6628" i="1"/>
  <c r="G6628" i="1"/>
  <c r="G6629" i="1"/>
  <c r="F6630" i="1"/>
  <c r="G6630" i="1"/>
  <c r="G6631" i="1"/>
  <c r="F6632" i="1"/>
  <c r="G6632" i="1"/>
  <c r="G6633" i="1"/>
  <c r="F6634" i="1"/>
  <c r="G6634" i="1"/>
  <c r="G6635" i="1"/>
  <c r="F6636" i="1"/>
  <c r="G6636" i="1"/>
  <c r="G6637" i="1"/>
  <c r="F6638" i="1"/>
  <c r="G6638" i="1"/>
  <c r="G6639" i="1"/>
  <c r="F6640" i="1"/>
  <c r="G6640" i="1"/>
  <c r="G6641" i="1"/>
  <c r="F6642" i="1"/>
  <c r="G6642" i="1"/>
  <c r="G6643" i="1"/>
  <c r="F6644" i="1"/>
  <c r="G6644" i="1"/>
  <c r="G6645" i="1"/>
  <c r="F6646" i="1"/>
  <c r="G6646" i="1"/>
  <c r="G6647" i="1"/>
  <c r="F6648" i="1"/>
  <c r="G6648" i="1"/>
  <c r="G6649" i="1"/>
  <c r="F6650" i="1"/>
  <c r="G6650" i="1"/>
  <c r="G6651" i="1"/>
  <c r="F6652" i="1"/>
  <c r="G6652" i="1"/>
  <c r="G6653" i="1"/>
  <c r="F6654" i="1"/>
  <c r="G6654" i="1"/>
  <c r="G6655" i="1"/>
  <c r="F6656" i="1"/>
  <c r="G6656" i="1"/>
  <c r="G6657" i="1"/>
  <c r="F6658" i="1"/>
  <c r="G6658" i="1"/>
  <c r="G6659" i="1"/>
  <c r="F6660" i="1"/>
  <c r="G6660" i="1"/>
  <c r="F6661" i="1"/>
  <c r="G6661" i="1"/>
  <c r="F6662" i="1"/>
  <c r="G6662" i="1"/>
  <c r="G6663" i="1"/>
  <c r="F6664" i="1"/>
  <c r="G6664" i="1"/>
  <c r="F6665" i="1"/>
  <c r="G6665" i="1"/>
  <c r="F6666" i="1"/>
  <c r="G6666" i="1"/>
  <c r="G6667" i="1"/>
  <c r="F6668" i="1"/>
  <c r="G6668" i="1"/>
  <c r="G6669" i="1"/>
  <c r="F6670" i="1"/>
  <c r="G6670" i="1"/>
  <c r="G6671" i="1"/>
  <c r="F6672" i="1"/>
  <c r="G6672" i="1"/>
  <c r="G6673" i="1"/>
  <c r="F6674" i="1"/>
  <c r="G6674" i="1"/>
  <c r="F6675" i="1"/>
  <c r="G6675" i="1"/>
  <c r="F6676" i="1"/>
  <c r="G6676" i="1"/>
  <c r="G6677" i="1"/>
  <c r="F6678" i="1"/>
  <c r="G6678" i="1"/>
  <c r="G6679" i="1"/>
  <c r="F6680" i="1"/>
  <c r="G6680" i="1"/>
  <c r="G6681" i="1"/>
  <c r="F6682" i="1"/>
  <c r="G6682" i="1"/>
  <c r="G6683" i="1"/>
  <c r="F6684" i="1"/>
  <c r="G6684" i="1"/>
  <c r="G6685" i="1"/>
  <c r="F6686" i="1"/>
  <c r="G6686" i="1"/>
  <c r="G6687" i="1"/>
  <c r="F6688" i="1"/>
  <c r="G6688" i="1"/>
  <c r="G6689" i="1"/>
  <c r="F6690" i="1"/>
  <c r="G6690" i="1"/>
  <c r="G6691" i="1"/>
  <c r="F6692" i="1"/>
  <c r="G6692" i="1"/>
  <c r="G6693" i="1"/>
  <c r="F6694" i="1"/>
  <c r="G6694" i="1"/>
  <c r="G6695" i="1"/>
  <c r="F6696" i="1"/>
  <c r="G6696" i="1"/>
  <c r="G6697" i="1"/>
  <c r="F6698" i="1"/>
  <c r="G6698" i="1"/>
  <c r="G6699" i="1"/>
  <c r="F6700" i="1"/>
  <c r="G6700" i="1"/>
  <c r="G6701" i="1"/>
  <c r="F6702" i="1"/>
  <c r="G6702" i="1"/>
  <c r="G6703" i="1"/>
  <c r="F6704" i="1"/>
  <c r="G6704" i="1"/>
  <c r="G6705" i="1"/>
  <c r="F6706" i="1"/>
  <c r="G6706" i="1"/>
  <c r="G6707" i="1"/>
  <c r="F6708" i="1"/>
  <c r="G6708" i="1"/>
  <c r="G6709" i="1"/>
  <c r="F6710" i="1"/>
  <c r="G6710" i="1"/>
  <c r="G6711" i="1"/>
  <c r="F6712" i="1"/>
  <c r="G6712" i="1"/>
  <c r="G6713" i="1"/>
  <c r="F6714" i="1"/>
  <c r="G6714" i="1"/>
  <c r="G6715" i="1"/>
  <c r="F6716" i="1"/>
  <c r="G6716" i="1"/>
  <c r="G6717" i="1"/>
  <c r="F6718" i="1"/>
  <c r="G6718" i="1"/>
  <c r="G6719" i="1"/>
  <c r="F6720" i="1"/>
  <c r="G6720" i="1"/>
  <c r="G6721" i="1"/>
  <c r="F6722" i="1"/>
  <c r="G6722" i="1"/>
  <c r="G6723" i="1"/>
  <c r="F6724" i="1"/>
  <c r="G6724" i="1"/>
  <c r="G6725" i="1"/>
  <c r="F6726" i="1"/>
  <c r="G6726" i="1"/>
  <c r="G6727" i="1"/>
  <c r="F6728" i="1"/>
  <c r="G6728" i="1"/>
  <c r="G6729" i="1"/>
  <c r="F6730" i="1"/>
  <c r="G6730" i="1"/>
  <c r="G6731" i="1"/>
  <c r="F6732" i="1"/>
  <c r="G6732" i="1"/>
  <c r="G6733" i="1"/>
  <c r="F6734" i="1"/>
  <c r="G6734" i="1"/>
  <c r="G6735" i="1"/>
  <c r="F6736" i="1"/>
  <c r="G6736" i="1"/>
  <c r="G6737" i="1"/>
  <c r="F6738" i="1"/>
  <c r="G6738" i="1"/>
  <c r="G6739" i="1"/>
  <c r="F6740" i="1"/>
  <c r="G6740" i="1"/>
  <c r="G6741" i="1"/>
  <c r="F6742" i="1"/>
  <c r="G6742" i="1"/>
  <c r="G6743" i="1"/>
  <c r="F6744" i="1"/>
  <c r="G6744" i="1"/>
  <c r="G6745" i="1"/>
  <c r="F6746" i="1"/>
  <c r="G6746" i="1"/>
  <c r="G6747" i="1"/>
  <c r="F6749" i="1"/>
  <c r="G6749" i="1"/>
  <c r="F6750" i="1"/>
  <c r="G6750" i="1"/>
  <c r="G6751" i="1"/>
  <c r="F6752" i="1"/>
  <c r="G6752" i="1"/>
  <c r="G6753" i="1"/>
  <c r="F6754" i="1"/>
  <c r="G6754" i="1"/>
  <c r="G6755" i="1"/>
  <c r="F6756" i="1"/>
  <c r="G6756" i="1"/>
  <c r="G6757" i="1"/>
  <c r="F6758" i="1"/>
  <c r="G6758" i="1"/>
  <c r="G6759" i="1"/>
  <c r="F6760" i="1"/>
  <c r="G6760" i="1"/>
  <c r="G6761" i="1"/>
  <c r="F6762" i="1"/>
  <c r="G6762" i="1"/>
  <c r="G6763" i="1"/>
  <c r="F6764" i="1"/>
  <c r="G6764" i="1"/>
  <c r="G6765" i="1"/>
  <c r="F6766" i="1"/>
  <c r="G6766" i="1"/>
  <c r="F6767" i="1"/>
  <c r="G6767" i="1"/>
  <c r="F6768" i="1"/>
  <c r="G6768" i="1"/>
  <c r="G6769" i="1"/>
  <c r="F6770" i="1"/>
  <c r="G6770" i="1"/>
  <c r="G6771" i="1"/>
  <c r="F6772" i="1"/>
  <c r="G6772" i="1"/>
  <c r="G6773" i="1"/>
  <c r="F6774" i="1"/>
  <c r="G6774" i="1"/>
  <c r="G6775" i="1"/>
  <c r="F6776" i="1"/>
  <c r="G6776" i="1"/>
  <c r="G6777" i="1"/>
  <c r="F6778" i="1"/>
  <c r="G6778" i="1"/>
  <c r="G6779" i="1"/>
  <c r="F6780" i="1"/>
  <c r="G6780" i="1"/>
  <c r="G6781" i="1"/>
  <c r="F6782" i="1"/>
  <c r="G6782" i="1"/>
  <c r="F6783" i="1"/>
  <c r="G6783" i="1"/>
  <c r="G6784" i="1"/>
  <c r="F6785" i="1"/>
  <c r="G6785" i="1"/>
  <c r="G6786" i="1"/>
  <c r="F6787" i="1"/>
  <c r="G6787" i="1"/>
  <c r="F6788" i="1"/>
  <c r="G6788" i="1"/>
  <c r="F6789" i="1"/>
  <c r="G6789" i="1"/>
  <c r="G6790" i="1"/>
  <c r="F6791" i="1"/>
  <c r="G6791" i="1"/>
  <c r="G6792" i="1"/>
  <c r="F6793" i="1"/>
  <c r="G6793" i="1"/>
  <c r="G6794" i="1"/>
  <c r="F6795" i="1"/>
  <c r="G6795" i="1"/>
  <c r="G6796" i="1"/>
  <c r="F6797" i="1"/>
  <c r="G6797" i="1"/>
  <c r="G6798" i="1"/>
  <c r="F6799" i="1"/>
  <c r="G6799" i="1"/>
  <c r="G6800" i="1"/>
  <c r="F6801" i="1"/>
  <c r="G6801" i="1"/>
  <c r="G6802" i="1"/>
  <c r="F6803" i="1"/>
  <c r="G6803" i="1"/>
  <c r="G6804" i="1"/>
  <c r="F6805" i="1"/>
  <c r="G6805" i="1"/>
  <c r="G6806" i="1"/>
  <c r="F6807" i="1"/>
  <c r="G6807" i="1"/>
  <c r="G6808" i="1"/>
  <c r="F6809" i="1"/>
  <c r="G6809" i="1"/>
  <c r="G6810" i="1"/>
  <c r="F6811" i="1"/>
  <c r="G6811" i="1"/>
  <c r="G6812" i="1"/>
  <c r="F6813" i="1"/>
  <c r="G6813" i="1"/>
  <c r="F6814" i="1"/>
  <c r="G6814" i="1"/>
  <c r="F6815" i="1"/>
  <c r="G6815" i="1"/>
  <c r="G6816" i="1"/>
  <c r="F6817" i="1"/>
  <c r="G6817" i="1"/>
  <c r="G6818" i="1"/>
  <c r="F6819" i="1"/>
  <c r="G6819" i="1"/>
  <c r="G6820" i="1"/>
  <c r="F6821" i="1"/>
  <c r="G6821" i="1"/>
  <c r="G6822" i="1"/>
  <c r="F6823" i="1"/>
  <c r="G6823" i="1"/>
  <c r="G6824" i="1"/>
  <c r="F6825" i="1"/>
  <c r="G6825" i="1"/>
  <c r="G6826" i="1"/>
  <c r="F6827" i="1"/>
  <c r="G6827" i="1"/>
  <c r="G6828" i="1"/>
  <c r="F6829" i="1"/>
  <c r="G6829" i="1"/>
  <c r="G6830" i="1"/>
  <c r="F6831" i="1"/>
  <c r="G6831" i="1"/>
  <c r="G6832" i="1"/>
  <c r="F6833" i="1"/>
  <c r="G6833" i="1"/>
  <c r="G6834" i="1"/>
  <c r="F6835" i="1"/>
  <c r="G6835" i="1"/>
  <c r="G6836" i="1"/>
  <c r="F6837" i="1"/>
  <c r="G6837" i="1"/>
  <c r="G6838" i="1"/>
  <c r="F6839" i="1"/>
  <c r="G6839" i="1"/>
  <c r="F6840" i="1"/>
  <c r="G6840" i="1"/>
  <c r="F6841" i="1"/>
  <c r="G6841" i="1"/>
  <c r="G6842" i="1"/>
  <c r="F6843" i="1"/>
  <c r="G6843" i="1"/>
  <c r="G6844" i="1"/>
  <c r="F6845" i="1"/>
  <c r="G6845" i="1"/>
  <c r="G6846" i="1"/>
  <c r="F6847" i="1"/>
  <c r="G6847" i="1"/>
  <c r="G6848" i="1"/>
  <c r="F6851" i="1"/>
  <c r="G6851" i="1"/>
  <c r="G6849" i="1"/>
  <c r="F6852" i="1"/>
  <c r="G6852" i="1"/>
  <c r="G6850" i="1"/>
  <c r="F6853" i="1"/>
  <c r="G6853" i="1"/>
  <c r="G6854" i="1"/>
  <c r="F6855" i="1"/>
  <c r="G6855" i="1"/>
  <c r="G6856" i="1"/>
  <c r="F6858" i="1"/>
  <c r="G6858" i="1"/>
  <c r="F6859" i="1"/>
  <c r="G6859" i="1"/>
  <c r="G6860" i="1"/>
  <c r="F6861" i="1"/>
  <c r="G6861" i="1"/>
  <c r="G6862" i="1"/>
  <c r="F6863" i="1"/>
  <c r="G6863" i="1"/>
  <c r="G6864" i="1"/>
  <c r="F6865" i="1"/>
  <c r="G6865" i="1"/>
  <c r="G6866" i="1"/>
  <c r="F6867" i="1"/>
  <c r="G6867" i="1"/>
  <c r="G6868" i="1"/>
  <c r="F6869" i="1"/>
  <c r="G6869" i="1"/>
  <c r="G6870" i="1"/>
  <c r="F6871" i="1"/>
  <c r="G6871" i="1"/>
  <c r="G6872" i="1"/>
  <c r="F6873" i="1"/>
  <c r="G6873" i="1"/>
  <c r="G6874" i="1"/>
  <c r="F6875" i="1"/>
  <c r="G6875" i="1"/>
  <c r="G6876" i="1"/>
  <c r="F6877" i="1"/>
  <c r="G6877" i="1"/>
  <c r="G6878" i="1"/>
  <c r="F6879" i="1"/>
  <c r="G6879" i="1"/>
  <c r="G6880" i="1"/>
  <c r="F6881" i="1"/>
  <c r="G6881" i="1"/>
  <c r="G6882" i="1"/>
  <c r="F6883" i="1"/>
  <c r="G6883" i="1"/>
  <c r="G6884" i="1"/>
  <c r="F6885" i="1"/>
  <c r="G6885" i="1"/>
  <c r="G6886" i="1"/>
  <c r="F6887" i="1"/>
  <c r="G6887" i="1"/>
  <c r="G6888" i="1"/>
  <c r="F6889" i="1"/>
  <c r="G6889" i="1"/>
  <c r="G6892" i="1"/>
  <c r="F6893" i="1"/>
  <c r="G6893" i="1"/>
  <c r="G6894" i="1"/>
  <c r="F6895" i="1"/>
  <c r="G6895" i="1"/>
  <c r="G6896" i="1"/>
  <c r="F6897" i="1"/>
  <c r="G6897" i="1"/>
  <c r="G6898" i="1"/>
  <c r="F6899" i="1"/>
  <c r="G6899" i="1"/>
  <c r="G6900" i="1"/>
  <c r="F6901" i="1"/>
  <c r="G6901" i="1"/>
  <c r="F6902" i="1"/>
  <c r="G6902" i="1"/>
  <c r="F6903" i="1"/>
  <c r="G6903" i="1"/>
  <c r="G6904" i="1"/>
  <c r="F6905" i="1"/>
  <c r="G6905" i="1"/>
  <c r="G6906" i="1"/>
  <c r="F6907" i="1"/>
  <c r="G6907" i="1"/>
  <c r="G6908" i="1"/>
  <c r="F6909" i="1"/>
  <c r="G6909" i="1"/>
  <c r="G6910" i="1"/>
  <c r="F6911" i="1"/>
  <c r="G6911" i="1"/>
  <c r="G6912" i="1"/>
  <c r="F6913" i="1"/>
  <c r="G6913" i="1"/>
  <c r="G6914" i="1"/>
  <c r="F6915" i="1"/>
  <c r="G6915" i="1"/>
  <c r="G6916" i="1"/>
  <c r="F6917" i="1"/>
  <c r="G6917" i="1"/>
  <c r="G6918" i="1"/>
  <c r="F6919" i="1"/>
  <c r="G6919" i="1"/>
  <c r="G6920" i="1"/>
  <c r="F6921" i="1"/>
  <c r="G6921" i="1"/>
  <c r="G6922" i="1"/>
  <c r="F6923" i="1"/>
  <c r="G6923" i="1"/>
  <c r="G6924" i="1"/>
  <c r="F6925" i="1"/>
  <c r="G6925" i="1"/>
  <c r="G6926" i="1"/>
  <c r="F6927" i="1"/>
  <c r="G6927" i="1"/>
  <c r="G6928" i="1"/>
  <c r="F6929" i="1"/>
  <c r="G6929" i="1"/>
  <c r="G6930" i="1"/>
  <c r="F6931" i="1"/>
  <c r="G6931" i="1"/>
  <c r="G6932" i="1"/>
  <c r="F6933" i="1"/>
  <c r="G6933" i="1"/>
  <c r="G6934" i="1"/>
  <c r="F6935" i="1"/>
  <c r="G6935" i="1"/>
  <c r="G6936" i="1"/>
  <c r="F6937" i="1"/>
  <c r="G6937" i="1"/>
  <c r="G6938" i="1"/>
  <c r="F6939" i="1"/>
  <c r="G6939" i="1"/>
  <c r="G6940" i="1"/>
  <c r="F6941" i="1"/>
  <c r="G6941" i="1"/>
  <c r="G6942" i="1"/>
  <c r="F6943" i="1"/>
  <c r="G6943" i="1"/>
  <c r="G6944" i="1"/>
  <c r="F6945" i="1"/>
  <c r="G6945" i="1"/>
  <c r="G6946" i="1"/>
  <c r="F6947" i="1"/>
  <c r="G6947" i="1"/>
  <c r="G6948" i="1"/>
  <c r="F6949" i="1"/>
  <c r="G6949" i="1"/>
  <c r="G6950" i="1"/>
  <c r="F6951" i="1"/>
  <c r="G6951" i="1"/>
  <c r="G6952" i="1"/>
  <c r="F6953" i="1"/>
  <c r="G6953" i="1"/>
  <c r="G6954" i="1"/>
  <c r="F6955" i="1"/>
  <c r="G6955" i="1"/>
  <c r="G6956" i="1"/>
  <c r="F6957" i="1"/>
  <c r="G6957" i="1"/>
  <c r="G6958" i="1"/>
  <c r="F6959" i="1"/>
  <c r="G6959" i="1"/>
  <c r="G6960" i="1"/>
  <c r="F6961" i="1"/>
  <c r="G6961" i="1"/>
  <c r="G6962" i="1"/>
  <c r="F6963" i="1"/>
  <c r="G6963" i="1"/>
  <c r="F6964" i="1"/>
  <c r="G6964" i="1"/>
  <c r="G6965" i="1"/>
  <c r="F6966" i="1"/>
  <c r="G6966" i="1"/>
  <c r="G6967" i="1"/>
  <c r="F6968" i="1"/>
  <c r="G6968" i="1"/>
  <c r="G6969" i="1"/>
  <c r="F6970" i="1"/>
  <c r="G6970" i="1"/>
  <c r="G6971" i="1"/>
  <c r="F6972" i="1"/>
  <c r="G6972" i="1"/>
  <c r="G6973" i="1"/>
  <c r="F6974" i="1"/>
  <c r="G6974" i="1"/>
  <c r="G6976" i="1"/>
  <c r="F6977" i="1"/>
  <c r="G6977" i="1"/>
  <c r="G6975" i="1"/>
  <c r="F6978" i="1"/>
  <c r="G6978" i="1"/>
  <c r="G6979" i="1"/>
  <c r="F6980" i="1"/>
  <c r="G6980" i="1"/>
  <c r="G6981" i="1"/>
  <c r="F6982" i="1"/>
  <c r="G6982" i="1"/>
  <c r="G6983" i="1"/>
  <c r="F6984" i="1"/>
  <c r="G6984" i="1"/>
  <c r="G6985" i="1"/>
  <c r="F6986" i="1"/>
  <c r="G6986" i="1"/>
  <c r="G6987" i="1"/>
  <c r="F6988" i="1"/>
  <c r="G6988" i="1"/>
  <c r="G6989" i="1"/>
  <c r="F6990" i="1"/>
  <c r="G6990" i="1"/>
  <c r="G6991" i="1"/>
  <c r="F6992" i="1"/>
  <c r="G6992" i="1"/>
  <c r="G6993" i="1"/>
  <c r="F6994" i="1"/>
  <c r="G6994" i="1"/>
  <c r="G6995" i="1"/>
  <c r="F6996" i="1"/>
  <c r="G6996" i="1"/>
  <c r="G6997" i="1"/>
  <c r="F6998" i="1"/>
  <c r="G6998" i="1"/>
  <c r="G6999" i="1"/>
  <c r="F7000" i="1"/>
  <c r="G7000" i="1"/>
  <c r="G7001" i="1"/>
  <c r="F7002" i="1"/>
  <c r="G7002" i="1"/>
  <c r="G7003" i="1"/>
  <c r="F7004" i="1"/>
  <c r="G7004" i="1"/>
  <c r="G7005" i="1"/>
  <c r="F7006" i="1"/>
  <c r="G7006" i="1"/>
  <c r="G7007" i="1"/>
  <c r="F7008" i="1"/>
  <c r="G7008" i="1"/>
  <c r="G7009" i="1"/>
  <c r="F7010" i="1"/>
  <c r="G7010" i="1"/>
  <c r="G7011" i="1"/>
  <c r="F7012" i="1"/>
  <c r="G7012" i="1"/>
  <c r="F7013" i="1"/>
  <c r="G7013" i="1"/>
  <c r="F7014" i="1"/>
  <c r="G7014" i="1"/>
  <c r="G7015" i="1"/>
  <c r="F7016" i="1"/>
  <c r="G7016" i="1"/>
  <c r="G7017" i="1"/>
  <c r="F7018" i="1"/>
  <c r="G7018" i="1"/>
  <c r="G7019" i="1"/>
  <c r="F7020" i="1"/>
  <c r="G7020" i="1"/>
  <c r="G7021" i="1"/>
  <c r="F7022" i="1"/>
  <c r="G7022" i="1"/>
  <c r="G7023" i="1"/>
  <c r="F7024" i="1"/>
  <c r="G7024" i="1"/>
  <c r="G7025" i="1"/>
  <c r="F7026" i="1"/>
  <c r="G7026" i="1"/>
  <c r="G7027" i="1"/>
  <c r="F7028" i="1"/>
  <c r="G7028" i="1"/>
  <c r="G7029" i="1"/>
  <c r="F7030" i="1"/>
  <c r="G7030" i="1"/>
  <c r="G7031" i="1"/>
  <c r="F7032" i="1"/>
  <c r="G7032" i="1"/>
  <c r="G7033" i="1"/>
  <c r="F7034" i="1"/>
  <c r="G7034" i="1"/>
  <c r="G7035" i="1"/>
  <c r="F7036" i="1"/>
  <c r="G7036" i="1"/>
  <c r="G7037" i="1"/>
  <c r="F7038" i="1"/>
  <c r="G7038" i="1"/>
  <c r="G7039" i="1"/>
  <c r="F7040" i="1"/>
  <c r="G7040" i="1"/>
  <c r="G7041" i="1"/>
  <c r="F7042" i="1"/>
  <c r="G7042" i="1"/>
  <c r="G7043" i="1"/>
  <c r="F7044" i="1"/>
  <c r="G7044" i="1"/>
  <c r="G7045" i="1"/>
  <c r="F7046" i="1"/>
  <c r="G7046" i="1"/>
  <c r="G7047" i="1"/>
  <c r="F7048" i="1"/>
  <c r="G7048" i="1"/>
  <c r="F7049" i="1"/>
  <c r="G7049" i="1"/>
  <c r="G7050" i="1"/>
  <c r="F7051" i="1"/>
  <c r="G7051" i="1"/>
  <c r="G7052" i="1"/>
  <c r="F7053" i="1"/>
  <c r="G7053" i="1"/>
  <c r="G7054" i="1"/>
  <c r="F7055" i="1"/>
  <c r="G7055" i="1"/>
  <c r="G7056" i="1"/>
  <c r="F7057" i="1"/>
  <c r="G7057" i="1"/>
  <c r="G7058" i="1"/>
  <c r="F7059" i="1"/>
  <c r="G7059" i="1"/>
  <c r="G7060" i="1"/>
  <c r="F7061" i="1"/>
  <c r="G7061" i="1"/>
  <c r="G7062" i="1"/>
  <c r="F7063" i="1"/>
  <c r="G7063" i="1"/>
  <c r="G7064" i="1"/>
  <c r="F7065" i="1"/>
  <c r="G7065" i="1"/>
  <c r="G7066" i="1"/>
  <c r="F7067" i="1"/>
  <c r="G7067" i="1"/>
  <c r="G7068" i="1"/>
  <c r="F7069" i="1"/>
  <c r="G7069" i="1"/>
  <c r="G7070" i="1"/>
  <c r="F7071" i="1"/>
  <c r="G7071" i="1"/>
  <c r="G7072" i="1"/>
  <c r="F7073" i="1"/>
  <c r="G7073" i="1"/>
  <c r="G7074" i="1"/>
  <c r="F7075" i="1"/>
  <c r="G7075" i="1"/>
  <c r="G7076" i="1"/>
  <c r="F7077" i="1"/>
  <c r="G7077" i="1"/>
  <c r="G7078" i="1"/>
  <c r="F7079" i="1"/>
  <c r="G7079" i="1"/>
  <c r="G7080" i="1"/>
  <c r="F7081" i="1"/>
  <c r="G7081" i="1"/>
  <c r="G7082" i="1"/>
  <c r="F7083" i="1"/>
  <c r="G7083" i="1"/>
  <c r="G7084" i="1"/>
  <c r="F7085" i="1"/>
  <c r="G7085" i="1"/>
  <c r="G7086" i="1"/>
  <c r="F7087" i="1"/>
  <c r="G7087" i="1"/>
  <c r="G7088" i="1"/>
  <c r="F7089" i="1"/>
  <c r="G7089" i="1"/>
  <c r="G7090" i="1"/>
  <c r="F7092" i="1"/>
  <c r="G7092" i="1"/>
  <c r="G7091" i="1"/>
  <c r="F7093" i="1"/>
  <c r="G7093" i="1"/>
  <c r="G7094" i="1"/>
  <c r="F7095" i="1"/>
  <c r="G7095" i="1"/>
  <c r="G7096" i="1"/>
  <c r="F7097" i="1"/>
  <c r="G7097" i="1"/>
  <c r="G7098" i="1"/>
  <c r="F7099" i="1"/>
  <c r="G7099" i="1"/>
  <c r="G7100" i="1"/>
  <c r="F7101" i="1"/>
  <c r="G7101" i="1"/>
  <c r="G7102" i="1"/>
  <c r="F7103" i="1"/>
  <c r="G7103" i="1"/>
  <c r="G7104" i="1"/>
  <c r="F7105" i="1"/>
  <c r="G7105" i="1"/>
  <c r="G7106" i="1"/>
  <c r="F7107" i="1"/>
  <c r="G7107" i="1"/>
  <c r="G7108" i="1"/>
  <c r="F7109" i="1"/>
  <c r="G7109" i="1"/>
  <c r="G7110" i="1"/>
  <c r="F7111" i="1"/>
  <c r="G7111" i="1"/>
  <c r="G7112" i="1"/>
  <c r="F7113" i="1"/>
  <c r="G7113" i="1"/>
  <c r="G7114" i="1"/>
  <c r="F7115" i="1"/>
  <c r="G7115" i="1"/>
  <c r="F7116" i="1"/>
  <c r="G7116" i="1"/>
  <c r="G7117" i="1"/>
  <c r="F7118" i="1"/>
  <c r="G7118" i="1"/>
  <c r="G7119" i="1"/>
  <c r="F7120" i="1"/>
  <c r="G7120" i="1"/>
  <c r="G7121" i="1"/>
  <c r="F7122" i="1"/>
  <c r="G7122" i="1"/>
  <c r="G7123" i="1"/>
  <c r="F7124" i="1"/>
  <c r="G7124" i="1"/>
  <c r="G7125" i="1"/>
  <c r="F7126" i="1"/>
  <c r="G7126" i="1"/>
  <c r="G7127" i="1"/>
  <c r="F7128" i="1"/>
  <c r="G7128" i="1"/>
  <c r="G7129" i="1"/>
  <c r="F7130" i="1"/>
  <c r="G7130" i="1"/>
  <c r="G7133" i="1"/>
  <c r="F7134" i="1"/>
  <c r="G7134" i="1"/>
  <c r="G7135" i="1"/>
  <c r="F7136" i="1"/>
  <c r="G7136" i="1"/>
  <c r="G7137" i="1"/>
  <c r="F7138" i="1"/>
  <c r="G7138" i="1"/>
  <c r="G7139" i="1"/>
  <c r="F7140" i="1"/>
  <c r="G7140" i="1"/>
  <c r="G7141" i="1"/>
  <c r="F7142" i="1"/>
  <c r="G7142" i="1"/>
  <c r="G7143" i="1"/>
  <c r="F7144" i="1"/>
  <c r="G7144" i="1"/>
  <c r="G7145" i="1"/>
  <c r="F7146" i="1"/>
  <c r="G7146" i="1"/>
  <c r="G7147" i="1"/>
  <c r="F7148" i="1"/>
  <c r="G7148" i="1"/>
  <c r="G7149" i="1"/>
  <c r="F7150" i="1"/>
  <c r="G7150" i="1"/>
  <c r="G7151" i="1"/>
  <c r="F7152" i="1"/>
  <c r="G7152" i="1"/>
  <c r="G7153" i="1"/>
  <c r="F7154" i="1"/>
  <c r="G7154" i="1"/>
  <c r="G7155" i="1"/>
  <c r="F7156" i="1"/>
  <c r="G7156" i="1"/>
  <c r="G7157" i="1"/>
  <c r="F7158" i="1"/>
  <c r="G7158" i="1"/>
  <c r="F7159" i="1"/>
  <c r="G7159" i="1"/>
  <c r="F7160" i="1"/>
  <c r="G7160" i="1"/>
  <c r="G7161" i="1"/>
  <c r="F7162" i="1"/>
  <c r="G7162" i="1"/>
  <c r="G7163" i="1"/>
  <c r="F7164" i="1"/>
  <c r="G7164" i="1"/>
  <c r="G7165" i="1"/>
  <c r="F7166" i="1"/>
  <c r="G7166" i="1"/>
  <c r="G7167" i="1"/>
  <c r="F7168" i="1"/>
  <c r="G7168" i="1"/>
  <c r="G7169" i="1"/>
  <c r="F7170" i="1"/>
  <c r="G7170" i="1"/>
  <c r="G7171" i="1"/>
  <c r="F7172" i="1"/>
  <c r="G7172" i="1"/>
  <c r="G7173" i="1"/>
  <c r="F7174" i="1"/>
  <c r="G7174" i="1"/>
  <c r="G7175" i="1"/>
  <c r="F7176" i="1"/>
  <c r="G7176" i="1"/>
  <c r="G7177" i="1"/>
  <c r="F7178" i="1"/>
  <c r="G7178" i="1"/>
  <c r="G7179" i="1"/>
  <c r="F7180" i="1"/>
  <c r="G7180" i="1"/>
  <c r="G7181" i="1"/>
  <c r="F7182" i="1"/>
  <c r="G7182" i="1"/>
  <c r="G7183" i="1"/>
  <c r="F7184" i="1"/>
  <c r="G7184" i="1"/>
  <c r="G7185" i="1"/>
  <c r="F7186" i="1"/>
  <c r="G7186" i="1"/>
  <c r="G7187" i="1"/>
  <c r="F7188" i="1"/>
  <c r="G7188" i="1"/>
  <c r="G7189" i="1"/>
  <c r="F7190" i="1"/>
  <c r="G7190" i="1"/>
  <c r="G7191" i="1"/>
  <c r="F7192" i="1"/>
  <c r="G7192" i="1"/>
  <c r="F7193" i="1"/>
  <c r="G7193" i="1"/>
  <c r="F7194" i="1"/>
  <c r="G7194" i="1"/>
  <c r="G7195" i="1"/>
  <c r="F7196" i="1"/>
  <c r="G7196" i="1"/>
  <c r="G7197" i="1"/>
  <c r="F7198" i="1"/>
  <c r="G7198" i="1"/>
  <c r="G7199" i="1"/>
  <c r="F7200" i="1"/>
  <c r="G7200" i="1"/>
  <c r="G7201" i="1"/>
  <c r="F7202" i="1"/>
  <c r="G7202" i="1"/>
  <c r="G7203" i="1"/>
  <c r="F7204" i="1"/>
  <c r="G7204" i="1"/>
  <c r="G7205" i="1"/>
  <c r="F7206" i="1"/>
  <c r="G7206" i="1"/>
  <c r="G7207" i="1"/>
  <c r="F7208" i="1"/>
  <c r="G7208" i="1"/>
  <c r="G7209" i="1"/>
  <c r="F7210" i="1"/>
  <c r="G7210" i="1"/>
  <c r="G7211" i="1"/>
  <c r="F7212" i="1"/>
  <c r="G7212" i="1"/>
  <c r="G7213" i="1"/>
  <c r="F7214" i="1"/>
  <c r="G7214" i="1"/>
  <c r="G7215" i="1"/>
  <c r="F7216" i="1"/>
  <c r="G7216" i="1"/>
  <c r="G7217" i="1"/>
  <c r="F7218" i="1"/>
  <c r="G7218" i="1"/>
  <c r="G7219" i="1"/>
  <c r="F7220" i="1"/>
  <c r="G7220" i="1"/>
  <c r="G7221" i="1"/>
  <c r="F7222" i="1"/>
  <c r="G7222" i="1"/>
  <c r="G7223" i="1"/>
  <c r="F7224" i="1"/>
  <c r="G7224" i="1"/>
  <c r="G7231" i="1"/>
  <c r="F7232" i="1"/>
  <c r="G7232" i="1"/>
  <c r="G7233" i="1"/>
  <c r="F7234" i="1"/>
  <c r="G7234" i="1"/>
  <c r="G7235" i="1"/>
  <c r="F7236" i="1"/>
  <c r="G7236" i="1"/>
  <c r="G7237" i="1"/>
  <c r="F7238" i="1"/>
  <c r="G7238" i="1"/>
  <c r="G7239" i="1"/>
  <c r="F7240" i="1"/>
  <c r="G7240" i="1"/>
  <c r="G7241" i="1"/>
  <c r="F7242" i="1"/>
  <c r="G7242" i="1"/>
  <c r="G7243" i="1"/>
  <c r="F7244" i="1"/>
  <c r="G7244" i="1"/>
  <c r="G7245" i="1"/>
  <c r="F7246" i="1"/>
  <c r="G7246" i="1"/>
  <c r="G7247" i="1"/>
  <c r="F7248" i="1"/>
  <c r="G7248" i="1"/>
  <c r="G7249" i="1"/>
  <c r="F7250" i="1"/>
  <c r="G7250" i="1"/>
  <c r="G7251" i="1"/>
  <c r="F7252" i="1"/>
  <c r="G7252" i="1"/>
  <c r="G7253" i="1"/>
  <c r="F7254" i="1"/>
  <c r="G7254" i="1"/>
  <c r="G7255" i="1"/>
  <c r="F7256" i="1"/>
  <c r="G7256" i="1"/>
  <c r="G7257" i="1"/>
  <c r="F7258" i="1"/>
  <c r="G7258" i="1"/>
  <c r="G7259" i="1"/>
  <c r="F7260" i="1"/>
  <c r="G7260" i="1"/>
  <c r="G7261" i="1"/>
  <c r="F7262" i="1"/>
  <c r="G7262" i="1"/>
  <c r="G7263" i="1"/>
  <c r="F7264" i="1"/>
  <c r="G7264" i="1"/>
  <c r="G7265" i="1"/>
  <c r="F7266" i="1"/>
  <c r="G7266" i="1"/>
  <c r="G7267" i="1"/>
  <c r="F7268" i="1"/>
  <c r="G7268" i="1"/>
  <c r="G7269" i="1"/>
  <c r="F7270" i="1"/>
  <c r="G7270" i="1"/>
  <c r="G7271" i="1"/>
  <c r="F7272" i="1"/>
  <c r="G7272" i="1"/>
  <c r="G7273" i="1"/>
  <c r="F7274" i="1"/>
  <c r="G7274" i="1"/>
  <c r="F7275" i="1"/>
  <c r="G7275" i="1"/>
  <c r="G7276" i="1"/>
  <c r="F7277" i="1"/>
  <c r="G7277" i="1"/>
  <c r="F7278" i="1"/>
  <c r="G7278" i="1"/>
  <c r="F7279" i="1"/>
  <c r="G7279" i="1"/>
  <c r="G7280" i="1"/>
  <c r="F7281" i="1"/>
  <c r="G7281" i="1"/>
  <c r="G7282" i="1"/>
  <c r="F7283" i="1"/>
  <c r="G7283" i="1"/>
  <c r="G7284" i="1"/>
  <c r="F7285" i="1"/>
  <c r="G7285" i="1"/>
  <c r="G7286" i="1"/>
  <c r="F7287" i="1"/>
  <c r="G7287" i="1"/>
  <c r="G7288" i="1"/>
  <c r="F7290" i="1"/>
  <c r="G7290" i="1"/>
  <c r="G7289" i="1"/>
  <c r="F7291" i="1"/>
  <c r="G7291" i="1"/>
  <c r="G7292" i="1"/>
  <c r="F7293" i="1"/>
  <c r="G7293" i="1"/>
  <c r="G7295" i="1"/>
  <c r="F7296" i="1"/>
  <c r="G7296" i="1"/>
  <c r="F7297" i="1"/>
  <c r="G7297" i="1"/>
  <c r="G7298" i="1"/>
  <c r="F7299" i="1"/>
  <c r="G7299" i="1"/>
  <c r="G7300" i="1"/>
  <c r="F7301" i="1"/>
  <c r="G7301" i="1"/>
  <c r="G7302" i="1"/>
  <c r="F7303" i="1"/>
  <c r="G7303" i="1"/>
  <c r="G7304" i="1"/>
  <c r="F7305" i="1"/>
  <c r="G7305" i="1"/>
  <c r="G7306" i="1"/>
  <c r="F7307" i="1"/>
  <c r="G7307" i="1"/>
  <c r="G7308" i="1"/>
  <c r="F7309" i="1"/>
  <c r="G7309" i="1"/>
  <c r="G7310" i="1"/>
  <c r="F7311" i="1"/>
  <c r="G7311" i="1"/>
  <c r="G7312" i="1"/>
  <c r="F7313" i="1"/>
  <c r="G7313" i="1"/>
  <c r="G7314" i="1"/>
  <c r="F7315" i="1"/>
  <c r="G7315" i="1"/>
  <c r="G7316" i="1"/>
  <c r="F7317" i="1"/>
  <c r="G7317" i="1"/>
  <c r="G7318" i="1"/>
  <c r="F7320" i="1"/>
  <c r="G7320" i="1"/>
  <c r="G7319" i="1"/>
  <c r="F7321" i="1"/>
  <c r="G7321" i="1"/>
  <c r="G7322" i="1"/>
  <c r="F7323" i="1"/>
  <c r="G7323" i="1"/>
  <c r="G7324" i="1"/>
  <c r="F7325" i="1"/>
  <c r="G7325" i="1"/>
  <c r="G7326" i="1"/>
  <c r="F7327" i="1"/>
  <c r="G7327" i="1"/>
  <c r="G7328" i="1"/>
  <c r="F7329" i="1"/>
  <c r="G7329" i="1"/>
  <c r="G7330" i="1"/>
  <c r="F7331" i="1"/>
  <c r="G7331" i="1"/>
  <c r="G7332" i="1"/>
  <c r="F7333" i="1"/>
  <c r="G7333" i="1"/>
  <c r="G7334" i="1"/>
  <c r="F7335" i="1"/>
  <c r="G7335" i="1"/>
  <c r="G7336" i="1"/>
  <c r="F7337" i="1"/>
  <c r="G7337" i="1"/>
  <c r="G7338" i="1"/>
  <c r="F7339" i="1"/>
  <c r="G7339" i="1"/>
  <c r="G7340" i="1"/>
  <c r="F7341" i="1"/>
  <c r="G7341" i="1"/>
  <c r="G7342" i="1"/>
  <c r="F7343" i="1"/>
  <c r="G7343" i="1"/>
  <c r="G7344" i="1"/>
  <c r="F7345" i="1"/>
  <c r="G7345" i="1"/>
  <c r="G7346" i="1"/>
  <c r="F7347" i="1"/>
  <c r="G7347" i="1"/>
  <c r="G7348" i="1"/>
  <c r="F7349" i="1"/>
  <c r="G7349" i="1"/>
  <c r="G7350" i="1"/>
  <c r="F7351" i="1"/>
  <c r="G7351" i="1"/>
  <c r="G7352" i="1"/>
  <c r="F7353" i="1"/>
  <c r="G7353" i="1"/>
  <c r="G7354" i="1"/>
  <c r="F7355" i="1"/>
  <c r="G7355" i="1"/>
  <c r="G7356" i="1"/>
  <c r="F7357" i="1"/>
  <c r="G7357" i="1"/>
  <c r="F7358" i="1"/>
  <c r="G7358" i="1"/>
  <c r="G7359" i="1"/>
  <c r="F7360" i="1"/>
  <c r="G7360" i="1"/>
  <c r="G7361" i="1"/>
  <c r="F7362" i="1"/>
  <c r="G7362" i="1"/>
  <c r="G7363" i="1"/>
  <c r="F7364" i="1"/>
  <c r="G7364" i="1"/>
  <c r="G7365" i="1"/>
  <c r="F7366" i="1"/>
  <c r="G7366" i="1"/>
  <c r="G7367" i="1"/>
  <c r="F7368" i="1"/>
  <c r="G7368" i="1"/>
  <c r="G7369" i="1"/>
  <c r="F7370" i="1"/>
  <c r="G7370" i="1"/>
  <c r="G7371" i="1"/>
  <c r="F7372" i="1"/>
  <c r="G7372" i="1"/>
  <c r="G7373" i="1"/>
  <c r="F7374" i="1"/>
  <c r="G7374" i="1"/>
  <c r="F7375" i="1"/>
  <c r="G7375" i="1"/>
  <c r="F7376" i="1"/>
  <c r="G7376" i="1"/>
  <c r="G7377" i="1"/>
  <c r="F7378" i="1"/>
  <c r="G7378" i="1"/>
  <c r="G7379" i="1"/>
  <c r="F7380" i="1"/>
  <c r="G7380" i="1"/>
  <c r="G7381" i="1"/>
  <c r="F7382" i="1"/>
  <c r="G7382" i="1"/>
  <c r="G7383" i="1"/>
  <c r="F7384" i="1"/>
  <c r="G7384" i="1"/>
  <c r="G7385" i="1"/>
  <c r="F7386" i="1"/>
  <c r="G7386" i="1"/>
  <c r="G7387" i="1"/>
  <c r="F7388" i="1"/>
  <c r="G7388" i="1"/>
  <c r="G7389" i="1"/>
  <c r="F7390" i="1"/>
  <c r="G7390" i="1"/>
  <c r="G7391" i="1"/>
  <c r="F7392" i="1"/>
  <c r="G7392" i="1"/>
  <c r="F7393" i="1"/>
  <c r="G7393" i="1"/>
  <c r="F7394" i="1"/>
  <c r="G7394" i="1"/>
  <c r="G7395" i="1"/>
  <c r="F7396" i="1"/>
  <c r="G7396" i="1"/>
  <c r="G7397" i="1"/>
  <c r="F7398" i="1"/>
  <c r="G7398" i="1"/>
  <c r="G7399" i="1"/>
  <c r="F7400" i="1"/>
  <c r="G7400" i="1"/>
  <c r="G7401" i="1"/>
  <c r="F7402" i="1"/>
  <c r="G7402" i="1"/>
  <c r="G7403" i="1"/>
  <c r="F7404" i="1"/>
  <c r="G7404" i="1"/>
  <c r="G7405" i="1"/>
  <c r="F7406" i="1"/>
  <c r="G7406" i="1"/>
  <c r="G7407" i="1"/>
  <c r="F7408" i="1"/>
  <c r="G7408" i="1"/>
  <c r="G7409" i="1"/>
  <c r="F7410" i="1"/>
  <c r="G7410" i="1"/>
  <c r="G7411" i="1"/>
  <c r="F7412" i="1"/>
  <c r="G7412" i="1"/>
  <c r="G7413" i="1"/>
  <c r="F7414" i="1"/>
  <c r="G7414" i="1"/>
  <c r="G7415" i="1"/>
  <c r="F7416" i="1"/>
  <c r="G7416" i="1"/>
  <c r="G7417" i="1"/>
  <c r="F7418" i="1"/>
  <c r="G7418" i="1"/>
  <c r="G7419" i="1"/>
  <c r="F7420" i="1"/>
  <c r="G7420" i="1"/>
  <c r="G7421" i="1"/>
  <c r="F7422" i="1"/>
  <c r="G7422" i="1"/>
  <c r="G7423" i="1"/>
  <c r="F7424" i="1"/>
  <c r="G7424" i="1"/>
  <c r="G7425" i="1"/>
  <c r="F7426" i="1"/>
  <c r="G7426" i="1"/>
  <c r="F7427" i="1"/>
  <c r="G7427" i="1"/>
  <c r="G7428" i="1"/>
  <c r="F7429" i="1"/>
  <c r="G7429" i="1"/>
  <c r="G7430" i="1"/>
  <c r="F7431" i="1"/>
  <c r="G7431" i="1"/>
  <c r="G7432" i="1"/>
  <c r="F7433" i="1"/>
  <c r="G7433" i="1"/>
  <c r="G7434" i="1"/>
  <c r="F7435" i="1"/>
  <c r="G7435" i="1"/>
  <c r="G7436" i="1"/>
  <c r="F7437" i="1"/>
  <c r="G7437" i="1"/>
  <c r="G7438" i="1"/>
  <c r="F7439" i="1"/>
  <c r="G7439" i="1"/>
  <c r="G7440" i="1"/>
  <c r="F7441" i="1"/>
  <c r="G7441" i="1"/>
  <c r="G7442" i="1"/>
  <c r="F7443" i="1"/>
  <c r="G7443" i="1"/>
  <c r="F7444" i="1"/>
  <c r="G7444" i="1"/>
  <c r="F7445" i="1"/>
  <c r="G7445" i="1"/>
  <c r="G7446" i="1"/>
  <c r="F7447" i="1"/>
  <c r="G7447" i="1"/>
  <c r="F7448" i="1"/>
  <c r="G7448" i="1"/>
  <c r="G7449" i="1"/>
  <c r="F7450" i="1"/>
  <c r="G7450" i="1"/>
  <c r="F7451" i="1"/>
  <c r="G7451" i="1"/>
  <c r="F7452" i="1"/>
  <c r="G7452" i="1"/>
  <c r="G7453" i="1"/>
  <c r="F7454" i="1"/>
  <c r="G7454" i="1"/>
  <c r="G7455" i="1"/>
  <c r="F7456" i="1"/>
  <c r="G7456" i="1"/>
  <c r="F7457" i="1"/>
  <c r="G7457" i="1"/>
  <c r="G7458" i="1"/>
  <c r="F7459" i="1"/>
  <c r="G7459" i="1"/>
  <c r="G7460" i="1"/>
  <c r="F7461" i="1"/>
  <c r="G7461" i="1"/>
  <c r="G7462" i="1"/>
  <c r="F7463" i="1"/>
  <c r="G7463" i="1"/>
  <c r="G7464" i="1"/>
  <c r="F7465" i="1"/>
  <c r="G7465" i="1"/>
  <c r="G7466" i="1"/>
  <c r="F7467" i="1"/>
  <c r="G7467" i="1"/>
  <c r="G7468" i="1"/>
  <c r="F7469" i="1"/>
  <c r="G7469" i="1"/>
  <c r="G7470" i="1"/>
  <c r="F7471" i="1"/>
  <c r="G7471" i="1"/>
  <c r="G7472" i="1"/>
  <c r="F7473" i="1"/>
  <c r="G7473" i="1"/>
  <c r="G7474" i="1"/>
  <c r="F7475" i="1"/>
  <c r="G7475" i="1"/>
  <c r="G7476" i="1"/>
  <c r="F7477" i="1"/>
  <c r="G7477" i="1"/>
  <c r="G7478" i="1"/>
  <c r="F7479" i="1"/>
  <c r="G7479" i="1"/>
  <c r="G7480" i="1"/>
  <c r="F7481" i="1"/>
  <c r="G7481" i="1"/>
  <c r="G7482" i="1"/>
  <c r="F7483" i="1"/>
  <c r="G7483" i="1"/>
  <c r="G7484" i="1"/>
  <c r="F7485" i="1"/>
  <c r="G7485" i="1"/>
  <c r="G7486" i="1"/>
  <c r="F7487" i="1"/>
  <c r="G7487" i="1"/>
  <c r="G7488" i="1"/>
  <c r="F7489" i="1"/>
  <c r="G7489" i="1"/>
  <c r="G7490" i="1"/>
  <c r="F7491" i="1"/>
  <c r="G7491" i="1"/>
  <c r="G7492" i="1"/>
  <c r="F7493" i="1"/>
  <c r="G7493" i="1"/>
  <c r="G7494" i="1"/>
  <c r="F7495" i="1"/>
  <c r="G7495" i="1"/>
  <c r="G7496" i="1"/>
  <c r="F7497" i="1"/>
  <c r="G7497" i="1"/>
  <c r="G7498" i="1"/>
  <c r="F7499" i="1"/>
  <c r="G7499" i="1"/>
  <c r="G7500" i="1"/>
  <c r="F7501" i="1"/>
  <c r="G7501" i="1"/>
  <c r="G7502" i="1"/>
  <c r="F7503" i="1"/>
  <c r="G7503" i="1"/>
  <c r="G7504" i="1"/>
  <c r="F7505" i="1"/>
  <c r="G7505" i="1"/>
  <c r="G7506" i="1"/>
  <c r="F7507" i="1"/>
  <c r="G7507" i="1"/>
  <c r="G7508" i="1"/>
  <c r="F7509" i="1"/>
  <c r="G7509" i="1"/>
  <c r="G7510" i="1"/>
  <c r="F7511" i="1"/>
  <c r="G7511" i="1"/>
  <c r="G7512" i="1"/>
  <c r="F7513" i="1"/>
  <c r="G7513" i="1"/>
  <c r="G7514" i="1"/>
  <c r="F7515" i="1"/>
  <c r="G7515" i="1"/>
  <c r="G7516" i="1"/>
  <c r="F7517" i="1"/>
  <c r="G7517" i="1"/>
  <c r="G7518" i="1"/>
  <c r="F7519" i="1"/>
  <c r="G7519" i="1"/>
  <c r="G7520" i="1"/>
  <c r="F7521" i="1"/>
  <c r="G7521" i="1"/>
  <c r="G7522" i="1"/>
  <c r="F7523" i="1"/>
  <c r="G7523" i="1"/>
  <c r="G7524" i="1"/>
  <c r="F7526" i="1"/>
  <c r="G7526" i="1"/>
  <c r="G7525" i="1"/>
  <c r="F7527" i="1"/>
  <c r="G7527" i="1"/>
  <c r="G7528" i="1"/>
  <c r="F7529" i="1"/>
  <c r="G7529" i="1"/>
  <c r="G7530" i="1"/>
  <c r="F7531" i="1"/>
  <c r="G7531" i="1"/>
  <c r="G7532" i="1"/>
  <c r="F7533" i="1"/>
  <c r="G7533" i="1"/>
  <c r="G7534" i="1"/>
  <c r="F7535" i="1"/>
  <c r="G7535" i="1"/>
  <c r="G7536" i="1"/>
  <c r="F7537" i="1"/>
  <c r="G7537" i="1"/>
  <c r="G7538" i="1"/>
  <c r="F7539" i="1"/>
  <c r="G7539" i="1"/>
  <c r="G7540" i="1"/>
  <c r="F7541" i="1"/>
  <c r="G7541" i="1"/>
  <c r="G7542" i="1"/>
  <c r="F7543" i="1"/>
  <c r="G7543" i="1"/>
  <c r="G7544" i="1"/>
  <c r="F7545" i="1"/>
  <c r="G7545" i="1"/>
  <c r="G7546" i="1"/>
  <c r="F7547" i="1"/>
  <c r="G7547" i="1"/>
  <c r="G7548" i="1"/>
  <c r="F7549" i="1"/>
  <c r="G7549" i="1"/>
  <c r="G7550" i="1"/>
  <c r="F7551" i="1"/>
  <c r="G7551" i="1"/>
  <c r="G7552" i="1"/>
  <c r="F7553" i="1"/>
  <c r="G7553" i="1"/>
  <c r="G7554" i="1"/>
  <c r="F7555" i="1"/>
  <c r="G7555" i="1"/>
  <c r="G7556" i="1"/>
  <c r="F7557" i="1"/>
  <c r="G7557" i="1"/>
  <c r="G7558" i="1"/>
  <c r="F7559" i="1"/>
  <c r="G7559" i="1"/>
  <c r="G7560" i="1"/>
  <c r="F7561" i="1"/>
  <c r="G7561" i="1"/>
  <c r="G7562" i="1"/>
  <c r="F7563" i="1"/>
  <c r="G7563" i="1"/>
  <c r="F7564" i="1"/>
  <c r="G7564" i="1"/>
  <c r="G7565" i="1"/>
  <c r="F7566" i="1"/>
  <c r="G7566" i="1"/>
  <c r="G7567" i="1"/>
  <c r="F7568" i="1"/>
  <c r="G7568" i="1"/>
  <c r="G7569" i="1"/>
  <c r="F7570" i="1"/>
  <c r="G7570" i="1"/>
  <c r="G7571" i="1"/>
  <c r="F7572" i="1"/>
  <c r="G7572" i="1"/>
  <c r="G7573" i="1"/>
  <c r="F7574" i="1"/>
  <c r="G7574" i="1"/>
  <c r="G7575" i="1"/>
  <c r="F7576" i="1"/>
  <c r="G7576" i="1"/>
  <c r="G7577" i="1"/>
  <c r="F7578" i="1"/>
  <c r="G7578" i="1"/>
  <c r="G7579" i="1"/>
  <c r="F7580" i="1"/>
  <c r="G7580" i="1"/>
  <c r="G7581" i="1"/>
  <c r="F7582" i="1"/>
  <c r="G7582" i="1"/>
  <c r="G7583" i="1"/>
  <c r="F7584" i="1"/>
  <c r="G7584" i="1"/>
  <c r="G7585" i="1"/>
  <c r="F7586" i="1"/>
  <c r="G7586" i="1"/>
  <c r="G7587" i="1"/>
  <c r="F7588" i="1"/>
  <c r="G7588" i="1"/>
  <c r="G7590" i="1"/>
  <c r="F7591" i="1"/>
  <c r="G7591" i="1"/>
  <c r="G7589" i="1"/>
  <c r="F7592" i="1"/>
  <c r="G7592" i="1"/>
  <c r="G7593" i="1"/>
  <c r="F7594" i="1"/>
  <c r="G7594" i="1"/>
  <c r="G7595" i="1"/>
  <c r="F7596" i="1"/>
  <c r="G7596" i="1"/>
  <c r="G7597" i="1"/>
  <c r="F7598" i="1"/>
  <c r="G7598" i="1"/>
  <c r="G7599" i="1"/>
  <c r="F7600" i="1"/>
  <c r="G7600" i="1"/>
  <c r="G7601" i="1"/>
  <c r="F7602" i="1"/>
  <c r="G7602" i="1"/>
  <c r="G7607" i="1"/>
  <c r="F7608" i="1"/>
  <c r="G7608" i="1"/>
  <c r="G7609" i="1"/>
  <c r="F7610" i="1"/>
  <c r="G7610" i="1"/>
  <c r="G7611" i="1"/>
  <c r="F7612" i="1"/>
  <c r="G7612" i="1"/>
  <c r="G7613" i="1"/>
  <c r="F7614" i="1"/>
  <c r="G7614" i="1"/>
  <c r="G7615" i="1"/>
  <c r="F7616" i="1"/>
  <c r="G7616" i="1"/>
  <c r="G7617" i="1"/>
  <c r="F7618" i="1"/>
  <c r="G7618" i="1"/>
  <c r="G7619" i="1"/>
  <c r="F7620" i="1"/>
  <c r="G7620" i="1"/>
  <c r="G7623" i="1"/>
  <c r="F7624" i="1"/>
  <c r="G7624" i="1"/>
  <c r="G7625" i="1"/>
  <c r="F7626" i="1"/>
  <c r="G7626" i="1"/>
  <c r="G7627" i="1"/>
  <c r="F7628" i="1"/>
  <c r="G7628" i="1"/>
  <c r="G7629" i="1"/>
  <c r="F7630" i="1"/>
  <c r="G7630" i="1"/>
  <c r="G7633" i="1"/>
  <c r="F7634" i="1"/>
  <c r="G7634" i="1"/>
  <c r="G7635" i="1"/>
  <c r="F7636" i="1"/>
  <c r="G7636" i="1"/>
  <c r="G7637" i="1"/>
  <c r="F7638" i="1"/>
  <c r="G7638" i="1"/>
  <c r="G7639" i="1"/>
  <c r="F7640" i="1"/>
  <c r="G7640" i="1"/>
  <c r="G7647" i="1"/>
  <c r="F7648" i="1"/>
  <c r="G7648" i="1"/>
  <c r="G7649" i="1"/>
  <c r="F7650" i="1"/>
  <c r="G7650" i="1"/>
  <c r="G7653" i="1"/>
  <c r="F7654" i="1"/>
  <c r="G7654" i="1"/>
  <c r="G7655" i="1"/>
  <c r="F7656" i="1"/>
  <c r="G7656" i="1"/>
  <c r="G7657" i="1"/>
  <c r="F7658" i="1"/>
  <c r="G7658" i="1"/>
  <c r="G7659" i="1"/>
  <c r="F7660" i="1"/>
  <c r="G7660" i="1"/>
  <c r="G7661" i="1"/>
  <c r="F7662" i="1"/>
  <c r="G7662" i="1"/>
  <c r="G7663" i="1"/>
  <c r="F7664" i="1"/>
  <c r="G7664" i="1"/>
  <c r="G7665" i="1"/>
  <c r="F7666" i="1"/>
  <c r="G7666" i="1"/>
  <c r="G7667" i="1"/>
  <c r="F7668" i="1"/>
  <c r="G7668" i="1"/>
  <c r="G7669" i="1"/>
  <c r="F7670" i="1"/>
  <c r="G7670" i="1"/>
  <c r="G7671" i="1"/>
  <c r="F7672" i="1"/>
  <c r="G7672" i="1"/>
  <c r="G7673" i="1"/>
  <c r="F7674" i="1"/>
  <c r="G7674" i="1"/>
  <c r="G7675" i="1"/>
  <c r="F7676" i="1"/>
  <c r="G7676" i="1"/>
  <c r="G7677" i="1"/>
  <c r="F7678" i="1"/>
  <c r="G7678" i="1"/>
  <c r="G7679" i="1"/>
  <c r="F7680" i="1"/>
  <c r="G7680" i="1"/>
  <c r="G7681" i="1"/>
  <c r="F7682" i="1"/>
  <c r="G7682" i="1"/>
  <c r="G7683" i="1"/>
  <c r="F7684" i="1"/>
  <c r="G7684" i="1"/>
  <c r="G7685" i="1"/>
  <c r="F7686" i="1"/>
  <c r="G7686" i="1"/>
  <c r="G7687" i="1"/>
  <c r="F7688" i="1"/>
  <c r="G7688" i="1"/>
  <c r="G7689" i="1"/>
  <c r="F7690" i="1"/>
  <c r="G7690" i="1"/>
  <c r="G7691" i="1"/>
  <c r="F7692" i="1"/>
  <c r="G7692" i="1"/>
  <c r="G7693" i="1"/>
  <c r="F7694" i="1"/>
  <c r="G7694" i="1"/>
  <c r="G7695" i="1"/>
  <c r="F7696" i="1"/>
  <c r="G7696" i="1"/>
  <c r="G7697" i="1"/>
  <c r="F7698" i="1"/>
  <c r="G7698" i="1"/>
  <c r="G7699" i="1"/>
  <c r="F7700" i="1"/>
  <c r="G7700" i="1"/>
  <c r="G7701" i="1"/>
  <c r="F7702" i="1"/>
  <c r="G7702" i="1"/>
  <c r="G7703" i="1"/>
  <c r="F7704" i="1"/>
  <c r="G7704" i="1"/>
  <c r="G7705" i="1"/>
  <c r="F7706" i="1"/>
  <c r="G7706" i="1"/>
  <c r="G7707" i="1"/>
  <c r="F7708" i="1"/>
  <c r="G7708" i="1"/>
  <c r="G7709" i="1"/>
  <c r="F7710" i="1"/>
  <c r="G7710" i="1"/>
  <c r="G7711" i="1"/>
  <c r="F7712" i="1"/>
  <c r="G7712" i="1"/>
  <c r="G7713" i="1"/>
  <c r="F7714" i="1"/>
  <c r="G7714" i="1"/>
  <c r="G7715" i="1"/>
  <c r="F7716" i="1"/>
  <c r="G7716" i="1"/>
  <c r="G7717" i="1"/>
  <c r="F7718" i="1"/>
  <c r="G7718" i="1"/>
  <c r="F7719" i="1"/>
  <c r="G7719" i="1"/>
  <c r="G7720" i="1"/>
  <c r="F7721" i="1"/>
  <c r="G7721" i="1"/>
  <c r="G7722" i="1"/>
  <c r="F7723" i="1"/>
  <c r="G7723" i="1"/>
  <c r="G7724" i="1"/>
  <c r="F7725" i="1"/>
  <c r="G7725" i="1"/>
  <c r="G7726" i="1"/>
  <c r="F7727" i="1"/>
  <c r="G7727" i="1"/>
  <c r="G7728" i="1"/>
  <c r="F7729" i="1"/>
  <c r="G7729" i="1"/>
  <c r="G7730" i="1"/>
  <c r="F7731" i="1"/>
  <c r="G7731" i="1"/>
  <c r="G7732" i="1"/>
  <c r="F7733" i="1"/>
  <c r="G7733" i="1"/>
  <c r="G7734" i="1"/>
  <c r="F7735" i="1"/>
  <c r="G7735" i="1"/>
  <c r="G7736" i="1"/>
  <c r="F7737" i="1"/>
  <c r="G7737" i="1"/>
  <c r="G7738" i="1"/>
  <c r="F7739" i="1"/>
  <c r="G7739" i="1"/>
  <c r="G7740" i="1"/>
  <c r="F7741" i="1"/>
  <c r="G7741" i="1"/>
  <c r="G7742" i="1"/>
  <c r="F7743" i="1"/>
  <c r="G7743" i="1"/>
  <c r="G7744" i="1"/>
  <c r="F7745" i="1"/>
  <c r="G7745" i="1"/>
  <c r="G7746" i="1"/>
  <c r="F7747" i="1"/>
  <c r="G7747" i="1"/>
  <c r="G7748" i="1"/>
  <c r="F7749" i="1"/>
  <c r="G7749" i="1"/>
  <c r="G7750" i="1"/>
  <c r="F7751" i="1"/>
  <c r="G7751" i="1"/>
  <c r="G7752" i="1"/>
  <c r="F7753" i="1"/>
  <c r="G7753" i="1"/>
  <c r="G7754" i="1"/>
  <c r="F7755" i="1"/>
  <c r="G7755" i="1"/>
  <c r="G7756" i="1"/>
  <c r="F7757" i="1"/>
  <c r="G7757" i="1"/>
  <c r="G7758" i="1"/>
  <c r="F7759" i="1"/>
  <c r="G7759" i="1"/>
  <c r="G7760" i="1"/>
  <c r="F7761" i="1"/>
  <c r="G7761" i="1"/>
  <c r="G7762" i="1"/>
  <c r="F7763" i="1"/>
  <c r="G7763" i="1"/>
  <c r="G7764" i="1"/>
  <c r="F7765" i="1"/>
  <c r="G7765" i="1"/>
  <c r="F7766" i="1"/>
  <c r="G7766" i="1"/>
  <c r="G7767" i="1"/>
  <c r="F7768" i="1"/>
  <c r="G7768" i="1"/>
  <c r="G7769" i="1"/>
  <c r="F7770" i="1"/>
  <c r="G7770" i="1"/>
  <c r="F7771" i="1"/>
  <c r="G7771" i="1"/>
  <c r="G7772" i="1"/>
  <c r="F7773" i="1"/>
  <c r="G7773" i="1"/>
  <c r="G7774" i="1"/>
  <c r="F7775" i="1"/>
  <c r="G7775" i="1"/>
  <c r="G7776" i="1"/>
  <c r="F7777" i="1"/>
  <c r="G7777" i="1"/>
  <c r="G7778" i="1"/>
  <c r="F7779" i="1"/>
  <c r="G7779" i="1"/>
  <c r="G7780" i="1"/>
  <c r="F7781" i="1"/>
  <c r="G7781" i="1"/>
  <c r="G7782" i="1"/>
  <c r="F7784" i="1"/>
  <c r="G7784" i="1"/>
  <c r="G7783" i="1"/>
  <c r="F7785" i="1"/>
  <c r="G7785" i="1"/>
  <c r="G7786" i="1"/>
  <c r="F7787" i="1"/>
  <c r="G7787" i="1"/>
  <c r="G7788" i="1"/>
  <c r="F7789" i="1"/>
  <c r="G7789" i="1"/>
  <c r="G7790" i="1"/>
  <c r="F7791" i="1"/>
  <c r="G7791" i="1"/>
  <c r="G7792" i="1"/>
  <c r="F7793" i="1"/>
  <c r="G7793" i="1"/>
  <c r="G7794" i="1"/>
  <c r="F7795" i="1"/>
  <c r="G7795" i="1"/>
  <c r="G7796" i="1"/>
  <c r="F7797" i="1"/>
  <c r="G7797" i="1"/>
  <c r="G7802" i="1"/>
  <c r="F7803" i="1"/>
  <c r="G7803" i="1"/>
  <c r="G7806" i="1"/>
  <c r="F7807" i="1"/>
  <c r="G7807" i="1"/>
  <c r="G7808" i="1"/>
  <c r="F7809" i="1"/>
  <c r="G7809" i="1"/>
  <c r="G7810" i="1"/>
  <c r="F7811" i="1"/>
  <c r="G7811" i="1"/>
  <c r="G7812" i="1"/>
  <c r="F7813" i="1"/>
  <c r="G7813" i="1"/>
  <c r="G7814" i="1"/>
  <c r="F7815" i="1"/>
  <c r="G7815" i="1"/>
  <c r="G7816" i="1"/>
  <c r="F7817" i="1"/>
  <c r="G7817" i="1"/>
  <c r="G7818" i="1"/>
  <c r="F7819" i="1"/>
  <c r="G7819" i="1"/>
  <c r="G7820" i="1"/>
  <c r="F7821" i="1"/>
  <c r="G7821" i="1"/>
  <c r="G7822" i="1"/>
  <c r="F7823" i="1"/>
  <c r="G7823" i="1"/>
  <c r="G7824" i="1"/>
  <c r="F7825" i="1"/>
  <c r="G7825" i="1"/>
  <c r="G7826" i="1"/>
  <c r="F7827" i="1"/>
  <c r="G7827" i="1"/>
  <c r="G7828" i="1"/>
  <c r="F7829" i="1"/>
  <c r="G7829" i="1"/>
  <c r="G7830" i="1"/>
  <c r="F7831" i="1"/>
  <c r="G7831" i="1"/>
  <c r="G7834" i="1"/>
  <c r="F7835" i="1"/>
  <c r="G7835" i="1"/>
  <c r="G7836" i="1"/>
  <c r="F7837" i="1"/>
  <c r="G7837" i="1"/>
  <c r="G7838" i="1"/>
  <c r="F7839" i="1"/>
  <c r="G7839" i="1"/>
  <c r="G7840" i="1"/>
  <c r="F7841" i="1"/>
  <c r="G7841" i="1"/>
  <c r="G7842" i="1"/>
  <c r="F7843" i="1"/>
  <c r="G7843" i="1"/>
  <c r="G7844" i="1"/>
  <c r="F7845" i="1"/>
  <c r="G7845" i="1"/>
  <c r="G7846" i="1"/>
  <c r="F7848" i="1"/>
  <c r="G7848" i="1"/>
  <c r="G7847" i="1"/>
  <c r="F7849" i="1"/>
  <c r="G7849" i="1"/>
  <c r="G7850" i="1"/>
  <c r="F7851" i="1"/>
  <c r="G7851" i="1"/>
  <c r="G7852" i="1"/>
  <c r="F7853" i="1"/>
  <c r="G7853" i="1"/>
  <c r="G7854" i="1"/>
  <c r="F7855" i="1"/>
  <c r="G7855" i="1"/>
  <c r="G7858" i="1"/>
  <c r="F7859" i="1"/>
  <c r="G7859" i="1"/>
  <c r="G7860" i="1"/>
  <c r="F7861" i="1"/>
  <c r="G7861" i="1"/>
  <c r="G7862" i="1"/>
  <c r="F7863" i="1"/>
  <c r="G7863" i="1"/>
  <c r="G7864" i="1"/>
  <c r="F7865" i="1"/>
  <c r="G7865" i="1"/>
  <c r="G7866" i="1"/>
  <c r="F7867" i="1"/>
  <c r="G7867" i="1"/>
  <c r="G7868" i="1"/>
  <c r="F7869" i="1"/>
  <c r="G7869" i="1"/>
  <c r="G7870" i="1"/>
  <c r="F7871" i="1"/>
  <c r="G7871" i="1"/>
  <c r="G7872" i="1"/>
  <c r="F7873" i="1"/>
  <c r="G7873" i="1"/>
  <c r="G7874" i="1"/>
  <c r="F7875" i="1"/>
  <c r="G7875" i="1"/>
  <c r="G7876" i="1"/>
  <c r="F7877" i="1"/>
  <c r="G7877" i="1"/>
  <c r="G7878" i="1"/>
  <c r="F7879" i="1"/>
  <c r="G7879" i="1"/>
  <c r="G7880" i="1"/>
  <c r="F7881" i="1"/>
  <c r="G7881" i="1"/>
  <c r="G7882" i="1"/>
  <c r="F7883" i="1"/>
  <c r="G7883" i="1"/>
  <c r="G7884" i="1"/>
  <c r="F7885" i="1"/>
  <c r="G7885" i="1"/>
  <c r="G7886" i="1"/>
  <c r="F7887" i="1"/>
  <c r="G7887" i="1"/>
  <c r="G7888" i="1"/>
  <c r="F7889" i="1"/>
  <c r="G7889" i="1"/>
  <c r="G7890" i="1"/>
  <c r="F7891" i="1"/>
  <c r="G7891" i="1"/>
  <c r="G7892" i="1"/>
  <c r="F7893" i="1"/>
  <c r="G7893" i="1"/>
  <c r="G7894" i="1"/>
  <c r="F7895" i="1"/>
  <c r="G7895" i="1"/>
  <c r="G7896" i="1"/>
  <c r="F7897" i="1"/>
  <c r="G7897" i="1"/>
  <c r="G7898" i="1"/>
  <c r="F7899" i="1"/>
  <c r="G7899" i="1"/>
  <c r="G7900" i="1"/>
  <c r="F7901" i="1"/>
  <c r="G7901" i="1"/>
  <c r="F7902" i="1"/>
  <c r="G7902" i="1"/>
  <c r="F7903" i="1"/>
  <c r="G7903" i="1"/>
  <c r="G7904" i="1"/>
  <c r="F7905" i="1"/>
  <c r="G7905" i="1"/>
  <c r="G7906" i="1"/>
  <c r="F7907" i="1"/>
  <c r="G7907" i="1"/>
  <c r="G7908" i="1"/>
  <c r="F7909" i="1"/>
  <c r="G7909" i="1"/>
  <c r="G7910" i="1"/>
  <c r="F7911" i="1"/>
  <c r="G7911" i="1"/>
  <c r="G7912" i="1"/>
  <c r="F7914" i="1"/>
  <c r="G7914" i="1"/>
  <c r="G7913" i="1"/>
  <c r="F7915" i="1"/>
  <c r="G7915" i="1"/>
  <c r="F7916" i="1"/>
  <c r="G7916" i="1"/>
  <c r="G7917" i="1"/>
  <c r="F7918" i="1"/>
  <c r="G7918" i="1"/>
  <c r="G7919" i="1"/>
  <c r="F7920" i="1"/>
  <c r="G7920" i="1"/>
  <c r="G7922" i="1"/>
  <c r="F7923" i="1"/>
  <c r="G7923" i="1"/>
  <c r="G7921" i="1"/>
  <c r="F7924" i="1"/>
  <c r="G7924" i="1"/>
  <c r="G7925" i="1"/>
  <c r="F7926" i="1"/>
  <c r="G7926" i="1"/>
  <c r="G7927" i="1"/>
  <c r="F7928" i="1"/>
  <c r="G7928" i="1"/>
  <c r="G7929" i="1"/>
  <c r="F7930" i="1"/>
  <c r="G7930" i="1"/>
  <c r="G7931" i="1"/>
  <c r="F7932" i="1"/>
  <c r="G7932" i="1"/>
  <c r="G7933" i="1"/>
  <c r="F7934" i="1"/>
  <c r="G7934" i="1"/>
  <c r="G7935" i="1"/>
  <c r="F7936" i="1"/>
  <c r="G7936" i="1"/>
  <c r="G7937" i="1"/>
  <c r="F7938" i="1"/>
  <c r="G7938" i="1"/>
  <c r="G7939" i="1"/>
  <c r="F7940" i="1"/>
  <c r="G7940" i="1"/>
  <c r="G7941" i="1"/>
  <c r="F7942" i="1"/>
  <c r="G7942" i="1"/>
  <c r="G7943" i="1"/>
  <c r="F7944" i="1"/>
  <c r="G7944" i="1"/>
  <c r="G7945" i="1"/>
  <c r="F7946" i="1"/>
  <c r="G7946" i="1"/>
  <c r="G7947" i="1"/>
  <c r="F7948" i="1"/>
  <c r="G7948" i="1"/>
  <c r="G7949" i="1"/>
  <c r="F7950" i="1"/>
  <c r="G7950" i="1"/>
  <c r="G7951" i="1"/>
  <c r="F7952" i="1"/>
  <c r="G7952" i="1"/>
  <c r="G7953" i="1"/>
  <c r="F7954" i="1"/>
  <c r="G7954" i="1"/>
  <c r="G7955" i="1"/>
  <c r="F7956" i="1"/>
  <c r="G7956" i="1"/>
  <c r="G7957" i="1"/>
  <c r="F7958" i="1"/>
  <c r="G7958" i="1"/>
  <c r="G7959" i="1"/>
  <c r="F7960" i="1"/>
  <c r="G7960" i="1"/>
  <c r="G7961" i="1"/>
  <c r="F7962" i="1"/>
  <c r="G7962" i="1"/>
  <c r="G7963" i="1"/>
  <c r="F7964" i="1"/>
  <c r="G7964" i="1"/>
  <c r="G7965" i="1"/>
  <c r="F7966" i="1"/>
  <c r="G7966" i="1"/>
  <c r="G7967" i="1"/>
  <c r="F7968" i="1"/>
  <c r="G7968" i="1"/>
  <c r="G7969" i="1"/>
  <c r="F7970" i="1"/>
  <c r="G7970" i="1"/>
  <c r="G7971" i="1"/>
  <c r="F7972" i="1"/>
  <c r="G7972" i="1"/>
  <c r="G7973" i="1"/>
  <c r="F7974" i="1"/>
  <c r="G7974" i="1"/>
  <c r="F7975" i="1"/>
  <c r="G7975" i="1"/>
  <c r="G7976" i="1"/>
  <c r="F7977" i="1"/>
  <c r="G7977" i="1"/>
  <c r="G7978" i="1"/>
  <c r="F7979" i="1"/>
  <c r="G7979" i="1"/>
  <c r="G7980" i="1"/>
  <c r="F7981" i="1"/>
  <c r="G7981" i="1"/>
  <c r="G7982" i="1"/>
  <c r="F7983" i="1"/>
  <c r="G7983" i="1"/>
  <c r="G7984" i="1"/>
  <c r="F7985" i="1"/>
  <c r="G7985" i="1"/>
  <c r="G7986" i="1"/>
  <c r="F7987" i="1"/>
  <c r="G7987" i="1"/>
  <c r="G7988" i="1"/>
  <c r="F7989" i="1"/>
  <c r="G7989" i="1"/>
  <c r="G7990" i="1"/>
  <c r="F7991" i="1"/>
  <c r="G7991" i="1"/>
  <c r="G7992" i="1"/>
  <c r="F7993" i="1"/>
  <c r="G7993" i="1"/>
  <c r="F7994" i="1"/>
  <c r="G7994" i="1"/>
  <c r="G7995" i="1"/>
  <c r="F7996" i="1"/>
  <c r="G7996" i="1"/>
  <c r="G7997" i="1"/>
  <c r="F7998" i="1"/>
  <c r="G7998" i="1"/>
  <c r="G7999" i="1"/>
  <c r="F8000" i="1"/>
  <c r="G8000" i="1"/>
  <c r="G8001" i="1"/>
  <c r="F8002" i="1"/>
  <c r="G8002" i="1"/>
  <c r="G8003" i="1"/>
  <c r="F8004" i="1"/>
  <c r="G8004" i="1"/>
  <c r="G8005" i="1"/>
  <c r="F8006" i="1"/>
  <c r="G8006" i="1"/>
  <c r="G8007" i="1"/>
  <c r="F8008" i="1"/>
  <c r="G8008" i="1"/>
  <c r="G8009" i="1"/>
  <c r="F8010" i="1"/>
  <c r="G8010" i="1"/>
  <c r="G8011" i="1"/>
  <c r="F8012" i="1"/>
  <c r="G8012" i="1"/>
  <c r="G8013" i="1"/>
  <c r="F8014" i="1"/>
  <c r="G8014" i="1"/>
  <c r="G8015" i="1"/>
  <c r="F8016" i="1"/>
  <c r="G8016" i="1"/>
  <c r="G8017" i="1"/>
  <c r="F8018" i="1"/>
  <c r="G8018" i="1"/>
  <c r="G8019" i="1"/>
  <c r="F8020" i="1"/>
  <c r="G8020" i="1"/>
  <c r="G8021" i="1"/>
  <c r="F8022" i="1"/>
  <c r="G8022" i="1"/>
  <c r="G8023" i="1"/>
  <c r="F8024" i="1"/>
  <c r="G8024" i="1"/>
  <c r="G8025" i="1"/>
  <c r="F8027" i="1"/>
  <c r="G8027" i="1"/>
  <c r="G8026" i="1"/>
  <c r="F8028" i="1"/>
  <c r="G8028" i="1"/>
  <c r="G8029" i="1"/>
  <c r="F8030" i="1"/>
  <c r="G8030" i="1"/>
  <c r="G8031" i="1"/>
  <c r="F8032" i="1"/>
  <c r="G8032" i="1"/>
  <c r="G8033" i="1"/>
  <c r="F8034" i="1"/>
  <c r="G8034" i="1"/>
  <c r="G8035" i="1"/>
  <c r="F8036" i="1"/>
  <c r="G8036" i="1"/>
  <c r="G8037" i="1"/>
  <c r="F8038" i="1"/>
  <c r="G8038" i="1"/>
  <c r="G8039" i="1"/>
  <c r="F8040" i="1"/>
  <c r="G8040" i="1"/>
  <c r="G8041" i="1"/>
  <c r="F8042" i="1"/>
  <c r="G8042" i="1"/>
  <c r="G8043" i="1"/>
  <c r="F8044" i="1"/>
  <c r="G8044" i="1"/>
  <c r="F8045" i="1"/>
  <c r="G8045" i="1"/>
  <c r="G8046" i="1"/>
  <c r="F8047" i="1"/>
  <c r="G8047" i="1"/>
  <c r="G8048" i="1"/>
  <c r="F8049" i="1"/>
  <c r="G8049" i="1"/>
  <c r="G8050" i="1"/>
  <c r="F8051" i="1"/>
  <c r="G8051" i="1"/>
  <c r="G8052" i="1"/>
  <c r="F8053" i="1"/>
  <c r="G8053" i="1"/>
  <c r="G8054" i="1"/>
  <c r="F8055" i="1"/>
  <c r="G8055" i="1"/>
  <c r="G8056" i="1"/>
  <c r="F8057" i="1"/>
  <c r="G8057" i="1"/>
  <c r="G8058" i="1"/>
  <c r="F8059" i="1"/>
  <c r="G8059" i="1"/>
  <c r="G8060" i="1"/>
  <c r="F8061" i="1"/>
  <c r="G8061" i="1"/>
  <c r="G8064" i="1"/>
  <c r="F8065" i="1"/>
  <c r="G8065" i="1"/>
  <c r="G8066" i="1"/>
  <c r="F8067" i="1"/>
  <c r="G8067" i="1"/>
  <c r="G8068" i="1"/>
  <c r="F8069" i="1"/>
  <c r="G8069" i="1"/>
  <c r="G8072" i="1"/>
  <c r="F8073" i="1"/>
  <c r="G8073" i="1"/>
  <c r="G8074" i="1"/>
  <c r="F8075" i="1"/>
  <c r="G8075" i="1"/>
  <c r="G8076" i="1"/>
  <c r="F8077" i="1"/>
  <c r="G8077" i="1"/>
  <c r="G8080" i="1"/>
  <c r="F8081" i="1"/>
  <c r="G8081" i="1"/>
  <c r="G8082" i="1"/>
  <c r="F8083" i="1"/>
  <c r="G8083" i="1"/>
  <c r="G8084" i="1"/>
  <c r="F8085" i="1"/>
  <c r="G8085" i="1"/>
  <c r="G8086" i="1"/>
  <c r="F8087" i="1"/>
  <c r="G8087" i="1"/>
  <c r="G8088" i="1"/>
  <c r="F8089" i="1"/>
  <c r="G8089" i="1"/>
  <c r="G8090" i="1"/>
  <c r="F8091" i="1"/>
  <c r="G8091" i="1"/>
  <c r="G8092" i="1"/>
  <c r="F8093" i="1"/>
  <c r="G8093" i="1"/>
  <c r="G8094" i="1"/>
  <c r="F8095" i="1"/>
  <c r="G8095" i="1"/>
  <c r="G8096" i="1"/>
  <c r="F8097" i="1"/>
  <c r="G8097" i="1"/>
  <c r="G8098" i="1"/>
  <c r="F8099" i="1"/>
  <c r="G8099" i="1"/>
  <c r="G8100" i="1"/>
  <c r="F8101" i="1"/>
  <c r="G8101" i="1"/>
  <c r="G8102" i="1"/>
  <c r="F8103" i="1"/>
  <c r="G8103" i="1"/>
  <c r="G8104" i="1"/>
  <c r="F8105" i="1"/>
  <c r="G8105" i="1"/>
  <c r="G8106" i="1"/>
  <c r="F8107" i="1"/>
  <c r="G8107" i="1"/>
  <c r="G8108" i="1"/>
  <c r="F8109" i="1"/>
  <c r="G8109" i="1"/>
  <c r="G8110" i="1"/>
  <c r="F8111" i="1"/>
  <c r="G8111" i="1"/>
  <c r="G8112" i="1"/>
  <c r="F8113" i="1"/>
  <c r="G8113" i="1"/>
  <c r="G8114" i="1"/>
  <c r="F8115" i="1"/>
  <c r="G8115" i="1"/>
  <c r="G8116" i="1"/>
  <c r="F8117" i="1"/>
  <c r="G8117" i="1"/>
  <c r="G8118" i="1"/>
  <c r="F8119" i="1"/>
  <c r="G8119" i="1"/>
  <c r="G8120" i="1"/>
  <c r="F8121" i="1"/>
  <c r="G8121" i="1"/>
  <c r="G8122" i="1"/>
  <c r="F8123" i="1"/>
  <c r="G8123" i="1"/>
  <c r="G8124" i="1"/>
  <c r="F8125" i="1"/>
  <c r="G8125" i="1"/>
  <c r="G8126" i="1"/>
  <c r="F8127" i="1"/>
  <c r="G8127" i="1"/>
  <c r="G8128" i="1"/>
  <c r="F8129" i="1"/>
  <c r="G8129" i="1"/>
  <c r="G8130" i="1"/>
  <c r="F8131" i="1"/>
  <c r="G8131" i="1"/>
  <c r="F8132" i="1"/>
  <c r="G8132" i="1"/>
  <c r="G8133" i="1"/>
  <c r="F8134" i="1"/>
  <c r="G8134" i="1"/>
  <c r="G8135" i="1"/>
  <c r="F8136" i="1"/>
  <c r="G8136" i="1"/>
  <c r="G8137" i="1"/>
  <c r="F8138" i="1"/>
  <c r="G8138" i="1"/>
  <c r="G8139" i="1"/>
  <c r="F8140" i="1"/>
  <c r="G8140" i="1"/>
  <c r="G8141" i="1"/>
  <c r="F8142" i="1"/>
  <c r="G8142" i="1"/>
  <c r="G8143" i="1"/>
  <c r="F8144" i="1"/>
  <c r="G8144" i="1"/>
  <c r="G8145" i="1"/>
  <c r="F8146" i="1"/>
  <c r="G8146" i="1"/>
  <c r="G8147" i="1"/>
  <c r="F8148" i="1"/>
  <c r="G8148" i="1"/>
  <c r="G8149" i="1"/>
  <c r="F8151" i="1"/>
  <c r="G8151" i="1"/>
  <c r="G8150" i="1"/>
  <c r="F8152" i="1"/>
  <c r="G8152" i="1"/>
  <c r="G8153" i="1"/>
  <c r="F8154" i="1"/>
  <c r="G8154" i="1"/>
  <c r="G8155" i="1"/>
  <c r="F8156" i="1"/>
  <c r="G8156" i="1"/>
  <c r="G8157" i="1"/>
  <c r="F8158" i="1"/>
  <c r="G8158" i="1"/>
  <c r="G8159" i="1"/>
  <c r="F8160" i="1"/>
  <c r="G8160" i="1"/>
  <c r="G8161" i="1"/>
  <c r="F8162" i="1"/>
  <c r="G8162" i="1"/>
  <c r="G8163" i="1"/>
  <c r="F8164" i="1"/>
  <c r="G8164" i="1"/>
  <c r="G8165" i="1"/>
  <c r="F8166" i="1"/>
  <c r="G8166" i="1"/>
  <c r="G8167" i="1"/>
  <c r="F8168" i="1"/>
  <c r="G8168" i="1"/>
  <c r="G8169" i="1"/>
  <c r="F8170" i="1"/>
  <c r="G8170" i="1"/>
  <c r="G8171" i="1"/>
  <c r="F8172" i="1"/>
  <c r="G8172" i="1"/>
  <c r="G8173" i="1"/>
  <c r="F8174" i="1"/>
  <c r="G8174" i="1"/>
  <c r="G8175" i="1"/>
  <c r="F8176" i="1"/>
  <c r="G8176" i="1"/>
  <c r="G8177" i="1"/>
  <c r="F8178" i="1"/>
  <c r="G8178" i="1"/>
  <c r="G8179" i="1"/>
  <c r="F8180" i="1"/>
  <c r="G8180" i="1"/>
  <c r="G8181" i="1"/>
  <c r="F8182" i="1"/>
  <c r="G8182" i="1"/>
  <c r="G8183" i="1"/>
  <c r="F8184" i="1"/>
  <c r="G8184" i="1"/>
  <c r="F8185" i="1"/>
  <c r="G8185" i="1"/>
  <c r="F8186" i="1"/>
  <c r="G8186" i="1"/>
  <c r="G8187" i="1"/>
  <c r="F8188" i="1"/>
  <c r="G8188" i="1"/>
  <c r="G8189" i="1"/>
  <c r="F8190" i="1"/>
  <c r="G8190" i="1"/>
  <c r="G8191" i="1"/>
  <c r="F8192" i="1"/>
  <c r="G8192" i="1"/>
  <c r="G8193" i="1"/>
  <c r="F8194" i="1"/>
  <c r="G8194" i="1"/>
  <c r="G8195" i="1"/>
  <c r="F8196" i="1"/>
  <c r="G8196" i="1"/>
  <c r="G8197" i="1"/>
  <c r="F8198" i="1"/>
  <c r="G8198" i="1"/>
  <c r="G8199" i="1"/>
  <c r="F8200" i="1"/>
  <c r="G8200" i="1"/>
  <c r="G8201" i="1"/>
  <c r="F8202" i="1"/>
  <c r="G8202" i="1"/>
  <c r="G8203" i="1"/>
  <c r="F8204" i="1"/>
  <c r="G8204" i="1"/>
  <c r="G8205" i="1"/>
  <c r="F8206" i="1"/>
  <c r="G8206" i="1"/>
  <c r="G8207" i="1"/>
  <c r="F8208" i="1"/>
  <c r="G8208" i="1"/>
  <c r="G8209" i="1"/>
  <c r="F8210" i="1"/>
  <c r="G8210" i="1"/>
  <c r="G8211" i="1"/>
  <c r="F8212" i="1"/>
  <c r="G8212" i="1"/>
  <c r="G8213" i="1"/>
  <c r="G8214" i="1"/>
  <c r="F8216" i="1"/>
  <c r="G8216" i="1"/>
  <c r="G8217" i="1"/>
  <c r="F8218" i="1"/>
  <c r="G8218" i="1"/>
  <c r="G8219" i="1"/>
  <c r="F8220" i="1"/>
  <c r="G8220" i="1"/>
  <c r="G8221" i="1"/>
  <c r="F8222" i="1"/>
  <c r="G8222" i="1"/>
  <c r="G8223" i="1"/>
  <c r="F8224" i="1"/>
  <c r="G8224" i="1"/>
  <c r="G8225" i="1"/>
  <c r="F8226" i="1"/>
  <c r="G8226" i="1"/>
  <c r="G8227" i="1"/>
  <c r="F8228" i="1"/>
  <c r="G8228" i="1"/>
  <c r="G8229" i="1"/>
  <c r="F8230" i="1"/>
  <c r="G8230" i="1"/>
  <c r="G8231" i="1"/>
  <c r="F8232" i="1"/>
  <c r="G8232" i="1"/>
  <c r="G8233" i="1"/>
  <c r="F8234" i="1"/>
  <c r="G8234" i="1"/>
  <c r="G8235" i="1"/>
  <c r="F8236" i="1"/>
  <c r="G8236" i="1"/>
  <c r="G8237" i="1"/>
  <c r="F8238" i="1"/>
  <c r="G8238" i="1"/>
  <c r="G8239" i="1"/>
  <c r="F8240" i="1"/>
  <c r="G8240" i="1"/>
  <c r="G8241" i="1"/>
  <c r="F8242" i="1"/>
  <c r="G8242" i="1"/>
  <c r="G8243" i="1"/>
  <c r="F8244" i="1"/>
  <c r="G8244" i="1"/>
  <c r="G8245" i="1"/>
  <c r="F8246" i="1"/>
  <c r="G8246" i="1"/>
  <c r="G8247" i="1"/>
  <c r="F8248" i="1"/>
  <c r="G8248" i="1"/>
  <c r="G8249" i="1"/>
  <c r="F8250" i="1"/>
  <c r="G8250" i="1"/>
  <c r="G8251" i="1"/>
  <c r="F8252" i="1"/>
  <c r="G8252" i="1"/>
  <c r="G8253" i="1"/>
  <c r="F8254" i="1"/>
  <c r="G8254" i="1"/>
  <c r="G8255" i="1"/>
  <c r="F8256" i="1"/>
  <c r="G8256" i="1"/>
  <c r="G8257" i="1"/>
  <c r="F8258" i="1"/>
  <c r="G8258" i="1"/>
  <c r="G8259" i="1"/>
  <c r="F8260" i="1"/>
  <c r="G8260" i="1"/>
  <c r="G8261" i="1"/>
  <c r="F8262" i="1"/>
  <c r="G8262" i="1"/>
  <c r="G8263" i="1"/>
  <c r="F8264" i="1"/>
  <c r="G8264" i="1"/>
  <c r="G8265" i="1"/>
  <c r="F8266" i="1"/>
  <c r="G8266" i="1"/>
  <c r="F8267" i="1"/>
  <c r="G8267" i="1"/>
  <c r="G8268" i="1"/>
  <c r="F8269" i="1"/>
  <c r="G8269" i="1"/>
  <c r="G8270" i="1"/>
  <c r="F8271" i="1"/>
  <c r="G8271" i="1"/>
  <c r="G8272" i="1"/>
  <c r="F8273" i="1"/>
  <c r="G8273" i="1"/>
  <c r="G8274" i="1"/>
  <c r="F8275" i="1"/>
  <c r="G8275" i="1"/>
  <c r="G8276" i="1"/>
  <c r="F8277" i="1"/>
  <c r="G8277" i="1"/>
  <c r="G8278" i="1"/>
  <c r="F8279" i="1"/>
  <c r="G8279" i="1"/>
  <c r="G8280" i="1"/>
  <c r="F8281" i="1"/>
  <c r="G8281" i="1"/>
  <c r="G8282" i="1"/>
  <c r="F8283" i="1"/>
  <c r="G8283" i="1"/>
  <c r="G8284" i="1"/>
  <c r="F8285" i="1"/>
  <c r="G8285" i="1"/>
  <c r="G8286" i="1"/>
  <c r="F8287" i="1"/>
  <c r="G8287" i="1"/>
  <c r="G8288" i="1"/>
  <c r="F8289" i="1"/>
  <c r="G8289" i="1"/>
  <c r="G8290" i="1"/>
  <c r="F8291" i="1"/>
  <c r="G8291" i="1"/>
  <c r="G8292" i="1"/>
  <c r="F8293" i="1"/>
  <c r="G8293" i="1"/>
  <c r="G8294" i="1"/>
  <c r="F8295" i="1"/>
  <c r="G8295" i="1"/>
  <c r="G8296" i="1"/>
  <c r="F8297" i="1"/>
  <c r="G8297" i="1"/>
  <c r="G8298" i="1"/>
  <c r="F8299" i="1"/>
  <c r="G8299" i="1"/>
  <c r="G8300" i="1"/>
  <c r="F8301" i="1"/>
  <c r="G8301" i="1"/>
  <c r="G8302" i="1"/>
  <c r="F8303" i="1"/>
  <c r="G8303" i="1"/>
  <c r="G8304" i="1"/>
  <c r="F8305" i="1"/>
  <c r="G8305" i="1"/>
  <c r="G8306" i="1"/>
  <c r="F8307" i="1"/>
  <c r="G8307" i="1"/>
  <c r="G8308" i="1"/>
  <c r="F8309" i="1"/>
  <c r="G8309" i="1"/>
  <c r="G8310" i="1"/>
  <c r="F8311" i="1"/>
  <c r="G8311" i="1"/>
  <c r="G8312" i="1"/>
  <c r="F8313" i="1"/>
  <c r="G8313" i="1"/>
  <c r="G8314" i="1"/>
  <c r="F8316" i="1"/>
  <c r="G8316" i="1"/>
  <c r="G8315" i="1"/>
  <c r="F8317" i="1"/>
  <c r="G8317" i="1"/>
  <c r="G8318" i="1"/>
  <c r="F8319" i="1"/>
  <c r="G8319" i="1"/>
  <c r="G8320" i="1"/>
  <c r="F8321" i="1"/>
  <c r="G8321" i="1"/>
  <c r="G8322" i="1"/>
  <c r="F8323" i="1"/>
  <c r="G8323" i="1"/>
  <c r="G8324" i="1"/>
  <c r="F8325" i="1"/>
  <c r="G8325" i="1"/>
  <c r="G8326" i="1"/>
  <c r="F8327" i="1"/>
  <c r="G8327" i="1"/>
  <c r="G8328" i="1"/>
  <c r="F8329" i="1"/>
  <c r="G8329" i="1"/>
  <c r="G8330" i="1"/>
  <c r="F8331" i="1"/>
  <c r="G8331" i="1"/>
  <c r="G8332" i="1"/>
  <c r="F8333" i="1"/>
  <c r="G8333" i="1"/>
  <c r="G8334" i="1"/>
  <c r="F8335" i="1"/>
  <c r="G8335" i="1"/>
  <c r="G8336" i="1"/>
  <c r="F8337" i="1"/>
  <c r="G8337" i="1"/>
  <c r="G8338" i="1"/>
  <c r="F8339" i="1"/>
  <c r="G8339" i="1"/>
  <c r="G8340" i="1"/>
  <c r="F8341" i="1"/>
  <c r="G8341" i="1"/>
  <c r="G8342" i="1"/>
  <c r="F8343" i="1"/>
  <c r="G8343" i="1"/>
  <c r="G8344" i="1"/>
  <c r="F8345" i="1"/>
  <c r="G8345" i="1"/>
  <c r="G8346" i="1"/>
  <c r="F8347" i="1"/>
  <c r="G8347" i="1"/>
  <c r="G8348" i="1"/>
  <c r="F8349" i="1"/>
  <c r="G8349" i="1"/>
  <c r="G8350" i="1"/>
  <c r="F8351" i="1"/>
  <c r="G8351" i="1"/>
  <c r="G8352" i="1"/>
  <c r="F8353" i="1"/>
  <c r="G8353" i="1"/>
  <c r="G8354" i="1"/>
  <c r="F8355" i="1"/>
  <c r="G8355" i="1"/>
  <c r="G8356" i="1"/>
  <c r="F8357" i="1"/>
  <c r="G8357" i="1"/>
  <c r="G8358" i="1"/>
  <c r="F8359" i="1"/>
  <c r="G8359" i="1"/>
  <c r="G8360" i="1"/>
  <c r="F8361" i="1"/>
  <c r="G8361" i="1"/>
  <c r="G8362" i="1"/>
  <c r="F8363" i="1"/>
  <c r="G8363" i="1"/>
  <c r="G8364" i="1"/>
  <c r="F8365" i="1"/>
  <c r="G8365" i="1"/>
  <c r="G8366" i="1"/>
  <c r="F8367" i="1"/>
  <c r="G8367" i="1"/>
  <c r="G8368" i="1"/>
  <c r="F8369" i="1"/>
  <c r="G8369" i="1"/>
  <c r="G8370" i="1"/>
  <c r="F8371" i="1"/>
  <c r="G8371" i="1"/>
  <c r="G8372" i="1"/>
  <c r="F8373" i="1"/>
  <c r="G8373" i="1"/>
  <c r="G8374" i="1"/>
  <c r="F8375" i="1"/>
  <c r="G8375" i="1"/>
  <c r="G8376" i="1"/>
  <c r="F8377" i="1"/>
  <c r="G8377" i="1"/>
  <c r="G8378" i="1"/>
  <c r="F8379" i="1"/>
  <c r="G8379" i="1"/>
  <c r="G8380" i="1"/>
  <c r="F8381" i="1"/>
  <c r="G8381" i="1"/>
  <c r="G8382" i="1"/>
  <c r="F8383" i="1"/>
  <c r="G8383" i="1"/>
  <c r="G8384" i="1"/>
  <c r="F8385" i="1"/>
  <c r="G8385" i="1"/>
  <c r="G8386" i="1"/>
  <c r="F8387" i="1"/>
  <c r="G8387" i="1"/>
  <c r="G8388" i="1"/>
  <c r="F8389" i="1"/>
  <c r="G8389" i="1"/>
  <c r="F8390" i="1"/>
  <c r="G8390" i="1"/>
  <c r="F8391" i="1"/>
  <c r="G8391" i="1"/>
  <c r="G8392" i="1"/>
  <c r="F8393" i="1"/>
  <c r="G8393" i="1"/>
  <c r="G8394" i="1"/>
  <c r="F8395" i="1"/>
  <c r="G8395" i="1"/>
  <c r="G8396" i="1"/>
  <c r="F8397" i="1"/>
  <c r="G8397" i="1"/>
  <c r="G8398" i="1"/>
  <c r="F8399" i="1"/>
  <c r="G8399" i="1"/>
  <c r="G8400" i="1"/>
  <c r="F8401" i="1"/>
  <c r="G8401" i="1"/>
  <c r="G8402" i="1"/>
  <c r="F8403" i="1"/>
  <c r="G8403" i="1"/>
  <c r="G8404" i="1"/>
  <c r="F8405" i="1"/>
  <c r="G8405" i="1"/>
  <c r="G8406" i="1"/>
  <c r="F8407" i="1"/>
  <c r="G8407" i="1"/>
  <c r="G8408" i="1"/>
  <c r="F8409" i="1"/>
  <c r="G8409" i="1"/>
  <c r="G8410" i="1"/>
  <c r="F8411" i="1"/>
  <c r="G8411" i="1"/>
  <c r="G8412" i="1"/>
  <c r="F8413" i="1"/>
  <c r="G8413" i="1"/>
  <c r="G8414" i="1"/>
  <c r="F8415" i="1"/>
  <c r="G8415" i="1"/>
  <c r="G8416" i="1"/>
  <c r="F8417" i="1"/>
  <c r="G8417" i="1"/>
  <c r="G8418" i="1"/>
  <c r="F8419" i="1"/>
  <c r="G8419" i="1"/>
  <c r="G8420" i="1"/>
  <c r="F8421" i="1"/>
  <c r="G8421" i="1"/>
  <c r="G8422" i="1"/>
  <c r="F8423" i="1"/>
  <c r="G8423" i="1"/>
  <c r="G8424" i="1"/>
  <c r="F8425" i="1"/>
  <c r="G8425" i="1"/>
  <c r="G8426" i="1"/>
  <c r="F8427" i="1"/>
  <c r="G8427" i="1"/>
  <c r="G8428" i="1"/>
  <c r="F8429" i="1"/>
  <c r="G8429" i="1"/>
  <c r="G8430" i="1"/>
  <c r="F8431" i="1"/>
  <c r="G8431" i="1"/>
  <c r="G8432" i="1"/>
  <c r="F8433" i="1"/>
  <c r="G8433" i="1"/>
  <c r="G8434" i="1"/>
  <c r="F8436" i="1"/>
  <c r="G8436" i="1"/>
  <c r="G8435" i="1"/>
  <c r="F8437" i="1"/>
  <c r="G8437" i="1"/>
  <c r="G8438" i="1"/>
  <c r="F8439" i="1"/>
  <c r="G8439" i="1"/>
  <c r="G8440" i="1"/>
  <c r="F8441" i="1"/>
  <c r="G8441" i="1"/>
  <c r="G8442" i="1"/>
  <c r="F8443" i="1"/>
  <c r="G8443" i="1"/>
  <c r="G8444" i="1"/>
  <c r="F8445" i="1"/>
  <c r="G8445" i="1"/>
  <c r="G8446" i="1"/>
  <c r="F8448" i="1"/>
  <c r="G8448" i="1"/>
  <c r="G8447" i="1"/>
  <c r="F8449" i="1"/>
  <c r="G8449" i="1"/>
  <c r="G8450" i="1"/>
  <c r="F8451" i="1"/>
  <c r="G8451" i="1"/>
  <c r="G8452" i="1"/>
  <c r="F8453" i="1"/>
  <c r="G8453" i="1"/>
  <c r="G8454" i="1"/>
  <c r="F8455" i="1"/>
  <c r="G8455" i="1"/>
  <c r="F8456" i="1"/>
  <c r="G8456" i="1"/>
  <c r="F8457" i="1"/>
  <c r="G8457" i="1"/>
  <c r="G8458" i="1"/>
  <c r="F8459" i="1"/>
  <c r="G8459" i="1"/>
  <c r="G8460" i="1"/>
  <c r="F8461" i="1"/>
  <c r="G8461" i="1"/>
  <c r="G8462" i="1"/>
  <c r="F8463" i="1"/>
  <c r="G8463" i="1"/>
  <c r="G8464" i="1"/>
  <c r="F8465" i="1"/>
  <c r="G8465" i="1"/>
  <c r="G8466" i="1"/>
  <c r="F8467" i="1"/>
  <c r="G8467" i="1"/>
  <c r="G8468" i="1"/>
  <c r="F8469" i="1"/>
  <c r="G8469" i="1"/>
  <c r="G8470" i="1"/>
  <c r="F8471" i="1"/>
  <c r="G8471" i="1"/>
  <c r="G8472" i="1"/>
  <c r="F8473" i="1"/>
  <c r="G8473" i="1"/>
  <c r="G8474" i="1"/>
  <c r="F8475" i="1"/>
  <c r="G8475" i="1"/>
  <c r="G8476" i="1"/>
  <c r="F8477" i="1"/>
  <c r="G8477" i="1"/>
  <c r="G8478" i="1"/>
  <c r="F8479" i="1"/>
  <c r="G8479" i="1"/>
  <c r="G8480" i="1"/>
  <c r="F8481" i="1"/>
  <c r="G8481" i="1"/>
  <c r="G8482" i="1"/>
  <c r="F8483" i="1"/>
  <c r="G8483" i="1"/>
  <c r="G8484" i="1"/>
  <c r="F8485" i="1"/>
  <c r="G8485" i="1"/>
  <c r="G8486" i="1"/>
  <c r="F8487" i="1"/>
  <c r="G8487" i="1"/>
  <c r="G8488" i="1"/>
  <c r="F8489" i="1"/>
  <c r="G8489" i="1"/>
  <c r="G8490" i="1"/>
  <c r="F8491" i="1"/>
  <c r="G8491" i="1"/>
  <c r="G8492" i="1"/>
  <c r="F8493" i="1"/>
  <c r="G8493" i="1"/>
  <c r="G8494" i="1"/>
  <c r="F8495" i="1"/>
  <c r="G8495" i="1"/>
  <c r="G8496" i="1"/>
  <c r="F8497" i="1"/>
  <c r="G8497" i="1"/>
  <c r="G8498" i="1"/>
  <c r="F8499" i="1"/>
  <c r="G8499" i="1"/>
  <c r="G8500" i="1"/>
  <c r="F8501" i="1"/>
  <c r="G8501" i="1"/>
  <c r="G8502" i="1"/>
  <c r="F8503" i="1"/>
  <c r="G8503" i="1"/>
  <c r="G8504" i="1"/>
  <c r="F8505" i="1"/>
  <c r="G8505" i="1"/>
  <c r="G8506" i="1"/>
  <c r="F8507" i="1"/>
  <c r="G8507" i="1"/>
  <c r="G8508" i="1"/>
  <c r="F8509" i="1"/>
  <c r="G8509" i="1"/>
  <c r="G8510" i="1"/>
  <c r="F8511" i="1"/>
  <c r="G8511" i="1"/>
  <c r="G8512" i="1"/>
  <c r="F8513" i="1"/>
  <c r="G8513" i="1"/>
  <c r="G8514" i="1"/>
  <c r="F8515" i="1"/>
  <c r="G8515" i="1"/>
  <c r="G8516" i="1"/>
  <c r="F8517" i="1"/>
  <c r="G8517" i="1"/>
  <c r="G8518" i="1"/>
  <c r="F8519" i="1"/>
  <c r="G8519" i="1"/>
  <c r="G8520" i="1"/>
  <c r="F8521" i="1"/>
  <c r="G8521" i="1"/>
  <c r="F8522" i="1"/>
  <c r="G8522" i="1"/>
  <c r="F8523" i="1"/>
  <c r="G8523" i="1"/>
  <c r="G8524" i="1"/>
  <c r="F8525" i="1"/>
  <c r="G8525" i="1"/>
  <c r="G8526" i="1"/>
  <c r="F8527" i="1"/>
  <c r="G8527" i="1"/>
  <c r="G8528" i="1"/>
  <c r="F8529" i="1"/>
  <c r="G8529" i="1"/>
  <c r="G8530" i="1"/>
  <c r="F8531" i="1"/>
  <c r="G8531" i="1"/>
  <c r="G8532" i="1"/>
  <c r="F8533" i="1"/>
  <c r="G8533" i="1"/>
  <c r="G8534" i="1"/>
  <c r="F8535" i="1"/>
  <c r="G8535" i="1"/>
  <c r="G8536" i="1"/>
  <c r="F8537" i="1"/>
  <c r="G8537" i="1"/>
  <c r="G8538" i="1"/>
  <c r="F8539" i="1"/>
  <c r="G8539" i="1"/>
  <c r="G8540" i="1"/>
  <c r="F8541" i="1"/>
  <c r="G8541" i="1"/>
  <c r="G8542" i="1"/>
  <c r="F8543" i="1"/>
  <c r="G8543" i="1"/>
  <c r="G8544" i="1"/>
  <c r="F8545" i="1"/>
  <c r="G8545" i="1"/>
  <c r="F8546" i="1"/>
  <c r="G8546" i="1"/>
  <c r="G8547" i="1"/>
  <c r="F8548" i="1"/>
  <c r="G8548" i="1"/>
  <c r="G8549" i="1"/>
  <c r="F8550" i="1"/>
  <c r="G8550" i="1"/>
  <c r="G8551" i="1"/>
  <c r="F8552" i="1"/>
  <c r="G8552" i="1"/>
  <c r="G8553" i="1"/>
  <c r="F8554" i="1"/>
  <c r="G8554" i="1"/>
  <c r="G8555" i="1"/>
  <c r="F8556" i="1"/>
  <c r="G8556" i="1"/>
  <c r="G8557" i="1"/>
  <c r="F8558" i="1"/>
  <c r="G8558" i="1"/>
  <c r="G8559" i="1"/>
  <c r="F8560" i="1"/>
  <c r="G8560" i="1"/>
  <c r="G8561" i="1"/>
  <c r="F8562" i="1"/>
  <c r="G8562" i="1"/>
  <c r="G8563" i="1"/>
  <c r="F8564" i="1"/>
  <c r="G8564" i="1"/>
  <c r="G8565" i="1"/>
  <c r="F8566" i="1"/>
  <c r="G8566" i="1"/>
  <c r="G8567" i="1"/>
  <c r="F8568" i="1"/>
  <c r="G8568" i="1"/>
  <c r="G8569" i="1"/>
  <c r="F8570" i="1"/>
  <c r="G8570" i="1"/>
  <c r="G8571" i="1"/>
  <c r="F8572" i="1"/>
  <c r="G8572" i="1"/>
  <c r="G8573" i="1"/>
  <c r="F8574" i="1"/>
  <c r="G8574" i="1"/>
  <c r="G8575" i="1"/>
  <c r="F8576" i="1"/>
  <c r="G8576" i="1"/>
  <c r="G8577" i="1"/>
  <c r="F8578" i="1"/>
  <c r="G8578" i="1"/>
  <c r="G8579" i="1"/>
  <c r="F8580" i="1"/>
  <c r="G8580" i="1"/>
  <c r="G8581" i="1"/>
  <c r="F8582" i="1"/>
  <c r="G8582" i="1"/>
  <c r="G8583" i="1"/>
  <c r="F8584" i="1"/>
  <c r="G8584" i="1"/>
  <c r="G8585" i="1"/>
  <c r="F8586" i="1"/>
  <c r="G8586" i="1"/>
  <c r="G8587" i="1"/>
  <c r="F8588" i="1"/>
  <c r="G8588" i="1"/>
  <c r="G8589" i="1"/>
  <c r="F8590" i="1"/>
  <c r="G8590" i="1"/>
  <c r="G8591" i="1"/>
  <c r="F8592" i="1"/>
  <c r="G8592" i="1"/>
  <c r="G8593" i="1"/>
  <c r="F8594" i="1"/>
  <c r="G8594" i="1"/>
  <c r="G8595" i="1"/>
  <c r="F8596" i="1"/>
  <c r="G8596" i="1"/>
  <c r="G8597" i="1"/>
  <c r="F8598" i="1"/>
  <c r="G8598" i="1"/>
  <c r="G8599" i="1"/>
  <c r="F8600" i="1"/>
  <c r="G8600" i="1"/>
  <c r="G8601" i="1"/>
  <c r="F8602" i="1"/>
  <c r="G8602" i="1"/>
  <c r="F8603" i="1"/>
  <c r="G8603" i="1"/>
  <c r="G8604" i="1"/>
  <c r="F8605" i="1"/>
  <c r="G8605" i="1"/>
  <c r="G8606" i="1"/>
  <c r="F8607" i="1"/>
  <c r="G8607" i="1"/>
  <c r="G8608" i="1"/>
  <c r="F8609" i="1"/>
  <c r="G8609" i="1"/>
  <c r="G8610" i="1"/>
  <c r="F8611" i="1"/>
  <c r="G8611" i="1"/>
  <c r="G8612" i="1"/>
  <c r="F8613" i="1"/>
  <c r="G8613" i="1"/>
  <c r="G8614" i="1"/>
  <c r="F8615" i="1"/>
  <c r="G8615" i="1"/>
  <c r="G8616" i="1"/>
  <c r="F8617" i="1"/>
  <c r="G8617" i="1"/>
  <c r="G8618" i="1"/>
  <c r="F8619" i="1"/>
  <c r="G8619" i="1"/>
  <c r="G8620" i="1"/>
  <c r="F8622" i="1"/>
  <c r="G8622" i="1"/>
  <c r="G8621" i="1"/>
  <c r="F8623" i="1"/>
  <c r="G8623" i="1"/>
  <c r="G8624" i="1"/>
  <c r="F8625" i="1"/>
  <c r="G8625" i="1"/>
  <c r="G8626" i="1"/>
  <c r="F8627" i="1"/>
  <c r="G8627" i="1"/>
  <c r="G8628" i="1"/>
  <c r="F8629" i="1"/>
  <c r="G8629" i="1"/>
  <c r="G8630" i="1"/>
  <c r="F8631" i="1"/>
  <c r="G8631" i="1"/>
  <c r="G8632" i="1"/>
  <c r="F8633" i="1"/>
  <c r="G8633" i="1"/>
  <c r="G8634" i="1"/>
  <c r="F8635" i="1"/>
  <c r="G8635" i="1"/>
  <c r="G8636" i="1"/>
  <c r="F8637" i="1"/>
  <c r="G8637" i="1"/>
  <c r="G8638" i="1"/>
  <c r="F8639" i="1"/>
  <c r="G8639" i="1"/>
  <c r="G8640" i="1"/>
  <c r="F8641" i="1"/>
  <c r="G8641" i="1"/>
  <c r="G8642" i="1"/>
  <c r="F8643" i="1"/>
  <c r="G8643" i="1"/>
  <c r="G8644" i="1"/>
  <c r="F8645" i="1"/>
  <c r="G8645" i="1"/>
  <c r="G8646" i="1"/>
  <c r="F8647" i="1"/>
  <c r="G8647" i="1"/>
  <c r="G8648" i="1"/>
  <c r="F8649" i="1"/>
  <c r="G8649" i="1"/>
  <c r="G8650" i="1"/>
  <c r="F8651" i="1"/>
  <c r="G8651" i="1"/>
  <c r="G8652" i="1"/>
  <c r="F8653" i="1"/>
  <c r="G8653" i="1"/>
  <c r="G8654" i="1"/>
  <c r="F8655" i="1"/>
  <c r="G8655" i="1"/>
  <c r="G8656" i="1"/>
  <c r="F8657" i="1"/>
  <c r="G8657" i="1"/>
  <c r="G8658" i="1"/>
  <c r="F8659" i="1"/>
  <c r="G8659" i="1"/>
  <c r="G8660" i="1"/>
  <c r="F8661" i="1"/>
  <c r="G8661" i="1"/>
  <c r="G8662" i="1"/>
  <c r="F8663" i="1"/>
  <c r="G8663" i="1"/>
  <c r="G8664" i="1"/>
  <c r="F8665" i="1"/>
  <c r="G8665" i="1"/>
  <c r="G8666" i="1"/>
  <c r="F8667" i="1"/>
  <c r="G8667" i="1"/>
  <c r="G8668" i="1"/>
  <c r="F8669" i="1"/>
  <c r="G8669" i="1"/>
  <c r="F8670" i="1"/>
  <c r="G8670" i="1"/>
  <c r="F8671" i="1"/>
  <c r="G8671" i="1"/>
  <c r="G8672" i="1"/>
  <c r="F8673" i="1"/>
  <c r="G8673" i="1"/>
  <c r="G8674" i="1"/>
  <c r="F8675" i="1"/>
  <c r="G8675" i="1"/>
  <c r="G8677" i="1"/>
  <c r="F8678" i="1"/>
  <c r="G8678" i="1"/>
  <c r="F8679" i="1"/>
  <c r="G8679" i="1"/>
  <c r="G8680" i="1"/>
  <c r="F8681" i="1"/>
  <c r="G8681" i="1"/>
  <c r="F8682" i="1"/>
  <c r="G8682" i="1"/>
  <c r="F8683" i="1"/>
  <c r="G8683" i="1"/>
  <c r="G8684" i="1"/>
  <c r="F8687" i="1"/>
  <c r="G8687" i="1"/>
  <c r="G8688" i="1"/>
  <c r="F8689" i="1"/>
  <c r="G8689" i="1"/>
  <c r="G8690" i="1"/>
  <c r="F8691" i="1"/>
  <c r="G8691" i="1"/>
  <c r="G8692" i="1"/>
  <c r="F8693" i="1"/>
  <c r="G8693" i="1"/>
  <c r="G8694" i="1"/>
  <c r="F8695" i="1"/>
  <c r="G8695" i="1"/>
  <c r="F8696" i="1"/>
  <c r="G8696" i="1"/>
  <c r="G8697" i="1"/>
  <c r="F8698" i="1"/>
  <c r="G8698" i="1"/>
  <c r="G8699" i="1"/>
  <c r="F8700" i="1"/>
  <c r="G8700" i="1"/>
  <c r="G8701" i="1"/>
  <c r="F8702" i="1"/>
  <c r="G8702" i="1"/>
  <c r="G8703" i="1"/>
  <c r="F8704" i="1"/>
  <c r="G8704" i="1"/>
  <c r="G8705" i="1"/>
  <c r="F8706" i="1"/>
  <c r="G8706" i="1"/>
  <c r="G8707" i="1"/>
  <c r="F8708" i="1"/>
  <c r="G8708" i="1"/>
  <c r="G8709" i="1"/>
  <c r="F8710" i="1"/>
  <c r="G8710" i="1"/>
  <c r="G8711" i="1"/>
  <c r="F8712" i="1"/>
  <c r="G8712" i="1"/>
  <c r="G8713" i="1"/>
  <c r="F8714" i="1"/>
  <c r="G8714" i="1"/>
  <c r="G8715" i="1"/>
  <c r="F8716" i="1"/>
  <c r="G8716" i="1"/>
  <c r="G8717" i="1"/>
  <c r="F8718" i="1"/>
  <c r="G8718" i="1"/>
  <c r="G8719" i="1"/>
  <c r="F8720" i="1"/>
  <c r="G8720" i="1"/>
  <c r="G8721" i="1"/>
  <c r="F8722" i="1"/>
  <c r="G8722" i="1"/>
  <c r="G8723" i="1"/>
  <c r="F8724" i="1"/>
  <c r="G8724" i="1"/>
  <c r="G8725" i="1"/>
  <c r="F8726" i="1"/>
  <c r="G8726" i="1"/>
  <c r="G8727" i="1"/>
  <c r="F8728" i="1"/>
  <c r="G8728" i="1"/>
  <c r="G8729" i="1"/>
  <c r="F8730" i="1"/>
  <c r="G8730" i="1"/>
  <c r="G8731" i="1"/>
  <c r="F8732" i="1"/>
  <c r="G8732" i="1"/>
  <c r="G8733" i="1"/>
  <c r="F8734" i="1"/>
  <c r="G8734" i="1"/>
  <c r="G8735" i="1"/>
  <c r="F8736" i="1"/>
  <c r="G8736" i="1"/>
  <c r="G8737" i="1"/>
  <c r="F8738" i="1"/>
  <c r="G8738" i="1"/>
  <c r="G8739" i="1"/>
  <c r="F8740" i="1"/>
  <c r="G8740" i="1"/>
  <c r="G8741" i="1"/>
  <c r="F8742" i="1"/>
  <c r="G8742" i="1"/>
  <c r="G8743" i="1"/>
  <c r="F8744" i="1"/>
  <c r="G8744" i="1"/>
  <c r="G8745" i="1"/>
  <c r="F8746" i="1"/>
  <c r="G8746" i="1"/>
  <c r="G8747" i="1"/>
  <c r="F8748" i="1"/>
  <c r="G8748" i="1"/>
  <c r="G8749" i="1"/>
  <c r="F8750" i="1"/>
  <c r="G8750" i="1"/>
  <c r="G8751" i="1"/>
  <c r="F8752" i="1"/>
  <c r="G8752" i="1"/>
  <c r="G8753" i="1"/>
  <c r="F8754" i="1"/>
  <c r="G8754" i="1"/>
  <c r="G8755" i="1"/>
  <c r="F8756" i="1"/>
  <c r="G8756" i="1"/>
  <c r="G8757" i="1"/>
  <c r="F8758" i="1"/>
  <c r="G8758" i="1"/>
  <c r="G8759" i="1"/>
  <c r="F8760" i="1"/>
  <c r="G8760" i="1"/>
  <c r="G8761" i="1"/>
  <c r="F8762" i="1"/>
  <c r="G8762" i="1"/>
  <c r="G8763" i="1"/>
  <c r="F8764" i="1"/>
  <c r="G8764" i="1"/>
  <c r="G8765" i="1"/>
  <c r="F8766" i="1"/>
  <c r="G8766" i="1"/>
  <c r="G8767" i="1"/>
  <c r="F8768" i="1"/>
  <c r="G8768" i="1"/>
  <c r="G8769" i="1"/>
  <c r="F8770" i="1"/>
  <c r="G8770" i="1"/>
  <c r="G8771" i="1"/>
  <c r="F8772" i="1"/>
  <c r="G8772" i="1"/>
  <c r="G8773" i="1"/>
  <c r="F8774" i="1"/>
  <c r="G8774" i="1"/>
  <c r="G8775" i="1"/>
  <c r="F8776" i="1"/>
  <c r="G8776" i="1"/>
  <c r="G8777" i="1"/>
  <c r="F8778" i="1"/>
  <c r="G8778" i="1"/>
  <c r="G8779" i="1"/>
  <c r="F8780" i="1"/>
  <c r="G8780" i="1"/>
  <c r="G8781" i="1"/>
  <c r="F8782" i="1"/>
  <c r="G8782" i="1"/>
  <c r="G8783" i="1"/>
  <c r="F8784" i="1"/>
  <c r="G8784" i="1"/>
  <c r="G8785" i="1"/>
  <c r="F8786" i="1"/>
  <c r="G8786" i="1"/>
  <c r="G8787" i="1"/>
  <c r="F8788" i="1"/>
  <c r="G8788" i="1"/>
  <c r="G8789" i="1"/>
  <c r="F8790" i="1"/>
  <c r="G8790" i="1"/>
  <c r="G8791" i="1"/>
  <c r="F8792" i="1"/>
  <c r="G8792" i="1"/>
  <c r="G8793" i="1"/>
  <c r="F8794" i="1"/>
  <c r="G8794" i="1"/>
  <c r="G8795" i="1"/>
  <c r="F8796" i="1"/>
  <c r="G8796" i="1"/>
  <c r="G8797" i="1"/>
  <c r="F8798" i="1"/>
  <c r="G8798" i="1"/>
  <c r="G8801" i="1"/>
  <c r="F8802" i="1"/>
  <c r="G8802" i="1"/>
  <c r="G8803" i="1"/>
  <c r="F8804" i="1"/>
  <c r="G8804" i="1"/>
  <c r="G8805" i="1"/>
  <c r="F8806" i="1"/>
  <c r="G8806" i="1"/>
  <c r="G8807" i="1"/>
  <c r="F8808" i="1"/>
  <c r="G8808" i="1"/>
  <c r="G8809" i="1"/>
  <c r="F8810" i="1"/>
  <c r="G8810" i="1"/>
  <c r="G8811" i="1"/>
  <c r="F8812" i="1"/>
  <c r="G8812" i="1"/>
  <c r="G8813" i="1"/>
  <c r="F8814" i="1"/>
  <c r="G8814" i="1"/>
  <c r="G8815" i="1"/>
  <c r="F8816" i="1"/>
  <c r="G8816" i="1"/>
  <c r="G8817" i="1"/>
  <c r="F8818" i="1"/>
  <c r="G8818" i="1"/>
  <c r="G8819" i="1"/>
  <c r="F8820" i="1"/>
  <c r="G8820" i="1"/>
  <c r="G8821" i="1"/>
  <c r="F8822" i="1"/>
  <c r="G8822" i="1"/>
  <c r="G8823" i="1"/>
  <c r="F8824" i="1"/>
  <c r="G8824" i="1"/>
  <c r="G8825" i="1"/>
  <c r="F8826" i="1"/>
  <c r="G8826" i="1"/>
  <c r="G8827" i="1"/>
  <c r="F8828" i="1"/>
  <c r="G8828" i="1"/>
  <c r="G8829" i="1"/>
  <c r="F8830" i="1"/>
  <c r="G8830" i="1"/>
  <c r="G8831" i="1"/>
  <c r="F8832" i="1"/>
  <c r="G8832" i="1"/>
  <c r="G8833" i="1"/>
  <c r="F8834" i="1"/>
  <c r="G8834" i="1"/>
  <c r="G8835" i="1"/>
  <c r="F8836" i="1"/>
  <c r="G8836" i="1"/>
  <c r="G8837" i="1"/>
  <c r="F8838" i="1"/>
  <c r="G8838" i="1"/>
  <c r="G8839" i="1"/>
  <c r="F8840" i="1"/>
  <c r="G8840" i="1"/>
  <c r="G8841" i="1"/>
  <c r="F8842" i="1"/>
  <c r="G8842" i="1"/>
  <c r="G8843" i="1"/>
  <c r="F8844" i="1"/>
  <c r="G8844" i="1"/>
  <c r="G8845" i="1"/>
  <c r="F8846" i="1"/>
  <c r="G8846" i="1"/>
  <c r="G8847" i="1"/>
  <c r="F8848" i="1"/>
  <c r="G8848" i="1"/>
  <c r="G8849" i="1"/>
  <c r="F8850" i="1"/>
  <c r="G8850" i="1"/>
  <c r="G8851" i="1"/>
  <c r="F8852" i="1"/>
  <c r="G8852" i="1"/>
  <c r="G8853" i="1"/>
  <c r="F8854" i="1"/>
  <c r="G8854" i="1"/>
  <c r="G8855" i="1"/>
  <c r="F8856" i="1"/>
  <c r="G8856" i="1"/>
  <c r="G8857" i="1"/>
  <c r="F8858" i="1"/>
  <c r="G8858" i="1"/>
  <c r="G8859" i="1"/>
  <c r="F8860" i="1"/>
  <c r="G8860" i="1"/>
  <c r="G8861" i="1"/>
  <c r="F8863" i="1"/>
  <c r="G8863" i="1"/>
  <c r="G8862" i="1"/>
  <c r="F8864" i="1"/>
  <c r="G8864" i="1"/>
  <c r="G8865" i="1"/>
  <c r="F8866" i="1"/>
  <c r="G8866" i="1"/>
  <c r="G8867" i="1"/>
  <c r="F8868" i="1"/>
  <c r="G8868" i="1"/>
  <c r="G8869" i="1"/>
  <c r="F8870" i="1"/>
  <c r="G8870" i="1"/>
  <c r="G8871" i="1"/>
  <c r="F8872" i="1"/>
  <c r="G8872" i="1"/>
  <c r="F8873" i="1"/>
  <c r="G8873" i="1"/>
  <c r="G8874" i="1"/>
  <c r="F8875" i="1"/>
  <c r="G8875" i="1"/>
  <c r="G8876" i="1"/>
  <c r="F8877" i="1"/>
  <c r="G8877" i="1"/>
  <c r="G8878" i="1"/>
  <c r="F8879" i="1"/>
  <c r="G8879" i="1"/>
  <c r="G8880" i="1"/>
  <c r="F8881" i="1"/>
  <c r="G8881" i="1"/>
  <c r="F8882" i="1"/>
  <c r="G8882" i="1"/>
  <c r="G8883" i="1"/>
  <c r="F8884" i="1"/>
  <c r="G8884" i="1"/>
  <c r="G8885" i="1"/>
  <c r="F8886" i="1"/>
  <c r="G8886" i="1"/>
  <c r="F8887" i="1"/>
  <c r="G8887" i="1"/>
  <c r="G8888" i="1"/>
  <c r="F8889" i="1"/>
  <c r="G8889" i="1"/>
  <c r="G8890" i="1"/>
  <c r="F8891" i="1"/>
  <c r="G8891" i="1"/>
  <c r="G8892" i="1"/>
  <c r="F8893" i="1"/>
  <c r="G8893" i="1"/>
  <c r="G8894" i="1"/>
  <c r="F8895" i="1"/>
  <c r="G8895" i="1"/>
  <c r="G8896" i="1"/>
  <c r="F8897" i="1"/>
  <c r="G8897" i="1"/>
  <c r="G8898" i="1"/>
  <c r="F8899" i="1"/>
  <c r="G8899" i="1"/>
  <c r="G8900" i="1"/>
  <c r="F8901" i="1"/>
  <c r="G8901" i="1"/>
  <c r="G8902" i="1"/>
  <c r="F8903" i="1"/>
  <c r="G8903" i="1"/>
  <c r="G8904" i="1"/>
  <c r="F8905" i="1"/>
  <c r="G8905" i="1"/>
  <c r="G8906" i="1"/>
  <c r="F8907" i="1"/>
  <c r="G8907" i="1"/>
  <c r="G8908" i="1"/>
  <c r="F8909" i="1"/>
  <c r="G8909" i="1"/>
  <c r="G7603" i="1"/>
  <c r="F7604" i="1"/>
  <c r="G7604" i="1"/>
  <c r="G7605" i="1"/>
  <c r="F7606" i="1"/>
  <c r="G7606" i="1"/>
  <c r="G7621" i="1"/>
  <c r="F7622" i="1"/>
  <c r="G7622" i="1"/>
  <c r="G7631" i="1"/>
  <c r="F7632" i="1"/>
  <c r="G7632" i="1"/>
  <c r="G7641" i="1"/>
  <c r="F7642" i="1"/>
  <c r="G7642" i="1"/>
  <c r="G7643" i="1"/>
  <c r="F7644" i="1"/>
  <c r="G7644" i="1"/>
  <c r="G7645" i="1"/>
  <c r="F7646" i="1"/>
  <c r="G7646" i="1"/>
  <c r="G7651" i="1"/>
  <c r="F7652" i="1"/>
  <c r="G7652" i="1"/>
  <c r="G7798" i="1"/>
  <c r="F7799" i="1"/>
  <c r="G7799" i="1"/>
  <c r="G7800" i="1"/>
  <c r="F7801" i="1"/>
  <c r="G7801" i="1"/>
  <c r="G7804" i="1"/>
  <c r="F7805" i="1"/>
  <c r="G7805" i="1"/>
  <c r="G7832" i="1"/>
  <c r="F7833" i="1"/>
  <c r="G7833" i="1"/>
  <c r="G7856" i="1"/>
  <c r="F7857" i="1"/>
  <c r="G7857" i="1"/>
  <c r="G8062" i="1"/>
  <c r="F8063" i="1"/>
  <c r="G8063" i="1"/>
  <c r="G8070" i="1"/>
  <c r="F8071" i="1"/>
  <c r="G8071" i="1"/>
  <c r="G8078" i="1"/>
  <c r="F8079" i="1"/>
  <c r="G8079" i="1"/>
  <c r="G8910" i="1"/>
  <c r="F8911" i="1"/>
  <c r="G8911" i="1"/>
  <c r="G8912" i="1"/>
  <c r="F8913" i="1"/>
  <c r="G8913" i="1"/>
  <c r="G8914" i="1"/>
  <c r="F8915" i="1"/>
  <c r="G8915" i="1"/>
  <c r="G8916" i="1"/>
  <c r="F8917" i="1"/>
  <c r="G8917" i="1"/>
  <c r="G8918" i="1"/>
  <c r="F8919" i="1"/>
  <c r="G8919" i="1"/>
  <c r="G8920" i="1"/>
  <c r="F8922" i="1"/>
  <c r="G8922" i="1"/>
  <c r="G8921" i="1"/>
  <c r="F8923" i="1"/>
  <c r="G8923" i="1"/>
  <c r="G8924" i="1"/>
  <c r="F8925" i="1"/>
  <c r="G8925" i="1"/>
  <c r="G8926" i="1"/>
  <c r="F8927" i="1"/>
  <c r="G8927" i="1"/>
  <c r="F8928" i="1"/>
  <c r="G8928" i="1"/>
  <c r="F8929" i="1"/>
  <c r="G8929" i="1"/>
  <c r="G8930" i="1"/>
  <c r="F8931" i="1"/>
  <c r="G8931" i="1"/>
  <c r="G8932" i="1"/>
  <c r="F8933" i="1"/>
  <c r="G8933" i="1"/>
  <c r="G8934" i="1"/>
  <c r="F8935" i="1"/>
  <c r="G8935" i="1"/>
  <c r="G8936" i="1"/>
  <c r="F8937" i="1"/>
  <c r="G8937" i="1"/>
  <c r="G8938" i="1"/>
  <c r="F8939" i="1"/>
  <c r="G8939" i="1"/>
  <c r="G8940" i="1"/>
  <c r="F8941" i="1"/>
  <c r="G8941" i="1"/>
  <c r="G8942" i="1"/>
  <c r="F8943" i="1"/>
  <c r="G8943" i="1"/>
  <c r="G8944" i="1"/>
  <c r="F8945" i="1"/>
  <c r="G8945" i="1"/>
  <c r="G8946" i="1"/>
  <c r="F8947" i="1"/>
  <c r="G8947" i="1"/>
  <c r="G8948" i="1"/>
  <c r="F8949" i="1"/>
  <c r="G8949" i="1"/>
  <c r="G8950" i="1"/>
  <c r="F8951" i="1"/>
  <c r="G8951" i="1"/>
  <c r="G8952" i="1"/>
  <c r="F8953" i="1"/>
  <c r="G8953" i="1"/>
  <c r="G8954" i="1"/>
  <c r="F8955" i="1"/>
  <c r="G8955" i="1"/>
  <c r="G8956" i="1"/>
  <c r="F8957" i="1"/>
  <c r="G8957" i="1"/>
  <c r="G8958" i="1"/>
  <c r="F8959" i="1"/>
  <c r="G8959" i="1"/>
  <c r="G8960" i="1"/>
  <c r="F8961" i="1"/>
  <c r="G8961" i="1"/>
  <c r="G8962" i="1"/>
  <c r="F8963" i="1"/>
  <c r="G8963" i="1"/>
  <c r="G8964" i="1"/>
  <c r="F8965" i="1"/>
  <c r="G8965" i="1"/>
  <c r="F8966" i="1"/>
  <c r="G8966" i="1"/>
  <c r="F8967" i="1"/>
  <c r="G8967" i="1"/>
  <c r="G8968" i="1"/>
  <c r="F8969" i="1"/>
  <c r="G8969" i="1"/>
  <c r="G8970" i="1"/>
  <c r="F8971" i="1"/>
  <c r="G8971" i="1"/>
  <c r="G8972" i="1"/>
  <c r="F8973" i="1"/>
  <c r="G8973" i="1"/>
  <c r="G8974" i="1"/>
  <c r="F8975" i="1"/>
  <c r="G8975" i="1"/>
  <c r="G8976" i="1"/>
  <c r="F8977" i="1"/>
  <c r="G8977" i="1"/>
  <c r="G8978" i="1"/>
  <c r="F8979" i="1"/>
  <c r="G8979" i="1"/>
  <c r="G8980" i="1"/>
  <c r="F8981" i="1"/>
  <c r="G8981" i="1"/>
  <c r="G8982" i="1"/>
  <c r="F8983" i="1"/>
  <c r="G8983" i="1"/>
  <c r="G8984" i="1"/>
  <c r="F8985" i="1"/>
  <c r="G8985" i="1"/>
  <c r="G8986" i="1"/>
  <c r="F8987" i="1"/>
  <c r="G8987" i="1"/>
  <c r="G8988" i="1"/>
  <c r="F8989" i="1"/>
  <c r="G8989" i="1"/>
  <c r="G8990" i="1"/>
  <c r="F8991" i="1"/>
  <c r="G8991" i="1"/>
  <c r="G8992" i="1"/>
  <c r="F8993" i="1"/>
  <c r="G8993" i="1"/>
  <c r="G8994" i="1"/>
  <c r="F8995" i="1"/>
  <c r="G8995" i="1"/>
  <c r="G8996" i="1"/>
  <c r="F8997" i="1"/>
  <c r="G8997" i="1"/>
  <c r="G8998" i="1"/>
  <c r="F8999" i="1"/>
  <c r="G8999" i="1"/>
  <c r="G9000" i="1"/>
  <c r="F9001" i="1"/>
  <c r="G9001" i="1"/>
  <c r="G9002" i="1"/>
  <c r="F9003" i="1"/>
  <c r="G9003" i="1"/>
  <c r="G9004" i="1"/>
  <c r="F9005" i="1"/>
  <c r="G9005" i="1"/>
  <c r="G9006" i="1"/>
  <c r="F9007" i="1"/>
  <c r="G9007" i="1"/>
  <c r="G9008" i="1"/>
  <c r="F9009" i="1"/>
  <c r="G9009" i="1"/>
  <c r="G9010" i="1"/>
  <c r="F9012" i="1"/>
  <c r="G9012" i="1"/>
  <c r="G9011" i="1"/>
  <c r="F9013" i="1"/>
  <c r="G9013" i="1"/>
  <c r="G9014" i="1"/>
  <c r="F9015" i="1"/>
  <c r="G9015" i="1"/>
  <c r="G9016" i="1"/>
  <c r="F9018" i="1"/>
  <c r="G9018" i="1"/>
  <c r="G9017" i="1"/>
  <c r="F9019" i="1"/>
  <c r="G9019" i="1"/>
  <c r="G9020" i="1"/>
  <c r="F9021" i="1"/>
  <c r="G9021" i="1"/>
  <c r="G9022" i="1"/>
  <c r="F9023" i="1"/>
  <c r="G9023" i="1"/>
  <c r="G9024" i="1"/>
  <c r="F9025" i="1"/>
  <c r="G9025" i="1"/>
  <c r="G9026" i="1"/>
  <c r="F9027" i="1"/>
  <c r="G9027" i="1"/>
  <c r="G9028" i="1"/>
  <c r="F9029" i="1"/>
  <c r="G9029" i="1"/>
  <c r="G9030" i="1"/>
  <c r="F9031" i="1"/>
  <c r="G9031" i="1"/>
  <c r="G9032" i="1"/>
  <c r="F9033" i="1"/>
  <c r="G9033" i="1"/>
  <c r="G9034" i="1"/>
  <c r="F9035" i="1"/>
  <c r="G9035" i="1"/>
  <c r="G9036" i="1"/>
  <c r="F9037" i="1"/>
  <c r="G9037" i="1"/>
  <c r="G9038" i="1"/>
  <c r="F9039" i="1"/>
  <c r="G9039" i="1"/>
  <c r="G9040" i="1"/>
  <c r="F9041" i="1"/>
  <c r="G9041" i="1"/>
  <c r="G9042" i="1"/>
  <c r="F9043" i="1"/>
  <c r="G9043" i="1"/>
  <c r="G9044" i="1"/>
  <c r="F9045" i="1"/>
  <c r="G9045" i="1"/>
  <c r="G9046" i="1"/>
  <c r="F9047" i="1"/>
  <c r="G9047" i="1"/>
  <c r="G9048" i="1"/>
  <c r="F9049" i="1"/>
  <c r="G9049" i="1"/>
  <c r="F9050" i="1"/>
  <c r="G9050" i="1"/>
  <c r="G9051" i="1"/>
  <c r="F9052" i="1"/>
  <c r="G9052" i="1"/>
  <c r="G9053" i="1"/>
  <c r="F9054" i="1"/>
  <c r="G9054" i="1"/>
  <c r="G9055" i="1"/>
  <c r="F9056" i="1"/>
  <c r="G9056" i="1"/>
  <c r="G9057" i="1"/>
  <c r="F9058" i="1"/>
  <c r="G9058" i="1"/>
  <c r="G9059" i="1"/>
  <c r="F9060" i="1"/>
  <c r="G9060" i="1"/>
  <c r="G9061" i="1"/>
  <c r="F9062" i="1"/>
  <c r="G9062" i="1"/>
  <c r="G9063" i="1"/>
  <c r="F9064" i="1"/>
  <c r="G9064" i="1"/>
  <c r="G9065" i="1"/>
  <c r="F9066" i="1"/>
  <c r="G9066" i="1"/>
  <c r="G9067" i="1"/>
  <c r="F9068" i="1"/>
  <c r="G9068" i="1"/>
  <c r="F9069" i="1"/>
  <c r="G9069" i="1"/>
  <c r="G9070" i="1"/>
  <c r="F9071" i="1"/>
  <c r="G9071" i="1"/>
  <c r="G9072" i="1"/>
  <c r="F9073" i="1"/>
  <c r="G9073" i="1"/>
  <c r="G9074" i="1"/>
  <c r="F9075" i="1"/>
  <c r="G9075" i="1"/>
  <c r="G9076" i="1"/>
  <c r="F9077" i="1"/>
  <c r="G9077" i="1"/>
  <c r="G9078" i="1"/>
  <c r="F9079" i="1"/>
  <c r="G9079" i="1"/>
  <c r="G9080" i="1"/>
  <c r="F9081" i="1"/>
  <c r="G9081" i="1"/>
  <c r="G9082" i="1"/>
  <c r="F9083" i="1"/>
  <c r="G9083" i="1"/>
  <c r="G9084" i="1"/>
  <c r="F9085" i="1"/>
  <c r="G9085" i="1"/>
  <c r="G9086" i="1"/>
  <c r="F9087" i="1"/>
  <c r="G9087" i="1"/>
  <c r="G9088" i="1"/>
  <c r="F9089" i="1"/>
  <c r="G9089" i="1"/>
  <c r="G9090" i="1"/>
  <c r="F9091" i="1"/>
  <c r="G9091" i="1"/>
  <c r="G9092" i="1"/>
  <c r="F9093" i="1"/>
  <c r="G9093" i="1"/>
  <c r="G9094" i="1"/>
  <c r="F9095" i="1"/>
  <c r="G9095" i="1"/>
  <c r="G9096" i="1"/>
  <c r="F9097" i="1"/>
  <c r="G9097" i="1"/>
  <c r="G9098" i="1"/>
  <c r="F9099" i="1"/>
  <c r="G9099" i="1"/>
  <c r="G9100" i="1"/>
  <c r="F9101" i="1"/>
  <c r="G9101" i="1"/>
  <c r="G9102" i="1"/>
  <c r="F9103" i="1"/>
  <c r="G9103" i="1"/>
  <c r="G9104" i="1"/>
  <c r="F9105" i="1"/>
  <c r="G9105" i="1"/>
  <c r="G9106" i="1"/>
  <c r="F9107" i="1"/>
  <c r="G9107" i="1"/>
  <c r="G9108" i="1"/>
  <c r="E2489" i="1"/>
  <c r="F2489" i="1" s="1"/>
  <c r="G2487" i="1"/>
  <c r="H2487" i="1" s="1"/>
  <c r="E2487" i="1"/>
  <c r="F2487" i="1" s="1"/>
  <c r="G2485" i="1"/>
  <c r="H2485" i="1" s="1"/>
  <c r="E2485" i="1"/>
  <c r="F2485" i="1" s="1"/>
  <c r="G2483" i="1"/>
  <c r="H2483" i="1" s="1"/>
  <c r="E2483" i="1"/>
  <c r="F2483" i="1" s="1"/>
  <c r="G2481" i="1"/>
  <c r="H2481" i="1" s="1"/>
  <c r="E2481" i="1"/>
  <c r="F2481" i="1" s="1"/>
  <c r="G2479" i="1"/>
  <c r="H2479" i="1" s="1"/>
  <c r="E2479" i="1"/>
  <c r="F2479" i="1" s="1"/>
  <c r="G2477" i="1"/>
  <c r="H2477" i="1" s="1"/>
  <c r="E2477" i="1"/>
  <c r="F2477" i="1" s="1"/>
  <c r="G2475" i="1"/>
  <c r="H2475" i="1" s="1"/>
  <c r="E2475" i="1"/>
  <c r="F2475" i="1" s="1"/>
  <c r="G2471" i="1" l="1"/>
  <c r="E2471" i="1"/>
  <c r="F2471" i="1" s="1"/>
  <c r="G2469" i="1"/>
  <c r="E2469" i="1"/>
  <c r="F2469" i="1" s="1"/>
  <c r="G2467" i="1"/>
  <c r="E2467" i="1"/>
  <c r="F2467" i="1" s="1"/>
  <c r="G2465" i="1"/>
  <c r="E2465" i="1"/>
  <c r="F2465" i="1" s="1"/>
  <c r="G2463" i="1"/>
  <c r="E2463" i="1"/>
  <c r="F2463" i="1" s="1"/>
  <c r="G2459" i="1"/>
  <c r="H2459" i="1" s="1"/>
  <c r="E2459" i="1"/>
  <c r="F2459" i="1" s="1"/>
  <c r="G2457" i="1"/>
  <c r="H2457" i="1" s="1"/>
  <c r="E2457" i="1"/>
  <c r="F2457" i="1" s="1"/>
  <c r="G2473" i="1"/>
  <c r="H2473" i="1" s="1"/>
  <c r="E2473" i="1"/>
  <c r="F2473" i="1" s="1"/>
  <c r="G2461" i="1"/>
  <c r="H2461" i="1" s="1"/>
  <c r="E2461" i="1"/>
  <c r="F2461" i="1" s="1"/>
  <c r="G2454" i="1"/>
  <c r="H2454" i="1" s="1"/>
  <c r="E2454" i="1"/>
  <c r="F2454" i="1" s="1"/>
  <c r="G2452" i="1"/>
  <c r="H2452" i="1" s="1"/>
  <c r="E2452" i="1"/>
  <c r="F2452" i="1" s="1"/>
  <c r="O1408" i="1" l="1"/>
  <c r="G1408" i="1"/>
  <c r="H1408" i="1" s="1"/>
  <c r="E1408" i="1"/>
  <c r="F1408" i="1" s="1"/>
  <c r="O1403" i="1"/>
  <c r="G1403" i="1"/>
  <c r="H1403" i="1" s="1"/>
  <c r="E1403" i="1"/>
  <c r="F1403" i="1" s="1"/>
  <c r="E1777" i="1" l="1"/>
  <c r="F1777" i="1" s="1"/>
  <c r="G88" i="1"/>
  <c r="H88" i="1" s="1"/>
  <c r="E88" i="1"/>
  <c r="F88" i="1" s="1"/>
  <c r="G86" i="1"/>
  <c r="H86" i="1" s="1"/>
  <c r="E86" i="1"/>
  <c r="F86" i="1" s="1"/>
  <c r="O10266" i="1"/>
  <c r="O10263" i="1"/>
  <c r="O10261" i="1"/>
  <c r="O10258" i="1"/>
  <c r="O10257" i="1"/>
  <c r="O10255" i="1"/>
  <c r="O10253" i="1"/>
  <c r="O10251" i="1"/>
  <c r="O10249" i="1"/>
  <c r="O10247" i="1"/>
  <c r="O10245" i="1"/>
  <c r="O10243" i="1"/>
  <c r="O10241" i="1"/>
  <c r="O10239" i="1"/>
  <c r="O10237" i="1"/>
  <c r="O10235" i="1"/>
  <c r="O10233" i="1"/>
  <c r="O10231" i="1"/>
  <c r="O10229" i="1"/>
  <c r="O10227" i="1"/>
  <c r="O10225" i="1"/>
  <c r="O10223" i="1"/>
  <c r="O10221" i="1"/>
  <c r="O10219" i="1"/>
  <c r="O10217" i="1"/>
  <c r="O10215" i="1"/>
  <c r="O10212" i="1"/>
  <c r="O10209" i="1"/>
  <c r="O10207" i="1"/>
  <c r="O10205" i="1"/>
  <c r="O10203" i="1"/>
  <c r="O10201" i="1"/>
  <c r="O10199" i="1"/>
  <c r="O10197" i="1"/>
  <c r="O10195" i="1"/>
  <c r="O10193" i="1"/>
  <c r="O10191" i="1"/>
  <c r="O10189" i="1"/>
  <c r="O10187" i="1"/>
  <c r="O10185" i="1"/>
  <c r="O10183" i="1"/>
  <c r="O10181" i="1"/>
  <c r="O10179" i="1"/>
  <c r="O10177" i="1"/>
  <c r="O10175" i="1"/>
  <c r="O10173" i="1"/>
  <c r="O10171" i="1"/>
  <c r="O10169" i="1"/>
  <c r="O10167" i="1"/>
  <c r="O10165" i="1"/>
  <c r="O10163" i="1"/>
  <c r="O10161" i="1"/>
  <c r="O10159" i="1"/>
  <c r="O10157" i="1"/>
  <c r="O10153" i="1"/>
  <c r="O10151" i="1"/>
  <c r="O10149" i="1"/>
  <c r="O10145" i="1"/>
  <c r="O10143" i="1"/>
  <c r="O10141" i="1"/>
  <c r="O10139" i="1"/>
  <c r="O10135" i="1"/>
  <c r="O10131" i="1"/>
  <c r="O10127" i="1"/>
  <c r="O10125" i="1"/>
  <c r="O10123" i="1"/>
  <c r="O10121" i="1"/>
  <c r="O10119" i="1"/>
  <c r="O10117" i="1"/>
  <c r="O10115" i="1"/>
  <c r="O10113" i="1"/>
  <c r="O10111" i="1"/>
  <c r="O10107" i="1"/>
  <c r="O10105" i="1"/>
  <c r="O10103" i="1"/>
  <c r="O10101" i="1"/>
  <c r="O10099" i="1"/>
  <c r="O10097" i="1"/>
  <c r="O10095" i="1"/>
  <c r="O10093" i="1"/>
  <c r="O10091" i="1"/>
  <c r="O10089" i="1"/>
  <c r="O10087" i="1"/>
  <c r="O10085" i="1"/>
  <c r="O10083" i="1"/>
  <c r="O10081" i="1"/>
  <c r="O10079" i="1"/>
  <c r="O10077" i="1"/>
  <c r="O10075" i="1"/>
  <c r="O10073" i="1"/>
  <c r="O10071" i="1"/>
  <c r="O10069" i="1"/>
  <c r="O10067" i="1"/>
  <c r="O10065" i="1"/>
  <c r="O10063" i="1"/>
  <c r="O10061" i="1"/>
  <c r="O10059" i="1"/>
  <c r="O10057" i="1"/>
  <c r="O10055" i="1"/>
  <c r="O10053" i="1"/>
  <c r="O10051" i="1"/>
  <c r="O10049" i="1"/>
  <c r="O10047" i="1"/>
  <c r="O10045" i="1"/>
  <c r="O10043" i="1"/>
  <c r="O10041" i="1"/>
  <c r="O10039" i="1"/>
  <c r="O10037" i="1"/>
  <c r="O10035" i="1"/>
  <c r="O10033" i="1"/>
  <c r="O10028" i="1"/>
  <c r="O10026" i="1"/>
  <c r="O10023" i="1"/>
  <c r="O10021" i="1"/>
  <c r="O10019" i="1"/>
  <c r="O10017" i="1"/>
  <c r="O10015" i="1"/>
  <c r="O10013" i="1"/>
  <c r="O10009" i="1"/>
  <c r="O10007" i="1"/>
  <c r="O10003" i="1"/>
  <c r="O10001" i="1"/>
  <c r="O9999" i="1"/>
  <c r="O9997" i="1"/>
  <c r="O9995" i="1"/>
  <c r="O9993" i="1"/>
  <c r="O9990" i="1"/>
  <c r="O9989" i="1"/>
  <c r="O9987" i="1"/>
  <c r="O9985" i="1"/>
  <c r="O9981" i="1"/>
  <c r="O9979" i="1"/>
  <c r="O9975" i="1"/>
  <c r="O9973" i="1"/>
  <c r="O9971" i="1"/>
  <c r="O9968" i="1"/>
  <c r="O9966" i="1"/>
  <c r="O9964" i="1"/>
  <c r="O9962" i="1"/>
  <c r="O9960" i="1"/>
  <c r="O9958" i="1"/>
  <c r="O9956" i="1"/>
  <c r="O9954" i="1"/>
  <c r="O9952" i="1"/>
  <c r="O9950" i="1"/>
  <c r="O9948" i="1"/>
  <c r="O9946" i="1"/>
  <c r="O9944" i="1"/>
  <c r="O9942" i="1"/>
  <c r="O9940" i="1"/>
  <c r="O9938" i="1"/>
  <c r="O9936" i="1"/>
  <c r="O9934" i="1"/>
  <c r="O9932" i="1"/>
  <c r="O9930" i="1"/>
  <c r="O9928" i="1"/>
  <c r="O9922" i="1"/>
  <c r="O9920" i="1"/>
  <c r="O9918" i="1"/>
  <c r="O9916" i="1"/>
  <c r="O9914" i="1"/>
  <c r="O9912" i="1"/>
  <c r="O9910" i="1"/>
  <c r="O9908" i="1"/>
  <c r="O9906" i="1"/>
  <c r="O9904" i="1"/>
  <c r="O9902" i="1"/>
  <c r="O9900" i="1"/>
  <c r="O9898" i="1"/>
  <c r="O9896" i="1"/>
  <c r="O9894" i="1"/>
  <c r="O9892" i="1"/>
  <c r="O9890" i="1"/>
  <c r="O9886" i="1"/>
  <c r="O9884" i="1"/>
  <c r="O9882" i="1"/>
  <c r="O9880" i="1"/>
  <c r="O9878" i="1"/>
  <c r="O9876" i="1"/>
  <c r="O9874" i="1"/>
  <c r="O9872" i="1"/>
  <c r="O9870" i="1"/>
  <c r="O9868" i="1"/>
  <c r="O9866" i="1"/>
  <c r="O9863" i="1"/>
  <c r="O9862" i="1"/>
  <c r="O9860" i="1"/>
  <c r="O9858" i="1"/>
  <c r="O9856" i="1"/>
  <c r="O9854" i="1"/>
  <c r="O9852" i="1"/>
  <c r="O9850" i="1"/>
  <c r="O9848" i="1"/>
  <c r="O9846" i="1"/>
  <c r="O9844" i="1"/>
  <c r="O9842" i="1"/>
  <c r="O9840" i="1"/>
  <c r="O9838" i="1"/>
  <c r="O9836" i="1"/>
  <c r="O9834" i="1"/>
  <c r="O9832" i="1"/>
  <c r="O9830" i="1"/>
  <c r="O9828" i="1"/>
  <c r="O9825" i="1"/>
  <c r="O9823" i="1"/>
  <c r="O9821" i="1"/>
  <c r="O9819" i="1"/>
  <c r="O9817" i="1"/>
  <c r="O9815" i="1"/>
  <c r="O9813" i="1"/>
  <c r="O9811" i="1"/>
  <c r="O9809" i="1"/>
  <c r="O9807" i="1"/>
  <c r="O9805" i="1"/>
  <c r="O9803" i="1"/>
  <c r="O9801" i="1"/>
  <c r="O9799" i="1"/>
  <c r="O9797" i="1"/>
  <c r="O9795" i="1"/>
  <c r="O9793" i="1"/>
  <c r="O9791" i="1"/>
  <c r="O9789" i="1"/>
  <c r="O9787" i="1"/>
  <c r="O9785" i="1"/>
  <c r="O9783" i="1"/>
  <c r="O9781" i="1"/>
  <c r="O9779" i="1"/>
  <c r="O9777" i="1"/>
  <c r="O9775" i="1"/>
  <c r="O9773" i="1"/>
  <c r="O9771" i="1"/>
  <c r="O9769" i="1"/>
  <c r="O9767" i="1"/>
  <c r="O9765" i="1"/>
  <c r="O9763" i="1"/>
  <c r="O9761" i="1"/>
  <c r="O9759" i="1"/>
  <c r="O9757" i="1"/>
  <c r="O9755" i="1"/>
  <c r="O9752" i="1"/>
  <c r="O9751" i="1"/>
  <c r="O9749" i="1"/>
  <c r="O9747" i="1"/>
  <c r="O9745" i="1"/>
  <c r="O9743" i="1"/>
  <c r="O9741" i="1"/>
  <c r="O9739" i="1"/>
  <c r="O9737" i="1"/>
  <c r="O9735" i="1"/>
  <c r="O9733" i="1"/>
  <c r="O9731" i="1"/>
  <c r="O9729" i="1"/>
  <c r="O9727" i="1"/>
  <c r="O9725" i="1"/>
  <c r="O9723" i="1"/>
  <c r="O9721" i="1"/>
  <c r="O9719" i="1"/>
  <c r="O9717" i="1"/>
  <c r="O9715" i="1"/>
  <c r="O9713" i="1"/>
  <c r="O9711" i="1"/>
  <c r="O9708" i="1"/>
  <c r="O9706" i="1"/>
  <c r="O9704" i="1"/>
  <c r="O9702" i="1"/>
  <c r="O9700" i="1"/>
  <c r="O9698" i="1"/>
  <c r="O9696" i="1"/>
  <c r="O9694" i="1"/>
  <c r="O9692" i="1"/>
  <c r="O9690" i="1"/>
  <c r="O9688" i="1"/>
  <c r="O9686" i="1"/>
  <c r="O9684" i="1"/>
  <c r="O9682" i="1"/>
  <c r="O9680" i="1"/>
  <c r="O9678" i="1"/>
  <c r="O9676" i="1"/>
  <c r="O9674" i="1"/>
  <c r="O9672" i="1"/>
  <c r="O9670" i="1"/>
  <c r="O9668" i="1"/>
  <c r="O9664" i="1"/>
  <c r="O9662" i="1"/>
  <c r="O9660" i="1"/>
  <c r="O9658" i="1"/>
  <c r="O9656" i="1"/>
  <c r="O9654" i="1"/>
  <c r="O9652" i="1"/>
  <c r="O9650" i="1"/>
  <c r="O9648" i="1"/>
  <c r="O9646" i="1"/>
  <c r="O9644" i="1"/>
  <c r="O9642" i="1"/>
  <c r="O9640" i="1"/>
  <c r="O9638" i="1"/>
  <c r="O9636" i="1"/>
  <c r="O9634" i="1"/>
  <c r="O9632" i="1"/>
  <c r="O9630" i="1"/>
  <c r="O9628" i="1"/>
  <c r="O9626" i="1"/>
  <c r="O9623" i="1"/>
  <c r="O9621" i="1"/>
  <c r="O9619" i="1"/>
  <c r="O9617" i="1"/>
  <c r="O9615" i="1"/>
  <c r="O9613" i="1"/>
  <c r="O9611" i="1"/>
  <c r="O9609" i="1"/>
  <c r="O9606" i="1"/>
  <c r="O9604" i="1"/>
  <c r="O9602" i="1"/>
  <c r="O9600" i="1"/>
  <c r="O9598" i="1"/>
  <c r="O9594" i="1"/>
  <c r="O9592" i="1"/>
  <c r="O9590" i="1"/>
  <c r="O9588" i="1"/>
  <c r="O9586" i="1"/>
  <c r="O9584" i="1"/>
  <c r="O9582" i="1"/>
  <c r="O9580" i="1"/>
  <c r="O9578" i="1"/>
  <c r="O9576" i="1"/>
  <c r="O9574" i="1"/>
  <c r="O9572" i="1"/>
  <c r="O9570" i="1"/>
  <c r="O9568" i="1"/>
  <c r="O9566" i="1"/>
  <c r="O9564" i="1"/>
  <c r="O9562" i="1"/>
  <c r="O9560" i="1"/>
  <c r="O9558" i="1"/>
  <c r="O9556" i="1"/>
  <c r="O9554" i="1"/>
  <c r="O9552" i="1"/>
  <c r="O9550" i="1"/>
  <c r="O9548" i="1"/>
  <c r="O9546" i="1"/>
  <c r="O9544" i="1"/>
  <c r="O9542" i="1"/>
  <c r="O9540" i="1"/>
  <c r="O9538" i="1"/>
  <c r="O9536" i="1"/>
  <c r="O9534" i="1"/>
  <c r="O9532" i="1"/>
  <c r="O9530" i="1"/>
  <c r="O9528" i="1"/>
  <c r="O9526" i="1"/>
  <c r="O9524" i="1"/>
  <c r="O9522" i="1"/>
  <c r="O9520" i="1"/>
  <c r="O9518" i="1"/>
  <c r="O9516" i="1"/>
  <c r="O9514" i="1"/>
  <c r="O9510" i="1"/>
  <c r="O9508" i="1"/>
  <c r="O9506" i="1"/>
  <c r="O9504" i="1"/>
  <c r="O9502" i="1"/>
  <c r="O9500" i="1"/>
  <c r="O9498" i="1"/>
  <c r="O9496" i="1"/>
  <c r="O9494" i="1"/>
  <c r="O9492" i="1"/>
  <c r="O9490" i="1"/>
  <c r="O9488" i="1"/>
  <c r="O9486" i="1"/>
  <c r="O9484" i="1"/>
  <c r="O9482" i="1"/>
  <c r="O9480" i="1"/>
  <c r="O9478" i="1"/>
  <c r="O9476" i="1"/>
  <c r="O9474" i="1"/>
  <c r="O9472" i="1"/>
  <c r="O9470" i="1"/>
  <c r="O9468" i="1"/>
  <c r="O9466" i="1"/>
  <c r="O9464" i="1"/>
  <c r="O9462" i="1"/>
  <c r="O9460" i="1"/>
  <c r="O9458" i="1"/>
  <c r="O9456" i="1"/>
  <c r="O9454" i="1"/>
  <c r="O9452" i="1"/>
  <c r="O9450" i="1"/>
  <c r="O9448" i="1"/>
  <c r="O9446" i="1"/>
  <c r="O9442" i="1"/>
  <c r="O9440" i="1"/>
  <c r="O9438" i="1"/>
  <c r="O9436" i="1"/>
  <c r="O9434" i="1"/>
  <c r="O9432" i="1"/>
  <c r="O9429" i="1"/>
  <c r="O9427" i="1"/>
  <c r="O9425" i="1"/>
  <c r="O9423" i="1"/>
  <c r="O9421" i="1"/>
  <c r="O9419" i="1"/>
  <c r="O9417" i="1"/>
  <c r="O9415" i="1"/>
  <c r="O9413" i="1"/>
  <c r="O9411" i="1"/>
  <c r="O9409" i="1"/>
  <c r="O9407" i="1"/>
  <c r="O9405" i="1"/>
  <c r="O9403" i="1"/>
  <c r="O9401" i="1"/>
  <c r="O9399" i="1"/>
  <c r="O9397" i="1"/>
  <c r="O9395" i="1"/>
  <c r="O9393" i="1"/>
  <c r="O9391" i="1"/>
  <c r="O9389" i="1"/>
  <c r="O9387" i="1"/>
  <c r="O9385" i="1"/>
  <c r="O9383" i="1"/>
  <c r="O9380" i="1"/>
  <c r="O9378" i="1"/>
  <c r="O9376" i="1"/>
  <c r="O9374" i="1"/>
  <c r="O9372" i="1"/>
  <c r="O9370" i="1"/>
  <c r="O9368" i="1"/>
  <c r="O9366" i="1"/>
  <c r="O9364" i="1"/>
  <c r="O9362" i="1"/>
  <c r="O9360" i="1"/>
  <c r="O9358" i="1"/>
  <c r="O9356" i="1"/>
  <c r="O9354" i="1"/>
  <c r="O9352" i="1"/>
  <c r="O9350" i="1"/>
  <c r="O9348" i="1"/>
  <c r="O9346" i="1"/>
  <c r="O9344" i="1"/>
  <c r="O9342" i="1"/>
  <c r="O9340" i="1"/>
  <c r="O9338" i="1"/>
  <c r="O9335" i="1"/>
  <c r="O9334" i="1"/>
  <c r="O9332" i="1"/>
  <c r="O9329" i="1"/>
  <c r="O9326" i="1"/>
  <c r="O9324" i="1"/>
  <c r="O9322" i="1"/>
  <c r="O9320" i="1"/>
  <c r="O9318" i="1"/>
  <c r="O9316" i="1"/>
  <c r="O9314" i="1"/>
  <c r="O9312" i="1"/>
  <c r="O9310" i="1"/>
  <c r="O9308" i="1"/>
  <c r="O9306" i="1"/>
  <c r="O9304" i="1"/>
  <c r="O9302" i="1"/>
  <c r="O9300" i="1"/>
  <c r="O9298" i="1"/>
  <c r="O9296" i="1"/>
  <c r="O9294" i="1"/>
  <c r="O9292" i="1"/>
  <c r="O9290" i="1"/>
  <c r="O9288" i="1"/>
  <c r="O9286" i="1"/>
  <c r="O9284" i="1"/>
  <c r="O9281" i="1"/>
  <c r="O9279" i="1"/>
  <c r="O9276" i="1"/>
  <c r="O9273" i="1"/>
  <c r="O9271" i="1"/>
  <c r="O9269" i="1"/>
  <c r="O9267" i="1"/>
  <c r="O9265" i="1"/>
  <c r="O9263" i="1"/>
  <c r="O9261" i="1"/>
  <c r="O9259" i="1"/>
  <c r="O9257" i="1"/>
  <c r="O9255" i="1"/>
  <c r="O9253" i="1"/>
  <c r="O9251" i="1"/>
  <c r="O9249" i="1"/>
  <c r="O9247" i="1"/>
  <c r="O9245" i="1"/>
  <c r="O9243" i="1"/>
  <c r="O9241" i="1"/>
  <c r="O9239" i="1"/>
  <c r="O9237" i="1"/>
  <c r="O9235" i="1"/>
  <c r="O9233" i="1"/>
  <c r="O9229" i="1"/>
  <c r="O9227" i="1"/>
  <c r="O9224" i="1"/>
  <c r="O9223" i="1"/>
  <c r="O9221" i="1"/>
  <c r="O9219" i="1"/>
  <c r="O9217" i="1"/>
  <c r="O9215" i="1"/>
  <c r="O9213" i="1"/>
  <c r="O9211" i="1"/>
  <c r="O9209" i="1"/>
  <c r="O9207" i="1"/>
  <c r="O9205" i="1"/>
  <c r="O9203" i="1"/>
  <c r="O9198" i="1"/>
  <c r="O9194" i="1"/>
  <c r="O9192" i="1"/>
  <c r="O9190" i="1"/>
  <c r="O9188" i="1"/>
  <c r="O9186" i="1"/>
  <c r="O9184" i="1"/>
  <c r="O9182" i="1"/>
  <c r="O9180" i="1"/>
  <c r="O9178" i="1"/>
  <c r="O9176" i="1"/>
  <c r="O9174" i="1"/>
  <c r="O9172" i="1"/>
  <c r="O9170" i="1"/>
  <c r="O9168" i="1"/>
  <c r="O9166" i="1"/>
  <c r="O9164" i="1"/>
  <c r="O9162" i="1"/>
  <c r="O9160" i="1"/>
  <c r="O9158" i="1"/>
  <c r="O9156" i="1"/>
  <c r="O9154" i="1"/>
  <c r="O9151" i="1"/>
  <c r="O9150" i="1"/>
  <c r="O9148" i="1"/>
  <c r="O9146" i="1"/>
  <c r="O9142" i="1"/>
  <c r="O9140" i="1"/>
  <c r="O9138" i="1"/>
  <c r="O9136" i="1"/>
  <c r="O9134" i="1"/>
  <c r="O9132" i="1"/>
  <c r="O9130" i="1"/>
  <c r="O9128" i="1"/>
  <c r="O9126" i="1"/>
  <c r="O9124" i="1"/>
  <c r="O9122" i="1"/>
  <c r="O9120" i="1"/>
  <c r="O9118" i="1"/>
  <c r="O9116" i="1"/>
  <c r="O9113" i="1"/>
  <c r="O9112" i="1"/>
  <c r="O9110" i="1"/>
  <c r="O9108" i="1"/>
  <c r="O9106" i="1"/>
  <c r="O9104" i="1"/>
  <c r="O9102" i="1"/>
  <c r="O9100" i="1"/>
  <c r="O9098" i="1"/>
  <c r="O9096" i="1"/>
  <c r="O9094" i="1"/>
  <c r="O9092" i="1"/>
  <c r="O9090" i="1"/>
  <c r="O9088" i="1"/>
  <c r="O9086" i="1"/>
  <c r="O9084" i="1"/>
  <c r="O9082" i="1"/>
  <c r="O9080" i="1"/>
  <c r="O9078" i="1"/>
  <c r="O9076" i="1"/>
  <c r="O9074" i="1"/>
  <c r="O9072" i="1"/>
  <c r="O9070" i="1"/>
  <c r="O9067" i="1"/>
  <c r="O9065" i="1"/>
  <c r="O9063" i="1"/>
  <c r="O9061" i="1"/>
  <c r="O9059" i="1"/>
  <c r="O9057" i="1"/>
  <c r="O9055" i="1"/>
  <c r="O9053" i="1"/>
  <c r="O9051" i="1"/>
  <c r="O9048" i="1"/>
  <c r="O9046" i="1"/>
  <c r="O9044" i="1"/>
  <c r="O9042" i="1"/>
  <c r="O9040" i="1"/>
  <c r="O9038" i="1"/>
  <c r="O9036" i="1"/>
  <c r="O9034" i="1"/>
  <c r="O9032" i="1"/>
  <c r="O9030" i="1"/>
  <c r="O9028" i="1"/>
  <c r="O9026" i="1"/>
  <c r="O9024" i="1"/>
  <c r="O9022" i="1"/>
  <c r="O9020" i="1"/>
  <c r="O9017" i="1"/>
  <c r="O9016" i="1"/>
  <c r="O9014" i="1"/>
  <c r="O9011" i="1"/>
  <c r="O9010" i="1"/>
  <c r="O9008" i="1"/>
  <c r="O9006" i="1"/>
  <c r="O9004" i="1"/>
  <c r="O9002" i="1"/>
  <c r="O9000" i="1"/>
  <c r="O8998" i="1"/>
  <c r="O8996" i="1"/>
  <c r="O8994" i="1"/>
  <c r="O8992" i="1"/>
  <c r="O8990" i="1"/>
  <c r="O8988" i="1"/>
  <c r="O8986" i="1"/>
  <c r="O8984" i="1"/>
  <c r="O8982" i="1"/>
  <c r="O8980" i="1"/>
  <c r="O8978" i="1"/>
  <c r="O8976" i="1"/>
  <c r="O8974" i="1"/>
  <c r="O8972" i="1"/>
  <c r="O8970" i="1"/>
  <c r="O8968" i="1"/>
  <c r="O8964" i="1"/>
  <c r="O8962" i="1"/>
  <c r="O8960" i="1"/>
  <c r="O8958" i="1"/>
  <c r="O8956" i="1"/>
  <c r="O8954" i="1"/>
  <c r="O8952" i="1"/>
  <c r="O8950" i="1"/>
  <c r="O8948" i="1"/>
  <c r="O8946" i="1"/>
  <c r="O8944" i="1"/>
  <c r="O8942" i="1"/>
  <c r="O8940" i="1"/>
  <c r="O8938" i="1"/>
  <c r="O8936" i="1"/>
  <c r="O8934" i="1"/>
  <c r="O8932" i="1"/>
  <c r="O8930" i="1"/>
  <c r="O8926" i="1"/>
  <c r="O8924" i="1"/>
  <c r="O8921" i="1"/>
  <c r="O8920" i="1"/>
  <c r="O8918" i="1"/>
  <c r="O8916" i="1"/>
  <c r="O8914" i="1"/>
  <c r="O8912" i="1"/>
  <c r="O8910" i="1"/>
  <c r="O8078" i="1"/>
  <c r="O8070" i="1"/>
  <c r="O8062" i="1"/>
  <c r="O7856" i="1"/>
  <c r="O7832" i="1"/>
  <c r="O7804" i="1"/>
  <c r="O7800" i="1"/>
  <c r="O7798" i="1"/>
  <c r="O7651" i="1"/>
  <c r="O7645" i="1"/>
  <c r="O7643" i="1"/>
  <c r="O7641" i="1"/>
  <c r="O7631" i="1"/>
  <c r="O7621" i="1"/>
  <c r="O7605" i="1"/>
  <c r="O7603" i="1"/>
  <c r="O8908" i="1"/>
  <c r="O8906" i="1"/>
  <c r="O8904" i="1"/>
  <c r="O8902" i="1"/>
  <c r="O8900" i="1"/>
  <c r="O8898" i="1"/>
  <c r="O8896" i="1"/>
  <c r="O8894" i="1"/>
  <c r="O8892" i="1"/>
  <c r="O8890" i="1"/>
  <c r="O8888" i="1"/>
  <c r="O8885" i="1"/>
  <c r="O8883" i="1"/>
  <c r="O8880" i="1"/>
  <c r="O8878" i="1"/>
  <c r="O8876" i="1"/>
  <c r="O8874" i="1"/>
  <c r="O8871" i="1"/>
  <c r="O8869" i="1"/>
  <c r="O8867" i="1"/>
  <c r="O8865" i="1"/>
  <c r="O8862" i="1"/>
  <c r="O8861" i="1"/>
  <c r="O8859" i="1"/>
  <c r="O8857" i="1"/>
  <c r="O8855" i="1"/>
  <c r="O8853" i="1"/>
  <c r="O8851" i="1"/>
  <c r="O8849" i="1"/>
  <c r="O8847" i="1"/>
  <c r="O8845" i="1"/>
  <c r="O8843" i="1"/>
  <c r="O8841" i="1"/>
  <c r="O8839" i="1"/>
  <c r="O8837" i="1"/>
  <c r="O8835" i="1"/>
  <c r="O8833" i="1"/>
  <c r="O8831" i="1"/>
  <c r="O8829" i="1"/>
  <c r="O8827" i="1"/>
  <c r="O8825" i="1"/>
  <c r="O8823" i="1"/>
  <c r="O8821" i="1"/>
  <c r="O8819" i="1"/>
  <c r="O8817" i="1"/>
  <c r="O8815" i="1"/>
  <c r="O8813" i="1"/>
  <c r="O8811" i="1"/>
  <c r="O8809" i="1"/>
  <c r="O8807" i="1"/>
  <c r="O8805" i="1"/>
  <c r="O8803" i="1"/>
  <c r="O8801" i="1"/>
  <c r="O8797" i="1"/>
  <c r="O8795" i="1"/>
  <c r="O8793" i="1"/>
  <c r="O8791" i="1"/>
  <c r="O8789" i="1"/>
  <c r="O8787" i="1"/>
  <c r="O8785" i="1"/>
  <c r="O8783" i="1"/>
  <c r="O8781" i="1"/>
  <c r="O8779" i="1"/>
  <c r="O8777" i="1"/>
  <c r="O8775" i="1"/>
  <c r="O8773" i="1"/>
  <c r="O8771" i="1"/>
  <c r="O8769" i="1"/>
  <c r="O8767" i="1"/>
  <c r="O8765" i="1"/>
  <c r="O8763" i="1"/>
  <c r="O8761" i="1"/>
  <c r="O8759" i="1"/>
  <c r="O8757" i="1"/>
  <c r="O8755" i="1"/>
  <c r="O8753" i="1"/>
  <c r="O8751" i="1"/>
  <c r="O8749" i="1"/>
  <c r="O8747" i="1"/>
  <c r="O8745" i="1"/>
  <c r="O8743" i="1"/>
  <c r="O8741" i="1"/>
  <c r="O8739" i="1"/>
  <c r="O8737" i="1"/>
  <c r="O8735" i="1"/>
  <c r="O8733" i="1"/>
  <c r="O8731" i="1"/>
  <c r="O8729" i="1"/>
  <c r="O8727" i="1"/>
  <c r="O8725" i="1"/>
  <c r="O8723" i="1"/>
  <c r="O8721" i="1"/>
  <c r="O8719" i="1"/>
  <c r="O8717" i="1"/>
  <c r="O8715" i="1"/>
  <c r="O8713" i="1"/>
  <c r="O8711" i="1"/>
  <c r="O8709" i="1"/>
  <c r="O8707" i="1"/>
  <c r="O8705" i="1"/>
  <c r="O8703" i="1"/>
  <c r="O8701" i="1"/>
  <c r="O8699" i="1"/>
  <c r="O8697" i="1"/>
  <c r="O8694" i="1"/>
  <c r="O8692" i="1"/>
  <c r="O8690" i="1"/>
  <c r="O8688" i="1"/>
  <c r="O8684" i="1"/>
  <c r="O8680" i="1"/>
  <c r="O8677" i="1"/>
  <c r="O8674" i="1"/>
  <c r="O8672" i="1"/>
  <c r="O8668" i="1"/>
  <c r="O8666" i="1"/>
  <c r="O8664" i="1"/>
  <c r="O8662" i="1"/>
  <c r="O8660" i="1"/>
  <c r="O8658" i="1"/>
  <c r="O8656" i="1"/>
  <c r="O8654" i="1"/>
  <c r="O8652" i="1"/>
  <c r="O8650" i="1"/>
  <c r="O8648" i="1"/>
  <c r="O8646" i="1"/>
  <c r="O8644" i="1"/>
  <c r="O8642" i="1"/>
  <c r="O8640" i="1"/>
  <c r="O8638" i="1"/>
  <c r="O8636" i="1"/>
  <c r="O8634" i="1"/>
  <c r="O8632" i="1"/>
  <c r="O8630" i="1"/>
  <c r="O8628" i="1"/>
  <c r="O8626" i="1"/>
  <c r="O8624" i="1"/>
  <c r="O8621" i="1"/>
  <c r="O8620" i="1"/>
  <c r="O8618" i="1"/>
  <c r="O8616" i="1"/>
  <c r="O8614" i="1"/>
  <c r="O8612" i="1"/>
  <c r="O8610" i="1"/>
  <c r="O8608" i="1"/>
  <c r="O8606" i="1"/>
  <c r="O8604" i="1"/>
  <c r="O8601" i="1"/>
  <c r="O8599" i="1"/>
  <c r="O8597" i="1"/>
  <c r="O8595" i="1"/>
  <c r="O8593" i="1"/>
  <c r="O8591" i="1"/>
  <c r="O8589" i="1"/>
  <c r="O8587" i="1"/>
  <c r="O8585" i="1"/>
  <c r="O8583" i="1"/>
  <c r="O8581" i="1"/>
  <c r="O8579" i="1"/>
  <c r="O8577" i="1"/>
  <c r="O8575" i="1"/>
  <c r="O8573" i="1"/>
  <c r="O8571" i="1"/>
  <c r="O8569" i="1"/>
  <c r="O8567" i="1"/>
  <c r="O8565" i="1"/>
  <c r="O8563" i="1"/>
  <c r="O8561" i="1"/>
  <c r="O8559" i="1"/>
  <c r="O8557" i="1"/>
  <c r="O8555" i="1"/>
  <c r="O8553" i="1"/>
  <c r="O8551" i="1"/>
  <c r="O8549" i="1"/>
  <c r="O8547" i="1"/>
  <c r="O8544" i="1"/>
  <c r="O8542" i="1"/>
  <c r="O8540" i="1"/>
  <c r="O8538" i="1"/>
  <c r="O8536" i="1"/>
  <c r="O8534" i="1"/>
  <c r="O8532" i="1"/>
  <c r="O8530" i="1"/>
  <c r="O8528" i="1"/>
  <c r="O8526" i="1"/>
  <c r="O8524" i="1"/>
  <c r="O8520" i="1"/>
  <c r="O8518" i="1"/>
  <c r="O8516" i="1"/>
  <c r="O8514" i="1"/>
  <c r="O8512" i="1"/>
  <c r="O8510" i="1"/>
  <c r="O8508" i="1"/>
  <c r="O8506" i="1"/>
  <c r="O8504" i="1"/>
  <c r="O8502" i="1"/>
  <c r="O8500" i="1"/>
  <c r="O8498" i="1"/>
  <c r="O8496" i="1"/>
  <c r="O8494" i="1"/>
  <c r="O8492" i="1"/>
  <c r="O8490" i="1"/>
  <c r="O8488" i="1"/>
  <c r="O8486" i="1"/>
  <c r="O8484" i="1"/>
  <c r="O8482" i="1"/>
  <c r="O8480" i="1"/>
  <c r="O8478" i="1"/>
  <c r="O8476" i="1"/>
  <c r="O8474" i="1"/>
  <c r="O8472" i="1"/>
  <c r="O8470" i="1"/>
  <c r="O8468" i="1"/>
  <c r="O8466" i="1"/>
  <c r="O8464" i="1"/>
  <c r="O8462" i="1"/>
  <c r="O8460" i="1"/>
  <c r="O8458" i="1"/>
  <c r="O8454" i="1"/>
  <c r="O8452" i="1"/>
  <c r="O8450" i="1"/>
  <c r="O8447" i="1"/>
  <c r="O8446" i="1"/>
  <c r="O8444" i="1"/>
  <c r="O8442" i="1"/>
  <c r="O8440" i="1"/>
  <c r="O8438" i="1"/>
  <c r="O8435" i="1"/>
  <c r="O8434" i="1"/>
  <c r="O8432" i="1"/>
  <c r="O8430" i="1"/>
  <c r="O8428" i="1"/>
  <c r="O8426" i="1"/>
  <c r="O8424" i="1"/>
  <c r="O8422" i="1"/>
  <c r="O8420" i="1"/>
  <c r="O8418" i="1"/>
  <c r="O8416" i="1"/>
  <c r="O8414" i="1"/>
  <c r="O8412" i="1"/>
  <c r="O8410" i="1"/>
  <c r="O8408" i="1"/>
  <c r="O8406" i="1"/>
  <c r="O8404" i="1"/>
  <c r="O8402" i="1"/>
  <c r="O8400" i="1"/>
  <c r="O8398" i="1"/>
  <c r="O8396" i="1"/>
  <c r="O8394" i="1"/>
  <c r="O8392" i="1"/>
  <c r="O8388" i="1"/>
  <c r="O8386" i="1"/>
  <c r="O8384" i="1"/>
  <c r="O8382" i="1"/>
  <c r="O8380" i="1"/>
  <c r="O8378" i="1"/>
  <c r="O8376" i="1"/>
  <c r="O8374" i="1"/>
  <c r="O8372" i="1"/>
  <c r="O8370" i="1"/>
  <c r="O8368" i="1"/>
  <c r="O8366" i="1"/>
  <c r="O8364" i="1"/>
  <c r="O8362" i="1"/>
  <c r="O8360" i="1"/>
  <c r="O8358" i="1"/>
  <c r="O8356" i="1"/>
  <c r="O8354" i="1"/>
  <c r="O8352" i="1"/>
  <c r="O8350" i="1"/>
  <c r="O8348" i="1"/>
  <c r="O8346" i="1"/>
  <c r="O8344" i="1"/>
  <c r="O8342" i="1"/>
  <c r="O8340" i="1"/>
  <c r="O8338" i="1"/>
  <c r="O8336" i="1"/>
  <c r="O8334" i="1"/>
  <c r="O8332" i="1"/>
  <c r="O8330" i="1"/>
  <c r="O8328" i="1"/>
  <c r="O8326" i="1"/>
  <c r="O8324" i="1"/>
  <c r="O8322" i="1"/>
  <c r="O8320" i="1"/>
  <c r="O8318" i="1"/>
  <c r="O8315" i="1"/>
  <c r="O8314" i="1"/>
  <c r="O8312" i="1"/>
  <c r="O8310" i="1"/>
  <c r="O8308" i="1"/>
  <c r="O8306" i="1"/>
  <c r="O8304" i="1"/>
  <c r="O8302" i="1"/>
  <c r="O8300" i="1"/>
  <c r="O8298" i="1"/>
  <c r="O8296" i="1"/>
  <c r="O8294" i="1"/>
  <c r="O8292" i="1"/>
  <c r="O8290" i="1"/>
  <c r="O8288" i="1"/>
  <c r="O8286" i="1"/>
  <c r="O8284" i="1"/>
  <c r="O8282" i="1"/>
  <c r="O8280" i="1"/>
  <c r="O8278" i="1"/>
  <c r="O8276" i="1"/>
  <c r="O8274" i="1"/>
  <c r="O8272" i="1"/>
  <c r="O8270" i="1"/>
  <c r="O8268" i="1"/>
  <c r="O8265" i="1"/>
  <c r="O8263" i="1"/>
  <c r="O8261" i="1"/>
  <c r="O8259" i="1"/>
  <c r="O8257" i="1"/>
  <c r="O8255" i="1"/>
  <c r="O8253" i="1"/>
  <c r="O8251" i="1"/>
  <c r="O8249" i="1"/>
  <c r="O8247" i="1"/>
  <c r="O8245" i="1"/>
  <c r="O8243" i="1"/>
  <c r="O8241" i="1"/>
  <c r="O8239" i="1"/>
  <c r="O8237" i="1"/>
  <c r="O8235" i="1"/>
  <c r="O8233" i="1"/>
  <c r="O8231" i="1"/>
  <c r="O8229" i="1"/>
  <c r="O8227" i="1"/>
  <c r="O8225" i="1"/>
  <c r="O8223" i="1"/>
  <c r="O8221" i="1"/>
  <c r="O8219" i="1"/>
  <c r="O8217" i="1"/>
  <c r="O8214" i="1"/>
  <c r="O8213" i="1"/>
  <c r="O8211" i="1"/>
  <c r="O8209" i="1"/>
  <c r="O8207" i="1"/>
  <c r="O8205" i="1"/>
  <c r="O8203" i="1"/>
  <c r="O8201" i="1"/>
  <c r="O8199" i="1"/>
  <c r="O8197" i="1"/>
  <c r="O8195" i="1"/>
  <c r="O8193" i="1"/>
  <c r="O8191" i="1"/>
  <c r="O8189" i="1"/>
  <c r="O8187" i="1"/>
  <c r="O8183" i="1"/>
  <c r="O8181" i="1"/>
  <c r="O8179" i="1"/>
  <c r="O8177" i="1"/>
  <c r="O8175" i="1"/>
  <c r="O8173" i="1"/>
  <c r="O8171" i="1"/>
  <c r="O8169" i="1"/>
  <c r="O8167" i="1"/>
  <c r="O8165" i="1"/>
  <c r="O8163" i="1"/>
  <c r="O8161" i="1"/>
  <c r="O8159" i="1"/>
  <c r="O8157" i="1"/>
  <c r="O8155" i="1"/>
  <c r="O8153" i="1"/>
  <c r="O8150" i="1"/>
  <c r="O8149" i="1"/>
  <c r="O8147" i="1"/>
  <c r="O8145" i="1"/>
  <c r="O8143" i="1"/>
  <c r="O8141" i="1"/>
  <c r="O8139" i="1"/>
  <c r="O8137" i="1"/>
  <c r="O8135" i="1"/>
  <c r="O8133" i="1"/>
  <c r="O8130" i="1"/>
  <c r="O8128" i="1"/>
  <c r="O8126" i="1"/>
  <c r="O8124" i="1"/>
  <c r="O8122" i="1"/>
  <c r="O8120" i="1"/>
  <c r="O8118" i="1"/>
  <c r="O8116" i="1"/>
  <c r="O8114" i="1"/>
  <c r="O8112" i="1"/>
  <c r="O8110" i="1"/>
  <c r="O8108" i="1"/>
  <c r="O8106" i="1"/>
  <c r="O8104" i="1"/>
  <c r="O8102" i="1"/>
  <c r="O8100" i="1"/>
  <c r="O8098" i="1"/>
  <c r="O8096" i="1"/>
  <c r="O8094" i="1"/>
  <c r="O8092" i="1"/>
  <c r="O8090" i="1"/>
  <c r="O8088" i="1"/>
  <c r="O8086" i="1"/>
  <c r="O8084" i="1"/>
  <c r="O8082" i="1"/>
  <c r="O8080" i="1"/>
  <c r="O8076" i="1"/>
  <c r="O8074" i="1"/>
  <c r="O8072" i="1"/>
  <c r="O8068" i="1"/>
  <c r="O8066" i="1"/>
  <c r="O8064" i="1"/>
  <c r="O8060" i="1"/>
  <c r="O8058" i="1"/>
  <c r="O8056" i="1"/>
  <c r="O8054" i="1"/>
  <c r="O8052" i="1"/>
  <c r="O8050" i="1"/>
  <c r="O8048" i="1"/>
  <c r="O8046" i="1"/>
  <c r="O8043" i="1"/>
  <c r="O8041" i="1"/>
  <c r="O8039" i="1"/>
  <c r="O8037" i="1"/>
  <c r="O8035" i="1"/>
  <c r="O8033" i="1"/>
  <c r="O8031" i="1"/>
  <c r="O8029" i="1"/>
  <c r="O8026" i="1"/>
  <c r="O8025" i="1"/>
  <c r="O8023" i="1"/>
  <c r="O8021" i="1"/>
  <c r="O8019" i="1"/>
  <c r="O8017" i="1"/>
  <c r="O8015" i="1"/>
  <c r="O8013" i="1"/>
  <c r="O8011" i="1"/>
  <c r="O8009" i="1"/>
  <c r="O8007" i="1"/>
  <c r="O8005" i="1"/>
  <c r="O8003" i="1"/>
  <c r="O8001" i="1"/>
  <c r="O7999" i="1"/>
  <c r="O7997" i="1"/>
  <c r="O7995" i="1"/>
  <c r="O7992" i="1"/>
  <c r="O7990" i="1"/>
  <c r="O7988" i="1"/>
  <c r="O7986" i="1"/>
  <c r="O7984" i="1"/>
  <c r="O7982" i="1"/>
  <c r="O7980" i="1"/>
  <c r="O7978" i="1"/>
  <c r="O7976" i="1"/>
  <c r="O7973" i="1"/>
  <c r="O7971" i="1"/>
  <c r="O7969" i="1"/>
  <c r="O7967" i="1"/>
  <c r="O7965" i="1"/>
  <c r="O7963" i="1"/>
  <c r="O7961" i="1"/>
  <c r="O7959" i="1"/>
  <c r="O7957" i="1"/>
  <c r="O7955" i="1"/>
  <c r="O7953" i="1"/>
  <c r="O7951" i="1"/>
  <c r="O7949" i="1"/>
  <c r="O7947" i="1"/>
  <c r="O7945" i="1"/>
  <c r="O7943" i="1"/>
  <c r="O7941" i="1"/>
  <c r="O7939" i="1"/>
  <c r="O7937" i="1"/>
  <c r="O7935" i="1"/>
  <c r="O7933" i="1"/>
  <c r="O7931" i="1"/>
  <c r="O7929" i="1"/>
  <c r="O7927" i="1"/>
  <c r="O7925" i="1"/>
  <c r="O7921" i="1"/>
  <c r="O7922" i="1"/>
  <c r="O7919" i="1"/>
  <c r="O7917" i="1"/>
  <c r="O7913" i="1"/>
  <c r="O7912" i="1"/>
  <c r="O7910" i="1"/>
  <c r="O7908" i="1"/>
  <c r="O7906" i="1"/>
  <c r="O7904" i="1"/>
  <c r="O7900" i="1"/>
  <c r="O7898" i="1"/>
  <c r="O7896" i="1"/>
  <c r="O7894" i="1"/>
  <c r="O7892" i="1"/>
  <c r="O7890" i="1"/>
  <c r="O7888" i="1"/>
  <c r="O7886" i="1"/>
  <c r="O7884" i="1"/>
  <c r="O7882" i="1"/>
  <c r="O7880" i="1"/>
  <c r="O7878" i="1"/>
  <c r="O7876" i="1"/>
  <c r="O7874" i="1"/>
  <c r="O7872" i="1"/>
  <c r="O7870" i="1"/>
  <c r="O7868" i="1"/>
  <c r="O7866" i="1"/>
  <c r="O7864" i="1"/>
  <c r="O7862" i="1"/>
  <c r="O7860" i="1"/>
  <c r="O7858" i="1"/>
  <c r="O7854" i="1"/>
  <c r="O7852" i="1"/>
  <c r="O7850" i="1"/>
  <c r="O7847" i="1"/>
  <c r="O7846" i="1"/>
  <c r="O7844" i="1"/>
  <c r="O7842" i="1"/>
  <c r="O7840" i="1"/>
  <c r="O7838" i="1"/>
  <c r="O7836" i="1"/>
  <c r="O7834" i="1"/>
  <c r="O7830" i="1"/>
  <c r="O7828" i="1"/>
  <c r="O7826" i="1"/>
  <c r="O7824" i="1"/>
  <c r="O7822" i="1"/>
  <c r="O7820" i="1"/>
  <c r="O7818" i="1"/>
  <c r="O7816" i="1"/>
  <c r="O7814" i="1"/>
  <c r="O7812" i="1"/>
  <c r="O7810" i="1"/>
  <c r="O7808" i="1"/>
  <c r="O7806" i="1"/>
  <c r="O7802" i="1"/>
  <c r="O7796" i="1"/>
  <c r="O7794" i="1"/>
  <c r="O7792" i="1"/>
  <c r="O7790" i="1"/>
  <c r="O7788" i="1"/>
  <c r="O7786" i="1"/>
  <c r="O7783" i="1"/>
  <c r="O7782" i="1"/>
  <c r="O7780" i="1"/>
  <c r="O7778" i="1"/>
  <c r="O7776" i="1"/>
  <c r="O7774" i="1"/>
  <c r="O7772" i="1"/>
  <c r="O7769" i="1"/>
  <c r="O7767" i="1"/>
  <c r="O7764" i="1"/>
  <c r="O7762" i="1"/>
  <c r="O7760" i="1"/>
  <c r="O7758" i="1"/>
  <c r="O7756" i="1"/>
  <c r="O7754" i="1"/>
  <c r="O7752" i="1"/>
  <c r="O7750" i="1"/>
  <c r="O7748" i="1"/>
  <c r="O7746" i="1"/>
  <c r="O7744" i="1"/>
  <c r="O7742" i="1"/>
  <c r="O7740" i="1"/>
  <c r="O7738" i="1"/>
  <c r="O7736" i="1"/>
  <c r="O7734" i="1"/>
  <c r="O7732" i="1"/>
  <c r="O7730" i="1"/>
  <c r="O7728" i="1"/>
  <c r="O7726" i="1"/>
  <c r="O7724" i="1"/>
  <c r="O7722" i="1"/>
  <c r="O7720" i="1"/>
  <c r="O7717" i="1"/>
  <c r="O7715" i="1"/>
  <c r="O7713" i="1"/>
  <c r="O7711" i="1"/>
  <c r="O7709" i="1"/>
  <c r="O7707" i="1"/>
  <c r="O7705" i="1"/>
  <c r="O7703" i="1"/>
  <c r="O7701" i="1"/>
  <c r="O7699" i="1"/>
  <c r="O7697" i="1"/>
  <c r="O7695" i="1"/>
  <c r="O7693" i="1"/>
  <c r="O7691" i="1"/>
  <c r="O7689" i="1"/>
  <c r="O7687" i="1"/>
  <c r="O7685" i="1"/>
  <c r="O7683" i="1"/>
  <c r="O7681" i="1"/>
  <c r="O7679" i="1"/>
  <c r="O7677" i="1"/>
  <c r="O7675" i="1"/>
  <c r="O7673" i="1"/>
  <c r="O7671" i="1"/>
  <c r="O7669" i="1"/>
  <c r="O7667" i="1"/>
  <c r="O7665" i="1"/>
  <c r="O7663" i="1"/>
  <c r="O7661" i="1"/>
  <c r="O7659" i="1"/>
  <c r="O7657" i="1"/>
  <c r="O7655" i="1"/>
  <c r="O7653" i="1"/>
  <c r="O7649" i="1"/>
  <c r="O7647" i="1"/>
  <c r="O7639" i="1"/>
  <c r="O7637" i="1"/>
  <c r="O7635" i="1"/>
  <c r="O7633" i="1"/>
  <c r="O7629" i="1"/>
  <c r="O7627" i="1"/>
  <c r="O7625" i="1"/>
  <c r="O7623" i="1"/>
  <c r="O7619" i="1"/>
  <c r="O7617" i="1"/>
  <c r="O7615" i="1"/>
  <c r="O7613" i="1"/>
  <c r="O7611" i="1"/>
  <c r="O7609" i="1"/>
  <c r="O7607" i="1"/>
  <c r="O7601" i="1"/>
  <c r="O7599" i="1"/>
  <c r="O7597" i="1"/>
  <c r="O7595" i="1"/>
  <c r="O7593" i="1"/>
  <c r="O7589" i="1"/>
  <c r="O7590" i="1"/>
  <c r="O7587" i="1"/>
  <c r="O7585" i="1"/>
  <c r="O7583" i="1"/>
  <c r="O7581" i="1"/>
  <c r="O7579" i="1"/>
  <c r="O7577" i="1"/>
  <c r="O7575" i="1"/>
  <c r="O7573" i="1"/>
  <c r="O7571" i="1"/>
  <c r="O7569" i="1"/>
  <c r="O7567" i="1"/>
  <c r="O7565" i="1"/>
  <c r="O7562" i="1"/>
  <c r="O7560" i="1"/>
  <c r="O7558" i="1"/>
  <c r="O7556" i="1"/>
  <c r="O7554" i="1"/>
  <c r="O7552" i="1"/>
  <c r="O7550" i="1"/>
  <c r="O7548" i="1"/>
  <c r="O7546" i="1"/>
  <c r="O7544" i="1"/>
  <c r="O7542" i="1"/>
  <c r="O7540" i="1"/>
  <c r="O7538" i="1"/>
  <c r="O7536" i="1"/>
  <c r="O7534" i="1"/>
  <c r="O7532" i="1"/>
  <c r="O7530" i="1"/>
  <c r="O7528" i="1"/>
  <c r="O7525" i="1"/>
  <c r="O7524" i="1"/>
  <c r="O7522" i="1"/>
  <c r="O7520" i="1"/>
  <c r="O7518" i="1"/>
  <c r="O7516" i="1"/>
  <c r="O7514" i="1"/>
  <c r="O7512" i="1"/>
  <c r="O7510" i="1"/>
  <c r="O7508" i="1"/>
  <c r="O7506" i="1"/>
  <c r="O7504" i="1"/>
  <c r="O7502" i="1"/>
  <c r="O7500" i="1"/>
  <c r="O7498" i="1"/>
  <c r="O7496" i="1"/>
  <c r="O7494" i="1"/>
  <c r="O7492" i="1"/>
  <c r="O7490" i="1"/>
  <c r="O7488" i="1"/>
  <c r="O7486" i="1"/>
  <c r="O7484" i="1"/>
  <c r="O7482" i="1"/>
  <c r="O7480" i="1"/>
  <c r="O7478" i="1"/>
  <c r="O7476" i="1"/>
  <c r="O7474" i="1"/>
  <c r="O7472" i="1"/>
  <c r="O7470" i="1"/>
  <c r="O7468" i="1"/>
  <c r="O7466" i="1"/>
  <c r="O7464" i="1"/>
  <c r="O7462" i="1"/>
  <c r="O7460" i="1"/>
  <c r="O7458" i="1"/>
  <c r="O7455" i="1"/>
  <c r="O7453" i="1"/>
  <c r="O7449" i="1"/>
  <c r="O7446" i="1"/>
  <c r="O7442" i="1"/>
  <c r="O7440" i="1"/>
  <c r="O7438" i="1"/>
  <c r="O7436" i="1"/>
  <c r="O7434" i="1"/>
  <c r="O7432" i="1"/>
  <c r="O7430" i="1"/>
  <c r="O7428" i="1"/>
  <c r="O7425" i="1"/>
  <c r="O7423" i="1"/>
  <c r="O7421" i="1"/>
  <c r="O7419" i="1"/>
  <c r="O7417" i="1"/>
  <c r="O7415" i="1"/>
  <c r="O7413" i="1"/>
  <c r="O7411" i="1"/>
  <c r="O7409" i="1"/>
  <c r="O7407" i="1"/>
  <c r="O7405" i="1"/>
  <c r="O7403" i="1"/>
  <c r="O7401" i="1"/>
  <c r="O7399" i="1"/>
  <c r="O7397" i="1"/>
  <c r="O7395" i="1"/>
  <c r="O7391" i="1"/>
  <c r="O7389" i="1"/>
  <c r="O7387" i="1"/>
  <c r="O7385" i="1"/>
  <c r="O7383" i="1"/>
  <c r="O7381" i="1"/>
  <c r="O7379" i="1"/>
  <c r="O7377" i="1"/>
  <c r="O7373" i="1"/>
  <c r="O7371" i="1"/>
  <c r="O7369" i="1"/>
  <c r="O7367" i="1"/>
  <c r="O7365" i="1"/>
  <c r="O7363" i="1"/>
  <c r="O7361" i="1"/>
  <c r="O7359" i="1"/>
  <c r="O7356" i="1"/>
  <c r="O7354" i="1"/>
  <c r="O7352" i="1"/>
  <c r="O7350" i="1"/>
  <c r="O7348" i="1"/>
  <c r="O7346" i="1"/>
  <c r="O7344" i="1"/>
  <c r="O7342" i="1"/>
  <c r="O7340" i="1"/>
  <c r="O7338" i="1"/>
  <c r="O7336" i="1"/>
  <c r="O7334" i="1"/>
  <c r="O7332" i="1"/>
  <c r="O7330" i="1"/>
  <c r="O7328" i="1"/>
  <c r="O7326" i="1"/>
  <c r="O7324" i="1"/>
  <c r="O7322" i="1"/>
  <c r="O7319" i="1"/>
  <c r="O7318" i="1"/>
  <c r="O7316" i="1"/>
  <c r="O7314" i="1"/>
  <c r="O7312" i="1"/>
  <c r="O7310" i="1"/>
  <c r="O7308" i="1"/>
  <c r="O7306" i="1"/>
  <c r="O7304" i="1"/>
  <c r="O7302" i="1"/>
  <c r="O7300" i="1"/>
  <c r="O7298" i="1"/>
  <c r="O7295" i="1"/>
  <c r="O7292" i="1"/>
  <c r="O7289" i="1"/>
  <c r="O7288" i="1"/>
  <c r="O7286" i="1"/>
  <c r="O7284" i="1"/>
  <c r="O7282" i="1"/>
  <c r="O7280" i="1"/>
  <c r="O7276" i="1"/>
  <c r="O7273" i="1"/>
  <c r="O7271" i="1"/>
  <c r="O7269" i="1"/>
  <c r="O7267" i="1"/>
  <c r="O7265" i="1"/>
  <c r="O7263" i="1"/>
  <c r="O7261" i="1"/>
  <c r="O7259" i="1"/>
  <c r="O7257" i="1"/>
  <c r="O7255" i="1"/>
  <c r="O7253" i="1"/>
  <c r="O7251" i="1"/>
  <c r="O7249" i="1"/>
  <c r="O7247" i="1"/>
  <c r="O7245" i="1"/>
  <c r="O7243" i="1"/>
  <c r="O7241" i="1"/>
  <c r="O7239" i="1"/>
  <c r="O7237" i="1"/>
  <c r="O7235" i="1"/>
  <c r="O7233" i="1"/>
  <c r="O7231" i="1"/>
  <c r="O7223" i="1"/>
  <c r="O7221" i="1"/>
  <c r="O7219" i="1"/>
  <c r="O7217" i="1"/>
  <c r="O7215" i="1"/>
  <c r="O7213" i="1"/>
  <c r="O7211" i="1"/>
  <c r="O7209" i="1"/>
  <c r="O7207" i="1"/>
  <c r="O7205" i="1"/>
  <c r="O7203" i="1"/>
  <c r="O7201" i="1"/>
  <c r="O7199" i="1"/>
  <c r="O7197" i="1"/>
  <c r="O7195" i="1"/>
  <c r="O7191" i="1"/>
  <c r="O7189" i="1"/>
  <c r="O7187" i="1"/>
  <c r="O7185" i="1"/>
  <c r="O7183" i="1"/>
  <c r="O7181" i="1"/>
  <c r="O7179" i="1"/>
  <c r="O7177" i="1"/>
  <c r="O7175" i="1"/>
  <c r="O7173" i="1"/>
  <c r="O7171" i="1"/>
  <c r="O7169" i="1"/>
  <c r="O7167" i="1"/>
  <c r="O7165" i="1"/>
  <c r="O7163" i="1"/>
  <c r="O7161" i="1"/>
  <c r="O7157" i="1"/>
  <c r="O7155" i="1"/>
  <c r="O7153" i="1"/>
  <c r="O7151" i="1"/>
  <c r="O7149" i="1"/>
  <c r="O7147" i="1"/>
  <c r="O7145" i="1"/>
  <c r="O7143" i="1"/>
  <c r="O7141" i="1"/>
  <c r="O7139" i="1"/>
  <c r="O7137" i="1"/>
  <c r="O7135" i="1"/>
  <c r="O7133" i="1"/>
  <c r="O7129" i="1"/>
  <c r="O7127" i="1"/>
  <c r="O7125" i="1"/>
  <c r="O7123" i="1"/>
  <c r="O7121" i="1"/>
  <c r="O7119" i="1"/>
  <c r="O7117" i="1"/>
  <c r="O7114" i="1"/>
  <c r="O7112" i="1"/>
  <c r="O7110" i="1"/>
  <c r="O7108" i="1"/>
  <c r="O7106" i="1"/>
  <c r="O7104" i="1"/>
  <c r="O7102" i="1"/>
  <c r="O7100" i="1"/>
  <c r="O7098" i="1"/>
  <c r="O7096" i="1"/>
  <c r="O7094" i="1"/>
  <c r="O7091" i="1"/>
  <c r="O7090" i="1"/>
  <c r="O7088" i="1"/>
  <c r="O7086" i="1"/>
  <c r="O7084" i="1"/>
  <c r="O7082" i="1"/>
  <c r="O7080" i="1"/>
  <c r="O7078" i="1"/>
  <c r="O7076" i="1"/>
  <c r="O7074" i="1"/>
  <c r="O7072" i="1"/>
  <c r="O7070" i="1"/>
  <c r="O7068" i="1"/>
  <c r="O7066" i="1"/>
  <c r="O7064" i="1"/>
  <c r="O7062" i="1"/>
  <c r="O7060" i="1"/>
  <c r="O7058" i="1"/>
  <c r="O7056" i="1"/>
  <c r="O7054" i="1"/>
  <c r="O7052" i="1"/>
  <c r="O7050" i="1"/>
  <c r="O7047" i="1"/>
  <c r="O7045" i="1"/>
  <c r="O7043" i="1"/>
  <c r="O7041" i="1"/>
  <c r="O7039" i="1"/>
  <c r="O7037" i="1"/>
  <c r="O7035" i="1"/>
  <c r="O7033" i="1"/>
  <c r="O7031" i="1"/>
  <c r="O7029" i="1"/>
  <c r="O7027" i="1"/>
  <c r="O7025" i="1"/>
  <c r="O7023" i="1"/>
  <c r="O7021" i="1"/>
  <c r="O7019" i="1"/>
  <c r="O7017" i="1"/>
  <c r="O7015" i="1"/>
  <c r="O7011" i="1"/>
  <c r="O7009" i="1"/>
  <c r="O7007" i="1"/>
  <c r="O7005" i="1"/>
  <c r="O7003" i="1"/>
  <c r="O7001" i="1"/>
  <c r="O6999" i="1"/>
  <c r="O6997" i="1"/>
  <c r="O6995" i="1"/>
  <c r="O6993" i="1"/>
  <c r="O6991" i="1"/>
  <c r="O6989" i="1"/>
  <c r="O6987" i="1"/>
  <c r="O6985" i="1"/>
  <c r="O6983" i="1"/>
  <c r="O6981" i="1"/>
  <c r="O6979" i="1"/>
  <c r="O6975" i="1"/>
  <c r="O6976" i="1"/>
  <c r="O6973" i="1"/>
  <c r="O6971" i="1"/>
  <c r="O6969" i="1"/>
  <c r="O6967" i="1"/>
  <c r="O6965" i="1"/>
  <c r="O6962" i="1"/>
  <c r="O6960" i="1"/>
  <c r="O6958" i="1"/>
  <c r="O6956" i="1"/>
  <c r="O6954" i="1"/>
  <c r="O6952" i="1"/>
  <c r="O6950" i="1"/>
  <c r="O6948" i="1"/>
  <c r="O6946" i="1"/>
  <c r="O6944" i="1"/>
  <c r="O6942" i="1"/>
  <c r="O6940" i="1"/>
  <c r="O6938" i="1"/>
  <c r="O6936" i="1"/>
  <c r="O6934" i="1"/>
  <c r="O6932" i="1"/>
  <c r="O6930" i="1"/>
  <c r="O6928" i="1"/>
  <c r="O6926" i="1"/>
  <c r="O6924" i="1"/>
  <c r="O6922" i="1"/>
  <c r="O6920" i="1"/>
  <c r="O6918" i="1"/>
  <c r="O6916" i="1"/>
  <c r="O6914" i="1"/>
  <c r="O6912" i="1"/>
  <c r="O6910" i="1"/>
  <c r="O6908" i="1"/>
  <c r="O6906" i="1"/>
  <c r="O6904" i="1"/>
  <c r="O6900" i="1"/>
  <c r="O6898" i="1"/>
  <c r="O6896" i="1"/>
  <c r="O6894" i="1"/>
  <c r="O6892" i="1"/>
  <c r="O6888" i="1"/>
  <c r="O6886" i="1"/>
  <c r="O6884" i="1"/>
  <c r="O6882" i="1"/>
  <c r="O6880" i="1"/>
  <c r="O6878" i="1"/>
  <c r="O6876" i="1"/>
  <c r="O6874" i="1"/>
  <c r="O6872" i="1"/>
  <c r="O6870" i="1"/>
  <c r="O6868" i="1"/>
  <c r="O6866" i="1"/>
  <c r="O6864" i="1"/>
  <c r="O6862" i="1"/>
  <c r="O6860" i="1"/>
  <c r="O6856" i="1"/>
  <c r="O6854" i="1"/>
  <c r="O6850" i="1"/>
  <c r="O6849" i="1"/>
  <c r="O6848" i="1"/>
  <c r="O6846" i="1"/>
  <c r="O6844" i="1"/>
  <c r="O6842" i="1"/>
  <c r="O6838" i="1"/>
  <c r="O6836" i="1"/>
  <c r="O6834" i="1"/>
  <c r="O6832" i="1"/>
  <c r="O6830" i="1"/>
  <c r="O6828" i="1"/>
  <c r="O6826" i="1"/>
  <c r="O6824" i="1"/>
  <c r="O6822" i="1"/>
  <c r="O6820" i="1"/>
  <c r="O6818" i="1"/>
  <c r="O6816" i="1"/>
  <c r="O6812" i="1"/>
  <c r="O6810" i="1"/>
  <c r="O6808" i="1"/>
  <c r="O6806" i="1"/>
  <c r="O6804" i="1"/>
  <c r="O6802" i="1"/>
  <c r="O6800" i="1"/>
  <c r="O6798" i="1"/>
  <c r="O6796" i="1"/>
  <c r="O6794" i="1"/>
  <c r="O6792" i="1"/>
  <c r="O6790" i="1"/>
  <c r="O6786" i="1"/>
  <c r="O6784" i="1"/>
  <c r="O6781" i="1"/>
  <c r="O6779" i="1"/>
  <c r="O6777" i="1"/>
  <c r="O6775" i="1"/>
  <c r="O6773" i="1"/>
  <c r="O6771" i="1"/>
  <c r="O6769" i="1"/>
  <c r="O6765" i="1"/>
  <c r="O6763" i="1"/>
  <c r="O6761" i="1"/>
  <c r="O6759" i="1"/>
  <c r="O6757" i="1"/>
  <c r="O6755" i="1"/>
  <c r="O6753" i="1"/>
  <c r="O6751" i="1"/>
  <c r="O6747" i="1"/>
  <c r="O6745" i="1"/>
  <c r="O6743" i="1"/>
  <c r="O6741" i="1"/>
  <c r="O6739" i="1"/>
  <c r="O6737" i="1"/>
  <c r="O6735" i="1"/>
  <c r="O6733" i="1"/>
  <c r="O6731" i="1"/>
  <c r="O6729" i="1"/>
  <c r="O6727" i="1"/>
  <c r="O6725" i="1"/>
  <c r="O6723" i="1"/>
  <c r="O6721" i="1"/>
  <c r="O6719" i="1"/>
  <c r="O6717" i="1"/>
  <c r="O6715" i="1"/>
  <c r="O6713" i="1"/>
  <c r="O6711" i="1"/>
  <c r="O6709" i="1"/>
  <c r="O6707" i="1"/>
  <c r="O6705" i="1"/>
  <c r="O6703" i="1"/>
  <c r="O6701" i="1"/>
  <c r="O6699" i="1"/>
  <c r="O6697" i="1"/>
  <c r="O6695" i="1"/>
  <c r="O6693" i="1"/>
  <c r="O6691" i="1"/>
  <c r="O6689" i="1"/>
  <c r="O6687" i="1"/>
  <c r="O6685" i="1"/>
  <c r="O6683" i="1"/>
  <c r="O6681" i="1"/>
  <c r="O6679" i="1"/>
  <c r="O6677" i="1"/>
  <c r="O6673" i="1"/>
  <c r="O6671" i="1"/>
  <c r="O6669" i="1"/>
  <c r="O6667" i="1"/>
  <c r="O6663" i="1"/>
  <c r="O6659" i="1"/>
  <c r="O6657" i="1"/>
  <c r="O6655" i="1"/>
  <c r="O6653" i="1"/>
  <c r="O6651" i="1"/>
  <c r="O6649" i="1"/>
  <c r="O6647" i="1"/>
  <c r="O6645" i="1"/>
  <c r="O6643" i="1"/>
  <c r="O6641" i="1"/>
  <c r="O6639" i="1"/>
  <c r="O6637" i="1"/>
  <c r="O6635" i="1"/>
  <c r="O6633" i="1"/>
  <c r="O6631" i="1"/>
  <c r="O6629" i="1"/>
  <c r="O6627" i="1"/>
  <c r="O6625" i="1"/>
  <c r="O6623" i="1"/>
  <c r="O6621" i="1"/>
  <c r="O6619" i="1"/>
  <c r="O6617" i="1"/>
  <c r="O6615" i="1"/>
  <c r="O6613" i="1"/>
  <c r="O6611" i="1"/>
  <c r="O6609" i="1"/>
  <c r="O6607" i="1"/>
  <c r="O6605" i="1"/>
  <c r="O6603" i="1"/>
  <c r="O6601" i="1"/>
  <c r="O6599" i="1"/>
  <c r="O6597" i="1"/>
  <c r="O6595" i="1"/>
  <c r="O6593" i="1"/>
  <c r="O6591" i="1"/>
  <c r="O6589" i="1"/>
  <c r="O6587" i="1"/>
  <c r="O6585" i="1"/>
  <c r="O4210" i="1"/>
  <c r="O4209" i="1"/>
  <c r="O4205" i="1"/>
  <c r="O4203" i="1"/>
  <c r="O4197" i="1"/>
  <c r="O4195" i="1"/>
  <c r="O4193" i="1"/>
  <c r="O4191" i="1"/>
  <c r="O4189" i="1"/>
  <c r="O4187" i="1"/>
  <c r="O4185" i="1"/>
  <c r="O4183" i="1"/>
  <c r="O4181" i="1"/>
  <c r="O4177" i="1"/>
  <c r="O4178" i="1"/>
  <c r="O4175" i="1"/>
  <c r="O4173" i="1"/>
  <c r="O4171" i="1"/>
  <c r="O4167" i="1"/>
  <c r="O4165" i="1"/>
  <c r="O4163" i="1"/>
  <c r="O4161" i="1"/>
  <c r="O4159" i="1"/>
  <c r="O4157" i="1"/>
  <c r="O4155" i="1"/>
  <c r="O4153" i="1"/>
  <c r="O4151" i="1"/>
  <c r="O4149" i="1"/>
  <c r="O4147" i="1"/>
  <c r="O4145" i="1"/>
  <c r="O4143" i="1"/>
  <c r="O4141" i="1"/>
  <c r="O4139" i="1"/>
  <c r="O4137" i="1"/>
  <c r="O4135" i="1"/>
  <c r="O4133" i="1"/>
  <c r="O4131" i="1"/>
  <c r="O4129" i="1"/>
  <c r="O4127" i="1"/>
  <c r="O4125" i="1"/>
  <c r="O4123" i="1"/>
  <c r="O4121" i="1"/>
  <c r="O4119" i="1"/>
  <c r="O4117" i="1"/>
  <c r="O4115" i="1"/>
  <c r="O4113" i="1"/>
  <c r="O4111" i="1"/>
  <c r="O4109" i="1"/>
  <c r="O4107" i="1"/>
  <c r="O4105" i="1"/>
  <c r="O4103" i="1"/>
  <c r="O4101" i="1"/>
  <c r="O4099" i="1"/>
  <c r="O4097" i="1"/>
  <c r="O4093" i="1"/>
  <c r="O4091" i="1"/>
  <c r="O4085" i="1"/>
  <c r="O4083" i="1"/>
  <c r="O4081" i="1"/>
  <c r="O4079" i="1"/>
  <c r="O4077" i="1"/>
  <c r="O4075" i="1"/>
  <c r="O4073" i="1"/>
  <c r="O4069" i="1"/>
  <c r="O4067" i="1"/>
  <c r="O4065" i="1"/>
  <c r="O4063" i="1"/>
  <c r="O4061" i="1"/>
  <c r="O4058" i="1"/>
  <c r="O4056" i="1"/>
  <c r="O4054" i="1"/>
  <c r="O4052" i="1"/>
  <c r="O4050" i="1"/>
  <c r="O4048" i="1"/>
  <c r="O4046" i="1"/>
  <c r="O4044" i="1"/>
  <c r="O4042" i="1"/>
  <c r="O4040" i="1"/>
  <c r="O4038" i="1"/>
  <c r="O4036" i="1"/>
  <c r="O4034" i="1"/>
  <c r="O4032" i="1"/>
  <c r="O4030" i="1"/>
  <c r="O4028" i="1"/>
  <c r="O4026" i="1"/>
  <c r="O4024" i="1"/>
  <c r="O4022" i="1"/>
  <c r="O4020" i="1"/>
  <c r="O4018" i="1"/>
  <c r="O4016" i="1"/>
  <c r="O4014" i="1"/>
  <c r="O4012" i="1"/>
  <c r="O4010" i="1"/>
  <c r="O4006" i="1"/>
  <c r="O4004" i="1"/>
  <c r="O4002" i="1"/>
  <c r="O4000" i="1"/>
  <c r="O3998" i="1"/>
  <c r="O3996" i="1"/>
  <c r="O3994" i="1"/>
  <c r="O3992" i="1"/>
  <c r="O3990" i="1"/>
  <c r="O3987" i="1"/>
  <c r="O3986" i="1"/>
  <c r="O3984" i="1"/>
  <c r="O3982" i="1"/>
  <c r="O3980" i="1"/>
  <c r="O3978" i="1"/>
  <c r="O3976" i="1"/>
  <c r="O3974" i="1"/>
  <c r="O3972" i="1"/>
  <c r="O3970" i="1"/>
  <c r="O3968" i="1"/>
  <c r="O3966" i="1"/>
  <c r="O3964" i="1"/>
  <c r="O3962" i="1"/>
  <c r="O3960" i="1"/>
  <c r="O3958" i="1"/>
  <c r="O3956" i="1"/>
  <c r="O3954" i="1"/>
  <c r="O3952" i="1"/>
  <c r="O3950" i="1"/>
  <c r="O3948" i="1"/>
  <c r="O3946" i="1"/>
  <c r="O3944" i="1"/>
  <c r="O3942" i="1"/>
  <c r="O3940" i="1"/>
  <c r="O3937" i="1"/>
  <c r="O3936" i="1"/>
  <c r="O3934" i="1"/>
  <c r="O3931" i="1"/>
  <c r="O3929" i="1"/>
  <c r="O3927" i="1"/>
  <c r="O3925" i="1"/>
  <c r="O3923" i="1"/>
  <c r="O3921" i="1"/>
  <c r="O3915" i="1"/>
  <c r="O3913" i="1"/>
  <c r="O3911" i="1"/>
  <c r="O3909" i="1"/>
  <c r="O3907" i="1"/>
  <c r="O3905" i="1"/>
  <c r="O3903" i="1"/>
  <c r="O3901" i="1"/>
  <c r="O3899" i="1"/>
  <c r="O3897" i="1"/>
  <c r="O3895" i="1"/>
  <c r="O3893" i="1"/>
  <c r="O3891" i="1"/>
  <c r="O3889" i="1"/>
  <c r="O3887" i="1"/>
  <c r="O3885" i="1"/>
  <c r="O3883" i="1"/>
  <c r="O3881" i="1"/>
  <c r="O3878" i="1"/>
  <c r="O3875" i="1"/>
  <c r="O3873" i="1"/>
  <c r="O3871" i="1"/>
  <c r="O3864" i="1"/>
  <c r="O3862" i="1"/>
  <c r="O3860" i="1"/>
  <c r="O3858" i="1"/>
  <c r="O3856" i="1"/>
  <c r="O3854" i="1"/>
  <c r="O3852" i="1"/>
  <c r="O3850" i="1"/>
  <c r="O3848" i="1"/>
  <c r="O3846" i="1"/>
  <c r="O3844" i="1"/>
  <c r="O3842" i="1"/>
  <c r="O3840" i="1"/>
  <c r="O3838" i="1"/>
  <c r="O3836" i="1"/>
  <c r="O3834" i="1"/>
  <c r="O3832" i="1"/>
  <c r="O3830" i="1"/>
  <c r="O3828" i="1"/>
  <c r="O3826" i="1"/>
  <c r="O3824" i="1"/>
  <c r="O3822" i="1"/>
  <c r="O3818" i="1"/>
  <c r="O3816" i="1"/>
  <c r="O3814" i="1"/>
  <c r="O3812" i="1"/>
  <c r="O3810" i="1"/>
  <c r="O3808" i="1"/>
  <c r="O3806" i="1"/>
  <c r="O3804" i="1"/>
  <c r="O3802" i="1"/>
  <c r="O3800" i="1"/>
  <c r="O3798" i="1"/>
  <c r="O6583" i="1"/>
  <c r="O6581" i="1"/>
  <c r="O6579" i="1"/>
  <c r="O6577" i="1"/>
  <c r="O6575" i="1"/>
  <c r="O6573" i="1"/>
  <c r="O6571" i="1"/>
  <c r="O6569" i="1"/>
  <c r="O6567" i="1"/>
  <c r="O6565" i="1"/>
  <c r="O6563" i="1"/>
  <c r="O6561" i="1"/>
  <c r="O6559" i="1"/>
  <c r="O6557" i="1"/>
  <c r="O6555" i="1"/>
  <c r="O6553" i="1"/>
  <c r="O6551" i="1"/>
  <c r="O6549" i="1"/>
  <c r="O6547" i="1"/>
  <c r="O6545" i="1"/>
  <c r="O6543" i="1"/>
  <c r="O6541" i="1"/>
  <c r="O6539" i="1"/>
  <c r="O6537" i="1"/>
  <c r="O6535" i="1"/>
  <c r="O6532" i="1"/>
  <c r="O6530" i="1"/>
  <c r="O6528" i="1"/>
  <c r="O6526" i="1"/>
  <c r="O6524" i="1"/>
  <c r="O6522" i="1"/>
  <c r="O6520" i="1"/>
  <c r="O6517" i="1"/>
  <c r="O6515" i="1"/>
  <c r="O6513" i="1"/>
  <c r="O6511" i="1"/>
  <c r="O6507" i="1"/>
  <c r="O6505" i="1"/>
  <c r="O6503" i="1"/>
  <c r="O6501" i="1"/>
  <c r="O6499" i="1"/>
  <c r="O6493" i="1"/>
  <c r="O6492" i="1"/>
  <c r="O6491" i="1"/>
  <c r="O6487" i="1"/>
  <c r="O6486" i="1"/>
  <c r="O6485" i="1"/>
  <c r="O6480" i="1"/>
  <c r="O6479" i="1"/>
  <c r="O6477" i="1"/>
  <c r="O6473" i="1"/>
  <c r="O6472" i="1"/>
  <c r="O6471" i="1"/>
  <c r="O6468" i="1"/>
  <c r="O6467" i="1"/>
  <c r="O6465" i="1"/>
  <c r="O6463" i="1"/>
  <c r="O6461" i="1"/>
  <c r="O6458" i="1"/>
  <c r="O6457" i="1"/>
  <c r="O6455" i="1"/>
  <c r="O6453" i="1"/>
  <c r="O6451" i="1"/>
  <c r="O6449" i="1"/>
  <c r="O6447" i="1"/>
  <c r="O6445" i="1"/>
  <c r="O6443" i="1"/>
  <c r="O6441" i="1"/>
  <c r="O6439" i="1"/>
  <c r="O6437" i="1"/>
  <c r="O6435" i="1"/>
  <c r="O6433" i="1"/>
  <c r="O6431" i="1"/>
  <c r="O6429" i="1"/>
  <c r="O6427" i="1"/>
  <c r="O6425" i="1"/>
  <c r="O6423" i="1"/>
  <c r="O6421" i="1"/>
  <c r="O6419" i="1"/>
  <c r="O6417" i="1"/>
  <c r="O6415" i="1"/>
  <c r="O6411" i="1"/>
  <c r="O6409" i="1"/>
  <c r="O6407" i="1"/>
  <c r="O6405" i="1"/>
  <c r="O6403" i="1"/>
  <c r="O6401" i="1"/>
  <c r="O6399" i="1"/>
  <c r="O6397" i="1"/>
  <c r="O6395" i="1"/>
  <c r="O6393" i="1"/>
  <c r="O6391" i="1"/>
  <c r="O6389" i="1"/>
  <c r="O6387" i="1"/>
  <c r="O6385" i="1"/>
  <c r="O6383" i="1"/>
  <c r="O6381" i="1"/>
  <c r="O6379" i="1"/>
  <c r="O6377" i="1"/>
  <c r="O6375" i="1"/>
  <c r="O6373" i="1"/>
  <c r="O6371" i="1"/>
  <c r="O6369" i="1"/>
  <c r="O6367" i="1"/>
  <c r="O6365" i="1"/>
  <c r="O6361" i="1"/>
  <c r="O6359" i="1"/>
  <c r="O6357" i="1"/>
  <c r="O6355" i="1"/>
  <c r="O6353" i="1"/>
  <c r="O6351" i="1"/>
  <c r="O6349" i="1"/>
  <c r="O6347" i="1"/>
  <c r="O6345" i="1"/>
  <c r="O6343" i="1"/>
  <c r="O6341" i="1"/>
  <c r="O6339" i="1"/>
  <c r="O6337" i="1"/>
  <c r="O6335" i="1"/>
  <c r="O6333" i="1"/>
  <c r="O6331" i="1"/>
  <c r="O6329" i="1"/>
  <c r="O6327" i="1"/>
  <c r="O6325" i="1"/>
  <c r="O6323" i="1"/>
  <c r="O6321" i="1"/>
  <c r="O6319" i="1"/>
  <c r="O6317" i="1"/>
  <c r="O6315" i="1"/>
  <c r="O6313" i="1"/>
  <c r="O6311" i="1"/>
  <c r="O6309" i="1"/>
  <c r="O6307" i="1"/>
  <c r="O6305" i="1"/>
  <c r="O6303" i="1"/>
  <c r="O6301" i="1"/>
  <c r="O6299" i="1"/>
  <c r="O6297" i="1"/>
  <c r="O6293" i="1"/>
  <c r="O6291" i="1"/>
  <c r="O6289" i="1"/>
  <c r="O6287" i="1"/>
  <c r="O6285" i="1"/>
  <c r="O6283" i="1"/>
  <c r="O6281" i="1"/>
  <c r="O6279" i="1"/>
  <c r="O6277" i="1"/>
  <c r="O6275" i="1"/>
  <c r="O6273" i="1"/>
  <c r="O6271" i="1"/>
  <c r="O6269" i="1"/>
  <c r="O6265" i="1"/>
  <c r="O6262" i="1"/>
  <c r="O6260" i="1"/>
  <c r="O6258" i="1"/>
  <c r="O6256" i="1"/>
  <c r="O6254" i="1"/>
  <c r="O6252" i="1"/>
  <c r="O6249" i="1"/>
  <c r="O6248" i="1"/>
  <c r="O6245" i="1"/>
  <c r="O6243" i="1"/>
  <c r="O6241" i="1"/>
  <c r="O6239" i="1"/>
  <c r="O6237" i="1"/>
  <c r="O6235" i="1"/>
  <c r="O6233" i="1"/>
  <c r="O6231" i="1"/>
  <c r="O6229" i="1"/>
  <c r="O6227" i="1"/>
  <c r="O6223" i="1"/>
  <c r="O6221" i="1"/>
  <c r="O6219" i="1"/>
  <c r="O6217" i="1"/>
  <c r="O6215" i="1"/>
  <c r="O6213" i="1"/>
  <c r="O6211" i="1"/>
  <c r="O6208" i="1"/>
  <c r="O6206" i="1"/>
  <c r="O6204" i="1"/>
  <c r="O6202" i="1"/>
  <c r="O6199" i="1"/>
  <c r="O6198" i="1"/>
  <c r="O6195" i="1"/>
  <c r="O6191" i="1"/>
  <c r="O6189" i="1"/>
  <c r="O6187" i="1"/>
  <c r="O6185" i="1"/>
  <c r="O6183" i="1"/>
  <c r="O6181" i="1"/>
  <c r="O6179" i="1"/>
  <c r="O6177" i="1"/>
  <c r="O6175" i="1"/>
  <c r="O6173" i="1"/>
  <c r="O6171" i="1"/>
  <c r="O6169" i="1"/>
  <c r="O6167" i="1"/>
  <c r="O6165" i="1"/>
  <c r="O6163" i="1"/>
  <c r="O6160" i="1"/>
  <c r="O6158" i="1"/>
  <c r="O6156" i="1"/>
  <c r="O6154" i="1"/>
  <c r="O6151" i="1"/>
  <c r="O6149" i="1"/>
  <c r="O6147" i="1"/>
  <c r="O6145" i="1"/>
  <c r="O6143" i="1"/>
  <c r="O6141" i="1"/>
  <c r="O6139" i="1"/>
  <c r="O6137" i="1"/>
  <c r="O6135" i="1"/>
  <c r="O6132" i="1"/>
  <c r="O6131" i="1"/>
  <c r="O6129" i="1"/>
  <c r="O6127" i="1"/>
  <c r="O6123" i="1"/>
  <c r="O6121" i="1"/>
  <c r="O6119" i="1"/>
  <c r="O6117" i="1"/>
  <c r="O6115" i="1"/>
  <c r="O6113" i="1"/>
  <c r="O6111" i="1"/>
  <c r="O6109" i="1"/>
  <c r="O6107" i="1"/>
  <c r="O6105" i="1"/>
  <c r="O6103" i="1"/>
  <c r="O6101" i="1"/>
  <c r="O6099" i="1"/>
  <c r="O6095" i="1"/>
  <c r="O6093" i="1"/>
  <c r="O6091" i="1"/>
  <c r="O6088" i="1"/>
  <c r="O6086" i="1"/>
  <c r="O6084" i="1"/>
  <c r="O6082" i="1"/>
  <c r="O6080" i="1"/>
  <c r="O6078" i="1"/>
  <c r="O6076" i="1"/>
  <c r="O6074" i="1"/>
  <c r="O6072" i="1"/>
  <c r="O6070" i="1"/>
  <c r="O6068" i="1"/>
  <c r="O6066" i="1"/>
  <c r="O6064" i="1"/>
  <c r="O6062" i="1"/>
  <c r="O6060" i="1"/>
  <c r="O6058" i="1"/>
  <c r="O6056" i="1"/>
  <c r="O6054" i="1"/>
  <c r="O6052" i="1"/>
  <c r="O6050" i="1"/>
  <c r="O6048" i="1"/>
  <c r="O6046" i="1"/>
  <c r="O6044" i="1"/>
  <c r="O6042" i="1"/>
  <c r="O6040" i="1"/>
  <c r="O6038" i="1"/>
  <c r="O6036" i="1"/>
  <c r="O6034" i="1"/>
  <c r="O6032" i="1"/>
  <c r="O6030" i="1"/>
  <c r="O6028" i="1"/>
  <c r="O6026" i="1"/>
  <c r="O6023" i="1"/>
  <c r="O6021" i="1"/>
  <c r="O6019" i="1"/>
  <c r="O6017" i="1"/>
  <c r="O6015" i="1"/>
  <c r="O6013" i="1"/>
  <c r="O6010" i="1"/>
  <c r="O6009" i="1"/>
  <c r="O6005" i="1"/>
  <c r="O6003" i="1"/>
  <c r="O6001" i="1"/>
  <c r="O5999" i="1"/>
  <c r="O5997" i="1"/>
  <c r="O5995" i="1"/>
  <c r="O5993" i="1"/>
  <c r="O5991" i="1"/>
  <c r="O5989" i="1"/>
  <c r="O5987" i="1"/>
  <c r="O5985" i="1"/>
  <c r="O5983" i="1"/>
  <c r="O5981" i="1"/>
  <c r="O5979" i="1"/>
  <c r="O5977" i="1"/>
  <c r="O5975" i="1"/>
  <c r="O5973" i="1"/>
  <c r="O5971" i="1"/>
  <c r="O5969" i="1"/>
  <c r="O5967" i="1"/>
  <c r="O5965" i="1"/>
  <c r="O5963" i="1"/>
  <c r="O5959" i="1"/>
  <c r="O5957" i="1"/>
  <c r="O5955" i="1"/>
  <c r="O5951" i="1"/>
  <c r="O5949" i="1"/>
  <c r="O5947" i="1"/>
  <c r="O5943" i="1"/>
  <c r="O5941" i="1"/>
  <c r="O5939" i="1"/>
  <c r="O5937" i="1"/>
  <c r="O5935" i="1"/>
  <c r="O5933" i="1"/>
  <c r="O5931" i="1"/>
  <c r="O5929" i="1"/>
  <c r="O5927" i="1"/>
  <c r="O5925" i="1"/>
  <c r="O5923" i="1"/>
  <c r="O5920" i="1"/>
  <c r="O5919" i="1"/>
  <c r="O5917" i="1"/>
  <c r="O5915" i="1"/>
  <c r="O5913" i="1"/>
  <c r="O5911" i="1"/>
  <c r="O5909" i="1"/>
  <c r="O5907" i="1"/>
  <c r="O5905" i="1"/>
  <c r="O5902" i="1"/>
  <c r="O5901" i="1"/>
  <c r="O5897" i="1"/>
  <c r="O5895" i="1"/>
  <c r="O5893" i="1"/>
  <c r="O5891" i="1"/>
  <c r="O5889" i="1"/>
  <c r="O5887" i="1"/>
  <c r="O5885" i="1"/>
  <c r="O5883" i="1"/>
  <c r="O5881" i="1"/>
  <c r="O5879" i="1"/>
  <c r="O5877" i="1"/>
  <c r="O5875" i="1"/>
  <c r="O5873" i="1"/>
  <c r="O5871" i="1"/>
  <c r="O5869" i="1"/>
  <c r="O5867" i="1"/>
  <c r="O5863" i="1"/>
  <c r="O5861" i="1"/>
  <c r="O5859" i="1"/>
  <c r="O5857" i="1"/>
  <c r="O5855" i="1"/>
  <c r="O5853" i="1"/>
  <c r="O5851" i="1"/>
  <c r="O5849" i="1"/>
  <c r="O5847" i="1"/>
  <c r="O5845" i="1"/>
  <c r="O5841" i="1"/>
  <c r="O5839" i="1"/>
  <c r="O5837" i="1"/>
  <c r="O5835" i="1"/>
  <c r="O5833" i="1"/>
  <c r="O5831" i="1"/>
  <c r="O5829" i="1"/>
  <c r="O5827" i="1"/>
  <c r="O5825" i="1"/>
  <c r="O5823" i="1"/>
  <c r="O5821" i="1"/>
  <c r="O5817" i="1"/>
  <c r="O5814" i="1"/>
  <c r="O5812" i="1"/>
  <c r="O5810" i="1"/>
  <c r="O5808" i="1"/>
  <c r="O5806" i="1"/>
  <c r="O5804" i="1"/>
  <c r="O5802" i="1"/>
  <c r="O5799" i="1"/>
  <c r="O5798" i="1"/>
  <c r="O5796" i="1"/>
  <c r="O5793" i="1"/>
  <c r="O5790" i="1"/>
  <c r="O5788" i="1"/>
  <c r="O5786" i="1"/>
  <c r="O5783" i="1"/>
  <c r="O5782" i="1"/>
  <c r="O5780" i="1"/>
  <c r="O5778" i="1"/>
  <c r="O5776" i="1"/>
  <c r="O5774" i="1"/>
  <c r="O5772" i="1"/>
  <c r="O5770" i="1"/>
  <c r="O5768" i="1"/>
  <c r="O5766" i="1"/>
  <c r="O5764" i="1"/>
  <c r="O5762" i="1"/>
  <c r="O5760" i="1"/>
  <c r="O5758" i="1"/>
  <c r="O5756" i="1"/>
  <c r="O5754" i="1"/>
  <c r="O5752" i="1"/>
  <c r="O5750" i="1"/>
  <c r="O5748" i="1"/>
  <c r="O5746" i="1"/>
  <c r="O5743" i="1"/>
  <c r="O5742" i="1"/>
  <c r="O5740" i="1"/>
  <c r="O5738" i="1"/>
  <c r="O5736" i="1"/>
  <c r="O5734" i="1"/>
  <c r="O5732" i="1"/>
  <c r="O5730" i="1"/>
  <c r="O5728" i="1"/>
  <c r="O5726" i="1"/>
  <c r="O5723" i="1"/>
  <c r="O5721" i="1"/>
  <c r="O5719" i="1"/>
  <c r="O5717" i="1"/>
  <c r="O5715" i="1"/>
  <c r="O5713" i="1"/>
  <c r="O5711" i="1"/>
  <c r="O5709" i="1"/>
  <c r="O5707" i="1"/>
  <c r="O5703" i="1"/>
  <c r="O5701" i="1"/>
  <c r="O5699" i="1"/>
  <c r="O5696" i="1"/>
  <c r="O5695" i="1"/>
  <c r="O5691" i="1"/>
  <c r="O5689" i="1"/>
  <c r="O5687" i="1"/>
  <c r="O5685" i="1"/>
  <c r="O5681" i="1"/>
  <c r="O5679" i="1"/>
  <c r="O5677" i="1"/>
  <c r="O5674" i="1"/>
  <c r="O5673" i="1"/>
  <c r="O5669" i="1"/>
  <c r="O5667" i="1"/>
  <c r="O5665" i="1"/>
  <c r="O5662" i="1"/>
  <c r="O5661" i="1"/>
  <c r="O5657" i="1"/>
  <c r="O5655" i="1"/>
  <c r="O5653" i="1"/>
  <c r="O5650" i="1"/>
  <c r="O5649" i="1"/>
  <c r="O5645" i="1"/>
  <c r="O5643" i="1"/>
  <c r="O5641" i="1"/>
  <c r="O5639" i="1"/>
  <c r="O5637" i="1"/>
  <c r="O5631" i="1"/>
  <c r="O5628" i="1"/>
  <c r="O5627" i="1"/>
  <c r="O5625" i="1"/>
  <c r="O5621" i="1"/>
  <c r="O5619" i="1"/>
  <c r="O5616" i="1"/>
  <c r="O5615" i="1"/>
  <c r="O5611" i="1"/>
  <c r="O5609" i="1"/>
  <c r="O5607" i="1"/>
  <c r="O5605" i="1"/>
  <c r="O5602" i="1"/>
  <c r="O5601" i="1"/>
  <c r="O5597" i="1"/>
  <c r="O5595" i="1"/>
  <c r="O5593" i="1"/>
  <c r="O5591" i="1"/>
  <c r="O5589" i="1"/>
  <c r="O5587" i="1"/>
  <c r="O5585" i="1"/>
  <c r="O5583" i="1"/>
  <c r="O5581" i="1"/>
  <c r="O5579" i="1"/>
  <c r="O5577" i="1"/>
  <c r="O5575" i="1"/>
  <c r="O5573" i="1"/>
  <c r="O5571" i="1"/>
  <c r="O5567" i="1"/>
  <c r="O5565" i="1"/>
  <c r="O5563" i="1"/>
  <c r="O5561" i="1"/>
  <c r="O5559" i="1"/>
  <c r="O5557" i="1"/>
  <c r="O5555" i="1"/>
  <c r="O5552" i="1"/>
  <c r="O5551" i="1"/>
  <c r="O5547" i="1"/>
  <c r="O5545" i="1"/>
  <c r="O5543" i="1"/>
  <c r="O5541" i="1"/>
  <c r="O5537" i="1"/>
  <c r="O5535" i="1"/>
  <c r="O5533" i="1"/>
  <c r="O5531" i="1"/>
  <c r="O5529" i="1"/>
  <c r="O5526" i="1"/>
  <c r="O5525" i="1"/>
  <c r="O5523" i="1"/>
  <c r="O5521" i="1"/>
  <c r="O5519" i="1"/>
  <c r="O5517" i="1"/>
  <c r="O5515" i="1"/>
  <c r="O5513" i="1"/>
  <c r="O5511" i="1"/>
  <c r="O5509" i="1"/>
  <c r="O5507" i="1"/>
  <c r="O5505" i="1"/>
  <c r="O5503" i="1"/>
  <c r="O5501" i="1"/>
  <c r="O5499" i="1"/>
  <c r="O5497" i="1"/>
  <c r="O5495" i="1"/>
  <c r="O5491" i="1"/>
  <c r="O5487" i="1"/>
  <c r="O5485" i="1"/>
  <c r="O5483" i="1"/>
  <c r="O5479" i="1"/>
  <c r="O5477" i="1"/>
  <c r="O5475" i="1"/>
  <c r="O5473" i="1"/>
  <c r="O5471" i="1"/>
  <c r="O5469" i="1"/>
  <c r="O5467" i="1"/>
  <c r="O5465" i="1"/>
  <c r="O5463" i="1"/>
  <c r="O5461" i="1"/>
  <c r="O5457" i="1"/>
  <c r="O5455" i="1"/>
  <c r="O5451" i="1"/>
  <c r="O5449" i="1"/>
  <c r="O5447" i="1"/>
  <c r="O5445" i="1"/>
  <c r="O5443" i="1"/>
  <c r="O5441" i="1"/>
  <c r="O5439" i="1"/>
  <c r="O5437" i="1"/>
  <c r="O5427" i="1"/>
  <c r="O5425" i="1"/>
  <c r="O5420" i="1"/>
  <c r="O5417" i="1"/>
  <c r="O5414" i="1"/>
  <c r="O5413" i="1"/>
  <c r="O5411" i="1"/>
  <c r="O5407" i="1"/>
  <c r="O5405" i="1"/>
  <c r="O5402" i="1"/>
  <c r="O5401" i="1"/>
  <c r="O5399" i="1"/>
  <c r="O5397" i="1"/>
  <c r="O5395" i="1"/>
  <c r="O5393" i="1"/>
  <c r="O5391" i="1"/>
  <c r="O5389" i="1"/>
  <c r="O5387" i="1"/>
  <c r="O5385" i="1"/>
  <c r="O5383" i="1"/>
  <c r="O5381" i="1"/>
  <c r="O5378" i="1"/>
  <c r="O5377" i="1"/>
  <c r="O5375" i="1"/>
  <c r="O5373" i="1"/>
  <c r="O5371" i="1"/>
  <c r="O5369" i="1"/>
  <c r="O5365" i="1"/>
  <c r="O5363" i="1"/>
  <c r="O5361" i="1"/>
  <c r="O5359" i="1"/>
  <c r="O5357" i="1"/>
  <c r="O5355" i="1"/>
  <c r="O5351" i="1"/>
  <c r="O5349" i="1"/>
  <c r="O5347" i="1"/>
  <c r="O5345" i="1"/>
  <c r="O5341" i="1"/>
  <c r="O5339" i="1"/>
  <c r="O5337" i="1"/>
  <c r="O5335" i="1"/>
  <c r="O5333" i="1"/>
  <c r="O5329" i="1"/>
  <c r="O5327" i="1"/>
  <c r="O5325" i="1"/>
  <c r="O5323" i="1"/>
  <c r="O5321" i="1"/>
  <c r="O5319" i="1"/>
  <c r="O5317" i="1"/>
  <c r="O5315" i="1"/>
  <c r="O5312" i="1"/>
  <c r="O5311" i="1"/>
  <c r="O5307" i="1"/>
  <c r="O5305" i="1"/>
  <c r="O5303" i="1"/>
  <c r="O5300" i="1"/>
  <c r="O5296" i="1"/>
  <c r="O5294" i="1"/>
  <c r="O5292" i="1"/>
  <c r="O5290" i="1"/>
  <c r="O5288" i="1"/>
  <c r="O5284" i="1"/>
  <c r="O5282" i="1"/>
  <c r="O5280" i="1"/>
  <c r="O5278" i="1"/>
  <c r="O5276" i="1"/>
  <c r="O5274" i="1"/>
  <c r="O5272" i="1"/>
  <c r="O5270" i="1"/>
  <c r="O5268" i="1"/>
  <c r="O5266" i="1"/>
  <c r="O5264" i="1"/>
  <c r="O5262" i="1"/>
  <c r="O5260" i="1"/>
  <c r="O5258" i="1"/>
  <c r="O5256" i="1"/>
  <c r="O5254" i="1"/>
  <c r="O5252" i="1"/>
  <c r="O5250" i="1"/>
  <c r="O5248" i="1"/>
  <c r="O5246" i="1"/>
  <c r="O5244" i="1"/>
  <c r="O5242" i="1"/>
  <c r="O5240" i="1"/>
  <c r="O5238" i="1"/>
  <c r="O5236" i="1"/>
  <c r="O5234" i="1"/>
  <c r="O5232" i="1"/>
  <c r="O5230" i="1"/>
  <c r="O5228" i="1"/>
  <c r="O5226" i="1"/>
  <c r="O5224" i="1"/>
  <c r="O5222" i="1"/>
  <c r="O5220" i="1"/>
  <c r="O5218" i="1"/>
  <c r="O5216" i="1"/>
  <c r="O5214" i="1"/>
  <c r="O5212" i="1"/>
  <c r="O5210" i="1"/>
  <c r="O5208" i="1"/>
  <c r="O5206" i="1"/>
  <c r="O5204" i="1"/>
  <c r="O5202" i="1"/>
  <c r="O5200" i="1"/>
  <c r="O5198" i="1"/>
  <c r="O5196" i="1"/>
  <c r="O5194" i="1"/>
  <c r="O5192" i="1"/>
  <c r="O5190" i="1"/>
  <c r="O5188" i="1"/>
  <c r="O5186" i="1"/>
  <c r="O5184" i="1"/>
  <c r="O5182" i="1"/>
  <c r="O5180" i="1"/>
  <c r="O5176" i="1"/>
  <c r="O5174" i="1"/>
  <c r="O5172" i="1"/>
  <c r="O5170" i="1"/>
  <c r="O5168" i="1"/>
  <c r="O5166" i="1"/>
  <c r="O5164" i="1"/>
  <c r="O5160" i="1"/>
  <c r="O5158" i="1"/>
  <c r="O5156" i="1"/>
  <c r="O5154" i="1"/>
  <c r="O5152" i="1"/>
  <c r="O5150" i="1"/>
  <c r="O5147" i="1"/>
  <c r="O5146" i="1"/>
  <c r="O5144" i="1"/>
  <c r="O5142" i="1"/>
  <c r="O5140" i="1"/>
  <c r="O5138" i="1"/>
  <c r="O5136" i="1"/>
  <c r="O5134" i="1"/>
  <c r="O5132" i="1"/>
  <c r="O5130" i="1"/>
  <c r="O5128" i="1"/>
  <c r="O5126" i="1"/>
  <c r="O5124" i="1"/>
  <c r="O5122" i="1"/>
  <c r="O5120" i="1"/>
  <c r="O5118" i="1"/>
  <c r="O5116" i="1"/>
  <c r="O5113" i="1"/>
  <c r="O5110" i="1"/>
  <c r="O5108" i="1"/>
  <c r="O5106" i="1"/>
  <c r="O5104" i="1"/>
  <c r="O5102" i="1"/>
  <c r="O5100" i="1"/>
  <c r="O5098" i="1"/>
  <c r="O5096" i="1"/>
  <c r="O5094" i="1"/>
  <c r="O5092" i="1"/>
  <c r="O5090" i="1"/>
  <c r="O5088" i="1"/>
  <c r="O5086" i="1"/>
  <c r="O5084" i="1"/>
  <c r="O5080" i="1"/>
  <c r="O5078" i="1"/>
  <c r="O5076" i="1"/>
  <c r="O5072" i="1"/>
  <c r="O5070" i="1"/>
  <c r="O5066" i="1"/>
  <c r="O5064" i="1"/>
  <c r="O5062" i="1"/>
  <c r="O5060" i="1"/>
  <c r="O5058" i="1"/>
  <c r="O5056" i="1"/>
  <c r="O5054" i="1"/>
  <c r="O5052" i="1"/>
  <c r="O5048" i="1"/>
  <c r="O5044" i="1"/>
  <c r="O5042" i="1"/>
  <c r="O5040" i="1"/>
  <c r="O5038" i="1"/>
  <c r="O5036" i="1"/>
  <c r="O5034" i="1"/>
  <c r="O5032" i="1"/>
  <c r="O5030" i="1"/>
  <c r="O5028" i="1"/>
  <c r="O5026" i="1"/>
  <c r="O5024" i="1"/>
  <c r="O5022" i="1"/>
  <c r="O5020" i="1"/>
  <c r="O5018" i="1"/>
  <c r="O5016" i="1"/>
  <c r="O5014" i="1"/>
  <c r="O5012" i="1"/>
  <c r="O5010" i="1"/>
  <c r="O5008" i="1"/>
  <c r="O5006" i="1"/>
  <c r="O5004" i="1"/>
  <c r="O5002" i="1"/>
  <c r="O5000" i="1"/>
  <c r="O4998" i="1"/>
  <c r="O4996" i="1"/>
  <c r="O4994" i="1"/>
  <c r="O4992" i="1"/>
  <c r="O4990" i="1"/>
  <c r="O4988" i="1"/>
  <c r="O4986" i="1"/>
  <c r="O4984" i="1"/>
  <c r="O4982" i="1"/>
  <c r="O4980" i="1"/>
  <c r="O4978" i="1"/>
  <c r="O4976" i="1"/>
  <c r="O4974" i="1"/>
  <c r="O4971" i="1"/>
  <c r="O4969" i="1"/>
  <c r="O4967" i="1"/>
  <c r="O4965" i="1"/>
  <c r="O4963" i="1"/>
  <c r="O4961" i="1"/>
  <c r="O4959" i="1"/>
  <c r="O4957" i="1"/>
  <c r="O4955" i="1"/>
  <c r="O4953" i="1"/>
  <c r="O4951" i="1"/>
  <c r="O4949" i="1"/>
  <c r="O4947" i="1"/>
  <c r="O4945" i="1"/>
  <c r="O4943" i="1"/>
  <c r="O4941" i="1"/>
  <c r="O4939" i="1"/>
  <c r="O4936" i="1"/>
  <c r="O4935" i="1"/>
  <c r="O4933" i="1"/>
  <c r="O4931" i="1"/>
  <c r="O4927" i="1"/>
  <c r="O4925" i="1"/>
  <c r="O4923" i="1"/>
  <c r="O4921" i="1"/>
  <c r="O4919" i="1"/>
  <c r="O4917" i="1"/>
  <c r="O4915" i="1"/>
  <c r="O4912" i="1"/>
  <c r="O4910" i="1"/>
  <c r="O4908" i="1"/>
  <c r="O4906" i="1"/>
  <c r="O4903" i="1"/>
  <c r="O4900" i="1"/>
  <c r="O4897" i="1"/>
  <c r="O4893" i="1"/>
  <c r="O4892" i="1"/>
  <c r="O4890" i="1"/>
  <c r="O4888" i="1"/>
  <c r="O4886" i="1"/>
  <c r="O4884" i="1"/>
  <c r="O4882" i="1"/>
  <c r="O4880" i="1"/>
  <c r="O4878" i="1"/>
  <c r="O4876" i="1"/>
  <c r="O4874" i="1"/>
  <c r="O4872" i="1"/>
  <c r="O4870" i="1"/>
  <c r="O4868" i="1"/>
  <c r="O4866" i="1"/>
  <c r="O4864" i="1"/>
  <c r="O4862" i="1"/>
  <c r="O4860" i="1"/>
  <c r="O4858" i="1"/>
  <c r="O4856" i="1"/>
  <c r="O4854" i="1"/>
  <c r="O4852" i="1"/>
  <c r="O4850" i="1"/>
  <c r="O4848" i="1"/>
  <c r="O4846" i="1"/>
  <c r="O4844" i="1"/>
  <c r="O4842" i="1"/>
  <c r="O4840" i="1"/>
  <c r="O4838" i="1"/>
  <c r="O4836" i="1"/>
  <c r="O4834" i="1"/>
  <c r="O4832" i="1"/>
  <c r="O4830" i="1"/>
  <c r="O4828" i="1"/>
  <c r="O4826" i="1"/>
  <c r="O4824" i="1"/>
  <c r="O4822" i="1"/>
  <c r="O4820" i="1"/>
  <c r="O4818" i="1"/>
  <c r="O4816" i="1"/>
  <c r="O4814" i="1"/>
  <c r="O4812" i="1"/>
  <c r="O4810" i="1"/>
  <c r="O4808" i="1"/>
  <c r="O4806" i="1"/>
  <c r="O4804" i="1"/>
  <c r="O4802" i="1"/>
  <c r="O4800" i="1"/>
  <c r="O4798" i="1"/>
  <c r="O4796" i="1"/>
  <c r="O4794" i="1"/>
  <c r="O4792" i="1"/>
  <c r="O4790" i="1"/>
  <c r="O4788" i="1"/>
  <c r="O4786" i="1"/>
  <c r="O4784" i="1"/>
  <c r="O4782" i="1"/>
  <c r="O4780" i="1"/>
  <c r="O4778" i="1"/>
  <c r="O4776" i="1"/>
  <c r="O4774" i="1"/>
  <c r="O4772" i="1"/>
  <c r="O4770" i="1"/>
  <c r="O4768" i="1"/>
  <c r="O4766" i="1"/>
  <c r="O4764" i="1"/>
  <c r="O4762" i="1"/>
  <c r="O4760" i="1"/>
  <c r="O4758" i="1"/>
  <c r="O4756" i="1"/>
  <c r="O4754" i="1"/>
  <c r="O4752" i="1"/>
  <c r="O4750" i="1"/>
  <c r="O4748" i="1"/>
  <c r="O4746" i="1"/>
  <c r="O4744" i="1"/>
  <c r="O4742" i="1"/>
  <c r="O4740" i="1"/>
  <c r="O4738" i="1"/>
  <c r="O4736" i="1"/>
  <c r="O4731" i="1"/>
  <c r="O4730" i="1"/>
  <c r="O4728" i="1"/>
  <c r="O4726" i="1"/>
  <c r="O4724" i="1"/>
  <c r="O4720" i="1"/>
  <c r="O4718" i="1"/>
  <c r="O4714" i="1"/>
  <c r="O4712" i="1"/>
  <c r="O4710" i="1"/>
  <c r="O4708" i="1"/>
  <c r="O4705" i="1"/>
  <c r="O4703" i="1"/>
  <c r="O4701" i="1"/>
  <c r="O4699" i="1"/>
  <c r="O4697" i="1"/>
  <c r="O4695" i="1"/>
  <c r="O4693" i="1"/>
  <c r="O4691" i="1"/>
  <c r="O4689" i="1"/>
  <c r="O4687" i="1"/>
  <c r="O4685" i="1"/>
  <c r="O4683" i="1"/>
  <c r="O4681" i="1"/>
  <c r="O4679" i="1"/>
  <c r="O4677" i="1"/>
  <c r="O4675" i="1"/>
  <c r="O4673" i="1"/>
  <c r="O4671" i="1"/>
  <c r="O4669" i="1"/>
  <c r="O4667" i="1"/>
  <c r="O4665" i="1"/>
  <c r="O4663" i="1"/>
  <c r="O4661" i="1"/>
  <c r="O4659" i="1"/>
  <c r="O4657" i="1"/>
  <c r="O4654" i="1"/>
  <c r="O4649" i="1"/>
  <c r="O4648" i="1"/>
  <c r="O4646" i="1"/>
  <c r="O4644" i="1"/>
  <c r="O4642" i="1"/>
  <c r="O4640" i="1"/>
  <c r="O4638" i="1"/>
  <c r="O4636" i="1"/>
  <c r="O4634" i="1"/>
  <c r="O4632" i="1"/>
  <c r="O4630" i="1"/>
  <c r="O4628" i="1"/>
  <c r="O4626" i="1"/>
  <c r="O4622" i="1"/>
  <c r="O4620" i="1"/>
  <c r="O4618" i="1"/>
  <c r="O4616" i="1"/>
  <c r="O4612" i="1"/>
  <c r="O4610" i="1"/>
  <c r="O4608" i="1"/>
  <c r="O4606" i="1"/>
  <c r="O4604" i="1"/>
  <c r="O4602" i="1"/>
  <c r="O4600" i="1"/>
  <c r="O4597" i="1"/>
  <c r="O4595" i="1"/>
  <c r="O4593" i="1"/>
  <c r="O4591" i="1"/>
  <c r="O4589" i="1"/>
  <c r="O4587" i="1"/>
  <c r="O4585" i="1"/>
  <c r="O4583" i="1"/>
  <c r="O4581" i="1"/>
  <c r="O4579" i="1"/>
  <c r="O4577" i="1"/>
  <c r="O4575" i="1"/>
  <c r="O4573" i="1"/>
  <c r="O4571" i="1"/>
  <c r="O4569" i="1"/>
  <c r="O4567" i="1"/>
  <c r="O4565" i="1"/>
  <c r="O4563" i="1"/>
  <c r="O4561" i="1"/>
  <c r="O4559" i="1"/>
  <c r="O4557" i="1"/>
  <c r="O4553" i="1"/>
  <c r="O4551" i="1"/>
  <c r="O4549" i="1"/>
  <c r="O4547" i="1"/>
  <c r="O4545" i="1"/>
  <c r="O4542" i="1"/>
  <c r="O4541" i="1"/>
  <c r="O4539" i="1"/>
  <c r="O4537" i="1"/>
  <c r="O4535" i="1"/>
  <c r="O4533" i="1"/>
  <c r="O4531" i="1"/>
  <c r="O4529" i="1"/>
  <c r="O4527" i="1"/>
  <c r="O4525" i="1"/>
  <c r="O4523" i="1"/>
  <c r="O4521" i="1"/>
  <c r="O4519" i="1"/>
  <c r="O4517" i="1"/>
  <c r="O4515" i="1"/>
  <c r="O4513" i="1"/>
  <c r="O4511" i="1"/>
  <c r="O4509" i="1"/>
  <c r="O4507" i="1"/>
  <c r="O4505" i="1"/>
  <c r="O4503" i="1"/>
  <c r="O4501" i="1"/>
  <c r="O4499" i="1"/>
  <c r="O4497" i="1"/>
  <c r="O4495" i="1"/>
  <c r="O4493" i="1"/>
  <c r="O4491" i="1"/>
  <c r="O4489" i="1"/>
  <c r="O4487" i="1"/>
  <c r="O4484" i="1"/>
  <c r="O4483" i="1"/>
  <c r="O4481" i="1"/>
  <c r="O4479" i="1"/>
  <c r="O4477" i="1"/>
  <c r="O4475" i="1"/>
  <c r="O4473" i="1"/>
  <c r="O4471" i="1"/>
  <c r="O4469" i="1"/>
  <c r="O4467" i="1"/>
  <c r="O4465" i="1"/>
  <c r="O4463" i="1"/>
  <c r="O4461" i="1"/>
  <c r="O4459" i="1"/>
  <c r="O4457" i="1"/>
  <c r="O4455" i="1"/>
  <c r="O4453" i="1"/>
  <c r="O4451" i="1"/>
  <c r="O4449" i="1"/>
  <c r="O4447" i="1"/>
  <c r="O4445" i="1"/>
  <c r="O4443" i="1"/>
  <c r="O4439" i="1"/>
  <c r="O4437" i="1"/>
  <c r="O4435" i="1"/>
  <c r="O4433" i="1"/>
  <c r="O4431" i="1"/>
  <c r="O4429" i="1"/>
  <c r="O4427" i="1"/>
  <c r="O4425" i="1"/>
  <c r="O4423" i="1"/>
  <c r="O4421" i="1"/>
  <c r="O4419" i="1"/>
  <c r="O4417" i="1"/>
  <c r="O4415" i="1"/>
  <c r="O4413" i="1"/>
  <c r="O4411" i="1"/>
  <c r="O4409" i="1"/>
  <c r="O4407" i="1"/>
  <c r="O4405" i="1"/>
  <c r="O4403" i="1"/>
  <c r="O4399" i="1"/>
  <c r="O4397" i="1"/>
  <c r="O4395" i="1"/>
  <c r="O4393" i="1"/>
  <c r="O4391" i="1"/>
  <c r="O4389" i="1"/>
  <c r="O4387" i="1"/>
  <c r="O4385" i="1"/>
  <c r="O4383" i="1"/>
  <c r="O4381" i="1"/>
  <c r="O4379" i="1"/>
  <c r="O4377" i="1"/>
  <c r="O4375" i="1"/>
  <c r="O4373" i="1"/>
  <c r="O4371" i="1"/>
  <c r="O4369" i="1"/>
  <c r="O4367" i="1"/>
  <c r="O4365" i="1"/>
  <c r="O4363" i="1"/>
  <c r="O4361" i="1"/>
  <c r="O4359" i="1"/>
  <c r="O4357" i="1"/>
  <c r="O4353" i="1"/>
  <c r="O4351" i="1"/>
  <c r="O4349" i="1"/>
  <c r="O4347" i="1"/>
  <c r="O4345" i="1"/>
  <c r="O4343" i="1"/>
  <c r="O4341" i="1"/>
  <c r="O4339" i="1"/>
  <c r="O4337" i="1"/>
  <c r="O4335" i="1"/>
  <c r="O4333" i="1"/>
  <c r="O4331" i="1"/>
  <c r="O4329" i="1"/>
  <c r="O4327" i="1"/>
  <c r="O4324" i="1"/>
  <c r="O4323" i="1"/>
  <c r="O4320" i="1"/>
  <c r="O4319" i="1"/>
  <c r="O4317" i="1"/>
  <c r="O4315" i="1"/>
  <c r="O4313" i="1"/>
  <c r="O4311" i="1"/>
  <c r="O4309" i="1"/>
  <c r="O4307" i="1"/>
  <c r="O4305" i="1"/>
  <c r="O4303" i="1"/>
  <c r="O4301" i="1"/>
  <c r="O4299" i="1"/>
  <c r="O4297" i="1"/>
  <c r="O4295" i="1"/>
  <c r="O4291" i="1"/>
  <c r="O4289" i="1"/>
  <c r="O4287" i="1"/>
  <c r="O4285" i="1"/>
  <c r="O4283" i="1"/>
  <c r="O4281" i="1"/>
  <c r="O4279" i="1"/>
  <c r="O4277" i="1"/>
  <c r="O4275" i="1"/>
  <c r="O4273" i="1"/>
  <c r="O4271" i="1"/>
  <c r="O4269" i="1"/>
  <c r="O4267" i="1"/>
  <c r="O4265" i="1"/>
  <c r="O4263" i="1"/>
  <c r="O4261" i="1"/>
  <c r="O4259" i="1"/>
  <c r="O4257" i="1"/>
  <c r="O4255" i="1"/>
  <c r="O4253" i="1"/>
  <c r="O4251" i="1"/>
  <c r="O4249" i="1"/>
  <c r="O4247" i="1"/>
  <c r="O4245" i="1"/>
  <c r="O4243" i="1"/>
  <c r="O4241" i="1"/>
  <c r="O4239" i="1"/>
  <c r="O4237" i="1"/>
  <c r="O4235" i="1"/>
  <c r="O4233" i="1"/>
  <c r="O4231" i="1"/>
  <c r="O4229" i="1"/>
  <c r="O4227" i="1"/>
  <c r="O4225" i="1"/>
  <c r="O4223" i="1"/>
  <c r="O4221" i="1"/>
  <c r="O4219" i="1"/>
  <c r="O4217" i="1"/>
  <c r="O4213" i="1"/>
  <c r="O4199" i="1"/>
  <c r="O4169" i="1"/>
  <c r="O4089" i="1"/>
  <c r="O4087" i="1"/>
  <c r="O4008" i="1"/>
  <c r="O3919" i="1"/>
  <c r="O3917" i="1"/>
  <c r="O3869" i="1"/>
  <c r="O3866" i="1"/>
  <c r="O3796" i="1"/>
  <c r="O3794" i="1"/>
  <c r="O3792" i="1"/>
  <c r="O3790" i="1"/>
  <c r="O3788" i="1"/>
  <c r="O3786" i="1"/>
  <c r="O3784" i="1"/>
  <c r="O3782" i="1"/>
  <c r="O3780" i="1"/>
  <c r="O3778" i="1"/>
  <c r="O3776" i="1"/>
  <c r="O3774" i="1"/>
  <c r="O3772" i="1"/>
  <c r="O3770" i="1"/>
  <c r="O3768" i="1"/>
  <c r="O3766" i="1"/>
  <c r="O3763" i="1"/>
  <c r="O3761" i="1"/>
  <c r="O3759" i="1"/>
  <c r="O3757" i="1"/>
  <c r="O3755" i="1"/>
  <c r="O3751" i="1"/>
  <c r="O3748" i="1"/>
  <c r="O3747" i="1"/>
  <c r="O3745" i="1"/>
  <c r="O3743" i="1"/>
  <c r="O3741" i="1"/>
  <c r="O3739" i="1"/>
  <c r="O3737" i="1"/>
  <c r="O3735" i="1"/>
  <c r="O3733" i="1"/>
  <c r="O3731" i="1"/>
  <c r="O3729" i="1"/>
  <c r="O3727" i="1"/>
  <c r="O3725" i="1"/>
  <c r="O3723" i="1"/>
  <c r="O3721" i="1"/>
  <c r="O3719" i="1"/>
  <c r="O3717" i="1"/>
  <c r="O3715" i="1"/>
  <c r="O3713" i="1"/>
  <c r="O3711" i="1"/>
  <c r="O3708" i="1"/>
  <c r="O3707" i="1"/>
  <c r="O3705" i="1"/>
  <c r="O3703" i="1"/>
  <c r="O3701" i="1"/>
  <c r="O3699" i="1"/>
  <c r="O3697" i="1"/>
  <c r="O3695" i="1"/>
  <c r="O3693" i="1"/>
  <c r="O3691" i="1"/>
  <c r="O3689" i="1"/>
  <c r="O3687" i="1"/>
  <c r="O3685" i="1"/>
  <c r="O3683" i="1"/>
  <c r="O3681" i="1"/>
  <c r="O3679" i="1"/>
  <c r="O3677" i="1"/>
  <c r="O3675" i="1"/>
  <c r="O3673" i="1"/>
  <c r="O3671" i="1"/>
  <c r="O3669" i="1"/>
  <c r="O3667" i="1"/>
  <c r="O3665" i="1"/>
  <c r="O3663" i="1"/>
  <c r="O3659" i="1"/>
  <c r="O3655" i="1"/>
  <c r="O3653" i="1"/>
  <c r="O3651" i="1"/>
  <c r="O3649" i="1"/>
  <c r="O3647" i="1"/>
  <c r="O3645" i="1"/>
  <c r="O3643" i="1"/>
  <c r="O3639" i="1"/>
  <c r="O3637" i="1"/>
  <c r="O3635" i="1"/>
  <c r="O3633" i="1"/>
  <c r="O3629" i="1"/>
  <c r="O3627" i="1"/>
  <c r="O3625" i="1"/>
  <c r="O3622" i="1"/>
  <c r="O3620" i="1"/>
  <c r="O3618" i="1"/>
  <c r="O3616" i="1"/>
  <c r="O3614" i="1"/>
  <c r="O3612" i="1"/>
  <c r="O3610" i="1"/>
  <c r="O3608" i="1"/>
  <c r="O3606" i="1"/>
  <c r="O3604" i="1"/>
  <c r="O3602" i="1"/>
  <c r="O3600" i="1"/>
  <c r="O3598" i="1"/>
  <c r="O3596" i="1"/>
  <c r="O3594" i="1"/>
  <c r="O3592" i="1"/>
  <c r="O3590" i="1"/>
  <c r="O3588" i="1"/>
  <c r="O3586" i="1"/>
  <c r="O3584" i="1"/>
  <c r="O3582" i="1"/>
  <c r="O3580" i="1"/>
  <c r="O3578" i="1"/>
  <c r="O3576" i="1"/>
  <c r="O3574" i="1"/>
  <c r="O3572" i="1"/>
  <c r="O3570" i="1"/>
  <c r="O3568" i="1"/>
  <c r="O3566" i="1"/>
  <c r="O3563" i="1"/>
  <c r="O3561" i="1"/>
  <c r="O3559" i="1"/>
  <c r="O3557" i="1"/>
  <c r="O3555" i="1"/>
  <c r="O3553" i="1"/>
  <c r="O3551" i="1"/>
  <c r="O3549" i="1"/>
  <c r="O3547" i="1"/>
  <c r="O3545" i="1"/>
  <c r="O3543" i="1"/>
  <c r="O3536" i="1"/>
  <c r="O3535" i="1"/>
  <c r="O3533" i="1"/>
  <c r="O3531" i="1"/>
  <c r="O3528" i="1"/>
  <c r="O3529" i="1"/>
  <c r="O3525" i="1"/>
  <c r="O3523" i="1"/>
  <c r="O3524" i="1"/>
  <c r="O3521" i="1"/>
  <c r="O3518" i="1"/>
  <c r="O3517" i="1"/>
  <c r="O3515" i="1"/>
  <c r="O3513" i="1"/>
  <c r="O3511" i="1"/>
  <c r="O3509" i="1"/>
  <c r="O3507" i="1"/>
  <c r="O3505" i="1"/>
  <c r="O3503" i="1"/>
  <c r="O3501" i="1"/>
  <c r="O3499" i="1"/>
  <c r="O3497" i="1"/>
  <c r="O3495" i="1"/>
  <c r="O3493" i="1"/>
  <c r="O3491" i="1"/>
  <c r="O3489" i="1"/>
  <c r="O3487" i="1"/>
  <c r="O3484" i="1"/>
  <c r="O3483" i="1"/>
  <c r="O3481" i="1"/>
  <c r="O3479" i="1"/>
  <c r="O3477" i="1"/>
  <c r="O3475" i="1"/>
  <c r="O3473" i="1"/>
  <c r="O3471" i="1"/>
  <c r="O3469" i="1"/>
  <c r="O3467" i="1"/>
  <c r="O3465" i="1"/>
  <c r="O3463" i="1"/>
  <c r="O3461" i="1"/>
  <c r="O3459" i="1"/>
  <c r="O3456" i="1"/>
  <c r="O3454" i="1"/>
  <c r="O3452" i="1"/>
  <c r="O3450" i="1"/>
  <c r="O3448" i="1"/>
  <c r="O3446" i="1"/>
  <c r="O3444" i="1"/>
  <c r="O3442" i="1"/>
  <c r="O3440" i="1"/>
  <c r="O3438" i="1"/>
  <c r="O3436" i="1"/>
  <c r="O3434" i="1"/>
  <c r="O3432" i="1"/>
  <c r="O3430" i="1"/>
  <c r="O3428" i="1"/>
  <c r="O3426" i="1"/>
  <c r="O3424" i="1"/>
  <c r="O3421" i="1"/>
  <c r="O3418" i="1"/>
  <c r="O3416" i="1"/>
  <c r="O3414" i="1"/>
  <c r="O3412" i="1"/>
  <c r="O3410" i="1"/>
  <c r="O3408" i="1"/>
  <c r="O3406" i="1"/>
  <c r="O3404" i="1"/>
  <c r="O3402" i="1"/>
  <c r="O3400" i="1"/>
  <c r="O3398" i="1"/>
  <c r="O3396" i="1"/>
  <c r="O3394" i="1"/>
  <c r="O3392" i="1"/>
  <c r="O3390" i="1"/>
  <c r="O3388" i="1"/>
  <c r="O3386" i="1"/>
  <c r="O3384" i="1"/>
  <c r="O3382" i="1"/>
  <c r="O3380" i="1"/>
  <c r="O3378" i="1"/>
  <c r="O3376" i="1"/>
  <c r="O3374" i="1"/>
  <c r="O3372" i="1"/>
  <c r="O3370" i="1"/>
  <c r="O3368" i="1"/>
  <c r="O3366" i="1"/>
  <c r="O3364" i="1"/>
  <c r="O3362" i="1"/>
  <c r="O3360" i="1"/>
  <c r="O3358" i="1"/>
  <c r="O3354" i="1"/>
  <c r="O3352" i="1"/>
  <c r="O3349" i="1"/>
  <c r="O3348" i="1"/>
  <c r="O3346" i="1"/>
  <c r="O3344" i="1"/>
  <c r="O3340" i="1"/>
  <c r="O3338" i="1"/>
  <c r="O3336" i="1"/>
  <c r="O3334" i="1"/>
  <c r="O3332" i="1"/>
  <c r="O3330" i="1"/>
  <c r="O3328" i="1"/>
  <c r="O3326" i="1"/>
  <c r="O3324" i="1"/>
  <c r="O3322" i="1"/>
  <c r="O3320" i="1"/>
  <c r="O3318" i="1"/>
  <c r="O3316" i="1"/>
  <c r="O3314" i="1"/>
  <c r="O3312" i="1"/>
  <c r="O3310" i="1"/>
  <c r="O3308" i="1"/>
  <c r="O3306" i="1"/>
  <c r="O3304" i="1"/>
  <c r="O3302" i="1"/>
  <c r="O3300" i="1"/>
  <c r="O3298" i="1"/>
  <c r="O3296" i="1"/>
  <c r="O3294" i="1"/>
  <c r="O3292" i="1"/>
  <c r="O3290" i="1"/>
  <c r="O3288" i="1"/>
  <c r="O3286" i="1"/>
  <c r="O3284" i="1"/>
  <c r="O3282" i="1"/>
  <c r="O3280" i="1"/>
  <c r="O3278" i="1"/>
  <c r="O3276" i="1"/>
  <c r="O3274" i="1"/>
  <c r="O3272" i="1"/>
  <c r="O3270" i="1"/>
  <c r="O3267" i="1"/>
  <c r="O3266" i="1"/>
  <c r="O3264" i="1"/>
  <c r="O3262" i="1"/>
  <c r="O3260" i="1"/>
  <c r="O3258" i="1"/>
  <c r="O3256" i="1"/>
  <c r="O3254" i="1"/>
  <c r="O3252" i="1"/>
  <c r="O3250" i="1"/>
  <c r="O3244" i="1"/>
  <c r="O3242" i="1"/>
  <c r="O3240" i="1"/>
  <c r="O3238" i="1"/>
  <c r="O3236" i="1"/>
  <c r="O3234" i="1"/>
  <c r="O3232" i="1"/>
  <c r="O3230" i="1"/>
  <c r="O3228" i="1"/>
  <c r="O3226" i="1"/>
  <c r="O3224" i="1"/>
  <c r="O3222" i="1"/>
  <c r="O3220" i="1"/>
  <c r="O3218" i="1"/>
  <c r="O3216" i="1"/>
  <c r="O3214" i="1"/>
  <c r="O3212" i="1"/>
  <c r="O3210" i="1"/>
  <c r="O3208" i="1"/>
  <c r="O3206" i="1"/>
  <c r="O3204" i="1"/>
  <c r="O3202" i="1"/>
  <c r="O3200" i="1"/>
  <c r="O3198" i="1"/>
  <c r="O3196" i="1"/>
  <c r="O3194" i="1"/>
  <c r="O3192" i="1"/>
  <c r="O3190" i="1"/>
  <c r="O3188" i="1"/>
  <c r="O3186" i="1"/>
  <c r="O3184" i="1"/>
  <c r="O3182" i="1"/>
  <c r="O3180" i="1"/>
  <c r="O3178" i="1"/>
  <c r="O3176" i="1"/>
  <c r="O3174" i="1"/>
  <c r="O3172" i="1"/>
  <c r="O3170" i="1"/>
  <c r="O3168" i="1"/>
  <c r="O3166" i="1"/>
  <c r="O3164" i="1"/>
  <c r="O3162" i="1"/>
  <c r="O3160" i="1"/>
  <c r="O3158" i="1"/>
  <c r="O3156" i="1"/>
  <c r="O3154" i="1"/>
  <c r="O3152" i="1"/>
  <c r="O3150" i="1"/>
  <c r="O3148" i="1"/>
  <c r="O3146" i="1"/>
  <c r="O3144" i="1"/>
  <c r="O3138" i="1"/>
  <c r="O3136" i="1"/>
  <c r="O3134" i="1"/>
  <c r="O3132" i="1"/>
  <c r="O3130" i="1"/>
  <c r="O3128" i="1"/>
  <c r="O3126" i="1"/>
  <c r="O3124" i="1"/>
  <c r="O3122" i="1"/>
  <c r="O3120" i="1"/>
  <c r="O3118" i="1"/>
  <c r="O3116" i="1"/>
  <c r="O3114" i="1"/>
  <c r="O3112" i="1"/>
  <c r="O3110" i="1"/>
  <c r="O3108" i="1"/>
  <c r="O3106" i="1"/>
  <c r="O3104" i="1"/>
  <c r="O3102" i="1"/>
  <c r="O3100" i="1"/>
  <c r="O3098" i="1"/>
  <c r="O3096" i="1"/>
  <c r="O3092" i="1"/>
  <c r="O3090" i="1"/>
  <c r="O3086" i="1"/>
  <c r="O3084" i="1"/>
  <c r="O3082" i="1"/>
  <c r="O3080" i="1"/>
  <c r="O3078" i="1"/>
  <c r="O3076" i="1"/>
  <c r="O3074" i="1"/>
  <c r="O3072" i="1"/>
  <c r="O3070" i="1"/>
  <c r="O3068" i="1"/>
  <c r="O3066" i="1"/>
  <c r="O3064" i="1"/>
  <c r="O3062" i="1"/>
  <c r="O3060" i="1"/>
  <c r="O3058" i="1"/>
  <c r="O3056" i="1"/>
  <c r="O3054" i="1"/>
  <c r="O3052" i="1"/>
  <c r="O3050" i="1"/>
  <c r="O3048" i="1"/>
  <c r="O3046" i="1"/>
  <c r="O3044" i="1"/>
  <c r="O3042" i="1"/>
  <c r="O3040" i="1"/>
  <c r="O3038" i="1"/>
  <c r="O3036" i="1"/>
  <c r="O3034" i="1"/>
  <c r="O3032" i="1"/>
  <c r="O3030" i="1"/>
  <c r="O3028" i="1"/>
  <c r="O3026" i="1"/>
  <c r="O3024" i="1"/>
  <c r="O3022" i="1"/>
  <c r="O3020" i="1"/>
  <c r="O3018" i="1"/>
  <c r="O3015" i="1"/>
  <c r="O3013" i="1"/>
  <c r="O3011" i="1"/>
  <c r="O3009" i="1"/>
  <c r="O3007" i="1"/>
  <c r="O3005" i="1"/>
  <c r="O3003" i="1"/>
  <c r="O3001" i="1"/>
  <c r="O2999" i="1"/>
  <c r="O2997" i="1"/>
  <c r="O2995" i="1"/>
  <c r="O2993" i="1"/>
  <c r="O2991" i="1"/>
  <c r="O2989" i="1"/>
  <c r="O2987" i="1"/>
  <c r="O2985" i="1"/>
  <c r="O2983" i="1"/>
  <c r="O2981" i="1"/>
  <c r="O2979" i="1"/>
  <c r="O2977" i="1"/>
  <c r="O2975" i="1"/>
  <c r="O2973" i="1"/>
  <c r="O2971" i="1"/>
  <c r="O2969" i="1"/>
  <c r="O2967" i="1"/>
  <c r="O2965" i="1"/>
  <c r="O2963" i="1"/>
  <c r="O2961" i="1"/>
  <c r="O2959" i="1"/>
  <c r="O2957" i="1"/>
  <c r="O2955" i="1"/>
  <c r="O2953" i="1"/>
  <c r="O2951" i="1"/>
  <c r="O2949" i="1"/>
  <c r="O2947" i="1"/>
  <c r="O2945" i="1"/>
  <c r="O2943" i="1"/>
  <c r="O2941" i="1"/>
  <c r="O2939" i="1"/>
  <c r="O2937" i="1"/>
  <c r="O2935" i="1"/>
  <c r="O2933" i="1"/>
  <c r="O2930" i="1"/>
  <c r="O2929" i="1"/>
  <c r="O2927" i="1"/>
  <c r="O2925" i="1"/>
  <c r="O2923" i="1"/>
  <c r="O2921" i="1"/>
  <c r="O2919" i="1"/>
  <c r="O2917" i="1"/>
  <c r="O2914" i="1"/>
  <c r="O2912" i="1"/>
  <c r="O2910" i="1"/>
  <c r="O2908" i="1"/>
  <c r="O2906" i="1"/>
  <c r="O2904" i="1"/>
  <c r="O2902" i="1"/>
  <c r="O2900" i="1"/>
  <c r="O2896" i="1"/>
  <c r="O2894" i="1"/>
  <c r="O2892" i="1"/>
  <c r="O2890" i="1"/>
  <c r="O2888" i="1"/>
  <c r="O2886" i="1"/>
  <c r="O2884" i="1"/>
  <c r="O2882" i="1"/>
  <c r="O2880" i="1"/>
  <c r="O2878" i="1"/>
  <c r="O2876" i="1"/>
  <c r="O2874" i="1"/>
  <c r="O2872" i="1"/>
  <c r="O2870" i="1"/>
  <c r="O2868" i="1"/>
  <c r="O2866" i="1"/>
  <c r="O2864" i="1"/>
  <c r="O2862" i="1"/>
  <c r="O2860" i="1"/>
  <c r="O2858" i="1"/>
  <c r="O2856" i="1"/>
  <c r="O2854" i="1"/>
  <c r="O2852" i="1"/>
  <c r="O2850" i="1"/>
  <c r="O2848" i="1"/>
  <c r="O2846" i="1"/>
  <c r="O2844" i="1"/>
  <c r="O2841" i="1"/>
  <c r="O2840" i="1"/>
  <c r="O2838" i="1"/>
  <c r="O2836" i="1"/>
  <c r="O2834" i="1"/>
  <c r="O2832" i="1"/>
  <c r="O2829" i="1"/>
  <c r="O2827" i="1"/>
  <c r="O2825" i="1"/>
  <c r="O2823" i="1"/>
  <c r="O2821" i="1"/>
  <c r="O2817" i="1"/>
  <c r="O2815" i="1"/>
  <c r="O2813" i="1"/>
  <c r="O2811" i="1"/>
  <c r="O2809" i="1"/>
  <c r="O2807" i="1"/>
  <c r="O2805" i="1"/>
  <c r="O2803" i="1"/>
  <c r="O2801" i="1"/>
  <c r="O2799" i="1"/>
  <c r="O2796" i="1"/>
  <c r="O2794" i="1"/>
  <c r="O2792" i="1"/>
  <c r="O2790" i="1"/>
  <c r="O2788" i="1"/>
  <c r="O2786" i="1"/>
  <c r="O2784" i="1"/>
  <c r="O2782" i="1"/>
  <c r="O2780" i="1"/>
  <c r="O2778" i="1"/>
  <c r="O2776" i="1"/>
  <c r="O2774" i="1"/>
  <c r="O2772" i="1"/>
  <c r="O2770" i="1"/>
  <c r="O2768" i="1"/>
  <c r="O2766" i="1"/>
  <c r="O2764" i="1"/>
  <c r="O2762" i="1"/>
  <c r="O2759" i="1"/>
  <c r="O2757" i="1"/>
  <c r="O2755" i="1"/>
  <c r="O2753" i="1"/>
  <c r="O2751" i="1"/>
  <c r="O2749" i="1"/>
  <c r="O2747" i="1"/>
  <c r="O2745" i="1"/>
  <c r="O2743" i="1"/>
  <c r="O2741" i="1"/>
  <c r="O2739" i="1"/>
  <c r="O2737" i="1"/>
  <c r="O2733" i="1"/>
  <c r="O2731" i="1"/>
  <c r="O2729" i="1"/>
  <c r="O2727" i="1"/>
  <c r="O2725" i="1"/>
  <c r="O2723" i="1"/>
  <c r="O2721" i="1"/>
  <c r="O2719" i="1"/>
  <c r="O2717" i="1"/>
  <c r="O2715" i="1"/>
  <c r="O2713" i="1"/>
  <c r="O2711" i="1"/>
  <c r="O2709" i="1"/>
  <c r="O2707" i="1"/>
  <c r="O2705" i="1"/>
  <c r="O2703" i="1"/>
  <c r="O2701" i="1"/>
  <c r="O2699" i="1"/>
  <c r="O2697" i="1"/>
  <c r="O2695" i="1"/>
  <c r="O2693" i="1"/>
  <c r="O2691" i="1"/>
  <c r="O2689" i="1"/>
  <c r="O2687" i="1"/>
  <c r="O2685" i="1"/>
  <c r="O2683" i="1"/>
  <c r="O2681" i="1"/>
  <c r="O2679" i="1"/>
  <c r="O2677" i="1"/>
  <c r="O1879" i="1"/>
  <c r="O1877" i="1"/>
  <c r="O1875" i="1"/>
  <c r="O1873" i="1"/>
  <c r="O1871" i="1"/>
  <c r="O1867" i="1"/>
  <c r="O1855" i="1"/>
  <c r="O1853" i="1"/>
  <c r="O1851" i="1"/>
  <c r="O1849" i="1"/>
  <c r="O1847" i="1"/>
  <c r="O1845" i="1"/>
  <c r="O1841" i="1"/>
  <c r="O1839" i="1"/>
  <c r="O1835" i="1"/>
  <c r="O1827" i="1"/>
  <c r="O1825" i="1"/>
  <c r="O1823" i="1"/>
  <c r="O1821" i="1"/>
  <c r="O1819" i="1"/>
  <c r="O1816" i="1"/>
  <c r="O1814" i="1"/>
  <c r="O1812" i="1"/>
  <c r="O1810" i="1"/>
  <c r="O1807" i="1"/>
  <c r="O1805" i="1"/>
  <c r="O1803" i="1"/>
  <c r="O1797" i="1"/>
  <c r="O1793" i="1"/>
  <c r="O1789" i="1"/>
  <c r="O1782" i="1"/>
  <c r="O1775" i="1"/>
  <c r="O1771" i="1"/>
  <c r="O1767" i="1"/>
  <c r="O1765" i="1"/>
  <c r="O1763" i="1"/>
  <c r="O1761" i="1"/>
  <c r="O1759" i="1"/>
  <c r="O1751" i="1"/>
  <c r="O1749" i="1"/>
  <c r="O1745" i="1"/>
  <c r="O1743" i="1"/>
  <c r="O1741" i="1"/>
  <c r="O1739" i="1"/>
  <c r="O1735" i="1"/>
  <c r="O1733" i="1"/>
  <c r="O1731" i="1"/>
  <c r="O1729" i="1"/>
  <c r="O1727" i="1"/>
  <c r="O1725" i="1"/>
  <c r="O1721" i="1"/>
  <c r="O1719" i="1"/>
  <c r="O1717" i="1"/>
  <c r="O1713" i="1"/>
  <c r="O1711" i="1"/>
  <c r="O1709" i="1"/>
  <c r="O1705" i="1"/>
  <c r="O1703" i="1"/>
  <c r="O1699" i="1"/>
  <c r="O1695" i="1"/>
  <c r="O1693" i="1"/>
  <c r="O1687" i="1"/>
  <c r="O1683" i="1"/>
  <c r="O1663" i="1"/>
  <c r="O1657" i="1"/>
  <c r="O1651" i="1"/>
  <c r="O1649" i="1"/>
  <c r="O1647" i="1"/>
  <c r="O1641" i="1"/>
  <c r="O1639" i="1"/>
  <c r="O1637" i="1"/>
  <c r="O1635" i="1"/>
  <c r="O1625" i="1"/>
  <c r="O1621" i="1"/>
  <c r="O1619" i="1"/>
  <c r="O1617" i="1"/>
  <c r="O1615" i="1"/>
  <c r="O1613" i="1"/>
  <c r="O1611" i="1"/>
  <c r="O1609" i="1"/>
  <c r="O1607" i="1"/>
  <c r="O1602" i="1"/>
  <c r="O1597" i="1"/>
  <c r="O1594" i="1"/>
  <c r="O1593" i="1"/>
  <c r="O1591" i="1"/>
  <c r="O1587" i="1"/>
  <c r="O1583" i="1"/>
  <c r="O1581" i="1"/>
  <c r="O1579" i="1"/>
  <c r="O1577" i="1"/>
  <c r="O1575" i="1"/>
  <c r="O1573" i="1"/>
  <c r="O1569" i="1"/>
  <c r="O1556" i="1"/>
  <c r="O1554" i="1"/>
  <c r="O1552" i="1"/>
  <c r="O1549" i="1"/>
  <c r="O1546" i="1"/>
  <c r="O1544" i="1"/>
  <c r="O1542" i="1"/>
  <c r="O1540" i="1"/>
  <c r="O1529" i="1"/>
  <c r="O1526" i="1"/>
  <c r="O1516" i="1"/>
  <c r="O1514" i="1"/>
  <c r="O1512" i="1"/>
  <c r="O1510" i="1"/>
  <c r="O1508" i="1"/>
  <c r="O1500" i="1"/>
  <c r="O1498" i="1"/>
  <c r="O1494" i="1"/>
  <c r="O1492" i="1"/>
  <c r="O1490" i="1"/>
  <c r="O1480" i="1"/>
  <c r="O1478" i="1"/>
  <c r="O1474" i="1"/>
  <c r="O1472" i="1"/>
  <c r="O1470" i="1"/>
  <c r="O1466" i="1"/>
  <c r="O1464" i="1"/>
  <c r="O1461" i="1"/>
  <c r="O1457" i="1"/>
  <c r="O1455" i="1"/>
  <c r="O1453" i="1"/>
  <c r="O1451" i="1"/>
  <c r="O1449" i="1"/>
  <c r="O1447" i="1"/>
  <c r="O1443" i="1"/>
  <c r="O1441" i="1"/>
  <c r="O1439" i="1"/>
  <c r="O1435" i="1"/>
  <c r="O1432" i="1"/>
  <c r="O1429" i="1"/>
  <c r="O1425" i="1"/>
  <c r="O1423" i="1"/>
  <c r="O1419" i="1"/>
  <c r="O1382" i="1"/>
  <c r="O1379" i="1"/>
  <c r="O1375" i="1"/>
  <c r="O1373" i="1"/>
  <c r="O1367" i="1"/>
  <c r="O1364" i="1"/>
  <c r="O1358" i="1"/>
  <c r="O1356" i="1"/>
  <c r="O1354" i="1"/>
  <c r="O1352" i="1"/>
  <c r="O1350" i="1"/>
  <c r="O1348" i="1"/>
  <c r="O1344" i="1"/>
  <c r="O1342" i="1"/>
  <c r="O1340" i="1"/>
  <c r="O1338" i="1"/>
  <c r="O1335" i="1"/>
  <c r="O1332" i="1"/>
  <c r="O1330" i="1"/>
  <c r="O1315" i="1"/>
  <c r="O1309" i="1"/>
  <c r="O1299" i="1"/>
  <c r="O1296" i="1"/>
  <c r="O1295" i="1"/>
  <c r="O1289" i="1"/>
  <c r="O1287" i="1"/>
  <c r="O1269" i="1"/>
  <c r="O1265" i="1"/>
  <c r="O1263" i="1"/>
  <c r="O1257" i="1"/>
  <c r="O1255" i="1"/>
  <c r="O1249" i="1"/>
  <c r="O1247" i="1"/>
  <c r="O1245" i="1"/>
  <c r="O1243" i="1"/>
  <c r="O1241" i="1"/>
  <c r="O1239" i="1"/>
  <c r="O1237" i="1"/>
  <c r="O1231" i="1"/>
  <c r="O1225" i="1"/>
  <c r="O1213" i="1"/>
  <c r="O1205" i="1"/>
  <c r="O1203" i="1"/>
  <c r="O1195" i="1"/>
  <c r="O1189" i="1"/>
  <c r="O1183" i="1"/>
  <c r="O1180" i="1"/>
  <c r="O1176" i="1"/>
  <c r="O1174" i="1"/>
  <c r="O1172" i="1"/>
  <c r="O1162" i="1"/>
  <c r="O1152" i="1"/>
  <c r="O1149" i="1"/>
  <c r="O1138" i="1"/>
  <c r="O1135" i="1"/>
  <c r="O1134" i="1"/>
  <c r="O1128" i="1"/>
  <c r="O1112" i="1"/>
  <c r="O1106" i="1"/>
  <c r="O1102" i="1"/>
  <c r="O1092" i="1"/>
  <c r="O1078" i="1"/>
  <c r="O1072" i="1"/>
  <c r="O1070" i="1"/>
  <c r="O1066" i="1"/>
  <c r="O1061" i="1"/>
  <c r="O1057" i="1"/>
  <c r="O1040" i="1"/>
  <c r="O1036" i="1"/>
  <c r="O1018" i="1"/>
  <c r="O1016" i="1"/>
  <c r="O1014" i="1"/>
  <c r="O1010" i="1"/>
  <c r="O1002" i="1"/>
  <c r="O999" i="1"/>
  <c r="O990" i="1"/>
  <c r="O988" i="1"/>
  <c r="O984" i="1"/>
  <c r="O982" i="1"/>
  <c r="O976" i="1"/>
  <c r="O970" i="1"/>
  <c r="O967" i="1"/>
  <c r="O966" i="1"/>
  <c r="O961" i="1"/>
  <c r="O960" i="1"/>
  <c r="O954" i="1"/>
  <c r="O952" i="1"/>
  <c r="O950" i="1"/>
  <c r="O948" i="1"/>
  <c r="O946" i="1"/>
  <c r="O942" i="1"/>
  <c r="O940" i="1"/>
  <c r="O934" i="1"/>
  <c r="O928" i="1"/>
  <c r="O926" i="1"/>
  <c r="O924" i="1"/>
  <c r="O918" i="1"/>
  <c r="O914" i="1"/>
  <c r="O912" i="1"/>
  <c r="O904" i="1"/>
  <c r="O902" i="1"/>
  <c r="O900" i="1"/>
  <c r="O892" i="1"/>
  <c r="O888" i="1"/>
  <c r="O886" i="1"/>
  <c r="O880" i="1"/>
  <c r="O878" i="1"/>
  <c r="O876" i="1"/>
  <c r="O874" i="1"/>
  <c r="O872" i="1"/>
  <c r="O866" i="1"/>
  <c r="O864" i="1"/>
  <c r="O2675" i="1"/>
  <c r="O2673" i="1"/>
  <c r="O2671" i="1"/>
  <c r="O2669" i="1"/>
  <c r="O2667" i="1"/>
  <c r="O2665" i="1"/>
  <c r="O2663" i="1"/>
  <c r="O2661" i="1"/>
  <c r="O2659" i="1"/>
  <c r="O2657" i="1"/>
  <c r="O2655" i="1"/>
  <c r="O2653" i="1"/>
  <c r="O2651" i="1"/>
  <c r="O2649" i="1"/>
  <c r="O2647" i="1"/>
  <c r="O2645" i="1"/>
  <c r="O2643" i="1"/>
  <c r="O2641" i="1"/>
  <c r="O2639" i="1"/>
  <c r="O2637" i="1"/>
  <c r="O2635" i="1"/>
  <c r="O2633" i="1"/>
  <c r="O2631" i="1"/>
  <c r="O2629" i="1"/>
  <c r="O2627" i="1"/>
  <c r="O2625" i="1"/>
  <c r="O2623" i="1"/>
  <c r="O2621" i="1"/>
  <c r="O2619" i="1"/>
  <c r="O2616" i="1"/>
  <c r="O2615" i="1"/>
  <c r="O2613" i="1"/>
  <c r="O2611" i="1"/>
  <c r="O2609" i="1"/>
  <c r="O2607" i="1"/>
  <c r="O2605" i="1"/>
  <c r="O2603" i="1"/>
  <c r="O2601" i="1"/>
  <c r="O2599" i="1"/>
  <c r="O2597" i="1"/>
  <c r="O2595" i="1"/>
  <c r="O2591" i="1"/>
  <c r="O2589" i="1"/>
  <c r="O2587" i="1"/>
  <c r="O2585" i="1"/>
  <c r="O2583" i="1"/>
  <c r="O2581" i="1"/>
  <c r="O2579" i="1"/>
  <c r="O2577" i="1"/>
  <c r="O2575" i="1"/>
  <c r="O2573" i="1"/>
  <c r="O2571" i="1"/>
  <c r="O2569" i="1"/>
  <c r="O2567" i="1"/>
  <c r="O2565" i="1"/>
  <c r="O2563" i="1"/>
  <c r="O2561" i="1"/>
  <c r="O2559" i="1"/>
  <c r="O2557" i="1"/>
  <c r="O2555" i="1"/>
  <c r="O2551" i="1"/>
  <c r="O2547" i="1"/>
  <c r="O2545" i="1"/>
  <c r="O2543" i="1"/>
  <c r="O2541" i="1"/>
  <c r="O2539" i="1"/>
  <c r="O2537" i="1"/>
  <c r="O2535" i="1"/>
  <c r="O2533" i="1"/>
  <c r="O2531" i="1"/>
  <c r="O2529" i="1"/>
  <c r="O2527" i="1"/>
  <c r="O2525" i="1"/>
  <c r="O2523" i="1"/>
  <c r="O2521" i="1"/>
  <c r="O2519" i="1"/>
  <c r="O2517" i="1"/>
  <c r="O2515" i="1"/>
  <c r="O2511" i="1"/>
  <c r="O2509" i="1"/>
  <c r="O2507" i="1"/>
  <c r="O2505" i="1"/>
  <c r="O2503" i="1"/>
  <c r="O2501" i="1"/>
  <c r="O2499" i="1"/>
  <c r="O2497" i="1"/>
  <c r="O2495" i="1"/>
  <c r="O2493" i="1"/>
  <c r="O2491" i="1"/>
  <c r="O2489" i="1"/>
  <c r="O2487" i="1"/>
  <c r="O2485" i="1"/>
  <c r="O2483" i="1"/>
  <c r="O2481" i="1"/>
  <c r="O2479" i="1"/>
  <c r="O2477" i="1"/>
  <c r="O2475" i="1"/>
  <c r="O2473" i="1"/>
  <c r="O2471" i="1"/>
  <c r="O2469" i="1"/>
  <c r="O2467" i="1"/>
  <c r="O2465" i="1"/>
  <c r="O2463" i="1"/>
  <c r="O2461" i="1"/>
  <c r="O2459" i="1"/>
  <c r="O2457" i="1"/>
  <c r="O2454" i="1"/>
  <c r="O2452" i="1"/>
  <c r="O2449" i="1"/>
  <c r="O2447" i="1"/>
  <c r="O2445" i="1"/>
  <c r="O2443" i="1"/>
  <c r="O2441" i="1"/>
  <c r="O2439" i="1"/>
  <c r="O2437" i="1"/>
  <c r="O2435" i="1"/>
  <c r="O2433" i="1"/>
  <c r="O2431" i="1"/>
  <c r="O2429" i="1"/>
  <c r="O2427" i="1"/>
  <c r="O2425" i="1"/>
  <c r="O2423" i="1"/>
  <c r="O2421" i="1"/>
  <c r="O2419" i="1"/>
  <c r="O2417" i="1"/>
  <c r="O2415" i="1"/>
  <c r="O2413" i="1"/>
  <c r="O2411" i="1"/>
  <c r="O2409" i="1"/>
  <c r="O2407" i="1"/>
  <c r="O2405" i="1"/>
  <c r="O2403" i="1"/>
  <c r="O2401" i="1"/>
  <c r="O2399" i="1"/>
  <c r="O2396" i="1"/>
  <c r="O2394" i="1"/>
  <c r="O2392" i="1"/>
  <c r="O2390" i="1"/>
  <c r="O2387" i="1"/>
  <c r="O2385" i="1"/>
  <c r="O2384" i="1"/>
  <c r="O2382" i="1"/>
  <c r="O2380" i="1"/>
  <c r="O2378" i="1"/>
  <c r="O2376" i="1"/>
  <c r="O2374" i="1"/>
  <c r="O2372" i="1"/>
  <c r="O2370" i="1"/>
  <c r="O2368" i="1"/>
  <c r="O2366" i="1"/>
  <c r="O2364" i="1"/>
  <c r="O2362" i="1"/>
  <c r="O2360" i="1"/>
  <c r="O2358" i="1"/>
  <c r="O2356" i="1"/>
  <c r="O2354" i="1"/>
  <c r="O2352" i="1"/>
  <c r="O2350" i="1"/>
  <c r="O2348" i="1"/>
  <c r="O2346" i="1"/>
  <c r="O2344" i="1"/>
  <c r="O2342" i="1"/>
  <c r="O2340" i="1"/>
  <c r="O2338" i="1"/>
  <c r="O2336" i="1"/>
  <c r="O2334" i="1"/>
  <c r="O2332" i="1"/>
  <c r="O2330" i="1"/>
  <c r="O2328" i="1"/>
  <c r="O2326" i="1"/>
  <c r="O2323" i="1"/>
  <c r="O2321" i="1"/>
  <c r="O2319" i="1"/>
  <c r="O2317" i="1"/>
  <c r="O2315" i="1"/>
  <c r="O2313" i="1"/>
  <c r="O2311" i="1"/>
  <c r="O2309" i="1"/>
  <c r="O2307" i="1"/>
  <c r="O2305" i="1"/>
  <c r="O2303" i="1"/>
  <c r="O2301" i="1"/>
  <c r="O2299" i="1"/>
  <c r="O2297" i="1"/>
  <c r="O2295" i="1"/>
  <c r="O2293" i="1"/>
  <c r="O2291" i="1"/>
  <c r="O2288" i="1"/>
  <c r="O2286" i="1"/>
  <c r="O2284" i="1"/>
  <c r="O2282" i="1"/>
  <c r="O2280" i="1"/>
  <c r="O2278" i="1"/>
  <c r="O2276" i="1"/>
  <c r="O2273" i="1"/>
  <c r="O2271" i="1"/>
  <c r="O2269" i="1"/>
  <c r="O2267" i="1"/>
  <c r="O2265" i="1"/>
  <c r="O2263" i="1"/>
  <c r="O2261" i="1"/>
  <c r="O2259" i="1"/>
  <c r="O2257" i="1"/>
  <c r="O2255" i="1"/>
  <c r="O2253" i="1"/>
  <c r="O2251" i="1"/>
  <c r="O2249" i="1"/>
  <c r="O2247" i="1"/>
  <c r="O2245" i="1"/>
  <c r="O2243" i="1"/>
  <c r="O2241" i="1"/>
  <c r="O2239" i="1"/>
  <c r="O2237" i="1"/>
  <c r="O2235" i="1"/>
  <c r="O2233" i="1"/>
  <c r="O2231" i="1"/>
  <c r="O2229" i="1"/>
  <c r="O2226" i="1"/>
  <c r="O2224" i="1"/>
  <c r="O2222" i="1"/>
  <c r="O2220" i="1"/>
  <c r="O2218" i="1"/>
  <c r="O2216" i="1"/>
  <c r="O2214" i="1"/>
  <c r="O2212" i="1"/>
  <c r="O2210" i="1"/>
  <c r="O2208" i="1"/>
  <c r="O2206" i="1"/>
  <c r="O2204" i="1"/>
  <c r="O2202" i="1"/>
  <c r="O2200" i="1"/>
  <c r="O2198" i="1"/>
  <c r="O2196" i="1"/>
  <c r="O2194" i="1"/>
  <c r="O2191" i="1"/>
  <c r="O2190" i="1"/>
  <c r="O2186" i="1"/>
  <c r="O2184" i="1"/>
  <c r="O2182" i="1"/>
  <c r="O2180" i="1"/>
  <c r="O2178" i="1"/>
  <c r="O2176" i="1"/>
  <c r="O2174" i="1"/>
  <c r="O2171" i="1"/>
  <c r="O2169" i="1"/>
  <c r="O2167" i="1"/>
  <c r="O2165" i="1"/>
  <c r="O2163" i="1"/>
  <c r="O2158" i="1"/>
  <c r="O2157" i="1"/>
  <c r="O2155" i="1"/>
  <c r="O2153" i="1"/>
  <c r="O2151" i="1"/>
  <c r="O2149" i="1"/>
  <c r="O2146" i="1"/>
  <c r="O2145" i="1"/>
  <c r="O2143" i="1"/>
  <c r="O2141" i="1"/>
  <c r="O2139" i="1"/>
  <c r="O2137" i="1"/>
  <c r="O2135" i="1"/>
  <c r="O2133" i="1"/>
  <c r="O2131" i="1"/>
  <c r="O2129" i="1"/>
  <c r="O2127" i="1"/>
  <c r="O2125" i="1"/>
  <c r="O2123" i="1"/>
  <c r="O2121" i="1"/>
  <c r="O2119" i="1"/>
  <c r="O2117" i="1"/>
  <c r="O2115" i="1"/>
  <c r="O2113" i="1"/>
  <c r="O2111" i="1"/>
  <c r="O2109" i="1"/>
  <c r="O2107" i="1"/>
  <c r="O2105" i="1"/>
  <c r="O2103" i="1"/>
  <c r="O2101" i="1"/>
  <c r="O2099" i="1"/>
  <c r="O2097" i="1"/>
  <c r="O2095" i="1"/>
  <c r="O2093" i="1"/>
  <c r="O2091" i="1"/>
  <c r="O2089" i="1"/>
  <c r="O2087" i="1"/>
  <c r="O2085" i="1"/>
  <c r="O2083" i="1"/>
  <c r="O2081" i="1"/>
  <c r="O2079" i="1"/>
  <c r="O2077" i="1"/>
  <c r="O2075" i="1"/>
  <c r="O2073" i="1"/>
  <c r="O2071" i="1"/>
  <c r="O2069" i="1"/>
  <c r="O2067" i="1"/>
  <c r="O2065" i="1"/>
  <c r="O2063" i="1"/>
  <c r="O2059" i="1"/>
  <c r="O2057" i="1"/>
  <c r="O2054" i="1"/>
  <c r="O2053" i="1"/>
  <c r="O2051" i="1"/>
  <c r="O2049" i="1"/>
  <c r="O2047" i="1"/>
  <c r="O2045" i="1"/>
  <c r="O2043" i="1"/>
  <c r="O2041" i="1"/>
  <c r="O2039" i="1"/>
  <c r="O2036" i="1"/>
  <c r="O2035" i="1"/>
  <c r="O2031" i="1"/>
  <c r="O2029" i="1"/>
  <c r="O2027" i="1"/>
  <c r="O2025" i="1"/>
  <c r="O2023" i="1"/>
  <c r="O2021" i="1"/>
  <c r="O2019" i="1"/>
  <c r="O2017" i="1"/>
  <c r="O2015" i="1"/>
  <c r="O2013" i="1"/>
  <c r="O2011" i="1"/>
  <c r="O2009" i="1"/>
  <c r="O2007" i="1"/>
  <c r="O2005" i="1"/>
  <c r="O2003" i="1"/>
  <c r="O2001" i="1"/>
  <c r="O1999" i="1"/>
  <c r="O1997" i="1"/>
  <c r="O1995" i="1"/>
  <c r="O1993" i="1"/>
  <c r="O1991" i="1"/>
  <c r="O1989" i="1"/>
  <c r="O1987" i="1"/>
  <c r="O1985" i="1"/>
  <c r="O1983" i="1"/>
  <c r="O1981" i="1"/>
  <c r="O1979" i="1"/>
  <c r="O1977" i="1"/>
  <c r="O1975" i="1"/>
  <c r="O1973" i="1"/>
  <c r="O1971" i="1"/>
  <c r="O1969" i="1"/>
  <c r="O1967" i="1"/>
  <c r="O1965" i="1"/>
  <c r="O1963" i="1"/>
  <c r="O1961" i="1"/>
  <c r="O1959" i="1"/>
  <c r="O1957" i="1"/>
  <c r="O1955" i="1"/>
  <c r="O1953" i="1"/>
  <c r="O1951" i="1"/>
  <c r="O1949" i="1"/>
  <c r="O1947" i="1"/>
  <c r="O1945" i="1"/>
  <c r="O1943" i="1"/>
  <c r="O1941" i="1"/>
  <c r="O1939" i="1"/>
  <c r="O1937" i="1"/>
  <c r="O1935" i="1"/>
  <c r="O1933" i="1"/>
  <c r="O1931" i="1"/>
  <c r="O1929" i="1"/>
  <c r="O1927" i="1"/>
  <c r="O1925" i="1"/>
  <c r="O1923" i="1"/>
  <c r="O1921" i="1"/>
  <c r="O1919" i="1"/>
  <c r="O1917" i="1"/>
  <c r="O1915" i="1"/>
  <c r="O1913" i="1"/>
  <c r="O1911" i="1"/>
  <c r="O1909" i="1"/>
  <c r="O1907" i="1"/>
  <c r="O1905" i="1"/>
  <c r="O1903" i="1"/>
  <c r="O1901" i="1"/>
  <c r="O1899" i="1"/>
  <c r="O1897" i="1"/>
  <c r="O1895" i="1"/>
  <c r="O1893" i="1"/>
  <c r="O1891" i="1"/>
  <c r="O1889" i="1"/>
  <c r="O1887" i="1"/>
  <c r="O1885" i="1"/>
  <c r="O1883" i="1"/>
  <c r="O1881" i="1"/>
  <c r="O1869" i="1"/>
  <c r="O1865" i="1"/>
  <c r="O1863" i="1"/>
  <c r="O1861" i="1"/>
  <c r="O1859" i="1"/>
  <c r="O1857" i="1"/>
  <c r="O1843" i="1"/>
  <c r="O1837" i="1"/>
  <c r="O1833" i="1"/>
  <c r="O1831" i="1"/>
  <c r="O1829" i="1"/>
  <c r="O1801" i="1"/>
  <c r="O1799" i="1"/>
  <c r="O1795" i="1"/>
  <c r="O1791" i="1"/>
  <c r="O1787" i="1"/>
  <c r="O1785" i="1"/>
  <c r="O1779" i="1"/>
  <c r="O1777" i="1"/>
  <c r="O1773" i="1"/>
  <c r="O1769" i="1"/>
  <c r="O1757" i="1"/>
  <c r="O1755" i="1"/>
  <c r="O1753" i="1"/>
  <c r="O1737" i="1"/>
  <c r="O1723" i="1"/>
  <c r="O1715" i="1"/>
  <c r="O1707" i="1"/>
  <c r="O1691" i="1"/>
  <c r="O1689" i="1"/>
  <c r="O1685" i="1"/>
  <c r="O1681" i="1"/>
  <c r="O1679" i="1"/>
  <c r="O1677" i="1"/>
  <c r="O1675" i="1"/>
  <c r="O1673" i="1"/>
  <c r="O1671" i="1"/>
  <c r="O1669" i="1"/>
  <c r="O1667" i="1"/>
  <c r="O1665" i="1"/>
  <c r="O1661" i="1"/>
  <c r="O1659" i="1"/>
  <c r="O1655" i="1"/>
  <c r="O1653" i="1"/>
  <c r="O1645" i="1"/>
  <c r="O1643" i="1"/>
  <c r="O1633" i="1"/>
  <c r="O1631" i="1"/>
  <c r="O1629" i="1"/>
  <c r="O1623" i="1"/>
  <c r="O1605" i="1"/>
  <c r="O1601" i="1"/>
  <c r="O1599" i="1"/>
  <c r="O1571" i="1"/>
  <c r="O1564" i="1"/>
  <c r="O1560" i="1"/>
  <c r="O1558" i="1"/>
  <c r="O1538" i="1"/>
  <c r="O1536" i="1"/>
  <c r="O1534" i="1"/>
  <c r="O1532" i="1"/>
  <c r="O1524" i="1"/>
  <c r="O1522" i="1"/>
  <c r="O1520" i="1"/>
  <c r="O1518" i="1"/>
  <c r="O1506" i="1"/>
  <c r="O1504" i="1"/>
  <c r="O1502" i="1"/>
  <c r="O1496" i="1"/>
  <c r="O1486" i="1"/>
  <c r="O1484" i="1"/>
  <c r="O1476" i="1"/>
  <c r="O1459" i="1"/>
  <c r="O1437" i="1"/>
  <c r="O1421" i="1"/>
  <c r="O1417" i="1"/>
  <c r="O1415" i="1"/>
  <c r="O1413" i="1"/>
  <c r="O1411" i="1"/>
  <c r="O1407" i="1"/>
  <c r="O1402" i="1"/>
  <c r="O1400" i="1"/>
  <c r="O1398" i="1"/>
  <c r="O1396" i="1"/>
  <c r="O1394" i="1"/>
  <c r="O1392" i="1"/>
  <c r="O1390" i="1"/>
  <c r="O1388" i="1"/>
  <c r="O1386" i="1"/>
  <c r="O1377" i="1"/>
  <c r="O1371" i="1"/>
  <c r="O1369" i="1"/>
  <c r="O1362" i="1"/>
  <c r="O1360" i="1"/>
  <c r="O1346" i="1"/>
  <c r="O1334" i="1"/>
  <c r="O1328" i="1"/>
  <c r="O1326" i="1"/>
  <c r="O1324" i="1"/>
  <c r="O1322" i="1"/>
  <c r="O1320" i="1"/>
  <c r="O1318" i="1"/>
  <c r="O1313" i="1"/>
  <c r="O1311" i="1"/>
  <c r="O1307" i="1"/>
  <c r="O1305" i="1"/>
  <c r="O1303" i="1"/>
  <c r="O1301" i="1"/>
  <c r="O1293" i="1"/>
  <c r="O1290" i="1"/>
  <c r="O1284" i="1"/>
  <c r="O1283" i="1"/>
  <c r="O1281" i="1"/>
  <c r="O1279" i="1"/>
  <c r="O1277" i="1"/>
  <c r="O1275" i="1"/>
  <c r="O1273" i="1"/>
  <c r="O1271" i="1"/>
  <c r="O1267" i="1"/>
  <c r="O1261" i="1"/>
  <c r="O1259" i="1"/>
  <c r="O1253" i="1"/>
  <c r="O1251" i="1"/>
  <c r="O1234" i="1"/>
  <c r="O1233" i="1"/>
  <c r="O1228" i="1"/>
  <c r="O1227" i="1"/>
  <c r="O1223" i="1"/>
  <c r="O1221" i="1"/>
  <c r="O1219" i="1"/>
  <c r="O1217" i="1"/>
  <c r="O1215" i="1"/>
  <c r="O1211" i="1"/>
  <c r="O1209" i="1"/>
  <c r="O1207" i="1"/>
  <c r="O1201" i="1"/>
  <c r="O1199" i="1"/>
  <c r="O1197" i="1"/>
  <c r="O1193" i="1"/>
  <c r="O1191" i="1"/>
  <c r="O1187" i="1"/>
  <c r="O1185" i="1"/>
  <c r="O1178" i="1"/>
  <c r="O1170" i="1"/>
  <c r="O1168" i="1"/>
  <c r="O1166" i="1"/>
  <c r="O1164" i="1"/>
  <c r="O1160" i="1"/>
  <c r="O1158" i="1"/>
  <c r="O1154" i="1"/>
  <c r="O1148" i="1"/>
  <c r="O1146" i="1"/>
  <c r="O1143" i="1"/>
  <c r="O1142" i="1"/>
  <c r="O1140" i="1"/>
  <c r="O1130" i="1"/>
  <c r="O1126" i="1"/>
  <c r="O1124" i="1"/>
  <c r="O1122" i="1"/>
  <c r="O1120" i="1"/>
  <c r="O1118" i="1"/>
  <c r="O1116" i="1"/>
  <c r="O1114" i="1"/>
  <c r="O1108" i="1"/>
  <c r="O1104" i="1"/>
  <c r="O1098" i="1"/>
  <c r="O1094" i="1"/>
  <c r="O1088" i="1"/>
  <c r="O1084" i="1"/>
  <c r="O1080" i="1"/>
  <c r="O1076" i="1"/>
  <c r="O1074" i="1"/>
  <c r="O1062" i="1"/>
  <c r="O1056" i="1"/>
  <c r="O1051" i="1"/>
  <c r="O1050" i="1"/>
  <c r="O1048" i="1"/>
  <c r="O1046" i="1"/>
  <c r="O1044" i="1"/>
  <c r="O1042" i="1"/>
  <c r="O1038" i="1"/>
  <c r="O1034" i="1"/>
  <c r="O1032" i="1"/>
  <c r="O1030" i="1"/>
  <c r="O1028" i="1"/>
  <c r="O1026" i="1"/>
  <c r="O1024" i="1"/>
  <c r="O1022" i="1"/>
  <c r="O1020" i="1"/>
  <c r="O1012" i="1"/>
  <c r="O1008" i="1"/>
  <c r="O1006" i="1"/>
  <c r="O1004" i="1"/>
  <c r="O998" i="1"/>
  <c r="O996" i="1"/>
  <c r="O986" i="1"/>
  <c r="O980" i="1"/>
  <c r="O978" i="1"/>
  <c r="O974" i="1"/>
  <c r="O972" i="1"/>
  <c r="O958" i="1"/>
  <c r="O938" i="1"/>
  <c r="O936" i="1"/>
  <c r="O932" i="1"/>
  <c r="O930" i="1"/>
  <c r="O922" i="1"/>
  <c r="O920" i="1"/>
  <c r="O916" i="1"/>
  <c r="O910" i="1"/>
  <c r="O908" i="1"/>
  <c r="O906" i="1"/>
  <c r="O898" i="1"/>
  <c r="O896" i="1"/>
  <c r="O894" i="1"/>
  <c r="O890" i="1"/>
  <c r="O882" i="1"/>
  <c r="O870" i="1"/>
  <c r="O868" i="1"/>
  <c r="O862" i="1"/>
  <c r="O860" i="1"/>
  <c r="O858" i="1"/>
  <c r="O856" i="1"/>
  <c r="O854" i="1"/>
  <c r="O852" i="1"/>
  <c r="O850" i="1"/>
  <c r="O847" i="1"/>
  <c r="O844" i="1"/>
  <c r="O841" i="1"/>
  <c r="O839" i="1"/>
  <c r="O837" i="1"/>
  <c r="O835" i="1"/>
  <c r="O833" i="1"/>
  <c r="O831" i="1"/>
  <c r="O829" i="1"/>
  <c r="O827" i="1"/>
  <c r="O825" i="1"/>
  <c r="O823" i="1"/>
  <c r="O821" i="1"/>
  <c r="O819" i="1"/>
  <c r="O817" i="1"/>
  <c r="O815" i="1"/>
  <c r="O813" i="1"/>
  <c r="O811" i="1"/>
  <c r="O809" i="1"/>
  <c r="O807" i="1"/>
  <c r="O805" i="1"/>
  <c r="O803" i="1"/>
  <c r="O801" i="1"/>
  <c r="O799" i="1"/>
  <c r="O797" i="1"/>
  <c r="O795" i="1"/>
  <c r="O793" i="1"/>
  <c r="O791" i="1"/>
  <c r="O789" i="1"/>
  <c r="O787" i="1"/>
  <c r="O785" i="1"/>
  <c r="O783" i="1"/>
  <c r="O781" i="1"/>
  <c r="O779" i="1"/>
  <c r="O777" i="1"/>
  <c r="O775" i="1"/>
  <c r="O773" i="1"/>
  <c r="O771" i="1"/>
  <c r="O769" i="1"/>
  <c r="O767" i="1"/>
  <c r="O765" i="1"/>
  <c r="O763" i="1"/>
  <c r="O761" i="1"/>
  <c r="O759" i="1"/>
  <c r="O757" i="1"/>
  <c r="O755" i="1"/>
  <c r="O753" i="1"/>
  <c r="O751" i="1"/>
  <c r="O749" i="1"/>
  <c r="O747" i="1"/>
  <c r="O745" i="1"/>
  <c r="O743" i="1"/>
  <c r="O741" i="1"/>
  <c r="O739" i="1"/>
  <c r="O737" i="1"/>
  <c r="O735" i="1"/>
  <c r="O733" i="1"/>
  <c r="O731" i="1"/>
  <c r="O729" i="1"/>
  <c r="O727" i="1"/>
  <c r="O725" i="1"/>
  <c r="O723" i="1"/>
  <c r="O721" i="1"/>
  <c r="O719" i="1"/>
  <c r="O717" i="1"/>
  <c r="O715" i="1"/>
  <c r="O713" i="1"/>
  <c r="O711" i="1"/>
  <c r="O709" i="1"/>
  <c r="O707" i="1"/>
  <c r="O705" i="1"/>
  <c r="O703" i="1"/>
  <c r="O701" i="1"/>
  <c r="O699" i="1"/>
  <c r="O697" i="1"/>
  <c r="O695" i="1"/>
  <c r="O693" i="1"/>
  <c r="O691" i="1"/>
  <c r="O689" i="1"/>
  <c r="O687" i="1"/>
  <c r="O685" i="1"/>
  <c r="O683" i="1"/>
  <c r="O681" i="1"/>
  <c r="O679" i="1"/>
  <c r="O677" i="1"/>
  <c r="O675" i="1"/>
  <c r="O673" i="1"/>
  <c r="O671" i="1"/>
  <c r="O669" i="1"/>
  <c r="O667" i="1"/>
  <c r="O665" i="1"/>
  <c r="O663" i="1"/>
  <c r="O661" i="1"/>
  <c r="O659" i="1"/>
  <c r="O657" i="1"/>
  <c r="O655" i="1"/>
  <c r="O653" i="1"/>
  <c r="O651" i="1"/>
  <c r="O649" i="1"/>
  <c r="O647" i="1"/>
  <c r="O645" i="1"/>
  <c r="O643" i="1"/>
  <c r="O641" i="1"/>
  <c r="O639" i="1"/>
  <c r="O637" i="1"/>
  <c r="O635" i="1"/>
  <c r="O633" i="1"/>
  <c r="O631" i="1"/>
  <c r="O629" i="1"/>
  <c r="O627" i="1"/>
  <c r="O625" i="1"/>
  <c r="O623" i="1"/>
  <c r="O621" i="1"/>
  <c r="O619" i="1"/>
  <c r="O617" i="1"/>
  <c r="O615" i="1"/>
  <c r="O613" i="1"/>
  <c r="O611" i="1"/>
  <c r="O609" i="1"/>
  <c r="O607" i="1"/>
  <c r="O605" i="1"/>
  <c r="O603" i="1"/>
  <c r="O601" i="1"/>
  <c r="O599" i="1"/>
  <c r="O597" i="1"/>
  <c r="O595" i="1"/>
  <c r="O593" i="1"/>
  <c r="O591" i="1"/>
  <c r="O589" i="1"/>
  <c r="O587" i="1"/>
  <c r="O585" i="1"/>
  <c r="O583" i="1"/>
  <c r="O581" i="1"/>
  <c r="O579" i="1"/>
  <c r="O577" i="1"/>
  <c r="O575" i="1"/>
  <c r="O573" i="1"/>
  <c r="O571" i="1"/>
  <c r="O569" i="1"/>
  <c r="O567" i="1"/>
  <c r="O565" i="1"/>
  <c r="O563" i="1"/>
  <c r="O561" i="1"/>
  <c r="O559" i="1"/>
  <c r="O557" i="1"/>
  <c r="O555" i="1"/>
  <c r="O553" i="1"/>
  <c r="O551" i="1"/>
  <c r="O549" i="1"/>
  <c r="O547" i="1"/>
  <c r="O545" i="1"/>
  <c r="O543" i="1"/>
  <c r="O541" i="1"/>
  <c r="O539" i="1"/>
  <c r="O537" i="1"/>
  <c r="O535" i="1"/>
  <c r="O533" i="1"/>
  <c r="O531" i="1"/>
  <c r="O529" i="1"/>
  <c r="O527" i="1"/>
  <c r="O525" i="1"/>
  <c r="O523" i="1"/>
  <c r="O521" i="1"/>
  <c r="O519" i="1"/>
  <c r="O517" i="1"/>
  <c r="O515" i="1"/>
  <c r="O513" i="1"/>
  <c r="O511" i="1"/>
  <c r="O509" i="1"/>
  <c r="O507" i="1"/>
  <c r="O505" i="1"/>
  <c r="O503" i="1"/>
  <c r="O501" i="1"/>
  <c r="O499" i="1"/>
  <c r="O497" i="1"/>
  <c r="O495" i="1"/>
  <c r="O493" i="1"/>
  <c r="O489" i="1"/>
  <c r="O490" i="1"/>
  <c r="O487" i="1"/>
  <c r="O485" i="1"/>
  <c r="O483" i="1"/>
  <c r="O481" i="1"/>
  <c r="O479" i="1"/>
  <c r="O477" i="1"/>
  <c r="O475" i="1"/>
  <c r="O473" i="1"/>
  <c r="O471" i="1"/>
  <c r="O469" i="1"/>
  <c r="O467" i="1"/>
  <c r="O465" i="1"/>
  <c r="O463" i="1"/>
  <c r="O461" i="1"/>
  <c r="O459" i="1"/>
  <c r="O457" i="1"/>
  <c r="O455" i="1"/>
  <c r="O453" i="1"/>
  <c r="O451" i="1"/>
  <c r="O449" i="1"/>
  <c r="O447" i="1"/>
  <c r="O445" i="1"/>
  <c r="O441" i="1"/>
  <c r="O439" i="1"/>
  <c r="O437" i="1"/>
  <c r="O434" i="1"/>
  <c r="O433" i="1"/>
  <c r="O431" i="1"/>
  <c r="O429" i="1"/>
  <c r="O427" i="1"/>
  <c r="O425" i="1"/>
  <c r="O423" i="1"/>
  <c r="O421" i="1"/>
  <c r="O419" i="1"/>
  <c r="O417" i="1"/>
  <c r="O413" i="1"/>
  <c r="O411" i="1"/>
  <c r="O409" i="1"/>
  <c r="O407" i="1"/>
  <c r="O405" i="1"/>
  <c r="O402" i="1"/>
  <c r="O399" i="1"/>
  <c r="O397" i="1"/>
  <c r="O395" i="1"/>
  <c r="O393" i="1"/>
  <c r="O391" i="1"/>
  <c r="O389" i="1"/>
  <c r="O387" i="1"/>
  <c r="O385" i="1"/>
  <c r="O383" i="1"/>
  <c r="O381" i="1"/>
  <c r="O379" i="1"/>
  <c r="O377" i="1"/>
  <c r="O375" i="1"/>
  <c r="O373" i="1"/>
  <c r="O371" i="1"/>
  <c r="O368" i="1"/>
  <c r="O367" i="1"/>
  <c r="O362" i="1"/>
  <c r="O363" i="1"/>
  <c r="O359" i="1"/>
  <c r="O358" i="1"/>
  <c r="O356" i="1"/>
  <c r="O354" i="1"/>
  <c r="O352" i="1"/>
  <c r="O350" i="1"/>
  <c r="O348" i="1"/>
  <c r="O346" i="1"/>
  <c r="O344" i="1"/>
  <c r="O342" i="1"/>
  <c r="O340" i="1"/>
  <c r="O338" i="1"/>
  <c r="O336" i="1"/>
  <c r="O334" i="1"/>
  <c r="O332" i="1"/>
  <c r="O330" i="1"/>
  <c r="O328" i="1"/>
  <c r="O326" i="1"/>
  <c r="O324" i="1"/>
  <c r="O322" i="1"/>
  <c r="O320" i="1"/>
  <c r="O318" i="1"/>
  <c r="O316" i="1"/>
  <c r="O314" i="1"/>
  <c r="O312" i="1"/>
  <c r="O310" i="1"/>
  <c r="O308" i="1"/>
  <c r="O306" i="1"/>
  <c r="O304" i="1"/>
  <c r="O302" i="1"/>
  <c r="O300" i="1"/>
  <c r="O298" i="1"/>
  <c r="O296" i="1"/>
  <c r="O294" i="1"/>
  <c r="O292" i="1"/>
  <c r="O290" i="1"/>
  <c r="O288" i="1"/>
  <c r="O286" i="1"/>
  <c r="O284" i="1"/>
  <c r="O282" i="1"/>
  <c r="O280" i="1"/>
  <c r="O278" i="1"/>
  <c r="O276" i="1"/>
  <c r="O272" i="1"/>
  <c r="O270" i="1"/>
  <c r="O268" i="1"/>
  <c r="O266" i="1"/>
  <c r="O264" i="1"/>
  <c r="O262" i="1"/>
  <c r="O260" i="1"/>
  <c r="O258" i="1"/>
  <c r="O256" i="1"/>
  <c r="O254" i="1"/>
  <c r="O251" i="1"/>
  <c r="O250" i="1"/>
  <c r="O247" i="1"/>
  <c r="O246" i="1"/>
  <c r="O244" i="1"/>
  <c r="O242" i="1"/>
  <c r="O240" i="1"/>
  <c r="O238" i="1"/>
  <c r="O236" i="1"/>
  <c r="O234" i="1"/>
  <c r="O232" i="1"/>
  <c r="O228" i="1"/>
  <c r="O225" i="1"/>
  <c r="O223" i="1"/>
  <c r="O221" i="1"/>
  <c r="O216" i="1"/>
  <c r="O214" i="1"/>
  <c r="O210" i="1"/>
  <c r="O208" i="1"/>
  <c r="O206" i="1"/>
  <c r="O204" i="1"/>
  <c r="O202" i="1"/>
  <c r="O200" i="1"/>
  <c r="O198" i="1"/>
  <c r="O196" i="1"/>
  <c r="O194" i="1"/>
  <c r="O192" i="1"/>
  <c r="O190" i="1"/>
  <c r="O188" i="1"/>
  <c r="O186" i="1"/>
  <c r="O184" i="1"/>
  <c r="O182" i="1"/>
  <c r="O180" i="1"/>
  <c r="O178" i="1"/>
  <c r="O176" i="1"/>
  <c r="O174" i="1"/>
  <c r="O172" i="1"/>
  <c r="O170" i="1"/>
  <c r="O168" i="1"/>
  <c r="O166" i="1"/>
  <c r="O164" i="1"/>
  <c r="O162" i="1"/>
  <c r="O160" i="1"/>
  <c r="O158" i="1"/>
  <c r="O156" i="1"/>
  <c r="O154" i="1"/>
  <c r="O152" i="1"/>
  <c r="O150" i="1"/>
  <c r="O148" i="1"/>
  <c r="O146" i="1"/>
  <c r="O144" i="1"/>
  <c r="O142" i="1"/>
  <c r="O140" i="1"/>
  <c r="O138" i="1"/>
  <c r="O136" i="1"/>
  <c r="O134" i="1"/>
  <c r="O132" i="1"/>
  <c r="O130" i="1"/>
  <c r="O128" i="1"/>
  <c r="O126" i="1"/>
  <c r="O124" i="1"/>
  <c r="O122" i="1"/>
  <c r="O120" i="1"/>
  <c r="O118" i="1"/>
  <c r="O116" i="1"/>
  <c r="O114" i="1"/>
  <c r="O112" i="1"/>
  <c r="O110" i="1"/>
  <c r="O108" i="1"/>
  <c r="O106" i="1"/>
  <c r="O104" i="1"/>
  <c r="O102" i="1"/>
  <c r="O100" i="1"/>
  <c r="O98" i="1"/>
  <c r="O96" i="1"/>
  <c r="O94" i="1"/>
  <c r="O92" i="1"/>
  <c r="O90" i="1"/>
  <c r="O88" i="1"/>
  <c r="O86" i="1"/>
  <c r="O84" i="1"/>
  <c r="O82" i="1"/>
  <c r="O80" i="1"/>
  <c r="O78" i="1"/>
  <c r="O76" i="1"/>
  <c r="O74" i="1"/>
  <c r="O72" i="1"/>
  <c r="O70" i="1"/>
  <c r="O68" i="1"/>
  <c r="O66" i="1"/>
  <c r="O64" i="1"/>
  <c r="O62" i="1"/>
  <c r="O60" i="1"/>
  <c r="O58" i="1"/>
  <c r="O56" i="1"/>
  <c r="O54" i="1"/>
  <c r="O52" i="1"/>
  <c r="O50" i="1"/>
  <c r="O48" i="1"/>
  <c r="O46" i="1"/>
  <c r="O44" i="1"/>
  <c r="O42" i="1"/>
  <c r="O40" i="1"/>
  <c r="O38" i="1"/>
  <c r="O36" i="1"/>
  <c r="O34" i="1"/>
  <c r="O32" i="1"/>
  <c r="O30" i="1"/>
  <c r="O28" i="1"/>
  <c r="O25" i="1"/>
  <c r="O24" i="1"/>
  <c r="O21" i="1"/>
  <c r="O18" i="1"/>
  <c r="O16" i="1"/>
  <c r="O14" i="1"/>
  <c r="O12" i="1"/>
  <c r="O10" i="1"/>
  <c r="O8" i="1"/>
  <c r="O6" i="1"/>
  <c r="O4" i="1"/>
  <c r="O2" i="1"/>
  <c r="H10266" i="1"/>
  <c r="E10266" i="1"/>
  <c r="F10266" i="1" s="1"/>
  <c r="H10263" i="1"/>
  <c r="E10263" i="1"/>
  <c r="F10263" i="1" s="1"/>
  <c r="H10261" i="1"/>
  <c r="E10261" i="1"/>
  <c r="F10261" i="1" s="1"/>
  <c r="H10258" i="1"/>
  <c r="E10258" i="1"/>
  <c r="F10258" i="1" s="1"/>
  <c r="H10257" i="1"/>
  <c r="E10257" i="1"/>
  <c r="F10257" i="1" s="1"/>
  <c r="H10255" i="1"/>
  <c r="E10255" i="1"/>
  <c r="F10255" i="1" s="1"/>
  <c r="H10253" i="1"/>
  <c r="E10253" i="1"/>
  <c r="F10253" i="1" s="1"/>
  <c r="H10251" i="1"/>
  <c r="E10251" i="1"/>
  <c r="F10251" i="1" s="1"/>
  <c r="H10249" i="1"/>
  <c r="E10249" i="1"/>
  <c r="F10249" i="1" s="1"/>
  <c r="H10247" i="1"/>
  <c r="E10247" i="1"/>
  <c r="F10247" i="1" s="1"/>
  <c r="H10245" i="1"/>
  <c r="E10245" i="1"/>
  <c r="F10245" i="1" s="1"/>
  <c r="H10243" i="1"/>
  <c r="E10243" i="1"/>
  <c r="F10243" i="1" s="1"/>
  <c r="H10241" i="1"/>
  <c r="E10241" i="1"/>
  <c r="F10241" i="1" s="1"/>
  <c r="H10239" i="1"/>
  <c r="E10239" i="1"/>
  <c r="F10239" i="1" s="1"/>
  <c r="H10237" i="1"/>
  <c r="E10237" i="1"/>
  <c r="F10237" i="1" s="1"/>
  <c r="H10235" i="1"/>
  <c r="E10235" i="1"/>
  <c r="F10235" i="1" s="1"/>
  <c r="H10233" i="1"/>
  <c r="E10233" i="1"/>
  <c r="F10233" i="1" s="1"/>
  <c r="H10231" i="1"/>
  <c r="E10231" i="1"/>
  <c r="F10231" i="1" s="1"/>
  <c r="H10229" i="1"/>
  <c r="E10229" i="1"/>
  <c r="F10229" i="1" s="1"/>
  <c r="H10227" i="1"/>
  <c r="E10227" i="1"/>
  <c r="F10227" i="1" s="1"/>
  <c r="H10225" i="1"/>
  <c r="E10225" i="1"/>
  <c r="F10225" i="1" s="1"/>
  <c r="H10223" i="1"/>
  <c r="E10223" i="1"/>
  <c r="F10223" i="1" s="1"/>
  <c r="H10221" i="1"/>
  <c r="E10221" i="1"/>
  <c r="F10221" i="1" s="1"/>
  <c r="H10219" i="1"/>
  <c r="E10219" i="1"/>
  <c r="F10219" i="1" s="1"/>
  <c r="H10217" i="1"/>
  <c r="E10217" i="1"/>
  <c r="F10217" i="1" s="1"/>
  <c r="H10215" i="1"/>
  <c r="E10215" i="1"/>
  <c r="F10215" i="1" s="1"/>
  <c r="H10212" i="1"/>
  <c r="E10212" i="1"/>
  <c r="F10212" i="1" s="1"/>
  <c r="H10209" i="1"/>
  <c r="E10209" i="1"/>
  <c r="F10209" i="1" s="1"/>
  <c r="H10207" i="1"/>
  <c r="E10207" i="1"/>
  <c r="F10207" i="1" s="1"/>
  <c r="H10205" i="1"/>
  <c r="E10205" i="1"/>
  <c r="F10205" i="1" s="1"/>
  <c r="H10203" i="1"/>
  <c r="E10203" i="1"/>
  <c r="F10203" i="1" s="1"/>
  <c r="H10201" i="1"/>
  <c r="E10201" i="1"/>
  <c r="F10201" i="1" s="1"/>
  <c r="H10199" i="1"/>
  <c r="E10199" i="1"/>
  <c r="F10199" i="1" s="1"/>
  <c r="H10197" i="1"/>
  <c r="E10197" i="1"/>
  <c r="F10197" i="1" s="1"/>
  <c r="H10195" i="1"/>
  <c r="E10195" i="1"/>
  <c r="F10195" i="1" s="1"/>
  <c r="H10193" i="1"/>
  <c r="E10193" i="1"/>
  <c r="F10193" i="1" s="1"/>
  <c r="H10191" i="1"/>
  <c r="E10191" i="1"/>
  <c r="F10191" i="1" s="1"/>
  <c r="H10189" i="1"/>
  <c r="E10189" i="1"/>
  <c r="F10189" i="1" s="1"/>
  <c r="H10187" i="1"/>
  <c r="E10187" i="1"/>
  <c r="F10187" i="1" s="1"/>
  <c r="H10185" i="1"/>
  <c r="E10185" i="1"/>
  <c r="F10185" i="1" s="1"/>
  <c r="H10183" i="1"/>
  <c r="E10183" i="1"/>
  <c r="F10183" i="1" s="1"/>
  <c r="H10181" i="1"/>
  <c r="E10181" i="1"/>
  <c r="F10181" i="1" s="1"/>
  <c r="H10179" i="1"/>
  <c r="E10179" i="1"/>
  <c r="F10179" i="1" s="1"/>
  <c r="H10177" i="1"/>
  <c r="E10177" i="1"/>
  <c r="F10177" i="1" s="1"/>
  <c r="H10175" i="1"/>
  <c r="E10175" i="1"/>
  <c r="F10175" i="1" s="1"/>
  <c r="H10173" i="1"/>
  <c r="E10173" i="1"/>
  <c r="F10173" i="1" s="1"/>
  <c r="H10171" i="1"/>
  <c r="E10171" i="1"/>
  <c r="F10171" i="1" s="1"/>
  <c r="H10169" i="1"/>
  <c r="E10169" i="1"/>
  <c r="F10169" i="1" s="1"/>
  <c r="H10167" i="1"/>
  <c r="E10167" i="1"/>
  <c r="F10167" i="1" s="1"/>
  <c r="H10165" i="1"/>
  <c r="E10165" i="1"/>
  <c r="F10165" i="1" s="1"/>
  <c r="H10163" i="1"/>
  <c r="E10163" i="1"/>
  <c r="F10163" i="1" s="1"/>
  <c r="H10161" i="1"/>
  <c r="E10161" i="1"/>
  <c r="F10161" i="1" s="1"/>
  <c r="H10159" i="1"/>
  <c r="E10159" i="1"/>
  <c r="F10159" i="1" s="1"/>
  <c r="H10157" i="1"/>
  <c r="E10157" i="1"/>
  <c r="F10157" i="1" s="1"/>
  <c r="H10153" i="1"/>
  <c r="E10153" i="1"/>
  <c r="F10153" i="1" s="1"/>
  <c r="H10151" i="1"/>
  <c r="E10151" i="1"/>
  <c r="F10151" i="1" s="1"/>
  <c r="H10149" i="1"/>
  <c r="E10149" i="1"/>
  <c r="F10149" i="1" s="1"/>
  <c r="H10145" i="1"/>
  <c r="E10145" i="1"/>
  <c r="F10145" i="1" s="1"/>
  <c r="H10143" i="1"/>
  <c r="E10143" i="1"/>
  <c r="F10143" i="1" s="1"/>
  <c r="H10141" i="1"/>
  <c r="E10141" i="1"/>
  <c r="F10141" i="1" s="1"/>
  <c r="H10139" i="1"/>
  <c r="E10139" i="1"/>
  <c r="F10139" i="1" s="1"/>
  <c r="H10135" i="1"/>
  <c r="E10135" i="1"/>
  <c r="F10135" i="1" s="1"/>
  <c r="H10131" i="1"/>
  <c r="E10131" i="1"/>
  <c r="F10131" i="1" s="1"/>
  <c r="H10127" i="1"/>
  <c r="E10127" i="1"/>
  <c r="F10127" i="1" s="1"/>
  <c r="H10125" i="1"/>
  <c r="E10125" i="1"/>
  <c r="F10125" i="1" s="1"/>
  <c r="H10123" i="1"/>
  <c r="E10123" i="1"/>
  <c r="F10123" i="1" s="1"/>
  <c r="H10121" i="1"/>
  <c r="E10121" i="1"/>
  <c r="F10121" i="1" s="1"/>
  <c r="H10119" i="1"/>
  <c r="E10119" i="1"/>
  <c r="F10119" i="1" s="1"/>
  <c r="H10117" i="1"/>
  <c r="E10117" i="1"/>
  <c r="F10117" i="1" s="1"/>
  <c r="H10115" i="1"/>
  <c r="E10115" i="1"/>
  <c r="F10115" i="1" s="1"/>
  <c r="H10113" i="1"/>
  <c r="E10113" i="1"/>
  <c r="F10113" i="1" s="1"/>
  <c r="H10111" i="1"/>
  <c r="E10111" i="1"/>
  <c r="F10111" i="1" s="1"/>
  <c r="H10107" i="1"/>
  <c r="E10107" i="1"/>
  <c r="F10107" i="1" s="1"/>
  <c r="H10105" i="1"/>
  <c r="E10105" i="1"/>
  <c r="F10105" i="1" s="1"/>
  <c r="H10103" i="1"/>
  <c r="E10103" i="1"/>
  <c r="F10103" i="1" s="1"/>
  <c r="H10101" i="1"/>
  <c r="E10101" i="1"/>
  <c r="F10101" i="1" s="1"/>
  <c r="H10099" i="1"/>
  <c r="E10099" i="1"/>
  <c r="F10099" i="1" s="1"/>
  <c r="H10097" i="1"/>
  <c r="E10097" i="1"/>
  <c r="F10097" i="1" s="1"/>
  <c r="H10095" i="1"/>
  <c r="E10095" i="1"/>
  <c r="F10095" i="1" s="1"/>
  <c r="H10093" i="1"/>
  <c r="E10093" i="1"/>
  <c r="F10093" i="1" s="1"/>
  <c r="H10091" i="1"/>
  <c r="E10091" i="1"/>
  <c r="F10091" i="1" s="1"/>
  <c r="H10089" i="1"/>
  <c r="E10089" i="1"/>
  <c r="F10089" i="1" s="1"/>
  <c r="H10087" i="1"/>
  <c r="E10087" i="1"/>
  <c r="F10087" i="1" s="1"/>
  <c r="H10085" i="1"/>
  <c r="E10085" i="1"/>
  <c r="F10085" i="1" s="1"/>
  <c r="H10083" i="1"/>
  <c r="E10083" i="1"/>
  <c r="F10083" i="1" s="1"/>
  <c r="H10081" i="1"/>
  <c r="E10081" i="1"/>
  <c r="F10081" i="1" s="1"/>
  <c r="H10079" i="1"/>
  <c r="E10079" i="1"/>
  <c r="F10079" i="1" s="1"/>
  <c r="H10077" i="1"/>
  <c r="E10077" i="1"/>
  <c r="F10077" i="1" s="1"/>
  <c r="H10075" i="1"/>
  <c r="E10075" i="1"/>
  <c r="F10075" i="1" s="1"/>
  <c r="H10073" i="1"/>
  <c r="E10073" i="1"/>
  <c r="F10073" i="1" s="1"/>
  <c r="H10071" i="1"/>
  <c r="E10071" i="1"/>
  <c r="F10071" i="1" s="1"/>
  <c r="H10069" i="1"/>
  <c r="E10069" i="1"/>
  <c r="F10069" i="1" s="1"/>
  <c r="H10067" i="1"/>
  <c r="E10067" i="1"/>
  <c r="F10067" i="1" s="1"/>
  <c r="H10065" i="1"/>
  <c r="E10065" i="1"/>
  <c r="F10065" i="1" s="1"/>
  <c r="H10063" i="1"/>
  <c r="E10063" i="1"/>
  <c r="F10063" i="1" s="1"/>
  <c r="H10061" i="1"/>
  <c r="E10061" i="1"/>
  <c r="F10061" i="1" s="1"/>
  <c r="H10059" i="1"/>
  <c r="E10059" i="1"/>
  <c r="F10059" i="1" s="1"/>
  <c r="H10057" i="1"/>
  <c r="E10057" i="1"/>
  <c r="F10057" i="1" s="1"/>
  <c r="H10055" i="1"/>
  <c r="E10055" i="1"/>
  <c r="F10055" i="1" s="1"/>
  <c r="H10053" i="1"/>
  <c r="E10053" i="1"/>
  <c r="F10053" i="1" s="1"/>
  <c r="H10051" i="1"/>
  <c r="E10051" i="1"/>
  <c r="F10051" i="1" s="1"/>
  <c r="H10049" i="1"/>
  <c r="E10049" i="1"/>
  <c r="F10049" i="1" s="1"/>
  <c r="H10047" i="1"/>
  <c r="E10047" i="1"/>
  <c r="F10047" i="1" s="1"/>
  <c r="H10045" i="1"/>
  <c r="E10045" i="1"/>
  <c r="F10045" i="1" s="1"/>
  <c r="H10043" i="1"/>
  <c r="E10043" i="1"/>
  <c r="F10043" i="1" s="1"/>
  <c r="H10041" i="1"/>
  <c r="E10041" i="1"/>
  <c r="F10041" i="1" s="1"/>
  <c r="H10039" i="1"/>
  <c r="E10039" i="1"/>
  <c r="F10039" i="1" s="1"/>
  <c r="H10037" i="1"/>
  <c r="E10037" i="1"/>
  <c r="F10037" i="1" s="1"/>
  <c r="H10035" i="1"/>
  <c r="E10035" i="1"/>
  <c r="F10035" i="1" s="1"/>
  <c r="H10033" i="1"/>
  <c r="E10033" i="1"/>
  <c r="F10033" i="1" s="1"/>
  <c r="H10028" i="1"/>
  <c r="E10028" i="1"/>
  <c r="F10028" i="1" s="1"/>
  <c r="H10026" i="1"/>
  <c r="E10026" i="1"/>
  <c r="F10026" i="1" s="1"/>
  <c r="H10023" i="1"/>
  <c r="E10023" i="1"/>
  <c r="F10023" i="1" s="1"/>
  <c r="H10021" i="1"/>
  <c r="E10021" i="1"/>
  <c r="F10021" i="1" s="1"/>
  <c r="H10019" i="1"/>
  <c r="E10019" i="1"/>
  <c r="F10019" i="1" s="1"/>
  <c r="H10017" i="1"/>
  <c r="E10017" i="1"/>
  <c r="F10017" i="1" s="1"/>
  <c r="H10015" i="1"/>
  <c r="E10015" i="1"/>
  <c r="F10015" i="1" s="1"/>
  <c r="H10013" i="1"/>
  <c r="E10013" i="1"/>
  <c r="F10013" i="1" s="1"/>
  <c r="H10009" i="1"/>
  <c r="E10009" i="1"/>
  <c r="F10009" i="1" s="1"/>
  <c r="H10007" i="1"/>
  <c r="E10007" i="1"/>
  <c r="F10007" i="1" s="1"/>
  <c r="H10003" i="1"/>
  <c r="E10003" i="1"/>
  <c r="F10003" i="1" s="1"/>
  <c r="H10001" i="1"/>
  <c r="E10001" i="1"/>
  <c r="F10001" i="1" s="1"/>
  <c r="H9999" i="1"/>
  <c r="E9999" i="1"/>
  <c r="F9999" i="1" s="1"/>
  <c r="H9997" i="1"/>
  <c r="E9997" i="1"/>
  <c r="F9997" i="1" s="1"/>
  <c r="H9995" i="1"/>
  <c r="E9995" i="1"/>
  <c r="F9995" i="1" s="1"/>
  <c r="H9993" i="1"/>
  <c r="E9993" i="1"/>
  <c r="F9993" i="1" s="1"/>
  <c r="H9990" i="1"/>
  <c r="E9990" i="1"/>
  <c r="F9990" i="1" s="1"/>
  <c r="H9989" i="1"/>
  <c r="E9989" i="1"/>
  <c r="F9989" i="1" s="1"/>
  <c r="H9987" i="1"/>
  <c r="E9987" i="1"/>
  <c r="F9987" i="1" s="1"/>
  <c r="H9985" i="1"/>
  <c r="E9985" i="1"/>
  <c r="F9985" i="1" s="1"/>
  <c r="H9981" i="1"/>
  <c r="E9981" i="1"/>
  <c r="F9981" i="1" s="1"/>
  <c r="H9979" i="1"/>
  <c r="E9979" i="1"/>
  <c r="F9979" i="1" s="1"/>
  <c r="H9975" i="1"/>
  <c r="E9975" i="1"/>
  <c r="F9975" i="1" s="1"/>
  <c r="H9973" i="1"/>
  <c r="E9973" i="1"/>
  <c r="F9973" i="1" s="1"/>
  <c r="H9971" i="1"/>
  <c r="E9971" i="1"/>
  <c r="F9971" i="1" s="1"/>
  <c r="H9968" i="1"/>
  <c r="E9968" i="1"/>
  <c r="F9968" i="1" s="1"/>
  <c r="H9966" i="1"/>
  <c r="E9966" i="1"/>
  <c r="F9966" i="1" s="1"/>
  <c r="H9964" i="1"/>
  <c r="E9964" i="1"/>
  <c r="F9964" i="1" s="1"/>
  <c r="H9962" i="1"/>
  <c r="E9962" i="1"/>
  <c r="F9962" i="1" s="1"/>
  <c r="H9960" i="1"/>
  <c r="E9960" i="1"/>
  <c r="F9960" i="1" s="1"/>
  <c r="H9958" i="1"/>
  <c r="E9958" i="1"/>
  <c r="F9958" i="1" s="1"/>
  <c r="H9956" i="1"/>
  <c r="E9956" i="1"/>
  <c r="F9956" i="1" s="1"/>
  <c r="H9954" i="1"/>
  <c r="E9954" i="1"/>
  <c r="F9954" i="1" s="1"/>
  <c r="H9952" i="1"/>
  <c r="E9952" i="1"/>
  <c r="F9952" i="1" s="1"/>
  <c r="H9950" i="1"/>
  <c r="E9950" i="1"/>
  <c r="F9950" i="1" s="1"/>
  <c r="H9948" i="1"/>
  <c r="E9948" i="1"/>
  <c r="F9948" i="1" s="1"/>
  <c r="H9946" i="1"/>
  <c r="E9946" i="1"/>
  <c r="F9946" i="1" s="1"/>
  <c r="H9944" i="1"/>
  <c r="E9944" i="1"/>
  <c r="F9944" i="1" s="1"/>
  <c r="H9942" i="1"/>
  <c r="E9942" i="1"/>
  <c r="F9942" i="1" s="1"/>
  <c r="H9940" i="1"/>
  <c r="E9940" i="1"/>
  <c r="F9940" i="1" s="1"/>
  <c r="H9938" i="1"/>
  <c r="E9938" i="1"/>
  <c r="F9938" i="1" s="1"/>
  <c r="H9936" i="1"/>
  <c r="E9936" i="1"/>
  <c r="F9936" i="1" s="1"/>
  <c r="H9934" i="1"/>
  <c r="E9934" i="1"/>
  <c r="F9934" i="1" s="1"/>
  <c r="H9932" i="1"/>
  <c r="E9932" i="1"/>
  <c r="F9932" i="1" s="1"/>
  <c r="H9930" i="1"/>
  <c r="E9930" i="1"/>
  <c r="F9930" i="1" s="1"/>
  <c r="H9928" i="1"/>
  <c r="E9928" i="1"/>
  <c r="F9928" i="1" s="1"/>
  <c r="H9922" i="1"/>
  <c r="E9922" i="1"/>
  <c r="F9922" i="1" s="1"/>
  <c r="H9920" i="1"/>
  <c r="E9920" i="1"/>
  <c r="F9920" i="1" s="1"/>
  <c r="H9918" i="1"/>
  <c r="E9918" i="1"/>
  <c r="F9918" i="1" s="1"/>
  <c r="H9916" i="1"/>
  <c r="E9916" i="1"/>
  <c r="F9916" i="1" s="1"/>
  <c r="H9914" i="1"/>
  <c r="E9914" i="1"/>
  <c r="F9914" i="1" s="1"/>
  <c r="H9912" i="1"/>
  <c r="E9912" i="1"/>
  <c r="F9912" i="1" s="1"/>
  <c r="H9910" i="1"/>
  <c r="E9910" i="1"/>
  <c r="F9910" i="1" s="1"/>
  <c r="H9908" i="1"/>
  <c r="E9908" i="1"/>
  <c r="F9908" i="1" s="1"/>
  <c r="H9906" i="1"/>
  <c r="E9906" i="1"/>
  <c r="F9906" i="1" s="1"/>
  <c r="H9904" i="1"/>
  <c r="E9904" i="1"/>
  <c r="F9904" i="1" s="1"/>
  <c r="H9902" i="1"/>
  <c r="E9902" i="1"/>
  <c r="F9902" i="1" s="1"/>
  <c r="H9900" i="1"/>
  <c r="E9900" i="1"/>
  <c r="F9900" i="1" s="1"/>
  <c r="H9898" i="1"/>
  <c r="E9898" i="1"/>
  <c r="F9898" i="1" s="1"/>
  <c r="H9896" i="1"/>
  <c r="E9896" i="1"/>
  <c r="F9896" i="1" s="1"/>
  <c r="H9894" i="1"/>
  <c r="E9894" i="1"/>
  <c r="F9894" i="1" s="1"/>
  <c r="H9892" i="1"/>
  <c r="E9892" i="1"/>
  <c r="F9892" i="1" s="1"/>
  <c r="H9890" i="1"/>
  <c r="E9890" i="1"/>
  <c r="F9890" i="1" s="1"/>
  <c r="H9886" i="1"/>
  <c r="E9886" i="1"/>
  <c r="F9886" i="1" s="1"/>
  <c r="H9884" i="1"/>
  <c r="E9884" i="1"/>
  <c r="F9884" i="1" s="1"/>
  <c r="H9882" i="1"/>
  <c r="E9882" i="1"/>
  <c r="F9882" i="1" s="1"/>
  <c r="H9880" i="1"/>
  <c r="E9880" i="1"/>
  <c r="F9880" i="1" s="1"/>
  <c r="H9878" i="1"/>
  <c r="E9878" i="1"/>
  <c r="F9878" i="1" s="1"/>
  <c r="H9876" i="1"/>
  <c r="E9876" i="1"/>
  <c r="F9876" i="1" s="1"/>
  <c r="H9874" i="1"/>
  <c r="E9874" i="1"/>
  <c r="F9874" i="1" s="1"/>
  <c r="H9872" i="1"/>
  <c r="E9872" i="1"/>
  <c r="F9872" i="1" s="1"/>
  <c r="H9870" i="1"/>
  <c r="E9870" i="1"/>
  <c r="F9870" i="1" s="1"/>
  <c r="H9868" i="1"/>
  <c r="E9868" i="1"/>
  <c r="F9868" i="1" s="1"/>
  <c r="H9866" i="1"/>
  <c r="E9866" i="1"/>
  <c r="F9866" i="1" s="1"/>
  <c r="H9863" i="1"/>
  <c r="E9863" i="1"/>
  <c r="F9863" i="1" s="1"/>
  <c r="H9862" i="1"/>
  <c r="E9862" i="1"/>
  <c r="F9862" i="1" s="1"/>
  <c r="H9860" i="1"/>
  <c r="E9860" i="1"/>
  <c r="F9860" i="1" s="1"/>
  <c r="H9858" i="1"/>
  <c r="E9858" i="1"/>
  <c r="F9858" i="1" s="1"/>
  <c r="H9856" i="1"/>
  <c r="E9856" i="1"/>
  <c r="F9856" i="1" s="1"/>
  <c r="H9854" i="1"/>
  <c r="E9854" i="1"/>
  <c r="F9854" i="1" s="1"/>
  <c r="H9852" i="1"/>
  <c r="E9852" i="1"/>
  <c r="F9852" i="1" s="1"/>
  <c r="H9850" i="1"/>
  <c r="E9850" i="1"/>
  <c r="F9850" i="1" s="1"/>
  <c r="H9848" i="1"/>
  <c r="E9848" i="1"/>
  <c r="F9848" i="1" s="1"/>
  <c r="H9846" i="1"/>
  <c r="E9846" i="1"/>
  <c r="F9846" i="1" s="1"/>
  <c r="H9844" i="1"/>
  <c r="E9844" i="1"/>
  <c r="F9844" i="1" s="1"/>
  <c r="H9842" i="1"/>
  <c r="E9842" i="1"/>
  <c r="F9842" i="1" s="1"/>
  <c r="H9840" i="1"/>
  <c r="E9840" i="1"/>
  <c r="F9840" i="1" s="1"/>
  <c r="H9838" i="1"/>
  <c r="E9838" i="1"/>
  <c r="F9838" i="1" s="1"/>
  <c r="H9836" i="1"/>
  <c r="E9836" i="1"/>
  <c r="F9836" i="1" s="1"/>
  <c r="H9834" i="1"/>
  <c r="E9834" i="1"/>
  <c r="F9834" i="1" s="1"/>
  <c r="H9832" i="1"/>
  <c r="E9832" i="1"/>
  <c r="F9832" i="1" s="1"/>
  <c r="H9830" i="1"/>
  <c r="E9830" i="1"/>
  <c r="F9830" i="1" s="1"/>
  <c r="H9828" i="1"/>
  <c r="E9828" i="1"/>
  <c r="F9828" i="1" s="1"/>
  <c r="H9825" i="1"/>
  <c r="E9825" i="1"/>
  <c r="F9825" i="1" s="1"/>
  <c r="H9823" i="1"/>
  <c r="E9823" i="1"/>
  <c r="F9823" i="1" s="1"/>
  <c r="H9821" i="1"/>
  <c r="E9821" i="1"/>
  <c r="F9821" i="1" s="1"/>
  <c r="H9819" i="1"/>
  <c r="E9819" i="1"/>
  <c r="F9819" i="1" s="1"/>
  <c r="H9817" i="1"/>
  <c r="E9817" i="1"/>
  <c r="F9817" i="1" s="1"/>
  <c r="H9815" i="1"/>
  <c r="E9815" i="1"/>
  <c r="F9815" i="1" s="1"/>
  <c r="H9813" i="1"/>
  <c r="E9813" i="1"/>
  <c r="F9813" i="1" s="1"/>
  <c r="H9811" i="1"/>
  <c r="E9811" i="1"/>
  <c r="F9811" i="1" s="1"/>
  <c r="H9809" i="1"/>
  <c r="E9809" i="1"/>
  <c r="F9809" i="1" s="1"/>
  <c r="H9807" i="1"/>
  <c r="E9807" i="1"/>
  <c r="F9807" i="1" s="1"/>
  <c r="H9805" i="1"/>
  <c r="E9805" i="1"/>
  <c r="F9805" i="1" s="1"/>
  <c r="H9803" i="1"/>
  <c r="E9803" i="1"/>
  <c r="F9803" i="1" s="1"/>
  <c r="H9801" i="1"/>
  <c r="E9801" i="1"/>
  <c r="F9801" i="1" s="1"/>
  <c r="H9799" i="1"/>
  <c r="E9799" i="1"/>
  <c r="F9799" i="1" s="1"/>
  <c r="H9797" i="1"/>
  <c r="E9797" i="1"/>
  <c r="F9797" i="1" s="1"/>
  <c r="H9795" i="1"/>
  <c r="E9795" i="1"/>
  <c r="F9795" i="1" s="1"/>
  <c r="H9793" i="1"/>
  <c r="E9793" i="1"/>
  <c r="F9793" i="1" s="1"/>
  <c r="H9791" i="1"/>
  <c r="E9791" i="1"/>
  <c r="F9791" i="1" s="1"/>
  <c r="H9789" i="1"/>
  <c r="E9789" i="1"/>
  <c r="F9789" i="1" s="1"/>
  <c r="H9787" i="1"/>
  <c r="E9787" i="1"/>
  <c r="F9787" i="1" s="1"/>
  <c r="H9785" i="1"/>
  <c r="E9785" i="1"/>
  <c r="F9785" i="1" s="1"/>
  <c r="H9783" i="1"/>
  <c r="E9783" i="1"/>
  <c r="F9783" i="1" s="1"/>
  <c r="H9781" i="1"/>
  <c r="E9781" i="1"/>
  <c r="F9781" i="1" s="1"/>
  <c r="H9779" i="1"/>
  <c r="E9779" i="1"/>
  <c r="F9779" i="1" s="1"/>
  <c r="H9777" i="1"/>
  <c r="E9777" i="1"/>
  <c r="F9777" i="1" s="1"/>
  <c r="H9775" i="1"/>
  <c r="E9775" i="1"/>
  <c r="F9775" i="1" s="1"/>
  <c r="H9773" i="1"/>
  <c r="E9773" i="1"/>
  <c r="F9773" i="1" s="1"/>
  <c r="H9771" i="1"/>
  <c r="E9771" i="1"/>
  <c r="F9771" i="1" s="1"/>
  <c r="H9769" i="1"/>
  <c r="E9769" i="1"/>
  <c r="F9769" i="1" s="1"/>
  <c r="H9767" i="1"/>
  <c r="E9767" i="1"/>
  <c r="F9767" i="1" s="1"/>
  <c r="H9765" i="1"/>
  <c r="E9765" i="1"/>
  <c r="F9765" i="1" s="1"/>
  <c r="H9763" i="1"/>
  <c r="E9763" i="1"/>
  <c r="F9763" i="1" s="1"/>
  <c r="H9761" i="1"/>
  <c r="E9761" i="1"/>
  <c r="F9761" i="1" s="1"/>
  <c r="H9759" i="1"/>
  <c r="E9759" i="1"/>
  <c r="F9759" i="1" s="1"/>
  <c r="H9757" i="1"/>
  <c r="E9757" i="1"/>
  <c r="F9757" i="1" s="1"/>
  <c r="H9755" i="1"/>
  <c r="E9755" i="1"/>
  <c r="F9755" i="1" s="1"/>
  <c r="H9752" i="1"/>
  <c r="E9752" i="1"/>
  <c r="F9752" i="1" s="1"/>
  <c r="H9751" i="1"/>
  <c r="E9751" i="1"/>
  <c r="F9751" i="1" s="1"/>
  <c r="H9749" i="1"/>
  <c r="E9749" i="1"/>
  <c r="F9749" i="1" s="1"/>
  <c r="H9747" i="1"/>
  <c r="E9747" i="1"/>
  <c r="F9747" i="1" s="1"/>
  <c r="H9745" i="1"/>
  <c r="E9745" i="1"/>
  <c r="F9745" i="1" s="1"/>
  <c r="H9743" i="1"/>
  <c r="E9743" i="1"/>
  <c r="F9743" i="1" s="1"/>
  <c r="H9741" i="1"/>
  <c r="E9741" i="1"/>
  <c r="F9741" i="1" s="1"/>
  <c r="H9739" i="1"/>
  <c r="E9739" i="1"/>
  <c r="F9739" i="1" s="1"/>
  <c r="H9737" i="1"/>
  <c r="E9737" i="1"/>
  <c r="F9737" i="1" s="1"/>
  <c r="H9735" i="1"/>
  <c r="E9735" i="1"/>
  <c r="F9735" i="1" s="1"/>
  <c r="H9733" i="1"/>
  <c r="E9733" i="1"/>
  <c r="F9733" i="1" s="1"/>
  <c r="H9731" i="1"/>
  <c r="E9731" i="1"/>
  <c r="F9731" i="1" s="1"/>
  <c r="H9729" i="1"/>
  <c r="E9729" i="1"/>
  <c r="F9729" i="1" s="1"/>
  <c r="H9727" i="1"/>
  <c r="E9727" i="1"/>
  <c r="F9727" i="1" s="1"/>
  <c r="H9725" i="1"/>
  <c r="E9725" i="1"/>
  <c r="F9725" i="1" s="1"/>
  <c r="H9723" i="1"/>
  <c r="E9723" i="1"/>
  <c r="F9723" i="1" s="1"/>
  <c r="H9721" i="1"/>
  <c r="E9721" i="1"/>
  <c r="F9721" i="1" s="1"/>
  <c r="H9719" i="1"/>
  <c r="E9719" i="1"/>
  <c r="F9719" i="1" s="1"/>
  <c r="H9717" i="1"/>
  <c r="E9717" i="1"/>
  <c r="F9717" i="1" s="1"/>
  <c r="H9715" i="1"/>
  <c r="E9715" i="1"/>
  <c r="F9715" i="1" s="1"/>
  <c r="H9713" i="1"/>
  <c r="E9713" i="1"/>
  <c r="F9713" i="1" s="1"/>
  <c r="H9711" i="1"/>
  <c r="E9711" i="1"/>
  <c r="F9711" i="1" s="1"/>
  <c r="H9708" i="1"/>
  <c r="E9708" i="1"/>
  <c r="F9708" i="1" s="1"/>
  <c r="H9706" i="1"/>
  <c r="E9706" i="1"/>
  <c r="F9706" i="1" s="1"/>
  <c r="H9704" i="1"/>
  <c r="E9704" i="1"/>
  <c r="F9704" i="1" s="1"/>
  <c r="H9702" i="1"/>
  <c r="E9702" i="1"/>
  <c r="F9702" i="1" s="1"/>
  <c r="H9700" i="1"/>
  <c r="E9700" i="1"/>
  <c r="F9700" i="1" s="1"/>
  <c r="H9698" i="1"/>
  <c r="E9698" i="1"/>
  <c r="F9698" i="1" s="1"/>
  <c r="H9696" i="1"/>
  <c r="E9696" i="1"/>
  <c r="F9696" i="1" s="1"/>
  <c r="H9694" i="1"/>
  <c r="E9694" i="1"/>
  <c r="F9694" i="1" s="1"/>
  <c r="H9692" i="1"/>
  <c r="E9692" i="1"/>
  <c r="F9692" i="1" s="1"/>
  <c r="H9690" i="1"/>
  <c r="E9690" i="1"/>
  <c r="F9690" i="1" s="1"/>
  <c r="H9688" i="1"/>
  <c r="E9688" i="1"/>
  <c r="F9688" i="1" s="1"/>
  <c r="H9686" i="1"/>
  <c r="E9686" i="1"/>
  <c r="F9686" i="1" s="1"/>
  <c r="H9684" i="1"/>
  <c r="E9684" i="1"/>
  <c r="F9684" i="1" s="1"/>
  <c r="H9682" i="1"/>
  <c r="E9682" i="1"/>
  <c r="F9682" i="1" s="1"/>
  <c r="H9680" i="1"/>
  <c r="E9680" i="1"/>
  <c r="F9680" i="1" s="1"/>
  <c r="H9678" i="1"/>
  <c r="E9678" i="1"/>
  <c r="F9678" i="1" s="1"/>
  <c r="H9676" i="1"/>
  <c r="E9676" i="1"/>
  <c r="F9676" i="1" s="1"/>
  <c r="H9674" i="1"/>
  <c r="E9674" i="1"/>
  <c r="F9674" i="1" s="1"/>
  <c r="H9672" i="1"/>
  <c r="E9672" i="1"/>
  <c r="F9672" i="1" s="1"/>
  <c r="H9670" i="1"/>
  <c r="E9670" i="1"/>
  <c r="F9670" i="1" s="1"/>
  <c r="H9668" i="1"/>
  <c r="E9668" i="1"/>
  <c r="F9668" i="1" s="1"/>
  <c r="H9664" i="1"/>
  <c r="E9664" i="1"/>
  <c r="F9664" i="1" s="1"/>
  <c r="H9662" i="1"/>
  <c r="E9662" i="1"/>
  <c r="F9662" i="1" s="1"/>
  <c r="H9660" i="1"/>
  <c r="E9660" i="1"/>
  <c r="F9660" i="1" s="1"/>
  <c r="H9658" i="1"/>
  <c r="E9658" i="1"/>
  <c r="F9658" i="1" s="1"/>
  <c r="H9656" i="1"/>
  <c r="E9656" i="1"/>
  <c r="F9656" i="1" s="1"/>
  <c r="H9654" i="1"/>
  <c r="E9654" i="1"/>
  <c r="F9654" i="1" s="1"/>
  <c r="H9652" i="1"/>
  <c r="E9652" i="1"/>
  <c r="F9652" i="1" s="1"/>
  <c r="H9650" i="1"/>
  <c r="E9650" i="1"/>
  <c r="F9650" i="1" s="1"/>
  <c r="H9648" i="1"/>
  <c r="E9648" i="1"/>
  <c r="F9648" i="1" s="1"/>
  <c r="H9646" i="1"/>
  <c r="E9646" i="1"/>
  <c r="F9646" i="1" s="1"/>
  <c r="H9644" i="1"/>
  <c r="E9644" i="1"/>
  <c r="F9644" i="1" s="1"/>
  <c r="H9642" i="1"/>
  <c r="E9642" i="1"/>
  <c r="F9642" i="1" s="1"/>
  <c r="H9640" i="1"/>
  <c r="E9640" i="1"/>
  <c r="F9640" i="1" s="1"/>
  <c r="H9638" i="1"/>
  <c r="E9638" i="1"/>
  <c r="F9638" i="1" s="1"/>
  <c r="H9636" i="1"/>
  <c r="E9636" i="1"/>
  <c r="F9636" i="1" s="1"/>
  <c r="H9634" i="1"/>
  <c r="E9634" i="1"/>
  <c r="F9634" i="1" s="1"/>
  <c r="H9632" i="1"/>
  <c r="E9632" i="1"/>
  <c r="F9632" i="1" s="1"/>
  <c r="H9630" i="1"/>
  <c r="E9630" i="1"/>
  <c r="F9630" i="1" s="1"/>
  <c r="H9628" i="1"/>
  <c r="E9628" i="1"/>
  <c r="F9628" i="1" s="1"/>
  <c r="H9626" i="1"/>
  <c r="E9626" i="1"/>
  <c r="F9626" i="1" s="1"/>
  <c r="H9623" i="1"/>
  <c r="E9623" i="1"/>
  <c r="F9623" i="1" s="1"/>
  <c r="H9621" i="1"/>
  <c r="E9621" i="1"/>
  <c r="F9621" i="1" s="1"/>
  <c r="H9619" i="1"/>
  <c r="E9619" i="1"/>
  <c r="F9619" i="1" s="1"/>
  <c r="H9617" i="1"/>
  <c r="E9617" i="1"/>
  <c r="F9617" i="1" s="1"/>
  <c r="H9615" i="1"/>
  <c r="E9615" i="1"/>
  <c r="F9615" i="1" s="1"/>
  <c r="H9613" i="1"/>
  <c r="E9613" i="1"/>
  <c r="F9613" i="1" s="1"/>
  <c r="H9611" i="1"/>
  <c r="E9611" i="1"/>
  <c r="F9611" i="1" s="1"/>
  <c r="H9609" i="1"/>
  <c r="E9609" i="1"/>
  <c r="F9609" i="1" s="1"/>
  <c r="H9606" i="1"/>
  <c r="E9606" i="1"/>
  <c r="F9606" i="1" s="1"/>
  <c r="H9604" i="1"/>
  <c r="E9604" i="1"/>
  <c r="F9604" i="1" s="1"/>
  <c r="H9602" i="1"/>
  <c r="E9602" i="1"/>
  <c r="F9602" i="1" s="1"/>
  <c r="H9600" i="1"/>
  <c r="E9600" i="1"/>
  <c r="F9600" i="1" s="1"/>
  <c r="H9598" i="1"/>
  <c r="E9598" i="1"/>
  <c r="F9598" i="1" s="1"/>
  <c r="H9594" i="1"/>
  <c r="E9594" i="1"/>
  <c r="F9594" i="1" s="1"/>
  <c r="H9592" i="1"/>
  <c r="E9592" i="1"/>
  <c r="F9592" i="1" s="1"/>
  <c r="H9590" i="1"/>
  <c r="E9590" i="1"/>
  <c r="F9590" i="1" s="1"/>
  <c r="H9588" i="1"/>
  <c r="E9588" i="1"/>
  <c r="F9588" i="1" s="1"/>
  <c r="H9586" i="1"/>
  <c r="E9586" i="1"/>
  <c r="F9586" i="1" s="1"/>
  <c r="H9584" i="1"/>
  <c r="E9584" i="1"/>
  <c r="F9584" i="1" s="1"/>
  <c r="H9582" i="1"/>
  <c r="E9582" i="1"/>
  <c r="F9582" i="1" s="1"/>
  <c r="H9580" i="1"/>
  <c r="E9580" i="1"/>
  <c r="F9580" i="1" s="1"/>
  <c r="H9578" i="1"/>
  <c r="E9578" i="1"/>
  <c r="F9578" i="1" s="1"/>
  <c r="H9576" i="1"/>
  <c r="E9576" i="1"/>
  <c r="F9576" i="1" s="1"/>
  <c r="H9574" i="1"/>
  <c r="E9574" i="1"/>
  <c r="F9574" i="1" s="1"/>
  <c r="H9572" i="1"/>
  <c r="E9572" i="1"/>
  <c r="F9572" i="1" s="1"/>
  <c r="H9570" i="1"/>
  <c r="E9570" i="1"/>
  <c r="F9570" i="1" s="1"/>
  <c r="H9568" i="1"/>
  <c r="E9568" i="1"/>
  <c r="F9568" i="1" s="1"/>
  <c r="H9566" i="1"/>
  <c r="E9566" i="1"/>
  <c r="F9566" i="1" s="1"/>
  <c r="H9564" i="1"/>
  <c r="E9564" i="1"/>
  <c r="F9564" i="1" s="1"/>
  <c r="H9562" i="1"/>
  <c r="E9562" i="1"/>
  <c r="F9562" i="1" s="1"/>
  <c r="H9560" i="1"/>
  <c r="E9560" i="1"/>
  <c r="F9560" i="1" s="1"/>
  <c r="H9558" i="1"/>
  <c r="E9558" i="1"/>
  <c r="F9558" i="1" s="1"/>
  <c r="H9556" i="1"/>
  <c r="E9556" i="1"/>
  <c r="F9556" i="1" s="1"/>
  <c r="H9554" i="1"/>
  <c r="E9554" i="1"/>
  <c r="F9554" i="1" s="1"/>
  <c r="H9552" i="1"/>
  <c r="E9552" i="1"/>
  <c r="F9552" i="1" s="1"/>
  <c r="H9550" i="1"/>
  <c r="E9550" i="1"/>
  <c r="F9550" i="1" s="1"/>
  <c r="H9548" i="1"/>
  <c r="E9548" i="1"/>
  <c r="F9548" i="1" s="1"/>
  <c r="H9546" i="1"/>
  <c r="E9546" i="1"/>
  <c r="F9546" i="1" s="1"/>
  <c r="H9544" i="1"/>
  <c r="E9544" i="1"/>
  <c r="F9544" i="1" s="1"/>
  <c r="H9542" i="1"/>
  <c r="E9542" i="1"/>
  <c r="F9542" i="1" s="1"/>
  <c r="H9540" i="1"/>
  <c r="E9540" i="1"/>
  <c r="F9540" i="1" s="1"/>
  <c r="H9538" i="1"/>
  <c r="E9538" i="1"/>
  <c r="F9538" i="1" s="1"/>
  <c r="H9536" i="1"/>
  <c r="E9536" i="1"/>
  <c r="F9536" i="1" s="1"/>
  <c r="H9534" i="1"/>
  <c r="E9534" i="1"/>
  <c r="F9534" i="1" s="1"/>
  <c r="H9532" i="1"/>
  <c r="E9532" i="1"/>
  <c r="F9532" i="1" s="1"/>
  <c r="H9530" i="1"/>
  <c r="E9530" i="1"/>
  <c r="F9530" i="1" s="1"/>
  <c r="H9528" i="1"/>
  <c r="E9528" i="1"/>
  <c r="F9528" i="1" s="1"/>
  <c r="H9526" i="1"/>
  <c r="E9526" i="1"/>
  <c r="F9526" i="1" s="1"/>
  <c r="H9524" i="1"/>
  <c r="E9524" i="1"/>
  <c r="F9524" i="1" s="1"/>
  <c r="H9522" i="1"/>
  <c r="E9522" i="1"/>
  <c r="F9522" i="1" s="1"/>
  <c r="H9520" i="1"/>
  <c r="E9520" i="1"/>
  <c r="F9520" i="1" s="1"/>
  <c r="H9518" i="1"/>
  <c r="E9518" i="1"/>
  <c r="F9518" i="1" s="1"/>
  <c r="H9516" i="1"/>
  <c r="E9516" i="1"/>
  <c r="F9516" i="1" s="1"/>
  <c r="H9514" i="1"/>
  <c r="E9514" i="1"/>
  <c r="F9514" i="1" s="1"/>
  <c r="H9510" i="1"/>
  <c r="E9510" i="1"/>
  <c r="F9510" i="1" s="1"/>
  <c r="H9508" i="1"/>
  <c r="E9508" i="1"/>
  <c r="F9508" i="1" s="1"/>
  <c r="H9506" i="1"/>
  <c r="E9506" i="1"/>
  <c r="F9506" i="1" s="1"/>
  <c r="H9504" i="1"/>
  <c r="E9504" i="1"/>
  <c r="F9504" i="1" s="1"/>
  <c r="H9502" i="1"/>
  <c r="E9502" i="1"/>
  <c r="F9502" i="1" s="1"/>
  <c r="H9500" i="1"/>
  <c r="E9500" i="1"/>
  <c r="F9500" i="1" s="1"/>
  <c r="H9498" i="1"/>
  <c r="E9498" i="1"/>
  <c r="F9498" i="1" s="1"/>
  <c r="H9496" i="1"/>
  <c r="E9496" i="1"/>
  <c r="F9496" i="1" s="1"/>
  <c r="H9494" i="1"/>
  <c r="E9494" i="1"/>
  <c r="F9494" i="1" s="1"/>
  <c r="H9492" i="1"/>
  <c r="E9492" i="1"/>
  <c r="F9492" i="1" s="1"/>
  <c r="H9490" i="1"/>
  <c r="E9490" i="1"/>
  <c r="F9490" i="1" s="1"/>
  <c r="H9488" i="1"/>
  <c r="E9488" i="1"/>
  <c r="F9488" i="1" s="1"/>
  <c r="H9486" i="1"/>
  <c r="E9486" i="1"/>
  <c r="F9486" i="1" s="1"/>
  <c r="H9484" i="1"/>
  <c r="E9484" i="1"/>
  <c r="F9484" i="1" s="1"/>
  <c r="H9482" i="1"/>
  <c r="E9482" i="1"/>
  <c r="F9482" i="1" s="1"/>
  <c r="H9480" i="1"/>
  <c r="E9480" i="1"/>
  <c r="F9480" i="1" s="1"/>
  <c r="H9478" i="1"/>
  <c r="E9478" i="1"/>
  <c r="F9478" i="1" s="1"/>
  <c r="H9476" i="1"/>
  <c r="E9476" i="1"/>
  <c r="F9476" i="1" s="1"/>
  <c r="H9474" i="1"/>
  <c r="E9474" i="1"/>
  <c r="F9474" i="1" s="1"/>
  <c r="H9472" i="1"/>
  <c r="E9472" i="1"/>
  <c r="F9472" i="1" s="1"/>
  <c r="H9470" i="1"/>
  <c r="E9470" i="1"/>
  <c r="F9470" i="1" s="1"/>
  <c r="H9468" i="1"/>
  <c r="E9468" i="1"/>
  <c r="F9468" i="1" s="1"/>
  <c r="H9466" i="1"/>
  <c r="E9466" i="1"/>
  <c r="F9466" i="1" s="1"/>
  <c r="H9464" i="1"/>
  <c r="E9464" i="1"/>
  <c r="F9464" i="1" s="1"/>
  <c r="H9462" i="1"/>
  <c r="E9462" i="1"/>
  <c r="F9462" i="1" s="1"/>
  <c r="H9460" i="1"/>
  <c r="E9460" i="1"/>
  <c r="F9460" i="1" s="1"/>
  <c r="H9458" i="1"/>
  <c r="E9458" i="1"/>
  <c r="F9458" i="1" s="1"/>
  <c r="H9456" i="1"/>
  <c r="E9456" i="1"/>
  <c r="F9456" i="1" s="1"/>
  <c r="H9454" i="1"/>
  <c r="E9454" i="1"/>
  <c r="F9454" i="1" s="1"/>
  <c r="H9452" i="1"/>
  <c r="E9452" i="1"/>
  <c r="F9452" i="1" s="1"/>
  <c r="H9450" i="1"/>
  <c r="E9450" i="1"/>
  <c r="F9450" i="1" s="1"/>
  <c r="H9448" i="1"/>
  <c r="E9448" i="1"/>
  <c r="F9448" i="1" s="1"/>
  <c r="H9446" i="1"/>
  <c r="E9446" i="1"/>
  <c r="F9446" i="1" s="1"/>
  <c r="H9442" i="1"/>
  <c r="E9442" i="1"/>
  <c r="F9442" i="1" s="1"/>
  <c r="H9440" i="1"/>
  <c r="E9440" i="1"/>
  <c r="F9440" i="1" s="1"/>
  <c r="H9438" i="1"/>
  <c r="E9438" i="1"/>
  <c r="F9438" i="1" s="1"/>
  <c r="H9436" i="1"/>
  <c r="E9436" i="1"/>
  <c r="F9436" i="1" s="1"/>
  <c r="H9434" i="1"/>
  <c r="E9434" i="1"/>
  <c r="F9434" i="1" s="1"/>
  <c r="H9432" i="1"/>
  <c r="E9432" i="1"/>
  <c r="F9432" i="1" s="1"/>
  <c r="H9429" i="1"/>
  <c r="E9429" i="1"/>
  <c r="F9429" i="1" s="1"/>
  <c r="H9427" i="1"/>
  <c r="E9427" i="1"/>
  <c r="F9427" i="1" s="1"/>
  <c r="H9425" i="1"/>
  <c r="E9425" i="1"/>
  <c r="F9425" i="1" s="1"/>
  <c r="H9423" i="1"/>
  <c r="E9423" i="1"/>
  <c r="F9423" i="1" s="1"/>
  <c r="H9421" i="1"/>
  <c r="E9421" i="1"/>
  <c r="F9421" i="1" s="1"/>
  <c r="H9419" i="1"/>
  <c r="E9419" i="1"/>
  <c r="F9419" i="1" s="1"/>
  <c r="H9417" i="1"/>
  <c r="E9417" i="1"/>
  <c r="F9417" i="1" s="1"/>
  <c r="H9415" i="1"/>
  <c r="E9415" i="1"/>
  <c r="F9415" i="1" s="1"/>
  <c r="H9413" i="1"/>
  <c r="E9413" i="1"/>
  <c r="F9413" i="1" s="1"/>
  <c r="H9411" i="1"/>
  <c r="E9411" i="1"/>
  <c r="F9411" i="1" s="1"/>
  <c r="H9409" i="1"/>
  <c r="E9409" i="1"/>
  <c r="F9409" i="1" s="1"/>
  <c r="H9407" i="1"/>
  <c r="E9407" i="1"/>
  <c r="F9407" i="1" s="1"/>
  <c r="H9405" i="1"/>
  <c r="E9405" i="1"/>
  <c r="F9405" i="1" s="1"/>
  <c r="H9403" i="1"/>
  <c r="E9403" i="1"/>
  <c r="F9403" i="1" s="1"/>
  <c r="H9401" i="1"/>
  <c r="E9401" i="1"/>
  <c r="F9401" i="1" s="1"/>
  <c r="H9399" i="1"/>
  <c r="E9399" i="1"/>
  <c r="F9399" i="1" s="1"/>
  <c r="H9397" i="1"/>
  <c r="E9397" i="1"/>
  <c r="F9397" i="1" s="1"/>
  <c r="H9395" i="1"/>
  <c r="E9395" i="1"/>
  <c r="F9395" i="1" s="1"/>
  <c r="H9393" i="1"/>
  <c r="E9393" i="1"/>
  <c r="F9393" i="1" s="1"/>
  <c r="H9391" i="1"/>
  <c r="E9391" i="1"/>
  <c r="F9391" i="1" s="1"/>
  <c r="H9389" i="1"/>
  <c r="E9389" i="1"/>
  <c r="F9389" i="1" s="1"/>
  <c r="H9387" i="1"/>
  <c r="E9387" i="1"/>
  <c r="F9387" i="1" s="1"/>
  <c r="H9385" i="1"/>
  <c r="E9385" i="1"/>
  <c r="F9385" i="1" s="1"/>
  <c r="H9383" i="1"/>
  <c r="E9383" i="1"/>
  <c r="F9383" i="1" s="1"/>
  <c r="H9380" i="1"/>
  <c r="E9380" i="1"/>
  <c r="F9380" i="1" s="1"/>
  <c r="H9378" i="1"/>
  <c r="E9378" i="1"/>
  <c r="F9378" i="1" s="1"/>
  <c r="H9376" i="1"/>
  <c r="E9376" i="1"/>
  <c r="F9376" i="1" s="1"/>
  <c r="H9374" i="1"/>
  <c r="E9374" i="1"/>
  <c r="F9374" i="1" s="1"/>
  <c r="H9372" i="1"/>
  <c r="E9372" i="1"/>
  <c r="F9372" i="1" s="1"/>
  <c r="H9370" i="1"/>
  <c r="E9370" i="1"/>
  <c r="F9370" i="1" s="1"/>
  <c r="H9368" i="1"/>
  <c r="E9368" i="1"/>
  <c r="F9368" i="1" s="1"/>
  <c r="H9366" i="1"/>
  <c r="E9366" i="1"/>
  <c r="F9366" i="1" s="1"/>
  <c r="H9364" i="1"/>
  <c r="E9364" i="1"/>
  <c r="F9364" i="1" s="1"/>
  <c r="H9362" i="1"/>
  <c r="E9362" i="1"/>
  <c r="F9362" i="1" s="1"/>
  <c r="H9360" i="1"/>
  <c r="E9360" i="1"/>
  <c r="F9360" i="1" s="1"/>
  <c r="H9358" i="1"/>
  <c r="E9358" i="1"/>
  <c r="F9358" i="1" s="1"/>
  <c r="H9356" i="1"/>
  <c r="E9356" i="1"/>
  <c r="F9356" i="1" s="1"/>
  <c r="H9354" i="1"/>
  <c r="E9354" i="1"/>
  <c r="F9354" i="1" s="1"/>
  <c r="H9352" i="1"/>
  <c r="E9352" i="1"/>
  <c r="F9352" i="1" s="1"/>
  <c r="H9350" i="1"/>
  <c r="E9350" i="1"/>
  <c r="F9350" i="1" s="1"/>
  <c r="H9348" i="1"/>
  <c r="E9348" i="1"/>
  <c r="F9348" i="1" s="1"/>
  <c r="H9346" i="1"/>
  <c r="E9346" i="1"/>
  <c r="F9346" i="1" s="1"/>
  <c r="H9344" i="1"/>
  <c r="E9344" i="1"/>
  <c r="F9344" i="1" s="1"/>
  <c r="H9342" i="1"/>
  <c r="E9342" i="1"/>
  <c r="F9342" i="1" s="1"/>
  <c r="H9340" i="1"/>
  <c r="E9340" i="1"/>
  <c r="F9340" i="1" s="1"/>
  <c r="H9338" i="1"/>
  <c r="E9338" i="1"/>
  <c r="F9338" i="1" s="1"/>
  <c r="H9335" i="1"/>
  <c r="E9335" i="1"/>
  <c r="F9335" i="1" s="1"/>
  <c r="H9334" i="1"/>
  <c r="E9334" i="1"/>
  <c r="F9334" i="1" s="1"/>
  <c r="H9332" i="1"/>
  <c r="E9332" i="1"/>
  <c r="F9332" i="1" s="1"/>
  <c r="H9329" i="1"/>
  <c r="E9329" i="1"/>
  <c r="F9329" i="1" s="1"/>
  <c r="H9326" i="1"/>
  <c r="E9326" i="1"/>
  <c r="F9326" i="1" s="1"/>
  <c r="H9324" i="1"/>
  <c r="E9324" i="1"/>
  <c r="F9324" i="1" s="1"/>
  <c r="H9322" i="1"/>
  <c r="E9322" i="1"/>
  <c r="F9322" i="1" s="1"/>
  <c r="H9320" i="1"/>
  <c r="E9320" i="1"/>
  <c r="F9320" i="1" s="1"/>
  <c r="H9318" i="1"/>
  <c r="E9318" i="1"/>
  <c r="F9318" i="1" s="1"/>
  <c r="H9316" i="1"/>
  <c r="E9316" i="1"/>
  <c r="F9316" i="1" s="1"/>
  <c r="H9314" i="1"/>
  <c r="E9314" i="1"/>
  <c r="F9314" i="1" s="1"/>
  <c r="H9312" i="1"/>
  <c r="E9312" i="1"/>
  <c r="F9312" i="1" s="1"/>
  <c r="H9310" i="1"/>
  <c r="E9310" i="1"/>
  <c r="F9310" i="1" s="1"/>
  <c r="H9308" i="1"/>
  <c r="E9308" i="1"/>
  <c r="F9308" i="1" s="1"/>
  <c r="H9306" i="1"/>
  <c r="E9306" i="1"/>
  <c r="F9306" i="1" s="1"/>
  <c r="H9304" i="1"/>
  <c r="E9304" i="1"/>
  <c r="F9304" i="1" s="1"/>
  <c r="H9302" i="1"/>
  <c r="E9302" i="1"/>
  <c r="F9302" i="1" s="1"/>
  <c r="H9300" i="1"/>
  <c r="E9300" i="1"/>
  <c r="F9300" i="1" s="1"/>
  <c r="H9298" i="1"/>
  <c r="E9298" i="1"/>
  <c r="F9298" i="1" s="1"/>
  <c r="H9296" i="1"/>
  <c r="E9296" i="1"/>
  <c r="F9296" i="1" s="1"/>
  <c r="H9294" i="1"/>
  <c r="E9294" i="1"/>
  <c r="F9294" i="1" s="1"/>
  <c r="H9292" i="1"/>
  <c r="E9292" i="1"/>
  <c r="F9292" i="1" s="1"/>
  <c r="H9290" i="1"/>
  <c r="E9290" i="1"/>
  <c r="F9290" i="1" s="1"/>
  <c r="H9288" i="1"/>
  <c r="E9288" i="1"/>
  <c r="F9288" i="1" s="1"/>
  <c r="H9286" i="1"/>
  <c r="E9286" i="1"/>
  <c r="F9286" i="1" s="1"/>
  <c r="H9284" i="1"/>
  <c r="E9284" i="1"/>
  <c r="F9284" i="1" s="1"/>
  <c r="H9281" i="1"/>
  <c r="E9281" i="1"/>
  <c r="F9281" i="1" s="1"/>
  <c r="H9279" i="1"/>
  <c r="E9279" i="1"/>
  <c r="F9279" i="1" s="1"/>
  <c r="H9276" i="1"/>
  <c r="E9276" i="1"/>
  <c r="F9276" i="1" s="1"/>
  <c r="H9273" i="1"/>
  <c r="E9273" i="1"/>
  <c r="F9273" i="1" s="1"/>
  <c r="H9271" i="1"/>
  <c r="E9271" i="1"/>
  <c r="F9271" i="1" s="1"/>
  <c r="H9269" i="1"/>
  <c r="E9269" i="1"/>
  <c r="F9269" i="1" s="1"/>
  <c r="H9267" i="1"/>
  <c r="E9267" i="1"/>
  <c r="F9267" i="1" s="1"/>
  <c r="H9265" i="1"/>
  <c r="E9265" i="1"/>
  <c r="F9265" i="1" s="1"/>
  <c r="H9263" i="1"/>
  <c r="E9263" i="1"/>
  <c r="F9263" i="1" s="1"/>
  <c r="H9261" i="1"/>
  <c r="E9261" i="1"/>
  <c r="F9261" i="1" s="1"/>
  <c r="H9259" i="1"/>
  <c r="E9259" i="1"/>
  <c r="F9259" i="1" s="1"/>
  <c r="H9257" i="1"/>
  <c r="E9257" i="1"/>
  <c r="F9257" i="1" s="1"/>
  <c r="H9255" i="1"/>
  <c r="E9255" i="1"/>
  <c r="F9255" i="1" s="1"/>
  <c r="H9253" i="1"/>
  <c r="E9253" i="1"/>
  <c r="F9253" i="1" s="1"/>
  <c r="H9251" i="1"/>
  <c r="E9251" i="1"/>
  <c r="F9251" i="1" s="1"/>
  <c r="H9249" i="1"/>
  <c r="E9249" i="1"/>
  <c r="F9249" i="1" s="1"/>
  <c r="H9247" i="1"/>
  <c r="E9247" i="1"/>
  <c r="F9247" i="1" s="1"/>
  <c r="H9245" i="1"/>
  <c r="E9245" i="1"/>
  <c r="F9245" i="1" s="1"/>
  <c r="H9243" i="1"/>
  <c r="E9243" i="1"/>
  <c r="F9243" i="1" s="1"/>
  <c r="H9241" i="1"/>
  <c r="E9241" i="1"/>
  <c r="F9241" i="1" s="1"/>
  <c r="H9239" i="1"/>
  <c r="E9239" i="1"/>
  <c r="F9239" i="1" s="1"/>
  <c r="H9237" i="1"/>
  <c r="E9237" i="1"/>
  <c r="F9237" i="1" s="1"/>
  <c r="H9235" i="1"/>
  <c r="E9235" i="1"/>
  <c r="F9235" i="1" s="1"/>
  <c r="H9233" i="1"/>
  <c r="E9233" i="1"/>
  <c r="F9233" i="1" s="1"/>
  <c r="H9229" i="1"/>
  <c r="E9229" i="1"/>
  <c r="F9229" i="1" s="1"/>
  <c r="H9227" i="1"/>
  <c r="E9227" i="1"/>
  <c r="F9227" i="1" s="1"/>
  <c r="H9224" i="1"/>
  <c r="E9224" i="1"/>
  <c r="F9224" i="1" s="1"/>
  <c r="H9223" i="1"/>
  <c r="E9223" i="1"/>
  <c r="F9223" i="1" s="1"/>
  <c r="H9221" i="1"/>
  <c r="E9221" i="1"/>
  <c r="F9221" i="1" s="1"/>
  <c r="H9219" i="1"/>
  <c r="E9219" i="1"/>
  <c r="F9219" i="1" s="1"/>
  <c r="H9215" i="1"/>
  <c r="E9215" i="1"/>
  <c r="F9215" i="1" s="1"/>
  <c r="H9213" i="1"/>
  <c r="E9213" i="1"/>
  <c r="F9213" i="1" s="1"/>
  <c r="H9211" i="1"/>
  <c r="E9211" i="1"/>
  <c r="F9211" i="1" s="1"/>
  <c r="H9209" i="1"/>
  <c r="E9209" i="1"/>
  <c r="F9209" i="1" s="1"/>
  <c r="H9207" i="1"/>
  <c r="E9207" i="1"/>
  <c r="F9207" i="1" s="1"/>
  <c r="H9205" i="1"/>
  <c r="E9205" i="1"/>
  <c r="F9205" i="1" s="1"/>
  <c r="H9203" i="1"/>
  <c r="E9203" i="1"/>
  <c r="F9203" i="1" s="1"/>
  <c r="H9198" i="1"/>
  <c r="E9198" i="1"/>
  <c r="F9198" i="1" s="1"/>
  <c r="H9194" i="1"/>
  <c r="E9194" i="1"/>
  <c r="F9194" i="1" s="1"/>
  <c r="H9192" i="1"/>
  <c r="E9192" i="1"/>
  <c r="F9192" i="1" s="1"/>
  <c r="H9190" i="1"/>
  <c r="E9190" i="1"/>
  <c r="F9190" i="1" s="1"/>
  <c r="H9188" i="1"/>
  <c r="E9188" i="1"/>
  <c r="F9188" i="1" s="1"/>
  <c r="H9186" i="1"/>
  <c r="E9186" i="1"/>
  <c r="F9186" i="1" s="1"/>
  <c r="H9184" i="1"/>
  <c r="E9184" i="1"/>
  <c r="F9184" i="1" s="1"/>
  <c r="H9182" i="1"/>
  <c r="E9182" i="1"/>
  <c r="F9182" i="1" s="1"/>
  <c r="H9180" i="1"/>
  <c r="E9180" i="1"/>
  <c r="F9180" i="1" s="1"/>
  <c r="H9178" i="1"/>
  <c r="E9178" i="1"/>
  <c r="F9178" i="1" s="1"/>
  <c r="H9176" i="1"/>
  <c r="E9176" i="1"/>
  <c r="F9176" i="1" s="1"/>
  <c r="H9174" i="1"/>
  <c r="E9174" i="1"/>
  <c r="F9174" i="1" s="1"/>
  <c r="H9172" i="1"/>
  <c r="E9172" i="1"/>
  <c r="F9172" i="1" s="1"/>
  <c r="H9170" i="1"/>
  <c r="E9170" i="1"/>
  <c r="F9170" i="1" s="1"/>
  <c r="H9168" i="1"/>
  <c r="E9168" i="1"/>
  <c r="F9168" i="1" s="1"/>
  <c r="H9166" i="1"/>
  <c r="E9166" i="1"/>
  <c r="F9166" i="1" s="1"/>
  <c r="H9164" i="1"/>
  <c r="E9164" i="1"/>
  <c r="F9164" i="1" s="1"/>
  <c r="H9162" i="1"/>
  <c r="E9162" i="1"/>
  <c r="F9162" i="1" s="1"/>
  <c r="H9160" i="1"/>
  <c r="E9160" i="1"/>
  <c r="F9160" i="1" s="1"/>
  <c r="H9158" i="1"/>
  <c r="E9158" i="1"/>
  <c r="F9158" i="1" s="1"/>
  <c r="H9156" i="1"/>
  <c r="E9156" i="1"/>
  <c r="F9156" i="1" s="1"/>
  <c r="H9154" i="1"/>
  <c r="E9154" i="1"/>
  <c r="F9154" i="1" s="1"/>
  <c r="H9151" i="1"/>
  <c r="E9151" i="1"/>
  <c r="F9151" i="1" s="1"/>
  <c r="H9150" i="1"/>
  <c r="E9150" i="1"/>
  <c r="F9150" i="1" s="1"/>
  <c r="H9148" i="1"/>
  <c r="E9148" i="1"/>
  <c r="F9148" i="1" s="1"/>
  <c r="H9146" i="1"/>
  <c r="E9146" i="1"/>
  <c r="F9146" i="1" s="1"/>
  <c r="H9142" i="1"/>
  <c r="E9142" i="1"/>
  <c r="F9142" i="1" s="1"/>
  <c r="H9140" i="1"/>
  <c r="E9140" i="1"/>
  <c r="F9140" i="1" s="1"/>
  <c r="H9138" i="1"/>
  <c r="E9138" i="1"/>
  <c r="F9138" i="1" s="1"/>
  <c r="H9136" i="1"/>
  <c r="E9136" i="1"/>
  <c r="F9136" i="1" s="1"/>
  <c r="H9134" i="1"/>
  <c r="E9134" i="1"/>
  <c r="F9134" i="1" s="1"/>
  <c r="H9132" i="1"/>
  <c r="E9132" i="1"/>
  <c r="F9132" i="1" s="1"/>
  <c r="H9130" i="1"/>
  <c r="E9130" i="1"/>
  <c r="F9130" i="1" s="1"/>
  <c r="H9128" i="1"/>
  <c r="E9128" i="1"/>
  <c r="F9128" i="1" s="1"/>
  <c r="H9126" i="1"/>
  <c r="E9126" i="1"/>
  <c r="F9126" i="1" s="1"/>
  <c r="H9124" i="1"/>
  <c r="E9124" i="1"/>
  <c r="F9124" i="1" s="1"/>
  <c r="H9122" i="1"/>
  <c r="E9122" i="1"/>
  <c r="F9122" i="1" s="1"/>
  <c r="H9120" i="1"/>
  <c r="E9120" i="1"/>
  <c r="F9120" i="1" s="1"/>
  <c r="H9118" i="1"/>
  <c r="E9118" i="1"/>
  <c r="F9118" i="1" s="1"/>
  <c r="H9116" i="1"/>
  <c r="E9116" i="1"/>
  <c r="F9116" i="1" s="1"/>
  <c r="H9113" i="1"/>
  <c r="E9113" i="1"/>
  <c r="F9113" i="1" s="1"/>
  <c r="H9112" i="1"/>
  <c r="E9112" i="1"/>
  <c r="F9112" i="1" s="1"/>
  <c r="H9110" i="1"/>
  <c r="E9110" i="1"/>
  <c r="F9110" i="1" s="1"/>
  <c r="H9108" i="1"/>
  <c r="E9108" i="1"/>
  <c r="F9108" i="1" s="1"/>
  <c r="H9106" i="1"/>
  <c r="E9106" i="1"/>
  <c r="F9106" i="1" s="1"/>
  <c r="H9104" i="1"/>
  <c r="E9104" i="1"/>
  <c r="F9104" i="1" s="1"/>
  <c r="H9102" i="1"/>
  <c r="E9102" i="1"/>
  <c r="F9102" i="1" s="1"/>
  <c r="H9100" i="1"/>
  <c r="E9100" i="1"/>
  <c r="F9100" i="1" s="1"/>
  <c r="H9098" i="1"/>
  <c r="E9098" i="1"/>
  <c r="F9098" i="1" s="1"/>
  <c r="H9096" i="1"/>
  <c r="E9096" i="1"/>
  <c r="F9096" i="1" s="1"/>
  <c r="H9094" i="1"/>
  <c r="E9094" i="1"/>
  <c r="F9094" i="1" s="1"/>
  <c r="H9092" i="1"/>
  <c r="E9092" i="1"/>
  <c r="F9092" i="1" s="1"/>
  <c r="H9090" i="1"/>
  <c r="E9090" i="1"/>
  <c r="F9090" i="1" s="1"/>
  <c r="H9088" i="1"/>
  <c r="E9088" i="1"/>
  <c r="F9088" i="1" s="1"/>
  <c r="H9086" i="1"/>
  <c r="E9086" i="1"/>
  <c r="F9086" i="1" s="1"/>
  <c r="H9084" i="1"/>
  <c r="E9084" i="1"/>
  <c r="F9084" i="1" s="1"/>
  <c r="H9082" i="1"/>
  <c r="E9082" i="1"/>
  <c r="F9082" i="1" s="1"/>
  <c r="H9080" i="1"/>
  <c r="E9080" i="1"/>
  <c r="F9080" i="1" s="1"/>
  <c r="H9078" i="1"/>
  <c r="E9078" i="1"/>
  <c r="F9078" i="1" s="1"/>
  <c r="H9076" i="1"/>
  <c r="E9076" i="1"/>
  <c r="F9076" i="1" s="1"/>
  <c r="H9074" i="1"/>
  <c r="E9074" i="1"/>
  <c r="F9074" i="1" s="1"/>
  <c r="H9072" i="1"/>
  <c r="E9072" i="1"/>
  <c r="F9072" i="1" s="1"/>
  <c r="H9070" i="1"/>
  <c r="E9070" i="1"/>
  <c r="F9070" i="1" s="1"/>
  <c r="H9067" i="1"/>
  <c r="E9067" i="1"/>
  <c r="F9067" i="1" s="1"/>
  <c r="H9065" i="1"/>
  <c r="E9065" i="1"/>
  <c r="F9065" i="1" s="1"/>
  <c r="H9063" i="1"/>
  <c r="E9063" i="1"/>
  <c r="F9063" i="1" s="1"/>
  <c r="H9061" i="1"/>
  <c r="E9061" i="1"/>
  <c r="F9061" i="1" s="1"/>
  <c r="H9059" i="1"/>
  <c r="E9059" i="1"/>
  <c r="F9059" i="1" s="1"/>
  <c r="H9057" i="1"/>
  <c r="E9057" i="1"/>
  <c r="F9057" i="1" s="1"/>
  <c r="H9055" i="1"/>
  <c r="E9055" i="1"/>
  <c r="F9055" i="1" s="1"/>
  <c r="H9053" i="1"/>
  <c r="E9053" i="1"/>
  <c r="F9053" i="1" s="1"/>
  <c r="H9051" i="1"/>
  <c r="E9051" i="1"/>
  <c r="F9051" i="1" s="1"/>
  <c r="H9048" i="1"/>
  <c r="E9048" i="1"/>
  <c r="F9048" i="1" s="1"/>
  <c r="H9046" i="1"/>
  <c r="E9046" i="1"/>
  <c r="F9046" i="1" s="1"/>
  <c r="H9044" i="1"/>
  <c r="E9044" i="1"/>
  <c r="F9044" i="1" s="1"/>
  <c r="H9042" i="1"/>
  <c r="E9042" i="1"/>
  <c r="F9042" i="1" s="1"/>
  <c r="H9040" i="1"/>
  <c r="E9040" i="1"/>
  <c r="F9040" i="1" s="1"/>
  <c r="H9038" i="1"/>
  <c r="E9038" i="1"/>
  <c r="F9038" i="1" s="1"/>
  <c r="H9036" i="1"/>
  <c r="E9036" i="1"/>
  <c r="F9036" i="1" s="1"/>
  <c r="H9034" i="1"/>
  <c r="E9034" i="1"/>
  <c r="F9034" i="1" s="1"/>
  <c r="H9032" i="1"/>
  <c r="E9032" i="1"/>
  <c r="F9032" i="1" s="1"/>
  <c r="H9030" i="1"/>
  <c r="E9030" i="1"/>
  <c r="F9030" i="1" s="1"/>
  <c r="H9028" i="1"/>
  <c r="E9028" i="1"/>
  <c r="F9028" i="1" s="1"/>
  <c r="H9026" i="1"/>
  <c r="E9026" i="1"/>
  <c r="F9026" i="1" s="1"/>
  <c r="H9024" i="1"/>
  <c r="E9024" i="1"/>
  <c r="F9024" i="1" s="1"/>
  <c r="H9022" i="1"/>
  <c r="E9022" i="1"/>
  <c r="F9022" i="1" s="1"/>
  <c r="H9020" i="1"/>
  <c r="E9020" i="1"/>
  <c r="F9020" i="1" s="1"/>
  <c r="H9017" i="1"/>
  <c r="E9017" i="1"/>
  <c r="F9017" i="1" s="1"/>
  <c r="H9016" i="1"/>
  <c r="E9016" i="1"/>
  <c r="F9016" i="1" s="1"/>
  <c r="H9014" i="1"/>
  <c r="E9014" i="1"/>
  <c r="F9014" i="1" s="1"/>
  <c r="H9011" i="1"/>
  <c r="E9011" i="1"/>
  <c r="F9011" i="1" s="1"/>
  <c r="H9010" i="1"/>
  <c r="E9010" i="1"/>
  <c r="F9010" i="1" s="1"/>
  <c r="H9008" i="1"/>
  <c r="E9008" i="1"/>
  <c r="F9008" i="1" s="1"/>
  <c r="H9006" i="1"/>
  <c r="E9006" i="1"/>
  <c r="F9006" i="1" s="1"/>
  <c r="H9004" i="1"/>
  <c r="E9004" i="1"/>
  <c r="F9004" i="1" s="1"/>
  <c r="H9002" i="1"/>
  <c r="E9002" i="1"/>
  <c r="F9002" i="1" s="1"/>
  <c r="H9000" i="1"/>
  <c r="E9000" i="1"/>
  <c r="F9000" i="1" s="1"/>
  <c r="H8998" i="1"/>
  <c r="E8998" i="1"/>
  <c r="F8998" i="1" s="1"/>
  <c r="H8996" i="1"/>
  <c r="E8996" i="1"/>
  <c r="F8996" i="1" s="1"/>
  <c r="H8994" i="1"/>
  <c r="E8994" i="1"/>
  <c r="F8994" i="1" s="1"/>
  <c r="H8992" i="1"/>
  <c r="E8992" i="1"/>
  <c r="F8992" i="1" s="1"/>
  <c r="H8990" i="1"/>
  <c r="E8990" i="1"/>
  <c r="F8990" i="1" s="1"/>
  <c r="H8988" i="1"/>
  <c r="E8988" i="1"/>
  <c r="F8988" i="1" s="1"/>
  <c r="H8986" i="1"/>
  <c r="E8986" i="1"/>
  <c r="F8986" i="1" s="1"/>
  <c r="H8984" i="1"/>
  <c r="E8984" i="1"/>
  <c r="F8984" i="1" s="1"/>
  <c r="H8982" i="1"/>
  <c r="E8982" i="1"/>
  <c r="F8982" i="1" s="1"/>
  <c r="H8980" i="1"/>
  <c r="E8980" i="1"/>
  <c r="F8980" i="1" s="1"/>
  <c r="H8978" i="1"/>
  <c r="E8978" i="1"/>
  <c r="F8978" i="1" s="1"/>
  <c r="H8976" i="1"/>
  <c r="E8976" i="1"/>
  <c r="F8976" i="1" s="1"/>
  <c r="H8974" i="1"/>
  <c r="E8974" i="1"/>
  <c r="F8974" i="1" s="1"/>
  <c r="H8972" i="1"/>
  <c r="E8972" i="1"/>
  <c r="F8972" i="1" s="1"/>
  <c r="H8970" i="1"/>
  <c r="E8970" i="1"/>
  <c r="F8970" i="1" s="1"/>
  <c r="H8968" i="1"/>
  <c r="E8968" i="1"/>
  <c r="F8968" i="1" s="1"/>
  <c r="H8964" i="1"/>
  <c r="E8964" i="1"/>
  <c r="F8964" i="1" s="1"/>
  <c r="H8962" i="1"/>
  <c r="E8962" i="1"/>
  <c r="F8962" i="1" s="1"/>
  <c r="H8960" i="1"/>
  <c r="E8960" i="1"/>
  <c r="F8960" i="1" s="1"/>
  <c r="H8958" i="1"/>
  <c r="E8958" i="1"/>
  <c r="F8958" i="1" s="1"/>
  <c r="H8956" i="1"/>
  <c r="E8956" i="1"/>
  <c r="F8956" i="1" s="1"/>
  <c r="H8954" i="1"/>
  <c r="E8954" i="1"/>
  <c r="F8954" i="1" s="1"/>
  <c r="H8952" i="1"/>
  <c r="E8952" i="1"/>
  <c r="F8952" i="1" s="1"/>
  <c r="H8950" i="1"/>
  <c r="E8950" i="1"/>
  <c r="F8950" i="1" s="1"/>
  <c r="H8948" i="1"/>
  <c r="E8948" i="1"/>
  <c r="F8948" i="1" s="1"/>
  <c r="H8946" i="1"/>
  <c r="E8946" i="1"/>
  <c r="F8946" i="1" s="1"/>
  <c r="H8944" i="1"/>
  <c r="E8944" i="1"/>
  <c r="F8944" i="1" s="1"/>
  <c r="H8942" i="1"/>
  <c r="E8942" i="1"/>
  <c r="F8942" i="1" s="1"/>
  <c r="H8940" i="1"/>
  <c r="E8940" i="1"/>
  <c r="F8940" i="1" s="1"/>
  <c r="H8938" i="1"/>
  <c r="E8938" i="1"/>
  <c r="F8938" i="1" s="1"/>
  <c r="H8936" i="1"/>
  <c r="E8936" i="1"/>
  <c r="F8936" i="1" s="1"/>
  <c r="H8934" i="1"/>
  <c r="E8934" i="1"/>
  <c r="F8934" i="1" s="1"/>
  <c r="H8932" i="1"/>
  <c r="E8932" i="1"/>
  <c r="F8932" i="1" s="1"/>
  <c r="H8930" i="1"/>
  <c r="E8930" i="1"/>
  <c r="F8930" i="1" s="1"/>
  <c r="H8926" i="1"/>
  <c r="E8926" i="1"/>
  <c r="F8926" i="1" s="1"/>
  <c r="H8924" i="1"/>
  <c r="E8924" i="1"/>
  <c r="F8924" i="1" s="1"/>
  <c r="H8921" i="1"/>
  <c r="E8921" i="1"/>
  <c r="F8921" i="1" s="1"/>
  <c r="H8920" i="1"/>
  <c r="E8920" i="1"/>
  <c r="F8920" i="1" s="1"/>
  <c r="H8918" i="1"/>
  <c r="E8918" i="1"/>
  <c r="F8918" i="1" s="1"/>
  <c r="H8916" i="1"/>
  <c r="E8916" i="1"/>
  <c r="F8916" i="1" s="1"/>
  <c r="H8914" i="1"/>
  <c r="E8914" i="1"/>
  <c r="F8914" i="1" s="1"/>
  <c r="H8912" i="1"/>
  <c r="E8912" i="1"/>
  <c r="F8912" i="1" s="1"/>
  <c r="H8910" i="1"/>
  <c r="E8910" i="1"/>
  <c r="F8910" i="1" s="1"/>
  <c r="H8078" i="1"/>
  <c r="E8078" i="1"/>
  <c r="F8078" i="1" s="1"/>
  <c r="H8070" i="1"/>
  <c r="E8070" i="1"/>
  <c r="F8070" i="1" s="1"/>
  <c r="H8062" i="1"/>
  <c r="E8062" i="1"/>
  <c r="F8062" i="1" s="1"/>
  <c r="H7856" i="1"/>
  <c r="E7856" i="1"/>
  <c r="F7856" i="1" s="1"/>
  <c r="H7832" i="1"/>
  <c r="E7832" i="1"/>
  <c r="F7832" i="1" s="1"/>
  <c r="H7804" i="1"/>
  <c r="E7804" i="1"/>
  <c r="F7804" i="1" s="1"/>
  <c r="H7800" i="1"/>
  <c r="E7800" i="1"/>
  <c r="F7800" i="1" s="1"/>
  <c r="H7798" i="1"/>
  <c r="E7798" i="1"/>
  <c r="F7798" i="1" s="1"/>
  <c r="H7651" i="1"/>
  <c r="E7651" i="1"/>
  <c r="F7651" i="1" s="1"/>
  <c r="H7645" i="1"/>
  <c r="E7645" i="1"/>
  <c r="F7645" i="1" s="1"/>
  <c r="H7643" i="1"/>
  <c r="E7643" i="1"/>
  <c r="F7643" i="1" s="1"/>
  <c r="H7641" i="1"/>
  <c r="E7641" i="1"/>
  <c r="F7641" i="1" s="1"/>
  <c r="H7631" i="1"/>
  <c r="E7631" i="1"/>
  <c r="F7631" i="1" s="1"/>
  <c r="H7621" i="1"/>
  <c r="E7621" i="1"/>
  <c r="F7621" i="1" s="1"/>
  <c r="H7605" i="1"/>
  <c r="E7605" i="1"/>
  <c r="F7605" i="1" s="1"/>
  <c r="H7603" i="1"/>
  <c r="E7603" i="1"/>
  <c r="F7603" i="1" s="1"/>
  <c r="H8908" i="1"/>
  <c r="E8908" i="1"/>
  <c r="F8908" i="1" s="1"/>
  <c r="H8906" i="1"/>
  <c r="E8906" i="1"/>
  <c r="F8906" i="1" s="1"/>
  <c r="H8904" i="1"/>
  <c r="E8904" i="1"/>
  <c r="F8904" i="1" s="1"/>
  <c r="H8902" i="1"/>
  <c r="E8902" i="1"/>
  <c r="F8902" i="1" s="1"/>
  <c r="H8900" i="1"/>
  <c r="E8900" i="1"/>
  <c r="F8900" i="1" s="1"/>
  <c r="H8898" i="1"/>
  <c r="E8898" i="1"/>
  <c r="F8898" i="1" s="1"/>
  <c r="H8896" i="1"/>
  <c r="E8896" i="1"/>
  <c r="F8896" i="1" s="1"/>
  <c r="H8894" i="1"/>
  <c r="E8894" i="1"/>
  <c r="F8894" i="1" s="1"/>
  <c r="H8892" i="1"/>
  <c r="E8892" i="1"/>
  <c r="F8892" i="1" s="1"/>
  <c r="H8890" i="1"/>
  <c r="E8890" i="1"/>
  <c r="F8890" i="1" s="1"/>
  <c r="H8888" i="1"/>
  <c r="E8888" i="1"/>
  <c r="F8888" i="1" s="1"/>
  <c r="H8885" i="1"/>
  <c r="E8885" i="1"/>
  <c r="F8885" i="1" s="1"/>
  <c r="H8883" i="1"/>
  <c r="E8883" i="1"/>
  <c r="F8883" i="1" s="1"/>
  <c r="H8880" i="1"/>
  <c r="E8880" i="1"/>
  <c r="F8880" i="1" s="1"/>
  <c r="H8878" i="1"/>
  <c r="E8878" i="1"/>
  <c r="F8878" i="1" s="1"/>
  <c r="H8876" i="1"/>
  <c r="E8876" i="1"/>
  <c r="F8876" i="1" s="1"/>
  <c r="H8874" i="1"/>
  <c r="E8874" i="1"/>
  <c r="F8874" i="1" s="1"/>
  <c r="H8871" i="1"/>
  <c r="E8871" i="1"/>
  <c r="F8871" i="1" s="1"/>
  <c r="H8869" i="1"/>
  <c r="E8869" i="1"/>
  <c r="F8869" i="1" s="1"/>
  <c r="H8867" i="1"/>
  <c r="E8867" i="1"/>
  <c r="F8867" i="1" s="1"/>
  <c r="H8865" i="1"/>
  <c r="E8865" i="1"/>
  <c r="F8865" i="1" s="1"/>
  <c r="H8862" i="1"/>
  <c r="E8862" i="1"/>
  <c r="F8862" i="1" s="1"/>
  <c r="H8861" i="1"/>
  <c r="E8861" i="1"/>
  <c r="F8861" i="1" s="1"/>
  <c r="H8859" i="1"/>
  <c r="E8859" i="1"/>
  <c r="F8859" i="1" s="1"/>
  <c r="H8857" i="1"/>
  <c r="E8857" i="1"/>
  <c r="F8857" i="1" s="1"/>
  <c r="H8855" i="1"/>
  <c r="E8855" i="1"/>
  <c r="F8855" i="1" s="1"/>
  <c r="H8853" i="1"/>
  <c r="E8853" i="1"/>
  <c r="F8853" i="1" s="1"/>
  <c r="H8851" i="1"/>
  <c r="E8851" i="1"/>
  <c r="F8851" i="1" s="1"/>
  <c r="H8849" i="1"/>
  <c r="E8849" i="1"/>
  <c r="F8849" i="1" s="1"/>
  <c r="H8847" i="1"/>
  <c r="E8847" i="1"/>
  <c r="F8847" i="1" s="1"/>
  <c r="H8845" i="1"/>
  <c r="E8845" i="1"/>
  <c r="F8845" i="1" s="1"/>
  <c r="H8843" i="1"/>
  <c r="E8843" i="1"/>
  <c r="F8843" i="1" s="1"/>
  <c r="H8841" i="1"/>
  <c r="E8841" i="1"/>
  <c r="F8841" i="1" s="1"/>
  <c r="H8839" i="1"/>
  <c r="E8839" i="1"/>
  <c r="F8839" i="1" s="1"/>
  <c r="H8837" i="1"/>
  <c r="E8837" i="1"/>
  <c r="F8837" i="1" s="1"/>
  <c r="H8835" i="1"/>
  <c r="E8835" i="1"/>
  <c r="F8835" i="1" s="1"/>
  <c r="H8833" i="1"/>
  <c r="E8833" i="1"/>
  <c r="F8833" i="1" s="1"/>
  <c r="H8831" i="1"/>
  <c r="E8831" i="1"/>
  <c r="F8831" i="1" s="1"/>
  <c r="H8829" i="1"/>
  <c r="E8829" i="1"/>
  <c r="F8829" i="1" s="1"/>
  <c r="H8827" i="1"/>
  <c r="E8827" i="1"/>
  <c r="F8827" i="1" s="1"/>
  <c r="H8825" i="1"/>
  <c r="E8825" i="1"/>
  <c r="F8825" i="1" s="1"/>
  <c r="H8823" i="1"/>
  <c r="E8823" i="1"/>
  <c r="F8823" i="1" s="1"/>
  <c r="H8821" i="1"/>
  <c r="E8821" i="1"/>
  <c r="F8821" i="1" s="1"/>
  <c r="H8819" i="1"/>
  <c r="E8819" i="1"/>
  <c r="F8819" i="1" s="1"/>
  <c r="H8817" i="1"/>
  <c r="E8817" i="1"/>
  <c r="F8817" i="1" s="1"/>
  <c r="H8815" i="1"/>
  <c r="E8815" i="1"/>
  <c r="F8815" i="1" s="1"/>
  <c r="H8813" i="1"/>
  <c r="E8813" i="1"/>
  <c r="F8813" i="1" s="1"/>
  <c r="H8811" i="1"/>
  <c r="E8811" i="1"/>
  <c r="F8811" i="1" s="1"/>
  <c r="H8809" i="1"/>
  <c r="E8809" i="1"/>
  <c r="F8809" i="1" s="1"/>
  <c r="H8807" i="1"/>
  <c r="E8807" i="1"/>
  <c r="F8807" i="1" s="1"/>
  <c r="H8805" i="1"/>
  <c r="E8805" i="1"/>
  <c r="F8805" i="1" s="1"/>
  <c r="H8803" i="1"/>
  <c r="E8803" i="1"/>
  <c r="F8803" i="1" s="1"/>
  <c r="H8801" i="1"/>
  <c r="E8801" i="1"/>
  <c r="F8801" i="1" s="1"/>
  <c r="H8797" i="1"/>
  <c r="E8797" i="1"/>
  <c r="F8797" i="1" s="1"/>
  <c r="H8795" i="1"/>
  <c r="E8795" i="1"/>
  <c r="F8795" i="1" s="1"/>
  <c r="H8793" i="1"/>
  <c r="E8793" i="1"/>
  <c r="F8793" i="1" s="1"/>
  <c r="H8791" i="1"/>
  <c r="E8791" i="1"/>
  <c r="F8791" i="1" s="1"/>
  <c r="H8789" i="1"/>
  <c r="E8789" i="1"/>
  <c r="F8789" i="1" s="1"/>
  <c r="H8787" i="1"/>
  <c r="E8787" i="1"/>
  <c r="F8787" i="1" s="1"/>
  <c r="H8785" i="1"/>
  <c r="E8785" i="1"/>
  <c r="F8785" i="1" s="1"/>
  <c r="H8783" i="1"/>
  <c r="E8783" i="1"/>
  <c r="F8783" i="1" s="1"/>
  <c r="H8781" i="1"/>
  <c r="E8781" i="1"/>
  <c r="F8781" i="1" s="1"/>
  <c r="H8779" i="1"/>
  <c r="E8779" i="1"/>
  <c r="F8779" i="1" s="1"/>
  <c r="H8777" i="1"/>
  <c r="E8777" i="1"/>
  <c r="F8777" i="1" s="1"/>
  <c r="H8775" i="1"/>
  <c r="E8775" i="1"/>
  <c r="F8775" i="1" s="1"/>
  <c r="H8773" i="1"/>
  <c r="E8773" i="1"/>
  <c r="F8773" i="1" s="1"/>
  <c r="H8771" i="1"/>
  <c r="E8771" i="1"/>
  <c r="F8771" i="1" s="1"/>
  <c r="H8769" i="1"/>
  <c r="E8769" i="1"/>
  <c r="F8769" i="1" s="1"/>
  <c r="H8767" i="1"/>
  <c r="E8767" i="1"/>
  <c r="F8767" i="1" s="1"/>
  <c r="H8765" i="1"/>
  <c r="E8765" i="1"/>
  <c r="F8765" i="1" s="1"/>
  <c r="H8763" i="1"/>
  <c r="E8763" i="1"/>
  <c r="F8763" i="1" s="1"/>
  <c r="H8761" i="1"/>
  <c r="E8761" i="1"/>
  <c r="F8761" i="1" s="1"/>
  <c r="H8759" i="1"/>
  <c r="E8759" i="1"/>
  <c r="F8759" i="1" s="1"/>
  <c r="H8757" i="1"/>
  <c r="E8757" i="1"/>
  <c r="F8757" i="1" s="1"/>
  <c r="H8755" i="1"/>
  <c r="E8755" i="1"/>
  <c r="F8755" i="1" s="1"/>
  <c r="H8753" i="1"/>
  <c r="E8753" i="1"/>
  <c r="F8753" i="1" s="1"/>
  <c r="H8751" i="1"/>
  <c r="E8751" i="1"/>
  <c r="F8751" i="1" s="1"/>
  <c r="H8749" i="1"/>
  <c r="E8749" i="1"/>
  <c r="F8749" i="1" s="1"/>
  <c r="H8747" i="1"/>
  <c r="E8747" i="1"/>
  <c r="F8747" i="1" s="1"/>
  <c r="H8745" i="1"/>
  <c r="E8745" i="1"/>
  <c r="F8745" i="1" s="1"/>
  <c r="H8743" i="1"/>
  <c r="E8743" i="1"/>
  <c r="F8743" i="1" s="1"/>
  <c r="H8741" i="1"/>
  <c r="E8741" i="1"/>
  <c r="F8741" i="1" s="1"/>
  <c r="H8739" i="1"/>
  <c r="E8739" i="1"/>
  <c r="F8739" i="1" s="1"/>
  <c r="H8737" i="1"/>
  <c r="E8737" i="1"/>
  <c r="F8737" i="1" s="1"/>
  <c r="H8735" i="1"/>
  <c r="E8735" i="1"/>
  <c r="F8735" i="1" s="1"/>
  <c r="H8733" i="1"/>
  <c r="E8733" i="1"/>
  <c r="F8733" i="1" s="1"/>
  <c r="H8731" i="1"/>
  <c r="E8731" i="1"/>
  <c r="F8731" i="1" s="1"/>
  <c r="H8729" i="1"/>
  <c r="E8729" i="1"/>
  <c r="F8729" i="1" s="1"/>
  <c r="H8727" i="1"/>
  <c r="E8727" i="1"/>
  <c r="F8727" i="1" s="1"/>
  <c r="H8725" i="1"/>
  <c r="E8725" i="1"/>
  <c r="F8725" i="1" s="1"/>
  <c r="H8723" i="1"/>
  <c r="E8723" i="1"/>
  <c r="F8723" i="1" s="1"/>
  <c r="H8721" i="1"/>
  <c r="E8721" i="1"/>
  <c r="F8721" i="1" s="1"/>
  <c r="H8719" i="1"/>
  <c r="E8719" i="1"/>
  <c r="F8719" i="1" s="1"/>
  <c r="H8717" i="1"/>
  <c r="E8717" i="1"/>
  <c r="F8717" i="1" s="1"/>
  <c r="H8715" i="1"/>
  <c r="E8715" i="1"/>
  <c r="F8715" i="1" s="1"/>
  <c r="H8713" i="1"/>
  <c r="E8713" i="1"/>
  <c r="F8713" i="1" s="1"/>
  <c r="H8711" i="1"/>
  <c r="E8711" i="1"/>
  <c r="F8711" i="1" s="1"/>
  <c r="H8709" i="1"/>
  <c r="E8709" i="1"/>
  <c r="F8709" i="1" s="1"/>
  <c r="H8707" i="1"/>
  <c r="E8707" i="1"/>
  <c r="F8707" i="1" s="1"/>
  <c r="H8705" i="1"/>
  <c r="E8705" i="1"/>
  <c r="F8705" i="1" s="1"/>
  <c r="H8703" i="1"/>
  <c r="E8703" i="1"/>
  <c r="F8703" i="1" s="1"/>
  <c r="H8701" i="1"/>
  <c r="E8701" i="1"/>
  <c r="F8701" i="1" s="1"/>
  <c r="H8699" i="1"/>
  <c r="E8699" i="1"/>
  <c r="F8699" i="1" s="1"/>
  <c r="H8697" i="1"/>
  <c r="E8697" i="1"/>
  <c r="F8697" i="1" s="1"/>
  <c r="H8694" i="1"/>
  <c r="E8694" i="1"/>
  <c r="F8694" i="1" s="1"/>
  <c r="H8692" i="1"/>
  <c r="E8692" i="1"/>
  <c r="F8692" i="1" s="1"/>
  <c r="H8690" i="1"/>
  <c r="E8690" i="1"/>
  <c r="F8690" i="1" s="1"/>
  <c r="H8688" i="1"/>
  <c r="E8688" i="1"/>
  <c r="F8688" i="1" s="1"/>
  <c r="H8684" i="1"/>
  <c r="E8684" i="1"/>
  <c r="F8684" i="1" s="1"/>
  <c r="H8680" i="1"/>
  <c r="E8680" i="1"/>
  <c r="F8680" i="1" s="1"/>
  <c r="H8677" i="1"/>
  <c r="E8677" i="1"/>
  <c r="F8677" i="1" s="1"/>
  <c r="H8674" i="1"/>
  <c r="E8674" i="1"/>
  <c r="F8674" i="1" s="1"/>
  <c r="H8672" i="1"/>
  <c r="E8672" i="1"/>
  <c r="F8672" i="1" s="1"/>
  <c r="H8668" i="1"/>
  <c r="E8668" i="1"/>
  <c r="F8668" i="1" s="1"/>
  <c r="H8666" i="1"/>
  <c r="E8666" i="1"/>
  <c r="F8666" i="1" s="1"/>
  <c r="H8664" i="1"/>
  <c r="E8664" i="1"/>
  <c r="F8664" i="1" s="1"/>
  <c r="H8662" i="1"/>
  <c r="E8662" i="1"/>
  <c r="F8662" i="1" s="1"/>
  <c r="H8660" i="1"/>
  <c r="E8660" i="1"/>
  <c r="F8660" i="1" s="1"/>
  <c r="H8658" i="1"/>
  <c r="E8658" i="1"/>
  <c r="F8658" i="1" s="1"/>
  <c r="H8656" i="1"/>
  <c r="E8656" i="1"/>
  <c r="F8656" i="1" s="1"/>
  <c r="H8654" i="1"/>
  <c r="E8654" i="1"/>
  <c r="F8654" i="1" s="1"/>
  <c r="H8652" i="1"/>
  <c r="E8652" i="1"/>
  <c r="F8652" i="1" s="1"/>
  <c r="H8650" i="1"/>
  <c r="E8650" i="1"/>
  <c r="F8650" i="1" s="1"/>
  <c r="H8648" i="1"/>
  <c r="E8648" i="1"/>
  <c r="F8648" i="1" s="1"/>
  <c r="H8646" i="1"/>
  <c r="E8646" i="1"/>
  <c r="F8646" i="1" s="1"/>
  <c r="H8644" i="1"/>
  <c r="E8644" i="1"/>
  <c r="F8644" i="1" s="1"/>
  <c r="H8642" i="1"/>
  <c r="E8642" i="1"/>
  <c r="F8642" i="1" s="1"/>
  <c r="H8640" i="1"/>
  <c r="E8640" i="1"/>
  <c r="F8640" i="1" s="1"/>
  <c r="H8638" i="1"/>
  <c r="E8638" i="1"/>
  <c r="F8638" i="1" s="1"/>
  <c r="H8636" i="1"/>
  <c r="E8636" i="1"/>
  <c r="F8636" i="1" s="1"/>
  <c r="H8634" i="1"/>
  <c r="E8634" i="1"/>
  <c r="F8634" i="1" s="1"/>
  <c r="H8632" i="1"/>
  <c r="E8632" i="1"/>
  <c r="F8632" i="1" s="1"/>
  <c r="H8630" i="1"/>
  <c r="E8630" i="1"/>
  <c r="F8630" i="1" s="1"/>
  <c r="H8628" i="1"/>
  <c r="E8628" i="1"/>
  <c r="F8628" i="1" s="1"/>
  <c r="H8626" i="1"/>
  <c r="E8626" i="1"/>
  <c r="F8626" i="1" s="1"/>
  <c r="H8624" i="1"/>
  <c r="E8624" i="1"/>
  <c r="F8624" i="1" s="1"/>
  <c r="H8621" i="1"/>
  <c r="E8621" i="1"/>
  <c r="F8621" i="1" s="1"/>
  <c r="H8620" i="1"/>
  <c r="E8620" i="1"/>
  <c r="F8620" i="1" s="1"/>
  <c r="H8618" i="1"/>
  <c r="E8618" i="1"/>
  <c r="F8618" i="1" s="1"/>
  <c r="H8616" i="1"/>
  <c r="E8616" i="1"/>
  <c r="F8616" i="1" s="1"/>
  <c r="H8614" i="1"/>
  <c r="E8614" i="1"/>
  <c r="F8614" i="1" s="1"/>
  <c r="H8612" i="1"/>
  <c r="E8612" i="1"/>
  <c r="F8612" i="1" s="1"/>
  <c r="H8610" i="1"/>
  <c r="E8610" i="1"/>
  <c r="F8610" i="1" s="1"/>
  <c r="H8608" i="1"/>
  <c r="E8608" i="1"/>
  <c r="F8608" i="1" s="1"/>
  <c r="H8606" i="1"/>
  <c r="E8606" i="1"/>
  <c r="F8606" i="1" s="1"/>
  <c r="H8604" i="1"/>
  <c r="E8604" i="1"/>
  <c r="F8604" i="1" s="1"/>
  <c r="H8601" i="1"/>
  <c r="E8601" i="1"/>
  <c r="F8601" i="1" s="1"/>
  <c r="H8599" i="1"/>
  <c r="E8599" i="1"/>
  <c r="F8599" i="1" s="1"/>
  <c r="H8597" i="1"/>
  <c r="E8597" i="1"/>
  <c r="F8597" i="1" s="1"/>
  <c r="H8595" i="1"/>
  <c r="E8595" i="1"/>
  <c r="F8595" i="1" s="1"/>
  <c r="H8593" i="1"/>
  <c r="E8593" i="1"/>
  <c r="F8593" i="1" s="1"/>
  <c r="H8591" i="1"/>
  <c r="E8591" i="1"/>
  <c r="F8591" i="1" s="1"/>
  <c r="H8589" i="1"/>
  <c r="E8589" i="1"/>
  <c r="F8589" i="1" s="1"/>
  <c r="H8587" i="1"/>
  <c r="E8587" i="1"/>
  <c r="F8587" i="1" s="1"/>
  <c r="H8585" i="1"/>
  <c r="E8585" i="1"/>
  <c r="F8585" i="1" s="1"/>
  <c r="H8583" i="1"/>
  <c r="E8583" i="1"/>
  <c r="F8583" i="1" s="1"/>
  <c r="H8581" i="1"/>
  <c r="E8581" i="1"/>
  <c r="F8581" i="1" s="1"/>
  <c r="H8579" i="1"/>
  <c r="E8579" i="1"/>
  <c r="F8579" i="1" s="1"/>
  <c r="H8577" i="1"/>
  <c r="E8577" i="1"/>
  <c r="F8577" i="1" s="1"/>
  <c r="H8575" i="1"/>
  <c r="E8575" i="1"/>
  <c r="F8575" i="1" s="1"/>
  <c r="H8573" i="1"/>
  <c r="E8573" i="1"/>
  <c r="F8573" i="1" s="1"/>
  <c r="H8571" i="1"/>
  <c r="E8571" i="1"/>
  <c r="F8571" i="1" s="1"/>
  <c r="H8569" i="1"/>
  <c r="E8569" i="1"/>
  <c r="F8569" i="1" s="1"/>
  <c r="H8567" i="1"/>
  <c r="E8567" i="1"/>
  <c r="F8567" i="1" s="1"/>
  <c r="H8565" i="1"/>
  <c r="E8565" i="1"/>
  <c r="F8565" i="1" s="1"/>
  <c r="H8563" i="1"/>
  <c r="E8563" i="1"/>
  <c r="F8563" i="1" s="1"/>
  <c r="H8561" i="1"/>
  <c r="E8561" i="1"/>
  <c r="F8561" i="1" s="1"/>
  <c r="H8559" i="1"/>
  <c r="E8559" i="1"/>
  <c r="F8559" i="1" s="1"/>
  <c r="H8557" i="1"/>
  <c r="E8557" i="1"/>
  <c r="F8557" i="1" s="1"/>
  <c r="H8555" i="1"/>
  <c r="E8555" i="1"/>
  <c r="F8555" i="1" s="1"/>
  <c r="H8553" i="1"/>
  <c r="E8553" i="1"/>
  <c r="F8553" i="1" s="1"/>
  <c r="H8551" i="1"/>
  <c r="E8551" i="1"/>
  <c r="F8551" i="1" s="1"/>
  <c r="H8549" i="1"/>
  <c r="E8549" i="1"/>
  <c r="F8549" i="1" s="1"/>
  <c r="H8547" i="1"/>
  <c r="E8547" i="1"/>
  <c r="F8547" i="1" s="1"/>
  <c r="H8544" i="1"/>
  <c r="E8544" i="1"/>
  <c r="F8544" i="1" s="1"/>
  <c r="H8542" i="1"/>
  <c r="E8542" i="1"/>
  <c r="F8542" i="1" s="1"/>
  <c r="H8540" i="1"/>
  <c r="E8540" i="1"/>
  <c r="F8540" i="1" s="1"/>
  <c r="H8538" i="1"/>
  <c r="E8538" i="1"/>
  <c r="F8538" i="1" s="1"/>
  <c r="H8536" i="1"/>
  <c r="E8536" i="1"/>
  <c r="F8536" i="1" s="1"/>
  <c r="H8534" i="1"/>
  <c r="E8534" i="1"/>
  <c r="F8534" i="1" s="1"/>
  <c r="H8532" i="1"/>
  <c r="E8532" i="1"/>
  <c r="F8532" i="1" s="1"/>
  <c r="H8530" i="1"/>
  <c r="E8530" i="1"/>
  <c r="F8530" i="1" s="1"/>
  <c r="H8528" i="1"/>
  <c r="E8528" i="1"/>
  <c r="F8528" i="1" s="1"/>
  <c r="H8526" i="1"/>
  <c r="E8526" i="1"/>
  <c r="F8526" i="1" s="1"/>
  <c r="H8524" i="1"/>
  <c r="E8524" i="1"/>
  <c r="F8524" i="1" s="1"/>
  <c r="H8520" i="1"/>
  <c r="E8520" i="1"/>
  <c r="F8520" i="1" s="1"/>
  <c r="H8518" i="1"/>
  <c r="E8518" i="1"/>
  <c r="F8518" i="1" s="1"/>
  <c r="H8516" i="1"/>
  <c r="E8516" i="1"/>
  <c r="F8516" i="1" s="1"/>
  <c r="H8514" i="1"/>
  <c r="E8514" i="1"/>
  <c r="F8514" i="1" s="1"/>
  <c r="H8512" i="1"/>
  <c r="E8512" i="1"/>
  <c r="F8512" i="1" s="1"/>
  <c r="H8510" i="1"/>
  <c r="E8510" i="1"/>
  <c r="F8510" i="1" s="1"/>
  <c r="H8508" i="1"/>
  <c r="E8508" i="1"/>
  <c r="F8508" i="1" s="1"/>
  <c r="H8506" i="1"/>
  <c r="E8506" i="1"/>
  <c r="F8506" i="1" s="1"/>
  <c r="H8504" i="1"/>
  <c r="E8504" i="1"/>
  <c r="F8504" i="1" s="1"/>
  <c r="H8502" i="1"/>
  <c r="E8502" i="1"/>
  <c r="F8502" i="1" s="1"/>
  <c r="H8500" i="1"/>
  <c r="E8500" i="1"/>
  <c r="F8500" i="1" s="1"/>
  <c r="H8498" i="1"/>
  <c r="E8498" i="1"/>
  <c r="F8498" i="1" s="1"/>
  <c r="H8496" i="1"/>
  <c r="E8496" i="1"/>
  <c r="F8496" i="1" s="1"/>
  <c r="H8494" i="1"/>
  <c r="E8494" i="1"/>
  <c r="F8494" i="1" s="1"/>
  <c r="H8492" i="1"/>
  <c r="E8492" i="1"/>
  <c r="F8492" i="1" s="1"/>
  <c r="H8490" i="1"/>
  <c r="E8490" i="1"/>
  <c r="F8490" i="1" s="1"/>
  <c r="H8488" i="1"/>
  <c r="E8488" i="1"/>
  <c r="F8488" i="1" s="1"/>
  <c r="H8486" i="1"/>
  <c r="E8486" i="1"/>
  <c r="F8486" i="1" s="1"/>
  <c r="H8484" i="1"/>
  <c r="E8484" i="1"/>
  <c r="F8484" i="1" s="1"/>
  <c r="H8482" i="1"/>
  <c r="E8482" i="1"/>
  <c r="F8482" i="1" s="1"/>
  <c r="H8480" i="1"/>
  <c r="E8480" i="1"/>
  <c r="F8480" i="1" s="1"/>
  <c r="H8478" i="1"/>
  <c r="E8478" i="1"/>
  <c r="F8478" i="1" s="1"/>
  <c r="H8476" i="1"/>
  <c r="E8476" i="1"/>
  <c r="F8476" i="1" s="1"/>
  <c r="H8474" i="1"/>
  <c r="E8474" i="1"/>
  <c r="F8474" i="1" s="1"/>
  <c r="H8472" i="1"/>
  <c r="E8472" i="1"/>
  <c r="F8472" i="1" s="1"/>
  <c r="H8470" i="1"/>
  <c r="E8470" i="1"/>
  <c r="F8470" i="1" s="1"/>
  <c r="H8468" i="1"/>
  <c r="E8468" i="1"/>
  <c r="F8468" i="1" s="1"/>
  <c r="H8466" i="1"/>
  <c r="E8466" i="1"/>
  <c r="F8466" i="1" s="1"/>
  <c r="H8464" i="1"/>
  <c r="E8464" i="1"/>
  <c r="F8464" i="1" s="1"/>
  <c r="H8462" i="1"/>
  <c r="E8462" i="1"/>
  <c r="F8462" i="1" s="1"/>
  <c r="H8460" i="1"/>
  <c r="E8460" i="1"/>
  <c r="F8460" i="1" s="1"/>
  <c r="H8458" i="1"/>
  <c r="E8458" i="1"/>
  <c r="F8458" i="1" s="1"/>
  <c r="H8454" i="1"/>
  <c r="E8454" i="1"/>
  <c r="F8454" i="1" s="1"/>
  <c r="H8452" i="1"/>
  <c r="E8452" i="1"/>
  <c r="F8452" i="1" s="1"/>
  <c r="H8450" i="1"/>
  <c r="E8450" i="1"/>
  <c r="F8450" i="1" s="1"/>
  <c r="H8447" i="1"/>
  <c r="E8447" i="1"/>
  <c r="F8447" i="1" s="1"/>
  <c r="H8446" i="1"/>
  <c r="E8446" i="1"/>
  <c r="F8446" i="1" s="1"/>
  <c r="H8444" i="1"/>
  <c r="E8444" i="1"/>
  <c r="F8444" i="1" s="1"/>
  <c r="H8442" i="1"/>
  <c r="E8442" i="1"/>
  <c r="F8442" i="1" s="1"/>
  <c r="H8440" i="1"/>
  <c r="E8440" i="1"/>
  <c r="F8440" i="1" s="1"/>
  <c r="H8438" i="1"/>
  <c r="E8438" i="1"/>
  <c r="F8438" i="1" s="1"/>
  <c r="H8435" i="1"/>
  <c r="E8435" i="1"/>
  <c r="F8435" i="1" s="1"/>
  <c r="H8434" i="1"/>
  <c r="E8434" i="1"/>
  <c r="F8434" i="1" s="1"/>
  <c r="H8432" i="1"/>
  <c r="E8432" i="1"/>
  <c r="F8432" i="1" s="1"/>
  <c r="H8430" i="1"/>
  <c r="E8430" i="1"/>
  <c r="F8430" i="1" s="1"/>
  <c r="H8428" i="1"/>
  <c r="E8428" i="1"/>
  <c r="F8428" i="1" s="1"/>
  <c r="H8426" i="1"/>
  <c r="E8426" i="1"/>
  <c r="F8426" i="1" s="1"/>
  <c r="H8424" i="1"/>
  <c r="E8424" i="1"/>
  <c r="F8424" i="1" s="1"/>
  <c r="H8422" i="1"/>
  <c r="E8422" i="1"/>
  <c r="F8422" i="1" s="1"/>
  <c r="H8420" i="1"/>
  <c r="E8420" i="1"/>
  <c r="F8420" i="1" s="1"/>
  <c r="H8418" i="1"/>
  <c r="E8418" i="1"/>
  <c r="F8418" i="1" s="1"/>
  <c r="H8416" i="1"/>
  <c r="E8416" i="1"/>
  <c r="F8416" i="1" s="1"/>
  <c r="H8414" i="1"/>
  <c r="E8414" i="1"/>
  <c r="F8414" i="1" s="1"/>
  <c r="H8412" i="1"/>
  <c r="E8412" i="1"/>
  <c r="F8412" i="1" s="1"/>
  <c r="H8410" i="1"/>
  <c r="E8410" i="1"/>
  <c r="F8410" i="1" s="1"/>
  <c r="H8408" i="1"/>
  <c r="E8408" i="1"/>
  <c r="F8408" i="1" s="1"/>
  <c r="H8406" i="1"/>
  <c r="E8406" i="1"/>
  <c r="F8406" i="1" s="1"/>
  <c r="H8404" i="1"/>
  <c r="E8404" i="1"/>
  <c r="F8404" i="1" s="1"/>
  <c r="H8402" i="1"/>
  <c r="E8402" i="1"/>
  <c r="F8402" i="1" s="1"/>
  <c r="H8400" i="1"/>
  <c r="E8400" i="1"/>
  <c r="F8400" i="1" s="1"/>
  <c r="H8398" i="1"/>
  <c r="E8398" i="1"/>
  <c r="F8398" i="1" s="1"/>
  <c r="H8396" i="1"/>
  <c r="E8396" i="1"/>
  <c r="F8396" i="1" s="1"/>
  <c r="H8394" i="1"/>
  <c r="E8394" i="1"/>
  <c r="F8394" i="1" s="1"/>
  <c r="H8392" i="1"/>
  <c r="E8392" i="1"/>
  <c r="F8392" i="1" s="1"/>
  <c r="H8388" i="1"/>
  <c r="E8388" i="1"/>
  <c r="F8388" i="1" s="1"/>
  <c r="H8386" i="1"/>
  <c r="E8386" i="1"/>
  <c r="F8386" i="1" s="1"/>
  <c r="H8384" i="1"/>
  <c r="E8384" i="1"/>
  <c r="F8384" i="1" s="1"/>
  <c r="H8382" i="1"/>
  <c r="E8382" i="1"/>
  <c r="F8382" i="1" s="1"/>
  <c r="H8380" i="1"/>
  <c r="E8380" i="1"/>
  <c r="F8380" i="1" s="1"/>
  <c r="H8378" i="1"/>
  <c r="E8378" i="1"/>
  <c r="F8378" i="1" s="1"/>
  <c r="H8376" i="1"/>
  <c r="E8376" i="1"/>
  <c r="F8376" i="1" s="1"/>
  <c r="H8374" i="1"/>
  <c r="E8374" i="1"/>
  <c r="F8374" i="1" s="1"/>
  <c r="H8372" i="1"/>
  <c r="E8372" i="1"/>
  <c r="F8372" i="1" s="1"/>
  <c r="H8370" i="1"/>
  <c r="E8370" i="1"/>
  <c r="F8370" i="1" s="1"/>
  <c r="H8368" i="1"/>
  <c r="E8368" i="1"/>
  <c r="F8368" i="1" s="1"/>
  <c r="H8366" i="1"/>
  <c r="E8366" i="1"/>
  <c r="F8366" i="1" s="1"/>
  <c r="H8364" i="1"/>
  <c r="E8364" i="1"/>
  <c r="F8364" i="1" s="1"/>
  <c r="H8362" i="1"/>
  <c r="E8362" i="1"/>
  <c r="F8362" i="1" s="1"/>
  <c r="H8360" i="1"/>
  <c r="E8360" i="1"/>
  <c r="F8360" i="1" s="1"/>
  <c r="H8358" i="1"/>
  <c r="E8358" i="1"/>
  <c r="F8358" i="1" s="1"/>
  <c r="H8356" i="1"/>
  <c r="E8356" i="1"/>
  <c r="F8356" i="1" s="1"/>
  <c r="H8354" i="1"/>
  <c r="E8354" i="1"/>
  <c r="F8354" i="1" s="1"/>
  <c r="H8352" i="1"/>
  <c r="E8352" i="1"/>
  <c r="F8352" i="1" s="1"/>
  <c r="H8350" i="1"/>
  <c r="E8350" i="1"/>
  <c r="F8350" i="1" s="1"/>
  <c r="H8348" i="1"/>
  <c r="E8348" i="1"/>
  <c r="F8348" i="1" s="1"/>
  <c r="H8346" i="1"/>
  <c r="E8346" i="1"/>
  <c r="F8346" i="1" s="1"/>
  <c r="H8344" i="1"/>
  <c r="E8344" i="1"/>
  <c r="F8344" i="1" s="1"/>
  <c r="H8342" i="1"/>
  <c r="E8342" i="1"/>
  <c r="F8342" i="1" s="1"/>
  <c r="H8340" i="1"/>
  <c r="E8340" i="1"/>
  <c r="F8340" i="1" s="1"/>
  <c r="H8338" i="1"/>
  <c r="E8338" i="1"/>
  <c r="F8338" i="1" s="1"/>
  <c r="H8336" i="1"/>
  <c r="E8336" i="1"/>
  <c r="F8336" i="1" s="1"/>
  <c r="H8334" i="1"/>
  <c r="E8334" i="1"/>
  <c r="F8334" i="1" s="1"/>
  <c r="H8332" i="1"/>
  <c r="E8332" i="1"/>
  <c r="F8332" i="1" s="1"/>
  <c r="H8330" i="1"/>
  <c r="E8330" i="1"/>
  <c r="F8330" i="1" s="1"/>
  <c r="H8328" i="1"/>
  <c r="E8328" i="1"/>
  <c r="F8328" i="1" s="1"/>
  <c r="H8326" i="1"/>
  <c r="E8326" i="1"/>
  <c r="F8326" i="1" s="1"/>
  <c r="H8324" i="1"/>
  <c r="E8324" i="1"/>
  <c r="F8324" i="1" s="1"/>
  <c r="H8322" i="1"/>
  <c r="E8322" i="1"/>
  <c r="F8322" i="1" s="1"/>
  <c r="H8320" i="1"/>
  <c r="E8320" i="1"/>
  <c r="F8320" i="1" s="1"/>
  <c r="H8318" i="1"/>
  <c r="E8318" i="1"/>
  <c r="F8318" i="1" s="1"/>
  <c r="H8315" i="1"/>
  <c r="E8315" i="1"/>
  <c r="F8315" i="1" s="1"/>
  <c r="H8314" i="1"/>
  <c r="E8314" i="1"/>
  <c r="F8314" i="1" s="1"/>
  <c r="H8312" i="1"/>
  <c r="E8312" i="1"/>
  <c r="F8312" i="1" s="1"/>
  <c r="H8310" i="1"/>
  <c r="E8310" i="1"/>
  <c r="F8310" i="1" s="1"/>
  <c r="H8308" i="1"/>
  <c r="E8308" i="1"/>
  <c r="F8308" i="1" s="1"/>
  <c r="H8306" i="1"/>
  <c r="E8306" i="1"/>
  <c r="F8306" i="1" s="1"/>
  <c r="H8304" i="1"/>
  <c r="E8304" i="1"/>
  <c r="F8304" i="1" s="1"/>
  <c r="H8302" i="1"/>
  <c r="E8302" i="1"/>
  <c r="F8302" i="1" s="1"/>
  <c r="H8300" i="1"/>
  <c r="E8300" i="1"/>
  <c r="F8300" i="1" s="1"/>
  <c r="H8298" i="1"/>
  <c r="E8298" i="1"/>
  <c r="F8298" i="1" s="1"/>
  <c r="H8296" i="1"/>
  <c r="E8296" i="1"/>
  <c r="F8296" i="1" s="1"/>
  <c r="H8294" i="1"/>
  <c r="E8294" i="1"/>
  <c r="F8294" i="1" s="1"/>
  <c r="H8292" i="1"/>
  <c r="E8292" i="1"/>
  <c r="F8292" i="1" s="1"/>
  <c r="H8290" i="1"/>
  <c r="E8290" i="1"/>
  <c r="F8290" i="1" s="1"/>
  <c r="H8288" i="1"/>
  <c r="E8288" i="1"/>
  <c r="F8288" i="1" s="1"/>
  <c r="H8286" i="1"/>
  <c r="E8286" i="1"/>
  <c r="F8286" i="1" s="1"/>
  <c r="H8284" i="1"/>
  <c r="E8284" i="1"/>
  <c r="F8284" i="1" s="1"/>
  <c r="H8282" i="1"/>
  <c r="E8282" i="1"/>
  <c r="F8282" i="1" s="1"/>
  <c r="H8280" i="1"/>
  <c r="E8280" i="1"/>
  <c r="F8280" i="1" s="1"/>
  <c r="H8278" i="1"/>
  <c r="E8278" i="1"/>
  <c r="F8278" i="1" s="1"/>
  <c r="H8276" i="1"/>
  <c r="E8276" i="1"/>
  <c r="F8276" i="1" s="1"/>
  <c r="H8274" i="1"/>
  <c r="E8274" i="1"/>
  <c r="F8274" i="1" s="1"/>
  <c r="H8272" i="1"/>
  <c r="E8272" i="1"/>
  <c r="F8272" i="1" s="1"/>
  <c r="H8270" i="1"/>
  <c r="E8270" i="1"/>
  <c r="F8270" i="1" s="1"/>
  <c r="H8268" i="1"/>
  <c r="E8268" i="1"/>
  <c r="F8268" i="1" s="1"/>
  <c r="H8265" i="1"/>
  <c r="E8265" i="1"/>
  <c r="F8265" i="1" s="1"/>
  <c r="H8263" i="1"/>
  <c r="E8263" i="1"/>
  <c r="F8263" i="1" s="1"/>
  <c r="H8261" i="1"/>
  <c r="E8261" i="1"/>
  <c r="F8261" i="1" s="1"/>
  <c r="H8259" i="1"/>
  <c r="E8259" i="1"/>
  <c r="F8259" i="1" s="1"/>
  <c r="H8257" i="1"/>
  <c r="E8257" i="1"/>
  <c r="F8257" i="1" s="1"/>
  <c r="H8255" i="1"/>
  <c r="E8255" i="1"/>
  <c r="F8255" i="1" s="1"/>
  <c r="H8253" i="1"/>
  <c r="E8253" i="1"/>
  <c r="F8253" i="1" s="1"/>
  <c r="H8251" i="1"/>
  <c r="E8251" i="1"/>
  <c r="F8251" i="1" s="1"/>
  <c r="H8249" i="1"/>
  <c r="E8249" i="1"/>
  <c r="F8249" i="1" s="1"/>
  <c r="H8247" i="1"/>
  <c r="E8247" i="1"/>
  <c r="F8247" i="1" s="1"/>
  <c r="H8245" i="1"/>
  <c r="E8245" i="1"/>
  <c r="F8245" i="1" s="1"/>
  <c r="H8243" i="1"/>
  <c r="E8243" i="1"/>
  <c r="F8243" i="1" s="1"/>
  <c r="H8241" i="1"/>
  <c r="E8241" i="1"/>
  <c r="F8241" i="1" s="1"/>
  <c r="H8239" i="1"/>
  <c r="E8239" i="1"/>
  <c r="F8239" i="1" s="1"/>
  <c r="H8237" i="1"/>
  <c r="E8237" i="1"/>
  <c r="F8237" i="1" s="1"/>
  <c r="H8235" i="1"/>
  <c r="E8235" i="1"/>
  <c r="F8235" i="1" s="1"/>
  <c r="H8233" i="1"/>
  <c r="E8233" i="1"/>
  <c r="F8233" i="1" s="1"/>
  <c r="H8231" i="1"/>
  <c r="E8231" i="1"/>
  <c r="F8231" i="1" s="1"/>
  <c r="H8229" i="1"/>
  <c r="E8229" i="1"/>
  <c r="F8229" i="1" s="1"/>
  <c r="H8227" i="1"/>
  <c r="E8227" i="1"/>
  <c r="F8227" i="1" s="1"/>
  <c r="H8225" i="1"/>
  <c r="E8225" i="1"/>
  <c r="F8225" i="1" s="1"/>
  <c r="H8223" i="1"/>
  <c r="E8223" i="1"/>
  <c r="F8223" i="1" s="1"/>
  <c r="H8221" i="1"/>
  <c r="E8221" i="1"/>
  <c r="F8221" i="1" s="1"/>
  <c r="H8219" i="1"/>
  <c r="E8219" i="1"/>
  <c r="F8219" i="1" s="1"/>
  <c r="H8217" i="1"/>
  <c r="E8217" i="1"/>
  <c r="F8217" i="1" s="1"/>
  <c r="H8214" i="1"/>
  <c r="E8214" i="1"/>
  <c r="F8214" i="1" s="1"/>
  <c r="H8213" i="1"/>
  <c r="E8213" i="1"/>
  <c r="F8213" i="1" s="1"/>
  <c r="H8211" i="1"/>
  <c r="E8211" i="1"/>
  <c r="F8211" i="1" s="1"/>
  <c r="H8209" i="1"/>
  <c r="E8209" i="1"/>
  <c r="F8209" i="1" s="1"/>
  <c r="H8207" i="1"/>
  <c r="E8207" i="1"/>
  <c r="F8207" i="1" s="1"/>
  <c r="H8205" i="1"/>
  <c r="E8205" i="1"/>
  <c r="F8205" i="1" s="1"/>
  <c r="H8203" i="1"/>
  <c r="E8203" i="1"/>
  <c r="F8203" i="1" s="1"/>
  <c r="H8201" i="1"/>
  <c r="E8201" i="1"/>
  <c r="F8201" i="1" s="1"/>
  <c r="H8199" i="1"/>
  <c r="E8199" i="1"/>
  <c r="F8199" i="1" s="1"/>
  <c r="H8197" i="1"/>
  <c r="E8197" i="1"/>
  <c r="F8197" i="1" s="1"/>
  <c r="H8195" i="1"/>
  <c r="E8195" i="1"/>
  <c r="F8195" i="1" s="1"/>
  <c r="H8193" i="1"/>
  <c r="E8193" i="1"/>
  <c r="F8193" i="1" s="1"/>
  <c r="H8191" i="1"/>
  <c r="E8191" i="1"/>
  <c r="F8191" i="1" s="1"/>
  <c r="H8189" i="1"/>
  <c r="E8189" i="1"/>
  <c r="F8189" i="1" s="1"/>
  <c r="H8187" i="1"/>
  <c r="E8187" i="1"/>
  <c r="F8187" i="1" s="1"/>
  <c r="H8183" i="1"/>
  <c r="E8183" i="1"/>
  <c r="F8183" i="1" s="1"/>
  <c r="H8181" i="1"/>
  <c r="E8181" i="1"/>
  <c r="F8181" i="1" s="1"/>
  <c r="H8179" i="1"/>
  <c r="E8179" i="1"/>
  <c r="F8179" i="1" s="1"/>
  <c r="H8177" i="1"/>
  <c r="E8177" i="1"/>
  <c r="F8177" i="1" s="1"/>
  <c r="H8175" i="1"/>
  <c r="E8175" i="1"/>
  <c r="F8175" i="1" s="1"/>
  <c r="H8173" i="1"/>
  <c r="E8173" i="1"/>
  <c r="F8173" i="1" s="1"/>
  <c r="H8171" i="1"/>
  <c r="E8171" i="1"/>
  <c r="F8171" i="1" s="1"/>
  <c r="H8169" i="1"/>
  <c r="E8169" i="1"/>
  <c r="F8169" i="1" s="1"/>
  <c r="H8167" i="1"/>
  <c r="E8167" i="1"/>
  <c r="F8167" i="1" s="1"/>
  <c r="H8165" i="1"/>
  <c r="E8165" i="1"/>
  <c r="F8165" i="1" s="1"/>
  <c r="H8163" i="1"/>
  <c r="E8163" i="1"/>
  <c r="F8163" i="1" s="1"/>
  <c r="H8161" i="1"/>
  <c r="E8161" i="1"/>
  <c r="F8161" i="1" s="1"/>
  <c r="H8159" i="1"/>
  <c r="E8159" i="1"/>
  <c r="F8159" i="1" s="1"/>
  <c r="H8157" i="1"/>
  <c r="E8157" i="1"/>
  <c r="F8157" i="1" s="1"/>
  <c r="H8155" i="1"/>
  <c r="E8155" i="1"/>
  <c r="F8155" i="1" s="1"/>
  <c r="H8153" i="1"/>
  <c r="E8153" i="1"/>
  <c r="F8153" i="1" s="1"/>
  <c r="H8150" i="1"/>
  <c r="E8150" i="1"/>
  <c r="F8150" i="1" s="1"/>
  <c r="H8149" i="1"/>
  <c r="E8149" i="1"/>
  <c r="F8149" i="1" s="1"/>
  <c r="H8147" i="1"/>
  <c r="E8147" i="1"/>
  <c r="F8147" i="1" s="1"/>
  <c r="H8145" i="1"/>
  <c r="E8145" i="1"/>
  <c r="F8145" i="1" s="1"/>
  <c r="H8143" i="1"/>
  <c r="E8143" i="1"/>
  <c r="F8143" i="1" s="1"/>
  <c r="H8141" i="1"/>
  <c r="E8141" i="1"/>
  <c r="F8141" i="1" s="1"/>
  <c r="H8139" i="1"/>
  <c r="E8139" i="1"/>
  <c r="F8139" i="1" s="1"/>
  <c r="H8137" i="1"/>
  <c r="E8137" i="1"/>
  <c r="F8137" i="1" s="1"/>
  <c r="H8135" i="1"/>
  <c r="E8135" i="1"/>
  <c r="F8135" i="1" s="1"/>
  <c r="H8133" i="1"/>
  <c r="E8133" i="1"/>
  <c r="F8133" i="1" s="1"/>
  <c r="H8130" i="1"/>
  <c r="E8130" i="1"/>
  <c r="F8130" i="1" s="1"/>
  <c r="H8128" i="1"/>
  <c r="E8128" i="1"/>
  <c r="F8128" i="1" s="1"/>
  <c r="H8126" i="1"/>
  <c r="E8126" i="1"/>
  <c r="F8126" i="1" s="1"/>
  <c r="H8124" i="1"/>
  <c r="E8124" i="1"/>
  <c r="F8124" i="1" s="1"/>
  <c r="H8122" i="1"/>
  <c r="E8122" i="1"/>
  <c r="F8122" i="1" s="1"/>
  <c r="H8120" i="1"/>
  <c r="E8120" i="1"/>
  <c r="F8120" i="1" s="1"/>
  <c r="H8118" i="1"/>
  <c r="E8118" i="1"/>
  <c r="F8118" i="1" s="1"/>
  <c r="H8116" i="1"/>
  <c r="E8116" i="1"/>
  <c r="F8116" i="1" s="1"/>
  <c r="H8114" i="1"/>
  <c r="E8114" i="1"/>
  <c r="F8114" i="1" s="1"/>
  <c r="H8112" i="1"/>
  <c r="E8112" i="1"/>
  <c r="F8112" i="1" s="1"/>
  <c r="H8110" i="1"/>
  <c r="E8110" i="1"/>
  <c r="F8110" i="1" s="1"/>
  <c r="H8108" i="1"/>
  <c r="E8108" i="1"/>
  <c r="F8108" i="1" s="1"/>
  <c r="H8106" i="1"/>
  <c r="E8106" i="1"/>
  <c r="F8106" i="1" s="1"/>
  <c r="H8104" i="1"/>
  <c r="E8104" i="1"/>
  <c r="F8104" i="1" s="1"/>
  <c r="H8102" i="1"/>
  <c r="E8102" i="1"/>
  <c r="F8102" i="1" s="1"/>
  <c r="H8100" i="1"/>
  <c r="E8100" i="1"/>
  <c r="F8100" i="1" s="1"/>
  <c r="H8098" i="1"/>
  <c r="E8098" i="1"/>
  <c r="F8098" i="1" s="1"/>
  <c r="H8096" i="1"/>
  <c r="E8096" i="1"/>
  <c r="F8096" i="1" s="1"/>
  <c r="H8094" i="1"/>
  <c r="E8094" i="1"/>
  <c r="F8094" i="1" s="1"/>
  <c r="H8092" i="1"/>
  <c r="E8092" i="1"/>
  <c r="F8092" i="1" s="1"/>
  <c r="H8090" i="1"/>
  <c r="E8090" i="1"/>
  <c r="F8090" i="1" s="1"/>
  <c r="H8088" i="1"/>
  <c r="E8088" i="1"/>
  <c r="F8088" i="1" s="1"/>
  <c r="H8086" i="1"/>
  <c r="E8086" i="1"/>
  <c r="F8086" i="1" s="1"/>
  <c r="H8084" i="1"/>
  <c r="E8084" i="1"/>
  <c r="F8084" i="1" s="1"/>
  <c r="H8082" i="1"/>
  <c r="E8082" i="1"/>
  <c r="F8082" i="1" s="1"/>
  <c r="H8080" i="1"/>
  <c r="E8080" i="1"/>
  <c r="F8080" i="1" s="1"/>
  <c r="H8076" i="1"/>
  <c r="E8076" i="1"/>
  <c r="F8076" i="1" s="1"/>
  <c r="H8074" i="1"/>
  <c r="E8074" i="1"/>
  <c r="F8074" i="1" s="1"/>
  <c r="H8072" i="1"/>
  <c r="E8072" i="1"/>
  <c r="F8072" i="1" s="1"/>
  <c r="H8068" i="1"/>
  <c r="E8068" i="1"/>
  <c r="F8068" i="1" s="1"/>
  <c r="H8066" i="1"/>
  <c r="E8066" i="1"/>
  <c r="F8066" i="1" s="1"/>
  <c r="H8064" i="1"/>
  <c r="E8064" i="1"/>
  <c r="F8064" i="1" s="1"/>
  <c r="H8060" i="1"/>
  <c r="E8060" i="1"/>
  <c r="F8060" i="1" s="1"/>
  <c r="H8058" i="1"/>
  <c r="E8058" i="1"/>
  <c r="F8058" i="1" s="1"/>
  <c r="H8056" i="1"/>
  <c r="E8056" i="1"/>
  <c r="F8056" i="1" s="1"/>
  <c r="H8054" i="1"/>
  <c r="E8054" i="1"/>
  <c r="F8054" i="1" s="1"/>
  <c r="H8052" i="1"/>
  <c r="E8052" i="1"/>
  <c r="F8052" i="1" s="1"/>
  <c r="H8050" i="1"/>
  <c r="E8050" i="1"/>
  <c r="F8050" i="1" s="1"/>
  <c r="H8048" i="1"/>
  <c r="E8048" i="1"/>
  <c r="F8048" i="1" s="1"/>
  <c r="H8046" i="1"/>
  <c r="E8046" i="1"/>
  <c r="F8046" i="1" s="1"/>
  <c r="H8043" i="1"/>
  <c r="E8043" i="1"/>
  <c r="F8043" i="1" s="1"/>
  <c r="H8041" i="1"/>
  <c r="E8041" i="1"/>
  <c r="F8041" i="1" s="1"/>
  <c r="H8039" i="1"/>
  <c r="E8039" i="1"/>
  <c r="F8039" i="1" s="1"/>
  <c r="H8037" i="1"/>
  <c r="E8037" i="1"/>
  <c r="F8037" i="1" s="1"/>
  <c r="H8035" i="1"/>
  <c r="E8035" i="1"/>
  <c r="F8035" i="1" s="1"/>
  <c r="H8033" i="1"/>
  <c r="E8033" i="1"/>
  <c r="F8033" i="1" s="1"/>
  <c r="H8031" i="1"/>
  <c r="E8031" i="1"/>
  <c r="F8031" i="1" s="1"/>
  <c r="H8029" i="1"/>
  <c r="E8029" i="1"/>
  <c r="F8029" i="1" s="1"/>
  <c r="H8026" i="1"/>
  <c r="E8026" i="1"/>
  <c r="F8026" i="1" s="1"/>
  <c r="H8025" i="1"/>
  <c r="E8025" i="1"/>
  <c r="F8025" i="1" s="1"/>
  <c r="H8023" i="1"/>
  <c r="E8023" i="1"/>
  <c r="F8023" i="1" s="1"/>
  <c r="H8021" i="1"/>
  <c r="E8021" i="1"/>
  <c r="F8021" i="1" s="1"/>
  <c r="H8019" i="1"/>
  <c r="E8019" i="1"/>
  <c r="F8019" i="1" s="1"/>
  <c r="H8017" i="1"/>
  <c r="E8017" i="1"/>
  <c r="F8017" i="1" s="1"/>
  <c r="H8015" i="1"/>
  <c r="E8015" i="1"/>
  <c r="F8015" i="1" s="1"/>
  <c r="H8013" i="1"/>
  <c r="E8013" i="1"/>
  <c r="F8013" i="1" s="1"/>
  <c r="H8011" i="1"/>
  <c r="E8011" i="1"/>
  <c r="F8011" i="1" s="1"/>
  <c r="H8009" i="1"/>
  <c r="E8009" i="1"/>
  <c r="F8009" i="1" s="1"/>
  <c r="H8007" i="1"/>
  <c r="E8007" i="1"/>
  <c r="F8007" i="1" s="1"/>
  <c r="H8005" i="1"/>
  <c r="E8005" i="1"/>
  <c r="F8005" i="1" s="1"/>
  <c r="H8003" i="1"/>
  <c r="E8003" i="1"/>
  <c r="F8003" i="1" s="1"/>
  <c r="H8001" i="1"/>
  <c r="E8001" i="1"/>
  <c r="F8001" i="1" s="1"/>
  <c r="H7999" i="1"/>
  <c r="E7999" i="1"/>
  <c r="F7999" i="1" s="1"/>
  <c r="H7997" i="1"/>
  <c r="E7997" i="1"/>
  <c r="F7997" i="1" s="1"/>
  <c r="H7995" i="1"/>
  <c r="E7995" i="1"/>
  <c r="F7995" i="1" s="1"/>
  <c r="H7992" i="1"/>
  <c r="E7992" i="1"/>
  <c r="F7992" i="1" s="1"/>
  <c r="H7990" i="1"/>
  <c r="E7990" i="1"/>
  <c r="F7990" i="1" s="1"/>
  <c r="H7988" i="1"/>
  <c r="E7988" i="1"/>
  <c r="F7988" i="1" s="1"/>
  <c r="H7986" i="1"/>
  <c r="E7986" i="1"/>
  <c r="F7986" i="1" s="1"/>
  <c r="H7984" i="1"/>
  <c r="E7984" i="1"/>
  <c r="F7984" i="1" s="1"/>
  <c r="H7982" i="1"/>
  <c r="E7982" i="1"/>
  <c r="F7982" i="1" s="1"/>
  <c r="H7980" i="1"/>
  <c r="E7980" i="1"/>
  <c r="F7980" i="1" s="1"/>
  <c r="H7978" i="1"/>
  <c r="E7978" i="1"/>
  <c r="F7978" i="1" s="1"/>
  <c r="H7976" i="1"/>
  <c r="E7976" i="1"/>
  <c r="F7976" i="1" s="1"/>
  <c r="H7973" i="1"/>
  <c r="E7973" i="1"/>
  <c r="F7973" i="1" s="1"/>
  <c r="H7971" i="1"/>
  <c r="E7971" i="1"/>
  <c r="F7971" i="1" s="1"/>
  <c r="H7969" i="1"/>
  <c r="E7969" i="1"/>
  <c r="F7969" i="1" s="1"/>
  <c r="H7967" i="1"/>
  <c r="E7967" i="1"/>
  <c r="F7967" i="1" s="1"/>
  <c r="H7965" i="1"/>
  <c r="E7965" i="1"/>
  <c r="F7965" i="1" s="1"/>
  <c r="H7963" i="1"/>
  <c r="E7963" i="1"/>
  <c r="F7963" i="1" s="1"/>
  <c r="H7961" i="1"/>
  <c r="E7961" i="1"/>
  <c r="F7961" i="1" s="1"/>
  <c r="H7959" i="1"/>
  <c r="E7959" i="1"/>
  <c r="F7959" i="1" s="1"/>
  <c r="H7957" i="1"/>
  <c r="E7957" i="1"/>
  <c r="F7957" i="1" s="1"/>
  <c r="H7955" i="1"/>
  <c r="E7955" i="1"/>
  <c r="F7955" i="1" s="1"/>
  <c r="H7953" i="1"/>
  <c r="E7953" i="1"/>
  <c r="F7953" i="1" s="1"/>
  <c r="H7951" i="1"/>
  <c r="E7951" i="1"/>
  <c r="F7951" i="1" s="1"/>
  <c r="H7949" i="1"/>
  <c r="E7949" i="1"/>
  <c r="F7949" i="1" s="1"/>
  <c r="H7947" i="1"/>
  <c r="E7947" i="1"/>
  <c r="F7947" i="1" s="1"/>
  <c r="H7945" i="1"/>
  <c r="E7945" i="1"/>
  <c r="F7945" i="1" s="1"/>
  <c r="H7943" i="1"/>
  <c r="E7943" i="1"/>
  <c r="F7943" i="1" s="1"/>
  <c r="H7941" i="1"/>
  <c r="E7941" i="1"/>
  <c r="F7941" i="1" s="1"/>
  <c r="H7939" i="1"/>
  <c r="E7939" i="1"/>
  <c r="F7939" i="1" s="1"/>
  <c r="H7937" i="1"/>
  <c r="E7937" i="1"/>
  <c r="F7937" i="1" s="1"/>
  <c r="H7935" i="1"/>
  <c r="E7935" i="1"/>
  <c r="F7935" i="1" s="1"/>
  <c r="H7933" i="1"/>
  <c r="E7933" i="1"/>
  <c r="F7933" i="1" s="1"/>
  <c r="H7931" i="1"/>
  <c r="E7931" i="1"/>
  <c r="F7931" i="1" s="1"/>
  <c r="H7929" i="1"/>
  <c r="E7929" i="1"/>
  <c r="F7929" i="1" s="1"/>
  <c r="H7927" i="1"/>
  <c r="E7927" i="1"/>
  <c r="F7927" i="1" s="1"/>
  <c r="H7925" i="1"/>
  <c r="E7925" i="1"/>
  <c r="F7925" i="1" s="1"/>
  <c r="H7921" i="1"/>
  <c r="E7921" i="1"/>
  <c r="F7921" i="1" s="1"/>
  <c r="H7922" i="1"/>
  <c r="E7922" i="1"/>
  <c r="F7922" i="1" s="1"/>
  <c r="H7919" i="1"/>
  <c r="E7919" i="1"/>
  <c r="F7919" i="1" s="1"/>
  <c r="H7917" i="1"/>
  <c r="E7917" i="1"/>
  <c r="F7917" i="1" s="1"/>
  <c r="H7913" i="1"/>
  <c r="E7913" i="1"/>
  <c r="F7913" i="1" s="1"/>
  <c r="H7912" i="1"/>
  <c r="E7912" i="1"/>
  <c r="F7912" i="1" s="1"/>
  <c r="H7910" i="1"/>
  <c r="E7910" i="1"/>
  <c r="F7910" i="1" s="1"/>
  <c r="H7908" i="1"/>
  <c r="E7908" i="1"/>
  <c r="F7908" i="1" s="1"/>
  <c r="H7906" i="1"/>
  <c r="E7906" i="1"/>
  <c r="F7906" i="1" s="1"/>
  <c r="H7904" i="1"/>
  <c r="E7904" i="1"/>
  <c r="F7904" i="1" s="1"/>
  <c r="H7900" i="1"/>
  <c r="E7900" i="1"/>
  <c r="F7900" i="1" s="1"/>
  <c r="H7898" i="1"/>
  <c r="E7898" i="1"/>
  <c r="F7898" i="1" s="1"/>
  <c r="H7896" i="1"/>
  <c r="E7896" i="1"/>
  <c r="F7896" i="1" s="1"/>
  <c r="H7894" i="1"/>
  <c r="E7894" i="1"/>
  <c r="F7894" i="1" s="1"/>
  <c r="H7892" i="1"/>
  <c r="E7892" i="1"/>
  <c r="F7892" i="1" s="1"/>
  <c r="H7890" i="1"/>
  <c r="E7890" i="1"/>
  <c r="F7890" i="1" s="1"/>
  <c r="H7888" i="1"/>
  <c r="E7888" i="1"/>
  <c r="F7888" i="1" s="1"/>
  <c r="H7886" i="1"/>
  <c r="E7886" i="1"/>
  <c r="F7886" i="1" s="1"/>
  <c r="H7884" i="1"/>
  <c r="E7884" i="1"/>
  <c r="F7884" i="1" s="1"/>
  <c r="H7882" i="1"/>
  <c r="E7882" i="1"/>
  <c r="F7882" i="1" s="1"/>
  <c r="H7880" i="1"/>
  <c r="E7880" i="1"/>
  <c r="F7880" i="1" s="1"/>
  <c r="H7878" i="1"/>
  <c r="E7878" i="1"/>
  <c r="F7878" i="1" s="1"/>
  <c r="H7876" i="1"/>
  <c r="E7876" i="1"/>
  <c r="F7876" i="1" s="1"/>
  <c r="H7874" i="1"/>
  <c r="E7874" i="1"/>
  <c r="F7874" i="1" s="1"/>
  <c r="H7872" i="1"/>
  <c r="E7872" i="1"/>
  <c r="F7872" i="1" s="1"/>
  <c r="H7870" i="1"/>
  <c r="E7870" i="1"/>
  <c r="F7870" i="1" s="1"/>
  <c r="H7868" i="1"/>
  <c r="E7868" i="1"/>
  <c r="F7868" i="1" s="1"/>
  <c r="H7866" i="1"/>
  <c r="E7866" i="1"/>
  <c r="F7866" i="1" s="1"/>
  <c r="H7864" i="1"/>
  <c r="E7864" i="1"/>
  <c r="F7864" i="1" s="1"/>
  <c r="H7862" i="1"/>
  <c r="E7862" i="1"/>
  <c r="F7862" i="1" s="1"/>
  <c r="H7860" i="1"/>
  <c r="E7860" i="1"/>
  <c r="F7860" i="1" s="1"/>
  <c r="H7858" i="1"/>
  <c r="E7858" i="1"/>
  <c r="F7858" i="1" s="1"/>
  <c r="H7854" i="1"/>
  <c r="E7854" i="1"/>
  <c r="F7854" i="1" s="1"/>
  <c r="H7852" i="1"/>
  <c r="E7852" i="1"/>
  <c r="F7852" i="1" s="1"/>
  <c r="H7850" i="1"/>
  <c r="E7850" i="1"/>
  <c r="F7850" i="1" s="1"/>
  <c r="H7847" i="1"/>
  <c r="E7847" i="1"/>
  <c r="F7847" i="1" s="1"/>
  <c r="H7846" i="1"/>
  <c r="E7846" i="1"/>
  <c r="F7846" i="1" s="1"/>
  <c r="H7844" i="1"/>
  <c r="E7844" i="1"/>
  <c r="F7844" i="1" s="1"/>
  <c r="H7842" i="1"/>
  <c r="E7842" i="1"/>
  <c r="F7842" i="1" s="1"/>
  <c r="H7840" i="1"/>
  <c r="E7840" i="1"/>
  <c r="F7840" i="1" s="1"/>
  <c r="H7838" i="1"/>
  <c r="E7838" i="1"/>
  <c r="F7838" i="1" s="1"/>
  <c r="H7836" i="1"/>
  <c r="E7836" i="1"/>
  <c r="F7836" i="1" s="1"/>
  <c r="H7834" i="1"/>
  <c r="E7834" i="1"/>
  <c r="F7834" i="1" s="1"/>
  <c r="H7830" i="1"/>
  <c r="E7830" i="1"/>
  <c r="F7830" i="1" s="1"/>
  <c r="H7828" i="1"/>
  <c r="E7828" i="1"/>
  <c r="F7828" i="1" s="1"/>
  <c r="H7826" i="1"/>
  <c r="E7826" i="1"/>
  <c r="F7826" i="1" s="1"/>
  <c r="H7824" i="1"/>
  <c r="E7824" i="1"/>
  <c r="F7824" i="1" s="1"/>
  <c r="H7822" i="1"/>
  <c r="E7822" i="1"/>
  <c r="F7822" i="1" s="1"/>
  <c r="H7820" i="1"/>
  <c r="E7820" i="1"/>
  <c r="F7820" i="1" s="1"/>
  <c r="H7818" i="1"/>
  <c r="E7818" i="1"/>
  <c r="F7818" i="1" s="1"/>
  <c r="H7816" i="1"/>
  <c r="E7816" i="1"/>
  <c r="F7816" i="1" s="1"/>
  <c r="H7814" i="1"/>
  <c r="E7814" i="1"/>
  <c r="F7814" i="1" s="1"/>
  <c r="H7812" i="1"/>
  <c r="E7812" i="1"/>
  <c r="F7812" i="1" s="1"/>
  <c r="H7810" i="1"/>
  <c r="E7810" i="1"/>
  <c r="F7810" i="1" s="1"/>
  <c r="H7808" i="1"/>
  <c r="E7808" i="1"/>
  <c r="F7808" i="1" s="1"/>
  <c r="H7806" i="1"/>
  <c r="E7806" i="1"/>
  <c r="F7806" i="1" s="1"/>
  <c r="H7802" i="1"/>
  <c r="E7802" i="1"/>
  <c r="F7802" i="1" s="1"/>
  <c r="H7796" i="1"/>
  <c r="E7796" i="1"/>
  <c r="F7796" i="1" s="1"/>
  <c r="H7794" i="1"/>
  <c r="E7794" i="1"/>
  <c r="F7794" i="1" s="1"/>
  <c r="H7792" i="1"/>
  <c r="E7792" i="1"/>
  <c r="F7792" i="1" s="1"/>
  <c r="H7790" i="1"/>
  <c r="E7790" i="1"/>
  <c r="F7790" i="1" s="1"/>
  <c r="H7788" i="1"/>
  <c r="E7788" i="1"/>
  <c r="F7788" i="1" s="1"/>
  <c r="H7786" i="1"/>
  <c r="E7786" i="1"/>
  <c r="F7786" i="1" s="1"/>
  <c r="H7783" i="1"/>
  <c r="E7783" i="1"/>
  <c r="F7783" i="1" s="1"/>
  <c r="H7782" i="1"/>
  <c r="E7782" i="1"/>
  <c r="F7782" i="1" s="1"/>
  <c r="H7780" i="1"/>
  <c r="E7780" i="1"/>
  <c r="F7780" i="1" s="1"/>
  <c r="H7778" i="1"/>
  <c r="E7778" i="1"/>
  <c r="F7778" i="1" s="1"/>
  <c r="H7776" i="1"/>
  <c r="E7776" i="1"/>
  <c r="F7776" i="1" s="1"/>
  <c r="H7774" i="1"/>
  <c r="E7774" i="1"/>
  <c r="F7774" i="1" s="1"/>
  <c r="H7772" i="1"/>
  <c r="E7772" i="1"/>
  <c r="F7772" i="1" s="1"/>
  <c r="H7769" i="1"/>
  <c r="E7769" i="1"/>
  <c r="F7769" i="1" s="1"/>
  <c r="H7767" i="1"/>
  <c r="E7767" i="1"/>
  <c r="F7767" i="1" s="1"/>
  <c r="H7764" i="1"/>
  <c r="E7764" i="1"/>
  <c r="F7764" i="1" s="1"/>
  <c r="H7762" i="1"/>
  <c r="E7762" i="1"/>
  <c r="F7762" i="1" s="1"/>
  <c r="H7760" i="1"/>
  <c r="E7760" i="1"/>
  <c r="F7760" i="1" s="1"/>
  <c r="H7758" i="1"/>
  <c r="E7758" i="1"/>
  <c r="F7758" i="1" s="1"/>
  <c r="H7756" i="1"/>
  <c r="E7756" i="1"/>
  <c r="F7756" i="1" s="1"/>
  <c r="H7754" i="1"/>
  <c r="E7754" i="1"/>
  <c r="F7754" i="1" s="1"/>
  <c r="H7752" i="1"/>
  <c r="E7752" i="1"/>
  <c r="F7752" i="1" s="1"/>
  <c r="H7750" i="1"/>
  <c r="E7750" i="1"/>
  <c r="F7750" i="1" s="1"/>
  <c r="H7748" i="1"/>
  <c r="E7748" i="1"/>
  <c r="F7748" i="1" s="1"/>
  <c r="H7746" i="1"/>
  <c r="E7746" i="1"/>
  <c r="F7746" i="1" s="1"/>
  <c r="H7744" i="1"/>
  <c r="E7744" i="1"/>
  <c r="F7744" i="1" s="1"/>
  <c r="H7742" i="1"/>
  <c r="E7742" i="1"/>
  <c r="F7742" i="1" s="1"/>
  <c r="H7740" i="1"/>
  <c r="E7740" i="1"/>
  <c r="F7740" i="1" s="1"/>
  <c r="H7738" i="1"/>
  <c r="E7738" i="1"/>
  <c r="F7738" i="1" s="1"/>
  <c r="H7736" i="1"/>
  <c r="E7736" i="1"/>
  <c r="F7736" i="1" s="1"/>
  <c r="H7734" i="1"/>
  <c r="E7734" i="1"/>
  <c r="F7734" i="1" s="1"/>
  <c r="H7732" i="1"/>
  <c r="E7732" i="1"/>
  <c r="F7732" i="1" s="1"/>
  <c r="H7730" i="1"/>
  <c r="E7730" i="1"/>
  <c r="F7730" i="1" s="1"/>
  <c r="H7728" i="1"/>
  <c r="E7728" i="1"/>
  <c r="F7728" i="1" s="1"/>
  <c r="H7726" i="1"/>
  <c r="E7726" i="1"/>
  <c r="F7726" i="1" s="1"/>
  <c r="H7724" i="1"/>
  <c r="E7724" i="1"/>
  <c r="F7724" i="1" s="1"/>
  <c r="H7722" i="1"/>
  <c r="E7722" i="1"/>
  <c r="F7722" i="1" s="1"/>
  <c r="H7720" i="1"/>
  <c r="E7720" i="1"/>
  <c r="F7720" i="1" s="1"/>
  <c r="H7717" i="1"/>
  <c r="E7717" i="1"/>
  <c r="F7717" i="1" s="1"/>
  <c r="H7715" i="1"/>
  <c r="E7715" i="1"/>
  <c r="F7715" i="1" s="1"/>
  <c r="H7713" i="1"/>
  <c r="E7713" i="1"/>
  <c r="F7713" i="1" s="1"/>
  <c r="H7711" i="1"/>
  <c r="E7711" i="1"/>
  <c r="F7711" i="1" s="1"/>
  <c r="H7709" i="1"/>
  <c r="E7709" i="1"/>
  <c r="F7709" i="1" s="1"/>
  <c r="H7707" i="1"/>
  <c r="E7707" i="1"/>
  <c r="F7707" i="1" s="1"/>
  <c r="H7705" i="1"/>
  <c r="E7705" i="1"/>
  <c r="F7705" i="1" s="1"/>
  <c r="H7703" i="1"/>
  <c r="E7703" i="1"/>
  <c r="F7703" i="1" s="1"/>
  <c r="H7701" i="1"/>
  <c r="E7701" i="1"/>
  <c r="F7701" i="1" s="1"/>
  <c r="H7699" i="1"/>
  <c r="E7699" i="1"/>
  <c r="F7699" i="1" s="1"/>
  <c r="H7697" i="1"/>
  <c r="E7697" i="1"/>
  <c r="F7697" i="1" s="1"/>
  <c r="H7695" i="1"/>
  <c r="E7695" i="1"/>
  <c r="F7695" i="1" s="1"/>
  <c r="H7693" i="1"/>
  <c r="E7693" i="1"/>
  <c r="F7693" i="1" s="1"/>
  <c r="H7691" i="1"/>
  <c r="E7691" i="1"/>
  <c r="F7691" i="1" s="1"/>
  <c r="H7689" i="1"/>
  <c r="E7689" i="1"/>
  <c r="F7689" i="1" s="1"/>
  <c r="H7687" i="1"/>
  <c r="E7687" i="1"/>
  <c r="F7687" i="1" s="1"/>
  <c r="H7685" i="1"/>
  <c r="E7685" i="1"/>
  <c r="F7685" i="1" s="1"/>
  <c r="H7683" i="1"/>
  <c r="E7683" i="1"/>
  <c r="F7683" i="1" s="1"/>
  <c r="H7681" i="1"/>
  <c r="E7681" i="1"/>
  <c r="F7681" i="1" s="1"/>
  <c r="H7679" i="1"/>
  <c r="E7679" i="1"/>
  <c r="F7679" i="1" s="1"/>
  <c r="H7677" i="1"/>
  <c r="E7677" i="1"/>
  <c r="F7677" i="1" s="1"/>
  <c r="H7675" i="1"/>
  <c r="E7675" i="1"/>
  <c r="F7675" i="1" s="1"/>
  <c r="H7673" i="1"/>
  <c r="E7673" i="1"/>
  <c r="F7673" i="1" s="1"/>
  <c r="H7671" i="1"/>
  <c r="E7671" i="1"/>
  <c r="F7671" i="1" s="1"/>
  <c r="H7669" i="1"/>
  <c r="E7669" i="1"/>
  <c r="F7669" i="1" s="1"/>
  <c r="H7667" i="1"/>
  <c r="E7667" i="1"/>
  <c r="F7667" i="1" s="1"/>
  <c r="H7665" i="1"/>
  <c r="E7665" i="1"/>
  <c r="F7665" i="1" s="1"/>
  <c r="H7663" i="1"/>
  <c r="E7663" i="1"/>
  <c r="F7663" i="1" s="1"/>
  <c r="H7661" i="1"/>
  <c r="E7661" i="1"/>
  <c r="F7661" i="1" s="1"/>
  <c r="H7659" i="1"/>
  <c r="E7659" i="1"/>
  <c r="F7659" i="1" s="1"/>
  <c r="H7657" i="1"/>
  <c r="E7657" i="1"/>
  <c r="F7657" i="1" s="1"/>
  <c r="H7655" i="1"/>
  <c r="E7655" i="1"/>
  <c r="F7655" i="1" s="1"/>
  <c r="H7653" i="1"/>
  <c r="E7653" i="1"/>
  <c r="F7653" i="1" s="1"/>
  <c r="H7649" i="1"/>
  <c r="E7649" i="1"/>
  <c r="F7649" i="1" s="1"/>
  <c r="H7647" i="1"/>
  <c r="E7647" i="1"/>
  <c r="F7647" i="1" s="1"/>
  <c r="H7639" i="1"/>
  <c r="E7639" i="1"/>
  <c r="F7639" i="1" s="1"/>
  <c r="H7637" i="1"/>
  <c r="E7637" i="1"/>
  <c r="F7637" i="1" s="1"/>
  <c r="H7635" i="1"/>
  <c r="E7635" i="1"/>
  <c r="F7635" i="1" s="1"/>
  <c r="H7633" i="1"/>
  <c r="E7633" i="1"/>
  <c r="F7633" i="1" s="1"/>
  <c r="H7629" i="1"/>
  <c r="E7629" i="1"/>
  <c r="F7629" i="1" s="1"/>
  <c r="H7627" i="1"/>
  <c r="E7627" i="1"/>
  <c r="F7627" i="1" s="1"/>
  <c r="H7625" i="1"/>
  <c r="E7625" i="1"/>
  <c r="F7625" i="1" s="1"/>
  <c r="H7623" i="1"/>
  <c r="E7623" i="1"/>
  <c r="F7623" i="1" s="1"/>
  <c r="H7619" i="1"/>
  <c r="E7619" i="1"/>
  <c r="F7619" i="1" s="1"/>
  <c r="H7617" i="1"/>
  <c r="E7617" i="1"/>
  <c r="F7617" i="1" s="1"/>
  <c r="H7615" i="1"/>
  <c r="E7615" i="1"/>
  <c r="F7615" i="1" s="1"/>
  <c r="H7613" i="1"/>
  <c r="E7613" i="1"/>
  <c r="F7613" i="1" s="1"/>
  <c r="H7611" i="1"/>
  <c r="E7611" i="1"/>
  <c r="F7611" i="1" s="1"/>
  <c r="H7609" i="1"/>
  <c r="E7609" i="1"/>
  <c r="F7609" i="1" s="1"/>
  <c r="H7607" i="1"/>
  <c r="E7607" i="1"/>
  <c r="F7607" i="1" s="1"/>
  <c r="H7601" i="1"/>
  <c r="E7601" i="1"/>
  <c r="F7601" i="1" s="1"/>
  <c r="H7599" i="1"/>
  <c r="E7599" i="1"/>
  <c r="F7599" i="1" s="1"/>
  <c r="H7597" i="1"/>
  <c r="E7597" i="1"/>
  <c r="F7597" i="1" s="1"/>
  <c r="H7595" i="1"/>
  <c r="E7595" i="1"/>
  <c r="F7595" i="1" s="1"/>
  <c r="H7593" i="1"/>
  <c r="E7593" i="1"/>
  <c r="F7593" i="1" s="1"/>
  <c r="H7589" i="1"/>
  <c r="E7589" i="1"/>
  <c r="F7589" i="1" s="1"/>
  <c r="H7590" i="1"/>
  <c r="E7590" i="1"/>
  <c r="F7590" i="1" s="1"/>
  <c r="H7587" i="1"/>
  <c r="E7587" i="1"/>
  <c r="F7587" i="1" s="1"/>
  <c r="H7585" i="1"/>
  <c r="E7585" i="1"/>
  <c r="F7585" i="1" s="1"/>
  <c r="H7583" i="1"/>
  <c r="E7583" i="1"/>
  <c r="F7583" i="1" s="1"/>
  <c r="H7581" i="1"/>
  <c r="E7581" i="1"/>
  <c r="F7581" i="1" s="1"/>
  <c r="H7579" i="1"/>
  <c r="E7579" i="1"/>
  <c r="F7579" i="1" s="1"/>
  <c r="H7577" i="1"/>
  <c r="E7577" i="1"/>
  <c r="F7577" i="1" s="1"/>
  <c r="H7575" i="1"/>
  <c r="E7575" i="1"/>
  <c r="F7575" i="1" s="1"/>
  <c r="H7573" i="1"/>
  <c r="E7573" i="1"/>
  <c r="F7573" i="1" s="1"/>
  <c r="H7571" i="1"/>
  <c r="E7571" i="1"/>
  <c r="F7571" i="1" s="1"/>
  <c r="H7569" i="1"/>
  <c r="E7569" i="1"/>
  <c r="F7569" i="1" s="1"/>
  <c r="H7567" i="1"/>
  <c r="E7567" i="1"/>
  <c r="F7567" i="1" s="1"/>
  <c r="H7565" i="1"/>
  <c r="E7565" i="1"/>
  <c r="F7565" i="1" s="1"/>
  <c r="H7562" i="1"/>
  <c r="E7562" i="1"/>
  <c r="F7562" i="1" s="1"/>
  <c r="H7560" i="1"/>
  <c r="E7560" i="1"/>
  <c r="F7560" i="1" s="1"/>
  <c r="H7558" i="1"/>
  <c r="E7558" i="1"/>
  <c r="F7558" i="1" s="1"/>
  <c r="H7556" i="1"/>
  <c r="E7556" i="1"/>
  <c r="F7556" i="1" s="1"/>
  <c r="H7554" i="1"/>
  <c r="E7554" i="1"/>
  <c r="F7554" i="1" s="1"/>
  <c r="H7552" i="1"/>
  <c r="E7552" i="1"/>
  <c r="F7552" i="1" s="1"/>
  <c r="H7550" i="1"/>
  <c r="E7550" i="1"/>
  <c r="F7550" i="1" s="1"/>
  <c r="H7548" i="1"/>
  <c r="E7548" i="1"/>
  <c r="F7548" i="1" s="1"/>
  <c r="H7546" i="1"/>
  <c r="E7546" i="1"/>
  <c r="F7546" i="1" s="1"/>
  <c r="H7544" i="1"/>
  <c r="E7544" i="1"/>
  <c r="F7544" i="1" s="1"/>
  <c r="H7542" i="1"/>
  <c r="E7542" i="1"/>
  <c r="F7542" i="1" s="1"/>
  <c r="H7540" i="1"/>
  <c r="E7540" i="1"/>
  <c r="F7540" i="1" s="1"/>
  <c r="H7538" i="1"/>
  <c r="E7538" i="1"/>
  <c r="F7538" i="1" s="1"/>
  <c r="H7536" i="1"/>
  <c r="E7536" i="1"/>
  <c r="F7536" i="1" s="1"/>
  <c r="H7534" i="1"/>
  <c r="E7534" i="1"/>
  <c r="F7534" i="1" s="1"/>
  <c r="H7532" i="1"/>
  <c r="E7532" i="1"/>
  <c r="F7532" i="1" s="1"/>
  <c r="H7530" i="1"/>
  <c r="E7530" i="1"/>
  <c r="F7530" i="1" s="1"/>
  <c r="H7528" i="1"/>
  <c r="E7528" i="1"/>
  <c r="F7528" i="1" s="1"/>
  <c r="H7525" i="1"/>
  <c r="E7525" i="1"/>
  <c r="F7525" i="1" s="1"/>
  <c r="H7524" i="1"/>
  <c r="E7524" i="1"/>
  <c r="F7524" i="1" s="1"/>
  <c r="H7522" i="1"/>
  <c r="E7522" i="1"/>
  <c r="F7522" i="1" s="1"/>
  <c r="H7520" i="1"/>
  <c r="E7520" i="1"/>
  <c r="F7520" i="1" s="1"/>
  <c r="H7518" i="1"/>
  <c r="E7518" i="1"/>
  <c r="F7518" i="1" s="1"/>
  <c r="H7516" i="1"/>
  <c r="E7516" i="1"/>
  <c r="F7516" i="1" s="1"/>
  <c r="H7514" i="1"/>
  <c r="E7514" i="1"/>
  <c r="F7514" i="1" s="1"/>
  <c r="H7512" i="1"/>
  <c r="E7512" i="1"/>
  <c r="F7512" i="1" s="1"/>
  <c r="H7510" i="1"/>
  <c r="E7510" i="1"/>
  <c r="F7510" i="1" s="1"/>
  <c r="H7508" i="1"/>
  <c r="E7508" i="1"/>
  <c r="F7508" i="1" s="1"/>
  <c r="H7506" i="1"/>
  <c r="E7506" i="1"/>
  <c r="F7506" i="1" s="1"/>
  <c r="H7504" i="1"/>
  <c r="E7504" i="1"/>
  <c r="F7504" i="1" s="1"/>
  <c r="H7502" i="1"/>
  <c r="E7502" i="1"/>
  <c r="F7502" i="1" s="1"/>
  <c r="H7500" i="1"/>
  <c r="E7500" i="1"/>
  <c r="F7500" i="1" s="1"/>
  <c r="H7498" i="1"/>
  <c r="E7498" i="1"/>
  <c r="F7498" i="1" s="1"/>
  <c r="H7496" i="1"/>
  <c r="E7496" i="1"/>
  <c r="F7496" i="1" s="1"/>
  <c r="H7494" i="1"/>
  <c r="E7494" i="1"/>
  <c r="F7494" i="1" s="1"/>
  <c r="H7492" i="1"/>
  <c r="E7492" i="1"/>
  <c r="F7492" i="1" s="1"/>
  <c r="H7490" i="1"/>
  <c r="E7490" i="1"/>
  <c r="F7490" i="1" s="1"/>
  <c r="H7488" i="1"/>
  <c r="E7488" i="1"/>
  <c r="F7488" i="1" s="1"/>
  <c r="H7486" i="1"/>
  <c r="E7486" i="1"/>
  <c r="F7486" i="1" s="1"/>
  <c r="H7484" i="1"/>
  <c r="E7484" i="1"/>
  <c r="F7484" i="1" s="1"/>
  <c r="H7482" i="1"/>
  <c r="E7482" i="1"/>
  <c r="F7482" i="1" s="1"/>
  <c r="H7480" i="1"/>
  <c r="E7480" i="1"/>
  <c r="F7480" i="1" s="1"/>
  <c r="H7478" i="1"/>
  <c r="E7478" i="1"/>
  <c r="F7478" i="1" s="1"/>
  <c r="H7476" i="1"/>
  <c r="E7476" i="1"/>
  <c r="F7476" i="1" s="1"/>
  <c r="H7474" i="1"/>
  <c r="E7474" i="1"/>
  <c r="F7474" i="1" s="1"/>
  <c r="H7472" i="1"/>
  <c r="E7472" i="1"/>
  <c r="F7472" i="1" s="1"/>
  <c r="H7470" i="1"/>
  <c r="E7470" i="1"/>
  <c r="F7470" i="1" s="1"/>
  <c r="H7468" i="1"/>
  <c r="E7468" i="1"/>
  <c r="F7468" i="1" s="1"/>
  <c r="H7466" i="1"/>
  <c r="E7466" i="1"/>
  <c r="F7466" i="1" s="1"/>
  <c r="H7464" i="1"/>
  <c r="E7464" i="1"/>
  <c r="F7464" i="1" s="1"/>
  <c r="H7462" i="1"/>
  <c r="E7462" i="1"/>
  <c r="F7462" i="1" s="1"/>
  <c r="H7460" i="1"/>
  <c r="E7460" i="1"/>
  <c r="F7460" i="1" s="1"/>
  <c r="H7458" i="1"/>
  <c r="E7458" i="1"/>
  <c r="F7458" i="1" s="1"/>
  <c r="H7455" i="1"/>
  <c r="E7455" i="1"/>
  <c r="F7455" i="1" s="1"/>
  <c r="H7453" i="1"/>
  <c r="E7453" i="1"/>
  <c r="F7453" i="1" s="1"/>
  <c r="H7449" i="1"/>
  <c r="E7449" i="1"/>
  <c r="F7449" i="1" s="1"/>
  <c r="H7446" i="1"/>
  <c r="E7446" i="1"/>
  <c r="F7446" i="1" s="1"/>
  <c r="H7442" i="1"/>
  <c r="E7442" i="1"/>
  <c r="F7442" i="1" s="1"/>
  <c r="H7440" i="1"/>
  <c r="E7440" i="1"/>
  <c r="F7440" i="1" s="1"/>
  <c r="H7438" i="1"/>
  <c r="E7438" i="1"/>
  <c r="F7438" i="1" s="1"/>
  <c r="H7436" i="1"/>
  <c r="E7436" i="1"/>
  <c r="F7436" i="1" s="1"/>
  <c r="H7434" i="1"/>
  <c r="E7434" i="1"/>
  <c r="F7434" i="1" s="1"/>
  <c r="H7432" i="1"/>
  <c r="E7432" i="1"/>
  <c r="F7432" i="1" s="1"/>
  <c r="H7430" i="1"/>
  <c r="E7430" i="1"/>
  <c r="F7430" i="1" s="1"/>
  <c r="H7428" i="1"/>
  <c r="E7428" i="1"/>
  <c r="F7428" i="1" s="1"/>
  <c r="H7425" i="1"/>
  <c r="E7425" i="1"/>
  <c r="F7425" i="1" s="1"/>
  <c r="H7423" i="1"/>
  <c r="E7423" i="1"/>
  <c r="F7423" i="1" s="1"/>
  <c r="H7421" i="1"/>
  <c r="E7421" i="1"/>
  <c r="F7421" i="1" s="1"/>
  <c r="H7419" i="1"/>
  <c r="E7419" i="1"/>
  <c r="F7419" i="1" s="1"/>
  <c r="H7417" i="1"/>
  <c r="E7417" i="1"/>
  <c r="F7417" i="1" s="1"/>
  <c r="H7415" i="1"/>
  <c r="E7415" i="1"/>
  <c r="F7415" i="1" s="1"/>
  <c r="H7413" i="1"/>
  <c r="E7413" i="1"/>
  <c r="F7413" i="1" s="1"/>
  <c r="H7411" i="1"/>
  <c r="E7411" i="1"/>
  <c r="F7411" i="1" s="1"/>
  <c r="H7409" i="1"/>
  <c r="E7409" i="1"/>
  <c r="F7409" i="1" s="1"/>
  <c r="H7407" i="1"/>
  <c r="E7407" i="1"/>
  <c r="F7407" i="1" s="1"/>
  <c r="H7405" i="1"/>
  <c r="E7405" i="1"/>
  <c r="F7405" i="1" s="1"/>
  <c r="H7403" i="1"/>
  <c r="E7403" i="1"/>
  <c r="F7403" i="1" s="1"/>
  <c r="H7401" i="1"/>
  <c r="E7401" i="1"/>
  <c r="F7401" i="1" s="1"/>
  <c r="H7399" i="1"/>
  <c r="E7399" i="1"/>
  <c r="F7399" i="1" s="1"/>
  <c r="H7397" i="1"/>
  <c r="E7397" i="1"/>
  <c r="F7397" i="1" s="1"/>
  <c r="H7395" i="1"/>
  <c r="E7395" i="1"/>
  <c r="F7395" i="1" s="1"/>
  <c r="H7391" i="1"/>
  <c r="E7391" i="1"/>
  <c r="F7391" i="1" s="1"/>
  <c r="H7389" i="1"/>
  <c r="E7389" i="1"/>
  <c r="F7389" i="1" s="1"/>
  <c r="H7387" i="1"/>
  <c r="E7387" i="1"/>
  <c r="F7387" i="1" s="1"/>
  <c r="H7385" i="1"/>
  <c r="E7385" i="1"/>
  <c r="F7385" i="1" s="1"/>
  <c r="H7383" i="1"/>
  <c r="E7383" i="1"/>
  <c r="F7383" i="1" s="1"/>
  <c r="H7381" i="1"/>
  <c r="E7381" i="1"/>
  <c r="F7381" i="1" s="1"/>
  <c r="H7379" i="1"/>
  <c r="E7379" i="1"/>
  <c r="F7379" i="1" s="1"/>
  <c r="H7377" i="1"/>
  <c r="E7377" i="1"/>
  <c r="F7377" i="1" s="1"/>
  <c r="H7373" i="1"/>
  <c r="E7373" i="1"/>
  <c r="F7373" i="1" s="1"/>
  <c r="H7371" i="1"/>
  <c r="E7371" i="1"/>
  <c r="F7371" i="1" s="1"/>
  <c r="H7369" i="1"/>
  <c r="E7369" i="1"/>
  <c r="F7369" i="1" s="1"/>
  <c r="H7367" i="1"/>
  <c r="E7367" i="1"/>
  <c r="F7367" i="1" s="1"/>
  <c r="H7365" i="1"/>
  <c r="E7365" i="1"/>
  <c r="F7365" i="1" s="1"/>
  <c r="H7363" i="1"/>
  <c r="E7363" i="1"/>
  <c r="F7363" i="1" s="1"/>
  <c r="H7361" i="1"/>
  <c r="E7361" i="1"/>
  <c r="F7361" i="1" s="1"/>
  <c r="H7359" i="1"/>
  <c r="E7359" i="1"/>
  <c r="F7359" i="1" s="1"/>
  <c r="H7356" i="1"/>
  <c r="E7356" i="1"/>
  <c r="F7356" i="1" s="1"/>
  <c r="H7354" i="1"/>
  <c r="E7354" i="1"/>
  <c r="F7354" i="1" s="1"/>
  <c r="H7352" i="1"/>
  <c r="E7352" i="1"/>
  <c r="F7352" i="1" s="1"/>
  <c r="H7350" i="1"/>
  <c r="E7350" i="1"/>
  <c r="F7350" i="1" s="1"/>
  <c r="H7348" i="1"/>
  <c r="E7348" i="1"/>
  <c r="F7348" i="1" s="1"/>
  <c r="H7346" i="1"/>
  <c r="E7346" i="1"/>
  <c r="F7346" i="1" s="1"/>
  <c r="H7344" i="1"/>
  <c r="E7344" i="1"/>
  <c r="F7344" i="1" s="1"/>
  <c r="H7342" i="1"/>
  <c r="E7342" i="1"/>
  <c r="F7342" i="1" s="1"/>
  <c r="H7340" i="1"/>
  <c r="E7340" i="1"/>
  <c r="F7340" i="1" s="1"/>
  <c r="H7338" i="1"/>
  <c r="E7338" i="1"/>
  <c r="F7338" i="1" s="1"/>
  <c r="H7336" i="1"/>
  <c r="E7336" i="1"/>
  <c r="F7336" i="1" s="1"/>
  <c r="H7334" i="1"/>
  <c r="E7334" i="1"/>
  <c r="F7334" i="1" s="1"/>
  <c r="H7332" i="1"/>
  <c r="E7332" i="1"/>
  <c r="F7332" i="1" s="1"/>
  <c r="H7330" i="1"/>
  <c r="E7330" i="1"/>
  <c r="F7330" i="1" s="1"/>
  <c r="H7328" i="1"/>
  <c r="E7328" i="1"/>
  <c r="F7328" i="1" s="1"/>
  <c r="H7326" i="1"/>
  <c r="E7326" i="1"/>
  <c r="F7326" i="1" s="1"/>
  <c r="H7324" i="1"/>
  <c r="E7324" i="1"/>
  <c r="F7324" i="1" s="1"/>
  <c r="H7322" i="1"/>
  <c r="E7322" i="1"/>
  <c r="F7322" i="1" s="1"/>
  <c r="H7319" i="1"/>
  <c r="E7319" i="1"/>
  <c r="F7319" i="1" s="1"/>
  <c r="H7318" i="1"/>
  <c r="E7318" i="1"/>
  <c r="F7318" i="1" s="1"/>
  <c r="H7316" i="1"/>
  <c r="E7316" i="1"/>
  <c r="F7316" i="1" s="1"/>
  <c r="H7314" i="1"/>
  <c r="E7314" i="1"/>
  <c r="F7314" i="1" s="1"/>
  <c r="H7312" i="1"/>
  <c r="E7312" i="1"/>
  <c r="F7312" i="1" s="1"/>
  <c r="H7310" i="1"/>
  <c r="E7310" i="1"/>
  <c r="F7310" i="1" s="1"/>
  <c r="H7308" i="1"/>
  <c r="E7308" i="1"/>
  <c r="F7308" i="1" s="1"/>
  <c r="H7306" i="1"/>
  <c r="E7306" i="1"/>
  <c r="F7306" i="1" s="1"/>
  <c r="H7304" i="1"/>
  <c r="E7304" i="1"/>
  <c r="F7304" i="1" s="1"/>
  <c r="H7302" i="1"/>
  <c r="E7302" i="1"/>
  <c r="F7302" i="1" s="1"/>
  <c r="H7300" i="1"/>
  <c r="E7300" i="1"/>
  <c r="F7300" i="1" s="1"/>
  <c r="H7298" i="1"/>
  <c r="E7298" i="1"/>
  <c r="F7298" i="1" s="1"/>
  <c r="H7295" i="1"/>
  <c r="E7295" i="1"/>
  <c r="F7295" i="1" s="1"/>
  <c r="H7292" i="1"/>
  <c r="E7292" i="1"/>
  <c r="F7292" i="1" s="1"/>
  <c r="H7289" i="1"/>
  <c r="E7289" i="1"/>
  <c r="F7289" i="1" s="1"/>
  <c r="H7288" i="1"/>
  <c r="E7288" i="1"/>
  <c r="F7288" i="1" s="1"/>
  <c r="H7286" i="1"/>
  <c r="E7286" i="1"/>
  <c r="F7286" i="1" s="1"/>
  <c r="H7284" i="1"/>
  <c r="E7284" i="1"/>
  <c r="F7284" i="1" s="1"/>
  <c r="H7282" i="1"/>
  <c r="E7282" i="1"/>
  <c r="F7282" i="1" s="1"/>
  <c r="H7280" i="1"/>
  <c r="E7280" i="1"/>
  <c r="F7280" i="1" s="1"/>
  <c r="H7276" i="1"/>
  <c r="E7276" i="1"/>
  <c r="F7276" i="1" s="1"/>
  <c r="H7273" i="1"/>
  <c r="E7273" i="1"/>
  <c r="F7273" i="1" s="1"/>
  <c r="H7271" i="1"/>
  <c r="E7271" i="1"/>
  <c r="F7271" i="1" s="1"/>
  <c r="H7269" i="1"/>
  <c r="E7269" i="1"/>
  <c r="F7269" i="1" s="1"/>
  <c r="H7267" i="1"/>
  <c r="E7267" i="1"/>
  <c r="F7267" i="1" s="1"/>
  <c r="H7265" i="1"/>
  <c r="E7265" i="1"/>
  <c r="F7265" i="1" s="1"/>
  <c r="H7263" i="1"/>
  <c r="E7263" i="1"/>
  <c r="F7263" i="1" s="1"/>
  <c r="H7261" i="1"/>
  <c r="E7261" i="1"/>
  <c r="F7261" i="1" s="1"/>
  <c r="H7259" i="1"/>
  <c r="E7259" i="1"/>
  <c r="F7259" i="1" s="1"/>
  <c r="H7257" i="1"/>
  <c r="E7257" i="1"/>
  <c r="F7257" i="1" s="1"/>
  <c r="H7255" i="1"/>
  <c r="E7255" i="1"/>
  <c r="F7255" i="1" s="1"/>
  <c r="H7253" i="1"/>
  <c r="E7253" i="1"/>
  <c r="F7253" i="1" s="1"/>
  <c r="H7251" i="1"/>
  <c r="E7251" i="1"/>
  <c r="F7251" i="1" s="1"/>
  <c r="H7249" i="1"/>
  <c r="E7249" i="1"/>
  <c r="F7249" i="1" s="1"/>
  <c r="H7247" i="1"/>
  <c r="E7247" i="1"/>
  <c r="F7247" i="1" s="1"/>
  <c r="H7245" i="1"/>
  <c r="E7245" i="1"/>
  <c r="F7245" i="1" s="1"/>
  <c r="H7243" i="1"/>
  <c r="E7243" i="1"/>
  <c r="F7243" i="1" s="1"/>
  <c r="H7241" i="1"/>
  <c r="E7241" i="1"/>
  <c r="F7241" i="1" s="1"/>
  <c r="H7239" i="1"/>
  <c r="E7239" i="1"/>
  <c r="F7239" i="1" s="1"/>
  <c r="H7237" i="1"/>
  <c r="E7237" i="1"/>
  <c r="F7237" i="1" s="1"/>
  <c r="H7235" i="1"/>
  <c r="E7235" i="1"/>
  <c r="F7235" i="1" s="1"/>
  <c r="H7233" i="1"/>
  <c r="E7233" i="1"/>
  <c r="F7233" i="1" s="1"/>
  <c r="H7231" i="1"/>
  <c r="E7231" i="1"/>
  <c r="F7231" i="1" s="1"/>
  <c r="H7223" i="1"/>
  <c r="E7223" i="1"/>
  <c r="F7223" i="1" s="1"/>
  <c r="H7221" i="1"/>
  <c r="E7221" i="1"/>
  <c r="F7221" i="1" s="1"/>
  <c r="H7219" i="1"/>
  <c r="E7219" i="1"/>
  <c r="F7219" i="1" s="1"/>
  <c r="H7217" i="1"/>
  <c r="E7217" i="1"/>
  <c r="F7217" i="1" s="1"/>
  <c r="H7215" i="1"/>
  <c r="E7215" i="1"/>
  <c r="F7215" i="1" s="1"/>
  <c r="H7213" i="1"/>
  <c r="E7213" i="1"/>
  <c r="F7213" i="1" s="1"/>
  <c r="H7211" i="1"/>
  <c r="E7211" i="1"/>
  <c r="F7211" i="1" s="1"/>
  <c r="H7209" i="1"/>
  <c r="E7209" i="1"/>
  <c r="F7209" i="1" s="1"/>
  <c r="H7207" i="1"/>
  <c r="E7207" i="1"/>
  <c r="F7207" i="1" s="1"/>
  <c r="H7205" i="1"/>
  <c r="E7205" i="1"/>
  <c r="F7205" i="1" s="1"/>
  <c r="H7203" i="1"/>
  <c r="E7203" i="1"/>
  <c r="F7203" i="1" s="1"/>
  <c r="H7201" i="1"/>
  <c r="E7201" i="1"/>
  <c r="F7201" i="1" s="1"/>
  <c r="H7199" i="1"/>
  <c r="E7199" i="1"/>
  <c r="F7199" i="1" s="1"/>
  <c r="H7197" i="1"/>
  <c r="E7197" i="1"/>
  <c r="F7197" i="1" s="1"/>
  <c r="H7195" i="1"/>
  <c r="E7195" i="1"/>
  <c r="F7195" i="1" s="1"/>
  <c r="H7191" i="1"/>
  <c r="E7191" i="1"/>
  <c r="F7191" i="1" s="1"/>
  <c r="H7189" i="1"/>
  <c r="E7189" i="1"/>
  <c r="F7189" i="1" s="1"/>
  <c r="H7187" i="1"/>
  <c r="E7187" i="1"/>
  <c r="F7187" i="1" s="1"/>
  <c r="H7185" i="1"/>
  <c r="E7185" i="1"/>
  <c r="F7185" i="1" s="1"/>
  <c r="H7183" i="1"/>
  <c r="E7183" i="1"/>
  <c r="F7183" i="1" s="1"/>
  <c r="H7181" i="1"/>
  <c r="E7181" i="1"/>
  <c r="F7181" i="1" s="1"/>
  <c r="H7179" i="1"/>
  <c r="E7179" i="1"/>
  <c r="F7179" i="1" s="1"/>
  <c r="H7177" i="1"/>
  <c r="E7177" i="1"/>
  <c r="F7177" i="1" s="1"/>
  <c r="H7175" i="1"/>
  <c r="E7175" i="1"/>
  <c r="F7175" i="1" s="1"/>
  <c r="H7173" i="1"/>
  <c r="E7173" i="1"/>
  <c r="F7173" i="1" s="1"/>
  <c r="H7171" i="1"/>
  <c r="E7171" i="1"/>
  <c r="F7171" i="1" s="1"/>
  <c r="H7169" i="1"/>
  <c r="E7169" i="1"/>
  <c r="F7169" i="1" s="1"/>
  <c r="H7167" i="1"/>
  <c r="E7167" i="1"/>
  <c r="F7167" i="1" s="1"/>
  <c r="H7165" i="1"/>
  <c r="E7165" i="1"/>
  <c r="F7165" i="1" s="1"/>
  <c r="H7163" i="1"/>
  <c r="E7163" i="1"/>
  <c r="F7163" i="1" s="1"/>
  <c r="H7161" i="1"/>
  <c r="E7161" i="1"/>
  <c r="F7161" i="1" s="1"/>
  <c r="H7157" i="1"/>
  <c r="E7157" i="1"/>
  <c r="F7157" i="1" s="1"/>
  <c r="H7155" i="1"/>
  <c r="E7155" i="1"/>
  <c r="F7155" i="1" s="1"/>
  <c r="H7153" i="1"/>
  <c r="E7153" i="1"/>
  <c r="F7153" i="1" s="1"/>
  <c r="H7151" i="1"/>
  <c r="E7151" i="1"/>
  <c r="F7151" i="1" s="1"/>
  <c r="H7149" i="1"/>
  <c r="E7149" i="1"/>
  <c r="F7149" i="1" s="1"/>
  <c r="H7147" i="1"/>
  <c r="E7147" i="1"/>
  <c r="F7147" i="1" s="1"/>
  <c r="H7145" i="1"/>
  <c r="E7145" i="1"/>
  <c r="F7145" i="1" s="1"/>
  <c r="H7143" i="1"/>
  <c r="E7143" i="1"/>
  <c r="F7143" i="1" s="1"/>
  <c r="H7141" i="1"/>
  <c r="E7141" i="1"/>
  <c r="F7141" i="1" s="1"/>
  <c r="H7139" i="1"/>
  <c r="E7139" i="1"/>
  <c r="F7139" i="1" s="1"/>
  <c r="H7137" i="1"/>
  <c r="E7137" i="1"/>
  <c r="F7137" i="1" s="1"/>
  <c r="H7135" i="1"/>
  <c r="E7135" i="1"/>
  <c r="F7135" i="1" s="1"/>
  <c r="H7133" i="1"/>
  <c r="E7133" i="1"/>
  <c r="F7133" i="1" s="1"/>
  <c r="H7129" i="1"/>
  <c r="E7129" i="1"/>
  <c r="F7129" i="1" s="1"/>
  <c r="H7127" i="1"/>
  <c r="E7127" i="1"/>
  <c r="F7127" i="1" s="1"/>
  <c r="H7125" i="1"/>
  <c r="E7125" i="1"/>
  <c r="F7125" i="1" s="1"/>
  <c r="H7123" i="1"/>
  <c r="E7123" i="1"/>
  <c r="F7123" i="1" s="1"/>
  <c r="H7121" i="1"/>
  <c r="E7121" i="1"/>
  <c r="F7121" i="1" s="1"/>
  <c r="H7119" i="1"/>
  <c r="E7119" i="1"/>
  <c r="F7119" i="1" s="1"/>
  <c r="H7117" i="1"/>
  <c r="E7117" i="1"/>
  <c r="F7117" i="1" s="1"/>
  <c r="H7114" i="1"/>
  <c r="E7114" i="1"/>
  <c r="F7114" i="1" s="1"/>
  <c r="H7112" i="1"/>
  <c r="E7112" i="1"/>
  <c r="F7112" i="1" s="1"/>
  <c r="H7110" i="1"/>
  <c r="E7110" i="1"/>
  <c r="F7110" i="1" s="1"/>
  <c r="H7108" i="1"/>
  <c r="E7108" i="1"/>
  <c r="F7108" i="1" s="1"/>
  <c r="H7106" i="1"/>
  <c r="E7106" i="1"/>
  <c r="F7106" i="1" s="1"/>
  <c r="H7104" i="1"/>
  <c r="E7104" i="1"/>
  <c r="F7104" i="1" s="1"/>
  <c r="H7102" i="1"/>
  <c r="E7102" i="1"/>
  <c r="F7102" i="1" s="1"/>
  <c r="H7100" i="1"/>
  <c r="E7100" i="1"/>
  <c r="F7100" i="1" s="1"/>
  <c r="H7098" i="1"/>
  <c r="E7098" i="1"/>
  <c r="F7098" i="1" s="1"/>
  <c r="H7096" i="1"/>
  <c r="E7096" i="1"/>
  <c r="F7096" i="1" s="1"/>
  <c r="H7094" i="1"/>
  <c r="E7094" i="1"/>
  <c r="F7094" i="1" s="1"/>
  <c r="H7091" i="1"/>
  <c r="E7091" i="1"/>
  <c r="F7091" i="1" s="1"/>
  <c r="H7090" i="1"/>
  <c r="E7090" i="1"/>
  <c r="F7090" i="1" s="1"/>
  <c r="H7088" i="1"/>
  <c r="E7088" i="1"/>
  <c r="F7088" i="1" s="1"/>
  <c r="H7086" i="1"/>
  <c r="E7086" i="1"/>
  <c r="F7086" i="1" s="1"/>
  <c r="H7084" i="1"/>
  <c r="E7084" i="1"/>
  <c r="F7084" i="1" s="1"/>
  <c r="H7082" i="1"/>
  <c r="E7082" i="1"/>
  <c r="F7082" i="1" s="1"/>
  <c r="H7080" i="1"/>
  <c r="E7080" i="1"/>
  <c r="F7080" i="1" s="1"/>
  <c r="H7078" i="1"/>
  <c r="E7078" i="1"/>
  <c r="F7078" i="1" s="1"/>
  <c r="H7076" i="1"/>
  <c r="E7076" i="1"/>
  <c r="F7076" i="1" s="1"/>
  <c r="H7074" i="1"/>
  <c r="E7074" i="1"/>
  <c r="F7074" i="1" s="1"/>
  <c r="H7072" i="1"/>
  <c r="E7072" i="1"/>
  <c r="F7072" i="1" s="1"/>
  <c r="H7070" i="1"/>
  <c r="E7070" i="1"/>
  <c r="F7070" i="1" s="1"/>
  <c r="H7068" i="1"/>
  <c r="E7068" i="1"/>
  <c r="F7068" i="1" s="1"/>
  <c r="H7066" i="1"/>
  <c r="E7066" i="1"/>
  <c r="F7066" i="1" s="1"/>
  <c r="H7064" i="1"/>
  <c r="E7064" i="1"/>
  <c r="F7064" i="1" s="1"/>
  <c r="H7062" i="1"/>
  <c r="E7062" i="1"/>
  <c r="F7062" i="1" s="1"/>
  <c r="H7060" i="1"/>
  <c r="E7060" i="1"/>
  <c r="F7060" i="1" s="1"/>
  <c r="H7058" i="1"/>
  <c r="E7058" i="1"/>
  <c r="F7058" i="1" s="1"/>
  <c r="H7056" i="1"/>
  <c r="E7056" i="1"/>
  <c r="F7056" i="1" s="1"/>
  <c r="H7054" i="1"/>
  <c r="E7054" i="1"/>
  <c r="F7054" i="1" s="1"/>
  <c r="H7052" i="1"/>
  <c r="E7052" i="1"/>
  <c r="F7052" i="1" s="1"/>
  <c r="H7050" i="1"/>
  <c r="E7050" i="1"/>
  <c r="F7050" i="1" s="1"/>
  <c r="H7047" i="1"/>
  <c r="E7047" i="1"/>
  <c r="F7047" i="1" s="1"/>
  <c r="H7045" i="1"/>
  <c r="E7045" i="1"/>
  <c r="F7045" i="1" s="1"/>
  <c r="H7043" i="1"/>
  <c r="E7043" i="1"/>
  <c r="F7043" i="1" s="1"/>
  <c r="H7041" i="1"/>
  <c r="E7041" i="1"/>
  <c r="F7041" i="1" s="1"/>
  <c r="H7039" i="1"/>
  <c r="E7039" i="1"/>
  <c r="F7039" i="1" s="1"/>
  <c r="H7037" i="1"/>
  <c r="E7037" i="1"/>
  <c r="F7037" i="1" s="1"/>
  <c r="H7035" i="1"/>
  <c r="E7035" i="1"/>
  <c r="F7035" i="1" s="1"/>
  <c r="H7033" i="1"/>
  <c r="E7033" i="1"/>
  <c r="F7033" i="1" s="1"/>
  <c r="H7031" i="1"/>
  <c r="E7031" i="1"/>
  <c r="F7031" i="1" s="1"/>
  <c r="H7029" i="1"/>
  <c r="E7029" i="1"/>
  <c r="F7029" i="1" s="1"/>
  <c r="H7027" i="1"/>
  <c r="E7027" i="1"/>
  <c r="F7027" i="1" s="1"/>
  <c r="H7025" i="1"/>
  <c r="E7025" i="1"/>
  <c r="F7025" i="1" s="1"/>
  <c r="H7023" i="1"/>
  <c r="E7023" i="1"/>
  <c r="F7023" i="1" s="1"/>
  <c r="H7021" i="1"/>
  <c r="E7021" i="1"/>
  <c r="F7021" i="1" s="1"/>
  <c r="H7019" i="1"/>
  <c r="E7019" i="1"/>
  <c r="F7019" i="1" s="1"/>
  <c r="H7017" i="1"/>
  <c r="E7017" i="1"/>
  <c r="F7017" i="1" s="1"/>
  <c r="H7015" i="1"/>
  <c r="E7015" i="1"/>
  <c r="F7015" i="1" s="1"/>
  <c r="H7011" i="1"/>
  <c r="E7011" i="1"/>
  <c r="F7011" i="1" s="1"/>
  <c r="H7009" i="1"/>
  <c r="E7009" i="1"/>
  <c r="F7009" i="1" s="1"/>
  <c r="H7007" i="1"/>
  <c r="E7007" i="1"/>
  <c r="F7007" i="1" s="1"/>
  <c r="H7005" i="1"/>
  <c r="E7005" i="1"/>
  <c r="F7005" i="1" s="1"/>
  <c r="H7003" i="1"/>
  <c r="E7003" i="1"/>
  <c r="F7003" i="1" s="1"/>
  <c r="H7001" i="1"/>
  <c r="E7001" i="1"/>
  <c r="F7001" i="1" s="1"/>
  <c r="H6999" i="1"/>
  <c r="E6999" i="1"/>
  <c r="F6999" i="1" s="1"/>
  <c r="H6997" i="1"/>
  <c r="E6997" i="1"/>
  <c r="F6997" i="1" s="1"/>
  <c r="H6995" i="1"/>
  <c r="E6995" i="1"/>
  <c r="F6995" i="1" s="1"/>
  <c r="H6993" i="1"/>
  <c r="E6993" i="1"/>
  <c r="F6993" i="1" s="1"/>
  <c r="H6991" i="1"/>
  <c r="E6991" i="1"/>
  <c r="F6991" i="1" s="1"/>
  <c r="H6989" i="1"/>
  <c r="E6989" i="1"/>
  <c r="F6989" i="1" s="1"/>
  <c r="H6987" i="1"/>
  <c r="E6987" i="1"/>
  <c r="F6987" i="1" s="1"/>
  <c r="H6985" i="1"/>
  <c r="E6985" i="1"/>
  <c r="F6985" i="1" s="1"/>
  <c r="H6983" i="1"/>
  <c r="E6983" i="1"/>
  <c r="F6983" i="1" s="1"/>
  <c r="H6981" i="1"/>
  <c r="E6981" i="1"/>
  <c r="F6981" i="1" s="1"/>
  <c r="H6979" i="1"/>
  <c r="E6979" i="1"/>
  <c r="F6979" i="1" s="1"/>
  <c r="H6975" i="1"/>
  <c r="E6975" i="1"/>
  <c r="F6975" i="1" s="1"/>
  <c r="H6976" i="1"/>
  <c r="E6976" i="1"/>
  <c r="F6976" i="1" s="1"/>
  <c r="H6973" i="1"/>
  <c r="E6973" i="1"/>
  <c r="F6973" i="1" s="1"/>
  <c r="H6971" i="1"/>
  <c r="E6971" i="1"/>
  <c r="F6971" i="1" s="1"/>
  <c r="H6969" i="1"/>
  <c r="E6969" i="1"/>
  <c r="F6969" i="1" s="1"/>
  <c r="H6967" i="1"/>
  <c r="E6967" i="1"/>
  <c r="F6967" i="1" s="1"/>
  <c r="H6965" i="1"/>
  <c r="E6965" i="1"/>
  <c r="F6965" i="1" s="1"/>
  <c r="H6962" i="1"/>
  <c r="E6962" i="1"/>
  <c r="F6962" i="1" s="1"/>
  <c r="H6960" i="1"/>
  <c r="E6960" i="1"/>
  <c r="F6960" i="1" s="1"/>
  <c r="H6958" i="1"/>
  <c r="E6958" i="1"/>
  <c r="F6958" i="1" s="1"/>
  <c r="H6956" i="1"/>
  <c r="E6956" i="1"/>
  <c r="F6956" i="1" s="1"/>
  <c r="H6954" i="1"/>
  <c r="E6954" i="1"/>
  <c r="F6954" i="1" s="1"/>
  <c r="H6952" i="1"/>
  <c r="E6952" i="1"/>
  <c r="F6952" i="1" s="1"/>
  <c r="H6950" i="1"/>
  <c r="E6950" i="1"/>
  <c r="F6950" i="1" s="1"/>
  <c r="H6948" i="1"/>
  <c r="E6948" i="1"/>
  <c r="F6948" i="1" s="1"/>
  <c r="H6946" i="1"/>
  <c r="E6946" i="1"/>
  <c r="F6946" i="1" s="1"/>
  <c r="H6944" i="1"/>
  <c r="E6944" i="1"/>
  <c r="F6944" i="1" s="1"/>
  <c r="H6942" i="1"/>
  <c r="E6942" i="1"/>
  <c r="F6942" i="1" s="1"/>
  <c r="H6940" i="1"/>
  <c r="E6940" i="1"/>
  <c r="F6940" i="1" s="1"/>
  <c r="H6938" i="1"/>
  <c r="E6938" i="1"/>
  <c r="F6938" i="1" s="1"/>
  <c r="H6936" i="1"/>
  <c r="E6936" i="1"/>
  <c r="F6936" i="1" s="1"/>
  <c r="H6934" i="1"/>
  <c r="E6934" i="1"/>
  <c r="F6934" i="1" s="1"/>
  <c r="H6932" i="1"/>
  <c r="E6932" i="1"/>
  <c r="F6932" i="1" s="1"/>
  <c r="H6930" i="1"/>
  <c r="E6930" i="1"/>
  <c r="F6930" i="1" s="1"/>
  <c r="H6928" i="1"/>
  <c r="E6928" i="1"/>
  <c r="F6928" i="1" s="1"/>
  <c r="H6926" i="1"/>
  <c r="E6926" i="1"/>
  <c r="F6926" i="1" s="1"/>
  <c r="H6924" i="1"/>
  <c r="E6924" i="1"/>
  <c r="F6924" i="1" s="1"/>
  <c r="H6922" i="1"/>
  <c r="E6922" i="1"/>
  <c r="F6922" i="1" s="1"/>
  <c r="H6920" i="1"/>
  <c r="E6920" i="1"/>
  <c r="F6920" i="1" s="1"/>
  <c r="H6918" i="1"/>
  <c r="E6918" i="1"/>
  <c r="F6918" i="1" s="1"/>
  <c r="H6916" i="1"/>
  <c r="E6916" i="1"/>
  <c r="F6916" i="1" s="1"/>
  <c r="H6914" i="1"/>
  <c r="E6914" i="1"/>
  <c r="F6914" i="1" s="1"/>
  <c r="H6912" i="1"/>
  <c r="E6912" i="1"/>
  <c r="F6912" i="1" s="1"/>
  <c r="H6910" i="1"/>
  <c r="E6910" i="1"/>
  <c r="F6910" i="1" s="1"/>
  <c r="H6908" i="1"/>
  <c r="E6908" i="1"/>
  <c r="F6908" i="1" s="1"/>
  <c r="H6906" i="1"/>
  <c r="E6906" i="1"/>
  <c r="F6906" i="1" s="1"/>
  <c r="H6904" i="1"/>
  <c r="E6904" i="1"/>
  <c r="F6904" i="1" s="1"/>
  <c r="H6900" i="1"/>
  <c r="E6900" i="1"/>
  <c r="F6900" i="1" s="1"/>
  <c r="H6898" i="1"/>
  <c r="E6898" i="1"/>
  <c r="F6898" i="1" s="1"/>
  <c r="H6896" i="1"/>
  <c r="E6896" i="1"/>
  <c r="F6896" i="1" s="1"/>
  <c r="H6894" i="1"/>
  <c r="E6894" i="1"/>
  <c r="F6894" i="1" s="1"/>
  <c r="H6892" i="1"/>
  <c r="E6892" i="1"/>
  <c r="F6892" i="1" s="1"/>
  <c r="H6888" i="1"/>
  <c r="E6888" i="1"/>
  <c r="F6888" i="1" s="1"/>
  <c r="H6886" i="1"/>
  <c r="E6886" i="1"/>
  <c r="F6886" i="1" s="1"/>
  <c r="H6884" i="1"/>
  <c r="E6884" i="1"/>
  <c r="F6884" i="1" s="1"/>
  <c r="H6882" i="1"/>
  <c r="E6882" i="1"/>
  <c r="F6882" i="1" s="1"/>
  <c r="H6880" i="1"/>
  <c r="E6880" i="1"/>
  <c r="F6880" i="1" s="1"/>
  <c r="H6878" i="1"/>
  <c r="E6878" i="1"/>
  <c r="F6878" i="1" s="1"/>
  <c r="H6876" i="1"/>
  <c r="E6876" i="1"/>
  <c r="F6876" i="1" s="1"/>
  <c r="H6874" i="1"/>
  <c r="E6874" i="1"/>
  <c r="F6874" i="1" s="1"/>
  <c r="H6872" i="1"/>
  <c r="E6872" i="1"/>
  <c r="F6872" i="1" s="1"/>
  <c r="H6870" i="1"/>
  <c r="E6870" i="1"/>
  <c r="F6870" i="1" s="1"/>
  <c r="H6868" i="1"/>
  <c r="E6868" i="1"/>
  <c r="F6868" i="1" s="1"/>
  <c r="H6866" i="1"/>
  <c r="E6866" i="1"/>
  <c r="F6866" i="1" s="1"/>
  <c r="H6864" i="1"/>
  <c r="E6864" i="1"/>
  <c r="F6864" i="1" s="1"/>
  <c r="H6862" i="1"/>
  <c r="E6862" i="1"/>
  <c r="F6862" i="1" s="1"/>
  <c r="H6860" i="1"/>
  <c r="E6860" i="1"/>
  <c r="F6860" i="1" s="1"/>
  <c r="H6856" i="1"/>
  <c r="E6856" i="1"/>
  <c r="F6856" i="1" s="1"/>
  <c r="H6854" i="1"/>
  <c r="E6854" i="1"/>
  <c r="F6854" i="1" s="1"/>
  <c r="H6850" i="1"/>
  <c r="E6850" i="1"/>
  <c r="F6850" i="1" s="1"/>
  <c r="H6849" i="1"/>
  <c r="E6849" i="1"/>
  <c r="F6849" i="1" s="1"/>
  <c r="H6848" i="1"/>
  <c r="E6848" i="1"/>
  <c r="F6848" i="1" s="1"/>
  <c r="H6846" i="1"/>
  <c r="E6846" i="1"/>
  <c r="F6846" i="1" s="1"/>
  <c r="H6844" i="1"/>
  <c r="E6844" i="1"/>
  <c r="F6844" i="1" s="1"/>
  <c r="H6842" i="1"/>
  <c r="E6842" i="1"/>
  <c r="F6842" i="1" s="1"/>
  <c r="H6838" i="1"/>
  <c r="E6838" i="1"/>
  <c r="F6838" i="1" s="1"/>
  <c r="H6836" i="1"/>
  <c r="E6836" i="1"/>
  <c r="F6836" i="1" s="1"/>
  <c r="H6834" i="1"/>
  <c r="E6834" i="1"/>
  <c r="F6834" i="1" s="1"/>
  <c r="H6832" i="1"/>
  <c r="E6832" i="1"/>
  <c r="F6832" i="1" s="1"/>
  <c r="H6830" i="1"/>
  <c r="E6830" i="1"/>
  <c r="F6830" i="1" s="1"/>
  <c r="H6828" i="1"/>
  <c r="E6828" i="1"/>
  <c r="F6828" i="1" s="1"/>
  <c r="H6826" i="1"/>
  <c r="E6826" i="1"/>
  <c r="F6826" i="1" s="1"/>
  <c r="H6824" i="1"/>
  <c r="E6824" i="1"/>
  <c r="F6824" i="1" s="1"/>
  <c r="H6822" i="1"/>
  <c r="E6822" i="1"/>
  <c r="F6822" i="1" s="1"/>
  <c r="H6820" i="1"/>
  <c r="E6820" i="1"/>
  <c r="F6820" i="1" s="1"/>
  <c r="H6818" i="1"/>
  <c r="E6818" i="1"/>
  <c r="F6818" i="1" s="1"/>
  <c r="H6816" i="1"/>
  <c r="E6816" i="1"/>
  <c r="F6816" i="1" s="1"/>
  <c r="H6812" i="1"/>
  <c r="E6812" i="1"/>
  <c r="F6812" i="1" s="1"/>
  <c r="H6810" i="1"/>
  <c r="E6810" i="1"/>
  <c r="F6810" i="1" s="1"/>
  <c r="H6808" i="1"/>
  <c r="E6808" i="1"/>
  <c r="F6808" i="1" s="1"/>
  <c r="H6806" i="1"/>
  <c r="E6806" i="1"/>
  <c r="F6806" i="1" s="1"/>
  <c r="H6804" i="1"/>
  <c r="E6804" i="1"/>
  <c r="F6804" i="1" s="1"/>
  <c r="H6802" i="1"/>
  <c r="E6802" i="1"/>
  <c r="F6802" i="1" s="1"/>
  <c r="H6800" i="1"/>
  <c r="E6800" i="1"/>
  <c r="F6800" i="1" s="1"/>
  <c r="H6798" i="1"/>
  <c r="E6798" i="1"/>
  <c r="F6798" i="1" s="1"/>
  <c r="H6796" i="1"/>
  <c r="E6796" i="1"/>
  <c r="F6796" i="1" s="1"/>
  <c r="H6794" i="1"/>
  <c r="E6794" i="1"/>
  <c r="F6794" i="1" s="1"/>
  <c r="H6792" i="1"/>
  <c r="E6792" i="1"/>
  <c r="F6792" i="1" s="1"/>
  <c r="H6790" i="1"/>
  <c r="E6790" i="1"/>
  <c r="F6790" i="1" s="1"/>
  <c r="H6786" i="1"/>
  <c r="E6786" i="1"/>
  <c r="F6786" i="1" s="1"/>
  <c r="H6784" i="1"/>
  <c r="E6784" i="1"/>
  <c r="F6784" i="1" s="1"/>
  <c r="H6781" i="1"/>
  <c r="E6781" i="1"/>
  <c r="F6781" i="1" s="1"/>
  <c r="H6779" i="1"/>
  <c r="E6779" i="1"/>
  <c r="F6779" i="1" s="1"/>
  <c r="H6777" i="1"/>
  <c r="E6777" i="1"/>
  <c r="F6777" i="1" s="1"/>
  <c r="H6775" i="1"/>
  <c r="E6775" i="1"/>
  <c r="F6775" i="1" s="1"/>
  <c r="H6773" i="1"/>
  <c r="E6773" i="1"/>
  <c r="F6773" i="1" s="1"/>
  <c r="H6771" i="1"/>
  <c r="E6771" i="1"/>
  <c r="F6771" i="1" s="1"/>
  <c r="H6769" i="1"/>
  <c r="E6769" i="1"/>
  <c r="F6769" i="1" s="1"/>
  <c r="H6765" i="1"/>
  <c r="E6765" i="1"/>
  <c r="F6765" i="1" s="1"/>
  <c r="H6763" i="1"/>
  <c r="E6763" i="1"/>
  <c r="F6763" i="1" s="1"/>
  <c r="H6761" i="1"/>
  <c r="E6761" i="1"/>
  <c r="F6761" i="1" s="1"/>
  <c r="H6759" i="1"/>
  <c r="E6759" i="1"/>
  <c r="F6759" i="1" s="1"/>
  <c r="H6757" i="1"/>
  <c r="E6757" i="1"/>
  <c r="F6757" i="1" s="1"/>
  <c r="H6755" i="1"/>
  <c r="E6755" i="1"/>
  <c r="F6755" i="1" s="1"/>
  <c r="H6753" i="1"/>
  <c r="E6753" i="1"/>
  <c r="F6753" i="1" s="1"/>
  <c r="H6751" i="1"/>
  <c r="E6751" i="1"/>
  <c r="F6751" i="1" s="1"/>
  <c r="H6747" i="1"/>
  <c r="E6747" i="1"/>
  <c r="F6747" i="1" s="1"/>
  <c r="H6745" i="1"/>
  <c r="E6745" i="1"/>
  <c r="F6745" i="1" s="1"/>
  <c r="H6743" i="1"/>
  <c r="E6743" i="1"/>
  <c r="F6743" i="1" s="1"/>
  <c r="H6741" i="1"/>
  <c r="E6741" i="1"/>
  <c r="F6741" i="1" s="1"/>
  <c r="H6739" i="1"/>
  <c r="E6739" i="1"/>
  <c r="F6739" i="1" s="1"/>
  <c r="H6737" i="1"/>
  <c r="E6737" i="1"/>
  <c r="F6737" i="1" s="1"/>
  <c r="H6735" i="1"/>
  <c r="E6735" i="1"/>
  <c r="F6735" i="1" s="1"/>
  <c r="H6733" i="1"/>
  <c r="E6733" i="1"/>
  <c r="F6733" i="1" s="1"/>
  <c r="H6731" i="1"/>
  <c r="E6731" i="1"/>
  <c r="F6731" i="1" s="1"/>
  <c r="H6729" i="1"/>
  <c r="E6729" i="1"/>
  <c r="F6729" i="1" s="1"/>
  <c r="H6727" i="1"/>
  <c r="E6727" i="1"/>
  <c r="F6727" i="1" s="1"/>
  <c r="H6725" i="1"/>
  <c r="E6725" i="1"/>
  <c r="F6725" i="1" s="1"/>
  <c r="H6723" i="1"/>
  <c r="E6723" i="1"/>
  <c r="F6723" i="1" s="1"/>
  <c r="H6721" i="1"/>
  <c r="E6721" i="1"/>
  <c r="F6721" i="1" s="1"/>
  <c r="H6719" i="1"/>
  <c r="E6719" i="1"/>
  <c r="F6719" i="1" s="1"/>
  <c r="H6717" i="1"/>
  <c r="E6717" i="1"/>
  <c r="F6717" i="1" s="1"/>
  <c r="H6715" i="1"/>
  <c r="E6715" i="1"/>
  <c r="F6715" i="1" s="1"/>
  <c r="H6713" i="1"/>
  <c r="E6713" i="1"/>
  <c r="F6713" i="1" s="1"/>
  <c r="H6711" i="1"/>
  <c r="E6711" i="1"/>
  <c r="F6711" i="1" s="1"/>
  <c r="H6709" i="1"/>
  <c r="E6709" i="1"/>
  <c r="F6709" i="1" s="1"/>
  <c r="H6707" i="1"/>
  <c r="E6707" i="1"/>
  <c r="F6707" i="1" s="1"/>
  <c r="H6705" i="1"/>
  <c r="E6705" i="1"/>
  <c r="F6705" i="1" s="1"/>
  <c r="H6703" i="1"/>
  <c r="E6703" i="1"/>
  <c r="F6703" i="1" s="1"/>
  <c r="H6701" i="1"/>
  <c r="E6701" i="1"/>
  <c r="F6701" i="1" s="1"/>
  <c r="H6699" i="1"/>
  <c r="E6699" i="1"/>
  <c r="F6699" i="1" s="1"/>
  <c r="H6697" i="1"/>
  <c r="E6697" i="1"/>
  <c r="F6697" i="1" s="1"/>
  <c r="H6695" i="1"/>
  <c r="E6695" i="1"/>
  <c r="F6695" i="1" s="1"/>
  <c r="H6693" i="1"/>
  <c r="E6693" i="1"/>
  <c r="F6693" i="1" s="1"/>
  <c r="H6691" i="1"/>
  <c r="E6691" i="1"/>
  <c r="F6691" i="1" s="1"/>
  <c r="H6689" i="1"/>
  <c r="E6689" i="1"/>
  <c r="F6689" i="1" s="1"/>
  <c r="H6687" i="1"/>
  <c r="E6687" i="1"/>
  <c r="F6687" i="1" s="1"/>
  <c r="H6685" i="1"/>
  <c r="E6685" i="1"/>
  <c r="F6685" i="1" s="1"/>
  <c r="H6683" i="1"/>
  <c r="E6683" i="1"/>
  <c r="F6683" i="1" s="1"/>
  <c r="H6681" i="1"/>
  <c r="E6681" i="1"/>
  <c r="F6681" i="1" s="1"/>
  <c r="H6679" i="1"/>
  <c r="E6679" i="1"/>
  <c r="F6679" i="1" s="1"/>
  <c r="H6677" i="1"/>
  <c r="E6677" i="1"/>
  <c r="F6677" i="1" s="1"/>
  <c r="H6673" i="1"/>
  <c r="E6673" i="1"/>
  <c r="F6673" i="1" s="1"/>
  <c r="H6671" i="1"/>
  <c r="E6671" i="1"/>
  <c r="F6671" i="1" s="1"/>
  <c r="H6669" i="1"/>
  <c r="E6669" i="1"/>
  <c r="F6669" i="1" s="1"/>
  <c r="H6667" i="1"/>
  <c r="E6667" i="1"/>
  <c r="F6667" i="1" s="1"/>
  <c r="H6663" i="1"/>
  <c r="E6663" i="1"/>
  <c r="F6663" i="1" s="1"/>
  <c r="H6659" i="1"/>
  <c r="E6659" i="1"/>
  <c r="F6659" i="1" s="1"/>
  <c r="H6657" i="1"/>
  <c r="E6657" i="1"/>
  <c r="F6657" i="1" s="1"/>
  <c r="H6655" i="1"/>
  <c r="E6655" i="1"/>
  <c r="F6655" i="1" s="1"/>
  <c r="H6653" i="1"/>
  <c r="E6653" i="1"/>
  <c r="F6653" i="1" s="1"/>
  <c r="H6651" i="1"/>
  <c r="E6651" i="1"/>
  <c r="F6651" i="1" s="1"/>
  <c r="H6649" i="1"/>
  <c r="E6649" i="1"/>
  <c r="F6649" i="1" s="1"/>
  <c r="H6647" i="1"/>
  <c r="E6647" i="1"/>
  <c r="F6647" i="1" s="1"/>
  <c r="H6645" i="1"/>
  <c r="E6645" i="1"/>
  <c r="F6645" i="1" s="1"/>
  <c r="H6643" i="1"/>
  <c r="E6643" i="1"/>
  <c r="F6643" i="1" s="1"/>
  <c r="H6641" i="1"/>
  <c r="E6641" i="1"/>
  <c r="F6641" i="1" s="1"/>
  <c r="H6639" i="1"/>
  <c r="E6639" i="1"/>
  <c r="F6639" i="1" s="1"/>
  <c r="H6637" i="1"/>
  <c r="E6637" i="1"/>
  <c r="F6637" i="1" s="1"/>
  <c r="H6635" i="1"/>
  <c r="E6635" i="1"/>
  <c r="F6635" i="1" s="1"/>
  <c r="H6633" i="1"/>
  <c r="E6633" i="1"/>
  <c r="F6633" i="1" s="1"/>
  <c r="H6631" i="1"/>
  <c r="E6631" i="1"/>
  <c r="F6631" i="1" s="1"/>
  <c r="H6629" i="1"/>
  <c r="E6629" i="1"/>
  <c r="F6629" i="1" s="1"/>
  <c r="H6627" i="1"/>
  <c r="E6627" i="1"/>
  <c r="F6627" i="1" s="1"/>
  <c r="H6625" i="1"/>
  <c r="E6625" i="1"/>
  <c r="F6625" i="1" s="1"/>
  <c r="H6623" i="1"/>
  <c r="E6623" i="1"/>
  <c r="F6623" i="1" s="1"/>
  <c r="H6621" i="1"/>
  <c r="E6621" i="1"/>
  <c r="F6621" i="1" s="1"/>
  <c r="H6619" i="1"/>
  <c r="E6619" i="1"/>
  <c r="F6619" i="1" s="1"/>
  <c r="H6617" i="1"/>
  <c r="E6617" i="1"/>
  <c r="F6617" i="1" s="1"/>
  <c r="H6615" i="1"/>
  <c r="E6615" i="1"/>
  <c r="F6615" i="1" s="1"/>
  <c r="H6613" i="1"/>
  <c r="E6613" i="1"/>
  <c r="F6613" i="1" s="1"/>
  <c r="H6611" i="1"/>
  <c r="E6611" i="1"/>
  <c r="F6611" i="1" s="1"/>
  <c r="H6609" i="1"/>
  <c r="E6609" i="1"/>
  <c r="F6609" i="1" s="1"/>
  <c r="H6607" i="1"/>
  <c r="E6607" i="1"/>
  <c r="F6607" i="1" s="1"/>
  <c r="H6605" i="1"/>
  <c r="E6605" i="1"/>
  <c r="F6605" i="1" s="1"/>
  <c r="H6603" i="1"/>
  <c r="E6603" i="1"/>
  <c r="F6603" i="1" s="1"/>
  <c r="H6601" i="1"/>
  <c r="E6601" i="1"/>
  <c r="F6601" i="1" s="1"/>
  <c r="H6599" i="1"/>
  <c r="E6599" i="1"/>
  <c r="F6599" i="1" s="1"/>
  <c r="H6597" i="1"/>
  <c r="E6597" i="1"/>
  <c r="F6597" i="1" s="1"/>
  <c r="H6595" i="1"/>
  <c r="E6595" i="1"/>
  <c r="F6595" i="1" s="1"/>
  <c r="H6593" i="1"/>
  <c r="E6593" i="1"/>
  <c r="F6593" i="1" s="1"/>
  <c r="H6591" i="1"/>
  <c r="E6591" i="1"/>
  <c r="F6591" i="1" s="1"/>
  <c r="H6589" i="1"/>
  <c r="E6589" i="1"/>
  <c r="F6589" i="1" s="1"/>
  <c r="H6587" i="1"/>
  <c r="E6587" i="1"/>
  <c r="F6587" i="1" s="1"/>
  <c r="H6585" i="1"/>
  <c r="E6585" i="1"/>
  <c r="F6585" i="1" s="1"/>
  <c r="H4210" i="1"/>
  <c r="E4210" i="1"/>
  <c r="F4210" i="1" s="1"/>
  <c r="H4209" i="1"/>
  <c r="E4209" i="1"/>
  <c r="F4209" i="1" s="1"/>
  <c r="H4205" i="1"/>
  <c r="E4205" i="1"/>
  <c r="F4205" i="1" s="1"/>
  <c r="H4203" i="1"/>
  <c r="E4203" i="1"/>
  <c r="F4203" i="1" s="1"/>
  <c r="H4197" i="1"/>
  <c r="E4197" i="1"/>
  <c r="F4197" i="1" s="1"/>
  <c r="H4195" i="1"/>
  <c r="E4195" i="1"/>
  <c r="F4195" i="1" s="1"/>
  <c r="H4193" i="1"/>
  <c r="E4193" i="1"/>
  <c r="F4193" i="1" s="1"/>
  <c r="H4191" i="1"/>
  <c r="E4191" i="1"/>
  <c r="F4191" i="1" s="1"/>
  <c r="H4189" i="1"/>
  <c r="E4189" i="1"/>
  <c r="F4189" i="1" s="1"/>
  <c r="H4187" i="1"/>
  <c r="E4187" i="1"/>
  <c r="F4187" i="1" s="1"/>
  <c r="H4185" i="1"/>
  <c r="E4185" i="1"/>
  <c r="F4185" i="1" s="1"/>
  <c r="H4183" i="1"/>
  <c r="E4183" i="1"/>
  <c r="F4183" i="1" s="1"/>
  <c r="H4181" i="1"/>
  <c r="E4181" i="1"/>
  <c r="F4181" i="1" s="1"/>
  <c r="H4177" i="1"/>
  <c r="E4177" i="1"/>
  <c r="F4177" i="1" s="1"/>
  <c r="H4178" i="1"/>
  <c r="E4178" i="1"/>
  <c r="F4178" i="1" s="1"/>
  <c r="H4175" i="1"/>
  <c r="E4175" i="1"/>
  <c r="F4175" i="1" s="1"/>
  <c r="H4173" i="1"/>
  <c r="E4173" i="1"/>
  <c r="F4173" i="1" s="1"/>
  <c r="H4171" i="1"/>
  <c r="E4171" i="1"/>
  <c r="F4171" i="1" s="1"/>
  <c r="H4167" i="1"/>
  <c r="E4167" i="1"/>
  <c r="F4167" i="1" s="1"/>
  <c r="H4165" i="1"/>
  <c r="E4165" i="1"/>
  <c r="F4165" i="1" s="1"/>
  <c r="H4163" i="1"/>
  <c r="E4163" i="1"/>
  <c r="F4163" i="1" s="1"/>
  <c r="H4161" i="1"/>
  <c r="E4161" i="1"/>
  <c r="F4161" i="1" s="1"/>
  <c r="H4159" i="1"/>
  <c r="E4159" i="1"/>
  <c r="F4159" i="1" s="1"/>
  <c r="H4157" i="1"/>
  <c r="E4157" i="1"/>
  <c r="F4157" i="1" s="1"/>
  <c r="H4155" i="1"/>
  <c r="E4155" i="1"/>
  <c r="F4155" i="1" s="1"/>
  <c r="H4153" i="1"/>
  <c r="E4153" i="1"/>
  <c r="F4153" i="1" s="1"/>
  <c r="H4151" i="1"/>
  <c r="E4151" i="1"/>
  <c r="F4151" i="1" s="1"/>
  <c r="H4149" i="1"/>
  <c r="E4149" i="1"/>
  <c r="F4149" i="1" s="1"/>
  <c r="H4147" i="1"/>
  <c r="E4147" i="1"/>
  <c r="F4147" i="1" s="1"/>
  <c r="H4145" i="1"/>
  <c r="E4145" i="1"/>
  <c r="F4145" i="1" s="1"/>
  <c r="H4143" i="1"/>
  <c r="E4143" i="1"/>
  <c r="F4143" i="1" s="1"/>
  <c r="H4141" i="1"/>
  <c r="E4141" i="1"/>
  <c r="F4141" i="1" s="1"/>
  <c r="H4139" i="1"/>
  <c r="E4139" i="1"/>
  <c r="F4139" i="1" s="1"/>
  <c r="H4137" i="1"/>
  <c r="E4137" i="1"/>
  <c r="F4137" i="1" s="1"/>
  <c r="H4135" i="1"/>
  <c r="E4135" i="1"/>
  <c r="F4135" i="1" s="1"/>
  <c r="H4133" i="1"/>
  <c r="E4133" i="1"/>
  <c r="F4133" i="1" s="1"/>
  <c r="H4131" i="1"/>
  <c r="E4131" i="1"/>
  <c r="F4131" i="1" s="1"/>
  <c r="H4129" i="1"/>
  <c r="E4129" i="1"/>
  <c r="F4129" i="1" s="1"/>
  <c r="H4127" i="1"/>
  <c r="E4127" i="1"/>
  <c r="F4127" i="1" s="1"/>
  <c r="H4125" i="1"/>
  <c r="E4125" i="1"/>
  <c r="F4125" i="1" s="1"/>
  <c r="H4123" i="1"/>
  <c r="E4123" i="1"/>
  <c r="F4123" i="1" s="1"/>
  <c r="H4121" i="1"/>
  <c r="E4121" i="1"/>
  <c r="F4121" i="1" s="1"/>
  <c r="H4119" i="1"/>
  <c r="E4119" i="1"/>
  <c r="F4119" i="1" s="1"/>
  <c r="H4117" i="1"/>
  <c r="E4117" i="1"/>
  <c r="F4117" i="1" s="1"/>
  <c r="H4115" i="1"/>
  <c r="E4115" i="1"/>
  <c r="F4115" i="1" s="1"/>
  <c r="H4113" i="1"/>
  <c r="E4113" i="1"/>
  <c r="F4113" i="1" s="1"/>
  <c r="H4111" i="1"/>
  <c r="E4111" i="1"/>
  <c r="F4111" i="1" s="1"/>
  <c r="H4109" i="1"/>
  <c r="E4109" i="1"/>
  <c r="F4109" i="1" s="1"/>
  <c r="H4107" i="1"/>
  <c r="E4107" i="1"/>
  <c r="F4107" i="1" s="1"/>
  <c r="H4105" i="1"/>
  <c r="E4105" i="1"/>
  <c r="F4105" i="1" s="1"/>
  <c r="H4103" i="1"/>
  <c r="E4103" i="1"/>
  <c r="F4103" i="1" s="1"/>
  <c r="H4101" i="1"/>
  <c r="E4101" i="1"/>
  <c r="F4101" i="1" s="1"/>
  <c r="H4099" i="1"/>
  <c r="E4099" i="1"/>
  <c r="F4099" i="1" s="1"/>
  <c r="H4097" i="1"/>
  <c r="E4097" i="1"/>
  <c r="F4097" i="1" s="1"/>
  <c r="H4093" i="1"/>
  <c r="E4093" i="1"/>
  <c r="F4093" i="1" s="1"/>
  <c r="H4091" i="1"/>
  <c r="E4091" i="1"/>
  <c r="F4091" i="1" s="1"/>
  <c r="H4085" i="1"/>
  <c r="E4085" i="1"/>
  <c r="F4085" i="1" s="1"/>
  <c r="H4083" i="1"/>
  <c r="E4083" i="1"/>
  <c r="F4083" i="1" s="1"/>
  <c r="H4081" i="1"/>
  <c r="E4081" i="1"/>
  <c r="F4081" i="1" s="1"/>
  <c r="H4079" i="1"/>
  <c r="E4079" i="1"/>
  <c r="F4079" i="1" s="1"/>
  <c r="H4077" i="1"/>
  <c r="E4077" i="1"/>
  <c r="F4077" i="1" s="1"/>
  <c r="H4075" i="1"/>
  <c r="E4075" i="1"/>
  <c r="F4075" i="1" s="1"/>
  <c r="H4073" i="1"/>
  <c r="E4073" i="1"/>
  <c r="F4073" i="1" s="1"/>
  <c r="H4069" i="1"/>
  <c r="E4069" i="1"/>
  <c r="F4069" i="1" s="1"/>
  <c r="H4067" i="1"/>
  <c r="E4067" i="1"/>
  <c r="F4067" i="1" s="1"/>
  <c r="H4065" i="1"/>
  <c r="E4065" i="1"/>
  <c r="F4065" i="1" s="1"/>
  <c r="H4063" i="1"/>
  <c r="E4063" i="1"/>
  <c r="F4063" i="1" s="1"/>
  <c r="H4061" i="1"/>
  <c r="E4061" i="1"/>
  <c r="F4061" i="1" s="1"/>
  <c r="H4058" i="1"/>
  <c r="E4058" i="1"/>
  <c r="F4058" i="1" s="1"/>
  <c r="H4056" i="1"/>
  <c r="E4056" i="1"/>
  <c r="F4056" i="1" s="1"/>
  <c r="H4054" i="1"/>
  <c r="E4054" i="1"/>
  <c r="F4054" i="1" s="1"/>
  <c r="H4052" i="1"/>
  <c r="E4052" i="1"/>
  <c r="F4052" i="1" s="1"/>
  <c r="H4050" i="1"/>
  <c r="E4050" i="1"/>
  <c r="F4050" i="1" s="1"/>
  <c r="H4048" i="1"/>
  <c r="E4048" i="1"/>
  <c r="F4048" i="1" s="1"/>
  <c r="H4046" i="1"/>
  <c r="E4046" i="1"/>
  <c r="F4046" i="1" s="1"/>
  <c r="H4044" i="1"/>
  <c r="E4044" i="1"/>
  <c r="F4044" i="1" s="1"/>
  <c r="H4042" i="1"/>
  <c r="E4042" i="1"/>
  <c r="F4042" i="1" s="1"/>
  <c r="H4040" i="1"/>
  <c r="E4040" i="1"/>
  <c r="F4040" i="1" s="1"/>
  <c r="H4038" i="1"/>
  <c r="E4038" i="1"/>
  <c r="F4038" i="1" s="1"/>
  <c r="H4036" i="1"/>
  <c r="E4036" i="1"/>
  <c r="F4036" i="1" s="1"/>
  <c r="H4034" i="1"/>
  <c r="E4034" i="1"/>
  <c r="F4034" i="1" s="1"/>
  <c r="H4032" i="1"/>
  <c r="E4032" i="1"/>
  <c r="F4032" i="1" s="1"/>
  <c r="H4030" i="1"/>
  <c r="E4030" i="1"/>
  <c r="F4030" i="1" s="1"/>
  <c r="H4028" i="1"/>
  <c r="E4028" i="1"/>
  <c r="F4028" i="1" s="1"/>
  <c r="H4026" i="1"/>
  <c r="E4026" i="1"/>
  <c r="F4026" i="1" s="1"/>
  <c r="H4024" i="1"/>
  <c r="E4024" i="1"/>
  <c r="F4024" i="1" s="1"/>
  <c r="H4022" i="1"/>
  <c r="E4022" i="1"/>
  <c r="F4022" i="1" s="1"/>
  <c r="H4020" i="1"/>
  <c r="E4020" i="1"/>
  <c r="F4020" i="1" s="1"/>
  <c r="H4018" i="1"/>
  <c r="E4018" i="1"/>
  <c r="F4018" i="1" s="1"/>
  <c r="H4016" i="1"/>
  <c r="E4016" i="1"/>
  <c r="F4016" i="1" s="1"/>
  <c r="H4014" i="1"/>
  <c r="E4014" i="1"/>
  <c r="F4014" i="1" s="1"/>
  <c r="H4012" i="1"/>
  <c r="E4012" i="1"/>
  <c r="F4012" i="1" s="1"/>
  <c r="H4010" i="1"/>
  <c r="E4010" i="1"/>
  <c r="F4010" i="1" s="1"/>
  <c r="H4006" i="1"/>
  <c r="E4006" i="1"/>
  <c r="F4006" i="1" s="1"/>
  <c r="H4004" i="1"/>
  <c r="E4004" i="1"/>
  <c r="F4004" i="1" s="1"/>
  <c r="H4002" i="1"/>
  <c r="E4002" i="1"/>
  <c r="F4002" i="1" s="1"/>
  <c r="H4000" i="1"/>
  <c r="E4000" i="1"/>
  <c r="F4000" i="1" s="1"/>
  <c r="H3998" i="1"/>
  <c r="E3998" i="1"/>
  <c r="F3998" i="1" s="1"/>
  <c r="H3996" i="1"/>
  <c r="E3996" i="1"/>
  <c r="F3996" i="1" s="1"/>
  <c r="H3994" i="1"/>
  <c r="E3994" i="1"/>
  <c r="F3994" i="1" s="1"/>
  <c r="H3992" i="1"/>
  <c r="E3992" i="1"/>
  <c r="F3992" i="1" s="1"/>
  <c r="H3990" i="1"/>
  <c r="E3990" i="1"/>
  <c r="F3990" i="1" s="1"/>
  <c r="H3987" i="1"/>
  <c r="E3987" i="1"/>
  <c r="F3987" i="1" s="1"/>
  <c r="H3986" i="1"/>
  <c r="E3986" i="1"/>
  <c r="F3986" i="1" s="1"/>
  <c r="H3984" i="1"/>
  <c r="E3984" i="1"/>
  <c r="F3984" i="1" s="1"/>
  <c r="H3982" i="1"/>
  <c r="E3982" i="1"/>
  <c r="F3982" i="1" s="1"/>
  <c r="H3980" i="1"/>
  <c r="E3980" i="1"/>
  <c r="F3980" i="1" s="1"/>
  <c r="H3978" i="1"/>
  <c r="E3978" i="1"/>
  <c r="F3978" i="1" s="1"/>
  <c r="H3976" i="1"/>
  <c r="E3976" i="1"/>
  <c r="F3976" i="1" s="1"/>
  <c r="H3974" i="1"/>
  <c r="E3974" i="1"/>
  <c r="F3974" i="1" s="1"/>
  <c r="H3972" i="1"/>
  <c r="E3972" i="1"/>
  <c r="F3972" i="1" s="1"/>
  <c r="H3970" i="1"/>
  <c r="E3970" i="1"/>
  <c r="F3970" i="1" s="1"/>
  <c r="H3968" i="1"/>
  <c r="E3968" i="1"/>
  <c r="F3968" i="1" s="1"/>
  <c r="H3966" i="1"/>
  <c r="E3966" i="1"/>
  <c r="F3966" i="1" s="1"/>
  <c r="H3964" i="1"/>
  <c r="E3964" i="1"/>
  <c r="F3964" i="1" s="1"/>
  <c r="H3962" i="1"/>
  <c r="E3962" i="1"/>
  <c r="F3962" i="1" s="1"/>
  <c r="H3960" i="1"/>
  <c r="E3960" i="1"/>
  <c r="F3960" i="1" s="1"/>
  <c r="H3958" i="1"/>
  <c r="E3958" i="1"/>
  <c r="F3958" i="1" s="1"/>
  <c r="H3956" i="1"/>
  <c r="E3956" i="1"/>
  <c r="F3956" i="1" s="1"/>
  <c r="H3954" i="1"/>
  <c r="E3954" i="1"/>
  <c r="F3954" i="1" s="1"/>
  <c r="H3952" i="1"/>
  <c r="E3952" i="1"/>
  <c r="F3952" i="1" s="1"/>
  <c r="H3950" i="1"/>
  <c r="E3950" i="1"/>
  <c r="F3950" i="1" s="1"/>
  <c r="H3948" i="1"/>
  <c r="E3948" i="1"/>
  <c r="F3948" i="1" s="1"/>
  <c r="H3946" i="1"/>
  <c r="E3946" i="1"/>
  <c r="F3946" i="1" s="1"/>
  <c r="H3944" i="1"/>
  <c r="E3944" i="1"/>
  <c r="F3944" i="1" s="1"/>
  <c r="H3942" i="1"/>
  <c r="E3942" i="1"/>
  <c r="F3942" i="1" s="1"/>
  <c r="H3940" i="1"/>
  <c r="E3940" i="1"/>
  <c r="F3940" i="1" s="1"/>
  <c r="H3937" i="1"/>
  <c r="E3937" i="1"/>
  <c r="F3937" i="1" s="1"/>
  <c r="H3936" i="1"/>
  <c r="E3936" i="1"/>
  <c r="F3936" i="1" s="1"/>
  <c r="H3934" i="1"/>
  <c r="E3934" i="1"/>
  <c r="F3934" i="1" s="1"/>
  <c r="H3931" i="1"/>
  <c r="E3931" i="1"/>
  <c r="F3931" i="1" s="1"/>
  <c r="H3929" i="1"/>
  <c r="E3929" i="1"/>
  <c r="F3929" i="1" s="1"/>
  <c r="H3927" i="1"/>
  <c r="E3927" i="1"/>
  <c r="F3927" i="1" s="1"/>
  <c r="H3925" i="1"/>
  <c r="E3925" i="1"/>
  <c r="F3925" i="1" s="1"/>
  <c r="H3923" i="1"/>
  <c r="E3923" i="1"/>
  <c r="F3923" i="1" s="1"/>
  <c r="H3921" i="1"/>
  <c r="E3921" i="1"/>
  <c r="F3921" i="1" s="1"/>
  <c r="H3915" i="1"/>
  <c r="E3915" i="1"/>
  <c r="F3915" i="1" s="1"/>
  <c r="H3913" i="1"/>
  <c r="E3913" i="1"/>
  <c r="F3913" i="1" s="1"/>
  <c r="H3911" i="1"/>
  <c r="E3911" i="1"/>
  <c r="F3911" i="1" s="1"/>
  <c r="H3909" i="1"/>
  <c r="E3909" i="1"/>
  <c r="F3909" i="1" s="1"/>
  <c r="H3907" i="1"/>
  <c r="E3907" i="1"/>
  <c r="F3907" i="1" s="1"/>
  <c r="H3905" i="1"/>
  <c r="E3905" i="1"/>
  <c r="F3905" i="1" s="1"/>
  <c r="H3903" i="1"/>
  <c r="E3903" i="1"/>
  <c r="F3903" i="1" s="1"/>
  <c r="H3901" i="1"/>
  <c r="E3901" i="1"/>
  <c r="F3901" i="1" s="1"/>
  <c r="H3899" i="1"/>
  <c r="E3899" i="1"/>
  <c r="F3899" i="1" s="1"/>
  <c r="H3897" i="1"/>
  <c r="E3897" i="1"/>
  <c r="F3897" i="1" s="1"/>
  <c r="H3895" i="1"/>
  <c r="E3895" i="1"/>
  <c r="F3895" i="1" s="1"/>
  <c r="H3893" i="1"/>
  <c r="E3893" i="1"/>
  <c r="F3893" i="1" s="1"/>
  <c r="H3891" i="1"/>
  <c r="E3891" i="1"/>
  <c r="F3891" i="1" s="1"/>
  <c r="H3889" i="1"/>
  <c r="E3889" i="1"/>
  <c r="F3889" i="1" s="1"/>
  <c r="H3887" i="1"/>
  <c r="E3887" i="1"/>
  <c r="F3887" i="1" s="1"/>
  <c r="H3885" i="1"/>
  <c r="E3885" i="1"/>
  <c r="F3885" i="1" s="1"/>
  <c r="H3883" i="1"/>
  <c r="E3883" i="1"/>
  <c r="F3883" i="1" s="1"/>
  <c r="H3881" i="1"/>
  <c r="E3881" i="1"/>
  <c r="F3881" i="1" s="1"/>
  <c r="H3878" i="1"/>
  <c r="E3878" i="1"/>
  <c r="F3878" i="1" s="1"/>
  <c r="H3875" i="1"/>
  <c r="E3875" i="1"/>
  <c r="F3875" i="1" s="1"/>
  <c r="H3873" i="1"/>
  <c r="E3873" i="1"/>
  <c r="F3873" i="1" s="1"/>
  <c r="H3871" i="1"/>
  <c r="E3871" i="1"/>
  <c r="F3871" i="1" s="1"/>
  <c r="H3864" i="1"/>
  <c r="E3864" i="1"/>
  <c r="F3864" i="1" s="1"/>
  <c r="H3862" i="1"/>
  <c r="E3862" i="1"/>
  <c r="F3862" i="1" s="1"/>
  <c r="H3860" i="1"/>
  <c r="E3860" i="1"/>
  <c r="F3860" i="1" s="1"/>
  <c r="H3858" i="1"/>
  <c r="E3858" i="1"/>
  <c r="F3858" i="1" s="1"/>
  <c r="H3856" i="1"/>
  <c r="E3856" i="1"/>
  <c r="F3856" i="1" s="1"/>
  <c r="H3854" i="1"/>
  <c r="E3854" i="1"/>
  <c r="F3854" i="1" s="1"/>
  <c r="H3852" i="1"/>
  <c r="E3852" i="1"/>
  <c r="F3852" i="1" s="1"/>
  <c r="H3850" i="1"/>
  <c r="E3850" i="1"/>
  <c r="F3850" i="1" s="1"/>
  <c r="H3848" i="1"/>
  <c r="E3848" i="1"/>
  <c r="F3848" i="1" s="1"/>
  <c r="H3846" i="1"/>
  <c r="E3846" i="1"/>
  <c r="F3846" i="1" s="1"/>
  <c r="H3844" i="1"/>
  <c r="E3844" i="1"/>
  <c r="F3844" i="1" s="1"/>
  <c r="H3842" i="1"/>
  <c r="E3842" i="1"/>
  <c r="F3842" i="1" s="1"/>
  <c r="H3840" i="1"/>
  <c r="E3840" i="1"/>
  <c r="F3840" i="1" s="1"/>
  <c r="H3838" i="1"/>
  <c r="E3838" i="1"/>
  <c r="F3838" i="1" s="1"/>
  <c r="H3836" i="1"/>
  <c r="E3836" i="1"/>
  <c r="F3836" i="1" s="1"/>
  <c r="H3834" i="1"/>
  <c r="E3834" i="1"/>
  <c r="F3834" i="1" s="1"/>
  <c r="H3832" i="1"/>
  <c r="E3832" i="1"/>
  <c r="F3832" i="1" s="1"/>
  <c r="H3830" i="1"/>
  <c r="E3830" i="1"/>
  <c r="F3830" i="1" s="1"/>
  <c r="H3828" i="1"/>
  <c r="E3828" i="1"/>
  <c r="F3828" i="1" s="1"/>
  <c r="H3826" i="1"/>
  <c r="E3826" i="1"/>
  <c r="F3826" i="1" s="1"/>
  <c r="H3824" i="1"/>
  <c r="E3824" i="1"/>
  <c r="F3824" i="1" s="1"/>
  <c r="H3822" i="1"/>
  <c r="E3822" i="1"/>
  <c r="F3822" i="1" s="1"/>
  <c r="H3818" i="1"/>
  <c r="E3818" i="1"/>
  <c r="F3818" i="1" s="1"/>
  <c r="H3816" i="1"/>
  <c r="E3816" i="1"/>
  <c r="F3816" i="1" s="1"/>
  <c r="H3814" i="1"/>
  <c r="E3814" i="1"/>
  <c r="F3814" i="1" s="1"/>
  <c r="H3812" i="1"/>
  <c r="E3812" i="1"/>
  <c r="F3812" i="1" s="1"/>
  <c r="H3810" i="1"/>
  <c r="E3810" i="1"/>
  <c r="F3810" i="1" s="1"/>
  <c r="H3808" i="1"/>
  <c r="E3808" i="1"/>
  <c r="F3808" i="1" s="1"/>
  <c r="H3806" i="1"/>
  <c r="E3806" i="1"/>
  <c r="F3806" i="1" s="1"/>
  <c r="H3804" i="1"/>
  <c r="E3804" i="1"/>
  <c r="F3804" i="1" s="1"/>
  <c r="H3802" i="1"/>
  <c r="E3802" i="1"/>
  <c r="F3802" i="1" s="1"/>
  <c r="H3800" i="1"/>
  <c r="E3800" i="1"/>
  <c r="F3800" i="1" s="1"/>
  <c r="H3798" i="1"/>
  <c r="E3798" i="1"/>
  <c r="F3798" i="1" s="1"/>
  <c r="H6583" i="1"/>
  <c r="E6583" i="1"/>
  <c r="F6583" i="1" s="1"/>
  <c r="H6581" i="1"/>
  <c r="E6581" i="1"/>
  <c r="F6581" i="1" s="1"/>
  <c r="H6579" i="1"/>
  <c r="E6579" i="1"/>
  <c r="F6579" i="1" s="1"/>
  <c r="H6577" i="1"/>
  <c r="E6577" i="1"/>
  <c r="F6577" i="1" s="1"/>
  <c r="H6575" i="1"/>
  <c r="E6575" i="1"/>
  <c r="F6575" i="1" s="1"/>
  <c r="H6573" i="1"/>
  <c r="E6573" i="1"/>
  <c r="F6573" i="1" s="1"/>
  <c r="H6571" i="1"/>
  <c r="E6571" i="1"/>
  <c r="F6571" i="1" s="1"/>
  <c r="H6569" i="1"/>
  <c r="E6569" i="1"/>
  <c r="F6569" i="1" s="1"/>
  <c r="H6567" i="1"/>
  <c r="E6567" i="1"/>
  <c r="F6567" i="1" s="1"/>
  <c r="H6565" i="1"/>
  <c r="E6565" i="1"/>
  <c r="F6565" i="1" s="1"/>
  <c r="H6563" i="1"/>
  <c r="E6563" i="1"/>
  <c r="F6563" i="1" s="1"/>
  <c r="H6561" i="1"/>
  <c r="E6561" i="1"/>
  <c r="F6561" i="1" s="1"/>
  <c r="H6559" i="1"/>
  <c r="E6559" i="1"/>
  <c r="F6559" i="1" s="1"/>
  <c r="H6557" i="1"/>
  <c r="E6557" i="1"/>
  <c r="F6557" i="1" s="1"/>
  <c r="H6555" i="1"/>
  <c r="E6555" i="1"/>
  <c r="F6555" i="1" s="1"/>
  <c r="H6553" i="1"/>
  <c r="E6553" i="1"/>
  <c r="F6553" i="1" s="1"/>
  <c r="H6551" i="1"/>
  <c r="E6551" i="1"/>
  <c r="F6551" i="1" s="1"/>
  <c r="H6549" i="1"/>
  <c r="E6549" i="1"/>
  <c r="F6549" i="1" s="1"/>
  <c r="H6547" i="1"/>
  <c r="E6547" i="1"/>
  <c r="F6547" i="1" s="1"/>
  <c r="H6545" i="1"/>
  <c r="E6545" i="1"/>
  <c r="F6545" i="1" s="1"/>
  <c r="H6543" i="1"/>
  <c r="E6543" i="1"/>
  <c r="F6543" i="1" s="1"/>
  <c r="H6541" i="1"/>
  <c r="E6541" i="1"/>
  <c r="F6541" i="1" s="1"/>
  <c r="H6539" i="1"/>
  <c r="E6539" i="1"/>
  <c r="F6539" i="1" s="1"/>
  <c r="H6537" i="1"/>
  <c r="E6537" i="1"/>
  <c r="F6537" i="1" s="1"/>
  <c r="H6535" i="1"/>
  <c r="E6535" i="1"/>
  <c r="F6535" i="1" s="1"/>
  <c r="H6532" i="1"/>
  <c r="E6532" i="1"/>
  <c r="F6532" i="1" s="1"/>
  <c r="H6530" i="1"/>
  <c r="E6530" i="1"/>
  <c r="F6530" i="1" s="1"/>
  <c r="H6528" i="1"/>
  <c r="E6528" i="1"/>
  <c r="F6528" i="1" s="1"/>
  <c r="H6526" i="1"/>
  <c r="E6526" i="1"/>
  <c r="F6526" i="1" s="1"/>
  <c r="H6524" i="1"/>
  <c r="E6524" i="1"/>
  <c r="F6524" i="1" s="1"/>
  <c r="H6522" i="1"/>
  <c r="E6522" i="1"/>
  <c r="F6522" i="1" s="1"/>
  <c r="H6520" i="1"/>
  <c r="E6520" i="1"/>
  <c r="F6520" i="1" s="1"/>
  <c r="H6517" i="1"/>
  <c r="E6517" i="1"/>
  <c r="F6517" i="1" s="1"/>
  <c r="H6515" i="1"/>
  <c r="E6515" i="1"/>
  <c r="F6515" i="1" s="1"/>
  <c r="H6513" i="1"/>
  <c r="E6513" i="1"/>
  <c r="F6513" i="1" s="1"/>
  <c r="H6511" i="1"/>
  <c r="E6511" i="1"/>
  <c r="F6511" i="1" s="1"/>
  <c r="H6507" i="1"/>
  <c r="E6507" i="1"/>
  <c r="F6507" i="1" s="1"/>
  <c r="H6505" i="1"/>
  <c r="E6505" i="1"/>
  <c r="F6505" i="1" s="1"/>
  <c r="H6503" i="1"/>
  <c r="E6503" i="1"/>
  <c r="F6503" i="1" s="1"/>
  <c r="H6501" i="1"/>
  <c r="E6501" i="1"/>
  <c r="F6501" i="1" s="1"/>
  <c r="H6499" i="1"/>
  <c r="E6499" i="1"/>
  <c r="F6499" i="1" s="1"/>
  <c r="H6493" i="1"/>
  <c r="E6493" i="1"/>
  <c r="F6493" i="1" s="1"/>
  <c r="H6492" i="1"/>
  <c r="E6492" i="1"/>
  <c r="F6492" i="1" s="1"/>
  <c r="H6491" i="1"/>
  <c r="E6491" i="1"/>
  <c r="F6491" i="1" s="1"/>
  <c r="H6487" i="1"/>
  <c r="E6487" i="1"/>
  <c r="F6487" i="1" s="1"/>
  <c r="H6486" i="1"/>
  <c r="E6486" i="1"/>
  <c r="F6486" i="1" s="1"/>
  <c r="H6485" i="1"/>
  <c r="E6485" i="1"/>
  <c r="F6485" i="1" s="1"/>
  <c r="H6480" i="1"/>
  <c r="E6480" i="1"/>
  <c r="F6480" i="1" s="1"/>
  <c r="H6479" i="1"/>
  <c r="E6479" i="1"/>
  <c r="F6479" i="1" s="1"/>
  <c r="H6477" i="1"/>
  <c r="E6477" i="1"/>
  <c r="F6477" i="1" s="1"/>
  <c r="H6473" i="1"/>
  <c r="E6473" i="1"/>
  <c r="F6473" i="1" s="1"/>
  <c r="H6472" i="1"/>
  <c r="E6472" i="1"/>
  <c r="F6472" i="1" s="1"/>
  <c r="H6471" i="1"/>
  <c r="E6471" i="1"/>
  <c r="F6471" i="1" s="1"/>
  <c r="H6468" i="1"/>
  <c r="E6468" i="1"/>
  <c r="F6468" i="1" s="1"/>
  <c r="H6467" i="1"/>
  <c r="E6467" i="1"/>
  <c r="F6467" i="1" s="1"/>
  <c r="H6465" i="1"/>
  <c r="E6465" i="1"/>
  <c r="F6465" i="1" s="1"/>
  <c r="H6463" i="1"/>
  <c r="E6463" i="1"/>
  <c r="F6463" i="1" s="1"/>
  <c r="H6461" i="1"/>
  <c r="E6461" i="1"/>
  <c r="F6461" i="1" s="1"/>
  <c r="H6458" i="1"/>
  <c r="E6458" i="1"/>
  <c r="F6458" i="1" s="1"/>
  <c r="H6457" i="1"/>
  <c r="E6457" i="1"/>
  <c r="F6457" i="1" s="1"/>
  <c r="H6455" i="1"/>
  <c r="E6455" i="1"/>
  <c r="F6455" i="1" s="1"/>
  <c r="H6453" i="1"/>
  <c r="E6453" i="1"/>
  <c r="F6453" i="1" s="1"/>
  <c r="H6451" i="1"/>
  <c r="E6451" i="1"/>
  <c r="F6451" i="1" s="1"/>
  <c r="H6449" i="1"/>
  <c r="E6449" i="1"/>
  <c r="F6449" i="1" s="1"/>
  <c r="H6447" i="1"/>
  <c r="E6447" i="1"/>
  <c r="F6447" i="1" s="1"/>
  <c r="H6445" i="1"/>
  <c r="E6445" i="1"/>
  <c r="F6445" i="1" s="1"/>
  <c r="H6443" i="1"/>
  <c r="E6443" i="1"/>
  <c r="F6443" i="1" s="1"/>
  <c r="H6441" i="1"/>
  <c r="E6441" i="1"/>
  <c r="F6441" i="1" s="1"/>
  <c r="H6439" i="1"/>
  <c r="E6439" i="1"/>
  <c r="F6439" i="1" s="1"/>
  <c r="H6437" i="1"/>
  <c r="E6437" i="1"/>
  <c r="F6437" i="1" s="1"/>
  <c r="H6435" i="1"/>
  <c r="E6435" i="1"/>
  <c r="F6435" i="1" s="1"/>
  <c r="H6433" i="1"/>
  <c r="E6433" i="1"/>
  <c r="F6433" i="1" s="1"/>
  <c r="H6431" i="1"/>
  <c r="E6431" i="1"/>
  <c r="F6431" i="1" s="1"/>
  <c r="H6429" i="1"/>
  <c r="E6429" i="1"/>
  <c r="F6429" i="1" s="1"/>
  <c r="H6427" i="1"/>
  <c r="E6427" i="1"/>
  <c r="F6427" i="1" s="1"/>
  <c r="H6425" i="1"/>
  <c r="E6425" i="1"/>
  <c r="F6425" i="1" s="1"/>
  <c r="H6423" i="1"/>
  <c r="E6423" i="1"/>
  <c r="F6423" i="1" s="1"/>
  <c r="H6421" i="1"/>
  <c r="E6421" i="1"/>
  <c r="F6421" i="1" s="1"/>
  <c r="H6419" i="1"/>
  <c r="E6419" i="1"/>
  <c r="F6419" i="1" s="1"/>
  <c r="H6417" i="1"/>
  <c r="E6417" i="1"/>
  <c r="F6417" i="1" s="1"/>
  <c r="H6415" i="1"/>
  <c r="E6415" i="1"/>
  <c r="F6415" i="1" s="1"/>
  <c r="H6411" i="1"/>
  <c r="E6411" i="1"/>
  <c r="F6411" i="1" s="1"/>
  <c r="H6409" i="1"/>
  <c r="E6409" i="1"/>
  <c r="F6409" i="1" s="1"/>
  <c r="H6407" i="1"/>
  <c r="E6407" i="1"/>
  <c r="F6407" i="1" s="1"/>
  <c r="H6405" i="1"/>
  <c r="E6405" i="1"/>
  <c r="F6405" i="1" s="1"/>
  <c r="H6403" i="1"/>
  <c r="E6403" i="1"/>
  <c r="F6403" i="1" s="1"/>
  <c r="H6401" i="1"/>
  <c r="E6401" i="1"/>
  <c r="F6401" i="1" s="1"/>
  <c r="H6399" i="1"/>
  <c r="E6399" i="1"/>
  <c r="F6399" i="1" s="1"/>
  <c r="H6397" i="1"/>
  <c r="E6397" i="1"/>
  <c r="F6397" i="1" s="1"/>
  <c r="H6395" i="1"/>
  <c r="E6395" i="1"/>
  <c r="F6395" i="1" s="1"/>
  <c r="H6393" i="1"/>
  <c r="E6393" i="1"/>
  <c r="F6393" i="1" s="1"/>
  <c r="H6391" i="1"/>
  <c r="E6391" i="1"/>
  <c r="F6391" i="1" s="1"/>
  <c r="H6389" i="1"/>
  <c r="E6389" i="1"/>
  <c r="F6389" i="1" s="1"/>
  <c r="H6387" i="1"/>
  <c r="E6387" i="1"/>
  <c r="F6387" i="1" s="1"/>
  <c r="H6385" i="1"/>
  <c r="E6385" i="1"/>
  <c r="F6385" i="1" s="1"/>
  <c r="H6383" i="1"/>
  <c r="E6383" i="1"/>
  <c r="F6383" i="1" s="1"/>
  <c r="H6381" i="1"/>
  <c r="E6381" i="1"/>
  <c r="F6381" i="1" s="1"/>
  <c r="H6379" i="1"/>
  <c r="E6379" i="1"/>
  <c r="F6379" i="1" s="1"/>
  <c r="H6377" i="1"/>
  <c r="E6377" i="1"/>
  <c r="F6377" i="1" s="1"/>
  <c r="H6375" i="1"/>
  <c r="E6375" i="1"/>
  <c r="F6375" i="1" s="1"/>
  <c r="H6373" i="1"/>
  <c r="E6373" i="1"/>
  <c r="F6373" i="1" s="1"/>
  <c r="H6371" i="1"/>
  <c r="E6371" i="1"/>
  <c r="F6371" i="1" s="1"/>
  <c r="H6369" i="1"/>
  <c r="E6369" i="1"/>
  <c r="F6369" i="1" s="1"/>
  <c r="H6367" i="1"/>
  <c r="E6367" i="1"/>
  <c r="F6367" i="1" s="1"/>
  <c r="H6365" i="1"/>
  <c r="E6365" i="1"/>
  <c r="F6365" i="1" s="1"/>
  <c r="H6361" i="1"/>
  <c r="E6361" i="1"/>
  <c r="F6361" i="1" s="1"/>
  <c r="H6359" i="1"/>
  <c r="E6359" i="1"/>
  <c r="F6359" i="1" s="1"/>
  <c r="H6357" i="1"/>
  <c r="E6357" i="1"/>
  <c r="F6357" i="1" s="1"/>
  <c r="H6355" i="1"/>
  <c r="E6355" i="1"/>
  <c r="F6355" i="1" s="1"/>
  <c r="H6353" i="1"/>
  <c r="E6353" i="1"/>
  <c r="F6353" i="1" s="1"/>
  <c r="H6351" i="1"/>
  <c r="E6351" i="1"/>
  <c r="F6351" i="1" s="1"/>
  <c r="H6349" i="1"/>
  <c r="E6349" i="1"/>
  <c r="F6349" i="1" s="1"/>
  <c r="H6347" i="1"/>
  <c r="E6347" i="1"/>
  <c r="F6347" i="1" s="1"/>
  <c r="H6345" i="1"/>
  <c r="E6345" i="1"/>
  <c r="F6345" i="1" s="1"/>
  <c r="H6343" i="1"/>
  <c r="E6343" i="1"/>
  <c r="F6343" i="1" s="1"/>
  <c r="H6341" i="1"/>
  <c r="E6341" i="1"/>
  <c r="F6341" i="1" s="1"/>
  <c r="H6339" i="1"/>
  <c r="E6339" i="1"/>
  <c r="F6339" i="1" s="1"/>
  <c r="H6337" i="1"/>
  <c r="E6337" i="1"/>
  <c r="F6337" i="1" s="1"/>
  <c r="H6335" i="1"/>
  <c r="E6335" i="1"/>
  <c r="F6335" i="1" s="1"/>
  <c r="H6333" i="1"/>
  <c r="E6333" i="1"/>
  <c r="F6333" i="1" s="1"/>
  <c r="H6331" i="1"/>
  <c r="E6331" i="1"/>
  <c r="F6331" i="1" s="1"/>
  <c r="H6329" i="1"/>
  <c r="E6329" i="1"/>
  <c r="F6329" i="1" s="1"/>
  <c r="H6327" i="1"/>
  <c r="E6327" i="1"/>
  <c r="F6327" i="1" s="1"/>
  <c r="H6325" i="1"/>
  <c r="E6325" i="1"/>
  <c r="F6325" i="1" s="1"/>
  <c r="H6323" i="1"/>
  <c r="E6323" i="1"/>
  <c r="F6323" i="1" s="1"/>
  <c r="H6321" i="1"/>
  <c r="E6321" i="1"/>
  <c r="F6321" i="1" s="1"/>
  <c r="H6319" i="1"/>
  <c r="E6319" i="1"/>
  <c r="F6319" i="1" s="1"/>
  <c r="H6317" i="1"/>
  <c r="E6317" i="1"/>
  <c r="F6317" i="1" s="1"/>
  <c r="H6315" i="1"/>
  <c r="E6315" i="1"/>
  <c r="F6315" i="1" s="1"/>
  <c r="H6313" i="1"/>
  <c r="E6313" i="1"/>
  <c r="F6313" i="1" s="1"/>
  <c r="H6311" i="1"/>
  <c r="E6311" i="1"/>
  <c r="F6311" i="1" s="1"/>
  <c r="H6309" i="1"/>
  <c r="E6309" i="1"/>
  <c r="F6309" i="1" s="1"/>
  <c r="H6307" i="1"/>
  <c r="E6307" i="1"/>
  <c r="F6307" i="1" s="1"/>
  <c r="H6305" i="1"/>
  <c r="E6305" i="1"/>
  <c r="F6305" i="1" s="1"/>
  <c r="H6303" i="1"/>
  <c r="E6303" i="1"/>
  <c r="F6303" i="1" s="1"/>
  <c r="H6301" i="1"/>
  <c r="E6301" i="1"/>
  <c r="F6301" i="1" s="1"/>
  <c r="H6299" i="1"/>
  <c r="E6299" i="1"/>
  <c r="F6299" i="1" s="1"/>
  <c r="H6297" i="1"/>
  <c r="E6297" i="1"/>
  <c r="F6297" i="1" s="1"/>
  <c r="H6293" i="1"/>
  <c r="E6293" i="1"/>
  <c r="F6293" i="1" s="1"/>
  <c r="H6291" i="1"/>
  <c r="E6291" i="1"/>
  <c r="F6291" i="1" s="1"/>
  <c r="H6289" i="1"/>
  <c r="E6289" i="1"/>
  <c r="F6289" i="1" s="1"/>
  <c r="H6287" i="1"/>
  <c r="E6287" i="1"/>
  <c r="F6287" i="1" s="1"/>
  <c r="H6285" i="1"/>
  <c r="E6285" i="1"/>
  <c r="F6285" i="1" s="1"/>
  <c r="H6283" i="1"/>
  <c r="E6283" i="1"/>
  <c r="F6283" i="1" s="1"/>
  <c r="H6281" i="1"/>
  <c r="E6281" i="1"/>
  <c r="F6281" i="1" s="1"/>
  <c r="H6279" i="1"/>
  <c r="E6279" i="1"/>
  <c r="F6279" i="1" s="1"/>
  <c r="H6277" i="1"/>
  <c r="E6277" i="1"/>
  <c r="F6277" i="1" s="1"/>
  <c r="H6275" i="1"/>
  <c r="E6275" i="1"/>
  <c r="F6275" i="1" s="1"/>
  <c r="H6273" i="1"/>
  <c r="E6273" i="1"/>
  <c r="F6273" i="1" s="1"/>
  <c r="H6271" i="1"/>
  <c r="E6271" i="1"/>
  <c r="F6271" i="1" s="1"/>
  <c r="H6269" i="1"/>
  <c r="E6269" i="1"/>
  <c r="F6269" i="1" s="1"/>
  <c r="H6265" i="1"/>
  <c r="E6265" i="1"/>
  <c r="F6265" i="1" s="1"/>
  <c r="H6262" i="1"/>
  <c r="E6262" i="1"/>
  <c r="F6262" i="1" s="1"/>
  <c r="H6260" i="1"/>
  <c r="E6260" i="1"/>
  <c r="F6260" i="1" s="1"/>
  <c r="H6258" i="1"/>
  <c r="E6258" i="1"/>
  <c r="F6258" i="1" s="1"/>
  <c r="H6256" i="1"/>
  <c r="E6256" i="1"/>
  <c r="F6256" i="1" s="1"/>
  <c r="H6254" i="1"/>
  <c r="E6254" i="1"/>
  <c r="F6254" i="1" s="1"/>
  <c r="H6252" i="1"/>
  <c r="E6252" i="1"/>
  <c r="F6252" i="1" s="1"/>
  <c r="H6249" i="1"/>
  <c r="E6249" i="1"/>
  <c r="F6249" i="1" s="1"/>
  <c r="H6248" i="1"/>
  <c r="E6248" i="1"/>
  <c r="F6248" i="1" s="1"/>
  <c r="H6245" i="1"/>
  <c r="E6245" i="1"/>
  <c r="F6245" i="1" s="1"/>
  <c r="H6243" i="1"/>
  <c r="E6243" i="1"/>
  <c r="F6243" i="1" s="1"/>
  <c r="H6241" i="1"/>
  <c r="E6241" i="1"/>
  <c r="F6241" i="1" s="1"/>
  <c r="H6239" i="1"/>
  <c r="E6239" i="1"/>
  <c r="F6239" i="1" s="1"/>
  <c r="H6237" i="1"/>
  <c r="E6237" i="1"/>
  <c r="F6237" i="1" s="1"/>
  <c r="H6235" i="1"/>
  <c r="E6235" i="1"/>
  <c r="F6235" i="1" s="1"/>
  <c r="H6233" i="1"/>
  <c r="E6233" i="1"/>
  <c r="F6233" i="1" s="1"/>
  <c r="H6231" i="1"/>
  <c r="E6231" i="1"/>
  <c r="F6231" i="1" s="1"/>
  <c r="H6229" i="1"/>
  <c r="E6229" i="1"/>
  <c r="F6229" i="1" s="1"/>
  <c r="H6227" i="1"/>
  <c r="E6227" i="1"/>
  <c r="F6227" i="1" s="1"/>
  <c r="H6223" i="1"/>
  <c r="E6223" i="1"/>
  <c r="F6223" i="1" s="1"/>
  <c r="H6221" i="1"/>
  <c r="E6221" i="1"/>
  <c r="F6221" i="1" s="1"/>
  <c r="H6219" i="1"/>
  <c r="E6219" i="1"/>
  <c r="F6219" i="1" s="1"/>
  <c r="H6217" i="1"/>
  <c r="E6217" i="1"/>
  <c r="F6217" i="1" s="1"/>
  <c r="H6215" i="1"/>
  <c r="E6215" i="1"/>
  <c r="F6215" i="1" s="1"/>
  <c r="H6213" i="1"/>
  <c r="E6213" i="1"/>
  <c r="F6213" i="1" s="1"/>
  <c r="H6211" i="1"/>
  <c r="E6211" i="1"/>
  <c r="F6211" i="1" s="1"/>
  <c r="H6208" i="1"/>
  <c r="E6208" i="1"/>
  <c r="F6208" i="1" s="1"/>
  <c r="H6206" i="1"/>
  <c r="E6206" i="1"/>
  <c r="F6206" i="1" s="1"/>
  <c r="H6204" i="1"/>
  <c r="E6204" i="1"/>
  <c r="F6204" i="1" s="1"/>
  <c r="H6202" i="1"/>
  <c r="E6202" i="1"/>
  <c r="F6202" i="1" s="1"/>
  <c r="H6199" i="1"/>
  <c r="E6199" i="1"/>
  <c r="F6199" i="1" s="1"/>
  <c r="H6198" i="1"/>
  <c r="E6198" i="1"/>
  <c r="F6198" i="1" s="1"/>
  <c r="H6195" i="1"/>
  <c r="E6195" i="1"/>
  <c r="F6195" i="1" s="1"/>
  <c r="H6191" i="1"/>
  <c r="E6191" i="1"/>
  <c r="F6191" i="1" s="1"/>
  <c r="H6189" i="1"/>
  <c r="E6189" i="1"/>
  <c r="F6189" i="1" s="1"/>
  <c r="H6187" i="1"/>
  <c r="E6187" i="1"/>
  <c r="F6187" i="1" s="1"/>
  <c r="H6185" i="1"/>
  <c r="E6185" i="1"/>
  <c r="F6185" i="1" s="1"/>
  <c r="H6183" i="1"/>
  <c r="E6183" i="1"/>
  <c r="F6183" i="1" s="1"/>
  <c r="H6181" i="1"/>
  <c r="E6181" i="1"/>
  <c r="F6181" i="1" s="1"/>
  <c r="H6179" i="1"/>
  <c r="E6179" i="1"/>
  <c r="F6179" i="1" s="1"/>
  <c r="H6177" i="1"/>
  <c r="E6177" i="1"/>
  <c r="F6177" i="1" s="1"/>
  <c r="H6175" i="1"/>
  <c r="E6175" i="1"/>
  <c r="F6175" i="1" s="1"/>
  <c r="H6173" i="1"/>
  <c r="E6173" i="1"/>
  <c r="F6173" i="1" s="1"/>
  <c r="H6171" i="1"/>
  <c r="E6171" i="1"/>
  <c r="F6171" i="1" s="1"/>
  <c r="H6169" i="1"/>
  <c r="E6169" i="1"/>
  <c r="F6169" i="1" s="1"/>
  <c r="H6167" i="1"/>
  <c r="E6167" i="1"/>
  <c r="F6167" i="1" s="1"/>
  <c r="H6165" i="1"/>
  <c r="E6165" i="1"/>
  <c r="F6165" i="1" s="1"/>
  <c r="H6163" i="1"/>
  <c r="E6163" i="1"/>
  <c r="F6163" i="1" s="1"/>
  <c r="H6160" i="1"/>
  <c r="E6160" i="1"/>
  <c r="F6160" i="1" s="1"/>
  <c r="H6158" i="1"/>
  <c r="E6158" i="1"/>
  <c r="F6158" i="1" s="1"/>
  <c r="H6156" i="1"/>
  <c r="E6156" i="1"/>
  <c r="F6156" i="1" s="1"/>
  <c r="H6154" i="1"/>
  <c r="E6154" i="1"/>
  <c r="F6154" i="1" s="1"/>
  <c r="H6151" i="1"/>
  <c r="E6151" i="1"/>
  <c r="F6151" i="1" s="1"/>
  <c r="H6149" i="1"/>
  <c r="E6149" i="1"/>
  <c r="F6149" i="1" s="1"/>
  <c r="H6147" i="1"/>
  <c r="E6147" i="1"/>
  <c r="F6147" i="1" s="1"/>
  <c r="H6145" i="1"/>
  <c r="E6145" i="1"/>
  <c r="F6145" i="1" s="1"/>
  <c r="H6143" i="1"/>
  <c r="E6143" i="1"/>
  <c r="F6143" i="1" s="1"/>
  <c r="H6141" i="1"/>
  <c r="E6141" i="1"/>
  <c r="F6141" i="1" s="1"/>
  <c r="H6139" i="1"/>
  <c r="E6139" i="1"/>
  <c r="F6139" i="1" s="1"/>
  <c r="H6137" i="1"/>
  <c r="E6137" i="1"/>
  <c r="F6137" i="1" s="1"/>
  <c r="H6135" i="1"/>
  <c r="E6135" i="1"/>
  <c r="F6135" i="1" s="1"/>
  <c r="H6132" i="1"/>
  <c r="E6132" i="1"/>
  <c r="F6132" i="1" s="1"/>
  <c r="H6131" i="1"/>
  <c r="E6131" i="1"/>
  <c r="F6131" i="1" s="1"/>
  <c r="H6129" i="1"/>
  <c r="E6129" i="1"/>
  <c r="F6129" i="1" s="1"/>
  <c r="H6127" i="1"/>
  <c r="E6127" i="1"/>
  <c r="F6127" i="1" s="1"/>
  <c r="H6123" i="1"/>
  <c r="E6123" i="1"/>
  <c r="F6123" i="1" s="1"/>
  <c r="H6121" i="1"/>
  <c r="E6121" i="1"/>
  <c r="F6121" i="1" s="1"/>
  <c r="H6119" i="1"/>
  <c r="E6119" i="1"/>
  <c r="F6119" i="1" s="1"/>
  <c r="H6117" i="1"/>
  <c r="E6117" i="1"/>
  <c r="F6117" i="1" s="1"/>
  <c r="H6115" i="1"/>
  <c r="E6115" i="1"/>
  <c r="F6115" i="1" s="1"/>
  <c r="H6113" i="1"/>
  <c r="E6113" i="1"/>
  <c r="F6113" i="1" s="1"/>
  <c r="H6111" i="1"/>
  <c r="E6111" i="1"/>
  <c r="F6111" i="1" s="1"/>
  <c r="H6109" i="1"/>
  <c r="E6109" i="1"/>
  <c r="F6109" i="1" s="1"/>
  <c r="H6107" i="1"/>
  <c r="E6107" i="1"/>
  <c r="F6107" i="1" s="1"/>
  <c r="H6105" i="1"/>
  <c r="E6105" i="1"/>
  <c r="F6105" i="1" s="1"/>
  <c r="H6103" i="1"/>
  <c r="E6103" i="1"/>
  <c r="F6103" i="1" s="1"/>
  <c r="H6101" i="1"/>
  <c r="E6101" i="1"/>
  <c r="F6101" i="1" s="1"/>
  <c r="H6099" i="1"/>
  <c r="E6099" i="1"/>
  <c r="F6099" i="1" s="1"/>
  <c r="H6095" i="1"/>
  <c r="E6095" i="1"/>
  <c r="F6095" i="1" s="1"/>
  <c r="H6093" i="1"/>
  <c r="E6093" i="1"/>
  <c r="F6093" i="1" s="1"/>
  <c r="H6091" i="1"/>
  <c r="E6091" i="1"/>
  <c r="F6091" i="1" s="1"/>
  <c r="H6088" i="1"/>
  <c r="E6088" i="1"/>
  <c r="F6088" i="1" s="1"/>
  <c r="H6086" i="1"/>
  <c r="E6086" i="1"/>
  <c r="F6086" i="1" s="1"/>
  <c r="H6084" i="1"/>
  <c r="E6084" i="1"/>
  <c r="F6084" i="1" s="1"/>
  <c r="H6082" i="1"/>
  <c r="E6082" i="1"/>
  <c r="F6082" i="1" s="1"/>
  <c r="H6080" i="1"/>
  <c r="E6080" i="1"/>
  <c r="F6080" i="1" s="1"/>
  <c r="H6078" i="1"/>
  <c r="E6078" i="1"/>
  <c r="F6078" i="1" s="1"/>
  <c r="H6076" i="1"/>
  <c r="E6076" i="1"/>
  <c r="F6076" i="1" s="1"/>
  <c r="H6074" i="1"/>
  <c r="E6074" i="1"/>
  <c r="F6074" i="1" s="1"/>
  <c r="H6072" i="1"/>
  <c r="E6072" i="1"/>
  <c r="F6072" i="1" s="1"/>
  <c r="H6070" i="1"/>
  <c r="E6070" i="1"/>
  <c r="F6070" i="1" s="1"/>
  <c r="H6068" i="1"/>
  <c r="E6068" i="1"/>
  <c r="F6068" i="1" s="1"/>
  <c r="H6066" i="1"/>
  <c r="E6066" i="1"/>
  <c r="F6066" i="1" s="1"/>
  <c r="H6064" i="1"/>
  <c r="E6064" i="1"/>
  <c r="F6064" i="1" s="1"/>
  <c r="H6062" i="1"/>
  <c r="E6062" i="1"/>
  <c r="F6062" i="1" s="1"/>
  <c r="H6060" i="1"/>
  <c r="E6060" i="1"/>
  <c r="F6060" i="1" s="1"/>
  <c r="H6058" i="1"/>
  <c r="E6058" i="1"/>
  <c r="F6058" i="1" s="1"/>
  <c r="H6056" i="1"/>
  <c r="E6056" i="1"/>
  <c r="F6056" i="1" s="1"/>
  <c r="H6054" i="1"/>
  <c r="E6054" i="1"/>
  <c r="F6054" i="1" s="1"/>
  <c r="H6052" i="1"/>
  <c r="E6052" i="1"/>
  <c r="F6052" i="1" s="1"/>
  <c r="H6050" i="1"/>
  <c r="E6050" i="1"/>
  <c r="F6050" i="1" s="1"/>
  <c r="H6048" i="1"/>
  <c r="E6048" i="1"/>
  <c r="F6048" i="1" s="1"/>
  <c r="H6046" i="1"/>
  <c r="E6046" i="1"/>
  <c r="F6046" i="1" s="1"/>
  <c r="H6044" i="1"/>
  <c r="E6044" i="1"/>
  <c r="F6044" i="1" s="1"/>
  <c r="H6042" i="1"/>
  <c r="E6042" i="1"/>
  <c r="F6042" i="1" s="1"/>
  <c r="H6040" i="1"/>
  <c r="E6040" i="1"/>
  <c r="F6040" i="1" s="1"/>
  <c r="H6038" i="1"/>
  <c r="E6038" i="1"/>
  <c r="F6038" i="1" s="1"/>
  <c r="H6036" i="1"/>
  <c r="E6036" i="1"/>
  <c r="F6036" i="1" s="1"/>
  <c r="H6034" i="1"/>
  <c r="E6034" i="1"/>
  <c r="F6034" i="1" s="1"/>
  <c r="H6032" i="1"/>
  <c r="E6032" i="1"/>
  <c r="F6032" i="1" s="1"/>
  <c r="H6030" i="1"/>
  <c r="E6030" i="1"/>
  <c r="F6030" i="1" s="1"/>
  <c r="H6028" i="1"/>
  <c r="E6028" i="1"/>
  <c r="F6028" i="1" s="1"/>
  <c r="H6026" i="1"/>
  <c r="E6026" i="1"/>
  <c r="F6026" i="1" s="1"/>
  <c r="H6023" i="1"/>
  <c r="E6023" i="1"/>
  <c r="F6023" i="1" s="1"/>
  <c r="H6021" i="1"/>
  <c r="E6021" i="1"/>
  <c r="F6021" i="1" s="1"/>
  <c r="H6019" i="1"/>
  <c r="E6019" i="1"/>
  <c r="F6019" i="1" s="1"/>
  <c r="H6017" i="1"/>
  <c r="E6017" i="1"/>
  <c r="F6017" i="1" s="1"/>
  <c r="H6015" i="1"/>
  <c r="E6015" i="1"/>
  <c r="F6015" i="1" s="1"/>
  <c r="H6013" i="1"/>
  <c r="E6013" i="1"/>
  <c r="F6013" i="1" s="1"/>
  <c r="H6010" i="1"/>
  <c r="E6010" i="1"/>
  <c r="F6010" i="1" s="1"/>
  <c r="H6009" i="1"/>
  <c r="E6009" i="1"/>
  <c r="F6009" i="1" s="1"/>
  <c r="H6005" i="1"/>
  <c r="E6005" i="1"/>
  <c r="F6005" i="1" s="1"/>
  <c r="H6003" i="1"/>
  <c r="E6003" i="1"/>
  <c r="F6003" i="1" s="1"/>
  <c r="H6001" i="1"/>
  <c r="E6001" i="1"/>
  <c r="F6001" i="1" s="1"/>
  <c r="H5999" i="1"/>
  <c r="E5999" i="1"/>
  <c r="F5999" i="1" s="1"/>
  <c r="H5997" i="1"/>
  <c r="E5997" i="1"/>
  <c r="F5997" i="1" s="1"/>
  <c r="H5995" i="1"/>
  <c r="E5995" i="1"/>
  <c r="F5995" i="1" s="1"/>
  <c r="H5993" i="1"/>
  <c r="E5993" i="1"/>
  <c r="F5993" i="1" s="1"/>
  <c r="H5991" i="1"/>
  <c r="E5991" i="1"/>
  <c r="F5991" i="1" s="1"/>
  <c r="H5989" i="1"/>
  <c r="E5989" i="1"/>
  <c r="F5989" i="1" s="1"/>
  <c r="H5987" i="1"/>
  <c r="E5987" i="1"/>
  <c r="F5987" i="1" s="1"/>
  <c r="H5985" i="1"/>
  <c r="E5985" i="1"/>
  <c r="F5985" i="1" s="1"/>
  <c r="H5983" i="1"/>
  <c r="E5983" i="1"/>
  <c r="F5983" i="1" s="1"/>
  <c r="H5981" i="1"/>
  <c r="E5981" i="1"/>
  <c r="F5981" i="1" s="1"/>
  <c r="H5979" i="1"/>
  <c r="E5979" i="1"/>
  <c r="F5979" i="1" s="1"/>
  <c r="H5977" i="1"/>
  <c r="E5977" i="1"/>
  <c r="F5977" i="1" s="1"/>
  <c r="H5975" i="1"/>
  <c r="E5975" i="1"/>
  <c r="F5975" i="1" s="1"/>
  <c r="H5973" i="1"/>
  <c r="E5973" i="1"/>
  <c r="F5973" i="1" s="1"/>
  <c r="H5971" i="1"/>
  <c r="E5971" i="1"/>
  <c r="F5971" i="1" s="1"/>
  <c r="H5969" i="1"/>
  <c r="E5969" i="1"/>
  <c r="F5969" i="1" s="1"/>
  <c r="H5967" i="1"/>
  <c r="E5967" i="1"/>
  <c r="F5967" i="1" s="1"/>
  <c r="H5965" i="1"/>
  <c r="E5965" i="1"/>
  <c r="F5965" i="1" s="1"/>
  <c r="H5963" i="1"/>
  <c r="E5963" i="1"/>
  <c r="F5963" i="1" s="1"/>
  <c r="H5959" i="1"/>
  <c r="E5959" i="1"/>
  <c r="F5959" i="1" s="1"/>
  <c r="H5957" i="1"/>
  <c r="E5957" i="1"/>
  <c r="F5957" i="1" s="1"/>
  <c r="H5955" i="1"/>
  <c r="E5955" i="1"/>
  <c r="F5955" i="1" s="1"/>
  <c r="H5951" i="1"/>
  <c r="E5951" i="1"/>
  <c r="F5951" i="1" s="1"/>
  <c r="H5949" i="1"/>
  <c r="E5949" i="1"/>
  <c r="F5949" i="1" s="1"/>
  <c r="H5947" i="1"/>
  <c r="E5947" i="1"/>
  <c r="F5947" i="1" s="1"/>
  <c r="H5943" i="1"/>
  <c r="E5943" i="1"/>
  <c r="F5943" i="1" s="1"/>
  <c r="H5941" i="1"/>
  <c r="E5941" i="1"/>
  <c r="F5941" i="1" s="1"/>
  <c r="H5939" i="1"/>
  <c r="E5939" i="1"/>
  <c r="F5939" i="1" s="1"/>
  <c r="H5937" i="1"/>
  <c r="E5937" i="1"/>
  <c r="F5937" i="1" s="1"/>
  <c r="H5935" i="1"/>
  <c r="E5935" i="1"/>
  <c r="F5935" i="1" s="1"/>
  <c r="H5933" i="1"/>
  <c r="E5933" i="1"/>
  <c r="F5933" i="1" s="1"/>
  <c r="H5931" i="1"/>
  <c r="E5931" i="1"/>
  <c r="F5931" i="1" s="1"/>
  <c r="H5929" i="1"/>
  <c r="E5929" i="1"/>
  <c r="F5929" i="1" s="1"/>
  <c r="H5927" i="1"/>
  <c r="E5927" i="1"/>
  <c r="F5927" i="1" s="1"/>
  <c r="H5925" i="1"/>
  <c r="E5925" i="1"/>
  <c r="F5925" i="1" s="1"/>
  <c r="H5923" i="1"/>
  <c r="E5923" i="1"/>
  <c r="F5923" i="1" s="1"/>
  <c r="H5920" i="1"/>
  <c r="E5920" i="1"/>
  <c r="F5920" i="1" s="1"/>
  <c r="H5919" i="1"/>
  <c r="E5919" i="1"/>
  <c r="F5919" i="1" s="1"/>
  <c r="H5917" i="1"/>
  <c r="E5917" i="1"/>
  <c r="F5917" i="1" s="1"/>
  <c r="H5915" i="1"/>
  <c r="E5915" i="1"/>
  <c r="F5915" i="1" s="1"/>
  <c r="H5913" i="1"/>
  <c r="E5913" i="1"/>
  <c r="F5913" i="1" s="1"/>
  <c r="H5911" i="1"/>
  <c r="E5911" i="1"/>
  <c r="F5911" i="1" s="1"/>
  <c r="H5909" i="1"/>
  <c r="E5909" i="1"/>
  <c r="F5909" i="1" s="1"/>
  <c r="H5907" i="1"/>
  <c r="E5907" i="1"/>
  <c r="F5907" i="1" s="1"/>
  <c r="H5905" i="1"/>
  <c r="E5905" i="1"/>
  <c r="F5905" i="1" s="1"/>
  <c r="H5902" i="1"/>
  <c r="E5902" i="1"/>
  <c r="F5902" i="1" s="1"/>
  <c r="H5901" i="1"/>
  <c r="E5901" i="1"/>
  <c r="F5901" i="1" s="1"/>
  <c r="H5897" i="1"/>
  <c r="E5897" i="1"/>
  <c r="F5897" i="1" s="1"/>
  <c r="H5895" i="1"/>
  <c r="E5895" i="1"/>
  <c r="F5895" i="1" s="1"/>
  <c r="H5893" i="1"/>
  <c r="E5893" i="1"/>
  <c r="F5893" i="1" s="1"/>
  <c r="H5891" i="1"/>
  <c r="E5891" i="1"/>
  <c r="F5891" i="1" s="1"/>
  <c r="H5889" i="1"/>
  <c r="E5889" i="1"/>
  <c r="F5889" i="1" s="1"/>
  <c r="H5887" i="1"/>
  <c r="E5887" i="1"/>
  <c r="F5887" i="1" s="1"/>
  <c r="H5885" i="1"/>
  <c r="E5885" i="1"/>
  <c r="F5885" i="1" s="1"/>
  <c r="H5883" i="1"/>
  <c r="E5883" i="1"/>
  <c r="F5883" i="1" s="1"/>
  <c r="H5881" i="1"/>
  <c r="E5881" i="1"/>
  <c r="F5881" i="1" s="1"/>
  <c r="H5879" i="1"/>
  <c r="E5879" i="1"/>
  <c r="F5879" i="1" s="1"/>
  <c r="H5877" i="1"/>
  <c r="E5877" i="1"/>
  <c r="F5877" i="1" s="1"/>
  <c r="H5875" i="1"/>
  <c r="E5875" i="1"/>
  <c r="F5875" i="1" s="1"/>
  <c r="H5873" i="1"/>
  <c r="E5873" i="1"/>
  <c r="F5873" i="1" s="1"/>
  <c r="H5871" i="1"/>
  <c r="E5871" i="1"/>
  <c r="F5871" i="1" s="1"/>
  <c r="H5869" i="1"/>
  <c r="E5869" i="1"/>
  <c r="F5869" i="1" s="1"/>
  <c r="H5867" i="1"/>
  <c r="E5867" i="1"/>
  <c r="F5867" i="1" s="1"/>
  <c r="H5863" i="1"/>
  <c r="E5863" i="1"/>
  <c r="F5863" i="1" s="1"/>
  <c r="H5861" i="1"/>
  <c r="E5861" i="1"/>
  <c r="F5861" i="1" s="1"/>
  <c r="H5859" i="1"/>
  <c r="E5859" i="1"/>
  <c r="F5859" i="1" s="1"/>
  <c r="H5857" i="1"/>
  <c r="E5857" i="1"/>
  <c r="F5857" i="1" s="1"/>
  <c r="H5855" i="1"/>
  <c r="E5855" i="1"/>
  <c r="F5855" i="1" s="1"/>
  <c r="H5853" i="1"/>
  <c r="E5853" i="1"/>
  <c r="F5853" i="1" s="1"/>
  <c r="H5851" i="1"/>
  <c r="E5851" i="1"/>
  <c r="F5851" i="1" s="1"/>
  <c r="H5849" i="1"/>
  <c r="E5849" i="1"/>
  <c r="F5849" i="1" s="1"/>
  <c r="H5847" i="1"/>
  <c r="E5847" i="1"/>
  <c r="F5847" i="1" s="1"/>
  <c r="H5845" i="1"/>
  <c r="E5845" i="1"/>
  <c r="F5845" i="1" s="1"/>
  <c r="H5841" i="1"/>
  <c r="E5841" i="1"/>
  <c r="F5841" i="1" s="1"/>
  <c r="H5839" i="1"/>
  <c r="E5839" i="1"/>
  <c r="F5839" i="1" s="1"/>
  <c r="H5837" i="1"/>
  <c r="E5837" i="1"/>
  <c r="F5837" i="1" s="1"/>
  <c r="H5835" i="1"/>
  <c r="E5835" i="1"/>
  <c r="F5835" i="1" s="1"/>
  <c r="H5833" i="1"/>
  <c r="E5833" i="1"/>
  <c r="F5833" i="1" s="1"/>
  <c r="H5831" i="1"/>
  <c r="E5831" i="1"/>
  <c r="F5831" i="1" s="1"/>
  <c r="H5829" i="1"/>
  <c r="E5829" i="1"/>
  <c r="F5829" i="1" s="1"/>
  <c r="H5827" i="1"/>
  <c r="E5827" i="1"/>
  <c r="F5827" i="1" s="1"/>
  <c r="H5825" i="1"/>
  <c r="E5825" i="1"/>
  <c r="F5825" i="1" s="1"/>
  <c r="H5823" i="1"/>
  <c r="E5823" i="1"/>
  <c r="F5823" i="1" s="1"/>
  <c r="H5821" i="1"/>
  <c r="E5821" i="1"/>
  <c r="F5821" i="1" s="1"/>
  <c r="H5817" i="1"/>
  <c r="E5817" i="1"/>
  <c r="F5817" i="1" s="1"/>
  <c r="H5814" i="1"/>
  <c r="E5814" i="1"/>
  <c r="F5814" i="1" s="1"/>
  <c r="H5812" i="1"/>
  <c r="E5812" i="1"/>
  <c r="F5812" i="1" s="1"/>
  <c r="H5810" i="1"/>
  <c r="E5810" i="1"/>
  <c r="F5810" i="1" s="1"/>
  <c r="H5808" i="1"/>
  <c r="E5808" i="1"/>
  <c r="F5808" i="1" s="1"/>
  <c r="H5806" i="1"/>
  <c r="E5806" i="1"/>
  <c r="F5806" i="1" s="1"/>
  <c r="H5804" i="1"/>
  <c r="E5804" i="1"/>
  <c r="F5804" i="1" s="1"/>
  <c r="H5802" i="1"/>
  <c r="E5802" i="1"/>
  <c r="F5802" i="1" s="1"/>
  <c r="H5799" i="1"/>
  <c r="E5799" i="1"/>
  <c r="F5799" i="1" s="1"/>
  <c r="H5798" i="1"/>
  <c r="E5798" i="1"/>
  <c r="F5798" i="1" s="1"/>
  <c r="H5796" i="1"/>
  <c r="E5796" i="1"/>
  <c r="F5796" i="1" s="1"/>
  <c r="H5793" i="1"/>
  <c r="E5793" i="1"/>
  <c r="F5793" i="1" s="1"/>
  <c r="H5790" i="1"/>
  <c r="E5790" i="1"/>
  <c r="F5790" i="1" s="1"/>
  <c r="H5788" i="1"/>
  <c r="E5788" i="1"/>
  <c r="F5788" i="1" s="1"/>
  <c r="H5786" i="1"/>
  <c r="E5786" i="1"/>
  <c r="F5786" i="1" s="1"/>
  <c r="H5783" i="1"/>
  <c r="E5783" i="1"/>
  <c r="F5783" i="1" s="1"/>
  <c r="H5782" i="1"/>
  <c r="E5782" i="1"/>
  <c r="F5782" i="1" s="1"/>
  <c r="H5780" i="1"/>
  <c r="E5780" i="1"/>
  <c r="F5780" i="1" s="1"/>
  <c r="H5778" i="1"/>
  <c r="E5778" i="1"/>
  <c r="F5778" i="1" s="1"/>
  <c r="H5776" i="1"/>
  <c r="E5776" i="1"/>
  <c r="F5776" i="1" s="1"/>
  <c r="H5774" i="1"/>
  <c r="E5774" i="1"/>
  <c r="F5774" i="1" s="1"/>
  <c r="H5772" i="1"/>
  <c r="E5772" i="1"/>
  <c r="F5772" i="1" s="1"/>
  <c r="H5770" i="1"/>
  <c r="E5770" i="1"/>
  <c r="F5770" i="1" s="1"/>
  <c r="H5768" i="1"/>
  <c r="E5768" i="1"/>
  <c r="F5768" i="1" s="1"/>
  <c r="H5766" i="1"/>
  <c r="E5766" i="1"/>
  <c r="F5766" i="1" s="1"/>
  <c r="H5764" i="1"/>
  <c r="E5764" i="1"/>
  <c r="F5764" i="1" s="1"/>
  <c r="H5762" i="1"/>
  <c r="E5762" i="1"/>
  <c r="F5762" i="1" s="1"/>
  <c r="H5760" i="1"/>
  <c r="E5760" i="1"/>
  <c r="F5760" i="1" s="1"/>
  <c r="H5758" i="1"/>
  <c r="E5758" i="1"/>
  <c r="F5758" i="1" s="1"/>
  <c r="H5756" i="1"/>
  <c r="E5756" i="1"/>
  <c r="F5756" i="1" s="1"/>
  <c r="H5754" i="1"/>
  <c r="E5754" i="1"/>
  <c r="F5754" i="1" s="1"/>
  <c r="H5752" i="1"/>
  <c r="E5752" i="1"/>
  <c r="F5752" i="1" s="1"/>
  <c r="H5750" i="1"/>
  <c r="E5750" i="1"/>
  <c r="F5750" i="1" s="1"/>
  <c r="H5748" i="1"/>
  <c r="E5748" i="1"/>
  <c r="F5748" i="1" s="1"/>
  <c r="H5746" i="1"/>
  <c r="E5746" i="1"/>
  <c r="F5746" i="1" s="1"/>
  <c r="H5743" i="1"/>
  <c r="E5743" i="1"/>
  <c r="F5743" i="1" s="1"/>
  <c r="H5742" i="1"/>
  <c r="E5742" i="1"/>
  <c r="F5742" i="1" s="1"/>
  <c r="H5740" i="1"/>
  <c r="E5740" i="1"/>
  <c r="F5740" i="1" s="1"/>
  <c r="H5738" i="1"/>
  <c r="E5738" i="1"/>
  <c r="F5738" i="1" s="1"/>
  <c r="H5736" i="1"/>
  <c r="E5736" i="1"/>
  <c r="F5736" i="1" s="1"/>
  <c r="H5734" i="1"/>
  <c r="E5734" i="1"/>
  <c r="F5734" i="1" s="1"/>
  <c r="H5732" i="1"/>
  <c r="E5732" i="1"/>
  <c r="F5732" i="1" s="1"/>
  <c r="H5730" i="1"/>
  <c r="E5730" i="1"/>
  <c r="F5730" i="1" s="1"/>
  <c r="H5728" i="1"/>
  <c r="E5728" i="1"/>
  <c r="F5728" i="1" s="1"/>
  <c r="H5726" i="1"/>
  <c r="E5726" i="1"/>
  <c r="F5726" i="1" s="1"/>
  <c r="H5723" i="1"/>
  <c r="E5723" i="1"/>
  <c r="F5723" i="1" s="1"/>
  <c r="H5721" i="1"/>
  <c r="E5721" i="1"/>
  <c r="F5721" i="1" s="1"/>
  <c r="H5719" i="1"/>
  <c r="E5719" i="1"/>
  <c r="F5719" i="1" s="1"/>
  <c r="H5717" i="1"/>
  <c r="E5717" i="1"/>
  <c r="F5717" i="1" s="1"/>
  <c r="H5715" i="1"/>
  <c r="E5715" i="1"/>
  <c r="F5715" i="1" s="1"/>
  <c r="H5713" i="1"/>
  <c r="E5713" i="1"/>
  <c r="F5713" i="1" s="1"/>
  <c r="H5711" i="1"/>
  <c r="E5711" i="1"/>
  <c r="F5711" i="1" s="1"/>
  <c r="H5709" i="1"/>
  <c r="E5709" i="1"/>
  <c r="F5709" i="1" s="1"/>
  <c r="H5707" i="1"/>
  <c r="E5707" i="1"/>
  <c r="F5707" i="1" s="1"/>
  <c r="H5703" i="1"/>
  <c r="E5703" i="1"/>
  <c r="F5703" i="1" s="1"/>
  <c r="H5701" i="1"/>
  <c r="E5701" i="1"/>
  <c r="F5701" i="1" s="1"/>
  <c r="H5699" i="1"/>
  <c r="E5699" i="1"/>
  <c r="F5699" i="1" s="1"/>
  <c r="H5696" i="1"/>
  <c r="E5696" i="1"/>
  <c r="F5696" i="1" s="1"/>
  <c r="H5695" i="1"/>
  <c r="E5695" i="1"/>
  <c r="F5695" i="1" s="1"/>
  <c r="H5691" i="1"/>
  <c r="E5691" i="1"/>
  <c r="F5691" i="1" s="1"/>
  <c r="H5689" i="1"/>
  <c r="E5689" i="1"/>
  <c r="F5689" i="1" s="1"/>
  <c r="H5687" i="1"/>
  <c r="E5687" i="1"/>
  <c r="F5687" i="1" s="1"/>
  <c r="H5685" i="1"/>
  <c r="E5685" i="1"/>
  <c r="F5685" i="1" s="1"/>
  <c r="H5681" i="1"/>
  <c r="E5681" i="1"/>
  <c r="F5681" i="1" s="1"/>
  <c r="H5679" i="1"/>
  <c r="E5679" i="1"/>
  <c r="F5679" i="1" s="1"/>
  <c r="H5677" i="1"/>
  <c r="E5677" i="1"/>
  <c r="F5677" i="1" s="1"/>
  <c r="H5674" i="1"/>
  <c r="E5674" i="1"/>
  <c r="F5674" i="1" s="1"/>
  <c r="H5673" i="1"/>
  <c r="E5673" i="1"/>
  <c r="F5673" i="1" s="1"/>
  <c r="H5669" i="1"/>
  <c r="E5669" i="1"/>
  <c r="F5669" i="1" s="1"/>
  <c r="H5667" i="1"/>
  <c r="E5667" i="1"/>
  <c r="F5667" i="1" s="1"/>
  <c r="H5665" i="1"/>
  <c r="E5665" i="1"/>
  <c r="F5665" i="1" s="1"/>
  <c r="H5662" i="1"/>
  <c r="E5662" i="1"/>
  <c r="F5662" i="1" s="1"/>
  <c r="H5661" i="1"/>
  <c r="E5661" i="1"/>
  <c r="F5661" i="1" s="1"/>
  <c r="H5657" i="1"/>
  <c r="E5657" i="1"/>
  <c r="F5657" i="1" s="1"/>
  <c r="H5655" i="1"/>
  <c r="E5655" i="1"/>
  <c r="F5655" i="1" s="1"/>
  <c r="H5653" i="1"/>
  <c r="E5653" i="1"/>
  <c r="F5653" i="1" s="1"/>
  <c r="H5650" i="1"/>
  <c r="E5650" i="1"/>
  <c r="F5650" i="1" s="1"/>
  <c r="H5649" i="1"/>
  <c r="E5649" i="1"/>
  <c r="F5649" i="1" s="1"/>
  <c r="H5645" i="1"/>
  <c r="E5645" i="1"/>
  <c r="F5645" i="1" s="1"/>
  <c r="H5643" i="1"/>
  <c r="E5643" i="1"/>
  <c r="F5643" i="1" s="1"/>
  <c r="H5641" i="1"/>
  <c r="E5641" i="1"/>
  <c r="F5641" i="1" s="1"/>
  <c r="H5639" i="1"/>
  <c r="E5639" i="1"/>
  <c r="F5639" i="1" s="1"/>
  <c r="H5637" i="1"/>
  <c r="E5637" i="1"/>
  <c r="F5637" i="1" s="1"/>
  <c r="H5631" i="1"/>
  <c r="E5631" i="1"/>
  <c r="F5631" i="1" s="1"/>
  <c r="H5628" i="1"/>
  <c r="E5628" i="1"/>
  <c r="F5628" i="1" s="1"/>
  <c r="H5627" i="1"/>
  <c r="E5627" i="1"/>
  <c r="F5627" i="1" s="1"/>
  <c r="H5625" i="1"/>
  <c r="E5625" i="1"/>
  <c r="F5625" i="1" s="1"/>
  <c r="H5621" i="1"/>
  <c r="E5621" i="1"/>
  <c r="F5621" i="1" s="1"/>
  <c r="H5619" i="1"/>
  <c r="E5619" i="1"/>
  <c r="F5619" i="1" s="1"/>
  <c r="H5616" i="1"/>
  <c r="E5616" i="1"/>
  <c r="F5616" i="1" s="1"/>
  <c r="H5615" i="1"/>
  <c r="E5615" i="1"/>
  <c r="F5615" i="1" s="1"/>
  <c r="H5611" i="1"/>
  <c r="E5611" i="1"/>
  <c r="F5611" i="1" s="1"/>
  <c r="H5609" i="1"/>
  <c r="E5609" i="1"/>
  <c r="F5609" i="1" s="1"/>
  <c r="H5607" i="1"/>
  <c r="E5607" i="1"/>
  <c r="F5607" i="1" s="1"/>
  <c r="H5605" i="1"/>
  <c r="E5605" i="1"/>
  <c r="F5605" i="1" s="1"/>
  <c r="H5602" i="1"/>
  <c r="E5602" i="1"/>
  <c r="F5602" i="1" s="1"/>
  <c r="H5601" i="1"/>
  <c r="E5601" i="1"/>
  <c r="F5601" i="1" s="1"/>
  <c r="H5597" i="1"/>
  <c r="E5597" i="1"/>
  <c r="F5597" i="1" s="1"/>
  <c r="H5595" i="1"/>
  <c r="E5595" i="1"/>
  <c r="F5595" i="1" s="1"/>
  <c r="H5593" i="1"/>
  <c r="E5593" i="1"/>
  <c r="F5593" i="1" s="1"/>
  <c r="H5591" i="1"/>
  <c r="E5591" i="1"/>
  <c r="F5591" i="1" s="1"/>
  <c r="H5589" i="1"/>
  <c r="E5589" i="1"/>
  <c r="F5589" i="1" s="1"/>
  <c r="H5587" i="1"/>
  <c r="E5587" i="1"/>
  <c r="F5587" i="1" s="1"/>
  <c r="H5585" i="1"/>
  <c r="E5585" i="1"/>
  <c r="F5585" i="1" s="1"/>
  <c r="H5583" i="1"/>
  <c r="E5583" i="1"/>
  <c r="F5583" i="1" s="1"/>
  <c r="H5581" i="1"/>
  <c r="E5581" i="1"/>
  <c r="F5581" i="1" s="1"/>
  <c r="H5579" i="1"/>
  <c r="E5579" i="1"/>
  <c r="F5579" i="1" s="1"/>
  <c r="H5577" i="1"/>
  <c r="E5577" i="1"/>
  <c r="F5577" i="1" s="1"/>
  <c r="H5575" i="1"/>
  <c r="E5575" i="1"/>
  <c r="F5575" i="1" s="1"/>
  <c r="H5573" i="1"/>
  <c r="E5573" i="1"/>
  <c r="F5573" i="1" s="1"/>
  <c r="H5571" i="1"/>
  <c r="E5571" i="1"/>
  <c r="F5571" i="1" s="1"/>
  <c r="H5567" i="1"/>
  <c r="E5567" i="1"/>
  <c r="F5567" i="1" s="1"/>
  <c r="H5565" i="1"/>
  <c r="E5565" i="1"/>
  <c r="F5565" i="1" s="1"/>
  <c r="H5563" i="1"/>
  <c r="E5563" i="1"/>
  <c r="F5563" i="1" s="1"/>
  <c r="H5561" i="1"/>
  <c r="E5561" i="1"/>
  <c r="F5561" i="1" s="1"/>
  <c r="H5559" i="1"/>
  <c r="E5559" i="1"/>
  <c r="F5559" i="1" s="1"/>
  <c r="H5557" i="1"/>
  <c r="E5557" i="1"/>
  <c r="F5557" i="1" s="1"/>
  <c r="H5555" i="1"/>
  <c r="E5555" i="1"/>
  <c r="F5555" i="1" s="1"/>
  <c r="H5552" i="1"/>
  <c r="E5552" i="1"/>
  <c r="F5552" i="1" s="1"/>
  <c r="H5551" i="1"/>
  <c r="E5551" i="1"/>
  <c r="F5551" i="1" s="1"/>
  <c r="H5547" i="1"/>
  <c r="E5547" i="1"/>
  <c r="F5547" i="1" s="1"/>
  <c r="H5545" i="1"/>
  <c r="E5545" i="1"/>
  <c r="F5545" i="1" s="1"/>
  <c r="H5543" i="1"/>
  <c r="E5543" i="1"/>
  <c r="F5543" i="1" s="1"/>
  <c r="H5541" i="1"/>
  <c r="E5541" i="1"/>
  <c r="F5541" i="1" s="1"/>
  <c r="H5537" i="1"/>
  <c r="E5537" i="1"/>
  <c r="F5537" i="1" s="1"/>
  <c r="H5535" i="1"/>
  <c r="E5535" i="1"/>
  <c r="F5535" i="1" s="1"/>
  <c r="H5533" i="1"/>
  <c r="E5533" i="1"/>
  <c r="F5533" i="1" s="1"/>
  <c r="H5531" i="1"/>
  <c r="E5531" i="1"/>
  <c r="F5531" i="1" s="1"/>
  <c r="H5529" i="1"/>
  <c r="E5529" i="1"/>
  <c r="F5529" i="1" s="1"/>
  <c r="H5526" i="1"/>
  <c r="E5526" i="1"/>
  <c r="F5526" i="1" s="1"/>
  <c r="H5525" i="1"/>
  <c r="E5525" i="1"/>
  <c r="F5525" i="1" s="1"/>
  <c r="H5523" i="1"/>
  <c r="E5523" i="1"/>
  <c r="F5523" i="1" s="1"/>
  <c r="H5521" i="1"/>
  <c r="E5521" i="1"/>
  <c r="F5521" i="1" s="1"/>
  <c r="H5519" i="1"/>
  <c r="E5519" i="1"/>
  <c r="F5519" i="1" s="1"/>
  <c r="H5517" i="1"/>
  <c r="E5517" i="1"/>
  <c r="F5517" i="1" s="1"/>
  <c r="H5515" i="1"/>
  <c r="E5515" i="1"/>
  <c r="F5515" i="1" s="1"/>
  <c r="H5513" i="1"/>
  <c r="E5513" i="1"/>
  <c r="F5513" i="1" s="1"/>
  <c r="H5511" i="1"/>
  <c r="E5511" i="1"/>
  <c r="F5511" i="1" s="1"/>
  <c r="H5509" i="1"/>
  <c r="E5509" i="1"/>
  <c r="F5509" i="1" s="1"/>
  <c r="H5507" i="1"/>
  <c r="E5507" i="1"/>
  <c r="F5507" i="1" s="1"/>
  <c r="H5505" i="1"/>
  <c r="E5505" i="1"/>
  <c r="F5505" i="1" s="1"/>
  <c r="H5503" i="1"/>
  <c r="E5503" i="1"/>
  <c r="F5503" i="1" s="1"/>
  <c r="H5501" i="1"/>
  <c r="E5501" i="1"/>
  <c r="F5501" i="1" s="1"/>
  <c r="H5499" i="1"/>
  <c r="E5499" i="1"/>
  <c r="F5499" i="1" s="1"/>
  <c r="H5497" i="1"/>
  <c r="E5497" i="1"/>
  <c r="F5497" i="1" s="1"/>
  <c r="H5495" i="1"/>
  <c r="E5495" i="1"/>
  <c r="F5495" i="1" s="1"/>
  <c r="H5491" i="1"/>
  <c r="E5491" i="1"/>
  <c r="F5491" i="1" s="1"/>
  <c r="H5487" i="1"/>
  <c r="E5487" i="1"/>
  <c r="F5487" i="1" s="1"/>
  <c r="H5485" i="1"/>
  <c r="E5485" i="1"/>
  <c r="F5485" i="1" s="1"/>
  <c r="H5483" i="1"/>
  <c r="E5483" i="1"/>
  <c r="F5483" i="1" s="1"/>
  <c r="H5479" i="1"/>
  <c r="E5479" i="1"/>
  <c r="F5479" i="1" s="1"/>
  <c r="H5477" i="1"/>
  <c r="E5477" i="1"/>
  <c r="F5477" i="1" s="1"/>
  <c r="H5475" i="1"/>
  <c r="E5475" i="1"/>
  <c r="F5475" i="1" s="1"/>
  <c r="H5473" i="1"/>
  <c r="E5473" i="1"/>
  <c r="F5473" i="1" s="1"/>
  <c r="H5471" i="1"/>
  <c r="E5471" i="1"/>
  <c r="F5471" i="1" s="1"/>
  <c r="H5469" i="1"/>
  <c r="E5469" i="1"/>
  <c r="F5469" i="1" s="1"/>
  <c r="H5467" i="1"/>
  <c r="E5467" i="1"/>
  <c r="F5467" i="1" s="1"/>
  <c r="H5465" i="1"/>
  <c r="E5465" i="1"/>
  <c r="F5465" i="1" s="1"/>
  <c r="H5463" i="1"/>
  <c r="E5463" i="1"/>
  <c r="F5463" i="1" s="1"/>
  <c r="H5461" i="1"/>
  <c r="E5461" i="1"/>
  <c r="F5461" i="1" s="1"/>
  <c r="H5457" i="1"/>
  <c r="E5457" i="1"/>
  <c r="F5457" i="1" s="1"/>
  <c r="H5455" i="1"/>
  <c r="E5455" i="1"/>
  <c r="F5455" i="1" s="1"/>
  <c r="H5451" i="1"/>
  <c r="E5451" i="1"/>
  <c r="F5451" i="1" s="1"/>
  <c r="H5449" i="1"/>
  <c r="E5449" i="1"/>
  <c r="F5449" i="1" s="1"/>
  <c r="H5447" i="1"/>
  <c r="E5447" i="1"/>
  <c r="F5447" i="1" s="1"/>
  <c r="H5445" i="1"/>
  <c r="E5445" i="1"/>
  <c r="F5445" i="1" s="1"/>
  <c r="H5443" i="1"/>
  <c r="E5443" i="1"/>
  <c r="F5443" i="1" s="1"/>
  <c r="H5441" i="1"/>
  <c r="E5441" i="1"/>
  <c r="F5441" i="1" s="1"/>
  <c r="H5439" i="1"/>
  <c r="E5439" i="1"/>
  <c r="F5439" i="1" s="1"/>
  <c r="H5437" i="1"/>
  <c r="E5437" i="1"/>
  <c r="F5437" i="1" s="1"/>
  <c r="H5427" i="1"/>
  <c r="E5427" i="1"/>
  <c r="F5427" i="1" s="1"/>
  <c r="G5425" i="1"/>
  <c r="H5425" i="1" s="1"/>
  <c r="E5425" i="1"/>
  <c r="F5425" i="1" s="1"/>
  <c r="G5420" i="1"/>
  <c r="H5420" i="1" s="1"/>
  <c r="E5420" i="1"/>
  <c r="F5420" i="1" s="1"/>
  <c r="G5417" i="1"/>
  <c r="H5417" i="1" s="1"/>
  <c r="E5417" i="1"/>
  <c r="F5417" i="1" s="1"/>
  <c r="G5414" i="1"/>
  <c r="H5414" i="1" s="1"/>
  <c r="E5414" i="1"/>
  <c r="F5414" i="1" s="1"/>
  <c r="G5413" i="1"/>
  <c r="H5413" i="1" s="1"/>
  <c r="E5413" i="1"/>
  <c r="F5413" i="1" s="1"/>
  <c r="G5411" i="1"/>
  <c r="H5411" i="1" s="1"/>
  <c r="E5411" i="1"/>
  <c r="F5411" i="1" s="1"/>
  <c r="G5407" i="1"/>
  <c r="H5407" i="1" s="1"/>
  <c r="E5407" i="1"/>
  <c r="F5407" i="1" s="1"/>
  <c r="G5405" i="1"/>
  <c r="H5405" i="1" s="1"/>
  <c r="E5405" i="1"/>
  <c r="F5405" i="1" s="1"/>
  <c r="G5402" i="1"/>
  <c r="H5402" i="1" s="1"/>
  <c r="E5402" i="1"/>
  <c r="F5402" i="1" s="1"/>
  <c r="G5401" i="1"/>
  <c r="H5401" i="1" s="1"/>
  <c r="E5401" i="1"/>
  <c r="F5401" i="1" s="1"/>
  <c r="G5399" i="1"/>
  <c r="H5399" i="1" s="1"/>
  <c r="E5399" i="1"/>
  <c r="F5399" i="1" s="1"/>
  <c r="G5397" i="1"/>
  <c r="H5397" i="1" s="1"/>
  <c r="E5397" i="1"/>
  <c r="F5397" i="1" s="1"/>
  <c r="G5395" i="1"/>
  <c r="H5395" i="1" s="1"/>
  <c r="E5395" i="1"/>
  <c r="F5395" i="1" s="1"/>
  <c r="G5393" i="1"/>
  <c r="H5393" i="1" s="1"/>
  <c r="E5393" i="1"/>
  <c r="F5393" i="1" s="1"/>
  <c r="G5391" i="1"/>
  <c r="H5391" i="1" s="1"/>
  <c r="E5391" i="1"/>
  <c r="F5391" i="1" s="1"/>
  <c r="G5389" i="1"/>
  <c r="H5389" i="1" s="1"/>
  <c r="E5389" i="1"/>
  <c r="F5389" i="1" s="1"/>
  <c r="G5387" i="1"/>
  <c r="H5387" i="1" s="1"/>
  <c r="E5387" i="1"/>
  <c r="F5387" i="1" s="1"/>
  <c r="G5385" i="1"/>
  <c r="H5385" i="1" s="1"/>
  <c r="E5385" i="1"/>
  <c r="F5385" i="1" s="1"/>
  <c r="G5383" i="1"/>
  <c r="H5383" i="1" s="1"/>
  <c r="E5383" i="1"/>
  <c r="F5383" i="1" s="1"/>
  <c r="G5381" i="1"/>
  <c r="H5381" i="1" s="1"/>
  <c r="E5381" i="1"/>
  <c r="F5381" i="1" s="1"/>
  <c r="G5378" i="1"/>
  <c r="H5378" i="1" s="1"/>
  <c r="E5378" i="1"/>
  <c r="F5378" i="1" s="1"/>
  <c r="G5377" i="1"/>
  <c r="H5377" i="1" s="1"/>
  <c r="E5377" i="1"/>
  <c r="F5377" i="1" s="1"/>
  <c r="G5375" i="1"/>
  <c r="H5375" i="1" s="1"/>
  <c r="E5375" i="1"/>
  <c r="F5375" i="1" s="1"/>
  <c r="G5373" i="1"/>
  <c r="H5373" i="1" s="1"/>
  <c r="E5373" i="1"/>
  <c r="F5373" i="1" s="1"/>
  <c r="G5371" i="1"/>
  <c r="H5371" i="1" s="1"/>
  <c r="E5371" i="1"/>
  <c r="F5371" i="1" s="1"/>
  <c r="G5369" i="1"/>
  <c r="H5369" i="1" s="1"/>
  <c r="E5369" i="1"/>
  <c r="F5369" i="1" s="1"/>
  <c r="G5365" i="1"/>
  <c r="H5365" i="1" s="1"/>
  <c r="E5365" i="1"/>
  <c r="F5365" i="1" s="1"/>
  <c r="G5363" i="1"/>
  <c r="H5363" i="1" s="1"/>
  <c r="E5363" i="1"/>
  <c r="F5363" i="1" s="1"/>
  <c r="G5361" i="1"/>
  <c r="H5361" i="1" s="1"/>
  <c r="E5361" i="1"/>
  <c r="F5361" i="1" s="1"/>
  <c r="G5359" i="1"/>
  <c r="H5359" i="1" s="1"/>
  <c r="E5359" i="1"/>
  <c r="F5359" i="1" s="1"/>
  <c r="G5357" i="1"/>
  <c r="H5357" i="1" s="1"/>
  <c r="E5357" i="1"/>
  <c r="F5357" i="1" s="1"/>
  <c r="G5355" i="1"/>
  <c r="H5355" i="1" s="1"/>
  <c r="E5355" i="1"/>
  <c r="F5355" i="1" s="1"/>
  <c r="G5351" i="1"/>
  <c r="H5351" i="1" s="1"/>
  <c r="E5351" i="1"/>
  <c r="F5351" i="1" s="1"/>
  <c r="G5349" i="1"/>
  <c r="H5349" i="1" s="1"/>
  <c r="E5349" i="1"/>
  <c r="F5349" i="1" s="1"/>
  <c r="G5347" i="1"/>
  <c r="H5347" i="1" s="1"/>
  <c r="E5347" i="1"/>
  <c r="F5347" i="1" s="1"/>
  <c r="G5345" i="1"/>
  <c r="H5345" i="1" s="1"/>
  <c r="E5345" i="1"/>
  <c r="F5345" i="1" s="1"/>
  <c r="G5341" i="1"/>
  <c r="H5341" i="1" s="1"/>
  <c r="E5341" i="1"/>
  <c r="F5341" i="1" s="1"/>
  <c r="G5339" i="1"/>
  <c r="H5339" i="1" s="1"/>
  <c r="E5339" i="1"/>
  <c r="F5339" i="1" s="1"/>
  <c r="G5337" i="1"/>
  <c r="H5337" i="1" s="1"/>
  <c r="E5337" i="1"/>
  <c r="F5337" i="1" s="1"/>
  <c r="G5335" i="1"/>
  <c r="H5335" i="1" s="1"/>
  <c r="E5335" i="1"/>
  <c r="F5335" i="1" s="1"/>
  <c r="G5333" i="1"/>
  <c r="H5333" i="1" s="1"/>
  <c r="E5333" i="1"/>
  <c r="F5333" i="1" s="1"/>
  <c r="G5329" i="1"/>
  <c r="H5329" i="1" s="1"/>
  <c r="E5329" i="1"/>
  <c r="F5329" i="1" s="1"/>
  <c r="G5327" i="1"/>
  <c r="H5327" i="1" s="1"/>
  <c r="E5327" i="1"/>
  <c r="F5327" i="1" s="1"/>
  <c r="G5325" i="1"/>
  <c r="H5325" i="1" s="1"/>
  <c r="E5325" i="1"/>
  <c r="F5325" i="1" s="1"/>
  <c r="G5323" i="1"/>
  <c r="H5323" i="1" s="1"/>
  <c r="E5323" i="1"/>
  <c r="F5323" i="1" s="1"/>
  <c r="G5321" i="1"/>
  <c r="H5321" i="1" s="1"/>
  <c r="E5321" i="1"/>
  <c r="F5321" i="1" s="1"/>
  <c r="G5319" i="1"/>
  <c r="H5319" i="1" s="1"/>
  <c r="E5319" i="1"/>
  <c r="F5319" i="1" s="1"/>
  <c r="G5317" i="1"/>
  <c r="H5317" i="1" s="1"/>
  <c r="E5317" i="1"/>
  <c r="F5317" i="1" s="1"/>
  <c r="G5315" i="1"/>
  <c r="H5315" i="1" s="1"/>
  <c r="E5315" i="1"/>
  <c r="F5315" i="1" s="1"/>
  <c r="G5312" i="1"/>
  <c r="H5312" i="1" s="1"/>
  <c r="E5312" i="1"/>
  <c r="F5312" i="1" s="1"/>
  <c r="G5311" i="1"/>
  <c r="H5311" i="1" s="1"/>
  <c r="E5311" i="1"/>
  <c r="F5311" i="1" s="1"/>
  <c r="G5307" i="1"/>
  <c r="H5307" i="1" s="1"/>
  <c r="E5307" i="1"/>
  <c r="F5307" i="1" s="1"/>
  <c r="G5305" i="1"/>
  <c r="H5305" i="1" s="1"/>
  <c r="E5305" i="1"/>
  <c r="F5305" i="1" s="1"/>
  <c r="G5303" i="1"/>
  <c r="H5303" i="1" s="1"/>
  <c r="E5303" i="1"/>
  <c r="F5303" i="1" s="1"/>
  <c r="G5300" i="1"/>
  <c r="H5300" i="1" s="1"/>
  <c r="E5300" i="1"/>
  <c r="F5300" i="1" s="1"/>
  <c r="G5296" i="1"/>
  <c r="H5296" i="1" s="1"/>
  <c r="E5296" i="1"/>
  <c r="F5296" i="1" s="1"/>
  <c r="G5294" i="1"/>
  <c r="H5294" i="1" s="1"/>
  <c r="E5294" i="1"/>
  <c r="F5294" i="1" s="1"/>
  <c r="G5292" i="1"/>
  <c r="H5292" i="1" s="1"/>
  <c r="E5292" i="1"/>
  <c r="F5292" i="1" s="1"/>
  <c r="G5290" i="1"/>
  <c r="H5290" i="1" s="1"/>
  <c r="E5290" i="1"/>
  <c r="F5290" i="1" s="1"/>
  <c r="G5288" i="1"/>
  <c r="H5288" i="1" s="1"/>
  <c r="E5288" i="1"/>
  <c r="F5288" i="1" s="1"/>
  <c r="G5284" i="1"/>
  <c r="H5284" i="1" s="1"/>
  <c r="E5284" i="1"/>
  <c r="F5284" i="1" s="1"/>
  <c r="G5282" i="1"/>
  <c r="H5282" i="1" s="1"/>
  <c r="E5282" i="1"/>
  <c r="F5282" i="1" s="1"/>
  <c r="G5280" i="1"/>
  <c r="H5280" i="1" s="1"/>
  <c r="E5280" i="1"/>
  <c r="F5280" i="1" s="1"/>
  <c r="G5278" i="1"/>
  <c r="H5278" i="1" s="1"/>
  <c r="E5278" i="1"/>
  <c r="F5278" i="1" s="1"/>
  <c r="G5276" i="1"/>
  <c r="H5276" i="1" s="1"/>
  <c r="E5276" i="1"/>
  <c r="F5276" i="1" s="1"/>
  <c r="G5274" i="1"/>
  <c r="H5274" i="1" s="1"/>
  <c r="E5274" i="1"/>
  <c r="F5274" i="1" s="1"/>
  <c r="G5272" i="1"/>
  <c r="H5272" i="1" s="1"/>
  <c r="E5272" i="1"/>
  <c r="F5272" i="1" s="1"/>
  <c r="G5270" i="1"/>
  <c r="H5270" i="1" s="1"/>
  <c r="E5270" i="1"/>
  <c r="F5270" i="1" s="1"/>
  <c r="G5268" i="1"/>
  <c r="H5268" i="1" s="1"/>
  <c r="E5268" i="1"/>
  <c r="F5268" i="1" s="1"/>
  <c r="G5266" i="1"/>
  <c r="H5266" i="1" s="1"/>
  <c r="E5266" i="1"/>
  <c r="F5266" i="1" s="1"/>
  <c r="G5264" i="1"/>
  <c r="H5264" i="1" s="1"/>
  <c r="E5264" i="1"/>
  <c r="F5264" i="1" s="1"/>
  <c r="G5262" i="1"/>
  <c r="H5262" i="1" s="1"/>
  <c r="E5262" i="1"/>
  <c r="F5262" i="1" s="1"/>
  <c r="G5260" i="1"/>
  <c r="H5260" i="1" s="1"/>
  <c r="E5260" i="1"/>
  <c r="F5260" i="1" s="1"/>
  <c r="G5258" i="1"/>
  <c r="H5258" i="1" s="1"/>
  <c r="E5258" i="1"/>
  <c r="F5258" i="1" s="1"/>
  <c r="G5256" i="1"/>
  <c r="H5256" i="1" s="1"/>
  <c r="E5256" i="1"/>
  <c r="F5256" i="1" s="1"/>
  <c r="G5254" i="1"/>
  <c r="H5254" i="1" s="1"/>
  <c r="E5254" i="1"/>
  <c r="F5254" i="1" s="1"/>
  <c r="G5252" i="1"/>
  <c r="H5252" i="1" s="1"/>
  <c r="E5252" i="1"/>
  <c r="F5252" i="1" s="1"/>
  <c r="G5250" i="1"/>
  <c r="H5250" i="1" s="1"/>
  <c r="E5250" i="1"/>
  <c r="F5250" i="1" s="1"/>
  <c r="G5248" i="1"/>
  <c r="H5248" i="1" s="1"/>
  <c r="E5248" i="1"/>
  <c r="F5248" i="1" s="1"/>
  <c r="G5246" i="1"/>
  <c r="H5246" i="1" s="1"/>
  <c r="E5246" i="1"/>
  <c r="F5246" i="1" s="1"/>
  <c r="G5244" i="1"/>
  <c r="H5244" i="1" s="1"/>
  <c r="E5244" i="1"/>
  <c r="F5244" i="1" s="1"/>
  <c r="G5242" i="1"/>
  <c r="H5242" i="1" s="1"/>
  <c r="E5242" i="1"/>
  <c r="F5242" i="1" s="1"/>
  <c r="G5240" i="1"/>
  <c r="H5240" i="1" s="1"/>
  <c r="E5240" i="1"/>
  <c r="F5240" i="1" s="1"/>
  <c r="G5238" i="1"/>
  <c r="H5238" i="1" s="1"/>
  <c r="E5238" i="1"/>
  <c r="F5238" i="1" s="1"/>
  <c r="G5236" i="1"/>
  <c r="H5236" i="1" s="1"/>
  <c r="E5236" i="1"/>
  <c r="F5236" i="1" s="1"/>
  <c r="G5234" i="1"/>
  <c r="H5234" i="1" s="1"/>
  <c r="E5234" i="1"/>
  <c r="F5234" i="1" s="1"/>
  <c r="G5232" i="1"/>
  <c r="H5232" i="1" s="1"/>
  <c r="E5232" i="1"/>
  <c r="F5232" i="1" s="1"/>
  <c r="G5230" i="1"/>
  <c r="H5230" i="1" s="1"/>
  <c r="E5230" i="1"/>
  <c r="F5230" i="1" s="1"/>
  <c r="G5228" i="1"/>
  <c r="H5228" i="1" s="1"/>
  <c r="E5228" i="1"/>
  <c r="F5228" i="1" s="1"/>
  <c r="G5226" i="1"/>
  <c r="H5226" i="1" s="1"/>
  <c r="E5226" i="1"/>
  <c r="F5226" i="1" s="1"/>
  <c r="G5224" i="1"/>
  <c r="H5224" i="1" s="1"/>
  <c r="E5224" i="1"/>
  <c r="F5224" i="1" s="1"/>
  <c r="G5222" i="1"/>
  <c r="H5222" i="1" s="1"/>
  <c r="E5222" i="1"/>
  <c r="F5222" i="1" s="1"/>
  <c r="G5220" i="1"/>
  <c r="H5220" i="1" s="1"/>
  <c r="E5220" i="1"/>
  <c r="F5220" i="1" s="1"/>
  <c r="G5218" i="1"/>
  <c r="H5218" i="1" s="1"/>
  <c r="E5218" i="1"/>
  <c r="F5218" i="1" s="1"/>
  <c r="G5216" i="1"/>
  <c r="H5216" i="1" s="1"/>
  <c r="E5216" i="1"/>
  <c r="F5216" i="1" s="1"/>
  <c r="G5214" i="1"/>
  <c r="H5214" i="1" s="1"/>
  <c r="E5214" i="1"/>
  <c r="F5214" i="1" s="1"/>
  <c r="G5212" i="1"/>
  <c r="H5212" i="1" s="1"/>
  <c r="E5212" i="1"/>
  <c r="F5212" i="1" s="1"/>
  <c r="G5210" i="1"/>
  <c r="H5210" i="1" s="1"/>
  <c r="E5210" i="1"/>
  <c r="F5210" i="1" s="1"/>
  <c r="G5208" i="1"/>
  <c r="H5208" i="1" s="1"/>
  <c r="E5208" i="1"/>
  <c r="F5208" i="1" s="1"/>
  <c r="G5206" i="1"/>
  <c r="H5206" i="1" s="1"/>
  <c r="E5206" i="1"/>
  <c r="F5206" i="1" s="1"/>
  <c r="G5204" i="1"/>
  <c r="H5204" i="1" s="1"/>
  <c r="E5204" i="1"/>
  <c r="F5204" i="1" s="1"/>
  <c r="G5202" i="1"/>
  <c r="H5202" i="1" s="1"/>
  <c r="E5202" i="1"/>
  <c r="F5202" i="1" s="1"/>
  <c r="G5200" i="1"/>
  <c r="H5200" i="1" s="1"/>
  <c r="E5200" i="1"/>
  <c r="F5200" i="1" s="1"/>
  <c r="G5198" i="1"/>
  <c r="H5198" i="1" s="1"/>
  <c r="E5198" i="1"/>
  <c r="F5198" i="1" s="1"/>
  <c r="G5196" i="1"/>
  <c r="H5196" i="1" s="1"/>
  <c r="E5196" i="1"/>
  <c r="F5196" i="1" s="1"/>
  <c r="G5194" i="1"/>
  <c r="H5194" i="1" s="1"/>
  <c r="E5194" i="1"/>
  <c r="F5194" i="1" s="1"/>
  <c r="G5192" i="1"/>
  <c r="H5192" i="1" s="1"/>
  <c r="E5192" i="1"/>
  <c r="F5192" i="1" s="1"/>
  <c r="G5190" i="1"/>
  <c r="H5190" i="1" s="1"/>
  <c r="E5190" i="1"/>
  <c r="F5190" i="1" s="1"/>
  <c r="G5188" i="1"/>
  <c r="H5188" i="1" s="1"/>
  <c r="E5188" i="1"/>
  <c r="F5188" i="1" s="1"/>
  <c r="G5186" i="1"/>
  <c r="H5186" i="1" s="1"/>
  <c r="E5186" i="1"/>
  <c r="F5186" i="1" s="1"/>
  <c r="G5184" i="1"/>
  <c r="H5184" i="1" s="1"/>
  <c r="E5184" i="1"/>
  <c r="F5184" i="1" s="1"/>
  <c r="G5182" i="1"/>
  <c r="H5182" i="1" s="1"/>
  <c r="E5182" i="1"/>
  <c r="F5182" i="1" s="1"/>
  <c r="G5180" i="1"/>
  <c r="H5180" i="1" s="1"/>
  <c r="E5180" i="1"/>
  <c r="F5180" i="1" s="1"/>
  <c r="G5176" i="1"/>
  <c r="H5176" i="1" s="1"/>
  <c r="E5176" i="1"/>
  <c r="F5176" i="1" s="1"/>
  <c r="G5174" i="1"/>
  <c r="H5174" i="1" s="1"/>
  <c r="E5174" i="1"/>
  <c r="F5174" i="1" s="1"/>
  <c r="G5172" i="1"/>
  <c r="H5172" i="1" s="1"/>
  <c r="E5172" i="1"/>
  <c r="F5172" i="1" s="1"/>
  <c r="G5170" i="1"/>
  <c r="H5170" i="1" s="1"/>
  <c r="E5170" i="1"/>
  <c r="F5170" i="1" s="1"/>
  <c r="G5168" i="1"/>
  <c r="H5168" i="1" s="1"/>
  <c r="E5168" i="1"/>
  <c r="F5168" i="1" s="1"/>
  <c r="G5166" i="1"/>
  <c r="H5166" i="1" s="1"/>
  <c r="E5166" i="1"/>
  <c r="F5166" i="1" s="1"/>
  <c r="G5164" i="1"/>
  <c r="H5164" i="1" s="1"/>
  <c r="E5164" i="1"/>
  <c r="F5164" i="1" s="1"/>
  <c r="G5160" i="1"/>
  <c r="H5160" i="1" s="1"/>
  <c r="E5160" i="1"/>
  <c r="F5160" i="1" s="1"/>
  <c r="G5158" i="1"/>
  <c r="H5158" i="1" s="1"/>
  <c r="E5158" i="1"/>
  <c r="F5158" i="1" s="1"/>
  <c r="G5156" i="1"/>
  <c r="H5156" i="1" s="1"/>
  <c r="E5156" i="1"/>
  <c r="F5156" i="1" s="1"/>
  <c r="G5154" i="1"/>
  <c r="H5154" i="1" s="1"/>
  <c r="E5154" i="1"/>
  <c r="F5154" i="1" s="1"/>
  <c r="G5152" i="1"/>
  <c r="H5152" i="1" s="1"/>
  <c r="E5152" i="1"/>
  <c r="F5152" i="1" s="1"/>
  <c r="G5150" i="1"/>
  <c r="H5150" i="1" s="1"/>
  <c r="E5150" i="1"/>
  <c r="F5150" i="1" s="1"/>
  <c r="G5147" i="1"/>
  <c r="H5147" i="1" s="1"/>
  <c r="E5147" i="1"/>
  <c r="F5147" i="1" s="1"/>
  <c r="G5146" i="1"/>
  <c r="H5146" i="1" s="1"/>
  <c r="E5146" i="1"/>
  <c r="F5146" i="1" s="1"/>
  <c r="G5144" i="1"/>
  <c r="H5144" i="1" s="1"/>
  <c r="E5144" i="1"/>
  <c r="F5144" i="1" s="1"/>
  <c r="G5142" i="1"/>
  <c r="H5142" i="1" s="1"/>
  <c r="E5142" i="1"/>
  <c r="F5142" i="1" s="1"/>
  <c r="G5140" i="1"/>
  <c r="H5140" i="1" s="1"/>
  <c r="E5140" i="1"/>
  <c r="F5140" i="1" s="1"/>
  <c r="G5138" i="1"/>
  <c r="H5138" i="1" s="1"/>
  <c r="E5138" i="1"/>
  <c r="F5138" i="1" s="1"/>
  <c r="G5136" i="1"/>
  <c r="H5136" i="1" s="1"/>
  <c r="E5136" i="1"/>
  <c r="F5136" i="1" s="1"/>
  <c r="G5134" i="1"/>
  <c r="H5134" i="1" s="1"/>
  <c r="E5134" i="1"/>
  <c r="F5134" i="1" s="1"/>
  <c r="G5132" i="1"/>
  <c r="H5132" i="1" s="1"/>
  <c r="E5132" i="1"/>
  <c r="F5132" i="1" s="1"/>
  <c r="G5130" i="1"/>
  <c r="H5130" i="1" s="1"/>
  <c r="E5130" i="1"/>
  <c r="F5130" i="1" s="1"/>
  <c r="G5128" i="1"/>
  <c r="H5128" i="1" s="1"/>
  <c r="E5128" i="1"/>
  <c r="F5128" i="1" s="1"/>
  <c r="G5126" i="1"/>
  <c r="H5126" i="1" s="1"/>
  <c r="E5126" i="1"/>
  <c r="F5126" i="1" s="1"/>
  <c r="G5124" i="1"/>
  <c r="H5124" i="1" s="1"/>
  <c r="E5124" i="1"/>
  <c r="F5124" i="1" s="1"/>
  <c r="G5122" i="1"/>
  <c r="H5122" i="1" s="1"/>
  <c r="E5122" i="1"/>
  <c r="F5122" i="1" s="1"/>
  <c r="G5120" i="1"/>
  <c r="H5120" i="1" s="1"/>
  <c r="E5120" i="1"/>
  <c r="F5120" i="1" s="1"/>
  <c r="G5118" i="1"/>
  <c r="H5118" i="1" s="1"/>
  <c r="E5118" i="1"/>
  <c r="F5118" i="1" s="1"/>
  <c r="G5116" i="1"/>
  <c r="H5116" i="1" s="1"/>
  <c r="E5116" i="1"/>
  <c r="F5116" i="1" s="1"/>
  <c r="G5113" i="1"/>
  <c r="H5113" i="1" s="1"/>
  <c r="E5113" i="1"/>
  <c r="F5113" i="1" s="1"/>
  <c r="G5110" i="1"/>
  <c r="H5110" i="1" s="1"/>
  <c r="E5110" i="1"/>
  <c r="F5110" i="1" s="1"/>
  <c r="G5108" i="1"/>
  <c r="H5108" i="1" s="1"/>
  <c r="E5108" i="1"/>
  <c r="F5108" i="1" s="1"/>
  <c r="G5106" i="1"/>
  <c r="H5106" i="1" s="1"/>
  <c r="E5106" i="1"/>
  <c r="F5106" i="1" s="1"/>
  <c r="G5104" i="1"/>
  <c r="H5104" i="1" s="1"/>
  <c r="E5104" i="1"/>
  <c r="F5104" i="1" s="1"/>
  <c r="G5102" i="1"/>
  <c r="H5102" i="1" s="1"/>
  <c r="E5102" i="1"/>
  <c r="F5102" i="1" s="1"/>
  <c r="G5100" i="1"/>
  <c r="H5100" i="1" s="1"/>
  <c r="E5100" i="1"/>
  <c r="F5100" i="1" s="1"/>
  <c r="G5098" i="1"/>
  <c r="H5098" i="1" s="1"/>
  <c r="E5098" i="1"/>
  <c r="F5098" i="1" s="1"/>
  <c r="G5096" i="1"/>
  <c r="H5096" i="1" s="1"/>
  <c r="E5096" i="1"/>
  <c r="F5096" i="1" s="1"/>
  <c r="G5094" i="1"/>
  <c r="H5094" i="1" s="1"/>
  <c r="E5094" i="1"/>
  <c r="F5094" i="1" s="1"/>
  <c r="G5092" i="1"/>
  <c r="H5092" i="1" s="1"/>
  <c r="E5092" i="1"/>
  <c r="F5092" i="1" s="1"/>
  <c r="G5090" i="1"/>
  <c r="H5090" i="1" s="1"/>
  <c r="E5090" i="1"/>
  <c r="F5090" i="1" s="1"/>
  <c r="G5088" i="1"/>
  <c r="H5088" i="1" s="1"/>
  <c r="E5088" i="1"/>
  <c r="F5088" i="1" s="1"/>
  <c r="G5086" i="1"/>
  <c r="H5086" i="1" s="1"/>
  <c r="E5086" i="1"/>
  <c r="F5086" i="1" s="1"/>
  <c r="G5084" i="1"/>
  <c r="H5084" i="1" s="1"/>
  <c r="E5084" i="1"/>
  <c r="F5084" i="1" s="1"/>
  <c r="G5080" i="1"/>
  <c r="H5080" i="1" s="1"/>
  <c r="E5080" i="1"/>
  <c r="F5080" i="1" s="1"/>
  <c r="G5078" i="1"/>
  <c r="H5078" i="1" s="1"/>
  <c r="E5078" i="1"/>
  <c r="F5078" i="1" s="1"/>
  <c r="G5076" i="1"/>
  <c r="H5076" i="1" s="1"/>
  <c r="E5076" i="1"/>
  <c r="F5076" i="1" s="1"/>
  <c r="G5072" i="1"/>
  <c r="H5072" i="1" s="1"/>
  <c r="E5072" i="1"/>
  <c r="F5072" i="1" s="1"/>
  <c r="G5070" i="1"/>
  <c r="H5070" i="1" s="1"/>
  <c r="E5070" i="1"/>
  <c r="F5070" i="1" s="1"/>
  <c r="G5066" i="1"/>
  <c r="H5066" i="1" s="1"/>
  <c r="E5066" i="1"/>
  <c r="F5066" i="1" s="1"/>
  <c r="G5064" i="1"/>
  <c r="H5064" i="1" s="1"/>
  <c r="E5064" i="1"/>
  <c r="F5064" i="1" s="1"/>
  <c r="G5062" i="1"/>
  <c r="H5062" i="1" s="1"/>
  <c r="E5062" i="1"/>
  <c r="F5062" i="1" s="1"/>
  <c r="G5060" i="1"/>
  <c r="H5060" i="1" s="1"/>
  <c r="E5060" i="1"/>
  <c r="F5060" i="1" s="1"/>
  <c r="G5058" i="1"/>
  <c r="H5058" i="1" s="1"/>
  <c r="E5058" i="1"/>
  <c r="F5058" i="1" s="1"/>
  <c r="G5056" i="1"/>
  <c r="H5056" i="1" s="1"/>
  <c r="E5056" i="1"/>
  <c r="F5056" i="1" s="1"/>
  <c r="G5054" i="1"/>
  <c r="H5054" i="1" s="1"/>
  <c r="E5054" i="1"/>
  <c r="F5054" i="1" s="1"/>
  <c r="G5052" i="1"/>
  <c r="H5052" i="1" s="1"/>
  <c r="E5052" i="1"/>
  <c r="F5052" i="1" s="1"/>
  <c r="G5048" i="1"/>
  <c r="H5048" i="1" s="1"/>
  <c r="E5048" i="1"/>
  <c r="F5048" i="1" s="1"/>
  <c r="G5044" i="1"/>
  <c r="H5044" i="1" s="1"/>
  <c r="E5044" i="1"/>
  <c r="F5044" i="1" s="1"/>
  <c r="G5042" i="1"/>
  <c r="H5042" i="1" s="1"/>
  <c r="E5042" i="1"/>
  <c r="F5042" i="1" s="1"/>
  <c r="G5040" i="1"/>
  <c r="H5040" i="1" s="1"/>
  <c r="E5040" i="1"/>
  <c r="F5040" i="1" s="1"/>
  <c r="G5038" i="1"/>
  <c r="H5038" i="1" s="1"/>
  <c r="E5038" i="1"/>
  <c r="F5038" i="1" s="1"/>
  <c r="G5036" i="1"/>
  <c r="H5036" i="1" s="1"/>
  <c r="E5036" i="1"/>
  <c r="F5036" i="1" s="1"/>
  <c r="G5034" i="1"/>
  <c r="H5034" i="1" s="1"/>
  <c r="E5034" i="1"/>
  <c r="F5034" i="1" s="1"/>
  <c r="G5032" i="1"/>
  <c r="H5032" i="1" s="1"/>
  <c r="E5032" i="1"/>
  <c r="F5032" i="1" s="1"/>
  <c r="G5030" i="1"/>
  <c r="H5030" i="1" s="1"/>
  <c r="E5030" i="1"/>
  <c r="F5030" i="1" s="1"/>
  <c r="G5028" i="1"/>
  <c r="H5028" i="1" s="1"/>
  <c r="E5028" i="1"/>
  <c r="F5028" i="1" s="1"/>
  <c r="G5026" i="1"/>
  <c r="H5026" i="1" s="1"/>
  <c r="E5026" i="1"/>
  <c r="F5026" i="1" s="1"/>
  <c r="G5024" i="1"/>
  <c r="H5024" i="1" s="1"/>
  <c r="E5024" i="1"/>
  <c r="F5024" i="1" s="1"/>
  <c r="G5022" i="1"/>
  <c r="H5022" i="1" s="1"/>
  <c r="E5022" i="1"/>
  <c r="F5022" i="1" s="1"/>
  <c r="G5020" i="1"/>
  <c r="H5020" i="1" s="1"/>
  <c r="E5020" i="1"/>
  <c r="F5020" i="1" s="1"/>
  <c r="G5018" i="1"/>
  <c r="H5018" i="1" s="1"/>
  <c r="E5018" i="1"/>
  <c r="F5018" i="1" s="1"/>
  <c r="G5016" i="1"/>
  <c r="H5016" i="1" s="1"/>
  <c r="E5016" i="1"/>
  <c r="F5016" i="1" s="1"/>
  <c r="G5014" i="1"/>
  <c r="H5014" i="1" s="1"/>
  <c r="E5014" i="1"/>
  <c r="F5014" i="1" s="1"/>
  <c r="G5012" i="1"/>
  <c r="H5012" i="1" s="1"/>
  <c r="E5012" i="1"/>
  <c r="F5012" i="1" s="1"/>
  <c r="G5010" i="1"/>
  <c r="H5010" i="1" s="1"/>
  <c r="E5010" i="1"/>
  <c r="F5010" i="1" s="1"/>
  <c r="G5008" i="1"/>
  <c r="H5008" i="1" s="1"/>
  <c r="E5008" i="1"/>
  <c r="F5008" i="1" s="1"/>
  <c r="G5006" i="1"/>
  <c r="H5006" i="1" s="1"/>
  <c r="E5006" i="1"/>
  <c r="F5006" i="1" s="1"/>
  <c r="G5004" i="1"/>
  <c r="H5004" i="1" s="1"/>
  <c r="E5004" i="1"/>
  <c r="F5004" i="1" s="1"/>
  <c r="G5002" i="1"/>
  <c r="H5002" i="1" s="1"/>
  <c r="E5002" i="1"/>
  <c r="F5002" i="1" s="1"/>
  <c r="G5000" i="1"/>
  <c r="H5000" i="1" s="1"/>
  <c r="E5000" i="1"/>
  <c r="F5000" i="1" s="1"/>
  <c r="G4998" i="1"/>
  <c r="H4998" i="1" s="1"/>
  <c r="E4998" i="1"/>
  <c r="F4998" i="1" s="1"/>
  <c r="G4996" i="1"/>
  <c r="H4996" i="1" s="1"/>
  <c r="E4996" i="1"/>
  <c r="F4996" i="1" s="1"/>
  <c r="G4994" i="1"/>
  <c r="H4994" i="1" s="1"/>
  <c r="E4994" i="1"/>
  <c r="F4994" i="1" s="1"/>
  <c r="G4992" i="1"/>
  <c r="H4992" i="1" s="1"/>
  <c r="E4992" i="1"/>
  <c r="F4992" i="1" s="1"/>
  <c r="G4990" i="1"/>
  <c r="H4990" i="1" s="1"/>
  <c r="E4990" i="1"/>
  <c r="F4990" i="1" s="1"/>
  <c r="G4988" i="1"/>
  <c r="H4988" i="1" s="1"/>
  <c r="E4988" i="1"/>
  <c r="F4988" i="1" s="1"/>
  <c r="G4980" i="1"/>
  <c r="H4980" i="1" s="1"/>
  <c r="E4980" i="1"/>
  <c r="F4980" i="1" s="1"/>
  <c r="G4978" i="1"/>
  <c r="H4978" i="1" s="1"/>
  <c r="E4978" i="1"/>
  <c r="F4978" i="1" s="1"/>
  <c r="G4976" i="1"/>
  <c r="H4976" i="1" s="1"/>
  <c r="E4976" i="1"/>
  <c r="F4976" i="1" s="1"/>
  <c r="G4974" i="1"/>
  <c r="H4974" i="1" s="1"/>
  <c r="E4974" i="1"/>
  <c r="F4974" i="1" s="1"/>
  <c r="G4971" i="1"/>
  <c r="H4971" i="1" s="1"/>
  <c r="E4971" i="1"/>
  <c r="F4971" i="1" s="1"/>
  <c r="G4969" i="1"/>
  <c r="H4969" i="1" s="1"/>
  <c r="E4969" i="1"/>
  <c r="F4969" i="1" s="1"/>
  <c r="G4967" i="1"/>
  <c r="H4967" i="1" s="1"/>
  <c r="E4967" i="1"/>
  <c r="F4967" i="1" s="1"/>
  <c r="G4965" i="1"/>
  <c r="H4965" i="1" s="1"/>
  <c r="E4965" i="1"/>
  <c r="F4965" i="1" s="1"/>
  <c r="G4963" i="1"/>
  <c r="H4963" i="1" s="1"/>
  <c r="E4963" i="1"/>
  <c r="F4963" i="1" s="1"/>
  <c r="G4961" i="1"/>
  <c r="H4961" i="1" s="1"/>
  <c r="E4961" i="1"/>
  <c r="F4961" i="1" s="1"/>
  <c r="G4959" i="1"/>
  <c r="H4959" i="1" s="1"/>
  <c r="E4959" i="1"/>
  <c r="F4959" i="1" s="1"/>
  <c r="G4957" i="1"/>
  <c r="H4957" i="1" s="1"/>
  <c r="E4957" i="1"/>
  <c r="F4957" i="1" s="1"/>
  <c r="G4955" i="1"/>
  <c r="H4955" i="1" s="1"/>
  <c r="E4955" i="1"/>
  <c r="F4955" i="1" s="1"/>
  <c r="G4953" i="1"/>
  <c r="H4953" i="1" s="1"/>
  <c r="E4953" i="1"/>
  <c r="F4953" i="1" s="1"/>
  <c r="G4951" i="1"/>
  <c r="H4951" i="1" s="1"/>
  <c r="E4951" i="1"/>
  <c r="F4951" i="1" s="1"/>
  <c r="G4949" i="1"/>
  <c r="H4949" i="1" s="1"/>
  <c r="E4949" i="1"/>
  <c r="F4949" i="1" s="1"/>
  <c r="G4947" i="1"/>
  <c r="H4947" i="1" s="1"/>
  <c r="E4947" i="1"/>
  <c r="F4947" i="1" s="1"/>
  <c r="G4945" i="1"/>
  <c r="H4945" i="1" s="1"/>
  <c r="E4945" i="1"/>
  <c r="F4945" i="1" s="1"/>
  <c r="G4943" i="1"/>
  <c r="H4943" i="1" s="1"/>
  <c r="E4943" i="1"/>
  <c r="F4943" i="1" s="1"/>
  <c r="G4941" i="1"/>
  <c r="H4941" i="1" s="1"/>
  <c r="E4941" i="1"/>
  <c r="F4941" i="1" s="1"/>
  <c r="G4939" i="1"/>
  <c r="H4939" i="1" s="1"/>
  <c r="E4939" i="1"/>
  <c r="F4939" i="1" s="1"/>
  <c r="G4936" i="1"/>
  <c r="H4936" i="1" s="1"/>
  <c r="E4936" i="1"/>
  <c r="F4936" i="1" s="1"/>
  <c r="G4935" i="1"/>
  <c r="H4935" i="1" s="1"/>
  <c r="E4935" i="1"/>
  <c r="F4935" i="1" s="1"/>
  <c r="G4933" i="1"/>
  <c r="H4933" i="1" s="1"/>
  <c r="E4933" i="1"/>
  <c r="F4933" i="1" s="1"/>
  <c r="G4931" i="1"/>
  <c r="H4931" i="1" s="1"/>
  <c r="E4931" i="1"/>
  <c r="F4931" i="1" s="1"/>
  <c r="G4927" i="1"/>
  <c r="H4927" i="1" s="1"/>
  <c r="E4927" i="1"/>
  <c r="F4927" i="1" s="1"/>
  <c r="G4925" i="1"/>
  <c r="H4925" i="1" s="1"/>
  <c r="E4925" i="1"/>
  <c r="F4925" i="1" s="1"/>
  <c r="G4923" i="1"/>
  <c r="H4923" i="1" s="1"/>
  <c r="E4923" i="1"/>
  <c r="F4923" i="1" s="1"/>
  <c r="G4921" i="1"/>
  <c r="H4921" i="1" s="1"/>
  <c r="E4921" i="1"/>
  <c r="F4921" i="1" s="1"/>
  <c r="G4919" i="1"/>
  <c r="H4919" i="1" s="1"/>
  <c r="E4919" i="1"/>
  <c r="F4919" i="1" s="1"/>
  <c r="G4917" i="1"/>
  <c r="H4917" i="1" s="1"/>
  <c r="E4917" i="1"/>
  <c r="F4917" i="1" s="1"/>
  <c r="G4915" i="1"/>
  <c r="H4915" i="1" s="1"/>
  <c r="E4915" i="1"/>
  <c r="F4915" i="1" s="1"/>
  <c r="G4912" i="1"/>
  <c r="H4912" i="1" s="1"/>
  <c r="E4912" i="1"/>
  <c r="F4912" i="1" s="1"/>
  <c r="G4910" i="1"/>
  <c r="H4910" i="1" s="1"/>
  <c r="E4910" i="1"/>
  <c r="F4910" i="1" s="1"/>
  <c r="G4908" i="1"/>
  <c r="H4908" i="1" s="1"/>
  <c r="E4908" i="1"/>
  <c r="F4908" i="1" s="1"/>
  <c r="G4906" i="1"/>
  <c r="H4906" i="1" s="1"/>
  <c r="E4906" i="1"/>
  <c r="F4906" i="1" s="1"/>
  <c r="G4903" i="1"/>
  <c r="H4903" i="1" s="1"/>
  <c r="E4903" i="1"/>
  <c r="F4903" i="1" s="1"/>
  <c r="G4900" i="1"/>
  <c r="H4900" i="1" s="1"/>
  <c r="E4900" i="1"/>
  <c r="F4900" i="1" s="1"/>
  <c r="G4897" i="1"/>
  <c r="H4897" i="1" s="1"/>
  <c r="E4897" i="1"/>
  <c r="F4897" i="1" s="1"/>
  <c r="G4893" i="1"/>
  <c r="H4893" i="1" s="1"/>
  <c r="E4893" i="1"/>
  <c r="F4893" i="1" s="1"/>
  <c r="G4892" i="1"/>
  <c r="H4892" i="1" s="1"/>
  <c r="E4892" i="1"/>
  <c r="F4892" i="1" s="1"/>
  <c r="G4890" i="1"/>
  <c r="H4890" i="1" s="1"/>
  <c r="E4890" i="1"/>
  <c r="F4890" i="1" s="1"/>
  <c r="G4888" i="1"/>
  <c r="H4888" i="1" s="1"/>
  <c r="E4888" i="1"/>
  <c r="F4888" i="1" s="1"/>
  <c r="G4886" i="1"/>
  <c r="H4886" i="1" s="1"/>
  <c r="E4886" i="1"/>
  <c r="F4886" i="1" s="1"/>
  <c r="G4884" i="1"/>
  <c r="H4884" i="1" s="1"/>
  <c r="E4884" i="1"/>
  <c r="F4884" i="1" s="1"/>
  <c r="G4882" i="1"/>
  <c r="H4882" i="1" s="1"/>
  <c r="E4882" i="1"/>
  <c r="F4882" i="1" s="1"/>
  <c r="G4880" i="1"/>
  <c r="H4880" i="1" s="1"/>
  <c r="E4880" i="1"/>
  <c r="F4880" i="1" s="1"/>
  <c r="G4878" i="1"/>
  <c r="H4878" i="1" s="1"/>
  <c r="E4878" i="1"/>
  <c r="F4878" i="1" s="1"/>
  <c r="G4876" i="1"/>
  <c r="H4876" i="1" s="1"/>
  <c r="E4876" i="1"/>
  <c r="F4876" i="1" s="1"/>
  <c r="G4874" i="1"/>
  <c r="H4874" i="1" s="1"/>
  <c r="E4874" i="1"/>
  <c r="F4874" i="1" s="1"/>
  <c r="G4872" i="1"/>
  <c r="H4872" i="1" s="1"/>
  <c r="E4872" i="1"/>
  <c r="F4872" i="1" s="1"/>
  <c r="G4870" i="1"/>
  <c r="H4870" i="1" s="1"/>
  <c r="E4870" i="1"/>
  <c r="F4870" i="1" s="1"/>
  <c r="G4868" i="1"/>
  <c r="H4868" i="1" s="1"/>
  <c r="E4868" i="1"/>
  <c r="F4868" i="1" s="1"/>
  <c r="G4866" i="1"/>
  <c r="H4866" i="1" s="1"/>
  <c r="E4866" i="1"/>
  <c r="F4866" i="1" s="1"/>
  <c r="G4864" i="1"/>
  <c r="H4864" i="1" s="1"/>
  <c r="E4864" i="1"/>
  <c r="F4864" i="1" s="1"/>
  <c r="G4862" i="1"/>
  <c r="H4862" i="1" s="1"/>
  <c r="E4862" i="1"/>
  <c r="F4862" i="1" s="1"/>
  <c r="G4860" i="1"/>
  <c r="H4860" i="1" s="1"/>
  <c r="E4860" i="1"/>
  <c r="F4860" i="1" s="1"/>
  <c r="G4858" i="1"/>
  <c r="H4858" i="1" s="1"/>
  <c r="E4858" i="1"/>
  <c r="F4858" i="1" s="1"/>
  <c r="G4856" i="1"/>
  <c r="H4856" i="1" s="1"/>
  <c r="E4856" i="1"/>
  <c r="F4856" i="1" s="1"/>
  <c r="G4854" i="1"/>
  <c r="H4854" i="1" s="1"/>
  <c r="E4854" i="1"/>
  <c r="F4854" i="1" s="1"/>
  <c r="G4852" i="1"/>
  <c r="H4852" i="1" s="1"/>
  <c r="E4852" i="1"/>
  <c r="F4852" i="1" s="1"/>
  <c r="G4850" i="1"/>
  <c r="H4850" i="1" s="1"/>
  <c r="E4850" i="1"/>
  <c r="F4850" i="1" s="1"/>
  <c r="G4848" i="1"/>
  <c r="H4848" i="1" s="1"/>
  <c r="E4848" i="1"/>
  <c r="F4848" i="1" s="1"/>
  <c r="G4846" i="1"/>
  <c r="H4846" i="1" s="1"/>
  <c r="E4846" i="1"/>
  <c r="F4846" i="1" s="1"/>
  <c r="G4844" i="1"/>
  <c r="H4844" i="1" s="1"/>
  <c r="E4844" i="1"/>
  <c r="F4844" i="1" s="1"/>
  <c r="G4842" i="1"/>
  <c r="H4842" i="1" s="1"/>
  <c r="E4842" i="1"/>
  <c r="F4842" i="1" s="1"/>
  <c r="G4840" i="1"/>
  <c r="H4840" i="1" s="1"/>
  <c r="E4840" i="1"/>
  <c r="F4840" i="1" s="1"/>
  <c r="G4838" i="1"/>
  <c r="H4838" i="1" s="1"/>
  <c r="E4838" i="1"/>
  <c r="F4838" i="1" s="1"/>
  <c r="G4836" i="1"/>
  <c r="H4836" i="1" s="1"/>
  <c r="E4836" i="1"/>
  <c r="F4836" i="1" s="1"/>
  <c r="G4834" i="1"/>
  <c r="H4834" i="1" s="1"/>
  <c r="E4834" i="1"/>
  <c r="F4834" i="1" s="1"/>
  <c r="G4832" i="1"/>
  <c r="H4832" i="1" s="1"/>
  <c r="E4832" i="1"/>
  <c r="F4832" i="1" s="1"/>
  <c r="G4830" i="1"/>
  <c r="H4830" i="1" s="1"/>
  <c r="E4830" i="1"/>
  <c r="F4830" i="1" s="1"/>
  <c r="G4828" i="1"/>
  <c r="H4828" i="1" s="1"/>
  <c r="E4828" i="1"/>
  <c r="F4828" i="1" s="1"/>
  <c r="G4826" i="1"/>
  <c r="H4826" i="1" s="1"/>
  <c r="E4826" i="1"/>
  <c r="F4826" i="1" s="1"/>
  <c r="G4824" i="1"/>
  <c r="H4824" i="1" s="1"/>
  <c r="E4824" i="1"/>
  <c r="F4824" i="1" s="1"/>
  <c r="G4822" i="1"/>
  <c r="H4822" i="1" s="1"/>
  <c r="E4822" i="1"/>
  <c r="F4822" i="1" s="1"/>
  <c r="G4820" i="1"/>
  <c r="H4820" i="1" s="1"/>
  <c r="E4820" i="1"/>
  <c r="F4820" i="1" s="1"/>
  <c r="G4818" i="1"/>
  <c r="H4818" i="1" s="1"/>
  <c r="E4818" i="1"/>
  <c r="F4818" i="1" s="1"/>
  <c r="G4816" i="1"/>
  <c r="H4816" i="1" s="1"/>
  <c r="E4816" i="1"/>
  <c r="F4816" i="1" s="1"/>
  <c r="G4814" i="1"/>
  <c r="H4814" i="1" s="1"/>
  <c r="E4814" i="1"/>
  <c r="F4814" i="1" s="1"/>
  <c r="G4812" i="1"/>
  <c r="H4812" i="1" s="1"/>
  <c r="E4812" i="1"/>
  <c r="F4812" i="1" s="1"/>
  <c r="G4810" i="1"/>
  <c r="H4810" i="1" s="1"/>
  <c r="E4810" i="1"/>
  <c r="F4810" i="1" s="1"/>
  <c r="G4808" i="1"/>
  <c r="H4808" i="1" s="1"/>
  <c r="E4808" i="1"/>
  <c r="F4808" i="1" s="1"/>
  <c r="G4806" i="1"/>
  <c r="H4806" i="1" s="1"/>
  <c r="E4806" i="1"/>
  <c r="F4806" i="1" s="1"/>
  <c r="G4804" i="1"/>
  <c r="H4804" i="1" s="1"/>
  <c r="E4804" i="1"/>
  <c r="F4804" i="1" s="1"/>
  <c r="G4802" i="1"/>
  <c r="H4802" i="1" s="1"/>
  <c r="E4802" i="1"/>
  <c r="F4802" i="1" s="1"/>
  <c r="G4800" i="1"/>
  <c r="H4800" i="1" s="1"/>
  <c r="E4800" i="1"/>
  <c r="F4800" i="1" s="1"/>
  <c r="G4798" i="1"/>
  <c r="H4798" i="1" s="1"/>
  <c r="E4798" i="1"/>
  <c r="F4798" i="1" s="1"/>
  <c r="G4796" i="1"/>
  <c r="H4796" i="1" s="1"/>
  <c r="E4796" i="1"/>
  <c r="F4796" i="1" s="1"/>
  <c r="G4794" i="1"/>
  <c r="H4794" i="1" s="1"/>
  <c r="E4794" i="1"/>
  <c r="F4794" i="1" s="1"/>
  <c r="G4792" i="1"/>
  <c r="H4792" i="1" s="1"/>
  <c r="E4792" i="1"/>
  <c r="F4792" i="1" s="1"/>
  <c r="G4790" i="1"/>
  <c r="H4790" i="1" s="1"/>
  <c r="E4790" i="1"/>
  <c r="F4790" i="1" s="1"/>
  <c r="G4788" i="1"/>
  <c r="H4788" i="1" s="1"/>
  <c r="E4788" i="1"/>
  <c r="F4788" i="1" s="1"/>
  <c r="G4786" i="1"/>
  <c r="H4786" i="1" s="1"/>
  <c r="E4786" i="1"/>
  <c r="F4786" i="1" s="1"/>
  <c r="G4784" i="1"/>
  <c r="H4784" i="1" s="1"/>
  <c r="E4784" i="1"/>
  <c r="F4784" i="1" s="1"/>
  <c r="G4782" i="1"/>
  <c r="H4782" i="1" s="1"/>
  <c r="E4782" i="1"/>
  <c r="F4782" i="1" s="1"/>
  <c r="G4780" i="1"/>
  <c r="H4780" i="1" s="1"/>
  <c r="E4780" i="1"/>
  <c r="F4780" i="1" s="1"/>
  <c r="G4778" i="1"/>
  <c r="H4778" i="1" s="1"/>
  <c r="E4778" i="1"/>
  <c r="F4778" i="1" s="1"/>
  <c r="G4776" i="1"/>
  <c r="H4776" i="1" s="1"/>
  <c r="E4776" i="1"/>
  <c r="F4776" i="1" s="1"/>
  <c r="G4774" i="1"/>
  <c r="H4774" i="1" s="1"/>
  <c r="E4774" i="1"/>
  <c r="F4774" i="1" s="1"/>
  <c r="G4772" i="1"/>
  <c r="H4772" i="1" s="1"/>
  <c r="E4772" i="1"/>
  <c r="F4772" i="1" s="1"/>
  <c r="G4770" i="1"/>
  <c r="H4770" i="1" s="1"/>
  <c r="E4770" i="1"/>
  <c r="F4770" i="1" s="1"/>
  <c r="G4768" i="1"/>
  <c r="H4768" i="1" s="1"/>
  <c r="E4768" i="1"/>
  <c r="F4768" i="1" s="1"/>
  <c r="G4766" i="1"/>
  <c r="H4766" i="1" s="1"/>
  <c r="E4766" i="1"/>
  <c r="F4766" i="1" s="1"/>
  <c r="G4764" i="1"/>
  <c r="H4764" i="1" s="1"/>
  <c r="E4764" i="1"/>
  <c r="F4764" i="1" s="1"/>
  <c r="G4762" i="1"/>
  <c r="H4762" i="1" s="1"/>
  <c r="E4762" i="1"/>
  <c r="F4762" i="1" s="1"/>
  <c r="G4760" i="1"/>
  <c r="H4760" i="1" s="1"/>
  <c r="E4760" i="1"/>
  <c r="F4760" i="1" s="1"/>
  <c r="G4758" i="1"/>
  <c r="H4758" i="1" s="1"/>
  <c r="E4758" i="1"/>
  <c r="F4758" i="1" s="1"/>
  <c r="G4756" i="1"/>
  <c r="H4756" i="1" s="1"/>
  <c r="E4756" i="1"/>
  <c r="F4756" i="1" s="1"/>
  <c r="G4754" i="1"/>
  <c r="H4754" i="1" s="1"/>
  <c r="E4754" i="1"/>
  <c r="F4754" i="1" s="1"/>
  <c r="G4752" i="1"/>
  <c r="H4752" i="1" s="1"/>
  <c r="E4752" i="1"/>
  <c r="F4752" i="1" s="1"/>
  <c r="G4750" i="1"/>
  <c r="H4750" i="1" s="1"/>
  <c r="E4750" i="1"/>
  <c r="F4750" i="1" s="1"/>
  <c r="G4748" i="1"/>
  <c r="H4748" i="1" s="1"/>
  <c r="E4748" i="1"/>
  <c r="F4748" i="1" s="1"/>
  <c r="G4746" i="1"/>
  <c r="H4746" i="1" s="1"/>
  <c r="E4746" i="1"/>
  <c r="F4746" i="1" s="1"/>
  <c r="G4744" i="1"/>
  <c r="H4744" i="1" s="1"/>
  <c r="E4744" i="1"/>
  <c r="F4744" i="1" s="1"/>
  <c r="G4742" i="1"/>
  <c r="H4742" i="1" s="1"/>
  <c r="E4742" i="1"/>
  <c r="F4742" i="1" s="1"/>
  <c r="G4740" i="1"/>
  <c r="H4740" i="1" s="1"/>
  <c r="E4740" i="1"/>
  <c r="F4740" i="1" s="1"/>
  <c r="G4738" i="1"/>
  <c r="H4738" i="1" s="1"/>
  <c r="E4738" i="1"/>
  <c r="F4738" i="1" s="1"/>
  <c r="G4736" i="1"/>
  <c r="H4736" i="1" s="1"/>
  <c r="E4736" i="1"/>
  <c r="F4736" i="1" s="1"/>
  <c r="G4731" i="1"/>
  <c r="H4731" i="1" s="1"/>
  <c r="E4731" i="1"/>
  <c r="F4731" i="1" s="1"/>
  <c r="G4730" i="1"/>
  <c r="H4730" i="1" s="1"/>
  <c r="E4730" i="1"/>
  <c r="F4730" i="1" s="1"/>
  <c r="G4728" i="1"/>
  <c r="H4728" i="1" s="1"/>
  <c r="E4728" i="1"/>
  <c r="F4728" i="1" s="1"/>
  <c r="G4726" i="1"/>
  <c r="H4726" i="1" s="1"/>
  <c r="E4726" i="1"/>
  <c r="F4726" i="1" s="1"/>
  <c r="G4724" i="1"/>
  <c r="H4724" i="1" s="1"/>
  <c r="E4724" i="1"/>
  <c r="F4724" i="1" s="1"/>
  <c r="G4720" i="1"/>
  <c r="H4720" i="1" s="1"/>
  <c r="E4720" i="1"/>
  <c r="F4720" i="1" s="1"/>
  <c r="G4718" i="1"/>
  <c r="H4718" i="1" s="1"/>
  <c r="E4718" i="1"/>
  <c r="F4718" i="1" s="1"/>
  <c r="G4714" i="1"/>
  <c r="H4714" i="1" s="1"/>
  <c r="E4714" i="1"/>
  <c r="F4714" i="1" s="1"/>
  <c r="G4712" i="1"/>
  <c r="H4712" i="1" s="1"/>
  <c r="E4712" i="1"/>
  <c r="F4712" i="1" s="1"/>
  <c r="G4710" i="1"/>
  <c r="H4710" i="1" s="1"/>
  <c r="E4710" i="1"/>
  <c r="F4710" i="1" s="1"/>
  <c r="G4708" i="1"/>
  <c r="H4708" i="1" s="1"/>
  <c r="E4708" i="1"/>
  <c r="F4708" i="1" s="1"/>
  <c r="G4705" i="1"/>
  <c r="H4705" i="1" s="1"/>
  <c r="E4705" i="1"/>
  <c r="F4705" i="1" s="1"/>
  <c r="G4703" i="1"/>
  <c r="H4703" i="1" s="1"/>
  <c r="E4703" i="1"/>
  <c r="F4703" i="1" s="1"/>
  <c r="G4701" i="1"/>
  <c r="H4701" i="1" s="1"/>
  <c r="E4701" i="1"/>
  <c r="F4701" i="1" s="1"/>
  <c r="G4699" i="1"/>
  <c r="H4699" i="1" s="1"/>
  <c r="E4699" i="1"/>
  <c r="F4699" i="1" s="1"/>
  <c r="G4697" i="1"/>
  <c r="H4697" i="1" s="1"/>
  <c r="E4697" i="1"/>
  <c r="F4697" i="1" s="1"/>
  <c r="G4695" i="1"/>
  <c r="H4695" i="1" s="1"/>
  <c r="E4695" i="1"/>
  <c r="F4695" i="1" s="1"/>
  <c r="G4693" i="1"/>
  <c r="H4693" i="1" s="1"/>
  <c r="E4693" i="1"/>
  <c r="F4693" i="1" s="1"/>
  <c r="G4691" i="1"/>
  <c r="H4691" i="1" s="1"/>
  <c r="E4691" i="1"/>
  <c r="F4691" i="1" s="1"/>
  <c r="G4689" i="1"/>
  <c r="H4689" i="1" s="1"/>
  <c r="E4689" i="1"/>
  <c r="F4689" i="1" s="1"/>
  <c r="G4687" i="1"/>
  <c r="H4687" i="1" s="1"/>
  <c r="E4687" i="1"/>
  <c r="F4687" i="1" s="1"/>
  <c r="G4685" i="1"/>
  <c r="H4685" i="1" s="1"/>
  <c r="E4685" i="1"/>
  <c r="F4685" i="1" s="1"/>
  <c r="G4683" i="1"/>
  <c r="H4683" i="1" s="1"/>
  <c r="E4683" i="1"/>
  <c r="F4683" i="1" s="1"/>
  <c r="G4681" i="1"/>
  <c r="H4681" i="1" s="1"/>
  <c r="E4681" i="1"/>
  <c r="F4681" i="1" s="1"/>
  <c r="G4679" i="1"/>
  <c r="H4679" i="1" s="1"/>
  <c r="E4679" i="1"/>
  <c r="F4679" i="1" s="1"/>
  <c r="G4677" i="1"/>
  <c r="H4677" i="1" s="1"/>
  <c r="E4677" i="1"/>
  <c r="F4677" i="1" s="1"/>
  <c r="G4675" i="1"/>
  <c r="H4675" i="1" s="1"/>
  <c r="E4675" i="1"/>
  <c r="F4675" i="1" s="1"/>
  <c r="G4673" i="1"/>
  <c r="H4673" i="1" s="1"/>
  <c r="E4673" i="1"/>
  <c r="F4673" i="1" s="1"/>
  <c r="G4671" i="1"/>
  <c r="H4671" i="1" s="1"/>
  <c r="E4671" i="1"/>
  <c r="F4671" i="1" s="1"/>
  <c r="G4669" i="1"/>
  <c r="H4669" i="1" s="1"/>
  <c r="E4669" i="1"/>
  <c r="F4669" i="1" s="1"/>
  <c r="G4667" i="1"/>
  <c r="H4667" i="1" s="1"/>
  <c r="E4667" i="1"/>
  <c r="F4667" i="1" s="1"/>
  <c r="G4665" i="1"/>
  <c r="H4665" i="1" s="1"/>
  <c r="E4665" i="1"/>
  <c r="F4665" i="1" s="1"/>
  <c r="G4663" i="1"/>
  <c r="H4663" i="1" s="1"/>
  <c r="E4663" i="1"/>
  <c r="F4663" i="1" s="1"/>
  <c r="G4661" i="1"/>
  <c r="H4661" i="1" s="1"/>
  <c r="E4661" i="1"/>
  <c r="F4661" i="1" s="1"/>
  <c r="G4659" i="1"/>
  <c r="H4659" i="1" s="1"/>
  <c r="E4659" i="1"/>
  <c r="F4659" i="1" s="1"/>
  <c r="G4657" i="1"/>
  <c r="H4657" i="1" s="1"/>
  <c r="E4657" i="1"/>
  <c r="F4657" i="1" s="1"/>
  <c r="G4654" i="1"/>
  <c r="H4654" i="1" s="1"/>
  <c r="E4654" i="1"/>
  <c r="F4654" i="1" s="1"/>
  <c r="G4649" i="1"/>
  <c r="H4649" i="1" s="1"/>
  <c r="E4649" i="1"/>
  <c r="F4649" i="1" s="1"/>
  <c r="G4648" i="1"/>
  <c r="H4648" i="1" s="1"/>
  <c r="E4648" i="1"/>
  <c r="F4648" i="1" s="1"/>
  <c r="G4646" i="1"/>
  <c r="H4646" i="1" s="1"/>
  <c r="E4646" i="1"/>
  <c r="F4646" i="1" s="1"/>
  <c r="G4644" i="1"/>
  <c r="H4644" i="1" s="1"/>
  <c r="E4644" i="1"/>
  <c r="F4644" i="1" s="1"/>
  <c r="G4642" i="1"/>
  <c r="H4642" i="1" s="1"/>
  <c r="E4642" i="1"/>
  <c r="F4642" i="1" s="1"/>
  <c r="G4640" i="1"/>
  <c r="H4640" i="1" s="1"/>
  <c r="E4640" i="1"/>
  <c r="F4640" i="1" s="1"/>
  <c r="G4638" i="1"/>
  <c r="H4638" i="1" s="1"/>
  <c r="E4638" i="1"/>
  <c r="F4638" i="1" s="1"/>
  <c r="G4636" i="1"/>
  <c r="H4636" i="1" s="1"/>
  <c r="E4636" i="1"/>
  <c r="F4636" i="1" s="1"/>
  <c r="G4634" i="1"/>
  <c r="H4634" i="1" s="1"/>
  <c r="E4634" i="1"/>
  <c r="F4634" i="1" s="1"/>
  <c r="G4632" i="1"/>
  <c r="H4632" i="1" s="1"/>
  <c r="E4632" i="1"/>
  <c r="F4632" i="1" s="1"/>
  <c r="G4630" i="1"/>
  <c r="H4630" i="1" s="1"/>
  <c r="E4630" i="1"/>
  <c r="F4630" i="1" s="1"/>
  <c r="G4628" i="1"/>
  <c r="H4628" i="1" s="1"/>
  <c r="E4628" i="1"/>
  <c r="F4628" i="1" s="1"/>
  <c r="G4626" i="1"/>
  <c r="H4626" i="1" s="1"/>
  <c r="E4626" i="1"/>
  <c r="F4626" i="1" s="1"/>
  <c r="G4622" i="1"/>
  <c r="H4622" i="1" s="1"/>
  <c r="E4622" i="1"/>
  <c r="F4622" i="1" s="1"/>
  <c r="G4620" i="1"/>
  <c r="H4620" i="1" s="1"/>
  <c r="E4620" i="1"/>
  <c r="F4620" i="1" s="1"/>
  <c r="G4618" i="1"/>
  <c r="H4618" i="1" s="1"/>
  <c r="E4618" i="1"/>
  <c r="F4618" i="1" s="1"/>
  <c r="G4616" i="1"/>
  <c r="H4616" i="1" s="1"/>
  <c r="E4616" i="1"/>
  <c r="F4616" i="1" s="1"/>
  <c r="G4612" i="1"/>
  <c r="H4612" i="1" s="1"/>
  <c r="E4612" i="1"/>
  <c r="F4612" i="1" s="1"/>
  <c r="G4610" i="1"/>
  <c r="H4610" i="1" s="1"/>
  <c r="E4610" i="1"/>
  <c r="F4610" i="1" s="1"/>
  <c r="G4608" i="1"/>
  <c r="H4608" i="1" s="1"/>
  <c r="E4608" i="1"/>
  <c r="F4608" i="1" s="1"/>
  <c r="G4606" i="1"/>
  <c r="H4606" i="1" s="1"/>
  <c r="E4606" i="1"/>
  <c r="F4606" i="1" s="1"/>
  <c r="G4604" i="1"/>
  <c r="H4604" i="1" s="1"/>
  <c r="E4604" i="1"/>
  <c r="F4604" i="1" s="1"/>
  <c r="G4602" i="1"/>
  <c r="H4602" i="1" s="1"/>
  <c r="E4602" i="1"/>
  <c r="F4602" i="1" s="1"/>
  <c r="G4600" i="1"/>
  <c r="H4600" i="1" s="1"/>
  <c r="E4600" i="1"/>
  <c r="F4600" i="1" s="1"/>
  <c r="G4597" i="1"/>
  <c r="H4597" i="1" s="1"/>
  <c r="E4597" i="1"/>
  <c r="F4597" i="1" s="1"/>
  <c r="G4595" i="1"/>
  <c r="H4595" i="1" s="1"/>
  <c r="E4595" i="1"/>
  <c r="F4595" i="1" s="1"/>
  <c r="G4593" i="1"/>
  <c r="H4593" i="1" s="1"/>
  <c r="E4593" i="1"/>
  <c r="F4593" i="1" s="1"/>
  <c r="G4591" i="1"/>
  <c r="H4591" i="1" s="1"/>
  <c r="E4591" i="1"/>
  <c r="F4591" i="1" s="1"/>
  <c r="G4589" i="1"/>
  <c r="H4589" i="1" s="1"/>
  <c r="E4589" i="1"/>
  <c r="F4589" i="1" s="1"/>
  <c r="G4587" i="1"/>
  <c r="H4587" i="1" s="1"/>
  <c r="E4587" i="1"/>
  <c r="F4587" i="1" s="1"/>
  <c r="G4585" i="1"/>
  <c r="H4585" i="1" s="1"/>
  <c r="E4585" i="1"/>
  <c r="F4585" i="1" s="1"/>
  <c r="G4583" i="1"/>
  <c r="H4583" i="1" s="1"/>
  <c r="E4583" i="1"/>
  <c r="F4583" i="1" s="1"/>
  <c r="G4581" i="1"/>
  <c r="H4581" i="1" s="1"/>
  <c r="E4581" i="1"/>
  <c r="F4581" i="1" s="1"/>
  <c r="G4579" i="1"/>
  <c r="H4579" i="1" s="1"/>
  <c r="E4579" i="1"/>
  <c r="F4579" i="1" s="1"/>
  <c r="G4577" i="1"/>
  <c r="H4577" i="1" s="1"/>
  <c r="E4577" i="1"/>
  <c r="F4577" i="1" s="1"/>
  <c r="G4575" i="1"/>
  <c r="H4575" i="1" s="1"/>
  <c r="E4575" i="1"/>
  <c r="F4575" i="1" s="1"/>
  <c r="G4573" i="1"/>
  <c r="H4573" i="1" s="1"/>
  <c r="E4573" i="1"/>
  <c r="F4573" i="1" s="1"/>
  <c r="G4571" i="1"/>
  <c r="H4571" i="1" s="1"/>
  <c r="E4571" i="1"/>
  <c r="F4571" i="1" s="1"/>
  <c r="G4569" i="1"/>
  <c r="H4569" i="1" s="1"/>
  <c r="E4569" i="1"/>
  <c r="F4569" i="1" s="1"/>
  <c r="G4567" i="1"/>
  <c r="H4567" i="1" s="1"/>
  <c r="E4567" i="1"/>
  <c r="F4567" i="1" s="1"/>
  <c r="G4565" i="1"/>
  <c r="H4565" i="1" s="1"/>
  <c r="E4565" i="1"/>
  <c r="F4565" i="1" s="1"/>
  <c r="G4563" i="1"/>
  <c r="H4563" i="1" s="1"/>
  <c r="E4563" i="1"/>
  <c r="F4563" i="1" s="1"/>
  <c r="G4561" i="1"/>
  <c r="H4561" i="1" s="1"/>
  <c r="E4561" i="1"/>
  <c r="F4561" i="1" s="1"/>
  <c r="G4559" i="1"/>
  <c r="H4559" i="1" s="1"/>
  <c r="E4559" i="1"/>
  <c r="F4559" i="1" s="1"/>
  <c r="G4557" i="1"/>
  <c r="H4557" i="1" s="1"/>
  <c r="E4557" i="1"/>
  <c r="F4557" i="1" s="1"/>
  <c r="G4553" i="1"/>
  <c r="H4553" i="1" s="1"/>
  <c r="E4553" i="1"/>
  <c r="F4553" i="1" s="1"/>
  <c r="G4551" i="1"/>
  <c r="H4551" i="1" s="1"/>
  <c r="E4551" i="1"/>
  <c r="F4551" i="1" s="1"/>
  <c r="G4549" i="1"/>
  <c r="H4549" i="1" s="1"/>
  <c r="E4549" i="1"/>
  <c r="F4549" i="1" s="1"/>
  <c r="G4547" i="1"/>
  <c r="H4547" i="1" s="1"/>
  <c r="E4547" i="1"/>
  <c r="F4547" i="1" s="1"/>
  <c r="G4545" i="1"/>
  <c r="H4545" i="1" s="1"/>
  <c r="E4545" i="1"/>
  <c r="F4545" i="1" s="1"/>
  <c r="G4542" i="1"/>
  <c r="H4542" i="1" s="1"/>
  <c r="E4542" i="1"/>
  <c r="F4542" i="1" s="1"/>
  <c r="G4541" i="1"/>
  <c r="H4541" i="1" s="1"/>
  <c r="E4541" i="1"/>
  <c r="F4541" i="1" s="1"/>
  <c r="G4539" i="1"/>
  <c r="H4539" i="1" s="1"/>
  <c r="E4539" i="1"/>
  <c r="F4539" i="1" s="1"/>
  <c r="G4537" i="1"/>
  <c r="H4537" i="1" s="1"/>
  <c r="E4537" i="1"/>
  <c r="F4537" i="1" s="1"/>
  <c r="G4535" i="1"/>
  <c r="H4535" i="1" s="1"/>
  <c r="E4535" i="1"/>
  <c r="F4535" i="1" s="1"/>
  <c r="G4533" i="1"/>
  <c r="H4533" i="1" s="1"/>
  <c r="E4533" i="1"/>
  <c r="F4533" i="1" s="1"/>
  <c r="G4531" i="1"/>
  <c r="H4531" i="1" s="1"/>
  <c r="E4531" i="1"/>
  <c r="F4531" i="1" s="1"/>
  <c r="G4529" i="1"/>
  <c r="H4529" i="1" s="1"/>
  <c r="E4529" i="1"/>
  <c r="F4529" i="1" s="1"/>
  <c r="G4527" i="1"/>
  <c r="H4527" i="1" s="1"/>
  <c r="E4527" i="1"/>
  <c r="F4527" i="1" s="1"/>
  <c r="G4525" i="1"/>
  <c r="H4525" i="1" s="1"/>
  <c r="E4525" i="1"/>
  <c r="F4525" i="1" s="1"/>
  <c r="G4523" i="1"/>
  <c r="H4523" i="1" s="1"/>
  <c r="E4523" i="1"/>
  <c r="F4523" i="1" s="1"/>
  <c r="G4521" i="1"/>
  <c r="H4521" i="1" s="1"/>
  <c r="E4521" i="1"/>
  <c r="F4521" i="1" s="1"/>
  <c r="G4519" i="1"/>
  <c r="H4519" i="1" s="1"/>
  <c r="E4519" i="1"/>
  <c r="F4519" i="1" s="1"/>
  <c r="G4517" i="1"/>
  <c r="H4517" i="1" s="1"/>
  <c r="E4517" i="1"/>
  <c r="F4517" i="1" s="1"/>
  <c r="G4515" i="1"/>
  <c r="H4515" i="1" s="1"/>
  <c r="E4515" i="1"/>
  <c r="F4515" i="1" s="1"/>
  <c r="G4513" i="1"/>
  <c r="H4513" i="1" s="1"/>
  <c r="E4513" i="1"/>
  <c r="F4513" i="1" s="1"/>
  <c r="G4511" i="1"/>
  <c r="H4511" i="1" s="1"/>
  <c r="E4511" i="1"/>
  <c r="F4511" i="1" s="1"/>
  <c r="G4509" i="1"/>
  <c r="H4509" i="1" s="1"/>
  <c r="E4509" i="1"/>
  <c r="F4509" i="1" s="1"/>
  <c r="G4507" i="1"/>
  <c r="H4507" i="1" s="1"/>
  <c r="E4507" i="1"/>
  <c r="F4507" i="1" s="1"/>
  <c r="G4505" i="1"/>
  <c r="H4505" i="1" s="1"/>
  <c r="E4505" i="1"/>
  <c r="F4505" i="1" s="1"/>
  <c r="G4503" i="1"/>
  <c r="H4503" i="1" s="1"/>
  <c r="E4503" i="1"/>
  <c r="F4503" i="1" s="1"/>
  <c r="G4501" i="1"/>
  <c r="H4501" i="1" s="1"/>
  <c r="E4501" i="1"/>
  <c r="F4501" i="1" s="1"/>
  <c r="G4499" i="1"/>
  <c r="H4499" i="1" s="1"/>
  <c r="E4499" i="1"/>
  <c r="F4499" i="1" s="1"/>
  <c r="G4497" i="1"/>
  <c r="H4497" i="1" s="1"/>
  <c r="E4497" i="1"/>
  <c r="F4497" i="1" s="1"/>
  <c r="G4495" i="1"/>
  <c r="H4495" i="1" s="1"/>
  <c r="E4495" i="1"/>
  <c r="F4495" i="1" s="1"/>
  <c r="G4493" i="1"/>
  <c r="H4493" i="1" s="1"/>
  <c r="E4493" i="1"/>
  <c r="F4493" i="1" s="1"/>
  <c r="G4491" i="1"/>
  <c r="H4491" i="1" s="1"/>
  <c r="E4491" i="1"/>
  <c r="F4491" i="1" s="1"/>
  <c r="G4489" i="1"/>
  <c r="H4489" i="1" s="1"/>
  <c r="E4489" i="1"/>
  <c r="F4489" i="1" s="1"/>
  <c r="G4487" i="1"/>
  <c r="H4487" i="1" s="1"/>
  <c r="E4487" i="1"/>
  <c r="F4487" i="1" s="1"/>
  <c r="G4484" i="1"/>
  <c r="H4484" i="1" s="1"/>
  <c r="E4484" i="1"/>
  <c r="F4484" i="1" s="1"/>
  <c r="G4483" i="1"/>
  <c r="H4483" i="1" s="1"/>
  <c r="E4483" i="1"/>
  <c r="F4483" i="1" s="1"/>
  <c r="G4481" i="1"/>
  <c r="H4481" i="1" s="1"/>
  <c r="E4481" i="1"/>
  <c r="F4481" i="1" s="1"/>
  <c r="G4479" i="1"/>
  <c r="H4479" i="1" s="1"/>
  <c r="E4479" i="1"/>
  <c r="F4479" i="1" s="1"/>
  <c r="G4477" i="1"/>
  <c r="H4477" i="1" s="1"/>
  <c r="E4477" i="1"/>
  <c r="F4477" i="1" s="1"/>
  <c r="G4475" i="1"/>
  <c r="H4475" i="1" s="1"/>
  <c r="E4475" i="1"/>
  <c r="F4475" i="1" s="1"/>
  <c r="G4473" i="1"/>
  <c r="H4473" i="1" s="1"/>
  <c r="E4473" i="1"/>
  <c r="F4473" i="1" s="1"/>
  <c r="G4471" i="1"/>
  <c r="H4471" i="1" s="1"/>
  <c r="E4471" i="1"/>
  <c r="F4471" i="1" s="1"/>
  <c r="G4469" i="1"/>
  <c r="H4469" i="1" s="1"/>
  <c r="E4469" i="1"/>
  <c r="F4469" i="1" s="1"/>
  <c r="G4467" i="1"/>
  <c r="H4467" i="1" s="1"/>
  <c r="E4467" i="1"/>
  <c r="F4467" i="1" s="1"/>
  <c r="G4465" i="1"/>
  <c r="H4465" i="1" s="1"/>
  <c r="E4465" i="1"/>
  <c r="F4465" i="1" s="1"/>
  <c r="G4463" i="1"/>
  <c r="H4463" i="1" s="1"/>
  <c r="E4463" i="1"/>
  <c r="F4463" i="1" s="1"/>
  <c r="G4461" i="1"/>
  <c r="H4461" i="1" s="1"/>
  <c r="E4461" i="1"/>
  <c r="F4461" i="1" s="1"/>
  <c r="G4459" i="1"/>
  <c r="H4459" i="1" s="1"/>
  <c r="E4459" i="1"/>
  <c r="F4459" i="1" s="1"/>
  <c r="G4457" i="1"/>
  <c r="H4457" i="1" s="1"/>
  <c r="E4457" i="1"/>
  <c r="F4457" i="1" s="1"/>
  <c r="G4455" i="1"/>
  <c r="H4455" i="1" s="1"/>
  <c r="E4455" i="1"/>
  <c r="F4455" i="1" s="1"/>
  <c r="G4453" i="1"/>
  <c r="H4453" i="1" s="1"/>
  <c r="E4453" i="1"/>
  <c r="F4453" i="1" s="1"/>
  <c r="G4451" i="1"/>
  <c r="H4451" i="1" s="1"/>
  <c r="E4451" i="1"/>
  <c r="F4451" i="1" s="1"/>
  <c r="G4449" i="1"/>
  <c r="H4449" i="1" s="1"/>
  <c r="E4449" i="1"/>
  <c r="F4449" i="1" s="1"/>
  <c r="G4447" i="1"/>
  <c r="H4447" i="1" s="1"/>
  <c r="E4447" i="1"/>
  <c r="F4447" i="1" s="1"/>
  <c r="G4445" i="1"/>
  <c r="H4445" i="1" s="1"/>
  <c r="E4445" i="1"/>
  <c r="F4445" i="1" s="1"/>
  <c r="G4443" i="1"/>
  <c r="H4443" i="1" s="1"/>
  <c r="E4443" i="1"/>
  <c r="F4443" i="1" s="1"/>
  <c r="G4439" i="1"/>
  <c r="H4439" i="1" s="1"/>
  <c r="E4439" i="1"/>
  <c r="F4439" i="1" s="1"/>
  <c r="G4437" i="1"/>
  <c r="H4437" i="1" s="1"/>
  <c r="E4437" i="1"/>
  <c r="F4437" i="1" s="1"/>
  <c r="G4435" i="1"/>
  <c r="H4435" i="1" s="1"/>
  <c r="E4435" i="1"/>
  <c r="F4435" i="1" s="1"/>
  <c r="G4433" i="1"/>
  <c r="H4433" i="1" s="1"/>
  <c r="E4433" i="1"/>
  <c r="F4433" i="1" s="1"/>
  <c r="G4431" i="1"/>
  <c r="H4431" i="1" s="1"/>
  <c r="E4431" i="1"/>
  <c r="F4431" i="1" s="1"/>
  <c r="G4429" i="1"/>
  <c r="H4429" i="1" s="1"/>
  <c r="E4429" i="1"/>
  <c r="F4429" i="1" s="1"/>
  <c r="G4427" i="1"/>
  <c r="H4427" i="1" s="1"/>
  <c r="E4427" i="1"/>
  <c r="F4427" i="1" s="1"/>
  <c r="G4425" i="1"/>
  <c r="H4425" i="1" s="1"/>
  <c r="E4425" i="1"/>
  <c r="F4425" i="1" s="1"/>
  <c r="G4423" i="1"/>
  <c r="H4423" i="1" s="1"/>
  <c r="E4423" i="1"/>
  <c r="F4423" i="1" s="1"/>
  <c r="G4421" i="1"/>
  <c r="H4421" i="1" s="1"/>
  <c r="E4421" i="1"/>
  <c r="F4421" i="1" s="1"/>
  <c r="G4419" i="1"/>
  <c r="H4419" i="1" s="1"/>
  <c r="E4419" i="1"/>
  <c r="F4419" i="1" s="1"/>
  <c r="G4417" i="1"/>
  <c r="H4417" i="1" s="1"/>
  <c r="E4417" i="1"/>
  <c r="F4417" i="1" s="1"/>
  <c r="G4415" i="1"/>
  <c r="H4415" i="1" s="1"/>
  <c r="E4415" i="1"/>
  <c r="F4415" i="1" s="1"/>
  <c r="G4413" i="1"/>
  <c r="H4413" i="1" s="1"/>
  <c r="E4413" i="1"/>
  <c r="F4413" i="1" s="1"/>
  <c r="G4411" i="1"/>
  <c r="H4411" i="1" s="1"/>
  <c r="E4411" i="1"/>
  <c r="F4411" i="1" s="1"/>
  <c r="G4409" i="1"/>
  <c r="H4409" i="1" s="1"/>
  <c r="E4409" i="1"/>
  <c r="F4409" i="1" s="1"/>
  <c r="G4407" i="1"/>
  <c r="H4407" i="1" s="1"/>
  <c r="E4407" i="1"/>
  <c r="F4407" i="1" s="1"/>
  <c r="G4405" i="1"/>
  <c r="H4405" i="1" s="1"/>
  <c r="E4405" i="1"/>
  <c r="F4405" i="1" s="1"/>
  <c r="G4403" i="1"/>
  <c r="H4403" i="1" s="1"/>
  <c r="E4403" i="1"/>
  <c r="F4403" i="1" s="1"/>
  <c r="G4399" i="1"/>
  <c r="H4399" i="1" s="1"/>
  <c r="E4399" i="1"/>
  <c r="F4399" i="1" s="1"/>
  <c r="G4397" i="1"/>
  <c r="H4397" i="1" s="1"/>
  <c r="E4397" i="1"/>
  <c r="F4397" i="1" s="1"/>
  <c r="G4395" i="1"/>
  <c r="H4395" i="1" s="1"/>
  <c r="E4395" i="1"/>
  <c r="F4395" i="1" s="1"/>
  <c r="G4393" i="1"/>
  <c r="H4393" i="1" s="1"/>
  <c r="E4393" i="1"/>
  <c r="F4393" i="1" s="1"/>
  <c r="G4391" i="1"/>
  <c r="H4391" i="1" s="1"/>
  <c r="E4391" i="1"/>
  <c r="F4391" i="1" s="1"/>
  <c r="G4389" i="1"/>
  <c r="H4389" i="1" s="1"/>
  <c r="E4389" i="1"/>
  <c r="F4389" i="1" s="1"/>
  <c r="G4387" i="1"/>
  <c r="H4387" i="1" s="1"/>
  <c r="E4387" i="1"/>
  <c r="F4387" i="1" s="1"/>
  <c r="G4385" i="1"/>
  <c r="H4385" i="1" s="1"/>
  <c r="E4385" i="1"/>
  <c r="F4385" i="1" s="1"/>
  <c r="G4383" i="1"/>
  <c r="H4383" i="1" s="1"/>
  <c r="E4383" i="1"/>
  <c r="F4383" i="1" s="1"/>
  <c r="G4381" i="1"/>
  <c r="H4381" i="1" s="1"/>
  <c r="E4381" i="1"/>
  <c r="F4381" i="1" s="1"/>
  <c r="G4379" i="1"/>
  <c r="H4379" i="1" s="1"/>
  <c r="E4379" i="1"/>
  <c r="F4379" i="1" s="1"/>
  <c r="G4377" i="1"/>
  <c r="H4377" i="1" s="1"/>
  <c r="E4377" i="1"/>
  <c r="F4377" i="1" s="1"/>
  <c r="G4375" i="1"/>
  <c r="H4375" i="1" s="1"/>
  <c r="E4375" i="1"/>
  <c r="F4375" i="1" s="1"/>
  <c r="G4373" i="1"/>
  <c r="H4373" i="1" s="1"/>
  <c r="E4373" i="1"/>
  <c r="F4373" i="1" s="1"/>
  <c r="G4371" i="1"/>
  <c r="H4371" i="1" s="1"/>
  <c r="E4371" i="1"/>
  <c r="F4371" i="1" s="1"/>
  <c r="G4369" i="1"/>
  <c r="H4369" i="1" s="1"/>
  <c r="E4369" i="1"/>
  <c r="F4369" i="1" s="1"/>
  <c r="G4367" i="1"/>
  <c r="H4367" i="1" s="1"/>
  <c r="E4367" i="1"/>
  <c r="F4367" i="1" s="1"/>
  <c r="G4365" i="1"/>
  <c r="H4365" i="1" s="1"/>
  <c r="E4365" i="1"/>
  <c r="F4365" i="1" s="1"/>
  <c r="G4363" i="1"/>
  <c r="H4363" i="1" s="1"/>
  <c r="E4363" i="1"/>
  <c r="F4363" i="1" s="1"/>
  <c r="G4361" i="1"/>
  <c r="H4361" i="1" s="1"/>
  <c r="E4361" i="1"/>
  <c r="F4361" i="1" s="1"/>
  <c r="G4359" i="1"/>
  <c r="H4359" i="1" s="1"/>
  <c r="E4359" i="1"/>
  <c r="F4359" i="1" s="1"/>
  <c r="G4357" i="1"/>
  <c r="H4357" i="1" s="1"/>
  <c r="E4357" i="1"/>
  <c r="F4357" i="1" s="1"/>
  <c r="G4353" i="1"/>
  <c r="H4353" i="1" s="1"/>
  <c r="E4353" i="1"/>
  <c r="F4353" i="1" s="1"/>
  <c r="G4351" i="1"/>
  <c r="H4351" i="1" s="1"/>
  <c r="E4351" i="1"/>
  <c r="F4351" i="1" s="1"/>
  <c r="G4349" i="1"/>
  <c r="H4349" i="1" s="1"/>
  <c r="E4349" i="1"/>
  <c r="F4349" i="1" s="1"/>
  <c r="G4347" i="1"/>
  <c r="H4347" i="1" s="1"/>
  <c r="E4347" i="1"/>
  <c r="F4347" i="1" s="1"/>
  <c r="G4345" i="1"/>
  <c r="H4345" i="1" s="1"/>
  <c r="E4345" i="1"/>
  <c r="F4345" i="1" s="1"/>
  <c r="G4343" i="1"/>
  <c r="H4343" i="1" s="1"/>
  <c r="E4343" i="1"/>
  <c r="F4343" i="1" s="1"/>
  <c r="G4341" i="1"/>
  <c r="H4341" i="1" s="1"/>
  <c r="E4341" i="1"/>
  <c r="F4341" i="1" s="1"/>
  <c r="G4339" i="1"/>
  <c r="H4339" i="1" s="1"/>
  <c r="E4339" i="1"/>
  <c r="F4339" i="1" s="1"/>
  <c r="G4337" i="1"/>
  <c r="H4337" i="1" s="1"/>
  <c r="E4337" i="1"/>
  <c r="F4337" i="1" s="1"/>
  <c r="G4335" i="1"/>
  <c r="H4335" i="1" s="1"/>
  <c r="E4335" i="1"/>
  <c r="F4335" i="1" s="1"/>
  <c r="G4333" i="1"/>
  <c r="H4333" i="1" s="1"/>
  <c r="E4333" i="1"/>
  <c r="F4333" i="1" s="1"/>
  <c r="G4331" i="1"/>
  <c r="H4331" i="1" s="1"/>
  <c r="E4331" i="1"/>
  <c r="F4331" i="1" s="1"/>
  <c r="G4329" i="1"/>
  <c r="H4329" i="1" s="1"/>
  <c r="E4329" i="1"/>
  <c r="F4329" i="1" s="1"/>
  <c r="G4327" i="1"/>
  <c r="H4327" i="1" s="1"/>
  <c r="E4327" i="1"/>
  <c r="F4327" i="1" s="1"/>
  <c r="G4324" i="1"/>
  <c r="H4324" i="1" s="1"/>
  <c r="E4324" i="1"/>
  <c r="F4324" i="1" s="1"/>
  <c r="G4323" i="1"/>
  <c r="H4323" i="1" s="1"/>
  <c r="E4323" i="1"/>
  <c r="F4323" i="1" s="1"/>
  <c r="G4320" i="1"/>
  <c r="H4320" i="1" s="1"/>
  <c r="E4320" i="1"/>
  <c r="F4320" i="1" s="1"/>
  <c r="G4319" i="1"/>
  <c r="H4319" i="1" s="1"/>
  <c r="E4319" i="1"/>
  <c r="F4319" i="1" s="1"/>
  <c r="G4317" i="1"/>
  <c r="H4317" i="1" s="1"/>
  <c r="E4317" i="1"/>
  <c r="F4317" i="1" s="1"/>
  <c r="G4315" i="1"/>
  <c r="H4315" i="1" s="1"/>
  <c r="E4315" i="1"/>
  <c r="F4315" i="1" s="1"/>
  <c r="G4313" i="1"/>
  <c r="H4313" i="1" s="1"/>
  <c r="E4313" i="1"/>
  <c r="F4313" i="1" s="1"/>
  <c r="G4311" i="1"/>
  <c r="H4311" i="1" s="1"/>
  <c r="E4311" i="1"/>
  <c r="F4311" i="1" s="1"/>
  <c r="G4309" i="1"/>
  <c r="H4309" i="1" s="1"/>
  <c r="E4309" i="1"/>
  <c r="F4309" i="1" s="1"/>
  <c r="G4307" i="1"/>
  <c r="H4307" i="1" s="1"/>
  <c r="E4307" i="1"/>
  <c r="F4307" i="1" s="1"/>
  <c r="G4305" i="1"/>
  <c r="H4305" i="1" s="1"/>
  <c r="E4305" i="1"/>
  <c r="F4305" i="1" s="1"/>
  <c r="G4303" i="1"/>
  <c r="H4303" i="1" s="1"/>
  <c r="E4303" i="1"/>
  <c r="F4303" i="1" s="1"/>
  <c r="G4301" i="1"/>
  <c r="H4301" i="1" s="1"/>
  <c r="E4301" i="1"/>
  <c r="F4301" i="1" s="1"/>
  <c r="G4299" i="1"/>
  <c r="H4299" i="1" s="1"/>
  <c r="E4299" i="1"/>
  <c r="F4299" i="1" s="1"/>
  <c r="G4297" i="1"/>
  <c r="H4297" i="1" s="1"/>
  <c r="E4297" i="1"/>
  <c r="F4297" i="1" s="1"/>
  <c r="G4295" i="1"/>
  <c r="H4295" i="1" s="1"/>
  <c r="E4295" i="1"/>
  <c r="F4295" i="1" s="1"/>
  <c r="G4291" i="1"/>
  <c r="H4291" i="1" s="1"/>
  <c r="E4291" i="1"/>
  <c r="F4291" i="1" s="1"/>
  <c r="G4289" i="1"/>
  <c r="H4289" i="1" s="1"/>
  <c r="E4289" i="1"/>
  <c r="F4289" i="1" s="1"/>
  <c r="G4287" i="1"/>
  <c r="H4287" i="1" s="1"/>
  <c r="E4287" i="1"/>
  <c r="F4287" i="1" s="1"/>
  <c r="G4285" i="1"/>
  <c r="H4285" i="1" s="1"/>
  <c r="E4285" i="1"/>
  <c r="F4285" i="1" s="1"/>
  <c r="G4283" i="1"/>
  <c r="H4283" i="1" s="1"/>
  <c r="E4283" i="1"/>
  <c r="F4283" i="1" s="1"/>
  <c r="G4281" i="1"/>
  <c r="H4281" i="1" s="1"/>
  <c r="E4281" i="1"/>
  <c r="F4281" i="1" s="1"/>
  <c r="G4279" i="1"/>
  <c r="H4279" i="1" s="1"/>
  <c r="E4279" i="1"/>
  <c r="F4279" i="1" s="1"/>
  <c r="G4277" i="1"/>
  <c r="H4277" i="1" s="1"/>
  <c r="E4277" i="1"/>
  <c r="F4277" i="1" s="1"/>
  <c r="G4275" i="1"/>
  <c r="H4275" i="1" s="1"/>
  <c r="E4275" i="1"/>
  <c r="F4275" i="1" s="1"/>
  <c r="G4273" i="1"/>
  <c r="H4273" i="1" s="1"/>
  <c r="E4273" i="1"/>
  <c r="F4273" i="1" s="1"/>
  <c r="G4271" i="1"/>
  <c r="H4271" i="1" s="1"/>
  <c r="E4271" i="1"/>
  <c r="F4271" i="1" s="1"/>
  <c r="G4269" i="1"/>
  <c r="H4269" i="1" s="1"/>
  <c r="E4269" i="1"/>
  <c r="F4269" i="1" s="1"/>
  <c r="G4267" i="1"/>
  <c r="H4267" i="1" s="1"/>
  <c r="E4267" i="1"/>
  <c r="F4267" i="1" s="1"/>
  <c r="G4265" i="1"/>
  <c r="H4265" i="1" s="1"/>
  <c r="E4265" i="1"/>
  <c r="F4265" i="1" s="1"/>
  <c r="G4263" i="1"/>
  <c r="H4263" i="1" s="1"/>
  <c r="E4263" i="1"/>
  <c r="F4263" i="1" s="1"/>
  <c r="G4261" i="1"/>
  <c r="H4261" i="1" s="1"/>
  <c r="E4261" i="1"/>
  <c r="F4261" i="1" s="1"/>
  <c r="G4259" i="1"/>
  <c r="H4259" i="1" s="1"/>
  <c r="E4259" i="1"/>
  <c r="F4259" i="1" s="1"/>
  <c r="G4257" i="1"/>
  <c r="H4257" i="1" s="1"/>
  <c r="E4257" i="1"/>
  <c r="F4257" i="1" s="1"/>
  <c r="G4255" i="1"/>
  <c r="H4255" i="1" s="1"/>
  <c r="E4255" i="1"/>
  <c r="F4255" i="1" s="1"/>
  <c r="G4253" i="1"/>
  <c r="H4253" i="1" s="1"/>
  <c r="E4253" i="1"/>
  <c r="F4253" i="1" s="1"/>
  <c r="G4251" i="1"/>
  <c r="H4251" i="1" s="1"/>
  <c r="E4251" i="1"/>
  <c r="F4251" i="1" s="1"/>
  <c r="G4249" i="1"/>
  <c r="H4249" i="1" s="1"/>
  <c r="E4249" i="1"/>
  <c r="F4249" i="1" s="1"/>
  <c r="G4247" i="1"/>
  <c r="H4247" i="1" s="1"/>
  <c r="E4247" i="1"/>
  <c r="F4247" i="1" s="1"/>
  <c r="G4245" i="1"/>
  <c r="H4245" i="1" s="1"/>
  <c r="E4245" i="1"/>
  <c r="F4245" i="1" s="1"/>
  <c r="G4243" i="1"/>
  <c r="H4243" i="1" s="1"/>
  <c r="E4243" i="1"/>
  <c r="F4243" i="1" s="1"/>
  <c r="G4241" i="1"/>
  <c r="H4241" i="1" s="1"/>
  <c r="E4241" i="1"/>
  <c r="F4241" i="1" s="1"/>
  <c r="G4239" i="1"/>
  <c r="H4239" i="1" s="1"/>
  <c r="E4239" i="1"/>
  <c r="F4239" i="1" s="1"/>
  <c r="G4237" i="1"/>
  <c r="H4237" i="1" s="1"/>
  <c r="E4237" i="1"/>
  <c r="F4237" i="1" s="1"/>
  <c r="G4235" i="1"/>
  <c r="H4235" i="1" s="1"/>
  <c r="E4235" i="1"/>
  <c r="F4235" i="1" s="1"/>
  <c r="G4233" i="1"/>
  <c r="H4233" i="1" s="1"/>
  <c r="E4233" i="1"/>
  <c r="F4233" i="1" s="1"/>
  <c r="G4231" i="1"/>
  <c r="H4231" i="1" s="1"/>
  <c r="E4231" i="1"/>
  <c r="F4231" i="1" s="1"/>
  <c r="G4229" i="1"/>
  <c r="H4229" i="1" s="1"/>
  <c r="E4229" i="1"/>
  <c r="F4229" i="1" s="1"/>
  <c r="G4227" i="1"/>
  <c r="H4227" i="1" s="1"/>
  <c r="E4227" i="1"/>
  <c r="F4227" i="1" s="1"/>
  <c r="G4225" i="1"/>
  <c r="H4225" i="1" s="1"/>
  <c r="E4225" i="1"/>
  <c r="F4225" i="1" s="1"/>
  <c r="G4223" i="1"/>
  <c r="H4223" i="1" s="1"/>
  <c r="E4223" i="1"/>
  <c r="F4223" i="1" s="1"/>
  <c r="G4221" i="1"/>
  <c r="H4221" i="1" s="1"/>
  <c r="E4221" i="1"/>
  <c r="F4221" i="1" s="1"/>
  <c r="G4219" i="1"/>
  <c r="H4219" i="1" s="1"/>
  <c r="E4219" i="1"/>
  <c r="F4219" i="1" s="1"/>
  <c r="G4217" i="1"/>
  <c r="H4217" i="1" s="1"/>
  <c r="E4217" i="1"/>
  <c r="F4217" i="1" s="1"/>
  <c r="G4213" i="1"/>
  <c r="H4213" i="1" s="1"/>
  <c r="E4213" i="1"/>
  <c r="F4213" i="1" s="1"/>
  <c r="G4199" i="1"/>
  <c r="H4199" i="1" s="1"/>
  <c r="E4199" i="1"/>
  <c r="F4199" i="1" s="1"/>
  <c r="G4169" i="1"/>
  <c r="H4169" i="1" s="1"/>
  <c r="E4169" i="1"/>
  <c r="F4169" i="1" s="1"/>
  <c r="G4089" i="1"/>
  <c r="H4089" i="1" s="1"/>
  <c r="E4089" i="1"/>
  <c r="F4089" i="1" s="1"/>
  <c r="G4087" i="1"/>
  <c r="H4087" i="1" s="1"/>
  <c r="E4087" i="1"/>
  <c r="F4087" i="1" s="1"/>
  <c r="G4008" i="1"/>
  <c r="H4008" i="1" s="1"/>
  <c r="E4008" i="1"/>
  <c r="F4008" i="1" s="1"/>
  <c r="G3919" i="1"/>
  <c r="H3919" i="1" s="1"/>
  <c r="E3919" i="1"/>
  <c r="F3919" i="1" s="1"/>
  <c r="G3917" i="1"/>
  <c r="H3917" i="1" s="1"/>
  <c r="E3917" i="1"/>
  <c r="F3917" i="1" s="1"/>
  <c r="G3869" i="1"/>
  <c r="H3869" i="1" s="1"/>
  <c r="E3869" i="1"/>
  <c r="F3869" i="1" s="1"/>
  <c r="G3866" i="1"/>
  <c r="H3866" i="1" s="1"/>
  <c r="E3866" i="1"/>
  <c r="F3866" i="1" s="1"/>
  <c r="G3796" i="1"/>
  <c r="H3796" i="1" s="1"/>
  <c r="E3796" i="1"/>
  <c r="F3796" i="1" s="1"/>
  <c r="G3794" i="1"/>
  <c r="H3794" i="1" s="1"/>
  <c r="E3794" i="1"/>
  <c r="F3794" i="1" s="1"/>
  <c r="G3792" i="1"/>
  <c r="H3792" i="1" s="1"/>
  <c r="E3792" i="1"/>
  <c r="F3792" i="1" s="1"/>
  <c r="G3790" i="1"/>
  <c r="H3790" i="1" s="1"/>
  <c r="E3790" i="1"/>
  <c r="F3790" i="1" s="1"/>
  <c r="G3788" i="1"/>
  <c r="H3788" i="1" s="1"/>
  <c r="E3788" i="1"/>
  <c r="F3788" i="1" s="1"/>
  <c r="G3786" i="1"/>
  <c r="H3786" i="1" s="1"/>
  <c r="E3786" i="1"/>
  <c r="F3786" i="1" s="1"/>
  <c r="G3784" i="1"/>
  <c r="H3784" i="1" s="1"/>
  <c r="E3784" i="1"/>
  <c r="F3784" i="1" s="1"/>
  <c r="G3782" i="1"/>
  <c r="H3782" i="1" s="1"/>
  <c r="E3782" i="1"/>
  <c r="F3782" i="1" s="1"/>
  <c r="G3780" i="1"/>
  <c r="H3780" i="1" s="1"/>
  <c r="E3780" i="1"/>
  <c r="F3780" i="1" s="1"/>
  <c r="G3778" i="1"/>
  <c r="H3778" i="1" s="1"/>
  <c r="E3778" i="1"/>
  <c r="F3778" i="1" s="1"/>
  <c r="G3776" i="1"/>
  <c r="H3776" i="1" s="1"/>
  <c r="E3776" i="1"/>
  <c r="F3776" i="1" s="1"/>
  <c r="G3774" i="1"/>
  <c r="H3774" i="1" s="1"/>
  <c r="E3774" i="1"/>
  <c r="F3774" i="1" s="1"/>
  <c r="G3772" i="1"/>
  <c r="H3772" i="1" s="1"/>
  <c r="E3772" i="1"/>
  <c r="F3772" i="1" s="1"/>
  <c r="G3770" i="1"/>
  <c r="H3770" i="1" s="1"/>
  <c r="E3770" i="1"/>
  <c r="F3770" i="1" s="1"/>
  <c r="G3768" i="1"/>
  <c r="H3768" i="1" s="1"/>
  <c r="E3768" i="1"/>
  <c r="F3768" i="1" s="1"/>
  <c r="G3766" i="1"/>
  <c r="H3766" i="1" s="1"/>
  <c r="E3766" i="1"/>
  <c r="F3766" i="1" s="1"/>
  <c r="G3763" i="1"/>
  <c r="H3763" i="1" s="1"/>
  <c r="E3763" i="1"/>
  <c r="F3763" i="1" s="1"/>
  <c r="G3761" i="1"/>
  <c r="H3761" i="1" s="1"/>
  <c r="E3761" i="1"/>
  <c r="F3761" i="1" s="1"/>
  <c r="G3759" i="1"/>
  <c r="H3759" i="1" s="1"/>
  <c r="E3759" i="1"/>
  <c r="F3759" i="1" s="1"/>
  <c r="G3757" i="1"/>
  <c r="H3757" i="1" s="1"/>
  <c r="E3757" i="1"/>
  <c r="F3757" i="1" s="1"/>
  <c r="G3755" i="1"/>
  <c r="H3755" i="1" s="1"/>
  <c r="E3755" i="1"/>
  <c r="F3755" i="1" s="1"/>
  <c r="G3751" i="1"/>
  <c r="H3751" i="1" s="1"/>
  <c r="E3751" i="1"/>
  <c r="F3751" i="1" s="1"/>
  <c r="G3748" i="1"/>
  <c r="H3748" i="1" s="1"/>
  <c r="E3748" i="1"/>
  <c r="F3748" i="1" s="1"/>
  <c r="G3747" i="1"/>
  <c r="H3747" i="1" s="1"/>
  <c r="E3747" i="1"/>
  <c r="F3747" i="1" s="1"/>
  <c r="G3745" i="1"/>
  <c r="H3745" i="1" s="1"/>
  <c r="E3745" i="1"/>
  <c r="F3745" i="1" s="1"/>
  <c r="G3743" i="1"/>
  <c r="H3743" i="1" s="1"/>
  <c r="E3743" i="1"/>
  <c r="F3743" i="1" s="1"/>
  <c r="G3741" i="1"/>
  <c r="H3741" i="1" s="1"/>
  <c r="E3741" i="1"/>
  <c r="F3741" i="1" s="1"/>
  <c r="G3739" i="1"/>
  <c r="H3739" i="1" s="1"/>
  <c r="E3739" i="1"/>
  <c r="F3739" i="1" s="1"/>
  <c r="G3737" i="1"/>
  <c r="H3737" i="1" s="1"/>
  <c r="E3737" i="1"/>
  <c r="F3737" i="1" s="1"/>
  <c r="G3735" i="1"/>
  <c r="H3735" i="1" s="1"/>
  <c r="E3735" i="1"/>
  <c r="F3735" i="1" s="1"/>
  <c r="G3733" i="1"/>
  <c r="H3733" i="1" s="1"/>
  <c r="E3733" i="1"/>
  <c r="F3733" i="1" s="1"/>
  <c r="G3731" i="1"/>
  <c r="H3731" i="1" s="1"/>
  <c r="E3731" i="1"/>
  <c r="F3731" i="1" s="1"/>
  <c r="G3729" i="1"/>
  <c r="H3729" i="1" s="1"/>
  <c r="E3729" i="1"/>
  <c r="F3729" i="1" s="1"/>
  <c r="G3727" i="1"/>
  <c r="H3727" i="1" s="1"/>
  <c r="E3727" i="1"/>
  <c r="F3727" i="1" s="1"/>
  <c r="G3725" i="1"/>
  <c r="H3725" i="1" s="1"/>
  <c r="E3725" i="1"/>
  <c r="F3725" i="1" s="1"/>
  <c r="G3723" i="1"/>
  <c r="H3723" i="1" s="1"/>
  <c r="E3723" i="1"/>
  <c r="F3723" i="1" s="1"/>
  <c r="G3721" i="1"/>
  <c r="H3721" i="1" s="1"/>
  <c r="E3721" i="1"/>
  <c r="F3721" i="1" s="1"/>
  <c r="G3719" i="1"/>
  <c r="H3719" i="1" s="1"/>
  <c r="E3719" i="1"/>
  <c r="F3719" i="1" s="1"/>
  <c r="G3717" i="1"/>
  <c r="H3717" i="1" s="1"/>
  <c r="E3717" i="1"/>
  <c r="F3717" i="1" s="1"/>
  <c r="G3715" i="1"/>
  <c r="H3715" i="1" s="1"/>
  <c r="E3715" i="1"/>
  <c r="F3715" i="1" s="1"/>
  <c r="G3713" i="1"/>
  <c r="H3713" i="1" s="1"/>
  <c r="E3713" i="1"/>
  <c r="F3713" i="1" s="1"/>
  <c r="G3711" i="1"/>
  <c r="H3711" i="1" s="1"/>
  <c r="E3711" i="1"/>
  <c r="F3711" i="1" s="1"/>
  <c r="G3708" i="1"/>
  <c r="H3708" i="1" s="1"/>
  <c r="E3708" i="1"/>
  <c r="F3708" i="1" s="1"/>
  <c r="G3707" i="1"/>
  <c r="H3707" i="1" s="1"/>
  <c r="E3707" i="1"/>
  <c r="F3707" i="1" s="1"/>
  <c r="G3705" i="1"/>
  <c r="H3705" i="1" s="1"/>
  <c r="E3705" i="1"/>
  <c r="F3705" i="1" s="1"/>
  <c r="G3703" i="1"/>
  <c r="H3703" i="1" s="1"/>
  <c r="E3703" i="1"/>
  <c r="F3703" i="1" s="1"/>
  <c r="G3701" i="1"/>
  <c r="H3701" i="1" s="1"/>
  <c r="E3701" i="1"/>
  <c r="F3701" i="1" s="1"/>
  <c r="G3699" i="1"/>
  <c r="H3699" i="1" s="1"/>
  <c r="E3699" i="1"/>
  <c r="F3699" i="1" s="1"/>
  <c r="G3697" i="1"/>
  <c r="H3697" i="1" s="1"/>
  <c r="E3697" i="1"/>
  <c r="F3697" i="1" s="1"/>
  <c r="G3695" i="1"/>
  <c r="H3695" i="1" s="1"/>
  <c r="E3695" i="1"/>
  <c r="F3695" i="1" s="1"/>
  <c r="G3693" i="1"/>
  <c r="H3693" i="1" s="1"/>
  <c r="E3693" i="1"/>
  <c r="F3693" i="1" s="1"/>
  <c r="G3691" i="1"/>
  <c r="H3691" i="1" s="1"/>
  <c r="E3691" i="1"/>
  <c r="F3691" i="1" s="1"/>
  <c r="G3689" i="1"/>
  <c r="H3689" i="1" s="1"/>
  <c r="E3689" i="1"/>
  <c r="F3689" i="1" s="1"/>
  <c r="G3687" i="1"/>
  <c r="H3687" i="1" s="1"/>
  <c r="E3687" i="1"/>
  <c r="F3687" i="1" s="1"/>
  <c r="G3685" i="1"/>
  <c r="H3685" i="1" s="1"/>
  <c r="E3685" i="1"/>
  <c r="F3685" i="1" s="1"/>
  <c r="G3683" i="1"/>
  <c r="H3683" i="1" s="1"/>
  <c r="E3683" i="1"/>
  <c r="F3683" i="1" s="1"/>
  <c r="G3681" i="1"/>
  <c r="H3681" i="1" s="1"/>
  <c r="E3681" i="1"/>
  <c r="F3681" i="1" s="1"/>
  <c r="G3679" i="1"/>
  <c r="H3679" i="1" s="1"/>
  <c r="E3679" i="1"/>
  <c r="F3679" i="1" s="1"/>
  <c r="G3677" i="1"/>
  <c r="H3677" i="1" s="1"/>
  <c r="E3677" i="1"/>
  <c r="F3677" i="1" s="1"/>
  <c r="G3675" i="1"/>
  <c r="H3675" i="1" s="1"/>
  <c r="E3675" i="1"/>
  <c r="F3675" i="1" s="1"/>
  <c r="G3673" i="1"/>
  <c r="H3673" i="1" s="1"/>
  <c r="E3673" i="1"/>
  <c r="F3673" i="1" s="1"/>
  <c r="G3671" i="1"/>
  <c r="H3671" i="1" s="1"/>
  <c r="E3671" i="1"/>
  <c r="F3671" i="1" s="1"/>
  <c r="G3669" i="1"/>
  <c r="H3669" i="1" s="1"/>
  <c r="E3669" i="1"/>
  <c r="F3669" i="1" s="1"/>
  <c r="G3667" i="1"/>
  <c r="H3667" i="1" s="1"/>
  <c r="E3667" i="1"/>
  <c r="F3667" i="1" s="1"/>
  <c r="G3665" i="1"/>
  <c r="H3665" i="1" s="1"/>
  <c r="E3665" i="1"/>
  <c r="F3665" i="1" s="1"/>
  <c r="G3663" i="1"/>
  <c r="H3663" i="1" s="1"/>
  <c r="E3663" i="1"/>
  <c r="F3663" i="1" s="1"/>
  <c r="G3659" i="1"/>
  <c r="H3659" i="1" s="1"/>
  <c r="E3659" i="1"/>
  <c r="F3659" i="1" s="1"/>
  <c r="G3655" i="1"/>
  <c r="H3655" i="1" s="1"/>
  <c r="E3655" i="1"/>
  <c r="F3655" i="1" s="1"/>
  <c r="G3653" i="1"/>
  <c r="H3653" i="1" s="1"/>
  <c r="E3653" i="1"/>
  <c r="F3653" i="1" s="1"/>
  <c r="G3651" i="1"/>
  <c r="H3651" i="1" s="1"/>
  <c r="E3651" i="1"/>
  <c r="F3651" i="1" s="1"/>
  <c r="G3649" i="1"/>
  <c r="H3649" i="1" s="1"/>
  <c r="E3649" i="1"/>
  <c r="F3649" i="1" s="1"/>
  <c r="G3647" i="1"/>
  <c r="H3647" i="1" s="1"/>
  <c r="E3647" i="1"/>
  <c r="F3647" i="1" s="1"/>
  <c r="G3645" i="1"/>
  <c r="H3645" i="1" s="1"/>
  <c r="E3645" i="1"/>
  <c r="F3645" i="1" s="1"/>
  <c r="G3643" i="1"/>
  <c r="H3643" i="1" s="1"/>
  <c r="E3643" i="1"/>
  <c r="F3643" i="1" s="1"/>
  <c r="G3639" i="1"/>
  <c r="H3639" i="1" s="1"/>
  <c r="E3639" i="1"/>
  <c r="F3639" i="1" s="1"/>
  <c r="G3637" i="1"/>
  <c r="H3637" i="1" s="1"/>
  <c r="E3637" i="1"/>
  <c r="F3637" i="1" s="1"/>
  <c r="G3635" i="1"/>
  <c r="H3635" i="1" s="1"/>
  <c r="E3635" i="1"/>
  <c r="F3635" i="1" s="1"/>
  <c r="G3633" i="1"/>
  <c r="H3633" i="1" s="1"/>
  <c r="E3633" i="1"/>
  <c r="F3633" i="1" s="1"/>
  <c r="G3629" i="1"/>
  <c r="H3629" i="1" s="1"/>
  <c r="E3629" i="1"/>
  <c r="F3629" i="1" s="1"/>
  <c r="G3627" i="1"/>
  <c r="H3627" i="1" s="1"/>
  <c r="E3627" i="1"/>
  <c r="F3627" i="1" s="1"/>
  <c r="G3625" i="1"/>
  <c r="H3625" i="1" s="1"/>
  <c r="E3625" i="1"/>
  <c r="F3625" i="1" s="1"/>
  <c r="G3622" i="1"/>
  <c r="H3622" i="1" s="1"/>
  <c r="E3622" i="1"/>
  <c r="F3622" i="1" s="1"/>
  <c r="G3620" i="1"/>
  <c r="H3620" i="1" s="1"/>
  <c r="E3620" i="1"/>
  <c r="F3620" i="1" s="1"/>
  <c r="G3618" i="1"/>
  <c r="H3618" i="1" s="1"/>
  <c r="E3618" i="1"/>
  <c r="F3618" i="1" s="1"/>
  <c r="G3616" i="1"/>
  <c r="H3616" i="1" s="1"/>
  <c r="E3616" i="1"/>
  <c r="F3616" i="1" s="1"/>
  <c r="G3614" i="1"/>
  <c r="H3614" i="1" s="1"/>
  <c r="E3614" i="1"/>
  <c r="F3614" i="1" s="1"/>
  <c r="G3612" i="1"/>
  <c r="H3612" i="1" s="1"/>
  <c r="E3612" i="1"/>
  <c r="F3612" i="1" s="1"/>
  <c r="G3610" i="1"/>
  <c r="H3610" i="1" s="1"/>
  <c r="E3610" i="1"/>
  <c r="F3610" i="1" s="1"/>
  <c r="G3608" i="1"/>
  <c r="H3608" i="1" s="1"/>
  <c r="E3608" i="1"/>
  <c r="F3608" i="1" s="1"/>
  <c r="G3606" i="1"/>
  <c r="H3606" i="1" s="1"/>
  <c r="E3606" i="1"/>
  <c r="F3606" i="1" s="1"/>
  <c r="G3604" i="1"/>
  <c r="H3604" i="1" s="1"/>
  <c r="E3604" i="1"/>
  <c r="F3604" i="1" s="1"/>
  <c r="G3602" i="1"/>
  <c r="H3602" i="1" s="1"/>
  <c r="E3602" i="1"/>
  <c r="F3602" i="1" s="1"/>
  <c r="G3600" i="1"/>
  <c r="H3600" i="1" s="1"/>
  <c r="E3600" i="1"/>
  <c r="F3600" i="1" s="1"/>
  <c r="G3598" i="1"/>
  <c r="H3598" i="1" s="1"/>
  <c r="E3598" i="1"/>
  <c r="F3598" i="1" s="1"/>
  <c r="G3596" i="1"/>
  <c r="H3596" i="1" s="1"/>
  <c r="E3596" i="1"/>
  <c r="F3596" i="1" s="1"/>
  <c r="G3594" i="1"/>
  <c r="H3594" i="1" s="1"/>
  <c r="E3594" i="1"/>
  <c r="F3594" i="1" s="1"/>
  <c r="G3592" i="1"/>
  <c r="H3592" i="1" s="1"/>
  <c r="E3592" i="1"/>
  <c r="F3592" i="1" s="1"/>
  <c r="G3590" i="1"/>
  <c r="H3590" i="1" s="1"/>
  <c r="E3590" i="1"/>
  <c r="F3590" i="1" s="1"/>
  <c r="G3588" i="1"/>
  <c r="H3588" i="1" s="1"/>
  <c r="E3588" i="1"/>
  <c r="F3588" i="1" s="1"/>
  <c r="G3586" i="1"/>
  <c r="H3586" i="1" s="1"/>
  <c r="E3586" i="1"/>
  <c r="F3586" i="1" s="1"/>
  <c r="G3584" i="1"/>
  <c r="H3584" i="1" s="1"/>
  <c r="E3584" i="1"/>
  <c r="F3584" i="1" s="1"/>
  <c r="G3582" i="1"/>
  <c r="H3582" i="1" s="1"/>
  <c r="E3582" i="1"/>
  <c r="F3582" i="1" s="1"/>
  <c r="G3580" i="1"/>
  <c r="H3580" i="1" s="1"/>
  <c r="E3580" i="1"/>
  <c r="F3580" i="1" s="1"/>
  <c r="G3578" i="1"/>
  <c r="H3578" i="1" s="1"/>
  <c r="E3578" i="1"/>
  <c r="F3578" i="1" s="1"/>
  <c r="G3576" i="1"/>
  <c r="H3576" i="1" s="1"/>
  <c r="E3576" i="1"/>
  <c r="F3576" i="1" s="1"/>
  <c r="G3574" i="1"/>
  <c r="H3574" i="1" s="1"/>
  <c r="E3574" i="1"/>
  <c r="F3574" i="1" s="1"/>
  <c r="G3572" i="1"/>
  <c r="H3572" i="1" s="1"/>
  <c r="E3572" i="1"/>
  <c r="F3572" i="1" s="1"/>
  <c r="G3570" i="1"/>
  <c r="H3570" i="1" s="1"/>
  <c r="E3570" i="1"/>
  <c r="F3570" i="1" s="1"/>
  <c r="G3568" i="1"/>
  <c r="H3568" i="1" s="1"/>
  <c r="E3568" i="1"/>
  <c r="F3568" i="1" s="1"/>
  <c r="G3566" i="1"/>
  <c r="H3566" i="1" s="1"/>
  <c r="E3566" i="1"/>
  <c r="F3566" i="1" s="1"/>
  <c r="G3563" i="1"/>
  <c r="H3563" i="1" s="1"/>
  <c r="E3563" i="1"/>
  <c r="F3563" i="1" s="1"/>
  <c r="G3561" i="1"/>
  <c r="H3561" i="1" s="1"/>
  <c r="E3561" i="1"/>
  <c r="F3561" i="1" s="1"/>
  <c r="G3559" i="1"/>
  <c r="H3559" i="1" s="1"/>
  <c r="E3559" i="1"/>
  <c r="F3559" i="1" s="1"/>
  <c r="G3557" i="1"/>
  <c r="H3557" i="1" s="1"/>
  <c r="E3557" i="1"/>
  <c r="F3557" i="1" s="1"/>
  <c r="G3555" i="1"/>
  <c r="H3555" i="1" s="1"/>
  <c r="E3555" i="1"/>
  <c r="F3555" i="1" s="1"/>
  <c r="G3553" i="1"/>
  <c r="H3553" i="1" s="1"/>
  <c r="E3553" i="1"/>
  <c r="F3553" i="1" s="1"/>
  <c r="G3551" i="1"/>
  <c r="H3551" i="1" s="1"/>
  <c r="E3551" i="1"/>
  <c r="F3551" i="1" s="1"/>
  <c r="G3549" i="1"/>
  <c r="H3549" i="1" s="1"/>
  <c r="E3549" i="1"/>
  <c r="F3549" i="1" s="1"/>
  <c r="G3547" i="1"/>
  <c r="H3547" i="1" s="1"/>
  <c r="E3547" i="1"/>
  <c r="F3547" i="1" s="1"/>
  <c r="G3545" i="1"/>
  <c r="H3545" i="1" s="1"/>
  <c r="E3545" i="1"/>
  <c r="F3545" i="1" s="1"/>
  <c r="G3543" i="1"/>
  <c r="H3543" i="1" s="1"/>
  <c r="E3543" i="1"/>
  <c r="F3543" i="1" s="1"/>
  <c r="G3536" i="1"/>
  <c r="H3536" i="1" s="1"/>
  <c r="E3536" i="1"/>
  <c r="F3536" i="1" s="1"/>
  <c r="G3535" i="1"/>
  <c r="H3535" i="1" s="1"/>
  <c r="E3535" i="1"/>
  <c r="F3535" i="1" s="1"/>
  <c r="G3533" i="1"/>
  <c r="H3533" i="1" s="1"/>
  <c r="E3533" i="1"/>
  <c r="F3533" i="1" s="1"/>
  <c r="G3531" i="1"/>
  <c r="H3531" i="1" s="1"/>
  <c r="E3531" i="1"/>
  <c r="F3531" i="1" s="1"/>
  <c r="G3528" i="1"/>
  <c r="H3528" i="1" s="1"/>
  <c r="E3528" i="1"/>
  <c r="F3528" i="1" s="1"/>
  <c r="G3529" i="1"/>
  <c r="H3529" i="1" s="1"/>
  <c r="E3529" i="1"/>
  <c r="F3529" i="1" s="1"/>
  <c r="G3525" i="1"/>
  <c r="H3525" i="1" s="1"/>
  <c r="E3525" i="1"/>
  <c r="F3525" i="1" s="1"/>
  <c r="G3523" i="1"/>
  <c r="H3523" i="1" s="1"/>
  <c r="E3523" i="1"/>
  <c r="F3523" i="1" s="1"/>
  <c r="G3524" i="1"/>
  <c r="H3524" i="1" s="1"/>
  <c r="E3524" i="1"/>
  <c r="F3524" i="1" s="1"/>
  <c r="G3521" i="1"/>
  <c r="H3521" i="1" s="1"/>
  <c r="E3521" i="1"/>
  <c r="F3521" i="1" s="1"/>
  <c r="G3518" i="1"/>
  <c r="H3518" i="1" s="1"/>
  <c r="E3518" i="1"/>
  <c r="F3518" i="1" s="1"/>
  <c r="G3517" i="1"/>
  <c r="H3517" i="1" s="1"/>
  <c r="E3517" i="1"/>
  <c r="F3517" i="1" s="1"/>
  <c r="G3515" i="1"/>
  <c r="H3515" i="1" s="1"/>
  <c r="E3515" i="1"/>
  <c r="F3515" i="1" s="1"/>
  <c r="G3513" i="1"/>
  <c r="H3513" i="1" s="1"/>
  <c r="E3513" i="1"/>
  <c r="F3513" i="1" s="1"/>
  <c r="G3511" i="1"/>
  <c r="H3511" i="1" s="1"/>
  <c r="E3511" i="1"/>
  <c r="F3511" i="1" s="1"/>
  <c r="G3509" i="1"/>
  <c r="H3509" i="1" s="1"/>
  <c r="E3509" i="1"/>
  <c r="F3509" i="1" s="1"/>
  <c r="G3507" i="1"/>
  <c r="H3507" i="1" s="1"/>
  <c r="E3507" i="1"/>
  <c r="F3507" i="1" s="1"/>
  <c r="G3505" i="1"/>
  <c r="H3505" i="1" s="1"/>
  <c r="E3505" i="1"/>
  <c r="F3505" i="1" s="1"/>
  <c r="G3503" i="1"/>
  <c r="H3503" i="1" s="1"/>
  <c r="E3503" i="1"/>
  <c r="F3503" i="1" s="1"/>
  <c r="G3501" i="1"/>
  <c r="H3501" i="1" s="1"/>
  <c r="E3501" i="1"/>
  <c r="F3501" i="1" s="1"/>
  <c r="G3499" i="1"/>
  <c r="H3499" i="1" s="1"/>
  <c r="E3499" i="1"/>
  <c r="F3499" i="1" s="1"/>
  <c r="G3497" i="1"/>
  <c r="H3497" i="1" s="1"/>
  <c r="E3497" i="1"/>
  <c r="F3497" i="1" s="1"/>
  <c r="G3495" i="1"/>
  <c r="H3495" i="1" s="1"/>
  <c r="E3495" i="1"/>
  <c r="F3495" i="1" s="1"/>
  <c r="G3493" i="1"/>
  <c r="H3493" i="1" s="1"/>
  <c r="E3493" i="1"/>
  <c r="F3493" i="1" s="1"/>
  <c r="G3491" i="1"/>
  <c r="H3491" i="1" s="1"/>
  <c r="E3491" i="1"/>
  <c r="F3491" i="1" s="1"/>
  <c r="G3489" i="1"/>
  <c r="H3489" i="1" s="1"/>
  <c r="E3489" i="1"/>
  <c r="F3489" i="1" s="1"/>
  <c r="G3487" i="1"/>
  <c r="H3487" i="1" s="1"/>
  <c r="E3487" i="1"/>
  <c r="F3487" i="1" s="1"/>
  <c r="G3484" i="1"/>
  <c r="H3484" i="1" s="1"/>
  <c r="E3484" i="1"/>
  <c r="F3484" i="1" s="1"/>
  <c r="G3483" i="1"/>
  <c r="H3483" i="1" s="1"/>
  <c r="E3483" i="1"/>
  <c r="F3483" i="1" s="1"/>
  <c r="G3481" i="1"/>
  <c r="H3481" i="1" s="1"/>
  <c r="E3481" i="1"/>
  <c r="F3481" i="1" s="1"/>
  <c r="G3479" i="1"/>
  <c r="H3479" i="1" s="1"/>
  <c r="E3479" i="1"/>
  <c r="F3479" i="1" s="1"/>
  <c r="G3475" i="1"/>
  <c r="H3475" i="1" s="1"/>
  <c r="E3475" i="1"/>
  <c r="F3475" i="1" s="1"/>
  <c r="G3473" i="1"/>
  <c r="H3473" i="1" s="1"/>
  <c r="E3473" i="1"/>
  <c r="F3473" i="1" s="1"/>
  <c r="G3471" i="1"/>
  <c r="H3471" i="1" s="1"/>
  <c r="E3471" i="1"/>
  <c r="F3471" i="1" s="1"/>
  <c r="G3469" i="1"/>
  <c r="H3469" i="1" s="1"/>
  <c r="E3469" i="1"/>
  <c r="F3469" i="1" s="1"/>
  <c r="G3467" i="1"/>
  <c r="H3467" i="1" s="1"/>
  <c r="E3467" i="1"/>
  <c r="F3467" i="1" s="1"/>
  <c r="G3465" i="1"/>
  <c r="H3465" i="1" s="1"/>
  <c r="E3465" i="1"/>
  <c r="F3465" i="1" s="1"/>
  <c r="G3463" i="1"/>
  <c r="H3463" i="1" s="1"/>
  <c r="E3463" i="1"/>
  <c r="F3463" i="1" s="1"/>
  <c r="G3461" i="1"/>
  <c r="H3461" i="1" s="1"/>
  <c r="E3461" i="1"/>
  <c r="F3461" i="1" s="1"/>
  <c r="G3459" i="1"/>
  <c r="H3459" i="1" s="1"/>
  <c r="E3459" i="1"/>
  <c r="F3459" i="1" s="1"/>
  <c r="G3456" i="1"/>
  <c r="H3456" i="1" s="1"/>
  <c r="E3456" i="1"/>
  <c r="F3456" i="1" s="1"/>
  <c r="G3454" i="1"/>
  <c r="H3454" i="1" s="1"/>
  <c r="E3454" i="1"/>
  <c r="F3454" i="1" s="1"/>
  <c r="G3452" i="1"/>
  <c r="H3452" i="1" s="1"/>
  <c r="E3452" i="1"/>
  <c r="F3452" i="1" s="1"/>
  <c r="G3450" i="1"/>
  <c r="H3450" i="1" s="1"/>
  <c r="E3450" i="1"/>
  <c r="F3450" i="1" s="1"/>
  <c r="G3448" i="1"/>
  <c r="H3448" i="1" s="1"/>
  <c r="E3448" i="1"/>
  <c r="F3448" i="1" s="1"/>
  <c r="G3446" i="1"/>
  <c r="H3446" i="1" s="1"/>
  <c r="E3446" i="1"/>
  <c r="F3446" i="1" s="1"/>
  <c r="G3444" i="1"/>
  <c r="H3444" i="1" s="1"/>
  <c r="E3444" i="1"/>
  <c r="F3444" i="1" s="1"/>
  <c r="G3442" i="1"/>
  <c r="H3442" i="1" s="1"/>
  <c r="E3442" i="1"/>
  <c r="F3442" i="1" s="1"/>
  <c r="G3440" i="1"/>
  <c r="H3440" i="1" s="1"/>
  <c r="E3440" i="1"/>
  <c r="F3440" i="1" s="1"/>
  <c r="G3438" i="1"/>
  <c r="H3438" i="1" s="1"/>
  <c r="E3438" i="1"/>
  <c r="F3438" i="1" s="1"/>
  <c r="G3436" i="1"/>
  <c r="H3436" i="1" s="1"/>
  <c r="E3436" i="1"/>
  <c r="F3436" i="1" s="1"/>
  <c r="G3434" i="1"/>
  <c r="H3434" i="1" s="1"/>
  <c r="E3434" i="1"/>
  <c r="F3434" i="1" s="1"/>
  <c r="G3432" i="1"/>
  <c r="H3432" i="1" s="1"/>
  <c r="E3432" i="1"/>
  <c r="F3432" i="1" s="1"/>
  <c r="G3430" i="1"/>
  <c r="H3430" i="1" s="1"/>
  <c r="E3430" i="1"/>
  <c r="F3430" i="1" s="1"/>
  <c r="G3428" i="1"/>
  <c r="H3428" i="1" s="1"/>
  <c r="E3428" i="1"/>
  <c r="F3428" i="1" s="1"/>
  <c r="G3426" i="1"/>
  <c r="H3426" i="1" s="1"/>
  <c r="E3426" i="1"/>
  <c r="F3426" i="1" s="1"/>
  <c r="G3424" i="1"/>
  <c r="H3424" i="1" s="1"/>
  <c r="E3424" i="1"/>
  <c r="F3424" i="1" s="1"/>
  <c r="G3421" i="1"/>
  <c r="H3421" i="1" s="1"/>
  <c r="E3421" i="1"/>
  <c r="F3421" i="1" s="1"/>
  <c r="G3418" i="1"/>
  <c r="H3418" i="1" s="1"/>
  <c r="E3418" i="1"/>
  <c r="F3418" i="1" s="1"/>
  <c r="G3416" i="1"/>
  <c r="H3416" i="1" s="1"/>
  <c r="E3416" i="1"/>
  <c r="F3416" i="1" s="1"/>
  <c r="G3414" i="1"/>
  <c r="H3414" i="1" s="1"/>
  <c r="E3414" i="1"/>
  <c r="F3414" i="1" s="1"/>
  <c r="G3412" i="1"/>
  <c r="H3412" i="1" s="1"/>
  <c r="E3412" i="1"/>
  <c r="F3412" i="1" s="1"/>
  <c r="G3410" i="1"/>
  <c r="H3410" i="1" s="1"/>
  <c r="E3410" i="1"/>
  <c r="F3410" i="1" s="1"/>
  <c r="G3408" i="1"/>
  <c r="H3408" i="1" s="1"/>
  <c r="E3408" i="1"/>
  <c r="F3408" i="1" s="1"/>
  <c r="G3406" i="1"/>
  <c r="H3406" i="1" s="1"/>
  <c r="E3406" i="1"/>
  <c r="F3406" i="1" s="1"/>
  <c r="G3404" i="1"/>
  <c r="H3404" i="1" s="1"/>
  <c r="E3404" i="1"/>
  <c r="F3404" i="1" s="1"/>
  <c r="G3402" i="1"/>
  <c r="H3402" i="1" s="1"/>
  <c r="E3402" i="1"/>
  <c r="F3402" i="1" s="1"/>
  <c r="G3400" i="1"/>
  <c r="H3400" i="1" s="1"/>
  <c r="E3400" i="1"/>
  <c r="F3400" i="1" s="1"/>
  <c r="G3398" i="1"/>
  <c r="H3398" i="1" s="1"/>
  <c r="E3398" i="1"/>
  <c r="F3398" i="1" s="1"/>
  <c r="G3396" i="1"/>
  <c r="H3396" i="1" s="1"/>
  <c r="E3396" i="1"/>
  <c r="F3396" i="1" s="1"/>
  <c r="G3394" i="1"/>
  <c r="H3394" i="1" s="1"/>
  <c r="E3394" i="1"/>
  <c r="F3394" i="1" s="1"/>
  <c r="G3392" i="1"/>
  <c r="H3392" i="1" s="1"/>
  <c r="E3392" i="1"/>
  <c r="F3392" i="1" s="1"/>
  <c r="G3390" i="1"/>
  <c r="H3390" i="1" s="1"/>
  <c r="E3390" i="1"/>
  <c r="F3390" i="1" s="1"/>
  <c r="G3388" i="1"/>
  <c r="H3388" i="1" s="1"/>
  <c r="E3388" i="1"/>
  <c r="F3388" i="1" s="1"/>
  <c r="G3386" i="1"/>
  <c r="H3386" i="1" s="1"/>
  <c r="E3386" i="1"/>
  <c r="F3386" i="1" s="1"/>
  <c r="G3384" i="1"/>
  <c r="H3384" i="1" s="1"/>
  <c r="E3384" i="1"/>
  <c r="F3384" i="1" s="1"/>
  <c r="G3382" i="1"/>
  <c r="H3382" i="1" s="1"/>
  <c r="E3382" i="1"/>
  <c r="F3382" i="1" s="1"/>
  <c r="G3380" i="1"/>
  <c r="H3380" i="1" s="1"/>
  <c r="E3380" i="1"/>
  <c r="F3380" i="1" s="1"/>
  <c r="G3374" i="1"/>
  <c r="H3374" i="1" s="1"/>
  <c r="E3374" i="1"/>
  <c r="F3374" i="1" s="1"/>
  <c r="G3372" i="1"/>
  <c r="H3372" i="1" s="1"/>
  <c r="E3372" i="1"/>
  <c r="F3372" i="1" s="1"/>
  <c r="G3370" i="1"/>
  <c r="H3370" i="1" s="1"/>
  <c r="E3370" i="1"/>
  <c r="F3370" i="1" s="1"/>
  <c r="G3368" i="1"/>
  <c r="H3368" i="1" s="1"/>
  <c r="E3368" i="1"/>
  <c r="F3368" i="1" s="1"/>
  <c r="G3366" i="1"/>
  <c r="H3366" i="1" s="1"/>
  <c r="E3366" i="1"/>
  <c r="F3366" i="1" s="1"/>
  <c r="G3364" i="1"/>
  <c r="H3364" i="1" s="1"/>
  <c r="E3364" i="1"/>
  <c r="F3364" i="1" s="1"/>
  <c r="G3362" i="1"/>
  <c r="H3362" i="1" s="1"/>
  <c r="E3362" i="1"/>
  <c r="F3362" i="1" s="1"/>
  <c r="G3360" i="1"/>
  <c r="H3360" i="1" s="1"/>
  <c r="E3360" i="1"/>
  <c r="F3360" i="1" s="1"/>
  <c r="G3358" i="1"/>
  <c r="H3358" i="1" s="1"/>
  <c r="E3358" i="1"/>
  <c r="F3358" i="1" s="1"/>
  <c r="G3354" i="1"/>
  <c r="H3354" i="1" s="1"/>
  <c r="E3354" i="1"/>
  <c r="F3354" i="1" s="1"/>
  <c r="G3352" i="1"/>
  <c r="H3352" i="1" s="1"/>
  <c r="E3352" i="1"/>
  <c r="F3352" i="1" s="1"/>
  <c r="G3349" i="1"/>
  <c r="H3349" i="1" s="1"/>
  <c r="E3349" i="1"/>
  <c r="F3349" i="1" s="1"/>
  <c r="G3348" i="1"/>
  <c r="H3348" i="1" s="1"/>
  <c r="E3348" i="1"/>
  <c r="F3348" i="1" s="1"/>
  <c r="G3346" i="1"/>
  <c r="H3346" i="1" s="1"/>
  <c r="E3346" i="1"/>
  <c r="F3346" i="1" s="1"/>
  <c r="G3344" i="1"/>
  <c r="H3344" i="1" s="1"/>
  <c r="E3344" i="1"/>
  <c r="F3344" i="1" s="1"/>
  <c r="G3340" i="1"/>
  <c r="H3340" i="1" s="1"/>
  <c r="E3340" i="1"/>
  <c r="F3340" i="1" s="1"/>
  <c r="G3338" i="1"/>
  <c r="H3338" i="1" s="1"/>
  <c r="E3338" i="1"/>
  <c r="F3338" i="1" s="1"/>
  <c r="G3336" i="1"/>
  <c r="H3336" i="1" s="1"/>
  <c r="E3336" i="1"/>
  <c r="F3336" i="1" s="1"/>
  <c r="G3334" i="1"/>
  <c r="H3334" i="1" s="1"/>
  <c r="E3334" i="1"/>
  <c r="F3334" i="1" s="1"/>
  <c r="G3332" i="1"/>
  <c r="H3332" i="1" s="1"/>
  <c r="E3332" i="1"/>
  <c r="F3332" i="1" s="1"/>
  <c r="G3330" i="1"/>
  <c r="H3330" i="1" s="1"/>
  <c r="E3330" i="1"/>
  <c r="F3330" i="1" s="1"/>
  <c r="G3328" i="1"/>
  <c r="H3328" i="1" s="1"/>
  <c r="E3328" i="1"/>
  <c r="F3328" i="1" s="1"/>
  <c r="G3326" i="1"/>
  <c r="H3326" i="1" s="1"/>
  <c r="E3326" i="1"/>
  <c r="F3326" i="1" s="1"/>
  <c r="G3324" i="1"/>
  <c r="H3324" i="1" s="1"/>
  <c r="E3324" i="1"/>
  <c r="F3324" i="1" s="1"/>
  <c r="G3322" i="1"/>
  <c r="H3322" i="1" s="1"/>
  <c r="E3322" i="1"/>
  <c r="F3322" i="1" s="1"/>
  <c r="G3320" i="1"/>
  <c r="H3320" i="1" s="1"/>
  <c r="E3320" i="1"/>
  <c r="F3320" i="1" s="1"/>
  <c r="G3318" i="1"/>
  <c r="H3318" i="1" s="1"/>
  <c r="E3318" i="1"/>
  <c r="F3318" i="1" s="1"/>
  <c r="G3316" i="1"/>
  <c r="H3316" i="1" s="1"/>
  <c r="E3316" i="1"/>
  <c r="F3316" i="1" s="1"/>
  <c r="G3314" i="1"/>
  <c r="H3314" i="1" s="1"/>
  <c r="E3314" i="1"/>
  <c r="F3314" i="1" s="1"/>
  <c r="G3312" i="1"/>
  <c r="H3312" i="1" s="1"/>
  <c r="E3312" i="1"/>
  <c r="F3312" i="1" s="1"/>
  <c r="G3310" i="1"/>
  <c r="H3310" i="1" s="1"/>
  <c r="E3310" i="1"/>
  <c r="F3310" i="1" s="1"/>
  <c r="G3308" i="1"/>
  <c r="H3308" i="1" s="1"/>
  <c r="E3308" i="1"/>
  <c r="F3308" i="1" s="1"/>
  <c r="G3306" i="1"/>
  <c r="H3306" i="1" s="1"/>
  <c r="E3306" i="1"/>
  <c r="F3306" i="1" s="1"/>
  <c r="G3304" i="1"/>
  <c r="H3304" i="1" s="1"/>
  <c r="E3304" i="1"/>
  <c r="F3304" i="1" s="1"/>
  <c r="G3302" i="1"/>
  <c r="H3302" i="1" s="1"/>
  <c r="E3302" i="1"/>
  <c r="F3302" i="1" s="1"/>
  <c r="G3300" i="1"/>
  <c r="H3300" i="1" s="1"/>
  <c r="E3300" i="1"/>
  <c r="F3300" i="1" s="1"/>
  <c r="G3298" i="1"/>
  <c r="H3298" i="1" s="1"/>
  <c r="E3298" i="1"/>
  <c r="F3298" i="1" s="1"/>
  <c r="G3296" i="1"/>
  <c r="H3296" i="1" s="1"/>
  <c r="E3296" i="1"/>
  <c r="F3296" i="1" s="1"/>
  <c r="G3294" i="1"/>
  <c r="H3294" i="1" s="1"/>
  <c r="E3294" i="1"/>
  <c r="F3294" i="1" s="1"/>
  <c r="G3292" i="1"/>
  <c r="H3292" i="1" s="1"/>
  <c r="E3292" i="1"/>
  <c r="F3292" i="1" s="1"/>
  <c r="G3290" i="1"/>
  <c r="H3290" i="1" s="1"/>
  <c r="E3290" i="1"/>
  <c r="F3290" i="1" s="1"/>
  <c r="G3288" i="1"/>
  <c r="H3288" i="1" s="1"/>
  <c r="E3288" i="1"/>
  <c r="F3288" i="1" s="1"/>
  <c r="G3286" i="1"/>
  <c r="H3286" i="1" s="1"/>
  <c r="E3286" i="1"/>
  <c r="F3286" i="1" s="1"/>
  <c r="G3284" i="1"/>
  <c r="H3284" i="1" s="1"/>
  <c r="E3284" i="1"/>
  <c r="F3284" i="1" s="1"/>
  <c r="G3282" i="1"/>
  <c r="H3282" i="1" s="1"/>
  <c r="E3282" i="1"/>
  <c r="F3282" i="1" s="1"/>
  <c r="G3280" i="1"/>
  <c r="H3280" i="1" s="1"/>
  <c r="E3280" i="1"/>
  <c r="F3280" i="1" s="1"/>
  <c r="G3278" i="1"/>
  <c r="H3278" i="1" s="1"/>
  <c r="E3278" i="1"/>
  <c r="F3278" i="1" s="1"/>
  <c r="G3276" i="1"/>
  <c r="H3276" i="1" s="1"/>
  <c r="E3276" i="1"/>
  <c r="F3276" i="1" s="1"/>
  <c r="G3274" i="1"/>
  <c r="H3274" i="1" s="1"/>
  <c r="E3274" i="1"/>
  <c r="F3274" i="1" s="1"/>
  <c r="G3272" i="1"/>
  <c r="H3272" i="1" s="1"/>
  <c r="E3272" i="1"/>
  <c r="F3272" i="1" s="1"/>
  <c r="G3270" i="1"/>
  <c r="H3270" i="1" s="1"/>
  <c r="E3270" i="1"/>
  <c r="F3270" i="1" s="1"/>
  <c r="G3267" i="1"/>
  <c r="H3267" i="1" s="1"/>
  <c r="E3267" i="1"/>
  <c r="F3267" i="1" s="1"/>
  <c r="G3266" i="1"/>
  <c r="H3266" i="1" s="1"/>
  <c r="E3266" i="1"/>
  <c r="F3266" i="1" s="1"/>
  <c r="G3264" i="1"/>
  <c r="H3264" i="1" s="1"/>
  <c r="E3264" i="1"/>
  <c r="F3264" i="1" s="1"/>
  <c r="G3262" i="1"/>
  <c r="H3262" i="1" s="1"/>
  <c r="E3262" i="1"/>
  <c r="F3262" i="1" s="1"/>
  <c r="G3260" i="1"/>
  <c r="H3260" i="1" s="1"/>
  <c r="E3260" i="1"/>
  <c r="F3260" i="1" s="1"/>
  <c r="G3258" i="1"/>
  <c r="H3258" i="1" s="1"/>
  <c r="E3258" i="1"/>
  <c r="F3258" i="1" s="1"/>
  <c r="G3256" i="1"/>
  <c r="H3256" i="1" s="1"/>
  <c r="E3256" i="1"/>
  <c r="F3256" i="1" s="1"/>
  <c r="G3254" i="1"/>
  <c r="H3254" i="1" s="1"/>
  <c r="E3254" i="1"/>
  <c r="F3254" i="1" s="1"/>
  <c r="G3252" i="1"/>
  <c r="H3252" i="1" s="1"/>
  <c r="E3252" i="1"/>
  <c r="F3252" i="1" s="1"/>
  <c r="G3250" i="1"/>
  <c r="H3250" i="1" s="1"/>
  <c r="E3250" i="1"/>
  <c r="F3250" i="1" s="1"/>
  <c r="G3244" i="1"/>
  <c r="H3244" i="1" s="1"/>
  <c r="E3244" i="1"/>
  <c r="F3244" i="1" s="1"/>
  <c r="G3242" i="1"/>
  <c r="H3242" i="1" s="1"/>
  <c r="E3242" i="1"/>
  <c r="F3242" i="1" s="1"/>
  <c r="G3240" i="1"/>
  <c r="H3240" i="1" s="1"/>
  <c r="E3240" i="1"/>
  <c r="F3240" i="1" s="1"/>
  <c r="G3238" i="1"/>
  <c r="H3238" i="1" s="1"/>
  <c r="E3238" i="1"/>
  <c r="F3238" i="1" s="1"/>
  <c r="G3236" i="1"/>
  <c r="H3236" i="1" s="1"/>
  <c r="E3236" i="1"/>
  <c r="F3236" i="1" s="1"/>
  <c r="G3234" i="1"/>
  <c r="H3234" i="1" s="1"/>
  <c r="E3234" i="1"/>
  <c r="F3234" i="1" s="1"/>
  <c r="G3232" i="1"/>
  <c r="H3232" i="1" s="1"/>
  <c r="E3232" i="1"/>
  <c r="F3232" i="1" s="1"/>
  <c r="G3230" i="1"/>
  <c r="H3230" i="1" s="1"/>
  <c r="E3230" i="1"/>
  <c r="F3230" i="1" s="1"/>
  <c r="G3228" i="1"/>
  <c r="H3228" i="1" s="1"/>
  <c r="E3228" i="1"/>
  <c r="F3228" i="1" s="1"/>
  <c r="G3226" i="1"/>
  <c r="H3226" i="1" s="1"/>
  <c r="E3226" i="1"/>
  <c r="F3226" i="1" s="1"/>
  <c r="G3224" i="1"/>
  <c r="H3224" i="1" s="1"/>
  <c r="E3224" i="1"/>
  <c r="F3224" i="1" s="1"/>
  <c r="G3222" i="1"/>
  <c r="H3222" i="1" s="1"/>
  <c r="E3222" i="1"/>
  <c r="F3222" i="1" s="1"/>
  <c r="G3220" i="1"/>
  <c r="H3220" i="1" s="1"/>
  <c r="E3220" i="1"/>
  <c r="F3220" i="1" s="1"/>
  <c r="G3218" i="1"/>
  <c r="H3218" i="1" s="1"/>
  <c r="E3218" i="1"/>
  <c r="F3218" i="1" s="1"/>
  <c r="G3216" i="1"/>
  <c r="H3216" i="1" s="1"/>
  <c r="E3216" i="1"/>
  <c r="F3216" i="1" s="1"/>
  <c r="G3214" i="1"/>
  <c r="H3214" i="1" s="1"/>
  <c r="E3214" i="1"/>
  <c r="F3214" i="1" s="1"/>
  <c r="G3212" i="1"/>
  <c r="H3212" i="1" s="1"/>
  <c r="E3212" i="1"/>
  <c r="F3212" i="1" s="1"/>
  <c r="G3210" i="1"/>
  <c r="H3210" i="1" s="1"/>
  <c r="E3210" i="1"/>
  <c r="F3210" i="1" s="1"/>
  <c r="G3208" i="1"/>
  <c r="H3208" i="1" s="1"/>
  <c r="E3208" i="1"/>
  <c r="F3208" i="1" s="1"/>
  <c r="G3206" i="1"/>
  <c r="H3206" i="1" s="1"/>
  <c r="E3206" i="1"/>
  <c r="F3206" i="1" s="1"/>
  <c r="G3204" i="1"/>
  <c r="H3204" i="1" s="1"/>
  <c r="E3204" i="1"/>
  <c r="F3204" i="1" s="1"/>
  <c r="G3202" i="1"/>
  <c r="H3202" i="1" s="1"/>
  <c r="E3202" i="1"/>
  <c r="F3202" i="1" s="1"/>
  <c r="G3200" i="1"/>
  <c r="H3200" i="1" s="1"/>
  <c r="E3200" i="1"/>
  <c r="F3200" i="1" s="1"/>
  <c r="G3198" i="1"/>
  <c r="H3198" i="1" s="1"/>
  <c r="E3198" i="1"/>
  <c r="F3198" i="1" s="1"/>
  <c r="G3196" i="1"/>
  <c r="H3196" i="1" s="1"/>
  <c r="E3196" i="1"/>
  <c r="F3196" i="1" s="1"/>
  <c r="G3194" i="1"/>
  <c r="H3194" i="1" s="1"/>
  <c r="E3194" i="1"/>
  <c r="F3194" i="1" s="1"/>
  <c r="G3192" i="1"/>
  <c r="H3192" i="1" s="1"/>
  <c r="E3192" i="1"/>
  <c r="F3192" i="1" s="1"/>
  <c r="G3190" i="1"/>
  <c r="H3190" i="1" s="1"/>
  <c r="E3190" i="1"/>
  <c r="F3190" i="1" s="1"/>
  <c r="G3188" i="1"/>
  <c r="H3188" i="1" s="1"/>
  <c r="E3188" i="1"/>
  <c r="F3188" i="1" s="1"/>
  <c r="G3186" i="1"/>
  <c r="H3186" i="1" s="1"/>
  <c r="E3186" i="1"/>
  <c r="F3186" i="1" s="1"/>
  <c r="G3184" i="1"/>
  <c r="H3184" i="1" s="1"/>
  <c r="E3184" i="1"/>
  <c r="F3184" i="1" s="1"/>
  <c r="G3182" i="1"/>
  <c r="H3182" i="1" s="1"/>
  <c r="E3182" i="1"/>
  <c r="F3182" i="1" s="1"/>
  <c r="G3180" i="1"/>
  <c r="H3180" i="1" s="1"/>
  <c r="E3180" i="1"/>
  <c r="F3180" i="1" s="1"/>
  <c r="G3178" i="1"/>
  <c r="H3178" i="1" s="1"/>
  <c r="E3178" i="1"/>
  <c r="F3178" i="1" s="1"/>
  <c r="G3176" i="1"/>
  <c r="H3176" i="1" s="1"/>
  <c r="E3176" i="1"/>
  <c r="F3176" i="1" s="1"/>
  <c r="G3174" i="1"/>
  <c r="H3174" i="1" s="1"/>
  <c r="E3174" i="1"/>
  <c r="F3174" i="1" s="1"/>
  <c r="G3172" i="1"/>
  <c r="H3172" i="1" s="1"/>
  <c r="E3172" i="1"/>
  <c r="F3172" i="1" s="1"/>
  <c r="G3170" i="1"/>
  <c r="H3170" i="1" s="1"/>
  <c r="E3170" i="1"/>
  <c r="F3170" i="1" s="1"/>
  <c r="G3168" i="1"/>
  <c r="H3168" i="1" s="1"/>
  <c r="E3168" i="1"/>
  <c r="F3168" i="1" s="1"/>
  <c r="G3166" i="1"/>
  <c r="H3166" i="1" s="1"/>
  <c r="E3166" i="1"/>
  <c r="F3166" i="1" s="1"/>
  <c r="G3164" i="1"/>
  <c r="H3164" i="1" s="1"/>
  <c r="E3164" i="1"/>
  <c r="F3164" i="1" s="1"/>
  <c r="G3162" i="1"/>
  <c r="H3162" i="1" s="1"/>
  <c r="E3162" i="1"/>
  <c r="F3162" i="1" s="1"/>
  <c r="G3160" i="1"/>
  <c r="H3160" i="1" s="1"/>
  <c r="E3160" i="1"/>
  <c r="F3160" i="1" s="1"/>
  <c r="G3158" i="1"/>
  <c r="H3158" i="1" s="1"/>
  <c r="E3158" i="1"/>
  <c r="F3158" i="1" s="1"/>
  <c r="G3156" i="1"/>
  <c r="H3156" i="1" s="1"/>
  <c r="E3156" i="1"/>
  <c r="F3156" i="1" s="1"/>
  <c r="G3154" i="1"/>
  <c r="H3154" i="1" s="1"/>
  <c r="E3154" i="1"/>
  <c r="F3154" i="1" s="1"/>
  <c r="G3152" i="1"/>
  <c r="H3152" i="1" s="1"/>
  <c r="E3152" i="1"/>
  <c r="F3152" i="1" s="1"/>
  <c r="G3150" i="1"/>
  <c r="H3150" i="1" s="1"/>
  <c r="E3150" i="1"/>
  <c r="F3150" i="1" s="1"/>
  <c r="G3148" i="1"/>
  <c r="H3148" i="1" s="1"/>
  <c r="E3148" i="1"/>
  <c r="F3148" i="1" s="1"/>
  <c r="G3146" i="1"/>
  <c r="H3146" i="1" s="1"/>
  <c r="E3146" i="1"/>
  <c r="F3146" i="1" s="1"/>
  <c r="G3144" i="1"/>
  <c r="H3144" i="1" s="1"/>
  <c r="E3144" i="1"/>
  <c r="F3144" i="1" s="1"/>
  <c r="G3138" i="1"/>
  <c r="H3138" i="1" s="1"/>
  <c r="E3138" i="1"/>
  <c r="F3138" i="1" s="1"/>
  <c r="G3136" i="1"/>
  <c r="H3136" i="1" s="1"/>
  <c r="E3136" i="1"/>
  <c r="F3136" i="1" s="1"/>
  <c r="G3134" i="1"/>
  <c r="H3134" i="1" s="1"/>
  <c r="E3134" i="1"/>
  <c r="F3134" i="1" s="1"/>
  <c r="G3132" i="1"/>
  <c r="H3132" i="1" s="1"/>
  <c r="E3132" i="1"/>
  <c r="F3132" i="1" s="1"/>
  <c r="G3130" i="1"/>
  <c r="H3130" i="1" s="1"/>
  <c r="E3130" i="1"/>
  <c r="F3130" i="1" s="1"/>
  <c r="G3128" i="1"/>
  <c r="H3128" i="1" s="1"/>
  <c r="E3128" i="1"/>
  <c r="F3128" i="1" s="1"/>
  <c r="G3126" i="1"/>
  <c r="H3126" i="1" s="1"/>
  <c r="E3126" i="1"/>
  <c r="F3126" i="1" s="1"/>
  <c r="G3124" i="1"/>
  <c r="H3124" i="1" s="1"/>
  <c r="E3124" i="1"/>
  <c r="F3124" i="1" s="1"/>
  <c r="G3122" i="1"/>
  <c r="H3122" i="1" s="1"/>
  <c r="E3122" i="1"/>
  <c r="F3122" i="1" s="1"/>
  <c r="G3120" i="1"/>
  <c r="H3120" i="1" s="1"/>
  <c r="E3120" i="1"/>
  <c r="F3120" i="1" s="1"/>
  <c r="G3118" i="1"/>
  <c r="H3118" i="1" s="1"/>
  <c r="E3118" i="1"/>
  <c r="F3118" i="1" s="1"/>
  <c r="G3116" i="1"/>
  <c r="H3116" i="1" s="1"/>
  <c r="E3116" i="1"/>
  <c r="F3116" i="1" s="1"/>
  <c r="G3114" i="1"/>
  <c r="H3114" i="1" s="1"/>
  <c r="E3114" i="1"/>
  <c r="F3114" i="1" s="1"/>
  <c r="G3112" i="1"/>
  <c r="H3112" i="1" s="1"/>
  <c r="E3112" i="1"/>
  <c r="F3112" i="1" s="1"/>
  <c r="G3110" i="1"/>
  <c r="H3110" i="1" s="1"/>
  <c r="E3110" i="1"/>
  <c r="F3110" i="1" s="1"/>
  <c r="G3108" i="1"/>
  <c r="H3108" i="1" s="1"/>
  <c r="E3108" i="1"/>
  <c r="F3108" i="1" s="1"/>
  <c r="G3106" i="1"/>
  <c r="H3106" i="1" s="1"/>
  <c r="E3106" i="1"/>
  <c r="F3106" i="1" s="1"/>
  <c r="G3104" i="1"/>
  <c r="H3104" i="1" s="1"/>
  <c r="E3104" i="1"/>
  <c r="F3104" i="1" s="1"/>
  <c r="G3102" i="1"/>
  <c r="H3102" i="1" s="1"/>
  <c r="E3102" i="1"/>
  <c r="F3102" i="1" s="1"/>
  <c r="G3100" i="1"/>
  <c r="H3100" i="1" s="1"/>
  <c r="E3100" i="1"/>
  <c r="F3100" i="1" s="1"/>
  <c r="G3098" i="1"/>
  <c r="H3098" i="1" s="1"/>
  <c r="E3098" i="1"/>
  <c r="F3098" i="1" s="1"/>
  <c r="G3096" i="1"/>
  <c r="H3096" i="1" s="1"/>
  <c r="E3096" i="1"/>
  <c r="F3096" i="1" s="1"/>
  <c r="G3092" i="1"/>
  <c r="H3092" i="1" s="1"/>
  <c r="E3092" i="1"/>
  <c r="F3092" i="1" s="1"/>
  <c r="G3090" i="1"/>
  <c r="H3090" i="1" s="1"/>
  <c r="E3090" i="1"/>
  <c r="F3090" i="1" s="1"/>
  <c r="G3086" i="1"/>
  <c r="H3086" i="1" s="1"/>
  <c r="E3086" i="1"/>
  <c r="F3086" i="1" s="1"/>
  <c r="G3084" i="1"/>
  <c r="H3084" i="1" s="1"/>
  <c r="E3084" i="1"/>
  <c r="F3084" i="1" s="1"/>
  <c r="G3082" i="1"/>
  <c r="H3082" i="1" s="1"/>
  <c r="E3082" i="1"/>
  <c r="F3082" i="1" s="1"/>
  <c r="G3080" i="1"/>
  <c r="H3080" i="1" s="1"/>
  <c r="E3080" i="1"/>
  <c r="F3080" i="1" s="1"/>
  <c r="G3078" i="1"/>
  <c r="H3078" i="1" s="1"/>
  <c r="E3078" i="1"/>
  <c r="F3078" i="1" s="1"/>
  <c r="G3076" i="1"/>
  <c r="H3076" i="1" s="1"/>
  <c r="E3076" i="1"/>
  <c r="F3076" i="1" s="1"/>
  <c r="G3074" i="1"/>
  <c r="H3074" i="1" s="1"/>
  <c r="E3074" i="1"/>
  <c r="F3074" i="1" s="1"/>
  <c r="G3072" i="1"/>
  <c r="H3072" i="1" s="1"/>
  <c r="E3072" i="1"/>
  <c r="F3072" i="1" s="1"/>
  <c r="G3070" i="1"/>
  <c r="H3070" i="1" s="1"/>
  <c r="E3070" i="1"/>
  <c r="F3070" i="1" s="1"/>
  <c r="G3068" i="1"/>
  <c r="H3068" i="1" s="1"/>
  <c r="E3068" i="1"/>
  <c r="F3068" i="1" s="1"/>
  <c r="G3066" i="1"/>
  <c r="H3066" i="1" s="1"/>
  <c r="E3066" i="1"/>
  <c r="F3066" i="1" s="1"/>
  <c r="G3064" i="1"/>
  <c r="H3064" i="1" s="1"/>
  <c r="E3064" i="1"/>
  <c r="F3064" i="1" s="1"/>
  <c r="G3062" i="1"/>
  <c r="H3062" i="1" s="1"/>
  <c r="E3062" i="1"/>
  <c r="F3062" i="1" s="1"/>
  <c r="G3060" i="1"/>
  <c r="H3060" i="1" s="1"/>
  <c r="E3060" i="1"/>
  <c r="F3060" i="1" s="1"/>
  <c r="G3058" i="1"/>
  <c r="H3058" i="1" s="1"/>
  <c r="E3058" i="1"/>
  <c r="F3058" i="1" s="1"/>
  <c r="G3056" i="1"/>
  <c r="H3056" i="1" s="1"/>
  <c r="E3056" i="1"/>
  <c r="F3056" i="1" s="1"/>
  <c r="G3054" i="1"/>
  <c r="H3054" i="1" s="1"/>
  <c r="E3054" i="1"/>
  <c r="F3054" i="1" s="1"/>
  <c r="G3052" i="1"/>
  <c r="H3052" i="1" s="1"/>
  <c r="E3052" i="1"/>
  <c r="F3052" i="1" s="1"/>
  <c r="G3050" i="1"/>
  <c r="H3050" i="1" s="1"/>
  <c r="E3050" i="1"/>
  <c r="F3050" i="1" s="1"/>
  <c r="G3048" i="1"/>
  <c r="H3048" i="1" s="1"/>
  <c r="E3048" i="1"/>
  <c r="F3048" i="1" s="1"/>
  <c r="G3046" i="1"/>
  <c r="H3046" i="1" s="1"/>
  <c r="E3046" i="1"/>
  <c r="F3046" i="1" s="1"/>
  <c r="G3044" i="1"/>
  <c r="H3044" i="1" s="1"/>
  <c r="E3044" i="1"/>
  <c r="F3044" i="1" s="1"/>
  <c r="G3042" i="1"/>
  <c r="H3042" i="1" s="1"/>
  <c r="E3042" i="1"/>
  <c r="F3042" i="1" s="1"/>
  <c r="G3040" i="1"/>
  <c r="H3040" i="1" s="1"/>
  <c r="E3040" i="1"/>
  <c r="F3040" i="1" s="1"/>
  <c r="G3038" i="1"/>
  <c r="H3038" i="1" s="1"/>
  <c r="E3038" i="1"/>
  <c r="F3038" i="1" s="1"/>
  <c r="G3036" i="1"/>
  <c r="H3036" i="1" s="1"/>
  <c r="E3036" i="1"/>
  <c r="F3036" i="1" s="1"/>
  <c r="G3034" i="1"/>
  <c r="H3034" i="1" s="1"/>
  <c r="E3034" i="1"/>
  <c r="F3034" i="1" s="1"/>
  <c r="G3032" i="1"/>
  <c r="H3032" i="1" s="1"/>
  <c r="E3032" i="1"/>
  <c r="F3032" i="1" s="1"/>
  <c r="G3030" i="1"/>
  <c r="H3030" i="1" s="1"/>
  <c r="E3030" i="1"/>
  <c r="F3030" i="1" s="1"/>
  <c r="G3028" i="1"/>
  <c r="H3028" i="1" s="1"/>
  <c r="E3028" i="1"/>
  <c r="F3028" i="1" s="1"/>
  <c r="G3026" i="1"/>
  <c r="H3026" i="1" s="1"/>
  <c r="E3026" i="1"/>
  <c r="F3026" i="1" s="1"/>
  <c r="G3024" i="1"/>
  <c r="H3024" i="1" s="1"/>
  <c r="E3024" i="1"/>
  <c r="F3024" i="1" s="1"/>
  <c r="G3022" i="1"/>
  <c r="H3022" i="1" s="1"/>
  <c r="E3022" i="1"/>
  <c r="F3022" i="1" s="1"/>
  <c r="G3020" i="1"/>
  <c r="H3020" i="1" s="1"/>
  <c r="E3020" i="1"/>
  <c r="F3020" i="1" s="1"/>
  <c r="G3018" i="1"/>
  <c r="H3018" i="1" s="1"/>
  <c r="E3018" i="1"/>
  <c r="F3018" i="1" s="1"/>
  <c r="G3015" i="1"/>
  <c r="H3015" i="1" s="1"/>
  <c r="E3015" i="1"/>
  <c r="F3015" i="1" s="1"/>
  <c r="G3013" i="1"/>
  <c r="H3013" i="1" s="1"/>
  <c r="E3013" i="1"/>
  <c r="F3013" i="1" s="1"/>
  <c r="G3011" i="1"/>
  <c r="H3011" i="1" s="1"/>
  <c r="E3011" i="1"/>
  <c r="F3011" i="1" s="1"/>
  <c r="G3009" i="1"/>
  <c r="H3009" i="1" s="1"/>
  <c r="E3009" i="1"/>
  <c r="F3009" i="1" s="1"/>
  <c r="G3007" i="1"/>
  <c r="H3007" i="1" s="1"/>
  <c r="E3007" i="1"/>
  <c r="F3007" i="1" s="1"/>
  <c r="G3005" i="1"/>
  <c r="H3005" i="1" s="1"/>
  <c r="E3005" i="1"/>
  <c r="F3005" i="1" s="1"/>
  <c r="G3003" i="1"/>
  <c r="H3003" i="1" s="1"/>
  <c r="E3003" i="1"/>
  <c r="F3003" i="1" s="1"/>
  <c r="G3001" i="1"/>
  <c r="H3001" i="1" s="1"/>
  <c r="E3001" i="1"/>
  <c r="F3001" i="1" s="1"/>
  <c r="G2999" i="1"/>
  <c r="H2999" i="1" s="1"/>
  <c r="E2999" i="1"/>
  <c r="F2999" i="1" s="1"/>
  <c r="G2997" i="1"/>
  <c r="H2997" i="1" s="1"/>
  <c r="E2997" i="1"/>
  <c r="F2997" i="1" s="1"/>
  <c r="G2995" i="1"/>
  <c r="H2995" i="1" s="1"/>
  <c r="E2995" i="1"/>
  <c r="F2995" i="1" s="1"/>
  <c r="G2993" i="1"/>
  <c r="H2993" i="1" s="1"/>
  <c r="E2993" i="1"/>
  <c r="F2993" i="1" s="1"/>
  <c r="G2991" i="1"/>
  <c r="H2991" i="1" s="1"/>
  <c r="E2991" i="1"/>
  <c r="F2991" i="1" s="1"/>
  <c r="G2989" i="1"/>
  <c r="H2989" i="1" s="1"/>
  <c r="E2989" i="1"/>
  <c r="F2989" i="1" s="1"/>
  <c r="G2987" i="1"/>
  <c r="H2987" i="1" s="1"/>
  <c r="E2987" i="1"/>
  <c r="F2987" i="1" s="1"/>
  <c r="G2985" i="1"/>
  <c r="H2985" i="1" s="1"/>
  <c r="E2985" i="1"/>
  <c r="F2985" i="1" s="1"/>
  <c r="G2983" i="1"/>
  <c r="H2983" i="1" s="1"/>
  <c r="E2983" i="1"/>
  <c r="F2983" i="1" s="1"/>
  <c r="G2981" i="1"/>
  <c r="H2981" i="1" s="1"/>
  <c r="E2981" i="1"/>
  <c r="F2981" i="1" s="1"/>
  <c r="G2979" i="1"/>
  <c r="H2979" i="1" s="1"/>
  <c r="E2979" i="1"/>
  <c r="F2979" i="1" s="1"/>
  <c r="G2977" i="1"/>
  <c r="H2977" i="1" s="1"/>
  <c r="E2977" i="1"/>
  <c r="F2977" i="1" s="1"/>
  <c r="G2975" i="1"/>
  <c r="H2975" i="1" s="1"/>
  <c r="E2975" i="1"/>
  <c r="F2975" i="1" s="1"/>
  <c r="G2973" i="1"/>
  <c r="H2973" i="1" s="1"/>
  <c r="E2973" i="1"/>
  <c r="F2973" i="1" s="1"/>
  <c r="G2971" i="1"/>
  <c r="H2971" i="1" s="1"/>
  <c r="E2971" i="1"/>
  <c r="F2971" i="1" s="1"/>
  <c r="G2969" i="1"/>
  <c r="H2969" i="1" s="1"/>
  <c r="E2969" i="1"/>
  <c r="F2969" i="1" s="1"/>
  <c r="G2967" i="1"/>
  <c r="H2967" i="1" s="1"/>
  <c r="E2967" i="1"/>
  <c r="F2967" i="1" s="1"/>
  <c r="G2965" i="1"/>
  <c r="H2965" i="1" s="1"/>
  <c r="E2965" i="1"/>
  <c r="F2965" i="1" s="1"/>
  <c r="G2963" i="1"/>
  <c r="H2963" i="1" s="1"/>
  <c r="E2963" i="1"/>
  <c r="F2963" i="1" s="1"/>
  <c r="G2961" i="1"/>
  <c r="H2961" i="1" s="1"/>
  <c r="E2961" i="1"/>
  <c r="F2961" i="1" s="1"/>
  <c r="G2959" i="1"/>
  <c r="H2959" i="1" s="1"/>
  <c r="E2959" i="1"/>
  <c r="F2959" i="1" s="1"/>
  <c r="G2957" i="1"/>
  <c r="H2957" i="1" s="1"/>
  <c r="E2957" i="1"/>
  <c r="F2957" i="1" s="1"/>
  <c r="G2955" i="1"/>
  <c r="H2955" i="1" s="1"/>
  <c r="E2955" i="1"/>
  <c r="F2955" i="1" s="1"/>
  <c r="G2953" i="1"/>
  <c r="H2953" i="1" s="1"/>
  <c r="E2953" i="1"/>
  <c r="F2953" i="1" s="1"/>
  <c r="G2951" i="1"/>
  <c r="H2951" i="1" s="1"/>
  <c r="E2951" i="1"/>
  <c r="F2951" i="1" s="1"/>
  <c r="G2949" i="1"/>
  <c r="H2949" i="1" s="1"/>
  <c r="E2949" i="1"/>
  <c r="F2949" i="1" s="1"/>
  <c r="G2947" i="1"/>
  <c r="H2947" i="1" s="1"/>
  <c r="E2947" i="1"/>
  <c r="F2947" i="1" s="1"/>
  <c r="G2945" i="1"/>
  <c r="H2945" i="1" s="1"/>
  <c r="E2945" i="1"/>
  <c r="F2945" i="1" s="1"/>
  <c r="G2943" i="1"/>
  <c r="H2943" i="1" s="1"/>
  <c r="E2943" i="1"/>
  <c r="F2943" i="1" s="1"/>
  <c r="G2941" i="1"/>
  <c r="H2941" i="1" s="1"/>
  <c r="E2941" i="1"/>
  <c r="F2941" i="1" s="1"/>
  <c r="G2939" i="1"/>
  <c r="H2939" i="1" s="1"/>
  <c r="E2939" i="1"/>
  <c r="F2939" i="1" s="1"/>
  <c r="G2937" i="1"/>
  <c r="H2937" i="1" s="1"/>
  <c r="E2937" i="1"/>
  <c r="F2937" i="1" s="1"/>
  <c r="G2935" i="1"/>
  <c r="H2935" i="1" s="1"/>
  <c r="E2935" i="1"/>
  <c r="F2935" i="1" s="1"/>
  <c r="G2933" i="1"/>
  <c r="H2933" i="1" s="1"/>
  <c r="E2933" i="1"/>
  <c r="F2933" i="1" s="1"/>
  <c r="G2930" i="1"/>
  <c r="H2930" i="1" s="1"/>
  <c r="E2930" i="1"/>
  <c r="F2930" i="1" s="1"/>
  <c r="G2929" i="1"/>
  <c r="H2929" i="1" s="1"/>
  <c r="E2929" i="1"/>
  <c r="F2929" i="1" s="1"/>
  <c r="G2927" i="1"/>
  <c r="H2927" i="1" s="1"/>
  <c r="E2927" i="1"/>
  <c r="F2927" i="1" s="1"/>
  <c r="G2925" i="1"/>
  <c r="H2925" i="1" s="1"/>
  <c r="E2925" i="1"/>
  <c r="F2925" i="1" s="1"/>
  <c r="G2923" i="1"/>
  <c r="H2923" i="1" s="1"/>
  <c r="E2923" i="1"/>
  <c r="F2923" i="1" s="1"/>
  <c r="G2921" i="1"/>
  <c r="H2921" i="1" s="1"/>
  <c r="E2921" i="1"/>
  <c r="F2921" i="1" s="1"/>
  <c r="G2919" i="1"/>
  <c r="H2919" i="1" s="1"/>
  <c r="E2919" i="1"/>
  <c r="F2919" i="1" s="1"/>
  <c r="G2917" i="1"/>
  <c r="H2917" i="1" s="1"/>
  <c r="E2917" i="1"/>
  <c r="F2917" i="1" s="1"/>
  <c r="G2914" i="1"/>
  <c r="H2914" i="1" s="1"/>
  <c r="E2914" i="1"/>
  <c r="F2914" i="1" s="1"/>
  <c r="G2912" i="1"/>
  <c r="H2912" i="1" s="1"/>
  <c r="E2912" i="1"/>
  <c r="F2912" i="1" s="1"/>
  <c r="G2910" i="1"/>
  <c r="H2910" i="1" s="1"/>
  <c r="E2910" i="1"/>
  <c r="F2910" i="1" s="1"/>
  <c r="G2908" i="1"/>
  <c r="H2908" i="1" s="1"/>
  <c r="E2908" i="1"/>
  <c r="F2908" i="1" s="1"/>
  <c r="G2906" i="1"/>
  <c r="H2906" i="1" s="1"/>
  <c r="E2906" i="1"/>
  <c r="F2906" i="1" s="1"/>
  <c r="G2904" i="1"/>
  <c r="H2904" i="1" s="1"/>
  <c r="E2904" i="1"/>
  <c r="F2904" i="1" s="1"/>
  <c r="G2902" i="1"/>
  <c r="H2902" i="1" s="1"/>
  <c r="E2902" i="1"/>
  <c r="F2902" i="1" s="1"/>
  <c r="G2900" i="1"/>
  <c r="H2900" i="1" s="1"/>
  <c r="E2900" i="1"/>
  <c r="F2900" i="1" s="1"/>
  <c r="G2896" i="1"/>
  <c r="H2896" i="1" s="1"/>
  <c r="E2896" i="1"/>
  <c r="F2896" i="1" s="1"/>
  <c r="G2894" i="1"/>
  <c r="H2894" i="1" s="1"/>
  <c r="E2894" i="1"/>
  <c r="F2894" i="1" s="1"/>
  <c r="G2892" i="1"/>
  <c r="H2892" i="1" s="1"/>
  <c r="E2892" i="1"/>
  <c r="F2892" i="1" s="1"/>
  <c r="G2890" i="1"/>
  <c r="H2890" i="1" s="1"/>
  <c r="E2890" i="1"/>
  <c r="F2890" i="1" s="1"/>
  <c r="G2888" i="1"/>
  <c r="H2888" i="1" s="1"/>
  <c r="E2888" i="1"/>
  <c r="F2888" i="1" s="1"/>
  <c r="G2886" i="1"/>
  <c r="H2886" i="1" s="1"/>
  <c r="E2886" i="1"/>
  <c r="F2886" i="1" s="1"/>
  <c r="G2884" i="1"/>
  <c r="H2884" i="1" s="1"/>
  <c r="E2884" i="1"/>
  <c r="F2884" i="1" s="1"/>
  <c r="G2882" i="1"/>
  <c r="H2882" i="1" s="1"/>
  <c r="E2882" i="1"/>
  <c r="F2882" i="1" s="1"/>
  <c r="G2880" i="1"/>
  <c r="H2880" i="1" s="1"/>
  <c r="E2880" i="1"/>
  <c r="F2880" i="1" s="1"/>
  <c r="G2878" i="1"/>
  <c r="H2878" i="1" s="1"/>
  <c r="E2878" i="1"/>
  <c r="F2878" i="1" s="1"/>
  <c r="G2876" i="1"/>
  <c r="H2876" i="1" s="1"/>
  <c r="E2876" i="1"/>
  <c r="F2876" i="1" s="1"/>
  <c r="G2874" i="1"/>
  <c r="H2874" i="1" s="1"/>
  <c r="E2874" i="1"/>
  <c r="F2874" i="1" s="1"/>
  <c r="G2872" i="1"/>
  <c r="H2872" i="1" s="1"/>
  <c r="E2872" i="1"/>
  <c r="F2872" i="1" s="1"/>
  <c r="G2870" i="1"/>
  <c r="H2870" i="1" s="1"/>
  <c r="E2870" i="1"/>
  <c r="F2870" i="1" s="1"/>
  <c r="G2868" i="1"/>
  <c r="H2868" i="1" s="1"/>
  <c r="E2868" i="1"/>
  <c r="F2868" i="1" s="1"/>
  <c r="G2866" i="1"/>
  <c r="H2866" i="1" s="1"/>
  <c r="E2866" i="1"/>
  <c r="F2866" i="1" s="1"/>
  <c r="G2864" i="1"/>
  <c r="H2864" i="1" s="1"/>
  <c r="E2864" i="1"/>
  <c r="F2864" i="1" s="1"/>
  <c r="G2862" i="1"/>
  <c r="H2862" i="1" s="1"/>
  <c r="E2862" i="1"/>
  <c r="F2862" i="1" s="1"/>
  <c r="G2860" i="1"/>
  <c r="H2860" i="1" s="1"/>
  <c r="E2860" i="1"/>
  <c r="F2860" i="1" s="1"/>
  <c r="G2858" i="1"/>
  <c r="H2858" i="1" s="1"/>
  <c r="E2858" i="1"/>
  <c r="F2858" i="1" s="1"/>
  <c r="G2856" i="1"/>
  <c r="H2856" i="1" s="1"/>
  <c r="E2856" i="1"/>
  <c r="F2856" i="1" s="1"/>
  <c r="G2854" i="1"/>
  <c r="H2854" i="1" s="1"/>
  <c r="E2854" i="1"/>
  <c r="F2854" i="1" s="1"/>
  <c r="G2852" i="1"/>
  <c r="H2852" i="1" s="1"/>
  <c r="E2852" i="1"/>
  <c r="F2852" i="1" s="1"/>
  <c r="G2850" i="1"/>
  <c r="H2850" i="1" s="1"/>
  <c r="E2850" i="1"/>
  <c r="F2850" i="1" s="1"/>
  <c r="G2848" i="1"/>
  <c r="H2848" i="1" s="1"/>
  <c r="E2848" i="1"/>
  <c r="F2848" i="1" s="1"/>
  <c r="G2846" i="1"/>
  <c r="H2846" i="1" s="1"/>
  <c r="E2846" i="1"/>
  <c r="F2846" i="1" s="1"/>
  <c r="G2844" i="1"/>
  <c r="H2844" i="1" s="1"/>
  <c r="E2844" i="1"/>
  <c r="F2844" i="1" s="1"/>
  <c r="G2841" i="1"/>
  <c r="H2841" i="1" s="1"/>
  <c r="E2841" i="1"/>
  <c r="F2841" i="1" s="1"/>
  <c r="G2840" i="1"/>
  <c r="H2840" i="1" s="1"/>
  <c r="E2840" i="1"/>
  <c r="F2840" i="1" s="1"/>
  <c r="G2838" i="1"/>
  <c r="H2838" i="1" s="1"/>
  <c r="E2838" i="1"/>
  <c r="F2838" i="1" s="1"/>
  <c r="G2836" i="1"/>
  <c r="H2836" i="1" s="1"/>
  <c r="E2836" i="1"/>
  <c r="F2836" i="1" s="1"/>
  <c r="G2834" i="1"/>
  <c r="H2834" i="1" s="1"/>
  <c r="E2834" i="1"/>
  <c r="F2834" i="1" s="1"/>
  <c r="G2832" i="1"/>
  <c r="H2832" i="1" s="1"/>
  <c r="E2832" i="1"/>
  <c r="F2832" i="1" s="1"/>
  <c r="G2829" i="1"/>
  <c r="H2829" i="1" s="1"/>
  <c r="E2829" i="1"/>
  <c r="F2829" i="1" s="1"/>
  <c r="G2827" i="1"/>
  <c r="H2827" i="1" s="1"/>
  <c r="E2827" i="1"/>
  <c r="F2827" i="1" s="1"/>
  <c r="G2825" i="1"/>
  <c r="H2825" i="1" s="1"/>
  <c r="E2825" i="1"/>
  <c r="F2825" i="1" s="1"/>
  <c r="G2823" i="1"/>
  <c r="H2823" i="1" s="1"/>
  <c r="E2823" i="1"/>
  <c r="F2823" i="1" s="1"/>
  <c r="G2821" i="1"/>
  <c r="H2821" i="1" s="1"/>
  <c r="E2821" i="1"/>
  <c r="F2821" i="1" s="1"/>
  <c r="G2817" i="1"/>
  <c r="H2817" i="1" s="1"/>
  <c r="E2817" i="1"/>
  <c r="F2817" i="1" s="1"/>
  <c r="G2815" i="1"/>
  <c r="H2815" i="1" s="1"/>
  <c r="E2815" i="1"/>
  <c r="F2815" i="1" s="1"/>
  <c r="G2813" i="1"/>
  <c r="H2813" i="1" s="1"/>
  <c r="E2813" i="1"/>
  <c r="F2813" i="1" s="1"/>
  <c r="G2811" i="1"/>
  <c r="H2811" i="1" s="1"/>
  <c r="E2811" i="1"/>
  <c r="F2811" i="1" s="1"/>
  <c r="G2809" i="1"/>
  <c r="H2809" i="1" s="1"/>
  <c r="E2809" i="1"/>
  <c r="F2809" i="1" s="1"/>
  <c r="G2807" i="1"/>
  <c r="H2807" i="1" s="1"/>
  <c r="E2807" i="1"/>
  <c r="F2807" i="1" s="1"/>
  <c r="G2805" i="1"/>
  <c r="H2805" i="1" s="1"/>
  <c r="E2805" i="1"/>
  <c r="F2805" i="1" s="1"/>
  <c r="G2803" i="1"/>
  <c r="H2803" i="1" s="1"/>
  <c r="E2803" i="1"/>
  <c r="F2803" i="1" s="1"/>
  <c r="G2801" i="1"/>
  <c r="H2801" i="1" s="1"/>
  <c r="E2801" i="1"/>
  <c r="F2801" i="1" s="1"/>
  <c r="G2799" i="1"/>
  <c r="H2799" i="1" s="1"/>
  <c r="E2799" i="1"/>
  <c r="F2799" i="1" s="1"/>
  <c r="G2796" i="1"/>
  <c r="H2796" i="1" s="1"/>
  <c r="E2796" i="1"/>
  <c r="F2796" i="1" s="1"/>
  <c r="G2794" i="1"/>
  <c r="H2794" i="1" s="1"/>
  <c r="E2794" i="1"/>
  <c r="F2794" i="1" s="1"/>
  <c r="G2792" i="1"/>
  <c r="H2792" i="1" s="1"/>
  <c r="E2792" i="1"/>
  <c r="F2792" i="1" s="1"/>
  <c r="G2790" i="1"/>
  <c r="H2790" i="1" s="1"/>
  <c r="E2790" i="1"/>
  <c r="F2790" i="1" s="1"/>
  <c r="G2788" i="1"/>
  <c r="H2788" i="1" s="1"/>
  <c r="E2788" i="1"/>
  <c r="F2788" i="1" s="1"/>
  <c r="G2786" i="1"/>
  <c r="H2786" i="1" s="1"/>
  <c r="E2786" i="1"/>
  <c r="F2786" i="1" s="1"/>
  <c r="G2784" i="1"/>
  <c r="H2784" i="1" s="1"/>
  <c r="E2784" i="1"/>
  <c r="F2784" i="1" s="1"/>
  <c r="G2782" i="1"/>
  <c r="H2782" i="1" s="1"/>
  <c r="E2782" i="1"/>
  <c r="F2782" i="1" s="1"/>
  <c r="G2780" i="1"/>
  <c r="H2780" i="1" s="1"/>
  <c r="E2780" i="1"/>
  <c r="F2780" i="1" s="1"/>
  <c r="G2778" i="1"/>
  <c r="H2778" i="1" s="1"/>
  <c r="E2778" i="1"/>
  <c r="F2778" i="1" s="1"/>
  <c r="G2776" i="1"/>
  <c r="H2776" i="1" s="1"/>
  <c r="E2776" i="1"/>
  <c r="F2776" i="1" s="1"/>
  <c r="G2774" i="1"/>
  <c r="H2774" i="1" s="1"/>
  <c r="E2774" i="1"/>
  <c r="F2774" i="1" s="1"/>
  <c r="G2772" i="1"/>
  <c r="H2772" i="1" s="1"/>
  <c r="E2772" i="1"/>
  <c r="F2772" i="1" s="1"/>
  <c r="G2770" i="1"/>
  <c r="H2770" i="1" s="1"/>
  <c r="E2770" i="1"/>
  <c r="F2770" i="1" s="1"/>
  <c r="G2768" i="1"/>
  <c r="H2768" i="1" s="1"/>
  <c r="E2768" i="1"/>
  <c r="F2768" i="1" s="1"/>
  <c r="G2766" i="1"/>
  <c r="H2766" i="1" s="1"/>
  <c r="E2766" i="1"/>
  <c r="F2766" i="1" s="1"/>
  <c r="G2764" i="1"/>
  <c r="H2764" i="1" s="1"/>
  <c r="E2764" i="1"/>
  <c r="F2764" i="1" s="1"/>
  <c r="G2762" i="1"/>
  <c r="H2762" i="1" s="1"/>
  <c r="E2762" i="1"/>
  <c r="F2762" i="1" s="1"/>
  <c r="G2759" i="1"/>
  <c r="H2759" i="1" s="1"/>
  <c r="E2759" i="1"/>
  <c r="F2759" i="1" s="1"/>
  <c r="G2757" i="1"/>
  <c r="H2757" i="1" s="1"/>
  <c r="E2757" i="1"/>
  <c r="F2757" i="1" s="1"/>
  <c r="G2755" i="1"/>
  <c r="H2755" i="1" s="1"/>
  <c r="E2755" i="1"/>
  <c r="F2755" i="1" s="1"/>
  <c r="G2753" i="1"/>
  <c r="H2753" i="1" s="1"/>
  <c r="E2753" i="1"/>
  <c r="F2753" i="1" s="1"/>
  <c r="G2751" i="1"/>
  <c r="H2751" i="1" s="1"/>
  <c r="E2751" i="1"/>
  <c r="F2751" i="1" s="1"/>
  <c r="G2749" i="1"/>
  <c r="H2749" i="1" s="1"/>
  <c r="E2749" i="1"/>
  <c r="F2749" i="1" s="1"/>
  <c r="G2747" i="1"/>
  <c r="H2747" i="1" s="1"/>
  <c r="E2747" i="1"/>
  <c r="F2747" i="1" s="1"/>
  <c r="G2745" i="1"/>
  <c r="H2745" i="1" s="1"/>
  <c r="E2745" i="1"/>
  <c r="F2745" i="1" s="1"/>
  <c r="G2743" i="1"/>
  <c r="H2743" i="1" s="1"/>
  <c r="E2743" i="1"/>
  <c r="F2743" i="1" s="1"/>
  <c r="G2741" i="1"/>
  <c r="H2741" i="1" s="1"/>
  <c r="E2741" i="1"/>
  <c r="F2741" i="1" s="1"/>
  <c r="G2739" i="1"/>
  <c r="H2739" i="1" s="1"/>
  <c r="E2739" i="1"/>
  <c r="F2739" i="1" s="1"/>
  <c r="G2737" i="1"/>
  <c r="H2737" i="1" s="1"/>
  <c r="E2737" i="1"/>
  <c r="F2737" i="1" s="1"/>
  <c r="G2733" i="1"/>
  <c r="H2733" i="1" s="1"/>
  <c r="E2733" i="1"/>
  <c r="F2733" i="1" s="1"/>
  <c r="G2731" i="1"/>
  <c r="H2731" i="1" s="1"/>
  <c r="E2731" i="1"/>
  <c r="F2731" i="1" s="1"/>
  <c r="G2729" i="1"/>
  <c r="H2729" i="1" s="1"/>
  <c r="E2729" i="1"/>
  <c r="F2729" i="1" s="1"/>
  <c r="G2727" i="1"/>
  <c r="H2727" i="1" s="1"/>
  <c r="E2727" i="1"/>
  <c r="F2727" i="1" s="1"/>
  <c r="G2725" i="1"/>
  <c r="H2725" i="1" s="1"/>
  <c r="E2725" i="1"/>
  <c r="F2725" i="1" s="1"/>
  <c r="G2723" i="1"/>
  <c r="H2723" i="1" s="1"/>
  <c r="E2723" i="1"/>
  <c r="F2723" i="1" s="1"/>
  <c r="G2721" i="1"/>
  <c r="H2721" i="1" s="1"/>
  <c r="E2721" i="1"/>
  <c r="F2721" i="1" s="1"/>
  <c r="G2719" i="1"/>
  <c r="H2719" i="1" s="1"/>
  <c r="E2719" i="1"/>
  <c r="F2719" i="1" s="1"/>
  <c r="G2717" i="1"/>
  <c r="H2717" i="1" s="1"/>
  <c r="E2717" i="1"/>
  <c r="F2717" i="1" s="1"/>
  <c r="G2715" i="1"/>
  <c r="H2715" i="1" s="1"/>
  <c r="E2715" i="1"/>
  <c r="F2715" i="1" s="1"/>
  <c r="G2713" i="1"/>
  <c r="H2713" i="1" s="1"/>
  <c r="E2713" i="1"/>
  <c r="F2713" i="1" s="1"/>
  <c r="G2711" i="1"/>
  <c r="H2711" i="1" s="1"/>
  <c r="E2711" i="1"/>
  <c r="F2711" i="1" s="1"/>
  <c r="G2709" i="1"/>
  <c r="H2709" i="1" s="1"/>
  <c r="E2709" i="1"/>
  <c r="F2709" i="1" s="1"/>
  <c r="G2707" i="1"/>
  <c r="H2707" i="1" s="1"/>
  <c r="E2707" i="1"/>
  <c r="F2707" i="1" s="1"/>
  <c r="G2705" i="1"/>
  <c r="H2705" i="1" s="1"/>
  <c r="E2705" i="1"/>
  <c r="F2705" i="1" s="1"/>
  <c r="G2703" i="1"/>
  <c r="H2703" i="1" s="1"/>
  <c r="E2703" i="1"/>
  <c r="F2703" i="1" s="1"/>
  <c r="G2701" i="1"/>
  <c r="H2701" i="1" s="1"/>
  <c r="E2701" i="1"/>
  <c r="F2701" i="1" s="1"/>
  <c r="G2699" i="1"/>
  <c r="H2699" i="1" s="1"/>
  <c r="E2699" i="1"/>
  <c r="F2699" i="1" s="1"/>
  <c r="G2697" i="1"/>
  <c r="H2697" i="1" s="1"/>
  <c r="E2697" i="1"/>
  <c r="F2697" i="1" s="1"/>
  <c r="G2695" i="1"/>
  <c r="H2695" i="1" s="1"/>
  <c r="E2695" i="1"/>
  <c r="F2695" i="1" s="1"/>
  <c r="G2693" i="1"/>
  <c r="H2693" i="1" s="1"/>
  <c r="E2693" i="1"/>
  <c r="F2693" i="1" s="1"/>
  <c r="G2691" i="1"/>
  <c r="H2691" i="1" s="1"/>
  <c r="E2691" i="1"/>
  <c r="F2691" i="1" s="1"/>
  <c r="G2689" i="1"/>
  <c r="H2689" i="1" s="1"/>
  <c r="E2689" i="1"/>
  <c r="F2689" i="1" s="1"/>
  <c r="G2687" i="1"/>
  <c r="H2687" i="1" s="1"/>
  <c r="E2687" i="1"/>
  <c r="F2687" i="1" s="1"/>
  <c r="G2685" i="1"/>
  <c r="H2685" i="1" s="1"/>
  <c r="E2685" i="1"/>
  <c r="F2685" i="1" s="1"/>
  <c r="G2683" i="1"/>
  <c r="H2683" i="1" s="1"/>
  <c r="E2683" i="1"/>
  <c r="F2683" i="1" s="1"/>
  <c r="G2681" i="1"/>
  <c r="H2681" i="1" s="1"/>
  <c r="E2681" i="1"/>
  <c r="F2681" i="1" s="1"/>
  <c r="G2679" i="1"/>
  <c r="H2679" i="1" s="1"/>
  <c r="E2679" i="1"/>
  <c r="F2679" i="1" s="1"/>
  <c r="G2677" i="1"/>
  <c r="H2677" i="1" s="1"/>
  <c r="E2677" i="1"/>
  <c r="F2677" i="1" s="1"/>
  <c r="G1879" i="1"/>
  <c r="H1879" i="1" s="1"/>
  <c r="E1879" i="1"/>
  <c r="F1879" i="1" s="1"/>
  <c r="G1877" i="1"/>
  <c r="H1877" i="1" s="1"/>
  <c r="E1877" i="1"/>
  <c r="F1877" i="1" s="1"/>
  <c r="G1875" i="1"/>
  <c r="H1875" i="1" s="1"/>
  <c r="E1875" i="1"/>
  <c r="F1875" i="1" s="1"/>
  <c r="G1873" i="1"/>
  <c r="H1873" i="1" s="1"/>
  <c r="E1873" i="1"/>
  <c r="F1873" i="1" s="1"/>
  <c r="G1871" i="1"/>
  <c r="H1871" i="1" s="1"/>
  <c r="E1871" i="1"/>
  <c r="F1871" i="1" s="1"/>
  <c r="G1867" i="1"/>
  <c r="H1867" i="1" s="1"/>
  <c r="E1867" i="1"/>
  <c r="F1867" i="1" s="1"/>
  <c r="G1855" i="1"/>
  <c r="H1855" i="1" s="1"/>
  <c r="E1855" i="1"/>
  <c r="F1855" i="1" s="1"/>
  <c r="G1853" i="1"/>
  <c r="H1853" i="1" s="1"/>
  <c r="E1853" i="1"/>
  <c r="F1853" i="1" s="1"/>
  <c r="G1851" i="1"/>
  <c r="H1851" i="1" s="1"/>
  <c r="E1851" i="1"/>
  <c r="F1851" i="1" s="1"/>
  <c r="G1849" i="1"/>
  <c r="H1849" i="1" s="1"/>
  <c r="E1849" i="1"/>
  <c r="F1849" i="1" s="1"/>
  <c r="G1847" i="1"/>
  <c r="H1847" i="1" s="1"/>
  <c r="E1847" i="1"/>
  <c r="F1847" i="1" s="1"/>
  <c r="G1845" i="1"/>
  <c r="H1845" i="1" s="1"/>
  <c r="E1845" i="1"/>
  <c r="F1845" i="1" s="1"/>
  <c r="G1841" i="1"/>
  <c r="H1841" i="1" s="1"/>
  <c r="E1841" i="1"/>
  <c r="F1841" i="1" s="1"/>
  <c r="G1839" i="1"/>
  <c r="H1839" i="1" s="1"/>
  <c r="E1839" i="1"/>
  <c r="F1839" i="1" s="1"/>
  <c r="G1835" i="1"/>
  <c r="H1835" i="1" s="1"/>
  <c r="E1835" i="1"/>
  <c r="F1835" i="1" s="1"/>
  <c r="G1827" i="1"/>
  <c r="H1827" i="1" s="1"/>
  <c r="E1827" i="1"/>
  <c r="F1827" i="1" s="1"/>
  <c r="G1825" i="1"/>
  <c r="H1825" i="1" s="1"/>
  <c r="E1825" i="1"/>
  <c r="F1825" i="1" s="1"/>
  <c r="G1823" i="1"/>
  <c r="H1823" i="1" s="1"/>
  <c r="E1823" i="1"/>
  <c r="F1823" i="1" s="1"/>
  <c r="G1821" i="1"/>
  <c r="H1821" i="1" s="1"/>
  <c r="E1821" i="1"/>
  <c r="F1821" i="1" s="1"/>
  <c r="G1819" i="1"/>
  <c r="H1819" i="1" s="1"/>
  <c r="E1819" i="1"/>
  <c r="F1819" i="1" s="1"/>
  <c r="G1816" i="1"/>
  <c r="H1816" i="1" s="1"/>
  <c r="E1816" i="1"/>
  <c r="F1816" i="1" s="1"/>
  <c r="G1814" i="1"/>
  <c r="H1814" i="1" s="1"/>
  <c r="E1814" i="1"/>
  <c r="F1814" i="1" s="1"/>
  <c r="G1812" i="1"/>
  <c r="H1812" i="1" s="1"/>
  <c r="E1812" i="1"/>
  <c r="F1812" i="1" s="1"/>
  <c r="G1810" i="1"/>
  <c r="H1810" i="1" s="1"/>
  <c r="E1810" i="1"/>
  <c r="F1810" i="1" s="1"/>
  <c r="G1807" i="1"/>
  <c r="H1807" i="1" s="1"/>
  <c r="E1807" i="1"/>
  <c r="F1807" i="1" s="1"/>
  <c r="G1805" i="1"/>
  <c r="H1805" i="1" s="1"/>
  <c r="E1805" i="1"/>
  <c r="F1805" i="1" s="1"/>
  <c r="G1803" i="1"/>
  <c r="H1803" i="1" s="1"/>
  <c r="E1803" i="1"/>
  <c r="F1803" i="1" s="1"/>
  <c r="G1797" i="1"/>
  <c r="H1797" i="1" s="1"/>
  <c r="E1797" i="1"/>
  <c r="F1797" i="1" s="1"/>
  <c r="G1793" i="1"/>
  <c r="H1793" i="1" s="1"/>
  <c r="E1793" i="1"/>
  <c r="F1793" i="1" s="1"/>
  <c r="G1789" i="1"/>
  <c r="H1789" i="1" s="1"/>
  <c r="E1789" i="1"/>
  <c r="F1789" i="1" s="1"/>
  <c r="G1782" i="1"/>
  <c r="H1782" i="1" s="1"/>
  <c r="E1782" i="1"/>
  <c r="F1782" i="1" s="1"/>
  <c r="G1775" i="1"/>
  <c r="H1775" i="1" s="1"/>
  <c r="E1775" i="1"/>
  <c r="F1775" i="1" s="1"/>
  <c r="G1771" i="1"/>
  <c r="H1771" i="1" s="1"/>
  <c r="E1771" i="1"/>
  <c r="F1771" i="1" s="1"/>
  <c r="G1767" i="1"/>
  <c r="H1767" i="1" s="1"/>
  <c r="E1767" i="1"/>
  <c r="F1767" i="1" s="1"/>
  <c r="G1765" i="1"/>
  <c r="H1765" i="1" s="1"/>
  <c r="E1765" i="1"/>
  <c r="F1765" i="1" s="1"/>
  <c r="G1763" i="1"/>
  <c r="H1763" i="1" s="1"/>
  <c r="E1763" i="1"/>
  <c r="F1763" i="1" s="1"/>
  <c r="G1761" i="1"/>
  <c r="H1761" i="1" s="1"/>
  <c r="E1761" i="1"/>
  <c r="F1761" i="1" s="1"/>
  <c r="G1759" i="1"/>
  <c r="H1759" i="1" s="1"/>
  <c r="E1759" i="1"/>
  <c r="F1759" i="1" s="1"/>
  <c r="G1751" i="1"/>
  <c r="H1751" i="1" s="1"/>
  <c r="E1751" i="1"/>
  <c r="F1751" i="1" s="1"/>
  <c r="G1749" i="1"/>
  <c r="H1749" i="1" s="1"/>
  <c r="E1749" i="1"/>
  <c r="F1749" i="1" s="1"/>
  <c r="G1745" i="1"/>
  <c r="H1745" i="1" s="1"/>
  <c r="E1745" i="1"/>
  <c r="F1745" i="1" s="1"/>
  <c r="G1743" i="1"/>
  <c r="H1743" i="1" s="1"/>
  <c r="E1743" i="1"/>
  <c r="F1743" i="1" s="1"/>
  <c r="G1741" i="1"/>
  <c r="H1741" i="1" s="1"/>
  <c r="E1741" i="1"/>
  <c r="F1741" i="1" s="1"/>
  <c r="G1739" i="1"/>
  <c r="H1739" i="1" s="1"/>
  <c r="E1739" i="1"/>
  <c r="F1739" i="1" s="1"/>
  <c r="G1735" i="1"/>
  <c r="H1735" i="1" s="1"/>
  <c r="E1735" i="1"/>
  <c r="F1735" i="1" s="1"/>
  <c r="G1729" i="1"/>
  <c r="H1729" i="1" s="1"/>
  <c r="E1729" i="1"/>
  <c r="F1729" i="1" s="1"/>
  <c r="G1727" i="1"/>
  <c r="H1727" i="1" s="1"/>
  <c r="E1727" i="1"/>
  <c r="F1727" i="1" s="1"/>
  <c r="G1725" i="1"/>
  <c r="H1725" i="1" s="1"/>
  <c r="E1725" i="1"/>
  <c r="F1725" i="1" s="1"/>
  <c r="G1721" i="1"/>
  <c r="H1721" i="1" s="1"/>
  <c r="E1721" i="1"/>
  <c r="F1721" i="1" s="1"/>
  <c r="G1719" i="1"/>
  <c r="H1719" i="1" s="1"/>
  <c r="E1719" i="1"/>
  <c r="F1719" i="1" s="1"/>
  <c r="G1717" i="1"/>
  <c r="H1717" i="1" s="1"/>
  <c r="E1717" i="1"/>
  <c r="F1717" i="1" s="1"/>
  <c r="G1713" i="1"/>
  <c r="H1713" i="1" s="1"/>
  <c r="E1713" i="1"/>
  <c r="F1713" i="1" s="1"/>
  <c r="G1711" i="1"/>
  <c r="H1711" i="1" s="1"/>
  <c r="E1711" i="1"/>
  <c r="F1711" i="1" s="1"/>
  <c r="G1709" i="1"/>
  <c r="H1709" i="1" s="1"/>
  <c r="E1709" i="1"/>
  <c r="F1709" i="1" s="1"/>
  <c r="G1705" i="1"/>
  <c r="H1705" i="1" s="1"/>
  <c r="E1705" i="1"/>
  <c r="F1705" i="1" s="1"/>
  <c r="G1703" i="1"/>
  <c r="H1703" i="1" s="1"/>
  <c r="E1703" i="1"/>
  <c r="F1703" i="1" s="1"/>
  <c r="G1699" i="1"/>
  <c r="H1699" i="1" s="1"/>
  <c r="E1699" i="1"/>
  <c r="F1699" i="1" s="1"/>
  <c r="G1695" i="1"/>
  <c r="H1695" i="1" s="1"/>
  <c r="E1695" i="1"/>
  <c r="F1695" i="1" s="1"/>
  <c r="G1693" i="1"/>
  <c r="H1693" i="1" s="1"/>
  <c r="E1693" i="1"/>
  <c r="F1693" i="1" s="1"/>
  <c r="G1687" i="1"/>
  <c r="H1687" i="1" s="1"/>
  <c r="E1687" i="1"/>
  <c r="F1687" i="1" s="1"/>
  <c r="G1683" i="1"/>
  <c r="H1683" i="1" s="1"/>
  <c r="E1683" i="1"/>
  <c r="F1683" i="1" s="1"/>
  <c r="G1663" i="1"/>
  <c r="H1663" i="1" s="1"/>
  <c r="E1663" i="1"/>
  <c r="F1663" i="1" s="1"/>
  <c r="G1657" i="1"/>
  <c r="H1657" i="1" s="1"/>
  <c r="E1657" i="1"/>
  <c r="F1657" i="1" s="1"/>
  <c r="G1651" i="1"/>
  <c r="H1651" i="1" s="1"/>
  <c r="E1651" i="1"/>
  <c r="F1651" i="1" s="1"/>
  <c r="G1649" i="1"/>
  <c r="H1649" i="1" s="1"/>
  <c r="E1649" i="1"/>
  <c r="F1649" i="1" s="1"/>
  <c r="G1647" i="1"/>
  <c r="H1647" i="1" s="1"/>
  <c r="E1647" i="1"/>
  <c r="F1647" i="1" s="1"/>
  <c r="G1641" i="1"/>
  <c r="H1641" i="1" s="1"/>
  <c r="E1641" i="1"/>
  <c r="F1641" i="1" s="1"/>
  <c r="G1639" i="1"/>
  <c r="H1639" i="1" s="1"/>
  <c r="E1639" i="1"/>
  <c r="F1639" i="1" s="1"/>
  <c r="G1637" i="1"/>
  <c r="H1637" i="1" s="1"/>
  <c r="E1637" i="1"/>
  <c r="F1637" i="1" s="1"/>
  <c r="G1635" i="1"/>
  <c r="H1635" i="1" s="1"/>
  <c r="E1635" i="1"/>
  <c r="F1635" i="1" s="1"/>
  <c r="G1625" i="1"/>
  <c r="H1625" i="1" s="1"/>
  <c r="E1625" i="1"/>
  <c r="F1625" i="1" s="1"/>
  <c r="G1621" i="1"/>
  <c r="H1621" i="1" s="1"/>
  <c r="E1621" i="1"/>
  <c r="F1621" i="1" s="1"/>
  <c r="G1619" i="1"/>
  <c r="H1619" i="1" s="1"/>
  <c r="E1619" i="1"/>
  <c r="F1619" i="1" s="1"/>
  <c r="G1617" i="1"/>
  <c r="H1617" i="1" s="1"/>
  <c r="E1617" i="1"/>
  <c r="F1617" i="1" s="1"/>
  <c r="G1615" i="1"/>
  <c r="H1615" i="1" s="1"/>
  <c r="E1615" i="1"/>
  <c r="F1615" i="1" s="1"/>
  <c r="G1613" i="1"/>
  <c r="H1613" i="1" s="1"/>
  <c r="E1613" i="1"/>
  <c r="F1613" i="1" s="1"/>
  <c r="G1611" i="1"/>
  <c r="H1611" i="1" s="1"/>
  <c r="E1611" i="1"/>
  <c r="F1611" i="1" s="1"/>
  <c r="G1609" i="1"/>
  <c r="H1609" i="1" s="1"/>
  <c r="E1609" i="1"/>
  <c r="F1609" i="1" s="1"/>
  <c r="G1607" i="1"/>
  <c r="H1607" i="1" s="1"/>
  <c r="E1607" i="1"/>
  <c r="F1607" i="1" s="1"/>
  <c r="G1602" i="1"/>
  <c r="H1602" i="1" s="1"/>
  <c r="E1602" i="1"/>
  <c r="F1602" i="1" s="1"/>
  <c r="G1597" i="1"/>
  <c r="H1597" i="1" s="1"/>
  <c r="E1597" i="1"/>
  <c r="F1597" i="1" s="1"/>
  <c r="G1594" i="1"/>
  <c r="H1594" i="1" s="1"/>
  <c r="E1594" i="1"/>
  <c r="F1594" i="1" s="1"/>
  <c r="G1593" i="1"/>
  <c r="H1593" i="1" s="1"/>
  <c r="E1593" i="1"/>
  <c r="F1593" i="1" s="1"/>
  <c r="G1591" i="1"/>
  <c r="H1591" i="1" s="1"/>
  <c r="E1591" i="1"/>
  <c r="F1591" i="1" s="1"/>
  <c r="G1587" i="1"/>
  <c r="H1587" i="1" s="1"/>
  <c r="E1587" i="1"/>
  <c r="F1587" i="1" s="1"/>
  <c r="G1583" i="1"/>
  <c r="H1583" i="1" s="1"/>
  <c r="E1583" i="1"/>
  <c r="F1583" i="1" s="1"/>
  <c r="G1581" i="1"/>
  <c r="H1581" i="1" s="1"/>
  <c r="E1581" i="1"/>
  <c r="F1581" i="1" s="1"/>
  <c r="G1579" i="1"/>
  <c r="H1579" i="1" s="1"/>
  <c r="E1579" i="1"/>
  <c r="F1579" i="1" s="1"/>
  <c r="G1577" i="1"/>
  <c r="H1577" i="1" s="1"/>
  <c r="E1577" i="1"/>
  <c r="F1577" i="1" s="1"/>
  <c r="G1575" i="1"/>
  <c r="H1575" i="1" s="1"/>
  <c r="E1575" i="1"/>
  <c r="F1575" i="1" s="1"/>
  <c r="G1573" i="1"/>
  <c r="H1573" i="1" s="1"/>
  <c r="E1573" i="1"/>
  <c r="F1573" i="1" s="1"/>
  <c r="G1569" i="1"/>
  <c r="H1569" i="1" s="1"/>
  <c r="E1569" i="1"/>
  <c r="F1569" i="1" s="1"/>
  <c r="G1556" i="1"/>
  <c r="H1556" i="1" s="1"/>
  <c r="E1556" i="1"/>
  <c r="F1556" i="1" s="1"/>
  <c r="G1554" i="1"/>
  <c r="H1554" i="1" s="1"/>
  <c r="E1554" i="1"/>
  <c r="F1554" i="1" s="1"/>
  <c r="G1552" i="1"/>
  <c r="H1552" i="1" s="1"/>
  <c r="E1552" i="1"/>
  <c r="F1552" i="1" s="1"/>
  <c r="G1549" i="1"/>
  <c r="H1549" i="1" s="1"/>
  <c r="E1549" i="1"/>
  <c r="F1549" i="1" s="1"/>
  <c r="G1546" i="1"/>
  <c r="H1546" i="1" s="1"/>
  <c r="E1546" i="1"/>
  <c r="F1546" i="1" s="1"/>
  <c r="G1544" i="1"/>
  <c r="H1544" i="1" s="1"/>
  <c r="E1544" i="1"/>
  <c r="F1544" i="1" s="1"/>
  <c r="G1542" i="1"/>
  <c r="H1542" i="1" s="1"/>
  <c r="E1542" i="1"/>
  <c r="F1542" i="1" s="1"/>
  <c r="G1540" i="1"/>
  <c r="H1540" i="1" s="1"/>
  <c r="E1540" i="1"/>
  <c r="F1540" i="1" s="1"/>
  <c r="G1529" i="1"/>
  <c r="H1529" i="1" s="1"/>
  <c r="E1529" i="1"/>
  <c r="F1529" i="1" s="1"/>
  <c r="G1526" i="1"/>
  <c r="H1526" i="1" s="1"/>
  <c r="E1526" i="1"/>
  <c r="F1526" i="1" s="1"/>
  <c r="G1514" i="1"/>
  <c r="H1514" i="1" s="1"/>
  <c r="E1514" i="1"/>
  <c r="F1514" i="1" s="1"/>
  <c r="G1512" i="1"/>
  <c r="H1512" i="1" s="1"/>
  <c r="E1512" i="1"/>
  <c r="F1512" i="1" s="1"/>
  <c r="G1510" i="1"/>
  <c r="H1510" i="1" s="1"/>
  <c r="E1510" i="1"/>
  <c r="F1510" i="1" s="1"/>
  <c r="G1508" i="1"/>
  <c r="H1508" i="1" s="1"/>
  <c r="E1508" i="1"/>
  <c r="F1508" i="1" s="1"/>
  <c r="G1500" i="1"/>
  <c r="H1500" i="1" s="1"/>
  <c r="E1500" i="1"/>
  <c r="F1500" i="1" s="1"/>
  <c r="G1498" i="1"/>
  <c r="H1498" i="1" s="1"/>
  <c r="E1498" i="1"/>
  <c r="F1498" i="1" s="1"/>
  <c r="G1494" i="1"/>
  <c r="H1494" i="1" s="1"/>
  <c r="E1494" i="1"/>
  <c r="F1494" i="1" s="1"/>
  <c r="G1492" i="1"/>
  <c r="H1492" i="1" s="1"/>
  <c r="E1492" i="1"/>
  <c r="F1492" i="1" s="1"/>
  <c r="G1490" i="1"/>
  <c r="H1490" i="1" s="1"/>
  <c r="E1490" i="1"/>
  <c r="F1490" i="1" s="1"/>
  <c r="G1480" i="1"/>
  <c r="H1480" i="1" s="1"/>
  <c r="E1480" i="1"/>
  <c r="F1480" i="1" s="1"/>
  <c r="G1478" i="1"/>
  <c r="H1478" i="1" s="1"/>
  <c r="E1478" i="1"/>
  <c r="F1478" i="1" s="1"/>
  <c r="G1474" i="1"/>
  <c r="H1474" i="1" s="1"/>
  <c r="E1474" i="1"/>
  <c r="F1474" i="1" s="1"/>
  <c r="G1472" i="1"/>
  <c r="H1472" i="1" s="1"/>
  <c r="E1472" i="1"/>
  <c r="F1472" i="1" s="1"/>
  <c r="G1470" i="1"/>
  <c r="H1470" i="1" s="1"/>
  <c r="E1470" i="1"/>
  <c r="F1470" i="1" s="1"/>
  <c r="G1466" i="1"/>
  <c r="H1466" i="1" s="1"/>
  <c r="E1466" i="1"/>
  <c r="F1466" i="1" s="1"/>
  <c r="G1464" i="1"/>
  <c r="H1464" i="1" s="1"/>
  <c r="E1464" i="1"/>
  <c r="F1464" i="1" s="1"/>
  <c r="G1461" i="1"/>
  <c r="H1461" i="1" s="1"/>
  <c r="E1461" i="1"/>
  <c r="F1461" i="1" s="1"/>
  <c r="G1457" i="1"/>
  <c r="H1457" i="1" s="1"/>
  <c r="E1457" i="1"/>
  <c r="F1457" i="1" s="1"/>
  <c r="G1455" i="1"/>
  <c r="H1455" i="1" s="1"/>
  <c r="E1455" i="1"/>
  <c r="F1455" i="1" s="1"/>
  <c r="G1453" i="1"/>
  <c r="H1453" i="1" s="1"/>
  <c r="E1453" i="1"/>
  <c r="F1453" i="1" s="1"/>
  <c r="G1451" i="1"/>
  <c r="H1451" i="1" s="1"/>
  <c r="E1451" i="1"/>
  <c r="F1451" i="1" s="1"/>
  <c r="G1449" i="1"/>
  <c r="H1449" i="1" s="1"/>
  <c r="E1449" i="1"/>
  <c r="F1449" i="1" s="1"/>
  <c r="G1447" i="1"/>
  <c r="H1447" i="1" s="1"/>
  <c r="E1447" i="1"/>
  <c r="F1447" i="1" s="1"/>
  <c r="G1443" i="1"/>
  <c r="H1443" i="1" s="1"/>
  <c r="E1443" i="1"/>
  <c r="F1443" i="1" s="1"/>
  <c r="G1441" i="1"/>
  <c r="H1441" i="1" s="1"/>
  <c r="E1441" i="1"/>
  <c r="F1441" i="1" s="1"/>
  <c r="G1439" i="1"/>
  <c r="H1439" i="1" s="1"/>
  <c r="E1439" i="1"/>
  <c r="F1439" i="1" s="1"/>
  <c r="G1435" i="1"/>
  <c r="H1435" i="1" s="1"/>
  <c r="E1435" i="1"/>
  <c r="F1435" i="1" s="1"/>
  <c r="G1432" i="1"/>
  <c r="H1432" i="1" s="1"/>
  <c r="E1432" i="1"/>
  <c r="F1432" i="1" s="1"/>
  <c r="G1429" i="1"/>
  <c r="H1429" i="1" s="1"/>
  <c r="E1429" i="1"/>
  <c r="F1429" i="1" s="1"/>
  <c r="G1425" i="1"/>
  <c r="H1425" i="1" s="1"/>
  <c r="E1425" i="1"/>
  <c r="F1425" i="1" s="1"/>
  <c r="G1423" i="1"/>
  <c r="H1423" i="1" s="1"/>
  <c r="E1423" i="1"/>
  <c r="F1423" i="1" s="1"/>
  <c r="G1419" i="1"/>
  <c r="H1419" i="1" s="1"/>
  <c r="E1419" i="1"/>
  <c r="F1419" i="1" s="1"/>
  <c r="G1382" i="1"/>
  <c r="H1382" i="1" s="1"/>
  <c r="E1382" i="1"/>
  <c r="F1382" i="1" s="1"/>
  <c r="G1379" i="1"/>
  <c r="H1379" i="1" s="1"/>
  <c r="E1379" i="1"/>
  <c r="F1379" i="1" s="1"/>
  <c r="G1375" i="1"/>
  <c r="H1375" i="1" s="1"/>
  <c r="E1375" i="1"/>
  <c r="F1375" i="1" s="1"/>
  <c r="G1373" i="1"/>
  <c r="H1373" i="1" s="1"/>
  <c r="E1373" i="1"/>
  <c r="F1373" i="1" s="1"/>
  <c r="G1367" i="1"/>
  <c r="H1367" i="1" s="1"/>
  <c r="E1367" i="1"/>
  <c r="F1367" i="1" s="1"/>
  <c r="G1364" i="1"/>
  <c r="H1364" i="1" s="1"/>
  <c r="E1364" i="1"/>
  <c r="F1364" i="1" s="1"/>
  <c r="G1358" i="1"/>
  <c r="H1358" i="1" s="1"/>
  <c r="E1358" i="1"/>
  <c r="F1358" i="1" s="1"/>
  <c r="G1356" i="1"/>
  <c r="H1356" i="1" s="1"/>
  <c r="E1356" i="1"/>
  <c r="F1356" i="1" s="1"/>
  <c r="G1354" i="1"/>
  <c r="H1354" i="1" s="1"/>
  <c r="E1354" i="1"/>
  <c r="F1354" i="1" s="1"/>
  <c r="G1352" i="1"/>
  <c r="H1352" i="1" s="1"/>
  <c r="E1352" i="1"/>
  <c r="F1352" i="1" s="1"/>
  <c r="G1350" i="1"/>
  <c r="H1350" i="1" s="1"/>
  <c r="E1350" i="1"/>
  <c r="F1350" i="1" s="1"/>
  <c r="G1348" i="1"/>
  <c r="H1348" i="1" s="1"/>
  <c r="E1348" i="1"/>
  <c r="F1348" i="1" s="1"/>
  <c r="G1344" i="1"/>
  <c r="H1344" i="1" s="1"/>
  <c r="E1344" i="1"/>
  <c r="F1344" i="1" s="1"/>
  <c r="G1342" i="1"/>
  <c r="H1342" i="1" s="1"/>
  <c r="E1342" i="1"/>
  <c r="F1342" i="1" s="1"/>
  <c r="G1340" i="1"/>
  <c r="H1340" i="1" s="1"/>
  <c r="E1340" i="1"/>
  <c r="F1340" i="1" s="1"/>
  <c r="G1338" i="1"/>
  <c r="H1338" i="1" s="1"/>
  <c r="E1338" i="1"/>
  <c r="F1338" i="1" s="1"/>
  <c r="G1335" i="1"/>
  <c r="H1335" i="1" s="1"/>
  <c r="E1335" i="1"/>
  <c r="F1335" i="1" s="1"/>
  <c r="G1332" i="1"/>
  <c r="H1332" i="1" s="1"/>
  <c r="E1332" i="1"/>
  <c r="F1332" i="1" s="1"/>
  <c r="G1330" i="1"/>
  <c r="H1330" i="1" s="1"/>
  <c r="E1330" i="1"/>
  <c r="F1330" i="1" s="1"/>
  <c r="G1315" i="1"/>
  <c r="H1315" i="1" s="1"/>
  <c r="E1315" i="1"/>
  <c r="F1315" i="1" s="1"/>
  <c r="G1309" i="1"/>
  <c r="H1309" i="1" s="1"/>
  <c r="E1309" i="1"/>
  <c r="F1309" i="1" s="1"/>
  <c r="G1299" i="1"/>
  <c r="H1299" i="1" s="1"/>
  <c r="E1299" i="1"/>
  <c r="F1299" i="1" s="1"/>
  <c r="G1296" i="1"/>
  <c r="H1296" i="1" s="1"/>
  <c r="E1296" i="1"/>
  <c r="F1296" i="1" s="1"/>
  <c r="G1295" i="1"/>
  <c r="H1295" i="1" s="1"/>
  <c r="E1295" i="1"/>
  <c r="F1295" i="1" s="1"/>
  <c r="G1289" i="1"/>
  <c r="H1289" i="1" s="1"/>
  <c r="E1289" i="1"/>
  <c r="F1289" i="1" s="1"/>
  <c r="G1287" i="1"/>
  <c r="H1287" i="1" s="1"/>
  <c r="E1287" i="1"/>
  <c r="F1287" i="1" s="1"/>
  <c r="G1269" i="1"/>
  <c r="H1269" i="1" s="1"/>
  <c r="E1269" i="1"/>
  <c r="F1269" i="1" s="1"/>
  <c r="G1265" i="1"/>
  <c r="H1265" i="1" s="1"/>
  <c r="E1265" i="1"/>
  <c r="F1265" i="1" s="1"/>
  <c r="G1263" i="1"/>
  <c r="H1263" i="1" s="1"/>
  <c r="E1263" i="1"/>
  <c r="F1263" i="1" s="1"/>
  <c r="G1257" i="1"/>
  <c r="H1257" i="1" s="1"/>
  <c r="E1257" i="1"/>
  <c r="F1257" i="1" s="1"/>
  <c r="G1255" i="1"/>
  <c r="H1255" i="1" s="1"/>
  <c r="E1255" i="1"/>
  <c r="F1255" i="1" s="1"/>
  <c r="G1249" i="1"/>
  <c r="H1249" i="1" s="1"/>
  <c r="E1249" i="1"/>
  <c r="F1249" i="1" s="1"/>
  <c r="G1247" i="1"/>
  <c r="H1247" i="1" s="1"/>
  <c r="E1247" i="1"/>
  <c r="F1247" i="1" s="1"/>
  <c r="G1245" i="1"/>
  <c r="H1245" i="1" s="1"/>
  <c r="E1245" i="1"/>
  <c r="F1245" i="1" s="1"/>
  <c r="G1243" i="1"/>
  <c r="H1243" i="1" s="1"/>
  <c r="E1243" i="1"/>
  <c r="F1243" i="1" s="1"/>
  <c r="G1241" i="1"/>
  <c r="H1241" i="1" s="1"/>
  <c r="E1241" i="1"/>
  <c r="F1241" i="1" s="1"/>
  <c r="G1239" i="1"/>
  <c r="H1239" i="1" s="1"/>
  <c r="E1239" i="1"/>
  <c r="F1239" i="1" s="1"/>
  <c r="G1237" i="1"/>
  <c r="H1237" i="1" s="1"/>
  <c r="E1237" i="1"/>
  <c r="F1237" i="1" s="1"/>
  <c r="G1231" i="1"/>
  <c r="H1231" i="1" s="1"/>
  <c r="E1231" i="1"/>
  <c r="F1231" i="1" s="1"/>
  <c r="G1225" i="1"/>
  <c r="H1225" i="1" s="1"/>
  <c r="E1225" i="1"/>
  <c r="F1225" i="1" s="1"/>
  <c r="G1213" i="1"/>
  <c r="H1213" i="1" s="1"/>
  <c r="E1213" i="1"/>
  <c r="F1213" i="1" s="1"/>
  <c r="G1205" i="1"/>
  <c r="H1205" i="1" s="1"/>
  <c r="E1205" i="1"/>
  <c r="F1205" i="1" s="1"/>
  <c r="G1203" i="1"/>
  <c r="H1203" i="1" s="1"/>
  <c r="E1203" i="1"/>
  <c r="F1203" i="1" s="1"/>
  <c r="G1195" i="1"/>
  <c r="H1195" i="1" s="1"/>
  <c r="E1195" i="1"/>
  <c r="F1195" i="1" s="1"/>
  <c r="G1189" i="1"/>
  <c r="H1189" i="1" s="1"/>
  <c r="E1189" i="1"/>
  <c r="F1189" i="1" s="1"/>
  <c r="G1183" i="1"/>
  <c r="H1183" i="1" s="1"/>
  <c r="E1183" i="1"/>
  <c r="F1183" i="1" s="1"/>
  <c r="G1180" i="1"/>
  <c r="H1180" i="1" s="1"/>
  <c r="E1180" i="1"/>
  <c r="F1180" i="1" s="1"/>
  <c r="G1176" i="1"/>
  <c r="H1176" i="1" s="1"/>
  <c r="E1176" i="1"/>
  <c r="F1176" i="1" s="1"/>
  <c r="G1174" i="1"/>
  <c r="H1174" i="1" s="1"/>
  <c r="E1174" i="1"/>
  <c r="F1174" i="1" s="1"/>
  <c r="G1172" i="1"/>
  <c r="H1172" i="1" s="1"/>
  <c r="E1172" i="1"/>
  <c r="F1172" i="1" s="1"/>
  <c r="G1162" i="1"/>
  <c r="H1162" i="1" s="1"/>
  <c r="E1162" i="1"/>
  <c r="F1162" i="1" s="1"/>
  <c r="G1152" i="1"/>
  <c r="H1152" i="1" s="1"/>
  <c r="E1152" i="1"/>
  <c r="F1152" i="1" s="1"/>
  <c r="G1149" i="1"/>
  <c r="H1149" i="1" s="1"/>
  <c r="E1149" i="1"/>
  <c r="F1149" i="1" s="1"/>
  <c r="G1138" i="1"/>
  <c r="H1138" i="1" s="1"/>
  <c r="E1138" i="1"/>
  <c r="F1138" i="1" s="1"/>
  <c r="G1135" i="1"/>
  <c r="H1135" i="1" s="1"/>
  <c r="E1135" i="1"/>
  <c r="F1135" i="1" s="1"/>
  <c r="G1134" i="1"/>
  <c r="H1134" i="1" s="1"/>
  <c r="E1134" i="1"/>
  <c r="F1134" i="1" s="1"/>
  <c r="G1128" i="1"/>
  <c r="H1128" i="1" s="1"/>
  <c r="E1128" i="1"/>
  <c r="F1128" i="1" s="1"/>
  <c r="G1112" i="1"/>
  <c r="H1112" i="1" s="1"/>
  <c r="E1112" i="1"/>
  <c r="F1112" i="1" s="1"/>
  <c r="G1106" i="1"/>
  <c r="H1106" i="1" s="1"/>
  <c r="E1106" i="1"/>
  <c r="F1106" i="1" s="1"/>
  <c r="G1102" i="1"/>
  <c r="H1102" i="1" s="1"/>
  <c r="E1102" i="1"/>
  <c r="F1102" i="1" s="1"/>
  <c r="G1092" i="1"/>
  <c r="H1092" i="1" s="1"/>
  <c r="E1092" i="1"/>
  <c r="F1092" i="1" s="1"/>
  <c r="G1078" i="1"/>
  <c r="H1078" i="1" s="1"/>
  <c r="E1078" i="1"/>
  <c r="F1078" i="1" s="1"/>
  <c r="G1072" i="1"/>
  <c r="H1072" i="1" s="1"/>
  <c r="E1072" i="1"/>
  <c r="F1072" i="1" s="1"/>
  <c r="G1070" i="1"/>
  <c r="H1070" i="1" s="1"/>
  <c r="E1070" i="1"/>
  <c r="F1070" i="1" s="1"/>
  <c r="G1066" i="1"/>
  <c r="H1066" i="1" s="1"/>
  <c r="E1066" i="1"/>
  <c r="F1066" i="1" s="1"/>
  <c r="G1061" i="1"/>
  <c r="H1061" i="1" s="1"/>
  <c r="E1061" i="1"/>
  <c r="F1061" i="1" s="1"/>
  <c r="G1057" i="1"/>
  <c r="H1057" i="1" s="1"/>
  <c r="E1057" i="1"/>
  <c r="F1057" i="1" s="1"/>
  <c r="G1040" i="1"/>
  <c r="H1040" i="1" s="1"/>
  <c r="E1040" i="1"/>
  <c r="F1040" i="1" s="1"/>
  <c r="G1036" i="1"/>
  <c r="H1036" i="1" s="1"/>
  <c r="E1036" i="1"/>
  <c r="F1036" i="1" s="1"/>
  <c r="G1018" i="1"/>
  <c r="H1018" i="1" s="1"/>
  <c r="E1018" i="1"/>
  <c r="F1018" i="1" s="1"/>
  <c r="G1016" i="1"/>
  <c r="H1016" i="1" s="1"/>
  <c r="E1016" i="1"/>
  <c r="F1016" i="1" s="1"/>
  <c r="G1014" i="1"/>
  <c r="H1014" i="1" s="1"/>
  <c r="E1014" i="1"/>
  <c r="F1014" i="1" s="1"/>
  <c r="G1010" i="1"/>
  <c r="H1010" i="1" s="1"/>
  <c r="E1010" i="1"/>
  <c r="F1010" i="1" s="1"/>
  <c r="G1002" i="1"/>
  <c r="H1002" i="1" s="1"/>
  <c r="E1002" i="1"/>
  <c r="F1002" i="1" s="1"/>
  <c r="G999" i="1"/>
  <c r="H999" i="1" s="1"/>
  <c r="E999" i="1"/>
  <c r="F999" i="1" s="1"/>
  <c r="G990" i="1"/>
  <c r="H990" i="1" s="1"/>
  <c r="E990" i="1"/>
  <c r="F990" i="1" s="1"/>
  <c r="G988" i="1"/>
  <c r="H988" i="1" s="1"/>
  <c r="E988" i="1"/>
  <c r="F988" i="1" s="1"/>
  <c r="G984" i="1"/>
  <c r="H984" i="1" s="1"/>
  <c r="E984" i="1"/>
  <c r="F984" i="1" s="1"/>
  <c r="G982" i="1"/>
  <c r="H982" i="1" s="1"/>
  <c r="E982" i="1"/>
  <c r="F982" i="1" s="1"/>
  <c r="G976" i="1"/>
  <c r="H976" i="1" s="1"/>
  <c r="E976" i="1"/>
  <c r="F976" i="1" s="1"/>
  <c r="G970" i="1"/>
  <c r="H970" i="1" s="1"/>
  <c r="E970" i="1"/>
  <c r="F970" i="1" s="1"/>
  <c r="G967" i="1"/>
  <c r="H967" i="1" s="1"/>
  <c r="E967" i="1"/>
  <c r="F967" i="1" s="1"/>
  <c r="G966" i="1"/>
  <c r="H966" i="1" s="1"/>
  <c r="E966" i="1"/>
  <c r="F966" i="1" s="1"/>
  <c r="G961" i="1"/>
  <c r="H961" i="1" s="1"/>
  <c r="E961" i="1"/>
  <c r="F961" i="1" s="1"/>
  <c r="G954" i="1"/>
  <c r="H954" i="1" s="1"/>
  <c r="E954" i="1"/>
  <c r="F954" i="1" s="1"/>
  <c r="G952" i="1"/>
  <c r="H952" i="1" s="1"/>
  <c r="E952" i="1"/>
  <c r="F952" i="1" s="1"/>
  <c r="G950" i="1"/>
  <c r="H950" i="1" s="1"/>
  <c r="E950" i="1"/>
  <c r="F950" i="1" s="1"/>
  <c r="G948" i="1"/>
  <c r="H948" i="1" s="1"/>
  <c r="E948" i="1"/>
  <c r="F948" i="1" s="1"/>
  <c r="G946" i="1"/>
  <c r="H946" i="1" s="1"/>
  <c r="E946" i="1"/>
  <c r="F946" i="1" s="1"/>
  <c r="G942" i="1"/>
  <c r="H942" i="1" s="1"/>
  <c r="E942" i="1"/>
  <c r="F942" i="1" s="1"/>
  <c r="G940" i="1"/>
  <c r="H940" i="1" s="1"/>
  <c r="E940" i="1"/>
  <c r="F940" i="1" s="1"/>
  <c r="G934" i="1"/>
  <c r="H934" i="1" s="1"/>
  <c r="E934" i="1"/>
  <c r="F934" i="1" s="1"/>
  <c r="G928" i="1"/>
  <c r="H928" i="1" s="1"/>
  <c r="E928" i="1"/>
  <c r="F928" i="1" s="1"/>
  <c r="G926" i="1"/>
  <c r="H926" i="1" s="1"/>
  <c r="E926" i="1"/>
  <c r="F926" i="1" s="1"/>
  <c r="G924" i="1"/>
  <c r="H924" i="1" s="1"/>
  <c r="E924" i="1"/>
  <c r="F924" i="1" s="1"/>
  <c r="G918" i="1"/>
  <c r="H918" i="1" s="1"/>
  <c r="E918" i="1"/>
  <c r="F918" i="1" s="1"/>
  <c r="G914" i="1"/>
  <c r="H914" i="1" s="1"/>
  <c r="E914" i="1"/>
  <c r="F914" i="1" s="1"/>
  <c r="G912" i="1"/>
  <c r="H912" i="1" s="1"/>
  <c r="E912" i="1"/>
  <c r="F912" i="1" s="1"/>
  <c r="G904" i="1"/>
  <c r="H904" i="1" s="1"/>
  <c r="E904" i="1"/>
  <c r="F904" i="1" s="1"/>
  <c r="G902" i="1"/>
  <c r="H902" i="1" s="1"/>
  <c r="E902" i="1"/>
  <c r="F902" i="1" s="1"/>
  <c r="G900" i="1"/>
  <c r="H900" i="1" s="1"/>
  <c r="E900" i="1"/>
  <c r="F900" i="1" s="1"/>
  <c r="G892" i="1"/>
  <c r="H892" i="1" s="1"/>
  <c r="E892" i="1"/>
  <c r="F892" i="1" s="1"/>
  <c r="G888" i="1"/>
  <c r="H888" i="1" s="1"/>
  <c r="E888" i="1"/>
  <c r="F888" i="1" s="1"/>
  <c r="G886" i="1"/>
  <c r="H886" i="1" s="1"/>
  <c r="E886" i="1"/>
  <c r="F886" i="1" s="1"/>
  <c r="G880" i="1"/>
  <c r="H880" i="1" s="1"/>
  <c r="E880" i="1"/>
  <c r="F880" i="1" s="1"/>
  <c r="G878" i="1"/>
  <c r="H878" i="1" s="1"/>
  <c r="E878" i="1"/>
  <c r="F878" i="1" s="1"/>
  <c r="G876" i="1"/>
  <c r="H876" i="1" s="1"/>
  <c r="E876" i="1"/>
  <c r="F876" i="1" s="1"/>
  <c r="G874" i="1"/>
  <c r="H874" i="1" s="1"/>
  <c r="E874" i="1"/>
  <c r="F874" i="1" s="1"/>
  <c r="G872" i="1"/>
  <c r="H872" i="1" s="1"/>
  <c r="E872" i="1"/>
  <c r="F872" i="1" s="1"/>
  <c r="G866" i="1"/>
  <c r="H866" i="1" s="1"/>
  <c r="E866" i="1"/>
  <c r="F866" i="1" s="1"/>
  <c r="G864" i="1"/>
  <c r="H864" i="1" s="1"/>
  <c r="E864" i="1"/>
  <c r="F864" i="1" s="1"/>
  <c r="G2675" i="1"/>
  <c r="H2675" i="1" s="1"/>
  <c r="E2675" i="1"/>
  <c r="F2675" i="1" s="1"/>
  <c r="G2673" i="1"/>
  <c r="H2673" i="1" s="1"/>
  <c r="E2673" i="1"/>
  <c r="F2673" i="1" s="1"/>
  <c r="G2671" i="1"/>
  <c r="H2671" i="1" s="1"/>
  <c r="E2671" i="1"/>
  <c r="F2671" i="1" s="1"/>
  <c r="G2669" i="1"/>
  <c r="H2669" i="1" s="1"/>
  <c r="E2669" i="1"/>
  <c r="F2669" i="1" s="1"/>
  <c r="G2667" i="1"/>
  <c r="H2667" i="1" s="1"/>
  <c r="E2667" i="1"/>
  <c r="F2667" i="1" s="1"/>
  <c r="G2665" i="1"/>
  <c r="H2665" i="1" s="1"/>
  <c r="E2665" i="1"/>
  <c r="F2665" i="1" s="1"/>
  <c r="G2663" i="1"/>
  <c r="H2663" i="1" s="1"/>
  <c r="E2663" i="1"/>
  <c r="F2663" i="1" s="1"/>
  <c r="G2661" i="1"/>
  <c r="H2661" i="1" s="1"/>
  <c r="E2661" i="1"/>
  <c r="F2661" i="1" s="1"/>
  <c r="G2659" i="1"/>
  <c r="H2659" i="1" s="1"/>
  <c r="E2659" i="1"/>
  <c r="F2659" i="1" s="1"/>
  <c r="G2657" i="1"/>
  <c r="H2657" i="1" s="1"/>
  <c r="E2657" i="1"/>
  <c r="F2657" i="1" s="1"/>
  <c r="G2655" i="1"/>
  <c r="H2655" i="1" s="1"/>
  <c r="E2655" i="1"/>
  <c r="F2655" i="1" s="1"/>
  <c r="G2653" i="1"/>
  <c r="H2653" i="1" s="1"/>
  <c r="E2653" i="1"/>
  <c r="F2653" i="1" s="1"/>
  <c r="G2651" i="1"/>
  <c r="H2651" i="1" s="1"/>
  <c r="E2651" i="1"/>
  <c r="F2651" i="1" s="1"/>
  <c r="G2649" i="1"/>
  <c r="H2649" i="1" s="1"/>
  <c r="E2649" i="1"/>
  <c r="F2649" i="1" s="1"/>
  <c r="G2647" i="1"/>
  <c r="H2647" i="1" s="1"/>
  <c r="E2647" i="1"/>
  <c r="F2647" i="1" s="1"/>
  <c r="G2645" i="1"/>
  <c r="H2645" i="1" s="1"/>
  <c r="E2645" i="1"/>
  <c r="F2645" i="1" s="1"/>
  <c r="G2643" i="1"/>
  <c r="H2643" i="1" s="1"/>
  <c r="E2643" i="1"/>
  <c r="F2643" i="1" s="1"/>
  <c r="G2641" i="1"/>
  <c r="H2641" i="1" s="1"/>
  <c r="E2641" i="1"/>
  <c r="F2641" i="1" s="1"/>
  <c r="G2639" i="1"/>
  <c r="H2639" i="1" s="1"/>
  <c r="E2639" i="1"/>
  <c r="F2639" i="1" s="1"/>
  <c r="G2637" i="1"/>
  <c r="H2637" i="1" s="1"/>
  <c r="E2637" i="1"/>
  <c r="F2637" i="1" s="1"/>
  <c r="G2635" i="1"/>
  <c r="H2635" i="1" s="1"/>
  <c r="E2635" i="1"/>
  <c r="F2635" i="1" s="1"/>
  <c r="G2633" i="1"/>
  <c r="H2633" i="1" s="1"/>
  <c r="E2633" i="1"/>
  <c r="F2633" i="1" s="1"/>
  <c r="G2631" i="1"/>
  <c r="H2631" i="1" s="1"/>
  <c r="E2631" i="1"/>
  <c r="F2631" i="1" s="1"/>
  <c r="G2629" i="1"/>
  <c r="H2629" i="1" s="1"/>
  <c r="E2629" i="1"/>
  <c r="F2629" i="1" s="1"/>
  <c r="G2627" i="1"/>
  <c r="H2627" i="1" s="1"/>
  <c r="E2627" i="1"/>
  <c r="F2627" i="1" s="1"/>
  <c r="G2625" i="1"/>
  <c r="H2625" i="1" s="1"/>
  <c r="E2625" i="1"/>
  <c r="F2625" i="1" s="1"/>
  <c r="G2623" i="1"/>
  <c r="H2623" i="1" s="1"/>
  <c r="E2623" i="1"/>
  <c r="F2623" i="1" s="1"/>
  <c r="G2621" i="1"/>
  <c r="H2621" i="1" s="1"/>
  <c r="E2621" i="1"/>
  <c r="F2621" i="1" s="1"/>
  <c r="G2619" i="1"/>
  <c r="H2619" i="1" s="1"/>
  <c r="E2619" i="1"/>
  <c r="F2619" i="1" s="1"/>
  <c r="G2616" i="1"/>
  <c r="H2616" i="1" s="1"/>
  <c r="E2616" i="1"/>
  <c r="F2616" i="1" s="1"/>
  <c r="G2615" i="1"/>
  <c r="H2615" i="1" s="1"/>
  <c r="E2615" i="1"/>
  <c r="F2615" i="1" s="1"/>
  <c r="G2613" i="1"/>
  <c r="H2613" i="1" s="1"/>
  <c r="E2613" i="1"/>
  <c r="F2613" i="1" s="1"/>
  <c r="G2611" i="1"/>
  <c r="H2611" i="1" s="1"/>
  <c r="E2611" i="1"/>
  <c r="F2611" i="1" s="1"/>
  <c r="G2609" i="1"/>
  <c r="H2609" i="1" s="1"/>
  <c r="E2609" i="1"/>
  <c r="F2609" i="1" s="1"/>
  <c r="G2607" i="1"/>
  <c r="H2607" i="1" s="1"/>
  <c r="E2607" i="1"/>
  <c r="F2607" i="1" s="1"/>
  <c r="G2605" i="1"/>
  <c r="H2605" i="1" s="1"/>
  <c r="E2605" i="1"/>
  <c r="F2605" i="1" s="1"/>
  <c r="G2603" i="1"/>
  <c r="H2603" i="1" s="1"/>
  <c r="E2603" i="1"/>
  <c r="F2603" i="1" s="1"/>
  <c r="G2601" i="1"/>
  <c r="H2601" i="1" s="1"/>
  <c r="E2601" i="1"/>
  <c r="F2601" i="1" s="1"/>
  <c r="G2599" i="1"/>
  <c r="H2599" i="1" s="1"/>
  <c r="E2599" i="1"/>
  <c r="F2599" i="1" s="1"/>
  <c r="G2597" i="1"/>
  <c r="H2597" i="1" s="1"/>
  <c r="E2597" i="1"/>
  <c r="F2597" i="1" s="1"/>
  <c r="G2595" i="1"/>
  <c r="H2595" i="1" s="1"/>
  <c r="E2595" i="1"/>
  <c r="F2595" i="1" s="1"/>
  <c r="G2591" i="1"/>
  <c r="H2591" i="1" s="1"/>
  <c r="E2591" i="1"/>
  <c r="F2591" i="1" s="1"/>
  <c r="G2589" i="1"/>
  <c r="H2589" i="1" s="1"/>
  <c r="E2589" i="1"/>
  <c r="F2589" i="1" s="1"/>
  <c r="G2587" i="1"/>
  <c r="H2587" i="1" s="1"/>
  <c r="E2587" i="1"/>
  <c r="F2587" i="1" s="1"/>
  <c r="G2585" i="1"/>
  <c r="H2585" i="1" s="1"/>
  <c r="E2585" i="1"/>
  <c r="F2585" i="1" s="1"/>
  <c r="G2583" i="1"/>
  <c r="H2583" i="1" s="1"/>
  <c r="E2583" i="1"/>
  <c r="F2583" i="1" s="1"/>
  <c r="G2581" i="1"/>
  <c r="H2581" i="1" s="1"/>
  <c r="E2581" i="1"/>
  <c r="F2581" i="1" s="1"/>
  <c r="G2579" i="1"/>
  <c r="H2579" i="1" s="1"/>
  <c r="E2579" i="1"/>
  <c r="F2579" i="1" s="1"/>
  <c r="G2577" i="1"/>
  <c r="H2577" i="1" s="1"/>
  <c r="E2577" i="1"/>
  <c r="F2577" i="1" s="1"/>
  <c r="G2575" i="1"/>
  <c r="H2575" i="1" s="1"/>
  <c r="E2575" i="1"/>
  <c r="F2575" i="1" s="1"/>
  <c r="G2573" i="1"/>
  <c r="H2573" i="1" s="1"/>
  <c r="E2573" i="1"/>
  <c r="F2573" i="1" s="1"/>
  <c r="G2571" i="1"/>
  <c r="H2571" i="1" s="1"/>
  <c r="E2571" i="1"/>
  <c r="F2571" i="1" s="1"/>
  <c r="G2569" i="1"/>
  <c r="H2569" i="1" s="1"/>
  <c r="E2569" i="1"/>
  <c r="F2569" i="1" s="1"/>
  <c r="G2567" i="1"/>
  <c r="H2567" i="1" s="1"/>
  <c r="E2567" i="1"/>
  <c r="F2567" i="1" s="1"/>
  <c r="G2565" i="1"/>
  <c r="H2565" i="1" s="1"/>
  <c r="E2565" i="1"/>
  <c r="F2565" i="1" s="1"/>
  <c r="G2563" i="1"/>
  <c r="H2563" i="1" s="1"/>
  <c r="E2563" i="1"/>
  <c r="F2563" i="1" s="1"/>
  <c r="G2561" i="1"/>
  <c r="H2561" i="1" s="1"/>
  <c r="E2561" i="1"/>
  <c r="F2561" i="1" s="1"/>
  <c r="G2559" i="1"/>
  <c r="H2559" i="1" s="1"/>
  <c r="E2559" i="1"/>
  <c r="F2559" i="1" s="1"/>
  <c r="G2557" i="1"/>
  <c r="H2557" i="1" s="1"/>
  <c r="E2557" i="1"/>
  <c r="F2557" i="1" s="1"/>
  <c r="G2555" i="1"/>
  <c r="H2555" i="1" s="1"/>
  <c r="E2555" i="1"/>
  <c r="F2555" i="1" s="1"/>
  <c r="G2551" i="1"/>
  <c r="H2551" i="1" s="1"/>
  <c r="E2551" i="1"/>
  <c r="F2551" i="1" s="1"/>
  <c r="G2547" i="1"/>
  <c r="H2547" i="1" s="1"/>
  <c r="E2547" i="1"/>
  <c r="F2547" i="1" s="1"/>
  <c r="G2545" i="1"/>
  <c r="H2545" i="1" s="1"/>
  <c r="E2545" i="1"/>
  <c r="F2545" i="1" s="1"/>
  <c r="G2543" i="1"/>
  <c r="H2543" i="1" s="1"/>
  <c r="E2543" i="1"/>
  <c r="F2543" i="1" s="1"/>
  <c r="G2541" i="1"/>
  <c r="H2541" i="1" s="1"/>
  <c r="E2541" i="1"/>
  <c r="F2541" i="1" s="1"/>
  <c r="G2539" i="1"/>
  <c r="H2539" i="1" s="1"/>
  <c r="E2539" i="1"/>
  <c r="F2539" i="1" s="1"/>
  <c r="G2537" i="1"/>
  <c r="H2537" i="1" s="1"/>
  <c r="E2537" i="1"/>
  <c r="F2537" i="1" s="1"/>
  <c r="G2535" i="1"/>
  <c r="H2535" i="1" s="1"/>
  <c r="E2535" i="1"/>
  <c r="F2535" i="1" s="1"/>
  <c r="G2533" i="1"/>
  <c r="H2533" i="1" s="1"/>
  <c r="E2533" i="1"/>
  <c r="F2533" i="1" s="1"/>
  <c r="G2531" i="1"/>
  <c r="H2531" i="1" s="1"/>
  <c r="E2531" i="1"/>
  <c r="F2531" i="1" s="1"/>
  <c r="G2529" i="1"/>
  <c r="H2529" i="1" s="1"/>
  <c r="E2529" i="1"/>
  <c r="F2529" i="1" s="1"/>
  <c r="G2527" i="1"/>
  <c r="H2527" i="1" s="1"/>
  <c r="E2527" i="1"/>
  <c r="F2527" i="1" s="1"/>
  <c r="G2525" i="1"/>
  <c r="H2525" i="1" s="1"/>
  <c r="E2525" i="1"/>
  <c r="F2525" i="1" s="1"/>
  <c r="G2523" i="1"/>
  <c r="H2523" i="1" s="1"/>
  <c r="E2523" i="1"/>
  <c r="F2523" i="1" s="1"/>
  <c r="G2521" i="1"/>
  <c r="H2521" i="1" s="1"/>
  <c r="E2521" i="1"/>
  <c r="F2521" i="1" s="1"/>
  <c r="G2519" i="1"/>
  <c r="H2519" i="1" s="1"/>
  <c r="E2519" i="1"/>
  <c r="F2519" i="1" s="1"/>
  <c r="G2517" i="1"/>
  <c r="H2517" i="1" s="1"/>
  <c r="E2517" i="1"/>
  <c r="F2517" i="1" s="1"/>
  <c r="G2515" i="1"/>
  <c r="H2515" i="1" s="1"/>
  <c r="E2515" i="1"/>
  <c r="F2515" i="1" s="1"/>
  <c r="G2512" i="1"/>
  <c r="E2511" i="1"/>
  <c r="F2511" i="1" s="1"/>
  <c r="G2509" i="1"/>
  <c r="H2509" i="1" s="1"/>
  <c r="E2509" i="1"/>
  <c r="F2509" i="1" s="1"/>
  <c r="G2507" i="1"/>
  <c r="H2507" i="1" s="1"/>
  <c r="E2507" i="1"/>
  <c r="F2507" i="1" s="1"/>
  <c r="G2505" i="1"/>
  <c r="H2505" i="1" s="1"/>
  <c r="E2505" i="1"/>
  <c r="F2505" i="1" s="1"/>
  <c r="G2504" i="1"/>
  <c r="H2503" i="1" s="1"/>
  <c r="E2503" i="1"/>
  <c r="F2503" i="1" s="1"/>
  <c r="G2502" i="1"/>
  <c r="H2501" i="1" s="1"/>
  <c r="E2501" i="1"/>
  <c r="F2501" i="1" s="1"/>
  <c r="G2500" i="1"/>
  <c r="H2499" i="1" s="1"/>
  <c r="E2499" i="1"/>
  <c r="F2499" i="1" s="1"/>
  <c r="G2497" i="1"/>
  <c r="H2497" i="1" s="1"/>
  <c r="E2497" i="1"/>
  <c r="F2497" i="1" s="1"/>
  <c r="G2495" i="1"/>
  <c r="H2495" i="1" s="1"/>
  <c r="E2495" i="1"/>
  <c r="F2495" i="1" s="1"/>
  <c r="G2493" i="1"/>
  <c r="H2493" i="1" s="1"/>
  <c r="E2493" i="1"/>
  <c r="F2493" i="1" s="1"/>
  <c r="G2492" i="1"/>
  <c r="H2491" i="1" s="1"/>
  <c r="E2491" i="1"/>
  <c r="F2491" i="1" s="1"/>
  <c r="G2490" i="1"/>
  <c r="H2489" i="1" s="1"/>
  <c r="H2471" i="1"/>
  <c r="G2470" i="1"/>
  <c r="H2469" i="1" s="1"/>
  <c r="H2467" i="1"/>
  <c r="H2465" i="1"/>
  <c r="H2463" i="1"/>
  <c r="G2449" i="1"/>
  <c r="H2449" i="1" s="1"/>
  <c r="E2449" i="1"/>
  <c r="F2449" i="1" s="1"/>
  <c r="G2447" i="1"/>
  <c r="H2447" i="1" s="1"/>
  <c r="E2447" i="1"/>
  <c r="F2447" i="1" s="1"/>
  <c r="G2445" i="1"/>
  <c r="H2445" i="1" s="1"/>
  <c r="E2445" i="1"/>
  <c r="F2445" i="1" s="1"/>
  <c r="G2443" i="1"/>
  <c r="H2443" i="1" s="1"/>
  <c r="E2443" i="1"/>
  <c r="F2443" i="1" s="1"/>
  <c r="G2441" i="1"/>
  <c r="H2441" i="1" s="1"/>
  <c r="E2441" i="1"/>
  <c r="F2441" i="1" s="1"/>
  <c r="G2439" i="1"/>
  <c r="H2439" i="1" s="1"/>
  <c r="E2439" i="1"/>
  <c r="F2439" i="1" s="1"/>
  <c r="G2437" i="1"/>
  <c r="H2437" i="1" s="1"/>
  <c r="E2437" i="1"/>
  <c r="F2437" i="1" s="1"/>
  <c r="G2435" i="1"/>
  <c r="H2435" i="1" s="1"/>
  <c r="E2435" i="1"/>
  <c r="F2435" i="1" s="1"/>
  <c r="G2433" i="1"/>
  <c r="H2433" i="1" s="1"/>
  <c r="E2433" i="1"/>
  <c r="F2433" i="1" s="1"/>
  <c r="G2431" i="1"/>
  <c r="H2431" i="1" s="1"/>
  <c r="E2431" i="1"/>
  <c r="F2431" i="1" s="1"/>
  <c r="G2429" i="1"/>
  <c r="H2429" i="1" s="1"/>
  <c r="E2429" i="1"/>
  <c r="F2429" i="1" s="1"/>
  <c r="G2427" i="1"/>
  <c r="H2427" i="1" s="1"/>
  <c r="E2427" i="1"/>
  <c r="F2427" i="1" s="1"/>
  <c r="G2425" i="1"/>
  <c r="H2425" i="1" s="1"/>
  <c r="E2425" i="1"/>
  <c r="F2425" i="1" s="1"/>
  <c r="G2423" i="1"/>
  <c r="H2423" i="1" s="1"/>
  <c r="E2423" i="1"/>
  <c r="F2423" i="1" s="1"/>
  <c r="G2421" i="1"/>
  <c r="H2421" i="1" s="1"/>
  <c r="E2421" i="1"/>
  <c r="F2421" i="1" s="1"/>
  <c r="G2419" i="1"/>
  <c r="H2419" i="1" s="1"/>
  <c r="E2419" i="1"/>
  <c r="F2419" i="1" s="1"/>
  <c r="G2417" i="1"/>
  <c r="H2417" i="1" s="1"/>
  <c r="E2417" i="1"/>
  <c r="F2417" i="1" s="1"/>
  <c r="G2415" i="1"/>
  <c r="H2415" i="1" s="1"/>
  <c r="E2415" i="1"/>
  <c r="F2415" i="1" s="1"/>
  <c r="G2413" i="1"/>
  <c r="H2413" i="1" s="1"/>
  <c r="E2413" i="1"/>
  <c r="F2413" i="1" s="1"/>
  <c r="G2411" i="1"/>
  <c r="H2411" i="1" s="1"/>
  <c r="E2411" i="1"/>
  <c r="F2411" i="1" s="1"/>
  <c r="G2409" i="1"/>
  <c r="H2409" i="1" s="1"/>
  <c r="E2409" i="1"/>
  <c r="F2409" i="1" s="1"/>
  <c r="G2407" i="1"/>
  <c r="H2407" i="1" s="1"/>
  <c r="E2407" i="1"/>
  <c r="F2407" i="1" s="1"/>
  <c r="G2405" i="1"/>
  <c r="H2405" i="1" s="1"/>
  <c r="E2405" i="1"/>
  <c r="F2405" i="1" s="1"/>
  <c r="G2403" i="1"/>
  <c r="H2403" i="1" s="1"/>
  <c r="E2403" i="1"/>
  <c r="F2403" i="1" s="1"/>
  <c r="G2401" i="1"/>
  <c r="H2401" i="1" s="1"/>
  <c r="E2401" i="1"/>
  <c r="F2401" i="1" s="1"/>
  <c r="G2399" i="1"/>
  <c r="H2399" i="1" s="1"/>
  <c r="E2399" i="1"/>
  <c r="F2399" i="1" s="1"/>
  <c r="G2396" i="1"/>
  <c r="H2396" i="1" s="1"/>
  <c r="E2396" i="1"/>
  <c r="F2396" i="1" s="1"/>
  <c r="G2394" i="1"/>
  <c r="H2394" i="1" s="1"/>
  <c r="E2394" i="1"/>
  <c r="F2394" i="1" s="1"/>
  <c r="G2392" i="1"/>
  <c r="H2392" i="1" s="1"/>
  <c r="E2392" i="1"/>
  <c r="F2392" i="1" s="1"/>
  <c r="G2390" i="1"/>
  <c r="H2390" i="1" s="1"/>
  <c r="E2390" i="1"/>
  <c r="F2390" i="1" s="1"/>
  <c r="G2387" i="1"/>
  <c r="H2387" i="1" s="1"/>
  <c r="E2387" i="1"/>
  <c r="F2387" i="1" s="1"/>
  <c r="G2385" i="1"/>
  <c r="H2385" i="1" s="1"/>
  <c r="E2385" i="1"/>
  <c r="F2385" i="1" s="1"/>
  <c r="G2384" i="1"/>
  <c r="H2384" i="1" s="1"/>
  <c r="E2384" i="1"/>
  <c r="F2384" i="1" s="1"/>
  <c r="G2382" i="1"/>
  <c r="H2382" i="1" s="1"/>
  <c r="E2382" i="1"/>
  <c r="F2382" i="1" s="1"/>
  <c r="G2380" i="1"/>
  <c r="H2380" i="1" s="1"/>
  <c r="E2380" i="1"/>
  <c r="F2380" i="1" s="1"/>
  <c r="G2378" i="1"/>
  <c r="H2378" i="1" s="1"/>
  <c r="E2378" i="1"/>
  <c r="F2378" i="1" s="1"/>
  <c r="G2376" i="1"/>
  <c r="H2376" i="1" s="1"/>
  <c r="E2376" i="1"/>
  <c r="F2376" i="1" s="1"/>
  <c r="G2374" i="1"/>
  <c r="H2374" i="1" s="1"/>
  <c r="E2374" i="1"/>
  <c r="F2374" i="1" s="1"/>
  <c r="G2372" i="1"/>
  <c r="H2372" i="1" s="1"/>
  <c r="E2372" i="1"/>
  <c r="F2372" i="1" s="1"/>
  <c r="G2370" i="1"/>
  <c r="H2370" i="1" s="1"/>
  <c r="E2370" i="1"/>
  <c r="F2370" i="1" s="1"/>
  <c r="G2368" i="1"/>
  <c r="H2368" i="1" s="1"/>
  <c r="E2368" i="1"/>
  <c r="F2368" i="1" s="1"/>
  <c r="G2366" i="1"/>
  <c r="H2366" i="1" s="1"/>
  <c r="E2366" i="1"/>
  <c r="F2366" i="1" s="1"/>
  <c r="G2364" i="1"/>
  <c r="H2364" i="1" s="1"/>
  <c r="E2364" i="1"/>
  <c r="F2364" i="1" s="1"/>
  <c r="G2362" i="1"/>
  <c r="H2362" i="1" s="1"/>
  <c r="E2362" i="1"/>
  <c r="F2362" i="1" s="1"/>
  <c r="G2360" i="1"/>
  <c r="H2360" i="1" s="1"/>
  <c r="E2360" i="1"/>
  <c r="F2360" i="1" s="1"/>
  <c r="G2358" i="1"/>
  <c r="H2358" i="1" s="1"/>
  <c r="E2358" i="1"/>
  <c r="F2358" i="1" s="1"/>
  <c r="G2356" i="1"/>
  <c r="H2356" i="1" s="1"/>
  <c r="E2356" i="1"/>
  <c r="F2356" i="1" s="1"/>
  <c r="G2354" i="1"/>
  <c r="H2354" i="1" s="1"/>
  <c r="E2354" i="1"/>
  <c r="F2354" i="1" s="1"/>
  <c r="G2352" i="1"/>
  <c r="H2352" i="1" s="1"/>
  <c r="E2352" i="1"/>
  <c r="F2352" i="1" s="1"/>
  <c r="G2350" i="1"/>
  <c r="H2350" i="1" s="1"/>
  <c r="E2350" i="1"/>
  <c r="F2350" i="1" s="1"/>
  <c r="G2348" i="1"/>
  <c r="H2348" i="1" s="1"/>
  <c r="E2348" i="1"/>
  <c r="F2348" i="1" s="1"/>
  <c r="G2346" i="1"/>
  <c r="H2346" i="1" s="1"/>
  <c r="E2346" i="1"/>
  <c r="F2346" i="1" s="1"/>
  <c r="G2344" i="1"/>
  <c r="H2344" i="1" s="1"/>
  <c r="E2344" i="1"/>
  <c r="F2344" i="1" s="1"/>
  <c r="G2342" i="1"/>
  <c r="H2342" i="1" s="1"/>
  <c r="E2342" i="1"/>
  <c r="F2342" i="1" s="1"/>
  <c r="G2340" i="1"/>
  <c r="H2340" i="1" s="1"/>
  <c r="E2340" i="1"/>
  <c r="F2340" i="1" s="1"/>
  <c r="G2338" i="1"/>
  <c r="H2338" i="1" s="1"/>
  <c r="E2338" i="1"/>
  <c r="F2338" i="1" s="1"/>
  <c r="G2336" i="1"/>
  <c r="H2336" i="1" s="1"/>
  <c r="E2336" i="1"/>
  <c r="F2336" i="1" s="1"/>
  <c r="G2334" i="1"/>
  <c r="H2334" i="1" s="1"/>
  <c r="E2334" i="1"/>
  <c r="F2334" i="1" s="1"/>
  <c r="G2332" i="1"/>
  <c r="H2332" i="1" s="1"/>
  <c r="E2332" i="1"/>
  <c r="F2332" i="1" s="1"/>
  <c r="G2330" i="1"/>
  <c r="H2330" i="1" s="1"/>
  <c r="E2330" i="1"/>
  <c r="F2330" i="1" s="1"/>
  <c r="G2328" i="1"/>
  <c r="H2328" i="1" s="1"/>
  <c r="E2328" i="1"/>
  <c r="F2328" i="1" s="1"/>
  <c r="G2326" i="1"/>
  <c r="H2326" i="1" s="1"/>
  <c r="E2326" i="1"/>
  <c r="F2326" i="1" s="1"/>
  <c r="G2323" i="1"/>
  <c r="H2323" i="1" s="1"/>
  <c r="E2323" i="1"/>
  <c r="F2323" i="1" s="1"/>
  <c r="G2321" i="1"/>
  <c r="H2321" i="1" s="1"/>
  <c r="E2321" i="1"/>
  <c r="F2321" i="1" s="1"/>
  <c r="G2319" i="1"/>
  <c r="H2319" i="1" s="1"/>
  <c r="E2319" i="1"/>
  <c r="F2319" i="1" s="1"/>
  <c r="G2317" i="1"/>
  <c r="H2317" i="1" s="1"/>
  <c r="E2317" i="1"/>
  <c r="F2317" i="1" s="1"/>
  <c r="G2315" i="1"/>
  <c r="H2315" i="1" s="1"/>
  <c r="E2315" i="1"/>
  <c r="F2315" i="1" s="1"/>
  <c r="G2313" i="1"/>
  <c r="H2313" i="1" s="1"/>
  <c r="E2313" i="1"/>
  <c r="F2313" i="1" s="1"/>
  <c r="G2311" i="1"/>
  <c r="H2311" i="1" s="1"/>
  <c r="E2311" i="1"/>
  <c r="F2311" i="1" s="1"/>
  <c r="G2309" i="1"/>
  <c r="H2309" i="1" s="1"/>
  <c r="E2309" i="1"/>
  <c r="F2309" i="1" s="1"/>
  <c r="G2307" i="1"/>
  <c r="H2307" i="1" s="1"/>
  <c r="E2307" i="1"/>
  <c r="F2307" i="1" s="1"/>
  <c r="G2305" i="1"/>
  <c r="H2305" i="1" s="1"/>
  <c r="E2305" i="1"/>
  <c r="F2305" i="1" s="1"/>
  <c r="G2303" i="1"/>
  <c r="H2303" i="1" s="1"/>
  <c r="E2303" i="1"/>
  <c r="F2303" i="1" s="1"/>
  <c r="G2301" i="1"/>
  <c r="H2301" i="1" s="1"/>
  <c r="E2301" i="1"/>
  <c r="F2301" i="1" s="1"/>
  <c r="G2299" i="1"/>
  <c r="H2299" i="1" s="1"/>
  <c r="E2299" i="1"/>
  <c r="F2299" i="1" s="1"/>
  <c r="G2297" i="1"/>
  <c r="H2297" i="1" s="1"/>
  <c r="E2297" i="1"/>
  <c r="F2297" i="1" s="1"/>
  <c r="G2295" i="1"/>
  <c r="H2295" i="1" s="1"/>
  <c r="E2295" i="1"/>
  <c r="F2295" i="1" s="1"/>
  <c r="G2293" i="1"/>
  <c r="H2293" i="1" s="1"/>
  <c r="E2293" i="1"/>
  <c r="F2293" i="1" s="1"/>
  <c r="G2291" i="1"/>
  <c r="H2291" i="1" s="1"/>
  <c r="E2291" i="1"/>
  <c r="F2291" i="1" s="1"/>
  <c r="G2288" i="1"/>
  <c r="H2288" i="1" s="1"/>
  <c r="E2288" i="1"/>
  <c r="F2288" i="1" s="1"/>
  <c r="G2286" i="1"/>
  <c r="H2286" i="1" s="1"/>
  <c r="E2286" i="1"/>
  <c r="F2286" i="1" s="1"/>
  <c r="G2284" i="1"/>
  <c r="H2284" i="1" s="1"/>
  <c r="E2284" i="1"/>
  <c r="F2284" i="1" s="1"/>
  <c r="G2282" i="1"/>
  <c r="H2282" i="1" s="1"/>
  <c r="E2282" i="1"/>
  <c r="F2282" i="1" s="1"/>
  <c r="G2280" i="1"/>
  <c r="H2280" i="1" s="1"/>
  <c r="E2280" i="1"/>
  <c r="F2280" i="1" s="1"/>
  <c r="G2278" i="1"/>
  <c r="H2278" i="1" s="1"/>
  <c r="E2278" i="1"/>
  <c r="F2278" i="1" s="1"/>
  <c r="G2276" i="1"/>
  <c r="H2276" i="1" s="1"/>
  <c r="E2276" i="1"/>
  <c r="F2276" i="1" s="1"/>
  <c r="G2273" i="1"/>
  <c r="H2273" i="1" s="1"/>
  <c r="E2273" i="1"/>
  <c r="F2273" i="1" s="1"/>
  <c r="G2271" i="1"/>
  <c r="H2271" i="1" s="1"/>
  <c r="E2271" i="1"/>
  <c r="F2271" i="1" s="1"/>
  <c r="G2269" i="1"/>
  <c r="H2269" i="1" s="1"/>
  <c r="E2269" i="1"/>
  <c r="F2269" i="1" s="1"/>
  <c r="G2267" i="1"/>
  <c r="H2267" i="1" s="1"/>
  <c r="E2267" i="1"/>
  <c r="F2267" i="1" s="1"/>
  <c r="G2265" i="1"/>
  <c r="H2265" i="1" s="1"/>
  <c r="E2265" i="1"/>
  <c r="F2265" i="1" s="1"/>
  <c r="G2263" i="1"/>
  <c r="H2263" i="1" s="1"/>
  <c r="E2263" i="1"/>
  <c r="F2263" i="1" s="1"/>
  <c r="G2261" i="1"/>
  <c r="H2261" i="1" s="1"/>
  <c r="E2261" i="1"/>
  <c r="F2261" i="1" s="1"/>
  <c r="G2259" i="1"/>
  <c r="H2259" i="1" s="1"/>
  <c r="E2259" i="1"/>
  <c r="F2259" i="1" s="1"/>
  <c r="G2257" i="1"/>
  <c r="H2257" i="1" s="1"/>
  <c r="E2257" i="1"/>
  <c r="F2257" i="1" s="1"/>
  <c r="G2255" i="1"/>
  <c r="H2255" i="1" s="1"/>
  <c r="E2255" i="1"/>
  <c r="F2255" i="1" s="1"/>
  <c r="G2253" i="1"/>
  <c r="H2253" i="1" s="1"/>
  <c r="E2253" i="1"/>
  <c r="F2253" i="1" s="1"/>
  <c r="G2251" i="1"/>
  <c r="H2251" i="1" s="1"/>
  <c r="E2251" i="1"/>
  <c r="F2251" i="1" s="1"/>
  <c r="G2249" i="1"/>
  <c r="H2249" i="1" s="1"/>
  <c r="E2249" i="1"/>
  <c r="F2249" i="1" s="1"/>
  <c r="G2247" i="1"/>
  <c r="H2247" i="1" s="1"/>
  <c r="E2247" i="1"/>
  <c r="F2247" i="1" s="1"/>
  <c r="G2245" i="1"/>
  <c r="H2245" i="1" s="1"/>
  <c r="E2245" i="1"/>
  <c r="F2245" i="1" s="1"/>
  <c r="G2243" i="1"/>
  <c r="H2243" i="1" s="1"/>
  <c r="E2243" i="1"/>
  <c r="F2243" i="1" s="1"/>
  <c r="G2241" i="1"/>
  <c r="H2241" i="1" s="1"/>
  <c r="E2241" i="1"/>
  <c r="F2241" i="1" s="1"/>
  <c r="G2239" i="1"/>
  <c r="H2239" i="1" s="1"/>
  <c r="E2239" i="1"/>
  <c r="F2239" i="1" s="1"/>
  <c r="G2237" i="1"/>
  <c r="H2237" i="1" s="1"/>
  <c r="E2237" i="1"/>
  <c r="F2237" i="1" s="1"/>
  <c r="G2235" i="1"/>
  <c r="H2235" i="1" s="1"/>
  <c r="E2235" i="1"/>
  <c r="F2235" i="1" s="1"/>
  <c r="G2233" i="1"/>
  <c r="H2233" i="1" s="1"/>
  <c r="E2233" i="1"/>
  <c r="F2233" i="1" s="1"/>
  <c r="G2231" i="1"/>
  <c r="H2231" i="1" s="1"/>
  <c r="E2231" i="1"/>
  <c r="F2231" i="1" s="1"/>
  <c r="G2229" i="1"/>
  <c r="H2229" i="1" s="1"/>
  <c r="E2229" i="1"/>
  <c r="F2229" i="1" s="1"/>
  <c r="G2226" i="1"/>
  <c r="H2226" i="1" s="1"/>
  <c r="E2226" i="1"/>
  <c r="F2226" i="1" s="1"/>
  <c r="G2224" i="1"/>
  <c r="H2224" i="1" s="1"/>
  <c r="E2224" i="1"/>
  <c r="F2224" i="1" s="1"/>
  <c r="G2222" i="1"/>
  <c r="H2222" i="1" s="1"/>
  <c r="E2222" i="1"/>
  <c r="F2222" i="1" s="1"/>
  <c r="G2220" i="1"/>
  <c r="H2220" i="1" s="1"/>
  <c r="E2220" i="1"/>
  <c r="F2220" i="1" s="1"/>
  <c r="G2218" i="1"/>
  <c r="H2218" i="1" s="1"/>
  <c r="E2218" i="1"/>
  <c r="F2218" i="1" s="1"/>
  <c r="G2216" i="1"/>
  <c r="H2216" i="1" s="1"/>
  <c r="E2216" i="1"/>
  <c r="F2216" i="1" s="1"/>
  <c r="G2214" i="1"/>
  <c r="H2214" i="1" s="1"/>
  <c r="E2214" i="1"/>
  <c r="F2214" i="1" s="1"/>
  <c r="G2212" i="1"/>
  <c r="H2212" i="1" s="1"/>
  <c r="E2212" i="1"/>
  <c r="F2212" i="1" s="1"/>
  <c r="G2210" i="1"/>
  <c r="H2210" i="1" s="1"/>
  <c r="E2210" i="1"/>
  <c r="F2210" i="1" s="1"/>
  <c r="G2208" i="1"/>
  <c r="H2208" i="1" s="1"/>
  <c r="E2208" i="1"/>
  <c r="F2208" i="1" s="1"/>
  <c r="G2206" i="1"/>
  <c r="H2206" i="1" s="1"/>
  <c r="E2206" i="1"/>
  <c r="F2206" i="1" s="1"/>
  <c r="G2204" i="1"/>
  <c r="H2204" i="1" s="1"/>
  <c r="E2204" i="1"/>
  <c r="F2204" i="1" s="1"/>
  <c r="G2202" i="1"/>
  <c r="H2202" i="1" s="1"/>
  <c r="E2202" i="1"/>
  <c r="F2202" i="1" s="1"/>
  <c r="G2200" i="1"/>
  <c r="H2200" i="1" s="1"/>
  <c r="E2200" i="1"/>
  <c r="F2200" i="1" s="1"/>
  <c r="G2198" i="1"/>
  <c r="H2198" i="1" s="1"/>
  <c r="E2198" i="1"/>
  <c r="F2198" i="1" s="1"/>
  <c r="G2196" i="1"/>
  <c r="H2196" i="1" s="1"/>
  <c r="E2196" i="1"/>
  <c r="F2196" i="1" s="1"/>
  <c r="G2194" i="1"/>
  <c r="H2194" i="1" s="1"/>
  <c r="E2194" i="1"/>
  <c r="F2194" i="1" s="1"/>
  <c r="G2191" i="1"/>
  <c r="H2191" i="1" s="1"/>
  <c r="E2191" i="1"/>
  <c r="F2191" i="1" s="1"/>
  <c r="G2190" i="1"/>
  <c r="H2190" i="1" s="1"/>
  <c r="E2190" i="1"/>
  <c r="F2190" i="1" s="1"/>
  <c r="G2186" i="1"/>
  <c r="H2186" i="1" s="1"/>
  <c r="E2186" i="1"/>
  <c r="F2186" i="1" s="1"/>
  <c r="G2184" i="1"/>
  <c r="H2184" i="1" s="1"/>
  <c r="E2184" i="1"/>
  <c r="F2184" i="1" s="1"/>
  <c r="G2182" i="1"/>
  <c r="H2182" i="1" s="1"/>
  <c r="E2182" i="1"/>
  <c r="F2182" i="1" s="1"/>
  <c r="G2180" i="1"/>
  <c r="H2180" i="1" s="1"/>
  <c r="E2180" i="1"/>
  <c r="F2180" i="1" s="1"/>
  <c r="G2178" i="1"/>
  <c r="H2178" i="1" s="1"/>
  <c r="E2178" i="1"/>
  <c r="F2178" i="1" s="1"/>
  <c r="G2176" i="1"/>
  <c r="H2176" i="1" s="1"/>
  <c r="E2176" i="1"/>
  <c r="F2176" i="1" s="1"/>
  <c r="G2174" i="1"/>
  <c r="H2174" i="1" s="1"/>
  <c r="E2174" i="1"/>
  <c r="F2174" i="1" s="1"/>
  <c r="G2171" i="1"/>
  <c r="H2171" i="1" s="1"/>
  <c r="E2171" i="1"/>
  <c r="F2171" i="1" s="1"/>
  <c r="G2169" i="1"/>
  <c r="H2169" i="1" s="1"/>
  <c r="E2169" i="1"/>
  <c r="F2169" i="1" s="1"/>
  <c r="G2167" i="1"/>
  <c r="H2167" i="1" s="1"/>
  <c r="E2167" i="1"/>
  <c r="F2167" i="1" s="1"/>
  <c r="G2165" i="1"/>
  <c r="H2165" i="1" s="1"/>
  <c r="E2165" i="1"/>
  <c r="F2165" i="1" s="1"/>
  <c r="G2163" i="1"/>
  <c r="H2163" i="1" s="1"/>
  <c r="E2163" i="1"/>
  <c r="F2163" i="1" s="1"/>
  <c r="G2158" i="1"/>
  <c r="H2158" i="1" s="1"/>
  <c r="E2158" i="1"/>
  <c r="F2158" i="1" s="1"/>
  <c r="G2157" i="1"/>
  <c r="H2157" i="1" s="1"/>
  <c r="E2157" i="1"/>
  <c r="F2157" i="1" s="1"/>
  <c r="G2155" i="1"/>
  <c r="H2155" i="1" s="1"/>
  <c r="E2155" i="1"/>
  <c r="F2155" i="1" s="1"/>
  <c r="G2153" i="1"/>
  <c r="H2153" i="1" s="1"/>
  <c r="E2153" i="1"/>
  <c r="F2153" i="1" s="1"/>
  <c r="G2151" i="1"/>
  <c r="H2151" i="1" s="1"/>
  <c r="E2151" i="1"/>
  <c r="F2151" i="1" s="1"/>
  <c r="G2149" i="1"/>
  <c r="H2149" i="1" s="1"/>
  <c r="E2149" i="1"/>
  <c r="F2149" i="1" s="1"/>
  <c r="G2146" i="1"/>
  <c r="H2146" i="1" s="1"/>
  <c r="E2146" i="1"/>
  <c r="F2146" i="1" s="1"/>
  <c r="G2145" i="1"/>
  <c r="H2145" i="1" s="1"/>
  <c r="E2145" i="1"/>
  <c r="F2145" i="1" s="1"/>
  <c r="G2143" i="1"/>
  <c r="H2143" i="1" s="1"/>
  <c r="E2143" i="1"/>
  <c r="F2143" i="1" s="1"/>
  <c r="G2141" i="1"/>
  <c r="H2141" i="1" s="1"/>
  <c r="E2141" i="1"/>
  <c r="F2141" i="1" s="1"/>
  <c r="G2139" i="1"/>
  <c r="H2139" i="1" s="1"/>
  <c r="E2139" i="1"/>
  <c r="F2139" i="1" s="1"/>
  <c r="G2137" i="1"/>
  <c r="H2137" i="1" s="1"/>
  <c r="E2137" i="1"/>
  <c r="F2137" i="1" s="1"/>
  <c r="G2135" i="1"/>
  <c r="H2135" i="1" s="1"/>
  <c r="E2135" i="1"/>
  <c r="F2135" i="1" s="1"/>
  <c r="G2133" i="1"/>
  <c r="H2133" i="1" s="1"/>
  <c r="E2133" i="1"/>
  <c r="F2133" i="1" s="1"/>
  <c r="G2131" i="1"/>
  <c r="H2131" i="1" s="1"/>
  <c r="E2131" i="1"/>
  <c r="F2131" i="1" s="1"/>
  <c r="G2129" i="1"/>
  <c r="H2129" i="1" s="1"/>
  <c r="E2129" i="1"/>
  <c r="F2129" i="1" s="1"/>
  <c r="G2127" i="1"/>
  <c r="H2127" i="1" s="1"/>
  <c r="E2127" i="1"/>
  <c r="F2127" i="1" s="1"/>
  <c r="G2125" i="1"/>
  <c r="H2125" i="1" s="1"/>
  <c r="E2125" i="1"/>
  <c r="F2125" i="1" s="1"/>
  <c r="G2123" i="1"/>
  <c r="H2123" i="1" s="1"/>
  <c r="E2123" i="1"/>
  <c r="F2123" i="1" s="1"/>
  <c r="G2121" i="1"/>
  <c r="H2121" i="1" s="1"/>
  <c r="E2121" i="1"/>
  <c r="F2121" i="1" s="1"/>
  <c r="G2119" i="1"/>
  <c r="H2119" i="1" s="1"/>
  <c r="E2119" i="1"/>
  <c r="F2119" i="1" s="1"/>
  <c r="G2117" i="1"/>
  <c r="H2117" i="1" s="1"/>
  <c r="E2117" i="1"/>
  <c r="F2117" i="1" s="1"/>
  <c r="G2115" i="1"/>
  <c r="H2115" i="1" s="1"/>
  <c r="E2115" i="1"/>
  <c r="F2115" i="1" s="1"/>
  <c r="G2113" i="1"/>
  <c r="H2113" i="1" s="1"/>
  <c r="E2113" i="1"/>
  <c r="F2113" i="1" s="1"/>
  <c r="G2111" i="1"/>
  <c r="H2111" i="1" s="1"/>
  <c r="E2111" i="1"/>
  <c r="F2111" i="1" s="1"/>
  <c r="G2109" i="1"/>
  <c r="H2109" i="1" s="1"/>
  <c r="E2109" i="1"/>
  <c r="F2109" i="1" s="1"/>
  <c r="G2107" i="1"/>
  <c r="H2107" i="1" s="1"/>
  <c r="E2107" i="1"/>
  <c r="F2107" i="1" s="1"/>
  <c r="G2105" i="1"/>
  <c r="H2105" i="1" s="1"/>
  <c r="E2105" i="1"/>
  <c r="F2105" i="1" s="1"/>
  <c r="G2103" i="1"/>
  <c r="H2103" i="1" s="1"/>
  <c r="E2103" i="1"/>
  <c r="F2103" i="1" s="1"/>
  <c r="G2101" i="1"/>
  <c r="H2101" i="1" s="1"/>
  <c r="E2101" i="1"/>
  <c r="F2101" i="1" s="1"/>
  <c r="G2099" i="1"/>
  <c r="H2099" i="1" s="1"/>
  <c r="E2099" i="1"/>
  <c r="F2099" i="1" s="1"/>
  <c r="G2097" i="1"/>
  <c r="H2097" i="1" s="1"/>
  <c r="E2097" i="1"/>
  <c r="F2097" i="1" s="1"/>
  <c r="G2095" i="1"/>
  <c r="H2095" i="1" s="1"/>
  <c r="E2095" i="1"/>
  <c r="F2095" i="1" s="1"/>
  <c r="G2093" i="1"/>
  <c r="H2093" i="1" s="1"/>
  <c r="E2093" i="1"/>
  <c r="F2093" i="1" s="1"/>
  <c r="G2091" i="1"/>
  <c r="H2091" i="1" s="1"/>
  <c r="E2091" i="1"/>
  <c r="F2091" i="1" s="1"/>
  <c r="G2089" i="1"/>
  <c r="H2089" i="1" s="1"/>
  <c r="E2089" i="1"/>
  <c r="F2089" i="1" s="1"/>
  <c r="G2087" i="1"/>
  <c r="H2087" i="1" s="1"/>
  <c r="E2087" i="1"/>
  <c r="F2087" i="1" s="1"/>
  <c r="G2085" i="1"/>
  <c r="H2085" i="1" s="1"/>
  <c r="E2085" i="1"/>
  <c r="F2085" i="1" s="1"/>
  <c r="G2083" i="1"/>
  <c r="H2083" i="1" s="1"/>
  <c r="E2083" i="1"/>
  <c r="F2083" i="1" s="1"/>
  <c r="G2081" i="1"/>
  <c r="H2081" i="1" s="1"/>
  <c r="E2081" i="1"/>
  <c r="F2081" i="1" s="1"/>
  <c r="G2079" i="1"/>
  <c r="H2079" i="1" s="1"/>
  <c r="E2079" i="1"/>
  <c r="F2079" i="1" s="1"/>
  <c r="G2077" i="1"/>
  <c r="H2077" i="1" s="1"/>
  <c r="E2077" i="1"/>
  <c r="F2077" i="1" s="1"/>
  <c r="G2075" i="1"/>
  <c r="H2075" i="1" s="1"/>
  <c r="E2075" i="1"/>
  <c r="F2075" i="1" s="1"/>
  <c r="G2073" i="1"/>
  <c r="H2073" i="1" s="1"/>
  <c r="E2073" i="1"/>
  <c r="F2073" i="1" s="1"/>
  <c r="G2071" i="1"/>
  <c r="H2071" i="1" s="1"/>
  <c r="E2071" i="1"/>
  <c r="F2071" i="1" s="1"/>
  <c r="G2069" i="1"/>
  <c r="H2069" i="1" s="1"/>
  <c r="E2069" i="1"/>
  <c r="F2069" i="1" s="1"/>
  <c r="G2067" i="1"/>
  <c r="H2067" i="1" s="1"/>
  <c r="E2067" i="1"/>
  <c r="F2067" i="1" s="1"/>
  <c r="G2065" i="1"/>
  <c r="H2065" i="1" s="1"/>
  <c r="E2065" i="1"/>
  <c r="F2065" i="1" s="1"/>
  <c r="G2063" i="1"/>
  <c r="H2063" i="1" s="1"/>
  <c r="E2063" i="1"/>
  <c r="F2063" i="1" s="1"/>
  <c r="G2059" i="1"/>
  <c r="H2059" i="1" s="1"/>
  <c r="E2059" i="1"/>
  <c r="F2059" i="1" s="1"/>
  <c r="G2057" i="1"/>
  <c r="H2057" i="1" s="1"/>
  <c r="E2057" i="1"/>
  <c r="F2057" i="1" s="1"/>
  <c r="G2054" i="1"/>
  <c r="H2054" i="1" s="1"/>
  <c r="E2054" i="1"/>
  <c r="F2054" i="1" s="1"/>
  <c r="G2053" i="1"/>
  <c r="H2053" i="1" s="1"/>
  <c r="E2053" i="1"/>
  <c r="F2053" i="1" s="1"/>
  <c r="G2051" i="1"/>
  <c r="H2051" i="1" s="1"/>
  <c r="E2051" i="1"/>
  <c r="F2051" i="1" s="1"/>
  <c r="G2049" i="1"/>
  <c r="H2049" i="1" s="1"/>
  <c r="E2049" i="1"/>
  <c r="F2049" i="1" s="1"/>
  <c r="G2047" i="1"/>
  <c r="H2047" i="1" s="1"/>
  <c r="E2047" i="1"/>
  <c r="F2047" i="1" s="1"/>
  <c r="G2045" i="1"/>
  <c r="H2045" i="1" s="1"/>
  <c r="E2045" i="1"/>
  <c r="F2045" i="1" s="1"/>
  <c r="G2043" i="1"/>
  <c r="H2043" i="1" s="1"/>
  <c r="E2043" i="1"/>
  <c r="F2043" i="1" s="1"/>
  <c r="G2041" i="1"/>
  <c r="H2041" i="1" s="1"/>
  <c r="E2041" i="1"/>
  <c r="F2041" i="1" s="1"/>
  <c r="G2039" i="1"/>
  <c r="H2039" i="1" s="1"/>
  <c r="E2039" i="1"/>
  <c r="F2039" i="1" s="1"/>
  <c r="G2036" i="1"/>
  <c r="H2036" i="1" s="1"/>
  <c r="E2036" i="1"/>
  <c r="F2036" i="1" s="1"/>
  <c r="G2035" i="1"/>
  <c r="H2035" i="1" s="1"/>
  <c r="E2035" i="1"/>
  <c r="F2035" i="1" s="1"/>
  <c r="G2031" i="1"/>
  <c r="H2031" i="1" s="1"/>
  <c r="E2031" i="1"/>
  <c r="F2031" i="1" s="1"/>
  <c r="G2029" i="1"/>
  <c r="H2029" i="1" s="1"/>
  <c r="E2029" i="1"/>
  <c r="F2029" i="1" s="1"/>
  <c r="G2027" i="1"/>
  <c r="H2027" i="1" s="1"/>
  <c r="E2027" i="1"/>
  <c r="F2027" i="1" s="1"/>
  <c r="G2025" i="1"/>
  <c r="H2025" i="1" s="1"/>
  <c r="E2025" i="1"/>
  <c r="F2025" i="1" s="1"/>
  <c r="G2023" i="1"/>
  <c r="H2023" i="1" s="1"/>
  <c r="E2023" i="1"/>
  <c r="F2023" i="1" s="1"/>
  <c r="G2021" i="1"/>
  <c r="H2021" i="1" s="1"/>
  <c r="E2021" i="1"/>
  <c r="F2021" i="1" s="1"/>
  <c r="G2019" i="1"/>
  <c r="H2019" i="1" s="1"/>
  <c r="E2019" i="1"/>
  <c r="F2019" i="1" s="1"/>
  <c r="G2017" i="1"/>
  <c r="H2017" i="1" s="1"/>
  <c r="E2017" i="1"/>
  <c r="F2017" i="1" s="1"/>
  <c r="G2015" i="1"/>
  <c r="H2015" i="1" s="1"/>
  <c r="E2015" i="1"/>
  <c r="F2015" i="1" s="1"/>
  <c r="G2013" i="1"/>
  <c r="H2013" i="1" s="1"/>
  <c r="E2013" i="1"/>
  <c r="F2013" i="1" s="1"/>
  <c r="G2011" i="1"/>
  <c r="H2011" i="1" s="1"/>
  <c r="E2011" i="1"/>
  <c r="F2011" i="1" s="1"/>
  <c r="G2009" i="1"/>
  <c r="H2009" i="1" s="1"/>
  <c r="E2009" i="1"/>
  <c r="F2009" i="1" s="1"/>
  <c r="G2007" i="1"/>
  <c r="H2007" i="1" s="1"/>
  <c r="E2007" i="1"/>
  <c r="F2007" i="1" s="1"/>
  <c r="G2005" i="1"/>
  <c r="H2005" i="1" s="1"/>
  <c r="E2005" i="1"/>
  <c r="F2005" i="1" s="1"/>
  <c r="G2003" i="1"/>
  <c r="H2003" i="1" s="1"/>
  <c r="E2003" i="1"/>
  <c r="F2003" i="1" s="1"/>
  <c r="G2001" i="1"/>
  <c r="H2001" i="1" s="1"/>
  <c r="E2001" i="1"/>
  <c r="F2001" i="1" s="1"/>
  <c r="G1999" i="1"/>
  <c r="H1999" i="1" s="1"/>
  <c r="E1999" i="1"/>
  <c r="F1999" i="1" s="1"/>
  <c r="G1997" i="1"/>
  <c r="H1997" i="1" s="1"/>
  <c r="E1997" i="1"/>
  <c r="F1997" i="1" s="1"/>
  <c r="G1995" i="1"/>
  <c r="H1995" i="1" s="1"/>
  <c r="E1995" i="1"/>
  <c r="F1995" i="1" s="1"/>
  <c r="G1993" i="1"/>
  <c r="H1993" i="1" s="1"/>
  <c r="E1993" i="1"/>
  <c r="F1993" i="1" s="1"/>
  <c r="G1991" i="1"/>
  <c r="H1991" i="1" s="1"/>
  <c r="E1991" i="1"/>
  <c r="F1991" i="1" s="1"/>
  <c r="G1989" i="1"/>
  <c r="H1989" i="1" s="1"/>
  <c r="E1989" i="1"/>
  <c r="F1989" i="1" s="1"/>
  <c r="G1987" i="1"/>
  <c r="H1987" i="1" s="1"/>
  <c r="E1987" i="1"/>
  <c r="F1987" i="1" s="1"/>
  <c r="G1985" i="1"/>
  <c r="H1985" i="1" s="1"/>
  <c r="E1985" i="1"/>
  <c r="F1985" i="1" s="1"/>
  <c r="G1983" i="1"/>
  <c r="H1983" i="1" s="1"/>
  <c r="E1983" i="1"/>
  <c r="F1983" i="1" s="1"/>
  <c r="G1981" i="1"/>
  <c r="H1981" i="1" s="1"/>
  <c r="E1981" i="1"/>
  <c r="F1981" i="1" s="1"/>
  <c r="G1979" i="1"/>
  <c r="H1979" i="1" s="1"/>
  <c r="E1979" i="1"/>
  <c r="F1979" i="1" s="1"/>
  <c r="G1977" i="1"/>
  <c r="H1977" i="1" s="1"/>
  <c r="E1977" i="1"/>
  <c r="F1977" i="1" s="1"/>
  <c r="G1975" i="1"/>
  <c r="H1975" i="1" s="1"/>
  <c r="E1975" i="1"/>
  <c r="F1975" i="1" s="1"/>
  <c r="G1973" i="1"/>
  <c r="H1973" i="1" s="1"/>
  <c r="E1973" i="1"/>
  <c r="F1973" i="1" s="1"/>
  <c r="G1971" i="1"/>
  <c r="H1971" i="1" s="1"/>
  <c r="E1971" i="1"/>
  <c r="F1971" i="1" s="1"/>
  <c r="G1969" i="1"/>
  <c r="H1969" i="1" s="1"/>
  <c r="E1969" i="1"/>
  <c r="F1969" i="1" s="1"/>
  <c r="G1967" i="1"/>
  <c r="H1967" i="1" s="1"/>
  <c r="E1967" i="1"/>
  <c r="F1967" i="1" s="1"/>
  <c r="G1965" i="1"/>
  <c r="H1965" i="1" s="1"/>
  <c r="E1965" i="1"/>
  <c r="F1965" i="1" s="1"/>
  <c r="G1963" i="1"/>
  <c r="H1963" i="1" s="1"/>
  <c r="E1963" i="1"/>
  <c r="F1963" i="1" s="1"/>
  <c r="G1961" i="1"/>
  <c r="H1961" i="1" s="1"/>
  <c r="E1961" i="1"/>
  <c r="F1961" i="1" s="1"/>
  <c r="G1959" i="1"/>
  <c r="H1959" i="1" s="1"/>
  <c r="E1959" i="1"/>
  <c r="F1959" i="1" s="1"/>
  <c r="G1957" i="1"/>
  <c r="H1957" i="1" s="1"/>
  <c r="E1957" i="1"/>
  <c r="F1957" i="1" s="1"/>
  <c r="G1955" i="1"/>
  <c r="H1955" i="1" s="1"/>
  <c r="E1955" i="1"/>
  <c r="F1955" i="1" s="1"/>
  <c r="G1953" i="1"/>
  <c r="H1953" i="1" s="1"/>
  <c r="E1953" i="1"/>
  <c r="F1953" i="1" s="1"/>
  <c r="G1951" i="1"/>
  <c r="H1951" i="1" s="1"/>
  <c r="E1951" i="1"/>
  <c r="F1951" i="1" s="1"/>
  <c r="G1949" i="1"/>
  <c r="H1949" i="1" s="1"/>
  <c r="E1949" i="1"/>
  <c r="F1949" i="1" s="1"/>
  <c r="G1947" i="1"/>
  <c r="H1947" i="1" s="1"/>
  <c r="E1947" i="1"/>
  <c r="F1947" i="1" s="1"/>
  <c r="G1945" i="1"/>
  <c r="H1945" i="1" s="1"/>
  <c r="E1945" i="1"/>
  <c r="F1945" i="1" s="1"/>
  <c r="G1943" i="1"/>
  <c r="H1943" i="1" s="1"/>
  <c r="E1943" i="1"/>
  <c r="F1943" i="1" s="1"/>
  <c r="G1941" i="1"/>
  <c r="H1941" i="1" s="1"/>
  <c r="E1941" i="1"/>
  <c r="F1941" i="1" s="1"/>
  <c r="G1939" i="1"/>
  <c r="H1939" i="1" s="1"/>
  <c r="E1939" i="1"/>
  <c r="F1939" i="1" s="1"/>
  <c r="G1937" i="1"/>
  <c r="H1937" i="1" s="1"/>
  <c r="E1937" i="1"/>
  <c r="F1937" i="1" s="1"/>
  <c r="G1935" i="1"/>
  <c r="H1935" i="1" s="1"/>
  <c r="E1935" i="1"/>
  <c r="F1935" i="1" s="1"/>
  <c r="G1933" i="1"/>
  <c r="H1933" i="1" s="1"/>
  <c r="E1933" i="1"/>
  <c r="F1933" i="1" s="1"/>
  <c r="G1931" i="1"/>
  <c r="H1931" i="1" s="1"/>
  <c r="E1931" i="1"/>
  <c r="F1931" i="1" s="1"/>
  <c r="G1929" i="1"/>
  <c r="H1929" i="1" s="1"/>
  <c r="E1929" i="1"/>
  <c r="F1929" i="1" s="1"/>
  <c r="G1927" i="1"/>
  <c r="H1927" i="1" s="1"/>
  <c r="E1927" i="1"/>
  <c r="F1927" i="1" s="1"/>
  <c r="G1925" i="1"/>
  <c r="H1925" i="1" s="1"/>
  <c r="E1925" i="1"/>
  <c r="F1925" i="1" s="1"/>
  <c r="G1923" i="1"/>
  <c r="H1923" i="1" s="1"/>
  <c r="E1923" i="1"/>
  <c r="F1923" i="1" s="1"/>
  <c r="G1921" i="1"/>
  <c r="H1921" i="1" s="1"/>
  <c r="E1921" i="1"/>
  <c r="F1921" i="1" s="1"/>
  <c r="G1919" i="1"/>
  <c r="H1919" i="1" s="1"/>
  <c r="E1919" i="1"/>
  <c r="F1919" i="1" s="1"/>
  <c r="G1917" i="1"/>
  <c r="H1917" i="1" s="1"/>
  <c r="E1917" i="1"/>
  <c r="F1917" i="1" s="1"/>
  <c r="G1915" i="1"/>
  <c r="H1915" i="1" s="1"/>
  <c r="E1915" i="1"/>
  <c r="F1915" i="1" s="1"/>
  <c r="G1913" i="1"/>
  <c r="H1913" i="1" s="1"/>
  <c r="E1913" i="1"/>
  <c r="F1913" i="1" s="1"/>
  <c r="G1911" i="1"/>
  <c r="H1911" i="1" s="1"/>
  <c r="E1911" i="1"/>
  <c r="F1911" i="1" s="1"/>
  <c r="G1909" i="1"/>
  <c r="H1909" i="1" s="1"/>
  <c r="E1909" i="1"/>
  <c r="F1909" i="1" s="1"/>
  <c r="G1907" i="1"/>
  <c r="H1907" i="1" s="1"/>
  <c r="E1907" i="1"/>
  <c r="F1907" i="1" s="1"/>
  <c r="G1905" i="1"/>
  <c r="H1905" i="1" s="1"/>
  <c r="E1905" i="1"/>
  <c r="F1905" i="1" s="1"/>
  <c r="G1903" i="1"/>
  <c r="H1903" i="1" s="1"/>
  <c r="E1903" i="1"/>
  <c r="F1903" i="1" s="1"/>
  <c r="G1901" i="1"/>
  <c r="H1901" i="1" s="1"/>
  <c r="E1901" i="1"/>
  <c r="F1901" i="1" s="1"/>
  <c r="G1899" i="1"/>
  <c r="H1899" i="1" s="1"/>
  <c r="E1899" i="1"/>
  <c r="F1899" i="1" s="1"/>
  <c r="G1897" i="1"/>
  <c r="H1897" i="1" s="1"/>
  <c r="E1897" i="1"/>
  <c r="F1897" i="1" s="1"/>
  <c r="G1895" i="1"/>
  <c r="H1895" i="1" s="1"/>
  <c r="E1895" i="1"/>
  <c r="F1895" i="1" s="1"/>
  <c r="G1893" i="1"/>
  <c r="H1893" i="1" s="1"/>
  <c r="E1893" i="1"/>
  <c r="F1893" i="1" s="1"/>
  <c r="G1891" i="1"/>
  <c r="H1891" i="1" s="1"/>
  <c r="E1891" i="1"/>
  <c r="F1891" i="1" s="1"/>
  <c r="G1889" i="1"/>
  <c r="H1889" i="1" s="1"/>
  <c r="E1889" i="1"/>
  <c r="F1889" i="1" s="1"/>
  <c r="G1887" i="1"/>
  <c r="H1887" i="1" s="1"/>
  <c r="E1887" i="1"/>
  <c r="F1887" i="1" s="1"/>
  <c r="G1885" i="1"/>
  <c r="H1885" i="1" s="1"/>
  <c r="E1885" i="1"/>
  <c r="F1885" i="1" s="1"/>
  <c r="G1883" i="1"/>
  <c r="H1883" i="1" s="1"/>
  <c r="E1883" i="1"/>
  <c r="F1883" i="1" s="1"/>
  <c r="G1881" i="1"/>
  <c r="H1881" i="1" s="1"/>
  <c r="E1881" i="1"/>
  <c r="F1881" i="1" s="1"/>
  <c r="G1869" i="1"/>
  <c r="H1869" i="1" s="1"/>
  <c r="E1869" i="1"/>
  <c r="F1869" i="1" s="1"/>
  <c r="G1865" i="1"/>
  <c r="H1865" i="1" s="1"/>
  <c r="E1865" i="1"/>
  <c r="F1865" i="1" s="1"/>
  <c r="G1863" i="1"/>
  <c r="H1863" i="1" s="1"/>
  <c r="E1863" i="1"/>
  <c r="F1863" i="1" s="1"/>
  <c r="G1861" i="1"/>
  <c r="H1861" i="1" s="1"/>
  <c r="E1861" i="1"/>
  <c r="F1861" i="1" s="1"/>
  <c r="G1859" i="1"/>
  <c r="H1859" i="1" s="1"/>
  <c r="E1859" i="1"/>
  <c r="F1859" i="1" s="1"/>
  <c r="G1857" i="1"/>
  <c r="H1857" i="1" s="1"/>
  <c r="E1857" i="1"/>
  <c r="F1857" i="1" s="1"/>
  <c r="G1843" i="1"/>
  <c r="H1843" i="1" s="1"/>
  <c r="E1843" i="1"/>
  <c r="F1843" i="1" s="1"/>
  <c r="G1837" i="1"/>
  <c r="H1837" i="1" s="1"/>
  <c r="E1837" i="1"/>
  <c r="F1837" i="1" s="1"/>
  <c r="G1833" i="1"/>
  <c r="H1833" i="1" s="1"/>
  <c r="E1833" i="1"/>
  <c r="F1833" i="1" s="1"/>
  <c r="G1831" i="1"/>
  <c r="H1831" i="1" s="1"/>
  <c r="E1831" i="1"/>
  <c r="F1831" i="1" s="1"/>
  <c r="G1829" i="1"/>
  <c r="H1829" i="1" s="1"/>
  <c r="E1829" i="1"/>
  <c r="F1829" i="1" s="1"/>
  <c r="G1801" i="1"/>
  <c r="H1801" i="1" s="1"/>
  <c r="E1801" i="1"/>
  <c r="F1801" i="1" s="1"/>
  <c r="G1799" i="1"/>
  <c r="H1799" i="1" s="1"/>
  <c r="E1799" i="1"/>
  <c r="F1799" i="1" s="1"/>
  <c r="G1795" i="1"/>
  <c r="H1795" i="1" s="1"/>
  <c r="E1795" i="1"/>
  <c r="F1795" i="1" s="1"/>
  <c r="G1791" i="1"/>
  <c r="H1791" i="1" s="1"/>
  <c r="E1791" i="1"/>
  <c r="F1791" i="1" s="1"/>
  <c r="G1787" i="1"/>
  <c r="H1787" i="1" s="1"/>
  <c r="E1787" i="1"/>
  <c r="F1787" i="1" s="1"/>
  <c r="G1785" i="1"/>
  <c r="H1785" i="1" s="1"/>
  <c r="E1785" i="1"/>
  <c r="F1785" i="1" s="1"/>
  <c r="G1779" i="1"/>
  <c r="H1779" i="1" s="1"/>
  <c r="E1779" i="1"/>
  <c r="F1779" i="1" s="1"/>
  <c r="G1777" i="1"/>
  <c r="H1777" i="1" s="1"/>
  <c r="G1773" i="1"/>
  <c r="H1773" i="1" s="1"/>
  <c r="E1773" i="1"/>
  <c r="F1773" i="1" s="1"/>
  <c r="G1769" i="1"/>
  <c r="H1769" i="1" s="1"/>
  <c r="E1769" i="1"/>
  <c r="F1769" i="1" s="1"/>
  <c r="G1757" i="1"/>
  <c r="H1757" i="1" s="1"/>
  <c r="E1757" i="1"/>
  <c r="F1757" i="1" s="1"/>
  <c r="G1755" i="1"/>
  <c r="H1755" i="1" s="1"/>
  <c r="E1755" i="1"/>
  <c r="F1755" i="1" s="1"/>
  <c r="G1753" i="1"/>
  <c r="H1753" i="1" s="1"/>
  <c r="E1753" i="1"/>
  <c r="F1753" i="1" s="1"/>
  <c r="G1737" i="1"/>
  <c r="H1737" i="1" s="1"/>
  <c r="E1737" i="1"/>
  <c r="F1737" i="1" s="1"/>
  <c r="G1723" i="1"/>
  <c r="H1723" i="1" s="1"/>
  <c r="E1723" i="1"/>
  <c r="F1723" i="1" s="1"/>
  <c r="G1715" i="1"/>
  <c r="H1715" i="1" s="1"/>
  <c r="E1715" i="1"/>
  <c r="F1715" i="1" s="1"/>
  <c r="G1707" i="1"/>
  <c r="H1707" i="1" s="1"/>
  <c r="E1707" i="1"/>
  <c r="F1707" i="1" s="1"/>
  <c r="G1691" i="1"/>
  <c r="H1691" i="1" s="1"/>
  <c r="E1691" i="1"/>
  <c r="F1691" i="1" s="1"/>
  <c r="G1689" i="1"/>
  <c r="H1689" i="1" s="1"/>
  <c r="E1689" i="1"/>
  <c r="F1689" i="1" s="1"/>
  <c r="G1685" i="1"/>
  <c r="H1685" i="1" s="1"/>
  <c r="E1685" i="1"/>
  <c r="F1685" i="1" s="1"/>
  <c r="G1681" i="1"/>
  <c r="H1681" i="1" s="1"/>
  <c r="E1681" i="1"/>
  <c r="F1681" i="1" s="1"/>
  <c r="G1679" i="1"/>
  <c r="H1679" i="1" s="1"/>
  <c r="E1679" i="1"/>
  <c r="F1679" i="1" s="1"/>
  <c r="G1677" i="1"/>
  <c r="H1677" i="1" s="1"/>
  <c r="E1677" i="1"/>
  <c r="F1677" i="1" s="1"/>
  <c r="G1675" i="1"/>
  <c r="H1675" i="1" s="1"/>
  <c r="E1675" i="1"/>
  <c r="F1675" i="1" s="1"/>
  <c r="G1673" i="1"/>
  <c r="H1673" i="1" s="1"/>
  <c r="E1673" i="1"/>
  <c r="F1673" i="1" s="1"/>
  <c r="G1671" i="1"/>
  <c r="H1671" i="1" s="1"/>
  <c r="E1671" i="1"/>
  <c r="F1671" i="1" s="1"/>
  <c r="G1669" i="1"/>
  <c r="H1669" i="1" s="1"/>
  <c r="E1669" i="1"/>
  <c r="F1669" i="1" s="1"/>
  <c r="G1667" i="1"/>
  <c r="H1667" i="1" s="1"/>
  <c r="E1667" i="1"/>
  <c r="F1667" i="1" s="1"/>
  <c r="G1665" i="1"/>
  <c r="H1665" i="1" s="1"/>
  <c r="E1665" i="1"/>
  <c r="F1665" i="1" s="1"/>
  <c r="G1661" i="1"/>
  <c r="H1661" i="1" s="1"/>
  <c r="E1661" i="1"/>
  <c r="F1661" i="1" s="1"/>
  <c r="G1659" i="1"/>
  <c r="H1659" i="1" s="1"/>
  <c r="E1659" i="1"/>
  <c r="F1659" i="1" s="1"/>
  <c r="G1655" i="1"/>
  <c r="H1655" i="1" s="1"/>
  <c r="E1655" i="1"/>
  <c r="F1655" i="1" s="1"/>
  <c r="G1653" i="1"/>
  <c r="H1653" i="1" s="1"/>
  <c r="E1653" i="1"/>
  <c r="F1653" i="1" s="1"/>
  <c r="G1645" i="1"/>
  <c r="H1645" i="1" s="1"/>
  <c r="E1645" i="1"/>
  <c r="F1645" i="1" s="1"/>
  <c r="G1643" i="1"/>
  <c r="H1643" i="1" s="1"/>
  <c r="E1643" i="1"/>
  <c r="F1643" i="1" s="1"/>
  <c r="G1633" i="1"/>
  <c r="H1633" i="1" s="1"/>
  <c r="E1633" i="1"/>
  <c r="F1633" i="1" s="1"/>
  <c r="G1631" i="1"/>
  <c r="H1631" i="1" s="1"/>
  <c r="E1631" i="1"/>
  <c r="F1631" i="1" s="1"/>
  <c r="G1629" i="1"/>
  <c r="H1629" i="1" s="1"/>
  <c r="E1629" i="1"/>
  <c r="F1629" i="1" s="1"/>
  <c r="G1623" i="1"/>
  <c r="H1623" i="1" s="1"/>
  <c r="E1623" i="1"/>
  <c r="F1623" i="1" s="1"/>
  <c r="G1605" i="1"/>
  <c r="H1605" i="1" s="1"/>
  <c r="E1605" i="1"/>
  <c r="F1605" i="1" s="1"/>
  <c r="G1601" i="1"/>
  <c r="H1601" i="1" s="1"/>
  <c r="E1601" i="1"/>
  <c r="F1601" i="1" s="1"/>
  <c r="G1599" i="1"/>
  <c r="H1599" i="1" s="1"/>
  <c r="E1599" i="1"/>
  <c r="F1599" i="1" s="1"/>
  <c r="G1571" i="1"/>
  <c r="H1571" i="1" s="1"/>
  <c r="E1571" i="1"/>
  <c r="F1571" i="1" s="1"/>
  <c r="G1564" i="1"/>
  <c r="H1564" i="1" s="1"/>
  <c r="E1564" i="1"/>
  <c r="F1564" i="1" s="1"/>
  <c r="G1560" i="1"/>
  <c r="H1560" i="1" s="1"/>
  <c r="E1560" i="1"/>
  <c r="F1560" i="1" s="1"/>
  <c r="G1558" i="1"/>
  <c r="H1558" i="1" s="1"/>
  <c r="E1558" i="1"/>
  <c r="F1558" i="1" s="1"/>
  <c r="G1538" i="1"/>
  <c r="H1538" i="1" s="1"/>
  <c r="E1538" i="1"/>
  <c r="F1538" i="1" s="1"/>
  <c r="G1536" i="1"/>
  <c r="H1536" i="1" s="1"/>
  <c r="E1536" i="1"/>
  <c r="F1536" i="1" s="1"/>
  <c r="G1534" i="1"/>
  <c r="H1534" i="1" s="1"/>
  <c r="E1534" i="1"/>
  <c r="F1534" i="1" s="1"/>
  <c r="G1532" i="1"/>
  <c r="H1532" i="1" s="1"/>
  <c r="E1532" i="1"/>
  <c r="F1532" i="1" s="1"/>
  <c r="G1524" i="1"/>
  <c r="H1524" i="1" s="1"/>
  <c r="E1524" i="1"/>
  <c r="F1524" i="1" s="1"/>
  <c r="G1522" i="1"/>
  <c r="H1522" i="1" s="1"/>
  <c r="E1522" i="1"/>
  <c r="F1522" i="1" s="1"/>
  <c r="G1520" i="1"/>
  <c r="H1520" i="1" s="1"/>
  <c r="E1520" i="1"/>
  <c r="F1520" i="1" s="1"/>
  <c r="G1518" i="1"/>
  <c r="H1518" i="1" s="1"/>
  <c r="E1518" i="1"/>
  <c r="F1518" i="1" s="1"/>
  <c r="G1506" i="1"/>
  <c r="H1506" i="1" s="1"/>
  <c r="E1506" i="1"/>
  <c r="F1506" i="1" s="1"/>
  <c r="G1504" i="1"/>
  <c r="H1504" i="1" s="1"/>
  <c r="E1504" i="1"/>
  <c r="F1504" i="1" s="1"/>
  <c r="G1502" i="1"/>
  <c r="H1502" i="1" s="1"/>
  <c r="E1502" i="1"/>
  <c r="F1502" i="1" s="1"/>
  <c r="G1496" i="1"/>
  <c r="H1496" i="1" s="1"/>
  <c r="E1496" i="1"/>
  <c r="F1496" i="1" s="1"/>
  <c r="G1486" i="1"/>
  <c r="H1486" i="1" s="1"/>
  <c r="E1486" i="1"/>
  <c r="F1486" i="1" s="1"/>
  <c r="G1484" i="1"/>
  <c r="H1484" i="1" s="1"/>
  <c r="E1484" i="1"/>
  <c r="F1484" i="1" s="1"/>
  <c r="G1476" i="1"/>
  <c r="H1476" i="1" s="1"/>
  <c r="E1476" i="1"/>
  <c r="F1476" i="1" s="1"/>
  <c r="G1459" i="1"/>
  <c r="H1459" i="1" s="1"/>
  <c r="E1459" i="1"/>
  <c r="F1459" i="1" s="1"/>
  <c r="G1437" i="1"/>
  <c r="H1437" i="1" s="1"/>
  <c r="E1437" i="1"/>
  <c r="F1437" i="1" s="1"/>
  <c r="G1421" i="1"/>
  <c r="H1421" i="1" s="1"/>
  <c r="E1421" i="1"/>
  <c r="F1421" i="1" s="1"/>
  <c r="G1417" i="1"/>
  <c r="H1417" i="1" s="1"/>
  <c r="E1417" i="1"/>
  <c r="F1417" i="1" s="1"/>
  <c r="G1415" i="1"/>
  <c r="H1415" i="1" s="1"/>
  <c r="E1415" i="1"/>
  <c r="F1415" i="1" s="1"/>
  <c r="G1413" i="1"/>
  <c r="H1413" i="1" s="1"/>
  <c r="E1413" i="1"/>
  <c r="F1413" i="1" s="1"/>
  <c r="G1411" i="1"/>
  <c r="H1411" i="1" s="1"/>
  <c r="E1411" i="1"/>
  <c r="F1411" i="1" s="1"/>
  <c r="G1407" i="1"/>
  <c r="H1407" i="1" s="1"/>
  <c r="E1407" i="1"/>
  <c r="F1407" i="1" s="1"/>
  <c r="G1402" i="1"/>
  <c r="H1402" i="1" s="1"/>
  <c r="E1402" i="1"/>
  <c r="F1402" i="1" s="1"/>
  <c r="G1400" i="1"/>
  <c r="H1400" i="1" s="1"/>
  <c r="E1400" i="1"/>
  <c r="F1400" i="1" s="1"/>
  <c r="G1398" i="1"/>
  <c r="H1398" i="1" s="1"/>
  <c r="E1398" i="1"/>
  <c r="F1398" i="1" s="1"/>
  <c r="G1396" i="1"/>
  <c r="H1396" i="1" s="1"/>
  <c r="E1396" i="1"/>
  <c r="F1396" i="1" s="1"/>
  <c r="G1394" i="1"/>
  <c r="H1394" i="1" s="1"/>
  <c r="E1394" i="1"/>
  <c r="F1394" i="1" s="1"/>
  <c r="G1392" i="1"/>
  <c r="H1392" i="1" s="1"/>
  <c r="E1392" i="1"/>
  <c r="F1392" i="1" s="1"/>
  <c r="G1390" i="1"/>
  <c r="H1390" i="1" s="1"/>
  <c r="E1390" i="1"/>
  <c r="F1390" i="1" s="1"/>
  <c r="G1388" i="1"/>
  <c r="H1388" i="1" s="1"/>
  <c r="E1388" i="1"/>
  <c r="F1388" i="1" s="1"/>
  <c r="G1386" i="1"/>
  <c r="H1386" i="1" s="1"/>
  <c r="E1386" i="1"/>
  <c r="F1386" i="1" s="1"/>
  <c r="G1377" i="1"/>
  <c r="H1377" i="1" s="1"/>
  <c r="E1377" i="1"/>
  <c r="F1377" i="1" s="1"/>
  <c r="G1371" i="1"/>
  <c r="H1371" i="1" s="1"/>
  <c r="E1371" i="1"/>
  <c r="F1371" i="1" s="1"/>
  <c r="G1369" i="1"/>
  <c r="H1369" i="1" s="1"/>
  <c r="E1369" i="1"/>
  <c r="F1369" i="1" s="1"/>
  <c r="G1362" i="1"/>
  <c r="H1362" i="1" s="1"/>
  <c r="E1362" i="1"/>
  <c r="F1362" i="1" s="1"/>
  <c r="G1360" i="1"/>
  <c r="H1360" i="1" s="1"/>
  <c r="E1360" i="1"/>
  <c r="F1360" i="1" s="1"/>
  <c r="G1346" i="1"/>
  <c r="H1346" i="1" s="1"/>
  <c r="E1346" i="1"/>
  <c r="F1346" i="1" s="1"/>
  <c r="G1334" i="1"/>
  <c r="H1334" i="1" s="1"/>
  <c r="E1334" i="1"/>
  <c r="F1334" i="1" s="1"/>
  <c r="G1328" i="1"/>
  <c r="H1328" i="1" s="1"/>
  <c r="E1328" i="1"/>
  <c r="F1328" i="1" s="1"/>
  <c r="G1326" i="1"/>
  <c r="H1326" i="1" s="1"/>
  <c r="E1326" i="1"/>
  <c r="F1326" i="1" s="1"/>
  <c r="G1324" i="1"/>
  <c r="H1324" i="1" s="1"/>
  <c r="E1324" i="1"/>
  <c r="F1324" i="1" s="1"/>
  <c r="G1322" i="1"/>
  <c r="H1322" i="1" s="1"/>
  <c r="E1322" i="1"/>
  <c r="F1322" i="1" s="1"/>
  <c r="G1320" i="1"/>
  <c r="H1320" i="1" s="1"/>
  <c r="E1320" i="1"/>
  <c r="F1320" i="1" s="1"/>
  <c r="G1318" i="1"/>
  <c r="H1318" i="1" s="1"/>
  <c r="E1318" i="1"/>
  <c r="F1318" i="1" s="1"/>
  <c r="G1313" i="1"/>
  <c r="H1313" i="1" s="1"/>
  <c r="E1313" i="1"/>
  <c r="F1313" i="1" s="1"/>
  <c r="G1311" i="1"/>
  <c r="H1311" i="1" s="1"/>
  <c r="E1311" i="1"/>
  <c r="F1311" i="1" s="1"/>
  <c r="G1307" i="1"/>
  <c r="H1307" i="1" s="1"/>
  <c r="E1307" i="1"/>
  <c r="F1307" i="1" s="1"/>
  <c r="G1305" i="1"/>
  <c r="H1305" i="1" s="1"/>
  <c r="E1305" i="1"/>
  <c r="F1305" i="1" s="1"/>
  <c r="G1303" i="1"/>
  <c r="H1303" i="1" s="1"/>
  <c r="E1303" i="1"/>
  <c r="F1303" i="1" s="1"/>
  <c r="G1301" i="1"/>
  <c r="H1301" i="1" s="1"/>
  <c r="E1301" i="1"/>
  <c r="F1301" i="1" s="1"/>
  <c r="G1293" i="1"/>
  <c r="H1293" i="1" s="1"/>
  <c r="E1293" i="1"/>
  <c r="F1293" i="1" s="1"/>
  <c r="G1290" i="1"/>
  <c r="H1290" i="1" s="1"/>
  <c r="E1290" i="1"/>
  <c r="F1290" i="1" s="1"/>
  <c r="G1284" i="1"/>
  <c r="H1284" i="1" s="1"/>
  <c r="E1284" i="1"/>
  <c r="F1284" i="1" s="1"/>
  <c r="G1283" i="1"/>
  <c r="H1283" i="1" s="1"/>
  <c r="E1283" i="1"/>
  <c r="F1283" i="1" s="1"/>
  <c r="G1281" i="1"/>
  <c r="H1281" i="1" s="1"/>
  <c r="E1281" i="1"/>
  <c r="F1281" i="1" s="1"/>
  <c r="G1279" i="1"/>
  <c r="H1279" i="1" s="1"/>
  <c r="E1279" i="1"/>
  <c r="F1279" i="1" s="1"/>
  <c r="G1277" i="1"/>
  <c r="H1277" i="1" s="1"/>
  <c r="E1277" i="1"/>
  <c r="F1277" i="1" s="1"/>
  <c r="G1275" i="1"/>
  <c r="H1275" i="1" s="1"/>
  <c r="E1275" i="1"/>
  <c r="F1275" i="1" s="1"/>
  <c r="G1273" i="1"/>
  <c r="H1273" i="1" s="1"/>
  <c r="E1273" i="1"/>
  <c r="F1273" i="1" s="1"/>
  <c r="G1271" i="1"/>
  <c r="H1271" i="1" s="1"/>
  <c r="E1271" i="1"/>
  <c r="F1271" i="1" s="1"/>
  <c r="G1267" i="1"/>
  <c r="H1267" i="1" s="1"/>
  <c r="E1267" i="1"/>
  <c r="F1267" i="1" s="1"/>
  <c r="G1261" i="1"/>
  <c r="H1261" i="1" s="1"/>
  <c r="E1261" i="1"/>
  <c r="F1261" i="1" s="1"/>
  <c r="G1259" i="1"/>
  <c r="H1259" i="1" s="1"/>
  <c r="E1259" i="1"/>
  <c r="F1259" i="1" s="1"/>
  <c r="G1253" i="1"/>
  <c r="H1253" i="1" s="1"/>
  <c r="E1253" i="1"/>
  <c r="F1253" i="1" s="1"/>
  <c r="G1251" i="1"/>
  <c r="H1251" i="1" s="1"/>
  <c r="E1251" i="1"/>
  <c r="F1251" i="1" s="1"/>
  <c r="G1234" i="1"/>
  <c r="H1234" i="1" s="1"/>
  <c r="E1234" i="1"/>
  <c r="F1234" i="1" s="1"/>
  <c r="G1233" i="1"/>
  <c r="H1233" i="1" s="1"/>
  <c r="E1233" i="1"/>
  <c r="F1233" i="1" s="1"/>
  <c r="G1228" i="1"/>
  <c r="H1228" i="1" s="1"/>
  <c r="E1228" i="1"/>
  <c r="F1228" i="1" s="1"/>
  <c r="G1227" i="1"/>
  <c r="H1227" i="1" s="1"/>
  <c r="E1227" i="1"/>
  <c r="F1227" i="1" s="1"/>
  <c r="G1223" i="1"/>
  <c r="H1223" i="1" s="1"/>
  <c r="E1223" i="1"/>
  <c r="F1223" i="1" s="1"/>
  <c r="G1221" i="1"/>
  <c r="H1221" i="1" s="1"/>
  <c r="E1221" i="1"/>
  <c r="F1221" i="1" s="1"/>
  <c r="G1219" i="1"/>
  <c r="H1219" i="1" s="1"/>
  <c r="E1219" i="1"/>
  <c r="F1219" i="1" s="1"/>
  <c r="G1217" i="1"/>
  <c r="H1217" i="1" s="1"/>
  <c r="E1217" i="1"/>
  <c r="F1217" i="1" s="1"/>
  <c r="G1215" i="1"/>
  <c r="H1215" i="1" s="1"/>
  <c r="E1215" i="1"/>
  <c r="F1215" i="1" s="1"/>
  <c r="G1211" i="1"/>
  <c r="H1211" i="1" s="1"/>
  <c r="E1211" i="1"/>
  <c r="F1211" i="1" s="1"/>
  <c r="G1209" i="1"/>
  <c r="H1209" i="1" s="1"/>
  <c r="E1209" i="1"/>
  <c r="F1209" i="1" s="1"/>
  <c r="G1207" i="1"/>
  <c r="H1207" i="1" s="1"/>
  <c r="E1207" i="1"/>
  <c r="F1207" i="1" s="1"/>
  <c r="G1201" i="1"/>
  <c r="H1201" i="1" s="1"/>
  <c r="E1201" i="1"/>
  <c r="F1201" i="1" s="1"/>
  <c r="G1199" i="1"/>
  <c r="H1199" i="1" s="1"/>
  <c r="E1199" i="1"/>
  <c r="F1199" i="1" s="1"/>
  <c r="G1197" i="1"/>
  <c r="H1197" i="1" s="1"/>
  <c r="E1197" i="1"/>
  <c r="F1197" i="1" s="1"/>
  <c r="G1193" i="1"/>
  <c r="H1193" i="1" s="1"/>
  <c r="E1193" i="1"/>
  <c r="F1193" i="1" s="1"/>
  <c r="G1191" i="1"/>
  <c r="H1191" i="1" s="1"/>
  <c r="E1191" i="1"/>
  <c r="F1191" i="1" s="1"/>
  <c r="G1187" i="1"/>
  <c r="H1187" i="1" s="1"/>
  <c r="E1187" i="1"/>
  <c r="F1187" i="1" s="1"/>
  <c r="G1185" i="1"/>
  <c r="H1185" i="1" s="1"/>
  <c r="E1185" i="1"/>
  <c r="F1185" i="1" s="1"/>
  <c r="G1178" i="1"/>
  <c r="H1178" i="1" s="1"/>
  <c r="E1178" i="1"/>
  <c r="F1178" i="1" s="1"/>
  <c r="G1170" i="1"/>
  <c r="H1170" i="1" s="1"/>
  <c r="E1170" i="1"/>
  <c r="F1170" i="1" s="1"/>
  <c r="G1168" i="1"/>
  <c r="H1168" i="1" s="1"/>
  <c r="E1168" i="1"/>
  <c r="F1168" i="1" s="1"/>
  <c r="G1166" i="1"/>
  <c r="H1166" i="1" s="1"/>
  <c r="E1166" i="1"/>
  <c r="F1166" i="1" s="1"/>
  <c r="G1164" i="1"/>
  <c r="H1164" i="1" s="1"/>
  <c r="E1164" i="1"/>
  <c r="F1164" i="1" s="1"/>
  <c r="G1160" i="1"/>
  <c r="H1160" i="1" s="1"/>
  <c r="E1160" i="1"/>
  <c r="F1160" i="1" s="1"/>
  <c r="G1158" i="1"/>
  <c r="H1158" i="1" s="1"/>
  <c r="E1158" i="1"/>
  <c r="F1158" i="1" s="1"/>
  <c r="G1154" i="1"/>
  <c r="H1154" i="1" s="1"/>
  <c r="E1154" i="1"/>
  <c r="F1154" i="1" s="1"/>
  <c r="G1148" i="1"/>
  <c r="H1148" i="1" s="1"/>
  <c r="E1148" i="1"/>
  <c r="F1148" i="1" s="1"/>
  <c r="G1146" i="1"/>
  <c r="H1146" i="1" s="1"/>
  <c r="E1146" i="1"/>
  <c r="F1146" i="1" s="1"/>
  <c r="G1143" i="1"/>
  <c r="H1143" i="1" s="1"/>
  <c r="E1143" i="1"/>
  <c r="F1143" i="1" s="1"/>
  <c r="G1142" i="1"/>
  <c r="H1142" i="1" s="1"/>
  <c r="E1142" i="1"/>
  <c r="F1142" i="1" s="1"/>
  <c r="G1140" i="1"/>
  <c r="H1140" i="1" s="1"/>
  <c r="E1140" i="1"/>
  <c r="F1140" i="1" s="1"/>
  <c r="G1130" i="1"/>
  <c r="H1130" i="1" s="1"/>
  <c r="E1130" i="1"/>
  <c r="F1130" i="1" s="1"/>
  <c r="G1126" i="1"/>
  <c r="H1126" i="1" s="1"/>
  <c r="E1126" i="1"/>
  <c r="F1126" i="1" s="1"/>
  <c r="G1124" i="1"/>
  <c r="H1124" i="1" s="1"/>
  <c r="E1124" i="1"/>
  <c r="F1124" i="1" s="1"/>
  <c r="G1122" i="1"/>
  <c r="H1122" i="1" s="1"/>
  <c r="E1122" i="1"/>
  <c r="F1122" i="1" s="1"/>
  <c r="G1120" i="1"/>
  <c r="H1120" i="1" s="1"/>
  <c r="E1120" i="1"/>
  <c r="F1120" i="1" s="1"/>
  <c r="G1118" i="1"/>
  <c r="H1118" i="1" s="1"/>
  <c r="E1118" i="1"/>
  <c r="F1118" i="1" s="1"/>
  <c r="G1116" i="1"/>
  <c r="H1116" i="1" s="1"/>
  <c r="E1116" i="1"/>
  <c r="F1116" i="1" s="1"/>
  <c r="G1114" i="1"/>
  <c r="H1114" i="1" s="1"/>
  <c r="E1114" i="1"/>
  <c r="F1114" i="1" s="1"/>
  <c r="G1108" i="1"/>
  <c r="H1108" i="1" s="1"/>
  <c r="E1108" i="1"/>
  <c r="F1108" i="1" s="1"/>
  <c r="G1104" i="1"/>
  <c r="H1104" i="1" s="1"/>
  <c r="E1104" i="1"/>
  <c r="F1104" i="1" s="1"/>
  <c r="G1098" i="1"/>
  <c r="H1098" i="1" s="1"/>
  <c r="E1098" i="1"/>
  <c r="F1098" i="1" s="1"/>
  <c r="G1094" i="1"/>
  <c r="H1094" i="1" s="1"/>
  <c r="E1094" i="1"/>
  <c r="F1094" i="1" s="1"/>
  <c r="G1088" i="1"/>
  <c r="H1088" i="1" s="1"/>
  <c r="E1088" i="1"/>
  <c r="F1088" i="1" s="1"/>
  <c r="G1084" i="1"/>
  <c r="H1084" i="1" s="1"/>
  <c r="E1084" i="1"/>
  <c r="F1084" i="1" s="1"/>
  <c r="G1080" i="1"/>
  <c r="H1080" i="1" s="1"/>
  <c r="E1080" i="1"/>
  <c r="F1080" i="1" s="1"/>
  <c r="G1076" i="1"/>
  <c r="H1076" i="1" s="1"/>
  <c r="E1076" i="1"/>
  <c r="F1076" i="1" s="1"/>
  <c r="G1074" i="1"/>
  <c r="H1074" i="1" s="1"/>
  <c r="E1074" i="1"/>
  <c r="F1074" i="1" s="1"/>
  <c r="G1062" i="1"/>
  <c r="H1062" i="1" s="1"/>
  <c r="E1062" i="1"/>
  <c r="F1062" i="1" s="1"/>
  <c r="G1056" i="1"/>
  <c r="H1056" i="1" s="1"/>
  <c r="E1056" i="1"/>
  <c r="F1056" i="1" s="1"/>
  <c r="G1051" i="1"/>
  <c r="H1051" i="1" s="1"/>
  <c r="E1051" i="1"/>
  <c r="F1051" i="1" s="1"/>
  <c r="G1050" i="1"/>
  <c r="H1050" i="1" s="1"/>
  <c r="E1050" i="1"/>
  <c r="F1050" i="1" s="1"/>
  <c r="G1048" i="1"/>
  <c r="H1048" i="1" s="1"/>
  <c r="E1048" i="1"/>
  <c r="F1048" i="1" s="1"/>
  <c r="G1046" i="1"/>
  <c r="H1046" i="1" s="1"/>
  <c r="E1046" i="1"/>
  <c r="F1046" i="1" s="1"/>
  <c r="G1044" i="1"/>
  <c r="H1044" i="1" s="1"/>
  <c r="E1044" i="1"/>
  <c r="F1044" i="1" s="1"/>
  <c r="G1042" i="1"/>
  <c r="H1042" i="1" s="1"/>
  <c r="E1042" i="1"/>
  <c r="F1042" i="1" s="1"/>
  <c r="G1038" i="1"/>
  <c r="H1038" i="1" s="1"/>
  <c r="E1038" i="1"/>
  <c r="F1038" i="1" s="1"/>
  <c r="G1034" i="1"/>
  <c r="H1034" i="1" s="1"/>
  <c r="E1034" i="1"/>
  <c r="F1034" i="1" s="1"/>
  <c r="G1032" i="1"/>
  <c r="H1032" i="1" s="1"/>
  <c r="E1032" i="1"/>
  <c r="F1032" i="1" s="1"/>
  <c r="G1030" i="1"/>
  <c r="H1030" i="1" s="1"/>
  <c r="E1030" i="1"/>
  <c r="F1030" i="1" s="1"/>
  <c r="G1028" i="1"/>
  <c r="H1028" i="1" s="1"/>
  <c r="E1028" i="1"/>
  <c r="F1028" i="1" s="1"/>
  <c r="G1026" i="1"/>
  <c r="H1026" i="1" s="1"/>
  <c r="E1026" i="1"/>
  <c r="F1026" i="1" s="1"/>
  <c r="G1024" i="1"/>
  <c r="H1024" i="1" s="1"/>
  <c r="E1024" i="1"/>
  <c r="F1024" i="1" s="1"/>
  <c r="G1022" i="1"/>
  <c r="H1022" i="1" s="1"/>
  <c r="E1022" i="1"/>
  <c r="F1022" i="1" s="1"/>
  <c r="G1020" i="1"/>
  <c r="H1020" i="1" s="1"/>
  <c r="E1020" i="1"/>
  <c r="F1020" i="1" s="1"/>
  <c r="G1012" i="1"/>
  <c r="H1012" i="1" s="1"/>
  <c r="E1012" i="1"/>
  <c r="F1012" i="1" s="1"/>
  <c r="G1008" i="1"/>
  <c r="H1008" i="1" s="1"/>
  <c r="E1008" i="1"/>
  <c r="F1008" i="1" s="1"/>
  <c r="G1006" i="1"/>
  <c r="H1006" i="1" s="1"/>
  <c r="E1006" i="1"/>
  <c r="F1006" i="1" s="1"/>
  <c r="G1004" i="1"/>
  <c r="H1004" i="1" s="1"/>
  <c r="E1004" i="1"/>
  <c r="F1004" i="1" s="1"/>
  <c r="G998" i="1"/>
  <c r="H998" i="1" s="1"/>
  <c r="E998" i="1"/>
  <c r="F998" i="1" s="1"/>
  <c r="G996" i="1"/>
  <c r="H996" i="1" s="1"/>
  <c r="E996" i="1"/>
  <c r="F996" i="1" s="1"/>
  <c r="G986" i="1"/>
  <c r="H986" i="1" s="1"/>
  <c r="E986" i="1"/>
  <c r="F986" i="1" s="1"/>
  <c r="G980" i="1"/>
  <c r="H980" i="1" s="1"/>
  <c r="E980" i="1"/>
  <c r="F980" i="1" s="1"/>
  <c r="G978" i="1"/>
  <c r="H978" i="1" s="1"/>
  <c r="E978" i="1"/>
  <c r="F978" i="1" s="1"/>
  <c r="G974" i="1"/>
  <c r="H974" i="1" s="1"/>
  <c r="E974" i="1"/>
  <c r="F974" i="1" s="1"/>
  <c r="G972" i="1"/>
  <c r="H972" i="1" s="1"/>
  <c r="E972" i="1"/>
  <c r="F972" i="1" s="1"/>
  <c r="G958" i="1"/>
  <c r="H958" i="1" s="1"/>
  <c r="E958" i="1"/>
  <c r="F958" i="1" s="1"/>
  <c r="G938" i="1"/>
  <c r="H938" i="1" s="1"/>
  <c r="E938" i="1"/>
  <c r="F938" i="1" s="1"/>
  <c r="G936" i="1"/>
  <c r="H936" i="1" s="1"/>
  <c r="E936" i="1"/>
  <c r="F936" i="1" s="1"/>
  <c r="G932" i="1"/>
  <c r="H932" i="1" s="1"/>
  <c r="E932" i="1"/>
  <c r="F932" i="1" s="1"/>
  <c r="G930" i="1"/>
  <c r="H930" i="1" s="1"/>
  <c r="E930" i="1"/>
  <c r="F930" i="1" s="1"/>
  <c r="G922" i="1"/>
  <c r="H922" i="1" s="1"/>
  <c r="E922" i="1"/>
  <c r="F922" i="1" s="1"/>
  <c r="G920" i="1"/>
  <c r="H920" i="1" s="1"/>
  <c r="E920" i="1"/>
  <c r="F920" i="1" s="1"/>
  <c r="G916" i="1"/>
  <c r="H916" i="1" s="1"/>
  <c r="E916" i="1"/>
  <c r="F916" i="1" s="1"/>
  <c r="G910" i="1"/>
  <c r="H910" i="1" s="1"/>
  <c r="E910" i="1"/>
  <c r="F910" i="1" s="1"/>
  <c r="G908" i="1"/>
  <c r="H908" i="1" s="1"/>
  <c r="E908" i="1"/>
  <c r="F908" i="1" s="1"/>
  <c r="G906" i="1"/>
  <c r="H906" i="1" s="1"/>
  <c r="E906" i="1"/>
  <c r="F906" i="1" s="1"/>
  <c r="G898" i="1"/>
  <c r="H898" i="1" s="1"/>
  <c r="E898" i="1"/>
  <c r="F898" i="1" s="1"/>
  <c r="G896" i="1"/>
  <c r="H896" i="1" s="1"/>
  <c r="E896" i="1"/>
  <c r="F896" i="1" s="1"/>
  <c r="G894" i="1"/>
  <c r="H894" i="1" s="1"/>
  <c r="E894" i="1"/>
  <c r="F894" i="1" s="1"/>
  <c r="G890" i="1"/>
  <c r="H890" i="1" s="1"/>
  <c r="E890" i="1"/>
  <c r="F890" i="1" s="1"/>
  <c r="G882" i="1"/>
  <c r="H882" i="1" s="1"/>
  <c r="E882" i="1"/>
  <c r="F882" i="1" s="1"/>
  <c r="G870" i="1"/>
  <c r="H870" i="1" s="1"/>
  <c r="E870" i="1"/>
  <c r="F870" i="1" s="1"/>
  <c r="G868" i="1"/>
  <c r="H868" i="1" s="1"/>
  <c r="E868" i="1"/>
  <c r="F868" i="1" s="1"/>
  <c r="G862" i="1"/>
  <c r="H862" i="1" s="1"/>
  <c r="E862" i="1"/>
  <c r="F862" i="1" s="1"/>
  <c r="G860" i="1"/>
  <c r="H860" i="1" s="1"/>
  <c r="E860" i="1"/>
  <c r="F860" i="1" s="1"/>
  <c r="G858" i="1"/>
  <c r="H858" i="1" s="1"/>
  <c r="E858" i="1"/>
  <c r="F858" i="1" s="1"/>
  <c r="G856" i="1"/>
  <c r="H856" i="1" s="1"/>
  <c r="E856" i="1"/>
  <c r="F856" i="1" s="1"/>
  <c r="G854" i="1"/>
  <c r="H854" i="1" s="1"/>
  <c r="E854" i="1"/>
  <c r="F854" i="1" s="1"/>
  <c r="G852" i="1"/>
  <c r="H852" i="1" s="1"/>
  <c r="E852" i="1"/>
  <c r="F852" i="1" s="1"/>
  <c r="G850" i="1"/>
  <c r="H850" i="1" s="1"/>
  <c r="E850" i="1"/>
  <c r="F850" i="1" s="1"/>
  <c r="G847" i="1"/>
  <c r="H847" i="1" s="1"/>
  <c r="E847" i="1"/>
  <c r="F847" i="1" s="1"/>
  <c r="G844" i="1"/>
  <c r="H844" i="1" s="1"/>
  <c r="E844" i="1"/>
  <c r="F844" i="1" s="1"/>
  <c r="G841" i="1"/>
  <c r="H841" i="1" s="1"/>
  <c r="E841" i="1"/>
  <c r="F841" i="1" s="1"/>
  <c r="G839" i="1"/>
  <c r="H839" i="1" s="1"/>
  <c r="E839" i="1"/>
  <c r="F839" i="1" s="1"/>
  <c r="G837" i="1"/>
  <c r="H837" i="1" s="1"/>
  <c r="E837" i="1"/>
  <c r="F837" i="1" s="1"/>
  <c r="G835" i="1"/>
  <c r="H835" i="1" s="1"/>
  <c r="E835" i="1"/>
  <c r="F835" i="1" s="1"/>
  <c r="G833" i="1"/>
  <c r="H833" i="1" s="1"/>
  <c r="E833" i="1"/>
  <c r="F833" i="1" s="1"/>
  <c r="G831" i="1"/>
  <c r="H831" i="1" s="1"/>
  <c r="E831" i="1"/>
  <c r="F831" i="1" s="1"/>
  <c r="G829" i="1"/>
  <c r="H829" i="1" s="1"/>
  <c r="E829" i="1"/>
  <c r="F829" i="1" s="1"/>
  <c r="G827" i="1"/>
  <c r="H827" i="1" s="1"/>
  <c r="E827" i="1"/>
  <c r="F827" i="1" s="1"/>
  <c r="G825" i="1"/>
  <c r="H825" i="1" s="1"/>
  <c r="E825" i="1"/>
  <c r="F825" i="1" s="1"/>
  <c r="G823" i="1"/>
  <c r="H823" i="1" s="1"/>
  <c r="E823" i="1"/>
  <c r="F823" i="1" s="1"/>
  <c r="G821" i="1"/>
  <c r="H821" i="1" s="1"/>
  <c r="E821" i="1"/>
  <c r="F821" i="1" s="1"/>
  <c r="G819" i="1"/>
  <c r="H819" i="1" s="1"/>
  <c r="E819" i="1"/>
  <c r="F819" i="1" s="1"/>
  <c r="G817" i="1"/>
  <c r="H817" i="1" s="1"/>
  <c r="E817" i="1"/>
  <c r="F817" i="1" s="1"/>
  <c r="G815" i="1"/>
  <c r="H815" i="1" s="1"/>
  <c r="E815" i="1"/>
  <c r="F815" i="1" s="1"/>
  <c r="G813" i="1"/>
  <c r="H813" i="1" s="1"/>
  <c r="E813" i="1"/>
  <c r="F813" i="1" s="1"/>
  <c r="G811" i="1"/>
  <c r="H811" i="1" s="1"/>
  <c r="E811" i="1"/>
  <c r="F811" i="1" s="1"/>
  <c r="G809" i="1"/>
  <c r="H809" i="1" s="1"/>
  <c r="E809" i="1"/>
  <c r="F809" i="1" s="1"/>
  <c r="G807" i="1"/>
  <c r="H807" i="1" s="1"/>
  <c r="E807" i="1"/>
  <c r="F807" i="1" s="1"/>
  <c r="G805" i="1"/>
  <c r="H805" i="1" s="1"/>
  <c r="E805" i="1"/>
  <c r="F805" i="1" s="1"/>
  <c r="G803" i="1"/>
  <c r="H803" i="1" s="1"/>
  <c r="E803" i="1"/>
  <c r="F803" i="1" s="1"/>
  <c r="G801" i="1"/>
  <c r="H801" i="1" s="1"/>
  <c r="E801" i="1"/>
  <c r="F801" i="1" s="1"/>
  <c r="G799" i="1"/>
  <c r="H799" i="1" s="1"/>
  <c r="E799" i="1"/>
  <c r="F799" i="1" s="1"/>
  <c r="G797" i="1"/>
  <c r="H797" i="1" s="1"/>
  <c r="E797" i="1"/>
  <c r="F797" i="1" s="1"/>
  <c r="G795" i="1"/>
  <c r="H795" i="1" s="1"/>
  <c r="E795" i="1"/>
  <c r="F795" i="1" s="1"/>
  <c r="G793" i="1"/>
  <c r="H793" i="1" s="1"/>
  <c r="E793" i="1"/>
  <c r="F793" i="1" s="1"/>
  <c r="G791" i="1"/>
  <c r="H791" i="1" s="1"/>
  <c r="E791" i="1"/>
  <c r="F791" i="1" s="1"/>
  <c r="G789" i="1"/>
  <c r="H789" i="1" s="1"/>
  <c r="E789" i="1"/>
  <c r="F789" i="1" s="1"/>
  <c r="G787" i="1"/>
  <c r="H787" i="1" s="1"/>
  <c r="E787" i="1"/>
  <c r="F787" i="1" s="1"/>
  <c r="G785" i="1"/>
  <c r="H785" i="1" s="1"/>
  <c r="E785" i="1"/>
  <c r="F785" i="1" s="1"/>
  <c r="G783" i="1"/>
  <c r="H783" i="1" s="1"/>
  <c r="E783" i="1"/>
  <c r="F783" i="1" s="1"/>
  <c r="G781" i="1"/>
  <c r="H781" i="1" s="1"/>
  <c r="E781" i="1"/>
  <c r="F781" i="1" s="1"/>
  <c r="G779" i="1"/>
  <c r="H779" i="1" s="1"/>
  <c r="E779" i="1"/>
  <c r="F779" i="1" s="1"/>
  <c r="G777" i="1"/>
  <c r="H777" i="1" s="1"/>
  <c r="E777" i="1"/>
  <c r="F777" i="1" s="1"/>
  <c r="G775" i="1"/>
  <c r="H775" i="1" s="1"/>
  <c r="E775" i="1"/>
  <c r="F775" i="1" s="1"/>
  <c r="G773" i="1"/>
  <c r="H773" i="1" s="1"/>
  <c r="E773" i="1"/>
  <c r="F773" i="1" s="1"/>
  <c r="G771" i="1"/>
  <c r="H771" i="1" s="1"/>
  <c r="E771" i="1"/>
  <c r="F771" i="1" s="1"/>
  <c r="G769" i="1"/>
  <c r="H769" i="1" s="1"/>
  <c r="E769" i="1"/>
  <c r="F769" i="1" s="1"/>
  <c r="G767" i="1"/>
  <c r="H767" i="1" s="1"/>
  <c r="E767" i="1"/>
  <c r="F767" i="1" s="1"/>
  <c r="G765" i="1"/>
  <c r="H765" i="1" s="1"/>
  <c r="E765" i="1"/>
  <c r="F765" i="1" s="1"/>
  <c r="G763" i="1"/>
  <c r="H763" i="1" s="1"/>
  <c r="E763" i="1"/>
  <c r="F763" i="1" s="1"/>
  <c r="G761" i="1"/>
  <c r="H761" i="1" s="1"/>
  <c r="E761" i="1"/>
  <c r="F761" i="1" s="1"/>
  <c r="G759" i="1"/>
  <c r="H759" i="1" s="1"/>
  <c r="E759" i="1"/>
  <c r="F759" i="1" s="1"/>
  <c r="G757" i="1"/>
  <c r="H757" i="1" s="1"/>
  <c r="E757" i="1"/>
  <c r="F757" i="1" s="1"/>
  <c r="G755" i="1"/>
  <c r="H755" i="1" s="1"/>
  <c r="E755" i="1"/>
  <c r="F755" i="1" s="1"/>
  <c r="G753" i="1"/>
  <c r="H753" i="1" s="1"/>
  <c r="E753" i="1"/>
  <c r="F753" i="1" s="1"/>
  <c r="G751" i="1"/>
  <c r="H751" i="1" s="1"/>
  <c r="E751" i="1"/>
  <c r="F751" i="1" s="1"/>
  <c r="G749" i="1"/>
  <c r="H749" i="1" s="1"/>
  <c r="E749" i="1"/>
  <c r="F749" i="1" s="1"/>
  <c r="G747" i="1"/>
  <c r="H747" i="1" s="1"/>
  <c r="E747" i="1"/>
  <c r="F747" i="1" s="1"/>
  <c r="G745" i="1"/>
  <c r="H745" i="1" s="1"/>
  <c r="E745" i="1"/>
  <c r="F745" i="1" s="1"/>
  <c r="G743" i="1"/>
  <c r="H743" i="1" s="1"/>
  <c r="E743" i="1"/>
  <c r="F743" i="1" s="1"/>
  <c r="G741" i="1"/>
  <c r="H741" i="1" s="1"/>
  <c r="E741" i="1"/>
  <c r="F741" i="1" s="1"/>
  <c r="G739" i="1"/>
  <c r="H739" i="1" s="1"/>
  <c r="E739" i="1"/>
  <c r="F739" i="1" s="1"/>
  <c r="G737" i="1"/>
  <c r="H737" i="1" s="1"/>
  <c r="E737" i="1"/>
  <c r="F737" i="1" s="1"/>
  <c r="G735" i="1"/>
  <c r="H735" i="1" s="1"/>
  <c r="E735" i="1"/>
  <c r="F735" i="1" s="1"/>
  <c r="G733" i="1"/>
  <c r="H733" i="1" s="1"/>
  <c r="E733" i="1"/>
  <c r="F733" i="1" s="1"/>
  <c r="G731" i="1"/>
  <c r="H731" i="1" s="1"/>
  <c r="E731" i="1"/>
  <c r="F731" i="1" s="1"/>
  <c r="G729" i="1"/>
  <c r="H729" i="1" s="1"/>
  <c r="E729" i="1"/>
  <c r="F729" i="1" s="1"/>
  <c r="G727" i="1"/>
  <c r="H727" i="1" s="1"/>
  <c r="E727" i="1"/>
  <c r="F727" i="1" s="1"/>
  <c r="G725" i="1"/>
  <c r="H725" i="1" s="1"/>
  <c r="E725" i="1"/>
  <c r="F725" i="1" s="1"/>
  <c r="G723" i="1"/>
  <c r="H723" i="1" s="1"/>
  <c r="E723" i="1"/>
  <c r="F723" i="1" s="1"/>
  <c r="G721" i="1"/>
  <c r="H721" i="1" s="1"/>
  <c r="E721" i="1"/>
  <c r="F721" i="1" s="1"/>
  <c r="G719" i="1"/>
  <c r="H719" i="1" s="1"/>
  <c r="E719" i="1"/>
  <c r="F719" i="1" s="1"/>
  <c r="G717" i="1"/>
  <c r="H717" i="1" s="1"/>
  <c r="E717" i="1"/>
  <c r="F717" i="1" s="1"/>
  <c r="G715" i="1"/>
  <c r="H715" i="1" s="1"/>
  <c r="E715" i="1"/>
  <c r="F715" i="1" s="1"/>
  <c r="G713" i="1"/>
  <c r="H713" i="1" s="1"/>
  <c r="E713" i="1"/>
  <c r="F713" i="1" s="1"/>
  <c r="G711" i="1"/>
  <c r="H711" i="1" s="1"/>
  <c r="E711" i="1"/>
  <c r="F711" i="1" s="1"/>
  <c r="G709" i="1"/>
  <c r="H709" i="1" s="1"/>
  <c r="E709" i="1"/>
  <c r="F709" i="1" s="1"/>
  <c r="G707" i="1"/>
  <c r="H707" i="1" s="1"/>
  <c r="E707" i="1"/>
  <c r="F707" i="1" s="1"/>
  <c r="G705" i="1"/>
  <c r="H705" i="1" s="1"/>
  <c r="E705" i="1"/>
  <c r="F705" i="1" s="1"/>
  <c r="G703" i="1"/>
  <c r="H703" i="1" s="1"/>
  <c r="E703" i="1"/>
  <c r="F703" i="1" s="1"/>
  <c r="G701" i="1"/>
  <c r="H701" i="1" s="1"/>
  <c r="E701" i="1"/>
  <c r="F701" i="1" s="1"/>
  <c r="G699" i="1"/>
  <c r="H699" i="1" s="1"/>
  <c r="E699" i="1"/>
  <c r="F699" i="1" s="1"/>
  <c r="G697" i="1"/>
  <c r="H697" i="1" s="1"/>
  <c r="E697" i="1"/>
  <c r="F697" i="1" s="1"/>
  <c r="G695" i="1"/>
  <c r="H695" i="1" s="1"/>
  <c r="E695" i="1"/>
  <c r="F695" i="1" s="1"/>
  <c r="G693" i="1"/>
  <c r="H693" i="1" s="1"/>
  <c r="E693" i="1"/>
  <c r="F693" i="1" s="1"/>
  <c r="G691" i="1"/>
  <c r="H691" i="1" s="1"/>
  <c r="E691" i="1"/>
  <c r="F691" i="1" s="1"/>
  <c r="G689" i="1"/>
  <c r="H689" i="1" s="1"/>
  <c r="E689" i="1"/>
  <c r="F689" i="1" s="1"/>
  <c r="G687" i="1"/>
  <c r="H687" i="1" s="1"/>
  <c r="E687" i="1"/>
  <c r="F687" i="1" s="1"/>
  <c r="G685" i="1"/>
  <c r="H685" i="1" s="1"/>
  <c r="E685" i="1"/>
  <c r="F685" i="1" s="1"/>
  <c r="G683" i="1"/>
  <c r="H683" i="1" s="1"/>
  <c r="E683" i="1"/>
  <c r="F683" i="1" s="1"/>
  <c r="G681" i="1"/>
  <c r="H681" i="1" s="1"/>
  <c r="E681" i="1"/>
  <c r="F681" i="1" s="1"/>
  <c r="G679" i="1"/>
  <c r="H679" i="1" s="1"/>
  <c r="E679" i="1"/>
  <c r="F679" i="1" s="1"/>
  <c r="G677" i="1"/>
  <c r="H677" i="1" s="1"/>
  <c r="E677" i="1"/>
  <c r="F677" i="1" s="1"/>
  <c r="G675" i="1"/>
  <c r="H675" i="1" s="1"/>
  <c r="E675" i="1"/>
  <c r="F675" i="1" s="1"/>
  <c r="G673" i="1"/>
  <c r="H673" i="1" s="1"/>
  <c r="E673" i="1"/>
  <c r="F673" i="1" s="1"/>
  <c r="G671" i="1"/>
  <c r="H671" i="1" s="1"/>
  <c r="E671" i="1"/>
  <c r="F671" i="1" s="1"/>
  <c r="G669" i="1"/>
  <c r="H669" i="1" s="1"/>
  <c r="E669" i="1"/>
  <c r="F669" i="1" s="1"/>
  <c r="G667" i="1"/>
  <c r="H667" i="1" s="1"/>
  <c r="E667" i="1"/>
  <c r="F667" i="1" s="1"/>
  <c r="G665" i="1"/>
  <c r="H665" i="1" s="1"/>
  <c r="E665" i="1"/>
  <c r="F665" i="1" s="1"/>
  <c r="G663" i="1"/>
  <c r="H663" i="1" s="1"/>
  <c r="E663" i="1"/>
  <c r="F663" i="1" s="1"/>
  <c r="G661" i="1"/>
  <c r="H661" i="1" s="1"/>
  <c r="E661" i="1"/>
  <c r="F661" i="1" s="1"/>
  <c r="G659" i="1"/>
  <c r="H659" i="1" s="1"/>
  <c r="E659" i="1"/>
  <c r="F659" i="1" s="1"/>
  <c r="G657" i="1"/>
  <c r="H657" i="1" s="1"/>
  <c r="E657" i="1"/>
  <c r="F657" i="1" s="1"/>
  <c r="G655" i="1"/>
  <c r="H655" i="1" s="1"/>
  <c r="E655" i="1"/>
  <c r="F655" i="1" s="1"/>
  <c r="G653" i="1"/>
  <c r="H653" i="1" s="1"/>
  <c r="E653" i="1"/>
  <c r="F653" i="1" s="1"/>
  <c r="G651" i="1"/>
  <c r="H651" i="1" s="1"/>
  <c r="E651" i="1"/>
  <c r="F651" i="1" s="1"/>
  <c r="G649" i="1"/>
  <c r="H649" i="1" s="1"/>
  <c r="E649" i="1"/>
  <c r="F649" i="1" s="1"/>
  <c r="G647" i="1"/>
  <c r="H647" i="1" s="1"/>
  <c r="E647" i="1"/>
  <c r="F647" i="1" s="1"/>
  <c r="G645" i="1"/>
  <c r="H645" i="1" s="1"/>
  <c r="E645" i="1"/>
  <c r="F645" i="1" s="1"/>
  <c r="G643" i="1"/>
  <c r="H643" i="1" s="1"/>
  <c r="E643" i="1"/>
  <c r="F643" i="1" s="1"/>
  <c r="G641" i="1"/>
  <c r="H641" i="1" s="1"/>
  <c r="E641" i="1"/>
  <c r="F641" i="1" s="1"/>
  <c r="G639" i="1"/>
  <c r="H639" i="1" s="1"/>
  <c r="E639" i="1"/>
  <c r="F639" i="1" s="1"/>
  <c r="G637" i="1"/>
  <c r="H637" i="1" s="1"/>
  <c r="E637" i="1"/>
  <c r="F637" i="1" s="1"/>
  <c r="G635" i="1"/>
  <c r="H635" i="1" s="1"/>
  <c r="E635" i="1"/>
  <c r="F635" i="1" s="1"/>
  <c r="G633" i="1"/>
  <c r="H633" i="1" s="1"/>
  <c r="E633" i="1"/>
  <c r="F633" i="1" s="1"/>
  <c r="G631" i="1"/>
  <c r="H631" i="1" s="1"/>
  <c r="E631" i="1"/>
  <c r="F631" i="1" s="1"/>
  <c r="G629" i="1"/>
  <c r="H629" i="1" s="1"/>
  <c r="E629" i="1"/>
  <c r="F629" i="1" s="1"/>
  <c r="G627" i="1"/>
  <c r="H627" i="1" s="1"/>
  <c r="E627" i="1"/>
  <c r="F627" i="1" s="1"/>
  <c r="G625" i="1"/>
  <c r="H625" i="1" s="1"/>
  <c r="E625" i="1"/>
  <c r="F625" i="1" s="1"/>
  <c r="G623" i="1"/>
  <c r="H623" i="1" s="1"/>
  <c r="E623" i="1"/>
  <c r="F623" i="1" s="1"/>
  <c r="G621" i="1"/>
  <c r="H621" i="1" s="1"/>
  <c r="E621" i="1"/>
  <c r="F621" i="1" s="1"/>
  <c r="G619" i="1"/>
  <c r="H619" i="1" s="1"/>
  <c r="E619" i="1"/>
  <c r="F619" i="1" s="1"/>
  <c r="G617" i="1"/>
  <c r="H617" i="1" s="1"/>
  <c r="E617" i="1"/>
  <c r="F617" i="1" s="1"/>
  <c r="G615" i="1"/>
  <c r="H615" i="1" s="1"/>
  <c r="E615" i="1"/>
  <c r="F615" i="1" s="1"/>
  <c r="G613" i="1"/>
  <c r="H613" i="1" s="1"/>
  <c r="E613" i="1"/>
  <c r="F613" i="1" s="1"/>
  <c r="G611" i="1"/>
  <c r="H611" i="1" s="1"/>
  <c r="E611" i="1"/>
  <c r="F611" i="1" s="1"/>
  <c r="G609" i="1"/>
  <c r="H609" i="1" s="1"/>
  <c r="E609" i="1"/>
  <c r="F609" i="1" s="1"/>
  <c r="G607" i="1"/>
  <c r="H607" i="1" s="1"/>
  <c r="E607" i="1"/>
  <c r="F607" i="1" s="1"/>
  <c r="G605" i="1"/>
  <c r="H605" i="1" s="1"/>
  <c r="E605" i="1"/>
  <c r="F605" i="1" s="1"/>
  <c r="G603" i="1"/>
  <c r="H603" i="1" s="1"/>
  <c r="E603" i="1"/>
  <c r="F603" i="1" s="1"/>
  <c r="G601" i="1"/>
  <c r="H601" i="1" s="1"/>
  <c r="E601" i="1"/>
  <c r="F601" i="1" s="1"/>
  <c r="G599" i="1"/>
  <c r="H599" i="1" s="1"/>
  <c r="E599" i="1"/>
  <c r="F599" i="1" s="1"/>
  <c r="G597" i="1"/>
  <c r="H597" i="1" s="1"/>
  <c r="E597" i="1"/>
  <c r="F597" i="1" s="1"/>
  <c r="G595" i="1"/>
  <c r="H595" i="1" s="1"/>
  <c r="E595" i="1"/>
  <c r="F595" i="1" s="1"/>
  <c r="G593" i="1"/>
  <c r="H593" i="1" s="1"/>
  <c r="E593" i="1"/>
  <c r="F593" i="1" s="1"/>
  <c r="G591" i="1"/>
  <c r="H591" i="1" s="1"/>
  <c r="E591" i="1"/>
  <c r="F591" i="1" s="1"/>
  <c r="G589" i="1"/>
  <c r="H589" i="1" s="1"/>
  <c r="E589" i="1"/>
  <c r="F589" i="1" s="1"/>
  <c r="G587" i="1"/>
  <c r="H587" i="1" s="1"/>
  <c r="E587" i="1"/>
  <c r="F587" i="1" s="1"/>
  <c r="G585" i="1"/>
  <c r="H585" i="1" s="1"/>
  <c r="E585" i="1"/>
  <c r="F585" i="1" s="1"/>
  <c r="G583" i="1"/>
  <c r="H583" i="1" s="1"/>
  <c r="E583" i="1"/>
  <c r="F583" i="1" s="1"/>
  <c r="G581" i="1"/>
  <c r="H581" i="1" s="1"/>
  <c r="E581" i="1"/>
  <c r="F581" i="1" s="1"/>
  <c r="G579" i="1"/>
  <c r="H579" i="1" s="1"/>
  <c r="E579" i="1"/>
  <c r="F579" i="1" s="1"/>
  <c r="G577" i="1"/>
  <c r="H577" i="1" s="1"/>
  <c r="E577" i="1"/>
  <c r="F577" i="1" s="1"/>
  <c r="G575" i="1"/>
  <c r="H575" i="1" s="1"/>
  <c r="E575" i="1"/>
  <c r="F575" i="1" s="1"/>
  <c r="G573" i="1"/>
  <c r="H573" i="1" s="1"/>
  <c r="E573" i="1"/>
  <c r="F573" i="1" s="1"/>
  <c r="G571" i="1"/>
  <c r="H571" i="1" s="1"/>
  <c r="E571" i="1"/>
  <c r="F571" i="1" s="1"/>
  <c r="G569" i="1"/>
  <c r="H569" i="1" s="1"/>
  <c r="E569" i="1"/>
  <c r="F569" i="1" s="1"/>
  <c r="G567" i="1"/>
  <c r="H567" i="1" s="1"/>
  <c r="E567" i="1"/>
  <c r="F567" i="1" s="1"/>
  <c r="G565" i="1"/>
  <c r="H565" i="1" s="1"/>
  <c r="E565" i="1"/>
  <c r="F565" i="1" s="1"/>
  <c r="G563" i="1"/>
  <c r="H563" i="1" s="1"/>
  <c r="E563" i="1"/>
  <c r="F563" i="1" s="1"/>
  <c r="G561" i="1"/>
  <c r="H561" i="1" s="1"/>
  <c r="E561" i="1"/>
  <c r="F561" i="1" s="1"/>
  <c r="G559" i="1"/>
  <c r="H559" i="1" s="1"/>
  <c r="E559" i="1"/>
  <c r="F559" i="1" s="1"/>
  <c r="G557" i="1"/>
  <c r="H557" i="1" s="1"/>
  <c r="E557" i="1"/>
  <c r="F557" i="1" s="1"/>
  <c r="G555" i="1"/>
  <c r="H555" i="1" s="1"/>
  <c r="E555" i="1"/>
  <c r="F555" i="1" s="1"/>
  <c r="G553" i="1"/>
  <c r="H553" i="1" s="1"/>
  <c r="E553" i="1"/>
  <c r="F553" i="1" s="1"/>
  <c r="G551" i="1"/>
  <c r="H551" i="1" s="1"/>
  <c r="E551" i="1"/>
  <c r="F551" i="1" s="1"/>
  <c r="G549" i="1"/>
  <c r="H549" i="1" s="1"/>
  <c r="E549" i="1"/>
  <c r="F549" i="1" s="1"/>
  <c r="G547" i="1"/>
  <c r="H547" i="1" s="1"/>
  <c r="E547" i="1"/>
  <c r="F547" i="1" s="1"/>
  <c r="G545" i="1"/>
  <c r="H545" i="1" s="1"/>
  <c r="E545" i="1"/>
  <c r="F545" i="1" s="1"/>
  <c r="G543" i="1"/>
  <c r="H543" i="1" s="1"/>
  <c r="E543" i="1"/>
  <c r="F543" i="1" s="1"/>
  <c r="G541" i="1"/>
  <c r="H541" i="1" s="1"/>
  <c r="E541" i="1"/>
  <c r="F541" i="1" s="1"/>
  <c r="G539" i="1"/>
  <c r="H539" i="1" s="1"/>
  <c r="E539" i="1"/>
  <c r="F539" i="1" s="1"/>
  <c r="G537" i="1"/>
  <c r="H537" i="1" s="1"/>
  <c r="E537" i="1"/>
  <c r="F537" i="1" s="1"/>
  <c r="G535" i="1"/>
  <c r="H535" i="1" s="1"/>
  <c r="E535" i="1"/>
  <c r="F535" i="1" s="1"/>
  <c r="G533" i="1"/>
  <c r="H533" i="1" s="1"/>
  <c r="E533" i="1"/>
  <c r="F533" i="1" s="1"/>
  <c r="G531" i="1"/>
  <c r="H531" i="1" s="1"/>
  <c r="E531" i="1"/>
  <c r="F531" i="1" s="1"/>
  <c r="G529" i="1"/>
  <c r="H529" i="1" s="1"/>
  <c r="E529" i="1"/>
  <c r="F529" i="1" s="1"/>
  <c r="G527" i="1"/>
  <c r="H527" i="1" s="1"/>
  <c r="E527" i="1"/>
  <c r="F527" i="1" s="1"/>
  <c r="G525" i="1"/>
  <c r="H525" i="1" s="1"/>
  <c r="E525" i="1"/>
  <c r="F525" i="1" s="1"/>
  <c r="G523" i="1"/>
  <c r="H523" i="1" s="1"/>
  <c r="E523" i="1"/>
  <c r="F523" i="1" s="1"/>
  <c r="G521" i="1"/>
  <c r="H521" i="1" s="1"/>
  <c r="E521" i="1"/>
  <c r="F521" i="1" s="1"/>
  <c r="G519" i="1"/>
  <c r="H519" i="1" s="1"/>
  <c r="E519" i="1"/>
  <c r="F519" i="1" s="1"/>
  <c r="G517" i="1"/>
  <c r="H517" i="1" s="1"/>
  <c r="E517" i="1"/>
  <c r="F517" i="1" s="1"/>
  <c r="G515" i="1"/>
  <c r="H515" i="1" s="1"/>
  <c r="E515" i="1"/>
  <c r="F515" i="1" s="1"/>
  <c r="G513" i="1"/>
  <c r="H513" i="1" s="1"/>
  <c r="E513" i="1"/>
  <c r="F513" i="1" s="1"/>
  <c r="G511" i="1"/>
  <c r="H511" i="1" s="1"/>
  <c r="E511" i="1"/>
  <c r="F511" i="1" s="1"/>
  <c r="G509" i="1"/>
  <c r="H509" i="1" s="1"/>
  <c r="E509" i="1"/>
  <c r="F509" i="1" s="1"/>
  <c r="G507" i="1"/>
  <c r="H507" i="1" s="1"/>
  <c r="E507" i="1"/>
  <c r="F507" i="1" s="1"/>
  <c r="G505" i="1"/>
  <c r="H505" i="1" s="1"/>
  <c r="E505" i="1"/>
  <c r="F505" i="1" s="1"/>
  <c r="G503" i="1"/>
  <c r="H503" i="1" s="1"/>
  <c r="E503" i="1"/>
  <c r="F503" i="1" s="1"/>
  <c r="G501" i="1"/>
  <c r="H501" i="1" s="1"/>
  <c r="E501" i="1"/>
  <c r="F501" i="1" s="1"/>
  <c r="G499" i="1"/>
  <c r="H499" i="1" s="1"/>
  <c r="E499" i="1"/>
  <c r="F499" i="1" s="1"/>
  <c r="G497" i="1"/>
  <c r="H497" i="1" s="1"/>
  <c r="E497" i="1"/>
  <c r="F497" i="1" s="1"/>
  <c r="G495" i="1"/>
  <c r="H495" i="1" s="1"/>
  <c r="E495" i="1"/>
  <c r="F495" i="1" s="1"/>
  <c r="G493" i="1"/>
  <c r="H493" i="1" s="1"/>
  <c r="E493" i="1"/>
  <c r="F493" i="1" s="1"/>
  <c r="G489" i="1"/>
  <c r="H489" i="1" s="1"/>
  <c r="E489" i="1"/>
  <c r="F489" i="1" s="1"/>
  <c r="G490" i="1"/>
  <c r="H490" i="1" s="1"/>
  <c r="E490" i="1"/>
  <c r="F490" i="1" s="1"/>
  <c r="G487" i="1"/>
  <c r="H487" i="1" s="1"/>
  <c r="E487" i="1"/>
  <c r="F487" i="1" s="1"/>
  <c r="G485" i="1"/>
  <c r="H485" i="1" s="1"/>
  <c r="E485" i="1"/>
  <c r="F485" i="1" s="1"/>
  <c r="G483" i="1"/>
  <c r="H483" i="1" s="1"/>
  <c r="E483" i="1"/>
  <c r="F483" i="1" s="1"/>
  <c r="G481" i="1"/>
  <c r="H481" i="1" s="1"/>
  <c r="E481" i="1"/>
  <c r="F481" i="1" s="1"/>
  <c r="G479" i="1"/>
  <c r="H479" i="1" s="1"/>
  <c r="E479" i="1"/>
  <c r="F479" i="1" s="1"/>
  <c r="G477" i="1"/>
  <c r="H477" i="1" s="1"/>
  <c r="E477" i="1"/>
  <c r="F477" i="1" s="1"/>
  <c r="G475" i="1"/>
  <c r="H475" i="1" s="1"/>
  <c r="E475" i="1"/>
  <c r="F475" i="1" s="1"/>
  <c r="G473" i="1"/>
  <c r="H473" i="1" s="1"/>
  <c r="E473" i="1"/>
  <c r="F473" i="1" s="1"/>
  <c r="G471" i="1"/>
  <c r="H471" i="1" s="1"/>
  <c r="E471" i="1"/>
  <c r="F471" i="1" s="1"/>
  <c r="G469" i="1"/>
  <c r="H469" i="1" s="1"/>
  <c r="E469" i="1"/>
  <c r="F469" i="1" s="1"/>
  <c r="G467" i="1"/>
  <c r="H467" i="1" s="1"/>
  <c r="E467" i="1"/>
  <c r="F467" i="1" s="1"/>
  <c r="G465" i="1"/>
  <c r="H465" i="1" s="1"/>
  <c r="E465" i="1"/>
  <c r="F465" i="1" s="1"/>
  <c r="G463" i="1"/>
  <c r="H463" i="1" s="1"/>
  <c r="E463" i="1"/>
  <c r="F463" i="1" s="1"/>
  <c r="G461" i="1"/>
  <c r="H461" i="1" s="1"/>
  <c r="E461" i="1"/>
  <c r="F461" i="1" s="1"/>
  <c r="G459" i="1"/>
  <c r="H459" i="1" s="1"/>
  <c r="E459" i="1"/>
  <c r="F459" i="1" s="1"/>
  <c r="G457" i="1"/>
  <c r="H457" i="1" s="1"/>
  <c r="E457" i="1"/>
  <c r="F457" i="1" s="1"/>
  <c r="G455" i="1"/>
  <c r="H455" i="1" s="1"/>
  <c r="E455" i="1"/>
  <c r="F455" i="1" s="1"/>
  <c r="G453" i="1"/>
  <c r="H453" i="1" s="1"/>
  <c r="E453" i="1"/>
  <c r="F453" i="1" s="1"/>
  <c r="G451" i="1"/>
  <c r="H451" i="1" s="1"/>
  <c r="E451" i="1"/>
  <c r="F451" i="1" s="1"/>
  <c r="G449" i="1"/>
  <c r="H449" i="1" s="1"/>
  <c r="E449" i="1"/>
  <c r="F449" i="1" s="1"/>
  <c r="G447" i="1"/>
  <c r="H447" i="1" s="1"/>
  <c r="E447" i="1"/>
  <c r="F447" i="1" s="1"/>
  <c r="G445" i="1"/>
  <c r="H445" i="1" s="1"/>
  <c r="E445" i="1"/>
  <c r="F445" i="1" s="1"/>
  <c r="G441" i="1"/>
  <c r="H441" i="1" s="1"/>
  <c r="E441" i="1"/>
  <c r="F441" i="1" s="1"/>
  <c r="G439" i="1"/>
  <c r="H439" i="1" s="1"/>
  <c r="E439" i="1"/>
  <c r="F439" i="1" s="1"/>
  <c r="G437" i="1"/>
  <c r="H437" i="1" s="1"/>
  <c r="E437" i="1"/>
  <c r="F437" i="1" s="1"/>
  <c r="G434" i="1"/>
  <c r="H434" i="1" s="1"/>
  <c r="E434" i="1"/>
  <c r="F434" i="1" s="1"/>
  <c r="G433" i="1"/>
  <c r="H433" i="1" s="1"/>
  <c r="E433" i="1"/>
  <c r="F433" i="1" s="1"/>
  <c r="G431" i="1"/>
  <c r="H431" i="1" s="1"/>
  <c r="E431" i="1"/>
  <c r="F431" i="1" s="1"/>
  <c r="G429" i="1"/>
  <c r="H429" i="1" s="1"/>
  <c r="E429" i="1"/>
  <c r="F429" i="1" s="1"/>
  <c r="G427" i="1"/>
  <c r="H427" i="1" s="1"/>
  <c r="E427" i="1"/>
  <c r="F427" i="1" s="1"/>
  <c r="G425" i="1"/>
  <c r="H425" i="1" s="1"/>
  <c r="E425" i="1"/>
  <c r="F425" i="1" s="1"/>
  <c r="G423" i="1"/>
  <c r="H423" i="1" s="1"/>
  <c r="E423" i="1"/>
  <c r="F423" i="1" s="1"/>
  <c r="G421" i="1"/>
  <c r="H421" i="1" s="1"/>
  <c r="E421" i="1"/>
  <c r="F421" i="1" s="1"/>
  <c r="G419" i="1"/>
  <c r="H419" i="1" s="1"/>
  <c r="E419" i="1"/>
  <c r="F419" i="1" s="1"/>
  <c r="G417" i="1"/>
  <c r="H417" i="1" s="1"/>
  <c r="E417" i="1"/>
  <c r="F417" i="1" s="1"/>
  <c r="G413" i="1"/>
  <c r="H413" i="1" s="1"/>
  <c r="E413" i="1"/>
  <c r="F413" i="1" s="1"/>
  <c r="G411" i="1"/>
  <c r="H411" i="1" s="1"/>
  <c r="E411" i="1"/>
  <c r="F411" i="1" s="1"/>
  <c r="G409" i="1"/>
  <c r="H409" i="1" s="1"/>
  <c r="E409" i="1"/>
  <c r="F409" i="1" s="1"/>
  <c r="G407" i="1"/>
  <c r="H407" i="1" s="1"/>
  <c r="E407" i="1"/>
  <c r="F407" i="1" s="1"/>
  <c r="G405" i="1"/>
  <c r="H405" i="1" s="1"/>
  <c r="E405" i="1"/>
  <c r="F405" i="1" s="1"/>
  <c r="G402" i="1"/>
  <c r="H402" i="1" s="1"/>
  <c r="E402" i="1"/>
  <c r="F402" i="1" s="1"/>
  <c r="G399" i="1"/>
  <c r="H399" i="1" s="1"/>
  <c r="E399" i="1"/>
  <c r="F399" i="1" s="1"/>
  <c r="G397" i="1"/>
  <c r="H397" i="1" s="1"/>
  <c r="E397" i="1"/>
  <c r="F397" i="1" s="1"/>
  <c r="G395" i="1"/>
  <c r="H395" i="1" s="1"/>
  <c r="E395" i="1"/>
  <c r="F395" i="1" s="1"/>
  <c r="G393" i="1"/>
  <c r="H393" i="1" s="1"/>
  <c r="E393" i="1"/>
  <c r="F393" i="1" s="1"/>
  <c r="G391" i="1"/>
  <c r="H391" i="1" s="1"/>
  <c r="E391" i="1"/>
  <c r="F391" i="1" s="1"/>
  <c r="G389" i="1"/>
  <c r="H389" i="1" s="1"/>
  <c r="E389" i="1"/>
  <c r="F389" i="1" s="1"/>
  <c r="G387" i="1"/>
  <c r="H387" i="1" s="1"/>
  <c r="E387" i="1"/>
  <c r="F387" i="1" s="1"/>
  <c r="G385" i="1"/>
  <c r="H385" i="1" s="1"/>
  <c r="E385" i="1"/>
  <c r="F385" i="1" s="1"/>
  <c r="G383" i="1"/>
  <c r="H383" i="1" s="1"/>
  <c r="E383" i="1"/>
  <c r="F383" i="1" s="1"/>
  <c r="G381" i="1"/>
  <c r="H381" i="1" s="1"/>
  <c r="E381" i="1"/>
  <c r="F381" i="1" s="1"/>
  <c r="G379" i="1"/>
  <c r="H379" i="1" s="1"/>
  <c r="E379" i="1"/>
  <c r="F379" i="1" s="1"/>
  <c r="G377" i="1"/>
  <c r="H377" i="1" s="1"/>
  <c r="E377" i="1"/>
  <c r="F377" i="1" s="1"/>
  <c r="G375" i="1"/>
  <c r="H375" i="1" s="1"/>
  <c r="E375" i="1"/>
  <c r="F375" i="1" s="1"/>
  <c r="G373" i="1"/>
  <c r="H373" i="1" s="1"/>
  <c r="E373" i="1"/>
  <c r="F373" i="1" s="1"/>
  <c r="G371" i="1"/>
  <c r="H371" i="1" s="1"/>
  <c r="E371" i="1"/>
  <c r="F371" i="1" s="1"/>
  <c r="G368" i="1"/>
  <c r="H368" i="1" s="1"/>
  <c r="E368" i="1"/>
  <c r="F368" i="1" s="1"/>
  <c r="G367" i="1"/>
  <c r="H367" i="1" s="1"/>
  <c r="E367" i="1"/>
  <c r="F367" i="1" s="1"/>
  <c r="G362" i="1"/>
  <c r="H362" i="1" s="1"/>
  <c r="E362" i="1"/>
  <c r="F362" i="1" s="1"/>
  <c r="G363" i="1"/>
  <c r="H363" i="1" s="1"/>
  <c r="E363" i="1"/>
  <c r="F363" i="1" s="1"/>
  <c r="G359" i="1"/>
  <c r="H359" i="1" s="1"/>
  <c r="E359" i="1"/>
  <c r="F359" i="1" s="1"/>
  <c r="G358" i="1"/>
  <c r="H358" i="1" s="1"/>
  <c r="E358" i="1"/>
  <c r="F358" i="1" s="1"/>
  <c r="G356" i="1"/>
  <c r="H356" i="1" s="1"/>
  <c r="E356" i="1"/>
  <c r="F356" i="1" s="1"/>
  <c r="G354" i="1"/>
  <c r="H354" i="1" s="1"/>
  <c r="E354" i="1"/>
  <c r="F354" i="1" s="1"/>
  <c r="G352" i="1"/>
  <c r="H352" i="1" s="1"/>
  <c r="E352" i="1"/>
  <c r="F352" i="1" s="1"/>
  <c r="G350" i="1"/>
  <c r="H350" i="1" s="1"/>
  <c r="E350" i="1"/>
  <c r="F350" i="1" s="1"/>
  <c r="G348" i="1"/>
  <c r="H348" i="1" s="1"/>
  <c r="E348" i="1"/>
  <c r="F348" i="1" s="1"/>
  <c r="G346" i="1"/>
  <c r="H346" i="1" s="1"/>
  <c r="E346" i="1"/>
  <c r="F346" i="1" s="1"/>
  <c r="G344" i="1"/>
  <c r="H344" i="1" s="1"/>
  <c r="E344" i="1"/>
  <c r="F344" i="1" s="1"/>
  <c r="G342" i="1"/>
  <c r="H342" i="1" s="1"/>
  <c r="E342" i="1"/>
  <c r="F342" i="1" s="1"/>
  <c r="G340" i="1"/>
  <c r="H340" i="1" s="1"/>
  <c r="E340" i="1"/>
  <c r="F340" i="1" s="1"/>
  <c r="G338" i="1"/>
  <c r="H338" i="1" s="1"/>
  <c r="E338" i="1"/>
  <c r="F338" i="1" s="1"/>
  <c r="G336" i="1"/>
  <c r="H336" i="1" s="1"/>
  <c r="E336" i="1"/>
  <c r="F336" i="1" s="1"/>
  <c r="G334" i="1"/>
  <c r="H334" i="1" s="1"/>
  <c r="E334" i="1"/>
  <c r="F334" i="1" s="1"/>
  <c r="G332" i="1"/>
  <c r="H332" i="1" s="1"/>
  <c r="E332" i="1"/>
  <c r="F332" i="1" s="1"/>
  <c r="G330" i="1"/>
  <c r="H330" i="1" s="1"/>
  <c r="E330" i="1"/>
  <c r="F330" i="1" s="1"/>
  <c r="G328" i="1"/>
  <c r="H328" i="1" s="1"/>
  <c r="E328" i="1"/>
  <c r="F328" i="1" s="1"/>
  <c r="G326" i="1"/>
  <c r="H326" i="1" s="1"/>
  <c r="E326" i="1"/>
  <c r="F326" i="1" s="1"/>
  <c r="G324" i="1"/>
  <c r="H324" i="1" s="1"/>
  <c r="E324" i="1"/>
  <c r="F324" i="1" s="1"/>
  <c r="G322" i="1"/>
  <c r="H322" i="1" s="1"/>
  <c r="E322" i="1"/>
  <c r="F322" i="1" s="1"/>
  <c r="G320" i="1"/>
  <c r="H320" i="1" s="1"/>
  <c r="E320" i="1"/>
  <c r="F320" i="1" s="1"/>
  <c r="G318" i="1"/>
  <c r="H318" i="1" s="1"/>
  <c r="E318" i="1"/>
  <c r="F318" i="1" s="1"/>
  <c r="G316" i="1"/>
  <c r="H316" i="1" s="1"/>
  <c r="E316" i="1"/>
  <c r="F316" i="1" s="1"/>
  <c r="G314" i="1"/>
  <c r="H314" i="1" s="1"/>
  <c r="E314" i="1"/>
  <c r="F314" i="1" s="1"/>
  <c r="G312" i="1"/>
  <c r="H312" i="1" s="1"/>
  <c r="E312" i="1"/>
  <c r="F312" i="1" s="1"/>
  <c r="G310" i="1"/>
  <c r="H310" i="1" s="1"/>
  <c r="E310" i="1"/>
  <c r="F310" i="1" s="1"/>
  <c r="G308" i="1"/>
  <c r="H308" i="1" s="1"/>
  <c r="E308" i="1"/>
  <c r="F308" i="1" s="1"/>
  <c r="G306" i="1"/>
  <c r="H306" i="1" s="1"/>
  <c r="E306" i="1"/>
  <c r="F306" i="1" s="1"/>
  <c r="G304" i="1"/>
  <c r="H304" i="1" s="1"/>
  <c r="E304" i="1"/>
  <c r="F304" i="1" s="1"/>
  <c r="G302" i="1"/>
  <c r="H302" i="1" s="1"/>
  <c r="E302" i="1"/>
  <c r="F302" i="1" s="1"/>
  <c r="G300" i="1"/>
  <c r="H300" i="1" s="1"/>
  <c r="E300" i="1"/>
  <c r="F300" i="1" s="1"/>
  <c r="G298" i="1"/>
  <c r="H298" i="1" s="1"/>
  <c r="E298" i="1"/>
  <c r="F298" i="1" s="1"/>
  <c r="G296" i="1"/>
  <c r="H296" i="1" s="1"/>
  <c r="E296" i="1"/>
  <c r="F296" i="1" s="1"/>
  <c r="G294" i="1"/>
  <c r="H294" i="1" s="1"/>
  <c r="E294" i="1"/>
  <c r="F294" i="1" s="1"/>
  <c r="G292" i="1"/>
  <c r="H292" i="1" s="1"/>
  <c r="E292" i="1"/>
  <c r="F292" i="1" s="1"/>
  <c r="G290" i="1"/>
  <c r="H290" i="1" s="1"/>
  <c r="E290" i="1"/>
  <c r="F290" i="1" s="1"/>
  <c r="G288" i="1"/>
  <c r="H288" i="1" s="1"/>
  <c r="E288" i="1"/>
  <c r="F288" i="1" s="1"/>
  <c r="G286" i="1"/>
  <c r="H286" i="1" s="1"/>
  <c r="E286" i="1"/>
  <c r="F286" i="1" s="1"/>
  <c r="G284" i="1"/>
  <c r="H284" i="1" s="1"/>
  <c r="E284" i="1"/>
  <c r="F284" i="1" s="1"/>
  <c r="G282" i="1"/>
  <c r="H282" i="1" s="1"/>
  <c r="E282" i="1"/>
  <c r="F282" i="1" s="1"/>
  <c r="G280" i="1"/>
  <c r="H280" i="1" s="1"/>
  <c r="E280" i="1"/>
  <c r="F280" i="1" s="1"/>
  <c r="G278" i="1"/>
  <c r="H278" i="1" s="1"/>
  <c r="E278" i="1"/>
  <c r="F278" i="1" s="1"/>
  <c r="G276" i="1"/>
  <c r="H276" i="1" s="1"/>
  <c r="E276" i="1"/>
  <c r="F276" i="1" s="1"/>
  <c r="G272" i="1"/>
  <c r="H272" i="1" s="1"/>
  <c r="E272" i="1"/>
  <c r="F272" i="1" s="1"/>
  <c r="G270" i="1"/>
  <c r="H270" i="1" s="1"/>
  <c r="E270" i="1"/>
  <c r="F270" i="1" s="1"/>
  <c r="G268" i="1"/>
  <c r="H268" i="1" s="1"/>
  <c r="E268" i="1"/>
  <c r="F268" i="1" s="1"/>
  <c r="G266" i="1"/>
  <c r="H266" i="1" s="1"/>
  <c r="E266" i="1"/>
  <c r="F266" i="1" s="1"/>
  <c r="G264" i="1"/>
  <c r="H264" i="1" s="1"/>
  <c r="E264" i="1"/>
  <c r="F264" i="1" s="1"/>
  <c r="G262" i="1"/>
  <c r="H262" i="1" s="1"/>
  <c r="E262" i="1"/>
  <c r="F262" i="1" s="1"/>
  <c r="G260" i="1"/>
  <c r="H260" i="1" s="1"/>
  <c r="E260" i="1"/>
  <c r="F260" i="1" s="1"/>
  <c r="G258" i="1"/>
  <c r="H258" i="1" s="1"/>
  <c r="E258" i="1"/>
  <c r="F258" i="1" s="1"/>
  <c r="G256" i="1"/>
  <c r="H256" i="1" s="1"/>
  <c r="E256" i="1"/>
  <c r="F256" i="1" s="1"/>
  <c r="G254" i="1"/>
  <c r="H254" i="1" s="1"/>
  <c r="E254" i="1"/>
  <c r="F254" i="1" s="1"/>
  <c r="G251" i="1"/>
  <c r="H251" i="1" s="1"/>
  <c r="E251" i="1"/>
  <c r="F251" i="1" s="1"/>
  <c r="G250" i="1"/>
  <c r="H250" i="1" s="1"/>
  <c r="E250" i="1"/>
  <c r="F250" i="1" s="1"/>
  <c r="G247" i="1"/>
  <c r="H247" i="1" s="1"/>
  <c r="E247" i="1"/>
  <c r="F247" i="1" s="1"/>
  <c r="G246" i="1"/>
  <c r="H246" i="1" s="1"/>
  <c r="E246" i="1"/>
  <c r="F246" i="1" s="1"/>
  <c r="G244" i="1"/>
  <c r="H244" i="1" s="1"/>
  <c r="E244" i="1"/>
  <c r="F244" i="1" s="1"/>
  <c r="G242" i="1"/>
  <c r="H242" i="1" s="1"/>
  <c r="E242" i="1"/>
  <c r="F242" i="1" s="1"/>
  <c r="G240" i="1"/>
  <c r="H240" i="1" s="1"/>
  <c r="E240" i="1"/>
  <c r="F240" i="1" s="1"/>
  <c r="G238" i="1"/>
  <c r="H238" i="1" s="1"/>
  <c r="E238" i="1"/>
  <c r="F238" i="1" s="1"/>
  <c r="G236" i="1"/>
  <c r="H236" i="1" s="1"/>
  <c r="E236" i="1"/>
  <c r="F236" i="1" s="1"/>
  <c r="G234" i="1"/>
  <c r="H234" i="1" s="1"/>
  <c r="E234" i="1"/>
  <c r="F234" i="1" s="1"/>
  <c r="G232" i="1"/>
  <c r="H232" i="1" s="1"/>
  <c r="E232" i="1"/>
  <c r="F232" i="1" s="1"/>
  <c r="G228" i="1"/>
  <c r="H228" i="1" s="1"/>
  <c r="E228" i="1"/>
  <c r="F228" i="1" s="1"/>
  <c r="G225" i="1"/>
  <c r="H225" i="1" s="1"/>
  <c r="E225" i="1"/>
  <c r="F225" i="1" s="1"/>
  <c r="G223" i="1"/>
  <c r="H223" i="1" s="1"/>
  <c r="E223" i="1"/>
  <c r="F223" i="1" s="1"/>
  <c r="G221" i="1"/>
  <c r="H221" i="1" s="1"/>
  <c r="E221" i="1"/>
  <c r="F221" i="1" s="1"/>
  <c r="G216" i="1"/>
  <c r="H216" i="1" s="1"/>
  <c r="E216" i="1"/>
  <c r="F216" i="1" s="1"/>
  <c r="G214" i="1"/>
  <c r="H214" i="1" s="1"/>
  <c r="E214" i="1"/>
  <c r="F214" i="1" s="1"/>
  <c r="G210" i="1"/>
  <c r="H210" i="1" s="1"/>
  <c r="E210" i="1"/>
  <c r="F210" i="1" s="1"/>
  <c r="G208" i="1"/>
  <c r="H208" i="1" s="1"/>
  <c r="E208" i="1"/>
  <c r="F208" i="1" s="1"/>
  <c r="G206" i="1"/>
  <c r="H206" i="1" s="1"/>
  <c r="E206" i="1"/>
  <c r="F206" i="1" s="1"/>
  <c r="G204" i="1"/>
  <c r="H204" i="1" s="1"/>
  <c r="E204" i="1"/>
  <c r="F204" i="1" s="1"/>
  <c r="G202" i="1"/>
  <c r="H202" i="1" s="1"/>
  <c r="E202" i="1"/>
  <c r="F202" i="1" s="1"/>
  <c r="G200" i="1"/>
  <c r="H200" i="1" s="1"/>
  <c r="E200" i="1"/>
  <c r="F200" i="1" s="1"/>
  <c r="G198" i="1"/>
  <c r="H198" i="1" s="1"/>
  <c r="E198" i="1"/>
  <c r="F198" i="1" s="1"/>
  <c r="G196" i="1"/>
  <c r="H196" i="1" s="1"/>
  <c r="E196" i="1"/>
  <c r="F196" i="1" s="1"/>
  <c r="G194" i="1"/>
  <c r="H194" i="1" s="1"/>
  <c r="E194" i="1"/>
  <c r="F194" i="1" s="1"/>
  <c r="G192" i="1"/>
  <c r="H192" i="1" s="1"/>
  <c r="E192" i="1"/>
  <c r="F192" i="1" s="1"/>
  <c r="G190" i="1"/>
  <c r="H190" i="1" s="1"/>
  <c r="E190" i="1"/>
  <c r="F190" i="1" s="1"/>
  <c r="G188" i="1"/>
  <c r="H188" i="1" s="1"/>
  <c r="E188" i="1"/>
  <c r="F188" i="1" s="1"/>
  <c r="G186" i="1"/>
  <c r="H186" i="1" s="1"/>
  <c r="E186" i="1"/>
  <c r="F186" i="1" s="1"/>
  <c r="G184" i="1"/>
  <c r="H184" i="1" s="1"/>
  <c r="E184" i="1"/>
  <c r="F184" i="1" s="1"/>
  <c r="G182" i="1"/>
  <c r="H182" i="1" s="1"/>
  <c r="E182" i="1"/>
  <c r="F182" i="1" s="1"/>
  <c r="G180" i="1"/>
  <c r="H180" i="1" s="1"/>
  <c r="E180" i="1"/>
  <c r="F180" i="1" s="1"/>
  <c r="G178" i="1"/>
  <c r="H178" i="1" s="1"/>
  <c r="E178" i="1"/>
  <c r="F178" i="1" s="1"/>
  <c r="G176" i="1"/>
  <c r="H176" i="1" s="1"/>
  <c r="E176" i="1"/>
  <c r="F176" i="1" s="1"/>
  <c r="G174" i="1"/>
  <c r="H174" i="1" s="1"/>
  <c r="E174" i="1"/>
  <c r="F174" i="1" s="1"/>
  <c r="G172" i="1"/>
  <c r="H172" i="1" s="1"/>
  <c r="E172" i="1"/>
  <c r="F172" i="1" s="1"/>
  <c r="G170" i="1"/>
  <c r="H170" i="1" s="1"/>
  <c r="E170" i="1"/>
  <c r="F170" i="1" s="1"/>
  <c r="G168" i="1"/>
  <c r="H168" i="1" s="1"/>
  <c r="E168" i="1"/>
  <c r="F168" i="1" s="1"/>
  <c r="G166" i="1"/>
  <c r="H166" i="1" s="1"/>
  <c r="E166" i="1"/>
  <c r="F166" i="1" s="1"/>
  <c r="G164" i="1"/>
  <c r="H164" i="1" s="1"/>
  <c r="E164" i="1"/>
  <c r="F164" i="1" s="1"/>
  <c r="G162" i="1"/>
  <c r="H162" i="1" s="1"/>
  <c r="E162" i="1"/>
  <c r="F162" i="1" s="1"/>
  <c r="G160" i="1"/>
  <c r="H160" i="1" s="1"/>
  <c r="E160" i="1"/>
  <c r="F160" i="1" s="1"/>
  <c r="G158" i="1"/>
  <c r="H158" i="1" s="1"/>
  <c r="E158" i="1"/>
  <c r="F158" i="1" s="1"/>
  <c r="G156" i="1"/>
  <c r="H156" i="1" s="1"/>
  <c r="E156" i="1"/>
  <c r="F156" i="1" s="1"/>
  <c r="G154" i="1"/>
  <c r="H154" i="1" s="1"/>
  <c r="E154" i="1"/>
  <c r="F154" i="1" s="1"/>
  <c r="G152" i="1"/>
  <c r="H152" i="1" s="1"/>
  <c r="E152" i="1"/>
  <c r="F152" i="1" s="1"/>
  <c r="G150" i="1"/>
  <c r="H150" i="1" s="1"/>
  <c r="E150" i="1"/>
  <c r="F150" i="1" s="1"/>
  <c r="G148" i="1"/>
  <c r="H148" i="1" s="1"/>
  <c r="E148" i="1"/>
  <c r="F148" i="1" s="1"/>
  <c r="G146" i="1"/>
  <c r="H146" i="1" s="1"/>
  <c r="E146" i="1"/>
  <c r="F146" i="1" s="1"/>
  <c r="G144" i="1"/>
  <c r="H144" i="1" s="1"/>
  <c r="E144" i="1"/>
  <c r="F144" i="1" s="1"/>
  <c r="G142" i="1"/>
  <c r="H142" i="1" s="1"/>
  <c r="E142" i="1"/>
  <c r="F142" i="1" s="1"/>
  <c r="G140" i="1"/>
  <c r="H140" i="1" s="1"/>
  <c r="E140" i="1"/>
  <c r="F140" i="1" s="1"/>
  <c r="G138" i="1"/>
  <c r="H138" i="1" s="1"/>
  <c r="E138" i="1"/>
  <c r="F138" i="1" s="1"/>
  <c r="G136" i="1"/>
  <c r="H136" i="1" s="1"/>
  <c r="E136" i="1"/>
  <c r="F136" i="1" s="1"/>
  <c r="G134" i="1"/>
  <c r="H134" i="1" s="1"/>
  <c r="E134" i="1"/>
  <c r="F134" i="1" s="1"/>
  <c r="G132" i="1"/>
  <c r="H132" i="1" s="1"/>
  <c r="E132" i="1"/>
  <c r="F132" i="1" s="1"/>
  <c r="G130" i="1"/>
  <c r="H130" i="1" s="1"/>
  <c r="E130" i="1"/>
  <c r="F130" i="1" s="1"/>
  <c r="G128" i="1"/>
  <c r="H128" i="1" s="1"/>
  <c r="E128" i="1"/>
  <c r="F128" i="1" s="1"/>
  <c r="G126" i="1"/>
  <c r="H126" i="1" s="1"/>
  <c r="E126" i="1"/>
  <c r="F126" i="1" s="1"/>
  <c r="G124" i="1"/>
  <c r="H124" i="1" s="1"/>
  <c r="E124" i="1"/>
  <c r="F124" i="1" s="1"/>
  <c r="G122" i="1"/>
  <c r="H122" i="1" s="1"/>
  <c r="E122" i="1"/>
  <c r="F122" i="1" s="1"/>
  <c r="G120" i="1"/>
  <c r="H120" i="1" s="1"/>
  <c r="E120" i="1"/>
  <c r="F120" i="1" s="1"/>
  <c r="G118" i="1"/>
  <c r="H118" i="1" s="1"/>
  <c r="E118" i="1"/>
  <c r="F118" i="1" s="1"/>
  <c r="G116" i="1"/>
  <c r="H116" i="1" s="1"/>
  <c r="E116" i="1"/>
  <c r="F116" i="1" s="1"/>
  <c r="G114" i="1"/>
  <c r="H114" i="1" s="1"/>
  <c r="E114" i="1"/>
  <c r="F114" i="1" s="1"/>
  <c r="G112" i="1"/>
  <c r="H112" i="1" s="1"/>
  <c r="E112" i="1"/>
  <c r="F112" i="1" s="1"/>
  <c r="G110" i="1"/>
  <c r="H110" i="1" s="1"/>
  <c r="E110" i="1"/>
  <c r="F110" i="1" s="1"/>
  <c r="G108" i="1"/>
  <c r="H108" i="1" s="1"/>
  <c r="E108" i="1"/>
  <c r="F108" i="1" s="1"/>
  <c r="G106" i="1"/>
  <c r="H106" i="1" s="1"/>
  <c r="E106" i="1"/>
  <c r="F106" i="1" s="1"/>
  <c r="G104" i="1"/>
  <c r="H104" i="1" s="1"/>
  <c r="E104" i="1"/>
  <c r="F104" i="1" s="1"/>
  <c r="G102" i="1"/>
  <c r="H102" i="1" s="1"/>
  <c r="E102" i="1"/>
  <c r="F102" i="1" s="1"/>
  <c r="G100" i="1"/>
  <c r="H100" i="1" s="1"/>
  <c r="E100" i="1"/>
  <c r="F100" i="1" s="1"/>
  <c r="G98" i="1"/>
  <c r="H98" i="1" s="1"/>
  <c r="E98" i="1"/>
  <c r="F98" i="1" s="1"/>
  <c r="G96" i="1"/>
  <c r="H96" i="1" s="1"/>
  <c r="E96" i="1"/>
  <c r="F96" i="1" s="1"/>
  <c r="G94" i="1"/>
  <c r="H94" i="1" s="1"/>
  <c r="E94" i="1"/>
  <c r="F94" i="1" s="1"/>
  <c r="G92" i="1"/>
  <c r="H92" i="1" s="1"/>
  <c r="E92" i="1"/>
  <c r="F92" i="1" s="1"/>
  <c r="G90" i="1"/>
  <c r="H90" i="1" s="1"/>
  <c r="E90" i="1"/>
  <c r="F90" i="1" s="1"/>
  <c r="G84" i="1"/>
  <c r="H84" i="1" s="1"/>
  <c r="E84" i="1"/>
  <c r="F84" i="1" s="1"/>
  <c r="G82" i="1"/>
  <c r="H82" i="1" s="1"/>
  <c r="E82" i="1"/>
  <c r="F82" i="1" s="1"/>
  <c r="G80" i="1"/>
  <c r="H80" i="1" s="1"/>
  <c r="E80" i="1"/>
  <c r="F80" i="1" s="1"/>
  <c r="G78" i="1"/>
  <c r="H78" i="1" s="1"/>
  <c r="E78" i="1"/>
  <c r="F78" i="1" s="1"/>
  <c r="G76" i="1"/>
  <c r="H76" i="1" s="1"/>
  <c r="E76" i="1"/>
  <c r="F76" i="1" s="1"/>
  <c r="G74" i="1"/>
  <c r="H74" i="1" s="1"/>
  <c r="E74" i="1"/>
  <c r="F74" i="1" s="1"/>
  <c r="G72" i="1"/>
  <c r="H72" i="1" s="1"/>
  <c r="E72" i="1"/>
  <c r="F72" i="1" s="1"/>
  <c r="G70" i="1"/>
  <c r="H70" i="1" s="1"/>
  <c r="E70" i="1"/>
  <c r="F70" i="1" s="1"/>
  <c r="G68" i="1"/>
  <c r="H68" i="1" s="1"/>
  <c r="E68" i="1"/>
  <c r="F68" i="1" s="1"/>
  <c r="G66" i="1"/>
  <c r="H66" i="1" s="1"/>
  <c r="E66" i="1"/>
  <c r="F66" i="1" s="1"/>
  <c r="G64" i="1"/>
  <c r="H64" i="1" s="1"/>
  <c r="E64" i="1"/>
  <c r="F64" i="1" s="1"/>
  <c r="G62" i="1"/>
  <c r="H62" i="1" s="1"/>
  <c r="E62" i="1"/>
  <c r="F62" i="1" s="1"/>
  <c r="G60" i="1"/>
  <c r="H60" i="1" s="1"/>
  <c r="E60" i="1"/>
  <c r="F60" i="1" s="1"/>
  <c r="G58" i="1"/>
  <c r="H58" i="1" s="1"/>
  <c r="E58" i="1"/>
  <c r="F58" i="1" s="1"/>
  <c r="G56" i="1"/>
  <c r="H56" i="1" s="1"/>
  <c r="E56" i="1"/>
  <c r="F56" i="1" s="1"/>
  <c r="G54" i="1"/>
  <c r="H54" i="1" s="1"/>
  <c r="E54" i="1"/>
  <c r="F54" i="1" s="1"/>
  <c r="G52" i="1"/>
  <c r="H52" i="1" s="1"/>
  <c r="E52" i="1"/>
  <c r="F52" i="1" s="1"/>
  <c r="G50" i="1"/>
  <c r="H50" i="1" s="1"/>
  <c r="E50" i="1"/>
  <c r="F50" i="1" s="1"/>
  <c r="G48" i="1"/>
  <c r="H48" i="1" s="1"/>
  <c r="E48" i="1"/>
  <c r="F48" i="1" s="1"/>
  <c r="G46" i="1"/>
  <c r="H46" i="1" s="1"/>
  <c r="E46" i="1"/>
  <c r="F46" i="1" s="1"/>
  <c r="G44" i="1"/>
  <c r="H44" i="1" s="1"/>
  <c r="E44" i="1"/>
  <c r="F44" i="1" s="1"/>
  <c r="G42" i="1"/>
  <c r="H42" i="1" s="1"/>
  <c r="E42" i="1"/>
  <c r="F42" i="1" s="1"/>
  <c r="G40" i="1"/>
  <c r="H40" i="1" s="1"/>
  <c r="E40" i="1"/>
  <c r="F40" i="1" s="1"/>
  <c r="G38" i="1"/>
  <c r="H38" i="1" s="1"/>
  <c r="E38" i="1"/>
  <c r="F38" i="1" s="1"/>
  <c r="G36" i="1"/>
  <c r="H36" i="1" s="1"/>
  <c r="E36" i="1"/>
  <c r="F36" i="1" s="1"/>
  <c r="G34" i="1"/>
  <c r="H34" i="1" s="1"/>
  <c r="E34" i="1"/>
  <c r="F34" i="1" s="1"/>
  <c r="G32" i="1"/>
  <c r="H32" i="1" s="1"/>
  <c r="E32" i="1"/>
  <c r="F32" i="1" s="1"/>
  <c r="G30" i="1"/>
  <c r="H30" i="1" s="1"/>
  <c r="E30" i="1"/>
  <c r="F30" i="1" s="1"/>
  <c r="G28" i="1"/>
  <c r="H28" i="1" s="1"/>
  <c r="E28" i="1"/>
  <c r="F28" i="1" s="1"/>
  <c r="G25" i="1"/>
  <c r="H25" i="1" s="1"/>
  <c r="E25" i="1"/>
  <c r="F25" i="1" s="1"/>
  <c r="G24" i="1"/>
  <c r="H24" i="1" s="1"/>
  <c r="E24" i="1"/>
  <c r="F24" i="1" s="1"/>
  <c r="G21" i="1"/>
  <c r="H21" i="1" s="1"/>
  <c r="E21" i="1"/>
  <c r="F21" i="1" s="1"/>
  <c r="G18" i="1"/>
  <c r="H18" i="1" s="1"/>
  <c r="E18" i="1"/>
  <c r="F18" i="1" s="1"/>
  <c r="G16" i="1"/>
  <c r="H16" i="1" s="1"/>
  <c r="E16" i="1"/>
  <c r="F16" i="1" s="1"/>
  <c r="G14" i="1"/>
  <c r="H14" i="1" s="1"/>
  <c r="E14" i="1"/>
  <c r="F14" i="1" s="1"/>
  <c r="G12" i="1"/>
  <c r="H12" i="1" s="1"/>
  <c r="E12" i="1"/>
  <c r="F12" i="1" s="1"/>
  <c r="G10" i="1"/>
  <c r="H10" i="1" s="1"/>
  <c r="E10" i="1"/>
  <c r="F10" i="1" s="1"/>
  <c r="G8" i="1"/>
  <c r="H8" i="1" s="1"/>
  <c r="E8" i="1"/>
  <c r="F8" i="1" s="1"/>
  <c r="G6" i="1"/>
  <c r="H6" i="1" s="1"/>
  <c r="E6" i="1"/>
  <c r="F6" i="1" s="1"/>
  <c r="G4" i="1"/>
  <c r="H4" i="1" s="1"/>
  <c r="E4" i="1"/>
  <c r="F4" i="1" s="1"/>
  <c r="G2" i="1"/>
  <c r="H2" i="1" s="1"/>
  <c r="E2" i="1"/>
  <c r="F2" i="1" s="1"/>
  <c r="G3" i="1"/>
  <c r="H3" i="1" s="1"/>
  <c r="E3" i="1"/>
  <c r="F3" i="1" s="1"/>
  <c r="H2511" i="1" l="1"/>
</calcChain>
</file>

<file path=xl/sharedStrings.xml><?xml version="1.0" encoding="utf-8"?>
<sst xmlns="http://schemas.openxmlformats.org/spreadsheetml/2006/main" count="42020" uniqueCount="3765">
  <si>
    <t>text</t>
  </si>
  <si>
    <t>Did my submissions get approved?</t>
  </si>
  <si>
    <t>USER</t>
  </si>
  <si>
    <t>You have 8 submissions pending approval:</t>
  </si>
  <si>
    <t>BOT</t>
  </si>
  <si>
    <t>Type
1. Next to see next set of requests
2. Done to end the conversation</t>
  </si>
  <si>
    <t>Here are your first 3 requests:
1. Personal Contribution Approval Requested for Tracey Clarke (041079) on 2023-08-29 by Tracey Clarke
Completed on August 30th 2023
2. Personal Contribution Approval Requested for Tracey Clarke (041079) on 2023-08-29 by Tracey Clarke
Completed on August 29th 2023
3. Personal Contribution Approval Requested for Tracey Clarke (041079) on 2023-08-29 by Tracey Clarke
Completed on August 29th 2023
Next 3</t>
  </si>
  <si>
    <t>Done</t>
  </si>
  <si>
    <t>Let me know if there's something else I can help you with. Otherwise, have a great day!</t>
  </si>
  <si>
    <t>Do I have anything to approve?</t>
  </si>
  <si>
    <t>You have no pending approval requests and 1 FYIs.</t>
  </si>
  <si>
    <t>Here are your FYIs:
1. PeopleCloud Learning - You have recently been assigned learning
&lt;a href='https://dnn.fa.em2.oraclecloud.com:443/hcmUI/faces/adf.task-flow?tz=UTC&amp;df=medium&amp;dt=both&amp;tf=short&amp;lg=en&amp;cy=US&amp;bpmWorklistTaskId=79fc353a-72f3-4796-904a-dc495b8cf874&amp;bpmBrowserWindowStatus=taskFlowReturn&amp;bpmWorklistContext=6011b29d-9561-4219-9673-593658181786%3B%3BG%3B%3Bvw0UtX0x%2BSt8lgRyYyayKpAsN2hCodmdyfT5FVZ6wPY3g3S2BTP6zVEW%2F6YtiOViRu64P7ba645yxzJ9zxmwA%2FgfAM1XppXqSeibK%2F7Dh13ib7dSrrW1QaY2R8Gh4x7J731DtKw0HRQ0tWAgBctsLFcZ1Jbc66ma%2Bmluufd%2BXsSjnS8WkMvH%2BtGUI8OfgWxY&amp;bpmClientType=&amp;sf=alta&amp;_id=HcmEmailNotificationHumantask_TF&amp;_document=WEB-INF%2Foracle%2Fapps%2Fhcm%2Fcommon%2Fcore%2Falerts%2FpublicUi%2Fcomponent%2Fflow%2FHcmEmailNotificationHumantask_TFxml.xml' target='_blank'&gt;View Details&lt;/a&gt;</t>
  </si>
  <si>
    <t>Here are your FYIs:
1. PeopleCloud Learning - You have recently been assigned learning
&lt;a href='https://dnn.fa.em2.oraclecloud.com:443/hcmUI/faces/adf.task-flow?tz=UTC&amp;df=medium&amp;dt=both&amp;tf=short&amp;lg=en&amp;cy=US&amp;bpmWorklistTaskId=79fc353a-72f3-4796-904a-dc495b8cf874&amp;bpmBrowserWindowStatus=taskFlowReturn&amp;bpmWorklistContext=9b41f593-8eb9-4598-bd75-b333efea12d4%3B%3BG%3B%3BrwwEzgHzAJcTXeOeb62gusaz9Qj1Q9Hj%2FrLgEtV%2FCQhi1jxMRkQ41N%2FGIP48fyKWoLM%2Fna91mgzj8CQS6dwcZm9EQike%2BOqyB1VhHNHoyNfk2skWdydGWWT%2FrshjPri3AON%2FOGyqwf5K9zgaOB6jFbO8zTbhzhdjD6w2PjkjO5n7DKgSURlbwFvTpWI%2BUTVa&amp;bpmClientType=&amp;sf=alta&amp;_id=HcmEmailNotificationHumantask_TF&amp;_document=WEB-INF%2Foracle%2Fapps%2Fhcm%2Fcommon%2Fcore%2Falerts%2FpublicUi%2Fcomponent%2Fflow%2FHcmEmailNotificationHumantask_TFxml.xml' target='_blank'&gt;View Details&lt;/a&gt;</t>
  </si>
  <si>
    <t>Does this mean that my overtime has been approved?</t>
  </si>
  <si>
    <t>You have 1 pending approval requests and 1 FYIs.</t>
  </si>
  <si>
    <t>To take an action, enter:
1. Approve
2. Reject
3. Defer
4. Done, to end the conversation</t>
  </si>
  <si>
    <t>Here's the first request:
1. Withdrawal of Holiday Absence Record for Jeni Fellows from 2023-08-31 to 2023-08-31
&lt;a href='https://dnn.fa.em2.oraclecloud.com:443/hcmUI/faces/adf.task-flow?tz=UTC&amp;df=medium&amp;dt=both&amp;tf=short&amp;lg=en&amp;cy=US&amp;bpmWorklistTaskId=3801ed5d-e5db-420c-8adf-7b44e336c5d4&amp;bpmBrowserWindowStatus=taskFlowReturn&amp;bpmWorklistContext=8d58a738-d6fc-4614-a596-87aa6dea35d6%3B%3BG%3B%3B8mAW4fsUcWgPydp8AlCb4LvDqphQZx5SKDjAIj8eiwEcKi4zdaNQruSS4upy4yR0HNqgGbG%2BSK1LrRpK7s%2B5fkiG%2Fmc1IkQUEmCOVixMqwyjyndh696wbg7UOM6ZAanXT6fpmI6xr6CUD4qkLA8v1BTADiDwFIkR4oRun7TLIkc%3D&amp;bpmClientType=&amp;sf=alta&amp;_id=UnifiedNotificationFlow&amp;_document=WEB-INF%2Foracle%2Fapps%2Ffinancials%2FcommonModules%2Fshared%2FpublicUi%2FonlineNotification%2Fflow%2FUnifiedNotificationFlow.xml' target='_blank'&gt;View Approval&lt;/a&gt;</t>
  </si>
  <si>
    <t>approve</t>
  </si>
  <si>
    <t>Your request for approval was completed successfully.</t>
  </si>
  <si>
    <t>That's all of your pending requests.</t>
  </si>
  <si>
    <t>Here are your FYIs:
1. PeopleCloud Learning - You have recently been assigned learning
&lt;a href='https://dnn.fa.em2.oraclecloud.com:443/hcmUI/faces/adf.task-flow?tz=UTC&amp;df=medium&amp;dt=both&amp;tf=short&amp;lg=en&amp;cy=US&amp;bpmWorklistTaskId=ff76b8cb-22aa-4340-806d-a6c236ec9be1&amp;bpmBrowserWindowStatus=taskFlowReturn&amp;bpmWorklistContext=8d58a738-d6fc-4614-a596-87aa6dea35d6%3B%3BG%3B%3B8mAW4fsUcWgPydp8AlCb4LvDqphQZx5SKDjAIj8eiwEcKi4zdaNQruSS4upy4yR0HNqgGbG%2BSK1LrRpK7s%2B5fkiG%2Fmc1IkQUEmCOVixMqwyjyndh696wbg7UOM6ZAanXT6fpmI6xr6CUD4qkLA8v1BTADiDwFIkR4oRun7TLIkc%3D&amp;bpmClientType=&amp;sf=alta&amp;_id=HcmEmailNotificationHumantask_TF&amp;_document=WEB-INF%2Foracle%2Fapps%2Fhcm%2Fcommon%2Fcore%2Falerts%2FpublicUi%2Fcomponent%2Fflow%2FHcmEmailNotificationHumantask_TFxml.xml' target='_blank'&gt;View Details&lt;/a&gt;</t>
  </si>
  <si>
    <t>Here are your FYIs:
1. PeopleCloud Learning - You have recently been assigned learning
&lt;a href='https://dnn.fa.em2.oraclecloud.com:443/hcmUI/faces/adf.task-flow?tz=UTC&amp;df=medium&amp;dt=both&amp;tf=short&amp;lg=en&amp;cy=US&amp;bpmWorklistTaskId=5f0060d2-74db-442e-984e-041048906506&amp;bpmBrowserWindowStatus=taskFlowReturn&amp;bpmWorklistContext=6d1174b6-cf21-407b-859c-e807c8fc04c7%3B%3BG%3B%3Bdeyf9LsS3jpTiR6Z9FQLXutxAJTSBWsDOoLOE1E2Y8b23Y1uYwD%2B26PiQkhC9APC0DA%2BXhwwkLGO1UEniuhe1HC819Rsv4cy1Tbvze6GEtmZnCUKnTsgN5eAZlnE7QLwRe9HszXDrHPHgitgkGowF4io%2FVfBLYMSTn6bL6z21Dosi%2FJVM%2Fy7VL4cWK%2B0MwzE&amp;bpmClientType=&amp;sf=alta&amp;_id=HcmEmailNotificationHumantask_TF&amp;_document=WEB-INF%2Foracle%2Fapps%2Fhcm%2Fcommon%2Fcore%2Falerts%2FpublicUi%2Fcomponent%2Fflow%2FHcmEmailNotificationHumantask_TFxml.xml' target='_blank'&gt;View Details&lt;/a&gt;</t>
  </si>
  <si>
    <t>is my request submitted?</t>
  </si>
  <si>
    <t>You have 21 submissions pending approval:</t>
  </si>
  <si>
    <t>Here are your first 3 requests:
1. Approval of Holiday Absence Request for Laura Mead from 2023-11-24 to 2023-11-30
Assigned on August 23rd 2023
2. Laura Mead Added Feedback About Lucy Rowe
Assigned on May 12th 2023
3. Laura Mead Added Feedback About Lucy Rowe
Assigned on May 12th 2023
Next 3</t>
  </si>
  <si>
    <t>service request help</t>
  </si>
  <si>
    <t>Apologies, I'm experiencing some technical issues on my end. Please wait a moment and try again.</t>
  </si>
  <si>
    <t>You have 14 submissions pending approval:</t>
  </si>
  <si>
    <t>Here are your first 3 requests:
1. Personal Contribution Approval Requested for Shirley Foxall (032850) on 2023-08-18 by Shirley Foxall
Assigned on August 18th 2023
2. Personal Contribution Approval Requested for Shirley Foxall (032850) on 2023-08-18 by Shirley Foxall
Assigned on August 18th 2023
3. Personal Contribution Approval Requested for Shirley Foxall (032850) on 2023-07-24 by Shirley Foxall
Completed on July 31st 2023
Next 3</t>
  </si>
  <si>
    <t>Here are your FYIs:
1. PeopleCloud Learning - You have recently been assigned learning
&lt;a href='https://dnn.fa.em2.oraclecloud.com:443/hcmUI/faces/adf.task-flow?tz=UTC&amp;df=medium&amp;dt=both&amp;tf=short&amp;lg=en&amp;cy=US&amp;bpmWorklistTaskId=86eb16ae-4d83-40e9-a700-07ab475bea71&amp;bpmBrowserWindowStatus=taskFlowReturn&amp;bpmWorklistContext=026bc684-3f61-4eed-bc01-b1cbe7c70779%3B%3BG%3B%3BXjMYQkVYKM4jFTJWfLJQWsRrvRSQ%2FGIc4DSjexE4gF3piJ1SOLwDa%2FfPJgo0ex28YLgfdv3B9kPLjV0PefHI5n3uk0Ux00ltjyr%2FjbtyyIBKn9ODp%2FVdzeQcbWIMv1nT1iLRRuHQRtxwebCIXOqAdHpPs7HXtuVNyyambJ%2BMyenW2CgRppvAYTKTLLuj4xhD&amp;bpmClientType=&amp;sf=alta&amp;_id=HcmEmailNotificationHumantask_TF&amp;_document=WEB-INF%2Foracle%2Fapps%2Fhcm%2Fcommon%2Fcore%2Falerts%2FpublicUi%2Fcomponent%2Fflow%2FHcmEmailNotificationHumantask_TFxml.xml' target='_blank'&gt;View Details&lt;/a&gt;</t>
  </si>
  <si>
    <t>has anyone sent me approval requests</t>
  </si>
  <si>
    <t>You have no pending approval requests and 19 FYIs.</t>
  </si>
  <si>
    <t>Here are your first 3 FYIs:
1. PeopleCloud Learning - You have recently been assigned learning
&lt;a href='https://dnn.fa.em2.oraclecloud.com:443/hcmUI/faces/adf.task-flow?tz=UTC&amp;df=medium&amp;dt=both&amp;tf=short&amp;lg=en&amp;cy=US&amp;bpmWorklistTaskId=87a356c7-a39f-4fab-93eb-264f0b55b091&amp;bpmBrowserWindowStatus=taskFlowReturn&amp;bpmWorklistContext=974bd76e-f7ad-4147-8f92-9bc71fdfc149%3B%3BG%3B%3BEp2c6iQaUZf4kSYJQJ8Yh9NckYNwzcVLxc9KidB2t0toDeDhrJ1Igyk0O9xkfBLEMhfUZwVWLIj7pg7UtauiTf0qlMFqTsYrDoNyPMnM%2BR9XPSD1G6iamJuuv%2Bsv4LwMwszci7mX7iTmTskMJMephyaEup%2BV0z7tmQKlaDgAkrij5vtThUgqX0qTTGuZlWUk&amp;bpmClientType=&amp;sf=alta&amp;_id=HcmEmailNotificationHumantask_TF&amp;_document=WEB-INF%2Foracle%2Fapps%2Fhcm%2Fcommon%2Fcore%2Falerts%2FpublicUi%2Fcomponent%2Fflow%2FHcmEmailNotificationHumantask_TFxml.xml' target='_blank'&gt;View Details&lt;/a&gt;
2. PeopleCloud Learning - You have recently been assigned learning
&lt;a href='https://dnn.fa.em2.oraclecloud.com:443/hcmUI/faces/adf.task-flow?tz=UTC&amp;df=medium&amp;dt=both&amp;tf=short&amp;lg=en&amp;cy=US&amp;bpmWorklistTaskId=9871cfa9-fa40-4a41-abf5-6373413cbb8b&amp;bpmBrowserWindowStatus=taskFlowReturn&amp;bpmWorklistContext=974bd76e-f7ad-4147-8f92-9bc71fdfc149%3B%3BG%3B%3BEp2c6iQaUZf4kSYJQJ8Yh9NckYNwzcVLxc9KidB2t0toDeDhrJ1Igyk0O9xkfBLEMhfUZwVWLIj7pg7UtauiTf0qlMFqTsYrDoNyPMnM%2BR9XPSD1G6iamJuuv%2Bsv4LwMwszci7mX7iTmTskMJMephyaEup%2BV0z7tmQKlaDgAkrij5vtThUgqX0qTTGuZlWUk&amp;bpmClientType=&amp;sf=alta&amp;_id=HcmEmailNotificationHumantask_TF&amp;_document=WEB-INF%2Foracle%2Fapps%2Fhcm%2Fcommon%2Fcore%2Falerts%2FpublicUi%2Fcomponent%2Fflow%2FHcmEmailNotificationHumantask_TFxml.xml' target='_blank'&gt;View Details&lt;/a&gt;
3. PeopleCloud Learning - You have recently been assigned learning
&lt;a href='https://dnn.fa.em2.oraclecloud.com:443/hcmUI/faces/adf.task-flow?tz=UTC&amp;df=medium&amp;dt=both&amp;tf=short&amp;lg=en&amp;cy=US&amp;bpmWorklistTaskId=67958d97-741d-47ee-8c51-4b5a24a2b18b&amp;bpmBrowserWindowStatus=taskFlowReturn&amp;bpmWorklistContext=974bd76e-f7ad-4147-8f92-9bc71fdfc149%3B%3BG%3B%3BEp2c6iQaUZf4kSYJQJ8Yh9NckYNwzcVLxc9KidB2t0toDeDhrJ1Igyk0O9xkfBLEMhfUZwVWLIj7pg7UtauiTf0qlMFqTsYrDoNyPMnM%2BR9XPSD1G6iamJuuv%2Bsv4LwMwszci7mX7iTmTskMJMephyaEup%2BV0z7tmQKlaDgAkrij5vtThUgqX0qTTGuZlWUk&amp;bpmClientType=&amp;sf=alta&amp;_id=HcmEmailNotificationHumantask_TF&amp;_document=WEB-INF%2Foracle%2Fapps%2Fhcm%2Fcommon%2Fcore%2Falerts%2FpublicUi%2Fcomponent%2Fflow%2FHcmEmailNotificationHumantask_TFxml.xml' target='_blank'&gt;View Details&lt;/a&gt;</t>
  </si>
  <si>
    <t>Enter
1. Next, to see next set of FYIs
2. Done, to end the conversation</t>
  </si>
  <si>
    <t>how do I change my reports leaving date</t>
  </si>
  <si>
    <t>Sorry, I didn't get that. Please type 'Next' to see next set of FYI's
'Done' to end approvals</t>
  </si>
  <si>
    <t>is anything waiting for my appproval</t>
  </si>
  <si>
    <t>Here are your first 3 FYIs:
1. PeopleCloud Learning - You have recently been assigned learning
&lt;a href='https://dnn.fa.em2.oraclecloud.com:443/hcmUI/faces/adf.task-flow?tz=UTC&amp;df=medium&amp;dt=both&amp;tf=short&amp;lg=en&amp;cy=US&amp;bpmWorklistTaskId=87a356c7-a39f-4fab-93eb-264f0b55b091&amp;bpmBrowserWindowStatus=taskFlowReturn&amp;bpmWorklistContext=04ae1b4a-4125-423c-a806-92b7ca507c42%3B%3BG%3B%3B8wtSGBHJi81q58%2F2u7oPGMfPXX%2B2rJh9ckbriB%2Bz5Tt3nIxNQY%2BKfNZlPcvs%2FerHy2%2FRHlhgSa7%2FKNuJd%2B8sYs%2Frcf4LpZTTNe2rOFYt7%2FOYjJwGSPwp%2BCQMr8eivw9fjeroYnmmwBmeAGhzIajlxYb%2FvOYUDQkNFpXzBOLKODGuS%2B6qaDbYaCw5enpylwNk&amp;bpmClientType=&amp;sf=alta&amp;_id=HcmEmailNotificationHumantask_TF&amp;_document=WEB-INF%2Foracle%2Fapps%2Fhcm%2Fcommon%2Fcore%2Falerts%2FpublicUi%2Fcomponent%2Fflow%2FHcmEmailNotificationHumantask_TFxml.xml' target='_blank'&gt;View Details&lt;/a&gt;
2. PeopleCloud Learning - You have recently been assigned learning
&lt;a href='https://dnn.fa.em2.oraclecloud.com:443/hcmUI/faces/adf.task-flow?tz=UTC&amp;df=medium&amp;dt=both&amp;tf=short&amp;lg=en&amp;cy=US&amp;bpmWorklistTaskId=9871cfa9-fa40-4a41-abf5-6373413cbb8b&amp;bpmBrowserWindowStatus=taskFlowReturn&amp;bpmWorklistContext=04ae1b4a-4125-423c-a806-92b7ca507c42%3B%3BG%3B%3B8wtSGBHJi81q58%2F2u7oPGMfPXX%2B2rJh9ckbriB%2Bz5Tt3nIxNQY%2BKfNZlPcvs%2FerHy2%2FRHlhgSa7%2FKNuJd%2B8sYs%2Frcf4LpZTTNe2rOFYt7%2FOYjJwGSPwp%2BCQMr8eivw9fjeroYnmmwBmeAGhzIajlxYb%2FvOYUDQkNFpXzBOLKODGuS%2B6qaDbYaCw5enpylwNk&amp;bpmClientType=&amp;sf=alta&amp;_id=HcmEmailNotificationHumantask_TF&amp;_document=WEB-INF%2Foracle%2Fapps%2Fhcm%2Fcommon%2Fcore%2Falerts%2FpublicUi%2Fcomponent%2Fflow%2FHcmEmailNotificationHumantask_TFxml.xml' target='_blank'&gt;View Details&lt;/a&gt;
3. PeopleCloud Learning - You have recently been assigned learning
&lt;a href='https://dnn.fa.em2.oraclecloud.com:443/hcmUI/faces/adf.task-flow?tz=UTC&amp;df=medium&amp;dt=both&amp;tf=short&amp;lg=en&amp;cy=US&amp;bpmWorklistTaskId=67958d97-741d-47ee-8c51-4b5a24a2b18b&amp;bpmBrowserWindowStatus=taskFlowReturn&amp;bpmWorklistContext=04ae1b4a-4125-423c-a806-92b7ca507c42%3B%3BG%3B%3B8wtSGBHJi81q58%2F2u7oPGMfPXX%2B2rJh9ckbriB%2Bz5Tt3nIxNQY%2BKfNZlPcvs%2FerHy2%2FRHlhgSa7%2FKNuJd%2B8sYs%2Frcf4LpZTTNe2rOFYt7%2FOYjJwGSPwp%2BCQMr8eivw9fjeroYnmmwBmeAGhzIajlxYb%2FvOYUDQkNFpXzBOLKODGuS%2B6qaDbYaCw5enpylwNk&amp;bpmClientType=&amp;sf=alta&amp;_id=HcmEmailNotificationHumantask_TF&amp;_document=WEB-INF%2Foracle%2Fapps%2Fhcm%2Fcommon%2Fcore%2Falerts%2FpublicUi%2Fcomponent%2Fflow%2FHcmEmailNotificationHumantask_TFxml.xml' target='_blank'&gt;View Details&lt;/a&gt;</t>
  </si>
  <si>
    <t>great</t>
  </si>
  <si>
    <t>done</t>
  </si>
  <si>
    <t>has my claim been approved</t>
  </si>
  <si>
    <t>You have 16 submissions pending approval:</t>
  </si>
  <si>
    <t>Here are your first 3 requests:
1. Approval of Holiday Absence Request for Jacqui Gough from 2023-08-17 to 2023-08-17
Completed on August 14th 2023
2. Approval of Holiday Absence Request for Jacqui Gough from 2023-08-17 to 2023-08-17
Completed on August 14th 2023
3. Jacqui Gough Provided Final Feedback for My Performance Reflections 2022-23 - End of Year
Completed on March 29th 2023
Next 3</t>
  </si>
  <si>
    <t>ok thanks</t>
  </si>
  <si>
    <t>Here are your first 3 FYIs:
1. PeopleCloud Learning - You have recently been assigned learning
&lt;a href='https://dnn.fa.em2.oraclecloud.com:443/hcmUI/faces/adf.task-flow?tz=UTC&amp;df=medium&amp;dt=both&amp;tf=short&amp;lg=en&amp;cy=US&amp;bpmWorklistTaskId=87a356c7-a39f-4fab-93eb-264f0b55b091&amp;bpmBrowserWindowStatus=taskFlowReturn&amp;bpmWorklistContext=9eb1c314-b832-4acd-8fd6-42d3af614f3d%3B%3BG%3B%3B4PnJpSKDjctxGFuN2yFq8htUhdYV6W4E84nb3ZUxA9kwziYo7VsbSCrSW5TUJd671YwMnG%2FUV4FQUZJlPQrrpccztxDAe6cN7Lzd13qV%2BNznWajWqI2RLA17WqfLjhLvvAQSeLYXGTczBetLQhGYUEn1fMAmL2aPhmyVKqSL19cDD98nT6ftOOcL1zpMvuIP&amp;bpmClientType=&amp;sf=alta&amp;_id=HcmEmailNotificationHumantask_TF&amp;_document=WEB-INF%2Foracle%2Fapps%2Fhcm%2Fcommon%2Fcore%2Falerts%2FpublicUi%2Fcomponent%2Fflow%2FHcmEmailNotificationHumantask_TFxml.xml' target='_blank'&gt;View Details&lt;/a&gt;
2. PeopleCloud Learning - You have recently been assigned learning
&lt;a href='https://dnn.fa.em2.oraclecloud.com:443/hcmUI/faces/adf.task-flow?tz=UTC&amp;df=medium&amp;dt=both&amp;tf=short&amp;lg=en&amp;cy=US&amp;bpmWorklistTaskId=9871cfa9-fa40-4a41-abf5-6373413cbb8b&amp;bpmBrowserWindowStatus=taskFlowReturn&amp;bpmWorklistContext=9eb1c314-b832-4acd-8fd6-42d3af614f3d%3B%3BG%3B%3B4PnJpSKDjctxGFuN2yFq8htUhdYV6W4E84nb3ZUxA9kwziYo7VsbSCrSW5TUJd671YwMnG%2FUV4FQUZJlPQrrpccztxDAe6cN7Lzd13qV%2BNznWajWqI2RLA17WqfLjhLvvAQSeLYXGTczBetLQhGYUEn1fMAmL2aPhmyVKqSL19cDD98nT6ftOOcL1zpMvuIP&amp;bpmClientType=&amp;sf=alta&amp;_id=HcmEmailNotificationHumantask_TF&amp;_document=WEB-INF%2Foracle%2Fapps%2Fhcm%2Fcommon%2Fcore%2Falerts%2FpublicUi%2Fcomponent%2Fflow%2FHcmEmailNotificationHumantask_TFxml.xml' target='_blank'&gt;View Details&lt;/a&gt;
3. PeopleCloud Learning - You have recently been assigned learning
&lt;a href='https://dnn.fa.em2.oraclecloud.com:443/hcmUI/faces/adf.task-flow?tz=UTC&amp;df=medium&amp;dt=both&amp;tf=short&amp;lg=en&amp;cy=US&amp;bpmWorklistTaskId=67958d97-741d-47ee-8c51-4b5a24a2b18b&amp;bpmBrowserWindowStatus=taskFlowReturn&amp;bpmWorklistContext=9eb1c314-b832-4acd-8fd6-42d3af614f3d%3B%3BG%3B%3B4PnJpSKDjctxGFuN2yFq8htUhdYV6W4E84nb3ZUxA9kwziYo7VsbSCrSW5TUJd671YwMnG%2FUV4FQUZJlPQrrpccztxDAe6cN7Lzd13qV%2BNznWajWqI2RLA17WqfLjhLvvAQSeLYXGTczBetLQhGYUEn1fMAmL2aPhmyVKqSL19cDD98nT6ftOOcL1zpMvuIP&amp;bpmClientType=&amp;sf=alta&amp;_id=HcmEmailNotificationHumantask_TF&amp;_document=WEB-INF%2Foracle%2Fapps%2Fhcm%2Fcommon%2Fcore%2Falerts%2FpublicUi%2Fcomponent%2Fflow%2FHcmEmailNotificationHumantask_TFxml.xml' target='_blank'&gt;View Details&lt;/a&gt;</t>
  </si>
  <si>
    <t>I jave some concerns about sexual misconduct</t>
  </si>
  <si>
    <t>You have no pending approval requests and 16 FYIs.</t>
  </si>
  <si>
    <t>Here are your first 3 FYIs:
1. PeopleCloud Learning - You have recently been assigned learning
&lt;a href='https://dnn.fa.em2.oraclecloud.com:443/hcmUI/faces/adf.task-flow?tz=UTC&amp;df=medium&amp;dt=both&amp;tf=short&amp;lg=en&amp;cy=US&amp;bpmWorklistTaskId=5dc80999-cde8-4b78-96b3-3db18e3df339&amp;bpmBrowserWindowStatus=taskFlowReturn&amp;bpmWorklistContext=2f0ed9a9-a412-4582-be93-9ca20c9a552a%3B%3BG%3B%3BoBCI2wBgnVLrOeBRwv1vmozcx6%2BLwKelQniAGOx7%2FD9%2BZSEvj32m%2BxoxyJWLYDHrc%2Bhl1%2BfwnIczM0%2BTuIO%2F%2FvE2c2ngSUPFfrmTqdvVhXeGeeYo5M0V5w%2BaB10Xj%2FkTxOAgahsHhPR2518GhEZEIU443tSbbRqCeBUWF3HmGzXnGJXEcyLysGwQTyuHzi9J&amp;bpmClientType=&amp;sf=alta&amp;_id=HcmEmailNotificationHumantask_TF&amp;_document=WEB-INF%2Foracle%2Fapps%2Fhcm%2Fcommon%2Fcore%2Falerts%2FpublicUi%2Fcomponent%2Fflow%2FHcmEmailNotificationHumantask_TFxml.xml' target='_blank'&gt;View Details&lt;/a&gt;
2. PeopleCloud Learning - You have recently been assigned learning
&lt;a href='https://dnn.fa.em2.oraclecloud.com:443/hcmUI/faces/adf.task-flow?tz=UTC&amp;df=medium&amp;dt=both&amp;tf=short&amp;lg=en&amp;cy=US&amp;bpmWorklistTaskId=09292b54-1066-4600-ba31-e92537bb257e&amp;bpmBrowserWindowStatus=taskFlowReturn&amp;bpmWorklistContext=2f0ed9a9-a412-4582-be93-9ca20c9a552a%3B%3BG%3B%3BoBCI2wBgnVLrOeBRwv1vmozcx6%2BLwKelQniAGOx7%2FD9%2BZSEvj32m%2BxoxyJWLYDHrc%2Bhl1%2BfwnIczM0%2BTuIO%2F%2FvE2c2ngSUPFfrmTqdvVhXeGeeYo5M0V5w%2BaB10Xj%2FkTxOAgahsHhPR2518GhEZEIU443tSbbRqCeBUWF3HmGzXnGJXEcyLysGwQTyuHzi9J&amp;bpmClientType=&amp;sf=alta&amp;_id=HcmEmailNotificationHumantask_TF&amp;_document=WEB-INF%2Foracle%2Fapps%2Fhcm%2Fcommon%2Fcore%2Falerts%2FpublicUi%2Fcomponent%2Fflow%2FHcmEmailNotificationHumantask_TFxml.xml' target='_blank'&gt;View Details&lt;/a&gt;
3. PeopleCloud Learning - You have recently been assigned learning
&lt;a href='https://dnn.fa.em2.oraclecloud.com:443/hcmUI/faces/adf.task-flow?tz=UTC&amp;df=medium&amp;dt=both&amp;tf=short&amp;lg=en&amp;cy=US&amp;bpmWorklistTaskId=532f503e-7590-419b-876a-94b541a3ed70&amp;bpmBrowserWindowStatus=taskFlowReturn&amp;bpmWorklistContext=2f0ed9a9-a412-4582-be93-9ca20c9a552a%3B%3BG%3B%3BoBCI2wBgnVLrOeBRwv1vmozcx6%2BLwKelQniAGOx7%2FD9%2BZSEvj32m%2BxoxyJWLYDHrc%2Bhl1%2BfwnIczM0%2BTuIO%2F%2FvE2c2ngSUPFfrmTqdvVhXeGeeYo5M0V5w%2BaB10Xj%2FkTxOAgahsHhPR2518GhEZEIU443tSbbRqCeBUWF3HmGzXnGJXEcyLysGwQTyuHzi9J&amp;bpmClientType=&amp;sf=alta&amp;_id=HcmEmailNotificationHumantask_TF&amp;_document=WEB-INF%2Foracle%2Fapps%2Fhcm%2Fcommon%2Fcore%2Falerts%2FpublicUi%2Fcomponent%2Fflow%2FHcmEmailNotificationHumantask_TFxml.xml' target='_blank'&gt;View Details&lt;/a&gt;</t>
  </si>
  <si>
    <t>You have 22 submissions pending approval:</t>
  </si>
  <si>
    <t>Here are your first 3 requests:
1. Personal Contribution Approval Requested for Julie Grounds (038962) on 2023-08-22 by Julie Grounds
Assigned on August 22nd 2023
2. Personal Contribution Approval Requested for Julie Grounds (038962) on 2023-08-22 by Julie Grounds
Assigned on August 22nd 2023
3. Personal Contribution Approval Requested for Julie Grounds (038962) on 2023-08-15 by Julie Grounds
Completed on August 22nd 2023
Next 3</t>
  </si>
  <si>
    <t>You have 13 submissions pending approval:</t>
  </si>
  <si>
    <t>Here are your first 3 requests:
1. Personal Contribution Approval Requested for Adam Paphitis (411710) on 2023-08-31 by Adam Paphitis
Assigned on August 31st 2023
2. Personal Contribution Approval Requested for Adam Paphitis (411710) on 2023-08-31 by Adam Paphitis
Assigned on August 31st 2023
3. Personal Contribution Approval Requested for Adam Paphitis (411710) on 2023-08-31 by Adam Paphitis
Withdrawn on August 31st 2023
Next 3</t>
  </si>
  <si>
    <t>agent</t>
  </si>
  <si>
    <t>issue with approving my overtime request</t>
  </si>
  <si>
    <t>manager approval issues</t>
  </si>
  <si>
    <t>You have 23 submissions pending approval:</t>
  </si>
  <si>
    <t>Here are your first 3 requests:
1. Personal Contribution Approval Requested for Kerry Condie (424727) on 2023-08-15 by Kerry Condie
Completed by you on August 15th 2023
2. Personal Contribution Approval Requested for Kerry Condie (424727) on 2023-08-15 by Kerry Condie
Completed on August 15th 2023
3. Personal Contribution Approval Requested for Kerry Condie (424727) on 2023-08-15 by Kerry Condie
Completed on August 15th 2023
Next 3</t>
  </si>
  <si>
    <t>it was approved</t>
  </si>
  <si>
    <t>Here are your first 3 requests:
1. Personal Contribution Approval Requested for Lisa Cooper (496581) on 2023-08-15 by Lisa Cooper
Completed on August 21st 2023
2. Personal Contribution Approval Requested for Lisa Cooper (496581) on 2023-08-15 by Lisa Cooper
Completed on August 15th 2023
3. Personal Contribution Approval Requested for Lisa Cooper (496581) on 2023-08-15 by Lisa Cooper
Completed on August 15th 2023
Next 3</t>
  </si>
  <si>
    <t>next</t>
  </si>
  <si>
    <t>Next 3:
4. Personal Contribution Approval Requested for Lisa Cooper (496581) on 2023-07-28 by Lisa Cooper
Completed on July 30th 2023
5. Personal Contribution Approval Requested for Lisa Cooper (496581) on 2023-07-28 by Lisa Cooper
Completed on July 28th 2023
6. Personal Contribution Approval Requested for Lisa Cooper (496581) on 2023-07-28 by Lisa Cooper
Completed on July 28th 2023
Next 2</t>
  </si>
  <si>
    <t>You have no pending approval requests and 17 FYIs.</t>
  </si>
  <si>
    <t>Here are your first 3 FYIs:
1. PeopleCloud Learning - You have recently been assigned learning
&lt;a href='https://dnn.fa.em2.oraclecloud.com:443/hcmUI/faces/adf.task-flow?tz=UTC&amp;df=medium&amp;dt=both&amp;tf=short&amp;lg=en&amp;cy=US&amp;bpmWorklistTaskId=a930249e-9d4e-4d30-8c52-f478275ed18f&amp;bpmBrowserWindowStatus=taskFlowReturn&amp;bpmWorklistContext=95afb211-3d96-4a4e-9b9d-1c467f853364%3B%3BG%3B%3BT9t27Gg95EKB0R3n55DHdhz5zz%2FvmUrWAUx7ntmho862Oxlp1THnLbcjTzNjPsQdS9%2F9F6Km5u%2B%2FRDGRTXO7eWI8ik8mRPUKinOBvakrmrPO4Su%2F8iy4L%2FMomE9AAQvnCn9aEsTT23U8wp13PrWBNtMCJ%2BAKXvKeuHhjgQ1izPxRa3S7sGJbUDTaMq7MWlZW&amp;bpmClientType=&amp;sf=alta&amp;_id=HcmEmailNotificationHumantask_TF&amp;_document=WEB-INF%2Foracle%2Fapps%2Fhcm%2Fcommon%2Fcore%2Falerts%2FpublicUi%2Fcomponent%2Fflow%2FHcmEmailNotificationHumantask_TFxml.xml' target='_blank'&gt;View Details&lt;/a&gt;
2. PeopleCloud Learning - You have recently been assigned learning
&lt;a href='https://dnn.fa.em2.oraclecloud.com:443/hcmUI/faces/adf.task-flow?tz=UTC&amp;df=medium&amp;dt=both&amp;tf=short&amp;lg=en&amp;cy=US&amp;bpmWorklistTaskId=49c5d807-191d-4bb2-bfea-a921f6683b24&amp;bpmBrowserWindowStatus=taskFlowReturn&amp;bpmWorklistContext=95afb211-3d96-4a4e-9b9d-1c467f853364%3B%3BG%3B%3BT9t27Gg95EKB0R3n55DHdhz5zz%2FvmUrWAUx7ntmho862Oxlp1THnLbcjTzNjPsQdS9%2F9F6Km5u%2B%2FRDGRTXO7eWI8ik8mRPUKinOBvakrmrPO4Su%2F8iy4L%2FMomE9AAQvnCn9aEsTT23U8wp13PrWBNtMCJ%2BAKXvKeuHhjgQ1izPxRa3S7sGJbUDTaMq7MWlZW&amp;bpmClientType=&amp;sf=alta&amp;_id=HcmEmailNotificationHumantask_TF&amp;_document=WEB-INF%2Foracle%2Fapps%2Fhcm%2Fcommon%2Fcore%2Falerts%2FpublicUi%2Fcomponent%2Fflow%2FHcmEmailNotificationHumantask_TFxml.xml' target='_blank'&gt;View Details&lt;/a&gt;
3. PeopleCloud Learning - You have recently been assigned learning
&lt;a href='https://dnn.fa.em2.oraclecloud.com:443/hcmUI/faces/adf.task-flow?tz=UTC&amp;df=medium&amp;dt=both&amp;tf=short&amp;lg=en&amp;cy=US&amp;bpmWorklistTaskId=1770d761-48fa-4899-9e98-0efcfce00f86&amp;bpmBrowserWindowStatus=taskFlowReturn&amp;bpmWorklistContext=95afb211-3d96-4a4e-9b9d-1c467f853364%3B%3BG%3B%3BT9t27Gg95EKB0R3n55DHdhz5zz%2FvmUrWAUx7ntmho862Oxlp1THnLbcjTzNjPsQdS9%2F9F6Km5u%2B%2FRDGRTXO7eWI8ik8mRPUKinOBvakrmrPO4Su%2F8iy4L%2FMomE9AAQvnCn9aEsTT23U8wp13PrWBNtMCJ%2BAKXvKeuHhjgQ1izPxRa3S7sGJbUDTaMq7MWlZW&amp;bpmClientType=&amp;sf=alta&amp;_id=HcmEmailNotificationHumantask_TF&amp;_document=WEB-INF%2Foracle%2Fapps%2Fhcm%2Fcommon%2Fcore%2Falerts%2FpublicUi%2Fcomponent%2Fflow%2FHcmEmailNotificationHumantask_TFxml.xml' target='_blank'&gt;View Details&lt;/a&gt;</t>
  </si>
  <si>
    <t>You have no pending approval requests and 10 FYIs.</t>
  </si>
  <si>
    <t>Here are your first 3 FYIs:
1. PeopleCloud Learning - You have recently been assigned learning
&lt;a href='https://dnn.fa.em2.oraclecloud.com:443/hcmUI/faces/adf.task-flow?tz=UTC&amp;df=medium&amp;dt=both&amp;tf=short&amp;lg=en&amp;cy=US&amp;bpmWorklistTaskId=ba46bed1-c0cc-40f6-80c8-bb1cb001ca96&amp;bpmBrowserWindowStatus=taskFlowReturn&amp;bpmWorklistContext=77108ee6-d971-41c5-b871-7513314f5c00%3B%3BG%3B%3Bo6UiaxfT51UxIJ%2FWG3QvyNSfoNKP6JwWpVFSl6sZlTY0KSeQK6AU9ov5JE2je67pUCk6cyJuHG2cRGiJkAcoGRkjWs0RzQaDpuzzPbuIAeEGu5EA6YLQ7IReQtKIY9Zl77koXoLsElAXuyyYN%2FU3GdrnO9O8nfR%2F4ItGX5TBilAPM9Eimxvln4eyDKATHrel&amp;bpmClientType=&amp;sf=alta&amp;_id=HcmEmailNotificationHumantask_TF&amp;_document=WEB-INF%2Foracle%2Fapps%2Fhcm%2Fcommon%2Fcore%2Falerts%2FpublicUi%2Fcomponent%2Fflow%2FHcmEmailNotificationHumantask_TFxml.xml' target='_blank'&gt;View Details&lt;/a&gt;
2. PeopleCloud Learning - You have recently been assigned learning
&lt;a href='https://dnn.fa.em2.oraclecloud.com:443/hcmUI/faces/adf.task-flow?tz=UTC&amp;df=medium&amp;dt=both&amp;tf=short&amp;lg=en&amp;cy=US&amp;bpmWorklistTaskId=5c985eaf-6931-4da9-9869-e1b11028422f&amp;bpmBrowserWindowStatus=taskFlowReturn&amp;bpmWorklistContext=77108ee6-d971-41c5-b871-7513314f5c00%3B%3BG%3B%3Bo6UiaxfT51UxIJ%2FWG3QvyNSfoNKP6JwWpVFSl6sZlTY0KSeQK6AU9ov5JE2je67pUCk6cyJuHG2cRGiJkAcoGRkjWs0RzQaDpuzzPbuIAeEGu5EA6YLQ7IReQtKIY9Zl77koXoLsElAXuyyYN%2FU3GdrnO9O8nfR%2F4ItGX5TBilAPM9Eimxvln4eyDKATHrel&amp;bpmClientType=&amp;sf=alta&amp;_id=HcmEmailNotificationHumantask_TF&amp;_document=WEB-INF%2Foracle%2Fapps%2Fhcm%2Fcommon%2Fcore%2Falerts%2FpublicUi%2Fcomponent%2Fflow%2FHcmEmailNotificationHumantask_TFxml.xml' target='_blank'&gt;View Details&lt;/a&gt;
3. PeopleCloud Learning - You have recently been assigned learning
&lt;a href='https://dnn.fa.em2.oraclecloud.com:443/hcmUI/faces/adf.task-flow?tz=UTC&amp;df=medium&amp;dt=both&amp;tf=short&amp;lg=en&amp;cy=US&amp;bpmWorklistTaskId=18e9c68a-e89f-499c-ae5b-1bbfaa67f995&amp;bpmBrowserWindowStatus=taskFlowReturn&amp;bpmWorklistContext=77108ee6-d971-41c5-b871-7513314f5c00%3B%3BG%3B%3Bo6UiaxfT51UxIJ%2FWG3QvyNSfoNKP6JwWpVFSl6sZlTY0KSeQK6AU9ov5JE2je67pUCk6cyJuHG2cRGiJkAcoGRkjWs0RzQaDpuzzPbuIAeEGu5EA6YLQ7IReQtKIY9Zl77koXoLsElAXuyyYN%2FU3GdrnO9O8nfR%2F4ItGX5TBilAPM9Eimxvln4eyDKATHrel&amp;bpmClientType=&amp;sf=alta&amp;_id=HcmEmailNotificationHumantask_TF&amp;_document=WEB-INF%2Foracle%2Fapps%2Fhcm%2Fcommon%2Fcore%2Falerts%2FpublicUi%2Fcomponent%2Fflow%2FHcmEmailNotificationHumantask_TFxml.xml' target='_blank'&gt;View Details&lt;/a&gt;</t>
  </si>
  <si>
    <t>how can i speak to hr</t>
  </si>
  <si>
    <t>You have 30 submissions pending approval:</t>
  </si>
  <si>
    <t>Here are your first 3 requests:
1. Personal Contribution Approval Requested for Dhivya Pethurajan (508263) on 2023-08-04 by Dhivya Pethurajan
Completed on August 28th 2023
2. Personal Contribution Approval Requested for Dhivya Pethurajan (508263) on 2023-08-04 by Dhivya Pethurajan
Completed on August 28th 2023
3. Personal Contribution Approval Requested for Dhivya Pethurajan (508263) on 2023-08-14 by Dhivya Pethurajan
Completed on August 21st 2023
Next 3</t>
  </si>
  <si>
    <t>next 3</t>
  </si>
  <si>
    <t>Next 3:
4. Personal Contribution Approval Requested for Dhivya Pethurajan (508263) on 2023-08-14 by Dhivya Pethurajan
Completed on August 14th 2023
5. Personal Contribution Approval Requested for Dhivya Pethurajan (508263) on 2023-08-14 by Dhivya Pethurajan
Completed on August 14th 2023
6. Personal Contribution Approval Requested for Dhivya Pethurajan (508263) on 2023-08-04 by Dhivya Pethurajan
Completed on August 4th 2023
Next 3</t>
  </si>
  <si>
    <t>You have nothing to approve.</t>
  </si>
  <si>
    <t>Here are your first 3 requests:
1. Approval of Holiday Absence Request for Ashita Dewan from 2023-08-11 to 2023-08-11
Completed on August 2nd 2023
2. Approval of Holiday Absence Request for Ashita Dewan from 2023-08-10 to 2023-08-10
Completed on August 2nd 2023
3. Approval of Holiday Absence Request for Ashita Dewan from 2023-08-09 to 2023-08-09
Completed on August 2nd 2023
Next 3</t>
  </si>
  <si>
    <t>You have 1 pending approval requests and 24 FYIs.</t>
  </si>
  <si>
    <t>You can 'Approve', 'Reject', or 'Defer'.
Some other actions:
'Done' to end approvals</t>
  </si>
  <si>
    <t>Here's the first request:
1. Approval of Holiday Absence Request for Tiffany Bolourie from 2023-08-04 to 2023-08-04
&lt;a href='https://dnn.fa.em2.oraclecloud.com:443/hcmUI/faces/adf.task-flow?tz=UTC&amp;df=medium&amp;dt=both&amp;tf=short&amp;lg=en&amp;cy=US&amp;bpmWorklistTaskId=c8af78b9-c2e9-4452-8003-3fdb5a68b579&amp;bpmBrowserWindowStatus=taskFlowReturn&amp;bpmWorklistContext=e04a47d8-213e-4a8f-bb8c-0b5b07a94365%3B%3BG%3B%3B7%2BDLhGXfEiEKE7bT2926LlBumQqiBFS5ok3sIP6yl0ziN7mmrZQfToVwLciAY36zs1qIedcPD9nE0uCZgUK1ES9y1AW2lQRiZIFviZVoNXo8vCIUUxgc3WIli5Hr03ULPTMza5opzplhg2a%2F%2B5dZkL4tSDz3Hqp7O5qqpqMS4MM%3D&amp;bpmClientType=&amp;sf=alta&amp;_id=UnifiedNotificationFlow&amp;_document=WEB-INF%2Foracle%2Fapps%2Ffinancials%2FcommonModules%2Fshared%2FpublicUi%2FonlineNotification%2Fflow%2FUnifiedNotificationFlow.xml' target='_blank'&gt;View Approval&lt;/a&gt;</t>
  </si>
  <si>
    <t>Here are your first 3 FYIs:
1. PeopleCloud Learning - You have recently been assigned learning
&lt;a href='https://dnn.fa.em2.oraclecloud.com:443/hcmUI/faces/adf.task-flow?tz=UTC&amp;df=medium&amp;dt=both&amp;tf=short&amp;lg=en&amp;cy=US&amp;bpmWorklistTaskId=ea7cb885-8f48-438e-b5ab-b177aeddb5ad&amp;bpmBrowserWindowStatus=taskFlowReturn&amp;bpmWorklistContext=e04a47d8-213e-4a8f-bb8c-0b5b07a94365%3B%3BG%3B%3B7%2BDLhGXfEiEKE7bT2926LlBumQqiBFS5ok3sIP6yl0ziN7mmrZQfToVwLciAY36zs1qIedcPD9nE0uCZgUK1ES9y1AW2lQRiZIFviZVoNXo8vCIUUxgc3WIli5Hr03ULPTMza5opzplhg2a%2F%2B5dZkL4tSDz3Hqp7O5qqpqMS4MM%3D&amp;bpmClientType=&amp;sf=alta&amp;_id=HcmEmailNotificationHumantask_TF&amp;_document=WEB-INF%2Foracle%2Fapps%2Fhcm%2Fcommon%2Fcore%2Falerts%2FpublicUi%2Fcomponent%2Fflow%2FHcmEmailNotificationHumantask_TFxml.xml' target='_blank'&gt;View Details&lt;/a&gt;
2. Goals Were Shared by Clare Dickinson
&lt;a href='https://dnn.fa.em2.oraclecloud.com:443/hcmUI/faces/adf.task-flow?tz=UTC&amp;df=medium&amp;dt=both&amp;tf=short&amp;lg=en&amp;cy=US&amp;bpmWorklistTaskId=bfb2d094-e126-4e17-83fd-651fd3dbb423&amp;bpmBrowserWindowStatus=taskFlowReturn&amp;bpmWorklistContext=e04a47d8-213e-4a8f-bb8c-0b5b07a94365%3B%3BG%3B%3B7%2BDLhGXfEiEKE7bT2926LlBumQqiBFS5ok3sIP6yl0ziN7mmrZQfToVwLciAY36zs1qIedcPD9nE0uCZgUK1ES9y1AW2lQRiZIFviZVoNXo8vCIUUxgc3WIli5Hr03ULPTMza5opzplhg2a%2F%2B5dZkL4tSDz3Hqp7O5qqpqMS4MM%3D&amp;bpmClientType=&amp;sf=alta&amp;_id=UnifiedNotificationFlow&amp;_document=WEB-INF%2Foracle%2Fapps%2Ffinancials%2FcommonModules%2Fshared%2FpublicUi%2FonlineNotification%2Fflow%2FUnifiedNotificationFlow.xml' target='_blank'&gt;View Details&lt;/a&gt;
3. Goals Were Shared by Clare Dickinson
&lt;a href='https://dnn.fa.em2.oraclecloud.com:443/hcmUI/faces/adf.task-flow?tz=UTC&amp;df=medium&amp;dt=both&amp;tf=short&amp;lg=en&amp;cy=US&amp;bpmWorklistTaskId=1d923562-72ff-42c4-9f2c-18c21ecd7830&amp;bpmBrowserWindowStatus=taskFlowReturn&amp;bpmWorklistContext=e04a47d8-213e-4a8f-bb8c-0b5b07a94365%3B%3BG%3B%3B7%2BDLhGXfEiEKE7bT2926LlBumQqiBFS5ok3sIP6yl0ziN7mmrZQfToVwLciAY36zs1qIedcPD9nE0uCZgUK1ES9y1AW2lQRiZIFviZVoNXo8vCIUUxgc3WIli5Hr03ULPTMza5opzplhg2a%2F%2B5dZkL4tSDz3Hqp7O5qqpqMS4MM%3D&amp;bpmClientType=&amp;sf=alta&amp;_id=UnifiedNotificationFlow&amp;_document=WEB-INF%2Foracle%2Fapps%2Ffinancials%2FcommonModules%2Fshared%2FpublicUi%2FonlineNotification%2Fflow%2FUnifiedNotificationFlow.xml' target='_blank'&gt;View Details&lt;/a&gt;</t>
  </si>
  <si>
    <t>You have no pending approval requests and 24 FYIs.</t>
  </si>
  <si>
    <t>delegate approval</t>
  </si>
  <si>
    <t>Here's the first request:
1. Personal Contribution Approval Requested for Sarah Rogers (087306) on 2023-03-30 by Sarah Rogers
&lt;a href='https://dnn.fa.em2.oraclecloud.com:443/hcmUI/faces/adf.task-flow?tz=UTC&amp;df=medium&amp;dt=both&amp;tf=short&amp;lg=en&amp;cy=US&amp;bpmWorklistTaskId=463a82f2-151a-4878-b2c0-7e56d19bdccf&amp;bpmBrowserWindowStatus=taskFlowReturn&amp;bpmWorklistContext=99a85741-8203-4dc7-9ecf-1eacc774b153%3B%3BG%3B%3B4SCewxDsKNW%2BzN%2BstWOySR%2B5LOjtdDR%2FGrC2iNtveNL0SCRBMOHynGXUO6x8cx7APKAbfacqYyfMHrsW6%2FpAye7jsGb%2Fhqbqy%2BwSRgv193Tm5PcQTq9oWoF7RrvE%2F3BM32gDmUjBGWQ6CuecghKffyL%2B01fWfVJN6q%2FV5gjTqyY%3D&amp;bpmClientType=&amp;sf=alta&amp;_id=UnifiedNotificationFlow&amp;_document=WEB-INF%2Foracle%2Fapps%2Ffinancials%2FcommonModules%2Fshared%2FpublicUi%2FonlineNotification%2Fflow%2FUnifiedNotificationFlow.xml' target='_blank'&gt;View Approval&lt;/a&gt;</t>
  </si>
  <si>
    <t>service level for promotion requests</t>
  </si>
  <si>
    <t>You have 24 submissions pending approval:</t>
  </si>
  <si>
    <t>Here are your first 3 requests:
1. Promotion for Alex Godden, 093522 (2023-07-17)
Assigned on July 19th 2023
2. Transfer for Alex Godden , 093522 (2023-07-17)
Completed by Abby Gleeson on July 14th 2023
3. Transfer for Lauren Jamieson , 500547 (2023-07-01)
Completed by Caitlin James on June 21st 2023
Next 3</t>
  </si>
  <si>
    <t>what is the service level for actioning promotion requests</t>
  </si>
  <si>
    <t>view status of promote request</t>
  </si>
  <si>
    <t>You have no pending approval requests and 25 FYIs.</t>
  </si>
  <si>
    <t>Next</t>
  </si>
  <si>
    <t>Hi</t>
  </si>
  <si>
    <t>You have 63 submissions pending approval:</t>
  </si>
  <si>
    <t>Here are your first 3 FYIs:
1. PeopleCloud Learning - You have recently been assigned learning
&lt;a href='https://dnn.fa.em2.oraclecloud.com:443/hcmUI/faces/adf.task-flow?tz=UTC&amp;df=medium&amp;dt=both&amp;tf=short&amp;lg=en&amp;cy=US&amp;bpmWorklistTaskId=fa5265ac-6d9a-4376-be37-45c3c746f3d9&amp;bpmBrowserWindowStatus=taskFlowReturn&amp;bpmWorklistContext=cff36bd1-c43e-427f-aa98-938a3b30aae1%3B%3BG%3B%3BEASCli57v8jMvsSTHv6cwC6EQ%2B40m2v5TW%2FhQNO88P9QSqcKQPnRM8D0uyQ3%2F7ZZnNxBxsz1igfO6kcWOpW7FxoSdlaYM6ja27qRY2XBC6H2M84cy7gnnxPS67zbahpLctb3QjnCDxlMgDWLNSz5DWmaLKIMuTvA5h9fUl0%2FA3Y%3D&amp;bpmClientType=&amp;sf=alta&amp;_id=HcmEmailNotificationHumantask_TF&amp;_document=WEB-INF%2Foracle%2Fapps%2Fhcm%2Fcommon%2Fcore%2Falerts%2FpublicUi%2Fcomponent%2Fflow%2FHcmEmailNotificationHumantask_TFxml.xml' target='_blank'&gt;View Details&lt;/a&gt;
2. PeopleCloud Learning - You have recently been assigned learning
&lt;a href='https://dnn.fa.em2.oraclecloud.com:443/hcmUI/faces/adf.task-flow?tz=UTC&amp;df=medium&amp;dt=both&amp;tf=short&amp;lg=en&amp;cy=US&amp;bpmWorklistTaskId=e7288e15-bced-4336-96f2-e8d0350eb303&amp;bpmBrowserWindowStatus=taskFlowReturn&amp;bpmWorklistContext=cff36bd1-c43e-427f-aa98-938a3b30aae1%3B%3BG%3B%3BEASCli57v8jMvsSTHv6cwC6EQ%2B40m2v5TW%2FhQNO88P9QSqcKQPnRM8D0uyQ3%2F7ZZnNxBxsz1igfO6kcWOpW7FxoSdlaYM6ja27qRY2XBC6H2M84cy7gnnxPS67zbahpLctb3QjnCDxlMgDWLNSz5DWmaLKIMuTvA5h9fUl0%2FA3Y%3D&amp;bpmClientType=&amp;sf=alta&amp;_id=HcmEmailNotificationHumantask_TF&amp;_document=WEB-INF%2Foracle%2Fapps%2Fhcm%2Fcommon%2Fcore%2Falerts%2FpublicUi%2Fcomponent%2Fflow%2FHcmEmailNotificationHumantask_TFxml.xml' target='_blank'&gt;View Details&lt;/a&gt;
3. PeopleCloud Learning - You have recently been assigned learning
&lt;a href='https://dnn.fa.em2.oraclecloud.com:443/hcmUI/faces/adf.task-flow?tz=UTC&amp;df=medium&amp;dt=both&amp;tf=short&amp;lg=en&amp;cy=US&amp;bpmWorklistTaskId=ab610d58-6ebf-44ae-aed6-b4936859aa73&amp;bpmBrowserWindowStatus=taskFlowReturn&amp;bpmWorklistContext=cff36bd1-c43e-427f-aa98-938a3b30aae1%3B%3BG%3B%3BEASCli57v8jMvsSTHv6cwC6EQ%2B40m2v5TW%2FhQNO88P9QSqcKQPnRM8D0uyQ3%2F7ZZnNxBxsz1igfO6kcWOpW7FxoSdlaYM6ja27qRY2XBC6H2M84cy7gnnxPS67zbahpLctb3QjnCDxlMgDWLNSz5DWmaLKIMuTvA5h9fUl0%2FA3Y%3D&amp;bpmClientType=&amp;sf=alta&amp;_id=HcmEmailNotificationHumantask_TF&amp;_document=WEB-INF%2Foracle%2Fapps%2Fhcm%2Fcommon%2Fcore%2Falerts%2FpublicUi%2Fcomponent%2Fflow%2FHcmEmailNotificationHumantask_TFxml.xml' target='_blank'&gt;View Details&lt;/a&gt;</t>
  </si>
  <si>
    <t>Case management</t>
  </si>
  <si>
    <t>You have no pending approval requests and 22 FYIs.</t>
  </si>
  <si>
    <t>help</t>
  </si>
  <si>
    <t>hi</t>
  </si>
  <si>
    <t>contact hr</t>
  </si>
  <si>
    <t>Here are your first 3 requests:
1. Personal Contribution Approval Requested for Salina Kumari (081345) on 2023-08-08 by Salina Kumari
Completed by Salina Kumari on August 9th 2023
2. Personal Contribution Approval Requested for Salina Kumari (081345) on 2023-08-04 by Salina Kumari
Completed by Salina Kumari on August 9th 2023
3. Personal Contribution Approval Requested for Salina Kumari (081345) on 2023-08-02 by Salina Kumari
Completed by Salina Kumari on August 9th 2023
Next 3</t>
  </si>
  <si>
    <t>how do i delegate approvals</t>
  </si>
  <si>
    <t>Here are your first 3 FYIs:
1. PeopleCloud Learning - You have recently been assigned learning
&lt;a href='https://dnn.fa.em2.oraclecloud.com:443/hcmUI/faces/adf.task-flow?tz=UTC&amp;df=medium&amp;dt=both&amp;tf=short&amp;lg=en&amp;cy=US&amp;bpmWorklistTaskId=5af5d1cf-a3c5-4ddd-8478-c04b199b24ab&amp;bpmBrowserWindowStatus=taskFlowReturn&amp;bpmWorklistContext=1d975237-e745-4f38-83ec-d30bbe1e8478%3B%3BG%3B%3BjGPjRoj3fJOspXsvSVALGVBxjj%2FkuIMbO8X917Z8MZ%2Fkg1%2BwIlpKp1UtFEOQCKoEeGS0JNLvkIZQdLl2dG4caIN6xxJhsmdW1%2FOBU3PablwqvnrIvEviux%2BLM55LxIW6smV0HGvT7dQ653s0VmZmLKfXXHXyOgAcnYuDQ6E6pDk%3D&amp;bpmClientType=&amp;sf=alta&amp;_id=HcmEmailNotificationHumantask_TF&amp;_document=WEB-INF%2Foracle%2Fapps%2Fhcm%2Fcommon%2Fcore%2Falerts%2FpublicUi%2Fcomponent%2Fflow%2FHcmEmailNotificationHumantask_TFxml.xml' target='_blank'&gt;View Details&lt;/a&gt;
2. Goals Were Shared by Heather Andrusiak
&lt;a href='https://dnn.fa.em2.oraclecloud.com:443/hcmUI/faces/adf.task-flow?tz=UTC&amp;df=medium&amp;dt=both&amp;tf=short&amp;lg=en&amp;cy=US&amp;bpmWorklistTaskId=c3c984d1-a8d8-4156-90e1-2922c65032c6&amp;bpmBrowserWindowStatus=taskFlowReturn&amp;bpmWorklistContext=1d975237-e745-4f38-83ec-d30bbe1e8478%3B%3BG%3B%3BjGPjRoj3fJOspXsvSVALGVBxjj%2FkuIMbO8X917Z8MZ%2Fkg1%2BwIlpKp1UtFEOQCKoEeGS0JNLvkIZQdLl2dG4caIN6xxJhsmdW1%2FOBU3PablwqvnrIvEviux%2BLM55LxIW6smV0HGvT7dQ653s0VmZmLKfXXHXyOgAcnYuDQ6E6pDk%3D&amp;bpmClientType=&amp;sf=alta&amp;_id=UnifiedNotificationFlow&amp;_document=WEB-INF%2Foracle%2Fapps%2Ffinancials%2FcommonModules%2Fshared%2FpublicUi%2FonlineNotification%2Fflow%2FUnifiedNotificationFlow.xml' target='_blank'&gt;View Details&lt;/a&gt;
3. Goals Were Shared by Heather Andrusiak
&lt;a href='https://dnn.fa.em2.oraclecloud.com:443/hcmUI/faces/adf.task-flow?tz=UTC&amp;df=medium&amp;dt=both&amp;tf=short&amp;lg=en&amp;cy=US&amp;bpmWorklistTaskId=e9fc646f-ee7c-4966-a05c-ce6c0cde9f20&amp;bpmBrowserWindowStatus=taskFlowReturn&amp;bpmWorklistContext=1d975237-e745-4f38-83ec-d30bbe1e8478%3B%3BG%3B%3BjGPjRoj3fJOspXsvSVALGVBxjj%2FkuIMbO8X917Z8MZ%2Fkg1%2BwIlpKp1UtFEOQCKoEeGS0JNLvkIZQdLl2dG4caIN6xxJhsmdW1%2FOBU3PablwqvnrIvEviux%2BLM55LxIW6smV0HGvT7dQ653s0VmZmLKfXXHXyOgAcnYuDQ6E6pDk%3D&amp;bpmClientType=&amp;sf=alta&amp;_id=UnifiedNotificationFlow&amp;_document=WEB-INF%2Foracle%2Fapps%2Ffinancials%2FcommonModules%2Fshared%2FpublicUi%2FonlineNotification%2Fflow%2FUnifiedNotificationFlow.xml' target='_blank'&gt;View Details&lt;/a&gt;</t>
  </si>
  <si>
    <t>delegate</t>
  </si>
  <si>
    <t>Here are your first 3 FYIs:
1. PeopleCloud Learning - You have recently been assigned learning
&lt;a href='https://dnn.fa.em2.oraclecloud.com:443/hcmUI/faces/adf.task-flow?tz=UTC&amp;df=medium&amp;dt=both&amp;tf=short&amp;lg=en&amp;cy=US&amp;bpmWorklistTaskId=95217a9f-3387-4987-8e01-b407af1bb6a1&amp;bpmBrowserWindowStatus=taskFlowReturn&amp;bpmWorklistContext=1ca44274-1c5c-45ac-a687-e4ad36bdf014%3B%3BG%3B%3B3d6lAyLwQBQpJ029KRRo3HXVB5CcHoRzMBvStjahRK%2B%2Bijmn9dChboh4vUon7RyzjLUO9gq6EdDTk6DUZhqeJeGj2lEaXwbhJxzTBfTRVUGjZyrC4jt3qVOqPLJixxaOAj%2FENu1Qx%2FEAd4Bc2wSZ6H0U2f2vCM5mxplWA3hjgJJixSBL999Xe400g8fvr1G0&amp;bpmClientType=&amp;sf=alta&amp;_id=HcmEmailNotificationHumantask_TF&amp;_document=WEB-INF%2Foracle%2Fapps%2Fhcm%2Fcommon%2Fcore%2Falerts%2FpublicUi%2Fcomponent%2Fflow%2FHcmEmailNotificationHumantask_TFxml.xml' target='_blank'&gt;View Details&lt;/a&gt;
2. PeopleCloud Learning - You have recently been assigned learning
&lt;a href='https://dnn.fa.em2.oraclecloud.com:443/hcmUI/faces/adf.task-flow?tz=UTC&amp;df=medium&amp;dt=both&amp;tf=short&amp;lg=en&amp;cy=US&amp;bpmWorklistTaskId=46c5dc6b-3e40-4c2f-a2e2-8f3650ab856c&amp;bpmBrowserWindowStatus=taskFlowReturn&amp;bpmWorklistContext=1ca44274-1c5c-45ac-a687-e4ad36bdf014%3B%3BG%3B%3B3d6lAyLwQBQpJ029KRRo3HXVB5CcHoRzMBvStjahRK%2B%2Bijmn9dChboh4vUon7RyzjLUO9gq6EdDTk6DUZhqeJeGj2lEaXwbhJxzTBfTRVUGjZyrC4jt3qVOqPLJixxaOAj%2FENu1Qx%2FEAd4Bc2wSZ6H0U2f2vCM5mxplWA3hjgJJixSBL999Xe400g8fvr1G0&amp;bpmClientType=&amp;sf=alta&amp;_id=HcmEmailNotificationHumantask_TF&amp;_document=WEB-INF%2Foracle%2Fapps%2Fhcm%2Fcommon%2Fcore%2Falerts%2FpublicUi%2Fcomponent%2Fflow%2FHcmEmailNotificationHumantask_TFxml.xml' target='_blank'&gt;View Details&lt;/a&gt;
3. PeopleCloud Learning - You have recently been assigned learning
&lt;a href='https://dnn.fa.em2.oraclecloud.com:443/hcmUI/faces/adf.task-flow?tz=UTC&amp;df=medium&amp;dt=both&amp;tf=short&amp;lg=en&amp;cy=US&amp;bpmWorklistTaskId=b627df35-138d-4719-8af6-a510d4098013&amp;bpmBrowserWindowStatus=taskFlowReturn&amp;bpmWorklistContext=1ca44274-1c5c-45ac-a687-e4ad36bdf014%3B%3BG%3B%3B3d6lAyLwQBQpJ029KRRo3HXVB5CcHoRzMBvStjahRK%2B%2Bijmn9dChboh4vUon7RyzjLUO9gq6EdDTk6DUZhqeJeGj2lEaXwbhJxzTBfTRVUGjZyrC4jt3qVOqPLJixxaOAj%2FENu1Qx%2FEAd4Bc2wSZ6H0U2f2vCM5mxplWA3hjgJJixSBL999Xe400g8fvr1G0&amp;bpmClientType=&amp;sf=alta&amp;_id=HcmEmailNotificationHumantask_TF&amp;_document=WEB-INF%2Foracle%2Fapps%2Fhcm%2Fcommon%2Fcore%2Falerts%2FpublicUi%2Fcomponent%2Fflow%2FHcmEmailNotificationHumantask_TFxml.xml' target='_blank'&gt;View Details&lt;/a&gt;</t>
  </si>
  <si>
    <t>Here are your first 3 requests:
1. Chloe Parkinson Provided Final Feedback for My Performance Reflections 2022-23 - End of Year
Completed on April 11th 2023
2. Chloe Parkinson Provided Final Feedback for My Performance Reflections 2022-23 - End of Year
Assigned to Maia Anslow on April 11th 2023
3. Self-Evaluation for Chloe Parkinson in My Performance Reflections 2022-23 - End of Year Was Completed
Assigned to Maia Anslow on March 28th 2023
Next 3</t>
  </si>
  <si>
    <t>I have bought extra holiday, do they automatically go onto my allowance or do they need approving?</t>
  </si>
  <si>
    <t>but i need to approve one</t>
  </si>
  <si>
    <t>Here's the first request:
1. Personal Contribution Approval Requested for Oana Borza (410303) on 2023-09-01 by Oana Borza
&lt;a href='https://dnn.fa.em2.oraclecloud.com:443/hcmUI/faces/adf.task-flow?tz=UTC&amp;df=medium&amp;dt=both&amp;tf=short&amp;lg=en&amp;cy=US&amp;bpmWorklistTaskId=a66bfcfd-6c73-4d5c-845d-22bac23ff981&amp;bpmBrowserWindowStatus=taskFlowReturn&amp;bpmWorklistContext=14b7bea7-b2c6-4939-b8a6-d7debc616ffb%3B%3BG%3B%3BjslcnwBQf5iJzys%2FewZ6rLOlzuBK8lmcghCB7asVUMLJxZIxyrjrrMQU1J48%2BCTY2duqxxieV94I6YpZ6sGWNKrsMN6xzoEX1NkPi3DI10szUNNeMKjQ3D%2BaS%2FvEn%2FcWRkuOK9VqJOd%2FatjF53L84X2B7t41jSFHqHUrDLg3oMoESixetHSGE6CPqEVw%2BSc%2F&amp;bpmClientType=&amp;sf=alta&amp;_id=UnifiedNotificationFlow&amp;_document=WEB-INF%2Foracle%2Fapps%2Ffinancials%2FcommonModules%2Fshared%2FpublicUi%2FonlineNotification%2Fflow%2FUnifiedNotificationFlow.xml' target='_blank'&gt;View Approval&lt;/a&gt;</t>
  </si>
  <si>
    <t>how can i speak to a person</t>
  </si>
  <si>
    <t>You have 38 submissions pending approval:</t>
  </si>
  <si>
    <t>raise a request</t>
  </si>
  <si>
    <t>You have 27 submissions pending approval:</t>
  </si>
  <si>
    <t>Good Morning , I have recieved</t>
  </si>
  <si>
    <t>Here are your first 3 FYIs:
1. PeopleCloud Learning - You have recently been assigned learning
&lt;a href='https://dnn.fa.em2.oraclecloud.com:443/hcmUI/faces/adf.task-flow?tz=UTC&amp;df=medium&amp;dt=both&amp;tf=short&amp;lg=en&amp;cy=US&amp;bpmWorklistTaskId=2e37c9be-dc8d-42f6-98f0-78df64960564&amp;bpmBrowserWindowStatus=taskFlowReturn&amp;bpmWorklistContext=f6a03744-e0a6-4101-a729-4b75c89b229c%3B%3BG%3B%3BQuYq9b7RNVmJXTT7N0RcOsVDEnN3V1CazFIYHwAMs9StIw4vA0DckGv1Y0j6YiYFq9tQd88%2BZs9xpbAEwOl%2FLNNtzOEa8WltWfJ%2BMvlgIWInr%2B29j8xAQDRvmYMqZjUzqK%2BrKlmrK%2FkZA6TUarskPWAbvDMgTIO4z6vljbZt6PM6pcgu7i0FxEexC9gr9pUf&amp;bpmClientType=&amp;sf=alta&amp;_id=HcmEmailNotificationHumantask_TF&amp;_document=WEB-INF%2Foracle%2Fapps%2Fhcm%2Fcommon%2Fcore%2Falerts%2FpublicUi%2Fcomponent%2Fflow%2FHcmEmailNotificationHumantask_TFxml.xml' target='_blank'&gt;View Details&lt;/a&gt;
2. PeopleCloud Learning - You have recently been assigned learning
&lt;a href='https://dnn.fa.em2.oraclecloud.com:443/hcmUI/faces/adf.task-flow?tz=UTC&amp;df=medium&amp;dt=both&amp;tf=short&amp;lg=en&amp;cy=US&amp;bpmWorklistTaskId=abb45203-24a5-49ae-b926-d09aedada7d7&amp;bpmBrowserWindowStatus=taskFlowReturn&amp;bpmWorklistContext=f6a03744-e0a6-4101-a729-4b75c89b229c%3B%3BG%3B%3BQuYq9b7RNVmJXTT7N0RcOsVDEnN3V1CazFIYHwAMs9StIw4vA0DckGv1Y0j6YiYFq9tQd88%2BZs9xpbAEwOl%2FLNNtzOEa8WltWfJ%2BMvlgIWInr%2B29j8xAQDRvmYMqZjUzqK%2BrKlmrK%2FkZA6TUarskPWAbvDMgTIO4z6vljbZt6PM6pcgu7i0FxEexC9gr9pUf&amp;bpmClientType=&amp;sf=alta&amp;_id=HcmEmailNotificationHumantask_TF&amp;_document=WEB-INF%2Foracle%2Fapps%2Fhcm%2Fcommon%2Fcore%2Falerts%2FpublicUi%2Fcomponent%2Fflow%2FHcmEmailNotificationHumantask_TFxml.xml' target='_blank'&gt;View Details&lt;/a&gt;
3. Goal 2) Development goal  Was Added by Your Manager
&lt;a href='https://dnn.fa.em2.oraclecloud.com:443/hcmUI/faces/adf.task-flow?tz=UTC&amp;df=medium&amp;dt=both&amp;tf=short&amp;lg=en&amp;cy=US&amp;bpmWorklistTaskId=2cf99b63-c798-4ad8-9c67-0c012d919f03&amp;bpmBrowserWindowStatus=taskFlowReturn&amp;bpmWorklistContext=f6a03744-e0a6-4101-a729-4b75c89b229c%3B%3BG%3B%3BQuYq9b7RNVmJXTT7N0RcOsVDEnN3V1CazFIYHwAMs9StIw4vA0DckGv1Y0j6YiYFq9tQd88%2BZs9xpbAEwOl%2FLNNtzOEa8WltWfJ%2BMvlgIWInr%2B29j8xAQDRvmYMqZjUzqK%2BrKlmrK%2FkZA6TUarskPWAbvDMgTIO4z6vljbZt6PM6pcgu7i0FxEexC9gr9pUf&amp;bpmClientType=&amp;sf=alta&amp;_id=UnifiedNotificationFlow&amp;_document=WEB-INF%2Foracle%2Fapps%2Ffinancials%2FcommonModules%2Fshared%2FpublicUi%2FonlineNotification%2Fflow%2FUnifiedNotificationFlow.xml' target='_blank'&gt;View Details&lt;/a&gt;</t>
  </si>
  <si>
    <t>Here are your first 3 FYIs:
1. PeopleCloud Learning - You have recently been assigned learning
&lt;a href='https://dnn.fa.em2.oraclecloud.com:443/hcmUI/faces/adf.task-flow?tz=UTC&amp;df=medium&amp;dt=both&amp;tf=short&amp;lg=en&amp;cy=US&amp;bpmWorklistTaskId=2e37c9be-dc8d-42f6-98f0-78df64960564&amp;bpmBrowserWindowStatus=taskFlowReturn&amp;bpmWorklistContext=f22a12d9-e943-4f88-a2a1-792975ffe481%3B%3BG%3B%3B%2BFJItIvw4YQ%2FY5Gqwi%2F0MKhLP8U7BHQcVe03JdFWJq7ARlQii5%2FMcSSeCQDx4leSicAyAkgDW4ogqT1KBRsuamG1eQRc7TrwJTyR1OlPojQOp7jfyUpnro4S7P%2FXB9Eq7YdoVBL1XP5vl74cpfqq8JQTX%2B8OLOIyS1tGJf22FphJ0T8eAkWMJDUwbBDAe1bb&amp;bpmClientType=&amp;sf=alta&amp;_id=HcmEmailNotificationHumantask_TF&amp;_document=WEB-INF%2Foracle%2Fapps%2Fhcm%2Fcommon%2Fcore%2Falerts%2FpublicUi%2Fcomponent%2Fflow%2FHcmEmailNotificationHumantask_TFxml.xml' target='_blank'&gt;View Details&lt;/a&gt;
2. PeopleCloud Learning - You have recently been assigned learning
&lt;a href='https://dnn.fa.em2.oraclecloud.com:443/hcmUI/faces/adf.task-flow?tz=UTC&amp;df=medium&amp;dt=both&amp;tf=short&amp;lg=en&amp;cy=US&amp;bpmWorklistTaskId=abb45203-24a5-49ae-b926-d09aedada7d7&amp;bpmBrowserWindowStatus=taskFlowReturn&amp;bpmWorklistContext=f22a12d9-e943-4f88-a2a1-792975ffe481%3B%3BG%3B%3B%2BFJItIvw4YQ%2FY5Gqwi%2F0MKhLP8U7BHQcVe03JdFWJq7ARlQii5%2FMcSSeCQDx4leSicAyAkgDW4ogqT1KBRsuamG1eQRc7TrwJTyR1OlPojQOp7jfyUpnro4S7P%2FXB9Eq7YdoVBL1XP5vl74cpfqq8JQTX%2B8OLOIyS1tGJf22FphJ0T8eAkWMJDUwbBDAe1bb&amp;bpmClientType=&amp;sf=alta&amp;_id=HcmEmailNotificationHumantask_TF&amp;_document=WEB-INF%2Foracle%2Fapps%2Fhcm%2Fcommon%2Fcore%2Falerts%2FpublicUi%2Fcomponent%2Fflow%2FHcmEmailNotificationHumantask_TFxml.xml' target='_blank'&gt;View Details&lt;/a&gt;
3. Goal 2) Development goal  Was Added by Your Manager
&lt;a href='https://dnn.fa.em2.oraclecloud.com:443/hcmUI/faces/adf.task-flow?tz=UTC&amp;df=medium&amp;dt=both&amp;tf=short&amp;lg=en&amp;cy=US&amp;bpmWorklistTaskId=2cf99b63-c798-4ad8-9c67-0c012d919f03&amp;bpmBrowserWindowStatus=taskFlowReturn&amp;bpmWorklistContext=f22a12d9-e943-4f88-a2a1-792975ffe481%3B%3BG%3B%3B%2BFJItIvw4YQ%2FY5Gqwi%2F0MKhLP8U7BHQcVe03JdFWJq7ARlQii5%2FMcSSeCQDx4leSicAyAkgDW4ogqT1KBRsuamG1eQRc7TrwJTyR1OlPojQOp7jfyUpnro4S7P%2FXB9Eq7YdoVBL1XP5vl74cpfqq8JQTX%2B8OLOIyS1tGJf22FphJ0T8eAkWMJDUwbBDAe1bb&amp;bpmClientType=&amp;sf=alta&amp;_id=UnifiedNotificationFlow&amp;_document=WEB-INF%2Foracle%2Fapps%2Ffinancials%2FcommonModules%2Fshared%2FpublicUi%2FonlineNotification%2Fflow%2FUnifiedNotificationFlow.xml' target='_blank'&gt;View Details&lt;/a&gt;</t>
  </si>
  <si>
    <t>Here are your first 3 requests:
1. Personal Contribution Approval Requested for Naseica Alexander (430455) on 2023-08-09 by Naseica Alexander
Completed by you on August 9th 2023
2. Personal Contribution Approval Requested for Naseica Alexander (430455) on 2023-08-09 by Naseica Alexander
Completed by you on August 9th 2023
3. Personal Contribution Approval Requested for Naseica Alexander (430455) on 2023-08-09 by Naseica Alexander
Completed by you on August 9th 2023
Next 3</t>
  </si>
  <si>
    <t>speak with someone</t>
  </si>
  <si>
    <t>You have no pending approval requests and 23 FYIs.</t>
  </si>
  <si>
    <t>Here are your first 3 FYIs:
1. PeopleCloud Learning - You have recently been assigned learning
&lt;a href='https://dnn.fa.em2.oraclecloud.com:443/hcmUI/faces/adf.task-flow?tz=UTC&amp;df=medium&amp;dt=both&amp;tf=short&amp;lg=en&amp;cy=US&amp;bpmWorklistTaskId=7917de70-293a-4e2b-a5d8-c5bc67d25f7f&amp;bpmBrowserWindowStatus=taskFlowReturn&amp;bpmWorklistContext=8a63f055-fc3c-4c88-b2ae-5384159638f7%3B%3BG%3B%3BBVHSgUUE%2FvFFTfy2KfpiMb7nFQA9l7degeySca0qb0kR%2BgL8iJU2p1b%2FWdFHoDCuDDD61qQeyGEx8%2FNoPA81cRfV0gj1ev3Jff0n9Ww5sgcmi%2BVREupmmNeZQylzQaOMnrasYLzf8iTwanP9Xsznh5tBXJLjcrmimhrgy7pIFMsH%2F%2FveYP6cPrLxghM56Qe2&amp;bpmClientType=&amp;sf=alta&amp;_id=HcmEmailNotificationHumantask_TF&amp;_document=WEB-INF%2Foracle%2Fapps%2Fhcm%2Fcommon%2Fcore%2Falerts%2FpublicUi%2Fcomponent%2Fflow%2FHcmEmailNotificationHumantask_TFxml.xml' target='_blank'&gt;View Details&lt;/a&gt;
2. PeopleCloud Learning - You have recently been assigned learning
&lt;a href='https://dnn.fa.em2.oraclecloud.com:443/hcmUI/faces/adf.task-flow?tz=UTC&amp;df=medium&amp;dt=both&amp;tf=short&amp;lg=en&amp;cy=US&amp;bpmWorklistTaskId=dfc44adf-18ef-4423-921d-422b06bef35a&amp;bpmBrowserWindowStatus=taskFlowReturn&amp;bpmWorklistContext=8a63f055-fc3c-4c88-b2ae-5384159638f7%3B%3BG%3B%3BBVHSgUUE%2FvFFTfy2KfpiMb7nFQA9l7degeySca0qb0kR%2BgL8iJU2p1b%2FWdFHoDCuDDD61qQeyGEx8%2FNoPA81cRfV0gj1ev3Jff0n9Ww5sgcmi%2BVREupmmNeZQylzQaOMnrasYLzf8iTwanP9Xsznh5tBXJLjcrmimhrgy7pIFMsH%2F%2FveYP6cPrLxghM56Qe2&amp;bpmClientType=&amp;sf=alta&amp;_id=HcmEmailNotificationHumantask_TF&amp;_document=WEB-INF%2Foracle%2Fapps%2Fhcm%2Fcommon%2Fcore%2Falerts%2FpublicUi%2Fcomponent%2Fflow%2FHcmEmailNotificationHumantask_TFxml.xml' target='_blank'&gt;View Details&lt;/a&gt;
3. PeopleCloud Learning - You have recently been assigned learning
&lt;a href='https://dnn.fa.em2.oraclecloud.com:443/hcmUI/faces/adf.task-flow?tz=UTC&amp;df=medium&amp;dt=both&amp;tf=short&amp;lg=en&amp;cy=US&amp;bpmWorklistTaskId=60560953-69cf-42cd-b4fd-faa3c5043d8b&amp;bpmBrowserWindowStatus=taskFlowReturn&amp;bpmWorklistContext=8a63f055-fc3c-4c88-b2ae-5384159638f7%3B%3BG%3B%3BBVHSgUUE%2FvFFTfy2KfpiMb7nFQA9l7degeySca0qb0kR%2BgL8iJU2p1b%2FWdFHoDCuDDD61qQeyGEx8%2FNoPA81cRfV0gj1ev3Jff0n9Ww5sgcmi%2BVREupmmNeZQylzQaOMnrasYLzf8iTwanP9Xsznh5tBXJLjcrmimhrgy7pIFMsH%2F%2FveYP6cPrLxghM56Qe2&amp;bpmClientType=&amp;sf=alta&amp;_id=HcmEmailNotificationHumantask_TF&amp;_document=WEB-INF%2Foracle%2Fapps%2Fhcm%2Fcommon%2Fcore%2Falerts%2FpublicUi%2Fcomponent%2Fflow%2FHcmEmailNotificationHumantask_TFxml.xml' target='_blank'&gt;View Details&lt;/a&gt;</t>
  </si>
  <si>
    <t>copyof contact</t>
  </si>
  <si>
    <t>contract</t>
  </si>
  <si>
    <t>You have 10 submissions pending approval:</t>
  </si>
  <si>
    <t>Here are your first 3 requests:
1. Becci Hollebon Provided Final Feedback for My Performance Reflections 2022-23 - End of Year
Assigned to Joshua Wadhams on March 7th 2023
2. Becci Hollebon Provided Final Feedback for My Performance Reflections 2022-23 - End of Year
Completed on March 7th 2023
3. Self-Evaluation for Becci Hollebon in My Performance Reflections 2022-23 - End of Year Was Completed
Completed on March 7th 2023
Next 3</t>
  </si>
  <si>
    <t>poayment</t>
  </si>
  <si>
    <t>Here are your first 3 FYIs:
1. PeopleCloud Learning - You have recently been assigned learning
&lt;a href='https://dnn.fa.em2.oraclecloud.com:443/hcmUI/faces/adf.task-flow?tz=UTC&amp;df=medium&amp;dt=both&amp;tf=short&amp;lg=en&amp;cy=US&amp;bpmWorklistTaskId=473fded5-1cfb-4d1c-b88b-8b72dd0cf2ba&amp;bpmBrowserWindowStatus=taskFlowReturn&amp;bpmWorklistContext=2a036fea-7ab3-4c90-845d-590f188e8bc9%3B%3BG%3B%3BJ%2F41k92CV0m63X709YNKutJz8ZXa3cwW%2BR6iALPbf9Tx%2BJpvcNl5e%2BQDVuin6gullI%2BthXMQd%2FncqDuhMzB%2F958%2BFE8S1bQSH7SBTbO9iWqJj6ANviX%2BDJeeC%2FNfy9VaJ7X3QTJo1WUHwSbjxmpQc8jXkhA128lvrihQd3N8tvYOBA37VynBHLP3fcJxLc69&amp;bpmClientType=&amp;sf=alta&amp;_id=HcmEmailNotificationHumantask_TF&amp;_document=WEB-INF%2Foracle%2Fapps%2Fhcm%2Fcommon%2Fcore%2Falerts%2FpublicUi%2Fcomponent%2Fflow%2FHcmEmailNotificationHumantask_TFxml.xml' target='_blank'&gt;View Details&lt;/a&gt;
2. Reminder - Task Expression of Wish Allocated for Brandon Hathaway, 498207 is Due in 3 Days
3. Reminder - Task New Starter Declaration Allocated for Brandon Hathaway, 498207 is Due in 3 Days</t>
  </si>
  <si>
    <t>You have 6 submissions pending approval:</t>
  </si>
  <si>
    <t>Here are your first 3 requests:
1. Jennifer Guevara Cruz Provided Final Feedback for My Performance Reflections 2022-23 - End of Year
Completed on March 30th 2023
2. Jennifer Guevara Cruz Provided Final Feedback for My Performance Reflections 2022-23 - End of Year
Assigned to Lorraine Bryant on March 30th 2023
3. Self-Evaluation for Jennifer Guevara Cruz in My Performance Reflections 2022-23 - End of Year Was Completed
Assigned to Lorraine Bryant on March 29th 2023
Next 3</t>
  </si>
  <si>
    <t>You have no pending approval requests and 4 FYIs.</t>
  </si>
  <si>
    <t>I have completed the tasks assigned to me</t>
  </si>
  <si>
    <t>Here are your first 3 requests:
1. Holly Cattermole Provided Final Feedback for My Performance Reflections 2022-23 - End of Year
Completed on March 13th 2023
2. Holly Cattermole Provided Final Feedback for My Performance Reflections 2022-23 - End of Year
Assigned to Lisa Stenson on March 13th 2023
3. Self-Evaluation for Holly Cattermole in My Performance Reflections 2022-23 - End of Year Was Completed
Assigned to Lisa Stenson on March 1st 2023
Next 3</t>
  </si>
  <si>
    <t>You have 2 submissions pending approval:</t>
  </si>
  <si>
    <t>You have no pending approval requests and 6 FYIs.</t>
  </si>
  <si>
    <t>Here are your first 3 FYIs:
1. PeopleCloud Learning - You have recently been assigned learning
&lt;a href='https://dnn.fa.em2.oraclecloud.com:443/hcmUI/faces/adf.task-flow?tz=UTC&amp;df=medium&amp;dt=both&amp;tf=short&amp;lg=en&amp;cy=US&amp;bpmWorklistTaskId=9d0d4cb5-df65-4f67-b35b-d76e69520705&amp;bpmBrowserWindowStatus=taskFlowReturn&amp;bpmWorklistContext=8aaf148d-44d4-46a0-8c5c-e6ff1ee554fc%3B%3BG%3B%3BUoYP%2FQn7OLcHkN4Rj1SUND6btUQwVl4t9%2FBtc9BZkfjsXTvlJHzozc8MAPeG1TZ2VnS%2BLVXIXSkRi%2BDZ7ncf3N9FEWDsrDnWHBx6ymNBGP%2F%2Bd0WjMbQsJt%2BA0WmJ9tXh1rTKVfulTfIhl7R6KZxviWDGll6XpeyIm3owm0WRukd8y5IhaWxqCciVAAiZbLYV&amp;bpmClientType=&amp;sf=alta&amp;_id=HcmEmailNotificationHumantask_TF&amp;_document=WEB-INF%2Foracle%2Fapps%2Fhcm%2Fcommon%2Fcore%2Falerts%2FpublicUi%2Fcomponent%2Fflow%2FHcmEmailNotificationHumantask_TFxml.xml' target='_blank'&gt;View Details&lt;/a&gt;
2. Goal Personal Development  Was Updated by Your Manager
&lt;a href='https://dnn.fa.em2.oraclecloud.com:443/hcmUI/faces/adf.task-flow?tz=UTC&amp;df=medium&amp;dt=both&amp;tf=short&amp;lg=en&amp;cy=US&amp;bpmWorklistTaskId=226639af-c39a-4811-b975-524146d6685f&amp;bpmBrowserWindowStatus=taskFlowReturn&amp;bpmWorklistContext=8aaf148d-44d4-46a0-8c5c-e6ff1ee554fc%3B%3BG%3B%3BUoYP%2FQn7OLcHkN4Rj1SUND6btUQwVl4t9%2FBtc9BZkfjsXTvlJHzozc8MAPeG1TZ2VnS%2BLVXIXSkRi%2BDZ7ncf3N9FEWDsrDnWHBx6ymNBGP%2F%2Bd0WjMbQsJt%2BA0WmJ9tXh1rTKVfulTfIhl7R6KZxviWDGll6XpeyIm3owm0WRukd8y5IhaWxqCciVAAiZbLYV&amp;bpmClientType=&amp;sf=alta&amp;_id=UnifiedNotificationFlow&amp;_document=WEB-INF%2Foracle%2Fapps%2Ffinancials%2FcommonModules%2Fshared%2FpublicUi%2FonlineNotification%2Fflow%2FUnifiedNotificationFlow.xml' target='_blank'&gt;View Details&lt;/a&gt;
3. Goal Make our Team Members Successful  Was Updated by Your Manager
&lt;a href='https://dnn.fa.em2.oraclecloud.com:443/hcmUI/faces/adf.task-flow?tz=UTC&amp;df=medium&amp;dt=both&amp;tf=short&amp;lg=en&amp;cy=US&amp;bpmWorklistTaskId=5addc424-a76e-427b-a03b-ff5fd26c1dd6&amp;bpmBrowserWindowStatus=taskFlowReturn&amp;bpmWorklistContext=8aaf148d-44d4-46a0-8c5c-e6ff1ee554fc%3B%3BG%3B%3BUoYP%2FQn7OLcHkN4Rj1SUND6btUQwVl4t9%2FBtc9BZkfjsXTvlJHzozc8MAPeG1TZ2VnS%2BLVXIXSkRi%2BDZ7ncf3N9FEWDsrDnWHBx6ymNBGP%2F%2Bd0WjMbQsJt%2BA0WmJ9tXh1rTKVfulTfIhl7R6KZxviWDGll6XpeyIm3owm0WRukd8y5IhaWxqCciVAAiZbLYV&amp;bpmClientType=&amp;sf=alta&amp;_id=UnifiedNotificationFlow&amp;_document=WEB-INF%2Foracle%2Fapps%2Ffinancials%2FcommonModules%2Fshared%2FpublicUi%2FonlineNotification%2Fflow%2FUnifiedNotificationFlow.xml' target='_blank'&gt;View Details&lt;/a&gt;</t>
  </si>
  <si>
    <t>You have no pending approval requests and 7 FYIs.</t>
  </si>
  <si>
    <t>Here are your first 3 FYIs:
1. PeopleCloud Learning - You have recently been assigned learning
&lt;a href='https://dnn.fa.em2.oraclecloud.com:443/hcmUI/faces/adf.task-flow?tz=UTC&amp;df=medium&amp;dt=both&amp;tf=short&amp;lg=en&amp;cy=US&amp;bpmWorklistTaskId=87ca5a42-b586-49d9-bb4b-edd8404ea369&amp;bpmBrowserWindowStatus=taskFlowReturn&amp;bpmWorklistContext=c181e9c4-b5b0-45ba-b9d2-cc13b0f6d15c%3B%3BG%3B%3B24O%2F4OF7i%2Fo%2BjnvR5U2%2BVRUXIwQoEuC4pIkOBZnVNJfNmYX%2BMdeHSJ5kflF%2B1T%2FSF%2BqKrRtF2%2FnAc6OuRpHLbCb0WCRE2vNKYVSpslxAY80%2FWWlg6pWwa7OUJJsXOh%2FHsJbztPcvzK47e2sKcJzHNA47QYAPkNR%2BV0IUPcZfHTcIzei09Lt5MLwexVhMf8n8&amp;bpmClientType=&amp;sf=alta&amp;_id=HcmEmailNotificationHumantask_TF&amp;_document=WEB-INF%2Foracle%2Fapps%2Fhcm%2Fcommon%2Fcore%2Falerts%2FpublicUi%2Fcomponent%2Fflow%2FHcmEmailNotificationHumantask_TFxml.xml' target='_blank'&gt;View Details&lt;/a&gt;
2. Goal 5) Pre-Assigned Goals 2023/24  Was Added by Your Manager
&lt;a href='https://dnn.fa.em2.oraclecloud.com:443/hcmUI/faces/adf.task-flow?tz=UTC&amp;df=medium&amp;dt=both&amp;tf=short&amp;lg=en&amp;cy=US&amp;bpmWorklistTaskId=a2082094-e554-411c-b89a-498983d36225&amp;bpmBrowserWindowStatus=taskFlowReturn&amp;bpmWorklistContext=c181e9c4-b5b0-45ba-b9d2-cc13b0f6d15c%3B%3BG%3B%3B24O%2F4OF7i%2Fo%2BjnvR5U2%2BVRUXIwQoEuC4pIkOBZnVNJfNmYX%2BMdeHSJ5kflF%2B1T%2FSF%2BqKrRtF2%2FnAc6OuRpHLbCb0WCRE2vNKYVSpslxAY80%2FWWlg6pWwa7OUJJsXOh%2FHsJbztPcvzK47e2sKcJzHNA47QYAPkNR%2BV0IUPcZfHTcIzei09Lt5MLwexVhMf8n8&amp;bpmClientType=&amp;sf=alta&amp;_id=UnifiedNotificationFlow&amp;_document=WEB-INF%2Foracle%2Fapps%2Ffinancials%2FcommonModules%2Fshared%2FpublicUi%2FonlineNotification%2Fflow%2FUnifiedNotificationFlow.xml' target='_blank'&gt;View Details&lt;/a&gt;
3. PeopleCloud Learning - You have recently been assigned learning
&lt;a href='https://dnn.fa.em2.oraclecloud.com:443/hcmUI/faces/adf.task-flow?tz=UTC&amp;df=medium&amp;dt=both&amp;tf=short&amp;lg=en&amp;cy=US&amp;bpmWorklistTaskId=7fefa6a9-c1da-4480-ad26-ce107b508f4c&amp;bpmBrowserWindowStatus=taskFlowReturn&amp;bpmWorklistContext=c181e9c4-b5b0-45ba-b9d2-cc13b0f6d15c%3B%3BG%3B%3B24O%2F4OF7i%2Fo%2BjnvR5U2%2BVRUXIwQoEuC4pIkOBZnVNJfNmYX%2BMdeHSJ5kflF%2B1T%2FSF%2BqKrRtF2%2FnAc6OuRpHLbCb0WCRE2vNKYVSpslxAY80%2FWWlg6pWwa7OUJJsXOh%2FHsJbztPcvzK47e2sKcJzHNA47QYAPkNR%2BV0IUPcZfHTcIzei09Lt5MLwexVhMf8n8&amp;bpmClientType=&amp;sf=alta&amp;_id=HcmEmailNotificationHumantask_TF&amp;_document=WEB-INF%2Foracle%2Fapps%2Fhcm%2Fcommon%2Fcore%2Falerts%2FpublicUi%2Fcomponent%2Fflow%2FHcmEmailNotificationHumantask_TFxml.xml' target='_blank'&gt;View Details&lt;/a&gt;</t>
  </si>
  <si>
    <t>Here are your first 3 requests:
1. Personal Contribution Approval Requested for Dhivya Pethurajan (508263) on 2023-08-14 by Dhivya Pethurajan
Assigned on August 14th 2023
2. Personal Contribution Approval Requested for Dhivya Pethurajan (508263) on 2023-08-14 by Dhivya Pethurajan
Assigned on August 14th 2023
3. Personal Contribution Approval Requested for Dhivya Pethurajan (508263) on 2023-08-04 by Dhivya Pethurajan
Assigned on August 4th 2023
Next 3</t>
  </si>
  <si>
    <t>Next 3:
4. Personal Contribution Approval Requested for Dhivya Pethurajan (508263) on 2023-08-04 by Dhivya Pethurajan
Assigned on August 4th 2023
5. Personal Contribution Approval Requested for Dhivya Pethurajan (508263) on 2023-08-04 by Dhivya Pethurajan
Assigned on August 4th 2023
6. Personal Contribution Approval Requested for Dhivya Pethurajan (508263) on 2023-08-04 by Dhivya Pethurajan
Assigned on August 4th 2023
Next 3</t>
  </si>
  <si>
    <t>Next 3:
7. Personal Contribution Approval Requested for Dhivya Pethurajan (508263) on 2023-08-02 by Dhivya Pethurajan
Completed on August 4th 2023
8. Personal Contribution Approval Requested for Dhivya Pethurajan (508263) on 2023-08-02 by Dhivya Pethurajan
Completed on August 2nd 2023
9. Personal Contribution Approval Requested for Dhivya Pethurajan (508263) on 2023-08-02 by Dhivya Pethurajan
Completed on August 2nd 2023
Next 3</t>
  </si>
  <si>
    <t>Next 3:
10. Personal Contribution Approval Requested for Dhivya Pethurajan (508263) on 2023-08-02 by Dhivya Pethurajan
Completed on August 2nd 2023
11. Personal Contribution Approval Requested for Dhivya Pethurajan (508263) on 2023-08-02 by Dhivya Pethurajan
Completed on August 2nd 2023
12. Personal Contribution Approval Requested for Dhivya Pethurajan (508263) on 2023-08-02 by Dhivya Pethurajan
Completed on August 2nd 2023
Next 3</t>
  </si>
  <si>
    <t>Next 3:
13. Personal Contribution Approval Requested for Dhivya Pethurajan (508263) on 2023-07-25 by Dhivya Pethurajan
Completed on July 31st 2023
14. Personal Contribution Approval Requested for Dhivya Pethurajan (508263) on 2023-07-25 by Dhivya Pethurajan
Completed on July 31st 2023
15. Personal Contribution Approval Requested for Dhivya Pethurajan (508263) on 2023-07-25 by Dhivya Pethurajan
Completed on July 31st 2023
Next 3</t>
  </si>
  <si>
    <t>Next 3:
16. Personal Contribution Approval Requested for Dhivya Pethurajan (508263) on 2023-07-29 by Dhivya Pethurajan
Assigned on July 29th 2023
17. Personal Contribution Approval Requested for Dhivya Pethurajan (508263) on 2023-07-29 by Dhivya Pethurajan
Assigned on July 29th 2023
18. Personal Contribution Approval Requested for Dhivya Pethurajan (508263) on 2023-07-25 by Dhivya Pethurajan
Assigned on July 28th 2023
Next 3</t>
  </si>
  <si>
    <t>Next 3:
19. Personal Contribution Approval Requested for Dhivya Pethurajan (508263) on 2023-07-25 by Dhivya Pethurajan
Assigned on July 28th 2023
20. Personal Contribution Approval Requested for Dhivya Pethurajan (508263) on 2023-07-25 by Dhivya Pethurajan
Assigned on July 28th 2023
21. Personal Contribution Approval Requested for Dhivya Pethurajan (508263) on 2023-07-25 by Dhivya Pethurajan
Assigned on July 28th 2023
Next 3</t>
  </si>
  <si>
    <t>Next 3:
22. Personal Contribution Approval Requested for Dhivya Pethurajan (508263) on 2023-07-28 by Dhivya Pethurajan
Assigned on July 28th 2023
23. Personal Contribution Approval Requested for Dhivya Pethurajan (508263) on 2023-07-28 by Dhivya Pethurajan
Assigned on July 28th 2023
24. Personal Contribution Approval Requested for Dhivya Pethurajan (508263) on 2023-07-28 by Dhivya Pethurajan
Assigned on July 28th 2023
Next 3</t>
  </si>
  <si>
    <t>Next 3:
25. Personal Contribution Approval Requested for Dhivya Pethurajan (508263) on 2023-07-28 by Dhivya Pethurajan
Assigned on July 28th 2023
26. Personal Contribution Approval Requested for Dhivya Pethurajan (508263) on 2023-07-26 by Dhivya Pethurajan
Assigned on July 26th 2023
27. Personal Contribution Approval Requested for Dhivya Pethurajan (508263) on 2023-07-26 by Dhivya Pethurajan
Assigned on July 26th 2023
Next 3</t>
  </si>
  <si>
    <t>Next 3:
28. Personal Contribution Approval Requested for Dhivya Pethurajan (508263) on 2023-07-25 by Dhivya Pethurajan
Completed on July 26th 2023
29. Personal Contribution Approval Requested for Dhivya Pethurajan (508263) on 2023-07-25 by Dhivya Pethurajan
Completed on July 26th 2023
30. Personal Contribution Approval Requested for Dhivya Pethurajan (508263) on 2023-07-25 by Dhivya Pethurajan
Completed on July 26th 2023
Next 3</t>
  </si>
  <si>
    <t>Next 3:
31. Personal Contribution Approval Requested for Dhivya Pethurajan (508263) on 2023-07-25 by Dhivya Pethurajan
Completed on July 25th 2023
32. Personal Contribution Approval Requested for Dhivya Pethurajan (508263) on 2023-07-25 by Dhivya Pethurajan
Completed on July 25th 2023
33. Personal Contribution Approval Requested for Dhivya Pethurajan (508263) on 2023-07-25 by Dhivya Pethurajan
Completed on July 25th 2023
Next 3</t>
  </si>
  <si>
    <t>Next 3:
34. Personal Contribution Approval Requested for Dhivya Pethurajan (508263) on 2023-07-25 by Dhivya Pethurajan
Completed on July 25th 2023
35. Personal Contribution Approval Requested for Dhivya Pethurajan (508263) on 2023-07-25 by Dhivya Pethurajan
Completed on July 25th 2023
36. Personal Contribution Approval Requested for Dhivya Pethurajan (508263) on 2023-07-25 by Dhivya Pethurajan
Completed on July 25th 2023
Next 2</t>
  </si>
  <si>
    <t>Last 2:
37. Personal Contribution Approval Requested for Dhivya Pethurajan (508263) on 2023-07-25 by Dhivya Pethurajan
Completed on July 25th 2023
38. Personal Contribution Approval Requested for Dhivya Pethurajan (508263) on 2023-07-25 by Dhivya Pethurajan
Completed on July 25th 2023</t>
  </si>
  <si>
    <t>Here are your requests:
1. Approval of Holiday Absence Request for Peter Pearce from 2023-08-29 to 2023-09-08
Completed on August 8th 2023
2. Approval of Holiday Absence Request for Peter Pearce from 2023-08-29 to 2023-09-08
Completed by Adrian Thompson on August 8th 2023</t>
  </si>
  <si>
    <t>To search by a question or phrase, you can say something like 'search', followed by the question in quotations. (i.e. 'search "flood relief"')
If you already know the doc ID or part of the title of the article you're looking for, you can say something like 'find' followed by either the title in quotations (i.e. 'find "flood"'), or a doc ID (i.e. 'find HFAQ123').</t>
  </si>
  <si>
    <t>What would you like to search for?</t>
  </si>
  <si>
    <t>appreciate</t>
  </si>
  <si>
    <t>You can say 'see more' to see more results. Say 'help' for other options.</t>
  </si>
  <si>
    <t>Guidance and Support option &gt; Search for PeopleCloud User Guides button.</t>
  </si>
  <si>
    <t>Displaying the top 30 results. Here are results 1-4.</t>
  </si>
  <si>
    <t>PeopleCloud â€“ Manager Keying Guide - 17 August 2023
Withdrawn absences canâ€™t be edited, but you can edit and delete absences with other statuses using the Pencil icon. You can record a new absence for them directly from this screen by clicking the +Add button or you can follow the guidance below.
Open Link: https://dnn.fa.em2.oraclecloud.com:443/utility/resources/fusion/content/draft/86C0060A6214483880E583501DF7F33A/C9B8A8D1DBDE41429CDB2E14C0278C1D/PeopleCloud%20Manager%20Keying%20Guide%20%20-%2017%20August%202023.pdf
PeopleCloud Recertification Manager Guide - 14 August 2023
When you select the Submit button, a warning message will appear as shown below. This is your last chance to make any changes before you submit your response.
Open Link: https://dnn.fa.em2.oraclecloud.com:443/utility/resources/fusion/content/draft/9C6534A45B784DBBAA196DC83723ED27/07177F9A6C62415DBAACE7CFAC10E5C1/PeopleCloud%20Recertification%20Manager%20Guide%20-%2014%20August%202023.pdf
PeopleCloud â€“ Sickness Absence Recording Manager Guide 28 July 2023
Go to My Team, Show More, Existing Absences, pick employee, select appropriate absence with Pen Icon and press Delete button at the top. The sickness absence will then show as Withdrawn.
Open Link: https://dnn.fa.em2.oraclecloud.com:443/utility/resources/fusion/content/draft/F5A69A9BA56240288DD9C5CCCC5EB4F3/1812B5F0BA75403E82679B273D412C83/PeopleCloud%20-%20Sickness%20Absence%20Recording%20Manager%20Guide%20-%2028%20July%202023.pdf
PeopleCloud Guide - Development Goals - Creating development goals
You can expand this section by clicking this arrow and adding a career statement. You can click on the â€˜Addâ€™ button to add a development goal. Creating development goals
Open Link: https://dnn.fa.em2.oraclecloud.com:443/utility/resources/fusion/content/draft/0877CDA1EED74BDA8977A8D48861D5C1/0FBC944FCB674053ACBBA2ABCC645E42/PeopleCloud%20Development%20Goals%20Guide.pdf</t>
  </si>
  <si>
    <t>Job role</t>
  </si>
  <si>
    <t>Attempting re-routing</t>
  </si>
  <si>
    <t>Displaying the top 5 results. Here are results 1-4.</t>
  </si>
  <si>
    <t>change of hours</t>
  </si>
  <si>
    <t>recruitment</t>
  </si>
  <si>
    <t>probation</t>
  </si>
  <si>
    <t>change cost centre</t>
  </si>
  <si>
    <t>Raise a Service Request</t>
  </si>
  <si>
    <t>sabbatical</t>
  </si>
  <si>
    <t>service request</t>
  </si>
  <si>
    <t>See my holiday balance</t>
  </si>
  <si>
    <t>bye</t>
  </si>
  <si>
    <t>I couldn't find anything for bye in the Knowledge base. You can say 'search' or 'find' to look for another article.</t>
  </si>
  <si>
    <t>search</t>
  </si>
  <si>
    <t>Hi XXXXX,
ABSE 95.1 Phased Return to Line Manager Email Hi XXXX, Just to confirm XXXXX has been keyed onto a phased return effective XXXXXX.
Open Link: https://dnn.fa.em2.oraclecloud.com:443/utility/resources/fusion/content/draft/DB59C7B7042F469FBEBD8E02C8282842/8058A3D1AD9942EF94D2C07423B41625/ABSE%2095.1%20Phased%20return%20email%20to%20LM-%2031%20July%202023.doc
Pluralsight New Licence Email- 02 August 2023.docx
Pluralsight New Licence Email Hi I have now set you up with a Pluralsight License.
Open Link: https://dnn.fa.em2.oraclecloud.com:443/utility/resources/fusion/content/draft/20AAB4BB64B34EDBBA454ACF746C0870/D12347A408A0464A94BD597847A5852C/Pluralsight%20New%20Licence%20Email-%2002%20August%202023.docx
PAY 114.1 Overpayment Agreement Email - 01 August 2023.docx
PAY 114.1 Overpayment Agreement Email Hi It has come to our attention that you have been overpaid by the Society due to â€¦â€¦
Open Link: https://dnn.fa.em2.oraclecloud.com:443/utility/resources/fusion/content/draft/B1B1C127375C44EABB72737ACA4C9169/7C7A864BC25F47F5AAEF630F2E63DA73/PAY%20114.1%20Overpayment%20Agreement%20Email%20-%2001%20August%202023.docx
Move 54.1 Confirmation email to LM Working Pattern Email - 31 July 2023.docx
Move 54.1 Confirmation to LM Working Pattern Email Hi Thank you for the request to change nameâ€™s working hours.
Open Link: https://dnn.fa.em2.oraclecloud.com:443/utility/resources/fusion/content/draft/1F79782110D941D283187D4BF0A52E4F/DB72890854084DCE8623E1177C3899CB/Move%2054.1%20Confirmation%20email%20to%20LM%20Working%20Pattern%20Email%20-%2031%20July%202023.docx</t>
  </si>
  <si>
    <t>howdy</t>
  </si>
  <si>
    <t>Hello, Jacqui. To search by a question or phrase, you can say 'search'. If you already know the doc ID or the title of the article you are looking for, you can say, 'find HFAQ3' or 'find "article title"', for example. For more instruction, say help.</t>
  </si>
  <si>
    <t>leave search</t>
  </si>
  <si>
    <t>I want to leave the search</t>
  </si>
  <si>
    <t>Shared Parental Leave â€“ Employee Checklist - When Things to work through Checklist
Take a look at the Shared Parental Leave section to explore if Shared Parental Leave (SPL) is something you might want to do and how it would impact time off and pay for you and your partner. You donâ€™t need to make a decision straightaway or confirm your plans.
Open Link: https://dnn.fa.em2.oraclecloud.com:443/utility/resources/fusion/content/draft/F6C45F7EC1C2466187B3442D12CDFDD0/6422A9A7FB4C4C07894818C58F4B7A6C/SPL%20Employee%20Checklist%20-%2001%20April%202023.pdf
SPEC 35.1 Going on Adoption Long Term Fostering Leave Email - 11 July 2023.doc
If youâ€™re planning to return to work before the end of your 52 week adoption leave entitlement you may want to consider sharing the rest of your leave [and pay] entitlements with your partner. Youâ€™ll find more information about this, including eligibility criteria, in the Shared Parental Leave section of the Becoming a Parent Policy .
Open Link: https://dnn.fa.em2.oraclecloud.com:443/utility/resources/fusion/content/draft/C5934BD168A046279E4E9C278C0FC92D/D3A5B5A196DC4AFC8531942830AEC6B5/SPEC%2035.1%20Going%20on%20Adoption%20Long%20Term%20Fostering%20Leave%20Email%20-%2011%20July%202023.doc
Going on Maternity Leave Letter
If youâ€™re planning to return to work before the end of your 52 week maternity leave entitlement you may want to consider sharing the rest of your leave [and pay] entitlements with your partner. Youâ€™ll find more information about this, including eligibility criteria, in the Shared Parental Leave section of the Becoming a Parent Policy.
Open Link: https://dnn.fa.em2.oraclecloud.com:443/utility/resources/fusion/content/draft/0372297B005342C9944FE6B3A4DCD11E/4BA2A984CA904997B68650773843C87C/SPEC%207.1%20Going%20on%20Maternity%20Leave%20Email%20-%2001%20August%202023.doc
SPEC 23.1 Your Benefits While on Maternity Leave Letter - 6 April 2023.doc
&lt;&lt;Monthly Payment&gt;&gt; If you have any questions regarding this process or want to know if you can cancel your benefits before going on leave, please contact AskHR via raising a service request, to see if this is possible. ----------------------------------------------------------------------------------------------------------------------------
Open Link: https://dnn.fa.em2.oraclecloud.com:443/utility/resources/fusion/content/draft/89B4CEAE38AE425E99049EE84E7FBBF3/9635EB6EC6344BB39AACCD313AA5D529/SPEC%2023.1%20Your%20Benefits%20While%20on%20Maternity%20Leave%20Letter%20-%206%20April%202023.doc</t>
  </si>
  <si>
    <t>no</t>
  </si>
  <si>
    <t>find</t>
  </si>
  <si>
    <t>Please tell me either a valid doc ID or an article title offset in quotations. For example, you can say "HFAQ123" or "How to Fix Anything."</t>
  </si>
  <si>
    <t>maternity</t>
  </si>
  <si>
    <t>Displaying the top 20 results. Here are results 1-4.</t>
  </si>
  <si>
    <t>HRMAI205: Maternity/Adoption - Email to Line Manager to confirm Verint Holiday
Last Published: 2023-08-01
Open Link: https://dnn.fa.em2.oraclecloud.com/fscmUI/faces/deeplink?objType=CSO_ARTICLE_CONTENT_HCM&amp;objKey=docId%3DHRMAI205%3Blocale%3Den_US&amp;action=EDIT_IN_TAB
HRMAI194: SPEC 7.1 Going on Maternity Leave Email
Last Published: 2023-08-01
Open Link: https://dnn.fa.em2.oraclecloud.com/fscmUI/faces/deeplink?objType=CSO_ARTICLE_CONTENT_HCM&amp;objKey=docId%3DHRMAI194%3Blocale%3Den_US&amp;action=EDIT_IN_TAB
HRALE41: NW_LTA1977_Spec 7.1 Going on Maternity Leave Automated Letter
Last Published: 2023-06-22
Open Link: https://dnn.fa.em2.oraclecloud.com/fscmUI/faces/deeplink?objType=CSO_ARTICLE_CONTENT_HCM&amp;objKey=docId%3DHRALE41%3Blocale%3Den_US&amp;action=EDIT_IN_TAB
HRMLE283: SPEC 8.1 Going on Maternity Leave Earlier than Planned Letter
Last Published: 2023-06-09
Open Link: https://dnn.fa.em2.oraclecloud.com/fscmUI/faces/deeplink?objType=CSO_ARTICLE_CONTENT_HCM&amp;objKey=docId%3DHRMLE283%3Blocale%3Den_US&amp;action=EDIT_IN_TAB</t>
  </si>
  <si>
    <t>occupational health</t>
  </si>
  <si>
    <t>Occupational Health FAQs
See Summary
Occupational Health FAQs - 03 April 2023.docx
Occupational Health FAQs Occupational Health FAQ Sheet How do I contact Optima Health in partnership with Bupa?
Open Link: https://dnn.fa.em2.oraclecloud.com:443/utility/resources/fusion/content/draft/12E83F0F912E45BF98F8871F8AF0B423/58390ADD974D4084B79E7EC4253D6F2B/Occupational%20Health%20FAQs%20-%2003%20April%202023.docx
Occupational Health Service - Managerâ€™s Guide - Nationwide Building Society
Nationwide OH User Guide - Manager Guide Occupational Health Service - Managerâ€™s Guide Nationwide Building Society
Open Link: https://dnn.fa.em2.oraclecloud.com:443/utility/resources/fusion/content/draft/6A46E81EEFC34383B5558256DF5C8061/F889B191AE1E48E3981B8D5A1916A4D0/Nationwide%20OH%20User%20Guide%20-%20Manager%20Guide%20%20-%2018%20May%202023.pdf
G23 Occupational Health Registration Process Map
G23 Occupational Health Registration Process Map
Open Link: https://dnn.fa.em2.oraclecloud.com/fscmUI/faces/deeplink?objType=CSO_ARTICLE_CONTENT_HCM&amp;objKey=docId%3DHRMAP367%3Blocale%3Den_US&amp;action=EDIT_IN_TAB</t>
  </si>
  <si>
    <t>guidance</t>
  </si>
  <si>
    <t>Note Taker_s Guidance.docx
Note Taker's Guide Note takers guidance This document is to help you understand your role and responsibility as a notetaker during a Fair Treatment at Work hearing or meeting.
Open Link: https://dnn.fa.em2.oraclecloud.com:443/utility/resources/fusion/content/draft/514DEF189FCC47C3B1287057AF9F5E8E/136A33573D3A40A5840C7832B4D19C2B/Note%20Taker_s%20Guidance.docx
Death in Service Guidance Checklist
Death in Service Guidance Checklist
Open Link: https://dnn.fa.em2.oraclecloud.com/fscmUI/faces/deeplink?objType=CSO_ARTICLE_CONTENT_HCM&amp;objKey=docId%3DHRCHE2%3Blocale%3Den_US&amp;action=EDIT_IN_TAB
Gender Change Request Guidance Guide
Gender Change Request Guidance Guide
Open Link: https://dnn.fa.em2.oraclecloud.com/fscmUI/faces/deeplink?objType=CSO_ARTICLE_CONTENT_HCM&amp;objKey=docId%3DHRGUI154%3Blocale%3Den_US&amp;action=EDIT_IN_TAB
FAQ Subject Access Request Guidance
FAQ Subject Access Request Guidance
Open Link: https://dnn.fa.em2.oraclecloud.com/fscmUI/faces/deeplink?objType=CSO_ARTICLE_CONTENT_HCM&amp;objKey=docId%3DHRGUI34%3Blocale%3Den_US&amp;action=EDIT_IN_TAB</t>
  </si>
  <si>
    <t>find article</t>
  </si>
  <si>
    <t>HRFOR228: Search Results Data Template Form - SD&amp;I
Last Published: 2023-05-15
Open Link: https://dnn.fa.em2.oraclecloud.com/fscmUI/faces/deeplink?objType=CSO_ARTICLE_CONTENT_HCM&amp;objKey=docId%3DHRFOR228%3Blocale%3Den_US&amp;action=EDIT_IN_TAB
HRHTG453: How2Guide - Key Word Search - Service Design &amp; Improvement
Last Published: 2023-05-02
Open Link: https://dnn.fa.em2.oraclecloud.com/fscmUI/faces/deeplink?objType=CSO_ARTICLE_CONTENT_HCM&amp;objKey=docId%3DHRHTG453%3Blocale%3Den_US&amp;action=EDIT_IN_TAB
HRHTG437: How2Guide - Searching Employee Overtime - Payroll Services
Last Published: 2022-08-10
Open Link: https://dnn.fa.em2.oraclecloud.com/fscmUI/faces/deeplink?objType=CSO_ARTICLE_CONTENT_HCM&amp;objKey=docId%3DHRHTG437%3Blocale%3Den_US&amp;action=EDIT_IN_TAB
HRGUI90: Security Searching Guidelines
Last Published: 2021-08-18
Open Link: https://dnn.fa.em2.oraclecloud.com/fscmUI/faces/deeplink?objType=CSO_ARTICLE_CONTENT_HCM&amp;objKey=docId%3DHRGUI90%3Blocale%3Den_US&amp;action=EDIT_IN_TAB</t>
  </si>
  <si>
    <t>hr policy point</t>
  </si>
  <si>
    <t>HR Policy Point
Welcome to the HR Policy Point This site provides you with the access to all of the HR people policies, along with any supporting guidance and forms. Policies
Open Link: https://dnn.fa.em2.oraclecloud.com/fscmUI/faces/deeplink?objType=CSO_ARTICLE_CONTENT_HCM&amp;objKey=docId%3DHRPOL78%3Blocale%3Den_US&amp;action=EDIT_IN_TAB
HR Policy Point - Policy Index
Clicking on a policy link will take you to the relevant policies, guidance and forms. Back to the HR Policy Point Home Page Policy
Open Link: https://dnn.fa.em2.oraclecloud.com/fscmUI/faces/deeplink?objType=CSO_ARTICLE_CONTENT_HCM&amp;objKey=docId%3DHRPOL79%3Blocale%3Den_US&amp;action=EDIT_IN_TAB
HR Policy Point - 7 October 2020
HR Policy Update - 7 October 2020
Open Link: https://dnn.fa.em2.oraclecloud.com/fscmUI/faces/deeplink?objType=CSO_ARTICLE_CONTENT_HCM&amp;objKey=docId%3DHRPOU17%3Blocale%3Den_US&amp;action=EDIT_IN_TAB
HR Policy Point Update - 18 January 2019
HR Policy Update - 18 January 2019 There were no policy updates with the Joint Statement for 18 January 2019
Open Link: https://dnn.fa.em2.oraclecloud.com/fscmUI/faces/deeplink?objType=CSO_ARTICLE_CONTENT_HCM&amp;objKey=docId%3DHRPOU3%3Blocale%3Den_US&amp;action=EDIT_IN_TAB</t>
  </si>
  <si>
    <t>Going on Maternity Leave Letter
SPEC 85.1 Maternity Leave MyReward Letter What about other MyReward options?
Open Link: https://dnn.fa.em2.oraclecloud.com:443/utility/resources/fusion/content/draft/70C39D64803741A7931C53E5DF3C6B6B/6DE2FAC9A35B4B089AB9B64FCBDD40AF/SPEC%2085.1%20Maternity%20Leave%20MyReward%20Letter%20-%2028%20December%202022.doc
Going on Maternity Leave Letter
SPEC 7.1 Going on Maternity Leave Email Private and Confidential Hi A.FIRST_NAME
Open Link: https://dnn.fa.em2.oraclecloud.com:443/utility/resources/fusion/content/draft/0372297B005342C9944FE6B3A4DCD11E/4BA2A984CA904997B68650773843C87C/SPEC%207.1%20Going%20on%20Maternity%20Leave%20Email%20-%2001%20August%202023.doc
Going on Maternity Leave Letter
IOM 08.1 Going on Maternity Leave Letter Private and Confidential Name
Open Link: https://dnn.fa.em2.oraclecloud.com:443/utility/resources/fusion/content/draft/F999342C78434B24ADC3EEA409973DE2/BA7E1CE5156C4A8B89AB10165A234B0B/IOM%2008.1.doc
Letter Q - PSB Maternity Leave
Letter Q - PSB Maternity Leave
Open Link: https://dnn.fa.em2.oraclecloud.com/fscmUI/faces/deeplink?objType=CSO_ARTICLE_CONTENT_HCM&amp;objKey=docId%3DHRMLE94%3Blocale%3Den_US&amp;action=EDIT_IN_TAB</t>
  </si>
  <si>
    <t>'search "how to guides"'</t>
  </si>
  <si>
    <t>'search "occupational health"</t>
  </si>
  <si>
    <t>search "occupational health"</t>
  </si>
  <si>
    <t>adoption</t>
  </si>
  <si>
    <t>Adoption non placement
SPEC 40.1 Adoption Non Placement Letter Private and Confidential (Name)
Open Link: https://dnn.fa.em2.oraclecloud.com:443/utility/resources/fusion/content/draft/DD73455A259A41D39A1A4F383A3613E3/A835C64B0F1C4538B8DEA9EBBCD129AD/SPEC%2040.1%20-%2006%20June%202023.doc
Adoption Leave Screen Content Intelligent Advisor
Adoption Leave Screen Content Intelligent Advisor
Open Link: https://dnn.fa.em2.oraclecloud.com/fscmUI/faces/deeplink?objType=CSO_ARTICLE_CONTENT_HCM&amp;objKey=docId%3DHRIA1%3Blocale%3Den_US&amp;action=EDIT_IN_TAB
PeopleCloud â€“ Maternity &amp; Adoption Leave Keying Guide 1 5 November 2022
PeopleCloud Maternity &amp; Adoption Leaving Keying Guide PeopleCloud â€“ Maternity &amp; Adoption Leave Keying Guide 1 5 November 2022
Open Link: https://dnn.fa.em2.oraclecloud.com:443/utility/resources/fusion/content/draft/48BBEEE8C3E647BB94BD58E71B463954/4261BEB42CD6462D9B0EC3519FAA3955/PeopleCloud%20Maternity%20Adoption%20Leave%20Keying%20Guide%20-%2015%20November%202022.pdf
SPEC 40.1 Adoption Non Placement Letter
SPEC 40.1 Adoption Non Placement Letter
Open Link: https://dnn.fa.em2.oraclecloud.com/fscmUI/faces/deeplink?objType=CSO_ARTICLE_CONTENT_HCM&amp;objKey=docId%3DHRMLE276%3Blocale%3Den_US&amp;action=EDIT_IN_TAB</t>
  </si>
  <si>
    <t>pay</t>
  </si>
  <si>
    <t>welfare loan</t>
  </si>
  <si>
    <t>hr forms</t>
  </si>
  <si>
    <t>search knowledge</t>
  </si>
  <si>
    <t>mileage</t>
  </si>
  <si>
    <t>Expenses Policy
Business travel and mileage Accommodation Meals
Open Link: https://dnn.fa.em2.oraclecloud.com/fscmUI/faces/deeplink?objType=CSO_ARTICLE_CONTENT_HCM&amp;objKey=docId%3DHRPOL26%3Blocale%3Den_US&amp;action=EDIT_IN_TAB
HR Policy Point Update - 8 March 2022
How We Work Together (Hybrid Homeworking) Removed reference to the Business Mileage guide as part of the changes to the Expenses policy. The guide has now been decommissioned.
Open Link: https://dnn.fa.em2.oraclecloud.com/fscmUI/faces/deeplink?objType=CSO_ARTICLE_CONTENT_HCM&amp;objKey=docId%3DHRPOU23%3Blocale%3Den_US&amp;action=EDIT_IN_TAB
HR Policy Point Update - 17 May 2019
Expenses Policy On 26 April 2019, the mileage rates in
Open Link: https://dnn.fa.em2.oraclecloud.com/fscmUI/faces/deeplink?objType=CSO_ARTICLE_CONTENT_HCM&amp;objKey=docId%3DHRPOU6%3Blocale%3Den_US&amp;action=EDIT_IN_TAB
HR Policy Point Update - 27 September 2019
Expenses Policy On 3 September 2019, the mileage rates in section 2.1
Open Link: https://dnn.fa.em2.oraclecloud.com/fscmUI/faces/deeplink?objType=CSO_ARTICLE_CONTENT_HCM&amp;objKey=docId%3DHRPOU10%3Blocale%3Den_US&amp;action=EDIT_IN_TAB</t>
  </si>
  <si>
    <t>uniform</t>
  </si>
  <si>
    <t>flexible working request</t>
  </si>
  <si>
    <t>flexible working request form</t>
  </si>
  <si>
    <t>changing hours</t>
  </si>
  <si>
    <t>bereavement leave</t>
  </si>
  <si>
    <t>I need an employment reference</t>
  </si>
  <si>
    <t>tax code</t>
  </si>
  <si>
    <t>what is it</t>
  </si>
  <si>
    <t>right to work</t>
  </si>
  <si>
    <t>change of working hours</t>
  </si>
  <si>
    <t>delegation</t>
  </si>
  <si>
    <t>notice period</t>
  </si>
  <si>
    <t>what is my notice period</t>
  </si>
  <si>
    <t>hol sup</t>
  </si>
  <si>
    <t>Hello, April. To search by a question or phrase, you can say 'search'. If you already know the doc ID or the title of the article you are looking for, you can say, 'find HFAQ3' or 'find "article title"', for example. For more instruction, say help.</t>
  </si>
  <si>
    <t>overtime</t>
  </si>
  <si>
    <t>Help</t>
  </si>
  <si>
    <t>holiday pay</t>
  </si>
  <si>
    <t>bupa</t>
  </si>
  <si>
    <t>Hello, Wayne. To search by a question or phrase, you can say 'search'. If you already know the doc ID or the title of the article you are looking for, you can say, 'find HFAQ3' or 'find "article title"', for example. For more instruction, say help.</t>
  </si>
  <si>
    <t>Phone number for mat colleagues to contact HR</t>
  </si>
  <si>
    <t>We've changed the way you contact AskHR, to align with our Society Strategy and drive service excellence. If your query needs input from one of my human team mates pleaseÂ &lt;a href="https://dnn.fa.em2.oraclecloud.com/fscmUI/faces/deeplink?objType=SVC_SERVICE_REQUEST_HCM&amp;amp;action=CREATE_IN_TAB&amp;amp;objKey=ChannelTypeCd%3DNBS_HRM_ODA"&gt;raise a service request.&lt;/a&gt;Â Or if youÂ already have a service request inÂ progress you canÂ &lt;a href="https://dnn.fa.em2.oraclecloud.com/fscmUI/faces/deeplink?objType=SVC_SERVICE_REQUEST_HCM&amp;amp;action=EDIT_IN_POPUP"&gt;add a note&lt;/a&gt;. If it's urgent / sensitive tell us in the subject line. Colleagues with no PeopleCloud access can email FTAWaskaquestion@nationwide.co.uk with Fair Treatment at Work, sickness absence or wellbeing queries. And for any other HR topic, itâ€™s AskHR@nationwide.co.uk</t>
  </si>
  <si>
    <t>expenses policy</t>
  </si>
  <si>
    <t>All the HR Policies are held on the &lt;a href="https://dnn.fa.em2.oraclecloud.com:443/fscmUI/faces/deeplink?objType=CSO_ARTICLE_CONTENT_KM&amp;objKey=docId%3DHRPOL78%3Blocale%3Den_US&amp;action=EDIT_IN_TAB"&gt;HR Policy Point&lt;/a&gt; in Knowledge. When you open a policy, clicking on the star next to the article name saves the policy as a favourite in your Knowledge tab.</t>
  </si>
  <si>
    <t>Can I alter my leaving date</t>
  </si>
  <si>
    <t>If you need to change a team member's leaving date for any reason please &lt;a href="https://dnn.fa.em2.oraclecloud.com/fscmUI/faces/deeplink?objType=SVC_SERVICE_REQUEST_HCM&amp;amp;action=CREATE_IN_TAB&amp;amp;objKey=SelfServiceCategory_c%3DNBS_HRM_LEAVERS%3BSelfServiceSubCategory_c%3DNBS_HRM_LEAVERS_AAQ%3BChannelTypeCd%3DNBS_HRM_ODA"&gt;raise a service request&lt;/a&gt;, making sure to tell us their name and their correct leaving date. If a team member wants to take holiday / extra holiday before they leave and you've already approved their resignation please &lt;a href="https://dnn.fa.em2.oraclecloud.com/fscmUI/faces/deeplink?objType=SVC_SERVICE_REQUEST_HCM&amp;amp;action=CREATE_IN_TAB&amp;amp;objKey=SelfServiceCategory_c%3DNBS_HRM_MMDS%3BSelfServiceSubCategory_c%3DNBS_HRM_MMDS_AAQ%3BChannelTypeCd%3DNBS_HRM_ODA"&gt;raise a service request&lt;/a&gt;, making sure to tell us their name, holiday start and end dates and their new leaving date (if this has changed). If they haven't yet submitted their resignation request they can submit it after you've approved their new holiday request.</t>
  </si>
  <si>
    <t>View Service Requests</t>
  </si>
  <si>
    <t>Sure. I can help with that. Here's where you &lt;a href="https://dnn.fa.em2.oraclecloud.com/fscmUI/faces/deeplink?objType=SVC_SERVICE_REQUEST_HCM&amp;amp;action=CREATE_IN_TAB&amp;amp;objKey=ChannelTypeCd%3DNBS_HRM_ODA"&gt;raise new requests&lt;/a&gt;.Â If it's urgent or sensitive please tell us in the Subject line. Here are yourÂ &lt;a href="https://dnn.fa.em2.oraclecloud.com/fscmUI/faces/deeplink?objType=SVC_SERVICE_REQUEST_HCM&amp;amp;action=EDIT_IN_POPUP"&gt;existing requests&lt;/a&gt;. To get an update on a request, open it, add a note and click Submit. The SLA for resolving requests varies depending on the topic and the urgency. The team will respond as soon as possible.</t>
  </si>
  <si>
    <t>Help with Resignation</t>
  </si>
  <si>
    <t>Ok. It sounds like you're asking about reversing a leavers resignation / termination transaction. AskHR can action this for you. If it's about one of your direct reports please raise a &lt;a href="https://dnn.fa.em2.oraclecloud.com/fscmUI/faces/deeplink?objType=SVC_SERVICE_REQUEST_HCM&amp;amp;action=CREATE_IN_TAB&amp;amp;objKey=SelfServiceCategory_c%3DNBS_HRM_LEAVERS%3BSelfServiceSubCategory_c%3DNBS_HRM_LEAVERS_AAQ%3BChannelTypeCd%3DNBS_HRM_ODA"&gt;Service Request&lt;/a&gt;,Â making sure to enter their name and the reason for the reversal. If it's about your resignation please speak to your manager in the first instance. They will then need to raise a Service Request using the guidance above.</t>
  </si>
  <si>
    <t>Where would I find information regarding my pension associated with my previous employee number?</t>
  </si>
  <si>
    <t>You'll find your tax code on your &lt;a href="https://dnn.fa.em2.oraclecloud.com/fscmUI/faces/deeplink?objType=VIEW_RES_PAY_SLIP&amp;amp;action=NONE"&gt;payslip&lt;/a&gt;.</t>
  </si>
  <si>
    <t>work anniversary</t>
  </si>
  <si>
    <t>Ok. I think you're looking for help with loyalty leave. The &lt;a href="https://nbsuk.sharepoint.com/sites/INTRA-Recognition/SitePages/Recognising-loyalty.aspx"&gt;Recognising Loyalty site&lt;/a&gt; is where you'll find the policy together with guidance on how and when to use your one-off holidays. You may also find it useful to look at the related &lt;a href="https://dnn.fa.em2.oraclecloud.com/fscmUI/faces/deeplink?objType=CSO_ARTICLE_CONTENT_KM&amp;amp;objKey=docId%3DHRGUI10%3Blocale%3Den_US&amp;amp;action=EDIT_IN_TAB"&gt;PeopleCloud User Guides&lt;/a&gt;.</t>
  </si>
  <si>
    <t>record of informal discussion</t>
  </si>
  <si>
    <t>Please have a look at the &lt;a href="https://dnn.fa.em2.oraclecloud.com:443/fscmUI/faces/deeplink?objType=CSO_ARTICLE_CONTENT_KM&amp;objKey=docId%3DHRPOL31%3Blocale%3Den_US&amp;action=EDIT_IN_TAB"&gt;Disciplinary Policy&lt;/a&gt;. The Record of Informal Discussion Form can be found &lt;a href="https://dnn.fa.em2.oraclecloud.com:443/fscmUI/faces/deeplink?objType=CSO_ARTICLE_CONTENT_KM&amp;objKey=docId%3DHRFOR99%3Blocale%3Den_US&amp;action=EDIT_IN_TAB"&gt;here&lt;/a&gt;. If you need further support please raise a &lt;a href="https://dnn.fa.em2.oraclecloud.com/fscmUI/faces/deeplink?objType=SVC_SERVICE_REQUEST_HCM&amp;action=CREATE_IN_TAB&amp;objKey=SelfServiceCategory_c%3DNBS_HRM_SS_FTAW%3BSelfServiceSubCategory_c%3DNBS_HRM_SS_FTAW_AAQ%3BChannelTypeCd%3DNBS_HRM_ODA"&gt;Service Request&lt;/a&gt; on PeopleCloud Helpdesk using 'Fair Treatment at Work - Ask a Question'.</t>
  </si>
  <si>
    <t>You have 1 active assignment.
&lt;b&gt;FC Team Manager (Lead)&lt;/b&gt;, E078689.
You report to Alex Kershaw in this assignment.
Need to see a co-worker's assignment? Try something like 'Show me John Smith's assignment'.</t>
  </si>
  <si>
    <t>medical appointment</t>
  </si>
  <si>
    <t>It sounds like you're asking about the Nationwide Corporate Healthcare Plan. If it's about how to apply for, opt out of, amend or cancel your 'corporate' cover take a look at the &lt;a href="https://dnn.fa.em2.oraclecloud.com:443/fscmUI/faces/deeplink?objType=CSO_ARTICLE_CONTENT_KM&amp;amp;objKey=docId%3DHRGUI143%3Blocale%3Den_US&amp;amp;action=EDIT_IN_TAB"&gt;Healthcare Guide&lt;/a&gt;. If it's about buying, amending or cancelling non-corporate cover take a look at the &lt;a href="https://nbsuk.sharepoint.com/sites/INTRA-EmployeeBenefits/SitePages/Voluntary%20benefits.aspx"&gt;Employee Benefits site&lt;/a&gt;. For any queries on eligibility and the scheme itself, including how to claim, you'll find all the information you need in the &lt;a href="https://dnn.fa.em2.oraclecloud.com:443/fscmUI/faces/deeplink?objType=CSO_ARTICLE_CONTENT_KM&amp;amp;objKey=docId%3DHRPOL28%3Blocale%3Den_US&amp;amp;action=EDIT_IN_TAB"&gt;Healthcare and Protection Benefits Policy&lt;/a&gt;Â and theÂ &lt;a href="https://nbsuk.sharepoint.com/sites/INTRA-EmployeeBenefits/SitePages/Healthcare.aspx"&gt;Healthcare site&lt;/a&gt;.</t>
  </si>
  <si>
    <t>Hr policies</t>
  </si>
  <si>
    <t>Please can you tell me the formula for which holiday is calculated</t>
  </si>
  <si>
    <t>Public holidays have already been included in your holiday calculations. This may result in you having a public holiday surplus, or a deficit, depending on your work schedule. If you have a deficit, its already been deducted from your holiday balance. If you have a surplus, this is additional holiday that you're entitled to take above that shown on your holiday balance. &lt;a href="https://dnn.fa.em2.oraclecloud.com:443/fscmUI/faces/deeplink?objType=CSO_ARTICLE_CONTENT_KM&amp;amp;objKey=docId%3DHRCAL21%3Blocale%3Den_US&amp;amp;action=EDIT_IN_TAB"&gt;Use&lt;/a&gt;Â the public holiday calculator to see UK public holiday dates and understand how your public holiday entitlement is calculated. You'll find further information on pg.9 of the &lt;a href="https://dnn.fa.em2.oraclecloud.com:443/fscmUI/faces/deeplink?objType=CSO_ARTICLE_CONTENT_KM&amp;amp;objKey=docId%3DHRPOL45%3Blocale%3Den_US&amp;amp;action=EDIT_IN_TAB"&gt;Time Off Policy&lt;/a&gt;Â and in theÂ &lt;a href="https://dnn.fa.em2.oraclecloud.com:443/fscmUI/faces/deeplink?objType=CSO_ARTICLE_CONTENT_KM&amp;amp;objKey=docId%3DHRGUI155%3Blocale%3Den_US&amp;amp;action=EDIT_IN_TAB"&gt;Holiday Guide&lt;/a&gt;.</t>
  </si>
  <si>
    <t>How much pay will I get if I change my hours?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</si>
  <si>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https://nbs-opa--tst1.custhelp.com/web-determinations/startsession/NBS_FlexWorking?seedData=%7bname%3a+%22HELENA.KENNY@NATIONWIDE.CO.UK%22%2c+env%3a+%22https://dnn.fa.em2.oraclecloud.com%22%7d&amp;opauniqueuser=HELENA.KENNY@NATIONWIDE.CO.UK</t>
  </si>
  <si>
    <t>career break</t>
  </si>
  <si>
    <t>Thereâ€™s no need to change a role profile unless the core accountabilities of the role have changed significantly. Terminology changes can be reflected in the individual's goals instead. For simple job title changes complete a &lt;a href="https://dnn.fa.em2.oraclecloud.com/fscmUI/faces/deeplink?objType=CSO_ARTICLE_CONTENT_KM&amp;amp;objKey=docId%3DHRFOR132%3blocale%3Den_US&amp;amp;action=EDIT_IN_TAB"&gt;Job Title Change Request Form&lt;/a&gt; (including the approval). Then send the form to us by &lt;a href="https://dnn.fa.em2.oraclecloud.com/fscmUI/faces/deeplink?objType=SVC_SERVICE_REQUEST_HCM&amp;amp;action=CREATE_IN_TAB&amp;amp;objKey=ChannelTypeCd%3DNBS_HRM_ODA"&gt;raising a service request&lt;/a&gt;Â and attaching the form to the request. If itâ€™s a job evaluation resulting from organisational structure changes you need to discuss this with your People Function contact. If you don't have a contact complete a &lt;a href="https://forms.office.com/Pages/ResponsePage.aspx?id=9ZPtGHDklkmw75VUr5hdUDVAS_15z99Gg2Xq2kXwjARUQUI2Vlg2NjFDMU80QU85Sk9ZSTlLNzg2Vy4u"&gt;People Change Initiation Form&lt;/a&gt; and weâ€™ll assign one to you. For any other type of job evaluations complete the &lt;a href="https://dnn.fa.em2.oraclecloud.com/fscmUI/faces/deeplink?objType=CSO_ARTICLE_CONTENT_KM&amp;amp;objKey=docId%3DHRFOR165%3blocale%3Den_US&amp;amp;action=EDIT_IN_TAB"&gt;Job Evaluation Request Form&lt;/a&gt; and send to the email address provided.</t>
  </si>
  <si>
    <t>short break policy</t>
  </si>
  <si>
    <t>unpaid leave</t>
  </si>
  <si>
    <t>Sure.Â &lt;a href="https://nbsuk.sharepoint.com/sites/INTRA-Salary/SitePages/Payroll-and-payment-of-salary.aspx"&gt;Here&lt;/a&gt; are the payroll, overtime and HR cut-offs for this year. Overtime claims approved after the cut off will be paid the following month. You don't need to resubmit these claims. New starter P45s / declarations submitted after the cut off will be processed the following month.</t>
  </si>
  <si>
    <t>unpaid lead</t>
  </si>
  <si>
    <t>Employees in the Branch Network are eligible for an in-charge payment when:&lt;br /&gt;
- they're required to be in-charge of a branch (Mon - Sun) for a minimum period of 3 consecutive hours which includes either the branch opening time or the branch closing time&lt;br /&gt;
- they're not claiming an additional responsibility payment for the same period of time&lt;br /&gt;
- they're not a Branch Manager, Senior Branch Manager, Member Services Manager, Assistant Branch Manager or Area Manager (Mortgage Supervision) or District Manager&lt;br /&gt;
Please have a look at the &lt;a href="https://dnn.fa.em2.oraclecloud.com:443/fscmUI/faces/deeplink?objType=CSO_ARTICLE_CONTENT_KM&amp;objKey=docId%3DHRPOL7%3Blocale%3Den_US&amp;action=EDIT_IN_TAB"&gt;Branch Network Working Arrangements Policy&lt;/a&gt; for more information.</t>
  </si>
  <si>
    <t>bank holiday</t>
  </si>
  <si>
    <t>holiday calculator</t>
  </si>
  <si>
    <t>Holidays and Absence
Would you like to:
See how much unused holiday you have left
Request leave / record an absence: https://dnn.fa.em2.oraclecloud.com/hcmUI/faces/deeplink?objType=ADD_ABSENCE&amp;action=NONE
View Holiday Policy and Guidance
Use the Holiday Entitlement Calculator: https://dnn.fa.em2.oraclecloud.com:443/fscmUI/faces/deeplink?objType=CSO_ARTICLE_CONTENT_KM&amp;objKey=docId%3DHRIA7%3Blocale%3Den_US&amp;action=EDIT_IN_TAB</t>
  </si>
  <si>
    <t>Fit note</t>
  </si>
  <si>
    <t>Your direct reports can be off for up to 7 calendar days without providing medical certification (a fit note). They need to provide a fit note from their 8th calendar day of absence. When you receive a fit note, upload a copy onto their absence record and store the original in their local file. Then make sure their sickness absence end date on PeopleCloud matches the end date on the fit note. There's more guidance &lt;a href="https://dnn.fa.em2.oraclecloud.com:443/fscmUI/faces/deeplink?objType=CSO_ARTICLE_CONTENT_KM&amp;amp;objKey=docId%3DHRGUI122%3Blocale%3Den_US&amp;amp;action=EDIT_IN_TAB"&gt;here&lt;/a&gt;.</t>
  </si>
  <si>
    <t>Sickness</t>
  </si>
  <si>
    <t>All the HR Forms are held on the &lt;a href="https://dnn.fa.em2.oraclecloud.com:443/fscmUI/faces/deeplink?objType=CSO_ARTICLE_CONTENT_KM&amp;amp;objKey=docId%3DHRFOR29%3Blocale%3Den_US&amp;amp;action=EDIT_IN_TAB"&gt;HR Forms site&lt;/a&gt; in Knowledge. When you open a form, clicking on the star next to the article name saves the form as a favourite in your Knowledge tab.</t>
  </si>
  <si>
    <t>Iâ€™m sorry I havenâ€™t been able to help on this occasion. Most people find the guidance they need here:Â &lt;br /&gt;
&lt;a href="https://dnn.fa.em2.oraclecloud.com/fscmUI/faces/deeplink?objType=CSO_ARTICLE_CONTENT_KM&amp;amp;objKey=docId%3DHRGUI46%3Blocale%3Den_US&amp;amp;action=EDIT_IN_TAB"&gt;Troubleshooting Tips and Workarounds&lt;/a&gt;&lt;br /&gt;
&lt;a href="https://dnn.fa.em2.oraclecloud.com/fscmUI/faces/deeplink?objType=CSO_ARTICLE_CONTENT_KM&amp;amp;objKey=docId%3DHRGUI10%3Blocale%3Den_US&amp;amp;action=EDIT_IN_TAB"&gt;PeopleCloud User Guides&lt;/a&gt;Â &lt;br /&gt;
&lt;a href="https://dnn.fa.em2.oraclecloud.com/fscmUI/faces/deeplink?objType=CSO_ARTICLE_CONTENT_KM&amp;amp;objKey=docId%3DHRPOL79%3Blocale%3Den_US&amp;amp;action=EDIT_IN_TAB"&gt;HR Policy Point&lt;/a&gt;&lt;br /&gt;
&lt;a href="https://dnn.fa.em2.oraclecloud.com/fscmUI/faces/deeplink?objType=CSO_ARTICLE_CONTENT_KM&amp;amp;objKey=docId%3DHRFOR29%3Blocale%3Den_US&amp;amp;action=EDIT_IN_TAB"&gt;HR Forms&lt;/a&gt;&lt;br /&gt;
If you need further support you canÂ &lt;a href="https://dnn.fa.em2.oraclecloud.com/fscmUI/faces/deeplink?objType=SVC_SERVICE_REQUEST_HCM&amp;amp;action=CREATE_IN_TAB&amp;amp;objKey=ChannelTypeCd%3DNBS_HRM_ODA"&gt;raise a service request&lt;/a&gt;, or if you alreadyÂ have a service request in progress youÂ can &lt;a href="https://dnn.fa.em2.oraclecloud.com/fscmUI/faces/deeplink?objType=SVC_SERVICE_REQUEST_HCM&amp;amp;action=EDIT_IN_POPUP"&gt;add a note&lt;/a&gt;.</t>
  </si>
  <si>
    <t>Thanks this isn't relevant to my query?</t>
  </si>
  <si>
    <t>Hi I pay the full 7% into my pension and I want to make additional payments.  I would like to do this via salary sacrifice and after attempting to do this on the Aviva App it wouldn't let me and asked that i called.  I called the Aviva line and they said i need to go through Nationwide.</t>
  </si>
  <si>
    <t>Eligible Nationwide employees who need support to cover the cost of travel for attending work i.e. purchasing tickets from public transport operators or purchasing annual car parking tickets, can apply for a Season Ticket Loan. These loans are interest-free and they're repaid in instalments directly from your salary. Please have a look at section 2.4 of the &lt;a href="https://dnn.fa.em2.oraclecloud.com:443/fscmUI/faces/deeplink?objType=CSO_ARTICLE_CONTENT_KM&amp;objKey=docId%3DHRPOL1%3Blocale%3Den_US&amp;action=EDIT_IN_TAB"&gt;Financial Support and Benefits Policy&lt;/a&gt; which explains the repayment policy. To apply you need to submit a Season Ticket Loan request via PeopleCloud. The &lt;a href="https://dnn.fa.em2.oraclecloud.com:443/fscmUI/faces/deeplink?objType=CSO_ARTICLE_CONTENT_KM&amp;objKey=docId%3DHRGUI55%3Blocale%3Den_US&amp;action=EDIT_IN_TAB"&gt;PeopleCloud Overtime &amp; Benefits Guide&lt;/a&gt; shows you how to do that.</t>
  </si>
  <si>
    <t>See my unused holiday</t>
  </si>
  <si>
    <t>View balance as of another date</t>
  </si>
  <si>
    <t>Please give me a date to calculate your absence balance. Something like '15/02/23'.
I'm done</t>
  </si>
  <si>
    <t>Here's your absence balance as of 31/12/2023.
&lt;b&gt;0 hrs&lt;/b&gt; of MyReward 
&lt;b&gt;27 hrs 15 mins&lt;/b&gt; of Holiday 
&lt;b&gt;0 hrs&lt;/b&gt; of Recognising Loyalty 
&lt;b&gt;0 hrs&lt;/b&gt; of Work Anniversary 
&lt;b&gt;-25 hrs 30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</si>
  <si>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I'm done</t>
  </si>
  <si>
    <t>I'm here if you need another question answered.</t>
  </si>
  <si>
    <t>start hr case</t>
  </si>
  <si>
    <t>paper payslips</t>
  </si>
  <si>
    <t>&lt;a href='https://dnn.fa.em2.oraclecloud.com/hcmUI/content/conn/FusionAppsContentRepository/uuid/dDocID:8744754?download&amp;XFND_SCHEME_ID=1&amp;XFND_CERT_FP=E7A6669B1744C0DE0883C285E2A79DD364729D79&amp;XFND_RANDOM=-8121043753117156020&amp;XFND_EXPIRES=1692259945376&amp;XFND_SIGNATURE=c-ieGgri4nqRsrL3toxykhJWmVAuSr~CzDPXhLZhgP6oCSl8eG8eqWWpZw5XJ6SfMxoTG61B0Vv9s-2xnuWj0WRQIoW-NHe6KT8HwvjPBuhWUu68HodDShk58JTVmIDS9dNRhPdFk5~fSXz0bq6AH9TuVsqkhqB3FX2B4yqFLjA_&amp;Id=8744754' &gt;View your payslip&lt;/a&gt;</t>
  </si>
  <si>
    <t>&lt;a href='https://dnn.fa.em2.oraclecloud.com/fscmUI/faces/deeplink?objType=VIEW_RES_PAY_SLIP&amp;action=NONE' &gt;View all payslips&lt;/a&gt;</t>
  </si>
  <si>
    <t>Find User Guides</t>
  </si>
  <si>
    <t>All the User Guides are heldÂ &lt;a href="https://dnn.fa.em2.oraclecloud.com/fscmUI/faces/deeplink?objType=CSO_ARTICLE_CONTENT_KM&amp;amp;objKey=docId%3DHRGUI10%3Blocale%3Den_US&amp;amp;action=EDIT_IN_TAB"&gt;here&lt;/a&gt; in Knowledge. When you open a guide, clicking on the star next to the article name saves it as a favourite in your Knowledge tab.</t>
  </si>
  <si>
    <t>phone HR</t>
  </si>
  <si>
    <t>You don't seem to have added a work phone number to your contact info.
&lt;a href="https://dnn.fa.em2.oraclecloud.com/hcmUI/faces/deeplink?objType=EMP_CONTACT_INFO&amp;action=NONE"&gt;View and update your home and work phone numbers&lt;/a&gt;.
View your profile in &lt;a href="https://dnn.fa.em2.oraclecloud.com/fscmUI/faces/deeplink?objType=DIRECTORY_SEARCH&amp;action=NONE"&gt;Directory&lt;/a&gt;.
Need to see one of your co-workers phone number? Try &lt;q&gt;Show me John Smith's phone number&lt;/q&gt;.</t>
  </si>
  <si>
    <t>show me number to call HR</t>
  </si>
  <si>
    <t>how can i get paper payslips sent out for a member of my team?</t>
  </si>
  <si>
    <t>When one of your direct reports leaves Nationwide you need to send any locally held personal documentation that you hold about them to us in HR. Take a look at this &lt;a href="https://nbsuk.sharepoint.com/sites/INTRA-EmployeePersonalInfo/SitePages/personal_file_held_by_manager.aspx"&gt;guidance&lt;/a&gt; to see which types of documents you need to send us, and how.</t>
  </si>
  <si>
    <t>can i get a copy of my contract?</t>
  </si>
  <si>
    <t>Ok. I think you're asking about employment T&amp;Cs. To get a copy of your contract, just raise aÂ &lt;a href="https://dnn.fa.em2.oraclecloud.com/fscmUI/faces/deeplink?objType=SVC_SERVICE_REQUEST_HCM&amp;amp;action=CREATE_IN_TAB&amp;amp;objKey=SelfServiceCategory_c%3DNBS_HRM_OTHER%3BSelfServiceSubCategory_c%3DNBS_HRM_OTHER_AAQ%3BChannelTypeCd%3DNBS_HRM_ODA"&gt;Service Request&lt;/a&gt;. In the meantime, you can see what type of contract you're on by matching your &lt;a href="https://dnn.fa.em2.oraclecloud.com/fscmUI/faces/deeplink?objType=MY_EMPLOYMENT_INFO&amp;amp;action=NONE"&gt;contract number &lt;/a&gt;with the related contract name inÂ thisÂ &lt;a href="https://dnn.fa.em2.oraclecloud.com:443/fscmUI/faces/deeplink?objType=CSO_ARTICLE_CONTENT_KM&amp;amp;objKey=docId%3DHRGUI207%3Blocale%3Den_US&amp;amp;action=EDIT_IN_TAB"&gt;guide&lt;/a&gt;. To find a direct report's contract number, &lt;a href="https://dnn.fa.em2.oraclecloud.com/fscmUI/faces/deeplink?objType=MY_TEAM&amp;amp;action=NONE"&gt;click on the 3 dots next to their name&lt;/a&gt;Â and select Employment Info. Contract types are important for things like overtime. The system shows you the overtime options you're contractually entitled to, but the policy specifies the correct claim rates, based on when the hours were worked. Managers and employees are both responsible for ensuring claims are accurate.</t>
  </si>
  <si>
    <t>request feedback</t>
  </si>
  <si>
    <t>Ok. You're asking about requesting or giving performance feedback through PeopleCloud. It's not possible to do this currently. If this changes we'll communicate it out across the whole business through the usual channels. In the meantime, you can still request feedback from your colleagues through email and store it locally.</t>
  </si>
  <si>
    <t>View past absences</t>
  </si>
  <si>
    <t>You've taken the following time off in the last twelve months.
&lt;b&gt;21 hrs&lt;/b&gt; of &lt;b&gt;Holiday&lt;/b&gt; from Jun 28th to Jun 30th
&lt;b&gt;45 hrs 30 mins&lt;/b&gt; of &lt;b&gt;Holiday&lt;/b&gt; from May 10th to May 19th
&lt;b&gt;4 days&lt;/b&gt; of &lt;b&gt;Sickness&lt;/b&gt; from Nov 23rd to Nov 26th
&lt;b&gt;21 hrs&lt;/b&gt; of &lt;b&gt;Holiday&lt;/b&gt; from Nov 2nd to Nov 4th
&lt;b&gt;21 hrs&lt;/b&gt; of &lt;b&gt;Holiday&lt;/b&gt; from Sep 28th to Sep 30th
&lt;b&gt;42 hrs&lt;/b&gt; of &lt;b&gt;Holiday&lt;/b&gt; from Sep 7th to Sep 16th
Schedule time off: https://dnn.fa.em2.oraclecloud.com/hcmUI/faces/deeplink?objType=ADD_ABSENCE&amp;action=NONE
View absences for a specific duration
View absence balance (excl. sickness balance)</t>
  </si>
  <si>
    <t>Can you please confirm my used holiday for this year from jan to to date as i know i get bank holiday extra as i don't work Mondays</t>
  </si>
  <si>
    <t>public holidays</t>
  </si>
  <si>
    <t>Hi there, please can you let me know if my overtime has been approved as I have received an email from yourselves saying it has been cancelled? It shows on submitted claims but doesn@t say one way or another?</t>
  </si>
  <si>
    <t>When you submit an overtime claim you'll get a confirmation notification to your bell icon at the top right of your screen. The claim itself won't show in Personal Contributions again until your manager has actioned it. You'll get another notification when they've done this. When you click on your bell icon you need to click on 'Show All' and then on 'Created by Me'.</t>
  </si>
  <si>
    <t>how to change email address</t>
  </si>
  <si>
    <t>Sorry, you can't update your work email. Only Logical Access can do this. If you've recently updated your name or preferred name in PeopleCloud, Logical Access will email you in the next few days to ask if you'd like to update your work email to match your new name details.
Your work email is &lt;a href='mailto:claire.sherry@nationwide.co.uk'&gt;claire.sherry@nationwide.co.uk&lt;/a&gt;.
&lt;a href="https://dnn.fa.em2.oraclecloud.com/hcmUI/faces/deeplink?objType=EMP_CONTACT_INFO&amp;action=NONE"&gt;View additional contact information&lt;/a&gt; including your phone, email, home address and other communication methods.</t>
  </si>
  <si>
    <t>unable to book Recognising Loyalty</t>
  </si>
  <si>
    <t>booking addtional days</t>
  </si>
  <si>
    <t>Sure. With sickness absences, it's not possible to record part days sick leave on PeopleCloud. So you only need to &lt;a href="https://dnn.fa.em2.oraclecloud.com/fscmUI/faces/deeplink?objType=CSO_ARTICLE_CONTENT_KM&amp;amp;objKey=docId%3DHRGUI39%3Blocale%3Den_US&amp;amp;action=EDIT_IN_TAB"&gt;record sick leave&lt;/a&gt; on here when someone works less than 50% of their contracted daily hours due to being ill.&lt;br /&gt;
With holiday you can book part days. To do this you need to overtype the Duration as this automatically defaults to whole days. Make sure to use this format, HH:MM (e.g. 03:30 for 3 hrs 30 mins, 03:00 for 3 hours). Then click Submit.</t>
  </si>
  <si>
    <t>Changing flexible working pattern</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</si>
  <si>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https://nbs-opa--tst1.custhelp.com/web-determinations/startsession/NBS_FlexWorking?seedData=%7bname%3a+%22MARK.WILSON@NATIONWIDE.CO.UK%22%2c+env%3a+%22https://dnn.fa.em2.oraclecloud.com%22%7d&amp;opauniqueuser=MARK.WILSON@NATIONWIDE.CO.UK</t>
  </si>
  <si>
    <t>PRTW</t>
  </si>
  <si>
    <t>Thank you too. I'm glad I could help.</t>
  </si>
  <si>
    <t>Is my manager notified when I complete learning?</t>
  </si>
  <si>
    <t>Ok, I think youâ€™re asking for an update about a job change where the role has already been offered to you / your team member. Please raise a &lt;a href="https://dnn.fa.em2.oraclecloud.com/fscmUI/faces/deeplink?objType=SVC_SERVICE_REQUEST_HCM&amp;amp;action=CREATE_IN_TAB&amp;amp;objKey=SelfServiceCategory_c%3DNBS_HRM_JCNH%3BSelfServiceSubCategory_c%3DNBS_HRM_JCNH_AAQ%3BChannelTypeCd%3DNBS_HRM_ODA"&gt;service request&lt;/a&gt; or if you already have a service request in progress you can &lt;a href="https://dnn.fa.em2.oraclecloud.com/fscmUI/faces/deeplink?objType=SVC_SERVICE_REQUEST_HCM&amp;amp;action=EDIT_IN_POPUP"&gt;add a note&lt;/a&gt;.</t>
  </si>
  <si>
    <t>Holiday calulator</t>
  </si>
  <si>
    <t>At Nationwide we offer a &lt;a href="https://nbsuk.sharepoint.com/sites/INTRA-EmployeeBenefits/SitePages/Voluntary%20benefits.aspx"&gt;range of voluntary / flexible benefits&lt;/a&gt;. There are benefits you can start and stop at anytime and others that you can sign up for and amend during the &lt;a href="https://nbsuk.sharepoint.com/sites/INTRA-EmployeeBenefits/SitePages/Q-and-As.aspx#jumpLinkHeadingID5"&gt;annual enrolment window&lt;/a&gt;Â (unless you experience a &lt;a href="https://nbsuk.sharepoint.com/sites/INTRA-EmployeeBenefits/SitePages/Q-and-As.aspx#jumpLinkHeadingID11"&gt;lifestyle event&lt;/a&gt;, in which case you can make changes outside the enrolment window).</t>
  </si>
  <si>
    <t>Public holiday calculator</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</si>
  <si>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https://nbs-opa--tst1.custhelp.com/web-determinations/startsession/NBS_FlexWorking?seedData=%7bname%3a+%22REBECCA.LANGDON@NATIONWIDE.CO.UK%22%2c+env%3a+%22https://dnn.fa.em2.oraclecloud.com%22%7d&amp;opauniqueuser=REBECCA.LANGDON@NATIONWIDE.CO.UK</t>
  </si>
  <si>
    <t>Can I see the holiday calculator</t>
  </si>
  <si>
    <t>Find HR Policies</t>
  </si>
  <si>
    <t>how many days holiday can you roll over</t>
  </si>
  <si>
    <t>The maximum number of annual holiday hours you can carry forward aligns with your average contracted weekly hours on 31st December. So, if you're contracted to work 20 hours a week you can carry forward up to 20 hours of holiday. However, if you're on maternity or adoption leave over the start of the new year you can carry forward all your unused holiday. There's guidance on carrying forward holiday and sickness absence on pg.8 of the &lt;a href="https://dnn.fa.em2.oraclecloud.com:443/fscmUI/faces/deeplink?objType=CSO_ARTICLE_CONTENT_KM&amp;amp;objKey=docId%3DHRPOL45%3Blocale%3Den_US&amp;amp;action=EDIT_IN_TAB"&gt;Time Off Policy&lt;/a&gt;. It's not possible to carry forward any holiday bought via MyReward.</t>
  </si>
  <si>
    <t>what is my career family</t>
  </si>
  <si>
    <t>You'll find all the information you need to understand career families &lt;a href="https://nbsuk.sharepoint.com/sites/INTRA-CareerFamilies"&gt;here&lt;/a&gt;. To see which career family you're in take a look at your &lt;a href="https://dnn.fa.em2.oraclecloud.com/fscmUI/faces/deeplink?objType=MY_EMPLOYMENT_INFO&amp;amp;action=NONE"&gt;Employment Info&lt;/a&gt;.</t>
  </si>
  <si>
    <t>Whereâ€™s the severance pay calculator</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</si>
  <si>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https://nbs-opa--tst1.custhelp.com/web-determinations/startsession/SeverancePayEstimator?seedData=%7bname%3a+%22KEITH.COATSWORTH@NATIONWIDE.CO.UK%22%2c+env%3a+%22https://dnn.fa.em2.oraclecloud.com%22%7d&amp;opauniqueuser=KEITH.COATSWORTH@NATIONWIDE.CO.UK
Job Security and Redundancy Policy: https://dnn.fa.em2.oraclecloud.com:443/fscmUI/faces/deeplink?objType=CSO_ARTICLE_CONTENT_KM&amp;objKey=docId%3DHRPOL17%3Blocale%3Den_US&amp;action=EDIT_IN_TAB</t>
  </si>
  <si>
    <t>change manager</t>
  </si>
  <si>
    <t>Only HR or your manager can update your employment information. Please speak to your manager in the first instance. If they're unable to update your details themselves they can raise a service request via their Helpdesk tab in PeopleCloud and the team will help them.
However, you can &lt;a href="https://dnn.fa.em2.oraclecloud.com/hcmUI/faces/deeplink?objType=CHANGE_MANAGER"&gt;change your employee's manager&lt;/a&gt;.</t>
  </si>
  <si>
    <t>show my absence balance</t>
  </si>
  <si>
    <t>I think you're asking about your sickness absence balance. Only your manager can see your sickness absence balance figures in PeopleCloud, so please speak to them if you need this information.</t>
  </si>
  <si>
    <t>public holiday calculator</t>
  </si>
  <si>
    <t>How much holiday do I have left to use?</t>
  </si>
  <si>
    <t>Manager keying guide</t>
  </si>
  <si>
    <t>Hi Please could you explain why I'm paying more tax this month.  I have checked HMRC and they estimate my earnings to be Â£54,190 but my actual income is lower Â£45,354</t>
  </si>
  <si>
    <t>There are several possible reasons why your tax deductions have changed. It may be that your tax code or Personal Tax Allowance has changed, or your salary may have changed and taken elements of your pay into a different tax threshold. If you're a new starter it may be that HMRC have put you on an emergency tax code (referred to as code X) because your P45 / New Starter Declaration wasn't submitted before ourÂ &lt;a href="https://nbsuk.sharepoint.com/sites/INTRA-Salary/SitePages/Payroll-and-payment-of-salary.aspx"&gt;payroll cut-off&lt;/a&gt;. Those submitted after cut off will be processed the following month.</t>
  </si>
  <si>
    <t>eye care</t>
  </si>
  <si>
    <t>eye care policy</t>
  </si>
  <si>
    <t>employment reference</t>
  </si>
  <si>
    <t>Ok. I think you're asking about employee references. At Nationwide, we provide: employment references (regulated and non-regulated), mortgage / tenancy references, Visa Right to Work references, job seekers references and references to support unemployment / sickness insurance claims. &lt;a href="https://dnn.fa.em2.oraclecloud.com/fscmUI/faces/deeplink?objType=CSO_ARTICLE_CONTENT_KM&amp;amp;objKey=docId%3DHRFOR137%3Blocale%3Den_US&amp;amp;action=EDIT_IN_TAB"&gt;Find out more&lt;/a&gt;, including how to request them, how long they take to produce and opting out. If you're asked to provide a character reference for a colleague or ex-colleague, please ask them to contact us themselves to request this.</t>
  </si>
  <si>
    <t>See my current salary</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</si>
  <si>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https://nbs-opa--tst1.custhelp.com/web-determinations/startsession/SeverancePayEstimator?seedData=%7bname%3a+%22JAMES.SURGEY@NATIONWIDE.CO.UK%22%2c+env%3a+%22https://dnn.fa.em2.oraclecloud.com%22%7d&amp;opauniqueuser=JAMES.SURGEY@NATIONWIDE.CO.UK
Job Security and Redundancy Policy: https://dnn.fa.em2.oraclecloud.com:443/fscmUI/faces/deeplink?objType=CSO_ARTICLE_CONTENT_KM&amp;objKey=docId%3DHRPOL17%3Blocale%3Den_US&amp;action=EDIT_IN_TAB</t>
  </si>
  <si>
    <t>holiday balance incorrect</t>
  </si>
  <si>
    <t>Ok. It sounds like you have a query about your holiday details. The &lt;a href="https://dnn.fa.em2.oraclecloud.com/fscmUI/faces/deeplink?objType=CSO_ARTICLE_CONTENT_KM&amp;amp;objKey=docId%3DHRGUI155%3Blocale%3Den_US&amp;amp;action=EDIT_IN_TAB "&gt;Holiday Guide&lt;/a&gt;Â tells you everything about how to find and understand your Holiday details. When you open your Absence Balance page, it's defaulted to show your remaining holiday (unused holiday).To see your full holiday details you need to click into each section. If you still have a query after reading the guide you can &lt;a href="https://dnn.fa.em2.oraclecloud.com/fscmUI/faces/deeplink?objType=SVC_SERVICE_REQUEST_HCM&amp;amp;action=CREATE_IN_TAB&amp;amp;objKey=SelfServiceCategory_c%3DNBS_HRM_MMDS%3BSelfServiceSubCategory_c%3DNBS_HRM_MMDS_AAQ%3BChannelTypeCd%3DNBS_HRM_ODA"&gt;raise a service request&lt;/a&gt;. Please include as much information as possible, including screenshots.</t>
  </si>
  <si>
    <t>holiday issue</t>
  </si>
  <si>
    <t>Ok. It sounds like you'd like to cancel some holiday that's already been approved by your manager. Go to your &lt;a href="https://dnn.fa.em2.oraclecloud.com/fscmUI/faces/deeplink?objType=EXISTING_ABSENCES&amp;amp;action=NONE"&gt;Existing Absences page&lt;/a&gt; and find the holiday you'd like to cancel. Click the pencil icon on the right of the entry. And then click Delete at the top of the page. The entry will show a status of Withdrawn.</t>
  </si>
  <si>
    <t>Hi, I've worked out between Peoplecloud and Qstory that I didn't submit 22/12/2022 as holiday. This has resulted in me having 7 hours more than I should on Peoplecloud. Is it possible to deduct this please?</t>
  </si>
  <si>
    <t>You delegate and revoke access &lt;a href="https://dnn.fa.em2.oraclecloud.com/fscmUI/faces/deeplink?objType=ROLES_AND_DELEGATIONS&amp;amp;action=NONE"&gt;here&lt;/a&gt;. You'll find step by step guidance in the &lt;a href="https://dnn.fa.em2.oraclecloud.com/fscmUI/faces/deeplink?objType=CSO_ARTICLE_CONTENT_KM&amp;amp;objKey=docId%3DHRGUI54%3Blocale%3Den_US&amp;amp;action=EDIT_IN_TAB"&gt;Role Delegation Guide&lt;/a&gt;. When delegating access you can choose an end date or leave it open ended. If you don't set an end date, remember to manually revoke the access when it's no longer required.</t>
  </si>
  <si>
    <t>can you help me with death in service enefits</t>
  </si>
  <si>
    <t>Ok. It sounds like you're looking for information about employee pensions or life assurance payments. All our pensions guidance can be foundÂ &lt;a href="https://nbsuk.sharepoint.com/sites/INTRA-Pensions"&gt;here&lt;/a&gt;. If its about life assurance payments you'll find the guidance you need &lt;a href="https://nbsuk.sharepoint.com/sites/INTRA-Pensions/SitePages/Death-in-Service.aspx"&gt;here&lt;/a&gt;.</t>
  </si>
  <si>
    <t>can you help me with nationwide pension fund query</t>
  </si>
  <si>
    <t>Please have a look at section 2.3 of the &lt;a href="https://dnn.fa.em2.oraclecloud.com/fscmUI/faces/deeplink?objType=CSO_ARTICLE_CONTENT_KM&amp;objKey=docId%3DHRPOL1%3Blocale%3Den_US&amp;action=EDIT_IN_TAB"&gt;Financial Support and Benefits Policy&lt;/a&gt; which explains everything about the welfare loan process. To apply, you need to submit a Welfare Loan Request via PeopleCloud. The &lt;a href="https://dnn.fa.em2.oraclecloud.com/fscmUI/faces/deeplink?objType=CSO_ARTICLE_CONTENT_KM&amp;objKey=docId%3DHRGUI55%3Blocale%3Den_US&amp;action=EDIT_IN_TAB"&gt;PeopleCloud Overtime &amp; Benefits Guide&lt;/a&gt; shows you how to do that.</t>
  </si>
  <si>
    <t>if I take my deferred nationwide pension does that affect my death in service benefit</t>
  </si>
  <si>
    <t>How many hours do you have to work to have a break</t>
  </si>
  <si>
    <t>change my hours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</si>
  <si>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https://nbs-opa--tst1.custhelp.com/web-determinations/startsession/NBS_FlexWorking?seedData=%7bname%3a+%22clare.collister@nationwide.co.uk%22%2c+env%3a+%22https://dnn.fa.em2.oraclecloud.com%22%7d&amp;opauniqueuser=clare.collister@nationwide.co.uk</t>
  </si>
  <si>
    <t>reduce hours</t>
  </si>
  <si>
    <t>Oops. You don't have the permissions to update another worker's personal or employment information.</t>
  </si>
  <si>
    <t>flexible hours</t>
  </si>
  <si>
    <t>sickness</t>
  </si>
  <si>
    <t>return to work document</t>
  </si>
  <si>
    <t>You can find your Performance Documents from previous years &lt;a href="https://dnn.fa.em2.oraclecloud.com/fscmUI/faces/deeplink?objType=WORKER_EVALUATION&amp;action=NONE"&gt;here&lt;/a&gt;. Using the dropdown options you can select previous years and also switch between in progress and completed documents.</t>
  </si>
  <si>
    <t>return to work</t>
  </si>
  <si>
    <t>When an employee is phasing their return to work from sick leave they need to record the details of their phased return on PeopleCloud Me. Doing this ensures they're paid the appropriate sick pay for the hours they're not at work. Their manager must also make sure that the employee's sickness absence end date matches the last day of their phased return to work. Please take a look at this &lt;a href="https://dnn.fa.em2.oraclecloud.com:443/fscmUI/faces/deeplink?objType=CSO_ARTICLE_CONTENT_KM&amp;objKey=docId%3DHRGUI136%3Blocale%3Den_US&amp;action=EDIT_IN_TAB"&gt;Employee and Manager Phased Return to Work Guide&lt;/a&gt; for step-by-step instructions.</t>
  </si>
  <si>
    <t>Ok you can do that here.&lt;br /&gt;
&lt;a href="https://dnn.fa.em2.oraclecloud.com/fscmUI/faces/deeplink?objType=MY_TEAM&amp;amp;action=NONE"&gt;Manage your direct report's work location / cost code/ dept&lt;/a&gt;. Take a look at the &lt;a href="https://dnn.fa.em2.oraclecloud.com/fscmUI/faces/deeplink?objType=CSO_ARTICLE_CONTENT_KM&amp;amp;objKey=docId%3DHRGUI56%3Blocale%3Den_US&amp;amp;action=EDIT_IN_TAB"&gt;PeopleCloud Manager Keying Guide&lt;/a&gt; to find out how.</t>
  </si>
  <si>
    <t>How do I find my Job code</t>
  </si>
  <si>
    <t>To request a copy of an AJI / job profile please raise a &lt;a href="https://dnn.fa.em2.oraclecloud.com/fscmUI/faces/deeplink?objType=SVC_SERVICE_REQUEST_HCM&amp;amp;action=CREATE_IN_TAB&amp;amp;objKey=SelfServiceCategory_c%3DNBS_HRM_OTHER%3BSelfServiceSubCategory_c%3DNBS_HRM_OTHER_AAQ%3BChannelTypeCd%3DNBS_HRM_ODA"&gt;Service Request&lt;/a&gt;.</t>
  </si>
  <si>
    <t>Hi How do I find my own JB Code</t>
  </si>
  <si>
    <t>You'll find you National Insurance number on your &lt;a href="https://dnn.fa.em2.oraclecloud.com/fscmUI/faces/deeplink?objType=VIEW_RES_PAY_SLIP&amp;action=NONE"&gt;payslip&lt;/a&gt; and it's also shown in your &lt;a href="https://dnn.fa.em2.oraclecloud.com/fscmUI/faces/deeplink?objType=EMP_PERSONAL_DETAILS&amp;action=NONE"&gt;personal information&lt;/a&gt;.</t>
  </si>
  <si>
    <t>I don't understand the holiday accrual on peoplecloud</t>
  </si>
  <si>
    <t>Sure. Your final pay is calculated by taking into account factors like your leaving date (how many days you were employed for in the month you left), your holiday entitlement and any employee loans and MyReward benefits you may have. There's MyReward guidanceÂ &lt;a href="https://nbsuk.sharepoint.com/sites/INTRA-EmployeeBenefits/SitePages/Q-and-As.aspx"&gt;here&lt;/a&gt;, andÂ you can useÂ the &lt;a href="https://dnn.fa.em2.oraclecloud.com:443/fscmUI/faces/deeplink?objType=CSO_ARTICLE_CONTENT_KM&amp;amp;objKey=docId%3DHRIA7%3Blocale%3Den_US&amp;amp;action=EDIT_IN_TAB"&gt;Holiday Entitlement Calculator&lt;/a&gt;Â toÂ find out what your annual holiday entitlement will be when you leave. You'll be paid for any annual holiday you haven't used and if you've taken more holiday than you're entitled to it'll be deducted from your final pay.</t>
  </si>
  <si>
    <t>person leaving</t>
  </si>
  <si>
    <t>Goodbye for now. I'm here to help anytime you have another question or you can't find what you're looking for.</t>
  </si>
  <si>
    <t>person not showing as leaving</t>
  </si>
  <si>
    <t>How do I view what has been keyed for my half year?</t>
  </si>
  <si>
    <t>You'll find your latest P60 and P11D here on yourÂ &lt;a href="https://dnn.fa.em2.oraclecloud.com/fscmUI/faces/deeplink?objType=VIEW_RES_YEAR_END_DOCS&amp;amp;action=NONE"&gt;Payroll Year End Documents&lt;/a&gt;Â page. Previous year's documents can be found in your &lt;a href="https://dnn.fa.em2.oraclecloud.com/fscmUI/faces/deeplink?objType=DOCUMENT_RECORDS&amp;amp;action=NONE"&gt;Document Records&lt;/a&gt; page. To see them you need to click on the X, next to where it says Payroll at the top of the page. If you need copies from before this please raise a &lt;a href="https://dnn.fa.em2.oraclecloud.com/fscmUI/faces/deeplink?objType=SVC_SERVICE_REQUEST_HCM&amp;amp;action=CREATE_IN_TAB&amp;amp;objKey=SelfServiceCategory_c%3DNBS_HRM_PAB%3BSelfServiceSubCategory_c%3DNBS_HRM_PAB_AAQ%3BChannelTypeCd%3DNBS_HRM_ODA"&gt;Service Request&lt;/a&gt;.</t>
  </si>
  <si>
    <t>How do I find out what my manager has keyed for my mid-year reflections?</t>
  </si>
  <si>
    <t>You report to &lt;b&gt;Lauren Jamieson&lt;/b&gt;, Senior Experience Lead.
&lt;b&gt;Lauren's&lt;/b&gt; office location is Caledonia House, Carnegie Avenue in Dunfermline, Fife Region, GB.
Email: &lt;a href='mailto:Lauren.Jamieson@nationwide.co.uk'&gt;Lauren.Jamieson@nationwide.co.uk&lt;/a&gt;
View &lt;b&gt;Lauren's&lt;/b&gt; profile in &lt;a href="https://dnn.fa.em2.oraclecloud.com/fscmUI/faces/deeplink?objType=DIRECTORY_SEARCH&amp;action=NONE"&gt;Directory&lt;/a&gt; to know more.</t>
  </si>
  <si>
    <t>Completion of probation</t>
  </si>
  <si>
    <t>Sure. I think this is what you want.
&lt;a href='https://dnn.fa.em2.oraclecloud.com/fscmUI/faces/deeplink?objType=WORKER_EVALUATION&amp;action=NONE' &gt;View your Performance&lt;/a&gt;</t>
  </si>
  <si>
    <t>Extra responsibility</t>
  </si>
  <si>
    <t>how to delegate access for holiday approval</t>
  </si>
  <si>
    <t>forms</t>
  </si>
  <si>
    <t>Show me the managers leavers checklist</t>
  </si>
  <si>
    <t>When a direct report is leaving Nationwide there are some &lt;a href="https://nbsuk.sharepoint.com/sites/INTRA-LeavingNationwide/SitePages/Leavers-checklist.aspx"&gt;important things you &lt;strong&gt;must&lt;/strong&gt; do before they leave&lt;/a&gt; to make sure their leaving pay is correct, their systems / buildings access is removed, and they've returned their Nationwide equipment. You'll find additional guidance in the &lt;a href="https://dnn.fa.em2.oraclecloud.com/fscmUI/faces/deeplink?objType=CSO_ARTICLE_CONTENT_KM&amp;amp;objKey=docId%3DHRGUI56%3Blocale%3Den_US&amp;amp;action=EDIT_IN_TAB"&gt;PeopleCloud Managers Keying Guide&lt;/a&gt;. These actions&lt;strong&gt; must be completed on time and accurately&lt;/strong&gt; to ensure the security of Nationwide, our customers and our members. If required, your manager can key terminations on your behalf. If the team member is leaving through disciplinary or other Fair Treatment at Work issues, please contact your HR Case Management Consultant before you initiate any leaving transactions in the system.</t>
  </si>
  <si>
    <t>Eligible Leaver Form</t>
  </si>
  <si>
    <t>Late Night Taxi Form</t>
  </si>
  <si>
    <t>In charge payments</t>
  </si>
  <si>
    <t>flexible working</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</si>
  <si>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https://nbs-opa--tst1.custhelp.com/web-determinations/startsession/NBS_FlexWorking?seedData=%7bname%3a+%22GEMMA.RANDALL@NATIONWIDE.CO.UK%22%2c+env%3a+%22https://dnn.fa.em2.oraclecloud.com%22%7d&amp;opauniqueuser=GEMMA.RANDALL@NATIONWIDE.CO.UK</t>
  </si>
  <si>
    <t>Hello, I understand that I am required to give 3 months notice before retirement rather than 1 month if I change employer.  Is there any reason why I can't give 1 month notice, leave NBS and then claim my pensions via Aviva and Buck?  Thank you.</t>
  </si>
  <si>
    <t>Everyone needs to give their manager a certain amount of notice before leaving. How much notice you have to give depends on how long youâ€™ve worked with us, your role and your reason for leaving. Take a look atÂ &lt;a href="https://dnn.fa.em2.oraclecloud.com:443/fscmUI/faces/deeplink?objType=CSO_ARTICLE_CONTENT_KM&amp;amp;objKey=docId%3DHRPOL8%3Blocale%3Den_US&amp;amp;action=EDIT_IN_TAB"&gt;The Contractual Terms Handbook&lt;/a&gt;, and to find your specific notice period you should look at your employment contract and the statement of terms and conditions that accompanied it. There are no standard notice periods for employees who are moving into a different role at Nationwide, so please use the guidelines in the handbook. They can be varied by agreement between the existing manager, hiring manager and employee.</t>
  </si>
  <si>
    <t>How do I record a leaver</t>
  </si>
  <si>
    <t>leaver</t>
  </si>
  <si>
    <t>Change work schedule</t>
  </si>
  <si>
    <t>Sure. You can change their working hours here. If they're increasing / decreasing the number of hours they work per week, make sure you've submitted a Flexible Working Confirmation Form to HR before you make any changes here.
&lt;a href='https://dnn.fa.em2.oraclecloud.com/hcmUI/faces/deeplink?objType=MY_TEAM' &gt;Change your direct report's work schedule&lt;/a&gt;
There's additional guidance &lt;a href="https://dnn.fa.em2.oraclecloud.com/fscmUI/faces/deeplink?objType=CSO_ARTICLE_CONTENT_KM&amp;objKey=docId%3DHRGUI56%3Blocale%3Den_US&amp;action=EDIT_IN_TAB"&gt;here&lt;/a&gt;. The policy and guidance are &lt;a href="https://dnn.fa.em2.oraclecloud.com:443/fscmUI/faces/deeplink?objType=CSO_ARTICLE_CONTENT_KM&amp;objKey=docId%3DHRPOL13%3Blocale%3Den_US&amp;action=EDIT_IN_TAB"&gt;here&lt;/a&gt;.</t>
  </si>
  <si>
    <t>conflict of interest</t>
  </si>
  <si>
    <t>Please have a look at the &lt;a href="https://nbsuk.sharepoint.com/sites/GRO_Data_Systems_Reporting-GRCSupportPortal/Lists/Policy_Register/Attachments/14/Conflicts_of_Interest.pdf"&gt;Conflict of Interest Policy&lt;/a&gt;. If you need further support please raise a &lt;a href="https://dnn.fa.em2.oraclecloud.com/fscmUI/faces/deeplink?objType=SVC_SERVICE_REQUEST_HCM&amp;action=CREATE_IN_TAB&amp;objKey=SelfServiceCategory_c%3DNBS_HRM_SS_FTAW%3BSelfServiceSubCategory_c%3DNBS_HRM_SS_FTAW_AAQ%3BChannelTypeCd%3DNBS_HRM_ODA"&gt;Service Request&lt;/a&gt; on PeopleCloud Helpdesk using 'Fair Treatment at Work - Ask a Question'.</t>
  </si>
  <si>
    <t>Whereâ€™s the redundancy calculator</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</si>
  <si>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https://nbs-opa--tst1.custhelp.com/web-determinations/startsession/SeverancePayEstimator?seedData=%7bname%3a+%22CARLO.PILEGGI@NATIONWIDE.CO.UK%22%2c+env%3a+%22https://dnn.fa.em2.oraclecloud.com%22%7d&amp;opauniqueuser=CARLO.PILEGGI@NATIONWIDE.CO.UK
Job Security and Redundancy Policy: https://dnn.fa.em2.oraclecloud.com:443/fscmUI/faces/deeplink?objType=CSO_ARTICLE_CONTENT_KM&amp;objKey=docId%3DHRPOL17%3Blocale%3Den_US&amp;action=EDIT_IN_TAB</t>
  </si>
  <si>
    <t>How do request time off for an operation</t>
  </si>
  <si>
    <t>cash to car form</t>
  </si>
  <si>
    <t>Here is what I think you need.
Try the &lt;a href="https://dnn.fa.em2.oraclecloud.com/hcmUI/faces/deeplink?objType=VIEW_RES_PAY_METHOD&amp;action=NONE"&gt;Payment Methods&lt;/a&gt; page to tell us to pay your salary into a different bank / building society account. 
This &lt;a href="https://dnn.fa.em2.oraclecloud.com/fscmUI/faces/deeplink?objType=CSO_ARTICLE_CONTENT_KM&amp;objKey=docId%3DHRGUI59%3Blocale%3Den_US&amp;action=EDIT_IN_TAB"&gt;Guide&lt;/a&gt; shows you how to make the changes.</t>
  </si>
  <si>
    <t>How long have I been working in this org?</t>
  </si>
  <si>
    <t>Sure. Here's how you can do it.
&lt;a href='https://dnn.fa.em2.oraclecloud.com/hcmUI/faces/deeplink?objType=MY_EMPLOYMENT_INFO&amp;action=NONE'&gt;View your start date&lt;/a&gt;</t>
  </si>
  <si>
    <t>public holiday</t>
  </si>
  <si>
    <t>long service</t>
  </si>
  <si>
    <t>change role profile band E</t>
  </si>
  <si>
    <t>Change role profile</t>
  </si>
  <si>
    <t>change of role</t>
  </si>
  <si>
    <t>How many days annual leave can I carry forward to next year?</t>
  </si>
  <si>
    <t>How many days holiday can I carry forward?</t>
  </si>
  <si>
    <t>request p45</t>
  </si>
  <si>
    <t>Sure. You're asking about P45s. I can help. New starters, please send us a copy of your P45 from your previous job as soon as possible to avoid HMRC applying emergency tax to your pay. Here are our &lt;a href="https://nbsuk.sharepoint.com/sites/INTRA-Salary/SitePages/Payroll-and-payment-of-salary.aspx"&gt;payroll cut-off dates&lt;/a&gt;. Raise a &lt;a href="https://dnn.fa.em2.oraclecloud.com/fscmUI/faces/deeplink?objType=SVC_SERVICE_REQUEST_HCM&amp;amp;action=CREATE_IN_TAB&amp;amp;objKey=SelfServiceCategory_c%3DNBS_HRM_PAB%3BSelfServiceSubCategory_c%3DNBS_HRM_PAB_AAQ%3BChannelTypeCd%3DNBS_HRM_ODA"&gt;Service Request&lt;/a&gt; and attach a copy of your P45 to the request. If you don't have a P45 please complete the necessary information as part of your onboarding activities. If you're leaving we'll send your P45 to yourÂ &lt;a href="https://dnn.fa.em2.oraclecloud.com/fscmUI/faces/deeplink?objType=EMP_CONTACT_INFO&amp;amp;action=NONE"&gt;home address&lt;/a&gt;Â after we've processed and paid your final salary payment.</t>
  </si>
  <si>
    <t>p45</t>
  </si>
  <si>
    <t>Learning modules not showing for new starter</t>
  </si>
  <si>
    <t>New starters should have access to their eLearning and Compliance modules by lunchtime on their first day. If they donâ€™t have access by 3pm please raise a &lt;a href="https://dnn.fa.em2.oraclecloud.com/fscmUI/faces/deeplink?objType=SVC_SERVICE_REQUEST_HCM&amp;action=CREATE_IN_TAB&amp;objKey=SelfServiceCategory_c%3DNBS_HRM_MMDS%3BSelfServiceSubCategory_c%3DNBS_HRM_MMDS_AAQ%3BChannelTypeCd%3DNBS_HRM_ODA"&gt;Service Request&lt;/a&gt;</t>
  </si>
  <si>
    <t>New starter</t>
  </si>
  <si>
    <t>If you're onboarding a new starter this &lt;a href="https://nbsuk.sharepoint.com/sites/INTRA-Recruitment/Shared%20Documents/New%20Starter%20Line%20Managers%20Guide.pptx"&gt;guidance&lt;/a&gt; explains what you need to do and how to do it.</t>
  </si>
  <si>
    <t>new starter unable to access learning</t>
  </si>
  <si>
    <t>Where is the holiday entitlement calculator</t>
  </si>
  <si>
    <t>I've looked at this and it doesn't mention the cover I have for sick pay</t>
  </si>
  <si>
    <t>For information about your sick leave and pay entitlements please take a look at the &lt;a href="https://dnn.fa.em2.oraclecloud.com:443/fscmUI/faces/deeplink?objType=CSO_ARTICLE_CONTENT_KM&amp;objKey=docId%3DHRPOL41%3Blocale%3Den_US&amp;action=EDIT_IN_TAB"&gt;Sickness Absence Policy&lt;/a&gt;.</t>
  </si>
  <si>
    <t>How do I get information about my sick pay?</t>
  </si>
  <si>
    <t>I am getting a mortgage and need a letter explaining my sickness benefits</t>
  </si>
  <si>
    <t>Hi may i know what is happening with my holidays</t>
  </si>
  <si>
    <t>HOLIDAY CALCULATOR</t>
  </si>
  <si>
    <t>How to change my email address</t>
  </si>
  <si>
    <t>Sorry, you can't update your work email. Only Logical Access can do this. If you've recently updated your name or preferred name in PeopleCloud, Logical Access will email you in the next few days to ask if you'd like to update your work email to match your new name details.
Your work email is &lt;a href='mailto:caroline.jones@nationwide.co.uk'&gt;caroline.jones@nationwide.co.uk&lt;/a&gt;.
&lt;a href="https://dnn.fa.em2.oraclecloud.com/hcmUI/faces/deeplink?objType=EMP_CONTACT_INFO&amp;action=NONE"&gt;View additional contact information&lt;/a&gt; including your phone, email, home address and other communication methods.</t>
  </si>
  <si>
    <t>I changed my name a while ago but my email is incorrect</t>
  </si>
  <si>
    <t>holiday balance shown does that include the balance of the recognising loyalty balance???</t>
  </si>
  <si>
    <t>Can I raise a service request please</t>
  </si>
  <si>
    <t>make a flexible working request</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</si>
  <si>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https://nbs-opa--tst1.custhelp.com/web-determinations/startsession/NBS_FlexWorking?seedData=%7bname%3a+%22CLAIRE.VINCEC@NATIONWIDE.CO.UK%22%2c+env%3a+%22https://dnn.fa.em2.oraclecloud.com%22%7d&amp;opauniqueuser=CLAIRE.VINCEC@NATIONWIDE.CO.UK</t>
  </si>
  <si>
    <t>how much holiday did I buy</t>
  </si>
  <si>
    <t>Ok. I think youâ€™re asking about your bought holidays. Holiday bought via MyReward during the &lt;a href="https://nbsuk.sharepoint.com/sites/INTRA-EmployeeBenefits/SitePages/Q-and-As.aspx#jumpLinkHeadingID5"&gt;annual enrolment window&lt;/a&gt; will show on your &lt;a href="https://dnn.fa.em2.oraclecloud.com/fscmUI/faces/deeplink?objType=ABSENCE_BALANCE&amp;amp;action=NONE"&gt;Absence Balances&lt;/a&gt;Â on or around the first working day in January. Holiday bought outside of annual enrolment will show on or around the tenth day of the month it becomes effective. When you open your Absence Balance page, remember that its defaulted to show your remaining balances, not your total entitlements. To see your full bought holiday information you need to click into the detailed view. This &lt;a href="https://dnn.fa.em2.oraclecloud.com/fscmUI/faces/deeplink?objType=CSO_ARTICLE_CONTENT_KM&amp;amp;objKey=docId%3DHRGUI155%3Blocale%3Den_US&amp;amp;action=EDIT_IN_TAB"&gt;guide&lt;/a&gt; shows you how. It also explains the order in which the system deducts different your holiday types.</t>
  </si>
  <si>
    <t>bought holiday</t>
  </si>
  <si>
    <t>Change my hours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</si>
  <si>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https://nbs-opa--tst1.custhelp.com/web-determinations/startsession/NBS_FlexWorking?seedData=%7bname%3a+%22GINA.GARLICK@NATIONWIDE.CO.UK%22%2c+env%3a+%22https://dnn.fa.em2.oraclecloud.com%22%7d&amp;opauniqueuser=GINA.GARLICK@NATIONWIDE.CO.UK</t>
  </si>
  <si>
    <t>MATERNITY RETURN TO WORK HELP</t>
  </si>
  <si>
    <t>If you decide that you no longer want to return to work at the end of your adoption or maternity leave you'll have the opportunity to tell us when we get in touch with you 4 months before your indicative return date. You'll need to complete the Non-Return to Work Form that we'll send you at the time. Remember that you have the option to take an Employment Break to extend your time off by up to 5 years. Please discuss this with your manager. While you're on leave you can get in touch by emailing AskHR@nationwide.co.uk</t>
  </si>
  <si>
    <t>I want help processing</t>
  </si>
  <si>
    <t>how do i work out what holiday i am entitled too</t>
  </si>
  <si>
    <t>email</t>
  </si>
  <si>
    <t>Your work email is &lt;a href='mailto:sally.oakley2@nationwide.co.uk'&gt;sally.oakley2@nationwide.co.uk&lt;/a&gt;.
&lt;a href="https://dnn.fa.em2.oraclecloud.com/hcmUI/faces/deeplink?objType=EMP_CONTACT_INFO&amp;action=NONE"&gt;View additional contact information&lt;/a&gt; including your phone, email, home address and other communication methods.
Need to see a co-workers work email address? Try something like 'Show me John Smith's email'.</t>
  </si>
  <si>
    <t>how to cancel an absence request</t>
  </si>
  <si>
    <t>how do i ask for feedback?</t>
  </si>
  <si>
    <t>Progress against goals section</t>
  </si>
  <si>
    <t>Ok, this is what I think you need. The &lt;a href="https://dnn.fa.em2.oraclecloud.com:443/fscmUI/faces/deeplink?objType=CSO_ARTICLE_CONTENT_KM&amp;amp;objKey=docId%3DHRGUI6%3Blocale%3Den_US&amp;amp;action=EDIT_IN_TAB"&gt;PeopleCloud Performance Goals Guide&lt;/a&gt; shows you how to add, share and update your performance goals, and add and view your direct reports' goals. When you share a goal, those you're sharing it with need to accept it for it to show in their goals.</t>
  </si>
  <si>
    <t>where do I record Progress against Goals?</t>
  </si>
  <si>
    <t>P60</t>
  </si>
  <si>
    <t>Job change but my holidays dont reflect my booked off time</t>
  </si>
  <si>
    <t>how do i speak to hr</t>
  </si>
  <si>
    <t>second employment</t>
  </si>
  <si>
    <t>Hereâ€™s the information I think you need. Take a look at the &lt;a href="https://nbsuk.sharepoint.com/sites/INTRA-Recruitment"&gt;Recruitment site&lt;/a&gt;. If youâ€™re planning to recruit you need to make sure all the &lt;a href="https://nbsuk.sharepoint.com/sites/INTRA-Recruitment/SitePages/creating-and-advertising-vacancies.aspx"&gt;correct approvals&lt;/a&gt; are in place before you start recruiting. If youâ€™re hiring permanent resource your Resourcing Business Partner can provide additional support and guidance. Youâ€™ll find their contact detailsÂ &lt;a href="https://nbsuk.sharepoint.com/sites/INTRA-Recruitment/SitePages/Resourcing-Team-Contacts.aspx"&gt;here&lt;/a&gt;.</t>
  </si>
  <si>
    <t>rules for second employment</t>
  </si>
  <si>
    <t>Contracting for another company</t>
  </si>
  <si>
    <t>Dependancy leave</t>
  </si>
  <si>
    <t>Book holiday</t>
  </si>
  <si>
    <t>emergency dependant leave</t>
  </si>
  <si>
    <t>time off</t>
  </si>
  <si>
    <t>You have the following time off in the next twelve months.
&lt;b&gt;21 hrs&lt;/b&gt; of &lt;b&gt;Holiday&lt;/b&gt; from Sep 11th to Sep 13th
&lt;b&gt;7 hrs&lt;/b&gt; of &lt;b&gt;Holiday&lt;/b&gt; on Oct 23rd
&lt;b&gt;7 hrs&lt;/b&gt; of &lt;b&gt;Holiday&lt;/b&gt; on Nov 13th
&lt;b&gt;14 hrs&lt;/b&gt; of &lt;b&gt;Holiday&lt;/b&gt; from Dec 4th to Dec 5th
Schedule time off: https://dnn.fa.em2.oraclecloud.com/hcmUI/faces/deeplink?objType=ADD_ABSENCE&amp;action=NONE
View past absences
View absences for a specific duration
View absence balance (excl. sickness balance)</t>
  </si>
  <si>
    <t>View absence balance (excl. sickness balance)</t>
  </si>
  <si>
    <t>View future absences</t>
  </si>
  <si>
    <t>You have the following time off in the next twelve months.
&lt;b&gt;21 hrs&lt;/b&gt; of &lt;b&gt;Holiday&lt;/b&gt; from Sep 11th to Sep 13th
&lt;b&gt;7 hrs&lt;/b&gt; of &lt;b&gt;Holiday&lt;/b&gt; on Oct 23rd
&lt;b&gt;7 hrs&lt;/b&gt; of &lt;b&gt;Holiday&lt;/b&gt; on Nov 13th
&lt;b&gt;14 hrs&lt;/b&gt; of &lt;b&gt;Holiday&lt;/b&gt; from Dec 4th to Dec 5th
Schedule time off: https://dnn.fa.em2.oraclecloud.com/hcmUI/faces/deeplink?objType=ADD_ABSENCE&amp;action=NONE
View absences for a specific duration
View absence balance (excl. sickness balance)</t>
  </si>
  <si>
    <t>Emergency dependance leave</t>
  </si>
  <si>
    <t>whats my notice period?</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</si>
  <si>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https://nbs-opa--tst1.custhelp.com/web-determinations/startsession/NBS_Maternity?seedData=%7bname%3a+%22EMMA.YOUNG@NATIONWIDE.CO.UK%22%2c+env%3a+%22https://dnn.fa.em2.oraclecloud.com%22%7d&amp;opauniqueuser=EMMA.YOUNG@NATIONWIDE.CO.UK</t>
  </si>
  <si>
    <t>maternity pay</t>
  </si>
  <si>
    <t>goals</t>
  </si>
  <si>
    <t>HR Forms</t>
  </si>
  <si>
    <t>hourly rate</t>
  </si>
  <si>
    <t>To work out your hourly and daily rates of pay you need to divide your &lt;a href="https://dnn.fa.em2.oraclecloud.com/fscmUI/faces/deeplink?objType=PERSON_SPOTLIGHT_CMP&amp;amp;action=NONE"&gt;current annual salary&lt;/a&gt; by 52 to get your weekly rate. Then, divide your weekly rate by the no. of hours you're contracted to work per week (if you're on an annualised, condensed or term-time contract, use the average no. of hours you're contracted to work per week throughout the year). This gives you your hourly rate.Â To get your daily rate multiply your hourly rate by the (average) no. of hours you're contracted to work in a day.</t>
  </si>
  <si>
    <t>hr policies</t>
  </si>
  <si>
    <t>Here's your absence balance as of 31/12/2023.
&lt;b&gt;89 hrs&lt;/b&gt; of Holiday 
&lt;b&gt;0 hrs&lt;/b&gt; of Sabbatical Leave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</si>
  <si>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claim lodging allowance for staying with family</t>
  </si>
  <si>
    <t>Ok. I think youâ€™re asking about Family Support Leave. This &lt;a href="https://dnn.fa.em2.oraclecloud.com/fscmUI/faces/deeplink?objType=CSO_ARTICLE_CONTENT_KM&amp;amp;objKey=docId%3DHRFAQ3%3Blocale%3Den_US&amp;amp;action=EDIT_IN_TAB"&gt;comprehensive guidance&lt;/a&gt; covers all the common questions we get asked about family support leave. For further support you may find it helpful to look at the Family Support section of the &lt;a href="https://dnn.fa.em2.oraclecloud.com/fscmUI/faces/deeplink?objType=CSO_ARTICLE_CONTENT_KM&amp;amp;objKey=docId%3DHRPOL45%3Blocale%3Den_US&amp;amp;action=EDIT_IN_TAB"&gt;Time Off Policy&lt;/a&gt; and this information about &lt;a href="https://nbsuk.sharepoint.com/sites/INTRA-News/SitePages/National-Education-Union-strikes.aspx"&gt;teacher strikes&lt;/a&gt;.</t>
  </si>
  <si>
    <t>stay with family</t>
  </si>
  <si>
    <t>lodging allowance</t>
  </si>
  <si>
    <t>Please take a look at the &lt;a href="https://dnn.fa.em2.oraclecloud.com:443/fscmUI/faces/deeplink?objType=CSO_ARTICLE_CONTENT_KM&amp;objKey=docId%3DHRPOL3%3Blocale%3Den_US&amp;action=EDIT_IN_TAB"&gt;Allowances Policy&lt;/a&gt; and the &lt;a href="https://dnn.fa.em2.oraclecloud.com:443/fscmUI/faces/deeplink?objType=CSO_ARTICLE_CONTENT_KM&amp;objKey=docId%3DHRGUI73%3Blocale%3Den_US&amp;action=EDIT_IN_TAB"&gt;London Allowance Employee Guide&lt;/a&gt; where you'll find detailed information about how London Allowance works and what happens when it's phased out.</t>
  </si>
  <si>
    <t>If its the correct code or not isn't really my issue, I was previously a company car user and gave this up earlier this year so was expecting a change of code at some point.  I just want to check that it is the change of code that is the reason for the uplift in net pay.</t>
  </si>
  <si>
    <t>Tax codes are driven by HMRC and only they can confirm you're on the correct code. Remember to have your NI no. to hand if youÂ &lt;a href="https://www.gov.uk/government/organisations/hm-revenue-customs/contact/income-tax-enquiries-for-individuals-pensioners-and-employees"&gt;contact them&lt;/a&gt;. If HMRC tell you they'll update your tax code, they'll also notify us and we'll process the change in line with our &lt;a href="https://nbsuk.sharepoint.com/sites/INTRA-Salary/SitePages/Payroll-and-payment-of-salary.aspx"&gt;payroll cut-offs.&lt;/a&gt; If you're a new starter and you're on an emergency tax code (referred to as code X) this is because HMRC apply this to new starters whose P45 / New Starter Declaration wasn't submitted to us before ourÂ &lt;a href="https://nbsuk.sharepoint.com/sites/INTRA-Salary/SitePages/Payroll-and-payment-of-salary.aspx"&gt;payroll cut-off&lt;/a&gt;. Those submitted after cut off will be processed the following month.</t>
  </si>
  <si>
    <t>My August pay was Â£900 higher than July. Is this attributed to the new tax code I've been given and everything is as it should be?</t>
  </si>
  <si>
    <t>Record or request absence</t>
  </si>
  <si>
    <t>part day sickness</t>
  </si>
  <si>
    <t>flexible working questionnaire</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</si>
  <si>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https://nbs-opa--tst1.custhelp.com/web-determinations/startsession/NBS_FlexWorking?seedData=%7bname%3a+%22CHELSEA.WOOLFORD@NATIONWIDE.CO.UK%22%2c+env%3a+%22https://dnn.fa.em2.oraclecloud.com%22%7d&amp;opauniqueuser=CHELSEA.WOOLFORD@NATIONWIDE.CO.UK</t>
  </si>
  <si>
    <t>how to request a change of hours</t>
  </si>
  <si>
    <t>You don't have permission to access this information.</t>
  </si>
  <si>
    <t>how do I change my hours</t>
  </si>
  <si>
    <t>Flexible Working Request Confirmation form</t>
  </si>
  <si>
    <t>how to request a change in hours</t>
  </si>
  <si>
    <t>how do i change my hours</t>
  </si>
  <si>
    <t>I recently change my hours to full time, but the sabatical leave has not been updated.</t>
  </si>
  <si>
    <t>When your hours are changed in PeopleCloud your new holiday and pay details will show the following day. If they don't, please contact your line manager to make sure they've updated your work schedule or submitted your flexible working form to HR on time. Your change of hours is effective from the date you agreed, and when PeopleCloud is updated it will be based on this date.</t>
  </si>
  <si>
    <t>Hi can I have the number for resourcing team</t>
  </si>
  <si>
    <t>can i apply for a job less that 6 months after</t>
  </si>
  <si>
    <t>secondment extension</t>
  </si>
  <si>
    <t>Secondments should be for a fixed period of time of between three months and one year. Please take a look at section 2.1 of the &lt;a href="https://dnn.fa.em2.oraclecloud.com:443/fscmUI/faces/deeplink?objType=CSO_ARTICLE_CONTENT_KM&amp;objKey=docId%3DHRPOL4%3Blocale%3Den_US&amp;action=EDIT_IN_TAB"&gt;Secondment Policy&lt;/a&gt; for more information.</t>
  </si>
  <si>
    <t>cancel team holiday</t>
  </si>
  <si>
    <t>Please can i talk to a member of staff in HR</t>
  </si>
  <si>
    <t>work out hourly pay</t>
  </si>
  <si>
    <t>help hr</t>
  </si>
  <si>
    <t>hr support</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</si>
  <si>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https://nbs-opa--tst1.custhelp.com/web-determinations/startsession/SeverancePayEstimator?seedData=%7bname%3a+%22AMANDA.FREEGARD@NATIONWIDE.CO.UK%22%2c+env%3a+%22https://dnn.fa.em2.oraclecloud.com%22%7d&amp;opauniqueuser=AMANDA.FREEGARD@NATIONWIDE.CO.UK
Job Security and Redundancy Policy: https://dnn.fa.em2.oraclecloud.com:443/fscmUI/faces/deeplink?objType=CSO_ARTICLE_CONTENT_KM&amp;objKey=docId%3DHRPOL17%3Blocale%3Den_US&amp;action=EDIT_IN_TAB</t>
  </si>
  <si>
    <t>time off policy</t>
  </si>
  <si>
    <t>how should antenatal appointments be keyed?</t>
  </si>
  <si>
    <t>When you make a Fixed Term Contract open ended it's important you attach the necessary approval email in the trasaction. You'll find step by step instructions in the &lt;a href="https://dnn.fa.em2.oraclecloud.com:443/fscmUI/faces/deeplink?objType=CSO_ARTICLE_CONTENT_KM&amp;objKey=docId%3DHRGUI56%3Blocale%3Den_US&amp;action=EDIT_IN_TAB"&gt;PeopleCloud Managers Keying Guide&lt;/a&gt;.</t>
  </si>
  <si>
    <t>can we time off for antenatal appointments</t>
  </si>
  <si>
    <t>i am trying to convert a staff member from fixed to permanent</t>
  </si>
  <si>
    <t>I AM OUT OF OFFICE AND NEED TO CONTACT HR</t>
  </si>
  <si>
    <t>severance pay</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</si>
  <si>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https://nbs-opa--tst1.custhelp.com/web-determinations/startsession/SeverancePayEstimator?seedData=%7bname%3a+%22WILLIAM.SPEARING@NATIONWIDE.CO.UK%22%2c+env%3a+%22https://dnn.fa.em2.oraclecloud.com%22%7d&amp;opauniqueuser=WILLIAM.SPEARING@NATIONWIDE.CO.UK
Job Security and Redundancy Policy: https://dnn.fa.em2.oraclecloud.com:443/fscmUI/faces/deeplink?objType=CSO_ARTICLE_CONTENT_KM&amp;objKey=docId%3DHRPOL17%3Blocale%3Den_US&amp;action=EDIT_IN_TAB</t>
  </si>
  <si>
    <t>2024 holiday allowance</t>
  </si>
  <si>
    <t>Here's your absence balance as of 31/12/2023.
&lt;b&gt;0 hrs&lt;/b&gt; of MyReward 
&lt;b&gt;14 hrs 20 mins&lt;/b&gt;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</si>
  <si>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public holidays 2024</t>
  </si>
  <si>
    <t>Raise issue regarding TUPE</t>
  </si>
  <si>
    <t>It sounds like you're asking to see theÂ &lt;a href="https://dnn.fa.em2.oraclecloud.com:443/fscmUI/faces/deeplink?objType=CSO_ARTICLE_CONTENT_KM&amp;amp;objKey=docId%3DHRGUI46%3Blocale%3Den_US&amp;amp;action=EDIT_IN_TAB"&gt;PeopleCloud Troubleshooting Tips and Workarounds Guide&lt;/a&gt;. If you need to report a new issue, pleaseÂ &lt;a href="https://dnn.fa.em2.oraclecloud.com/fscmUI/faces/deeplink?objType=SVC_SERVICE_REQUEST_HCM&amp;amp;action=CREATE_IN_TAB&amp;amp;objKey=ChannelTypeCd%3DNBS_HRM_ODA"&gt;raise a service request&lt;/a&gt;.</t>
  </si>
  <si>
    <t>Reference</t>
  </si>
  <si>
    <t>how much maternity pay will i get?</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</si>
  <si>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https://nbs-opa--tst1.custhelp.com/web-determinations/startsession/NBS_Maternity?seedData=%7bname%3a+%22REBECCA.WILLIAMS@NATIONWIDE.CO.UK%22%2c+env%3a+%22https://dnn.fa.em2.oraclecloud.com%22%7d&amp;opauniqueuser=REBECCA.WILLIAMS@NATIONWIDE.CO.UK</t>
  </si>
  <si>
    <t>maternity leave returner</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</si>
  <si>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https://nbs-opa--tst1.custhelp.com/web-determinations/startsession/NBS_Maternity?seedData=%7bname%3a+%22CARL.READ@NATIONWIDE.CO.UK%22%2c+env%3a+%22https://dnn.fa.em2.oraclecloud.com%22%7d&amp;opauniqueuser=CARL.READ@NATIONWIDE.CO.UK</t>
  </si>
  <si>
    <t>Covid</t>
  </si>
  <si>
    <t>You'll find all our HR Covid information &lt;a href="https://nbsuk.sharepoint.com/sites/INTRA-HRHelp/SitePages/HR-Coronavirus-guidance-updates.aspx"&gt;here&lt;/a&gt;.</t>
  </si>
  <si>
    <t>When to key a sickness absence</t>
  </si>
  <si>
    <t>sickness/absence return to work form</t>
  </si>
  <si>
    <t>previous employer pension</t>
  </si>
  <si>
    <t>Hi, I need to change my windows profile telephone number</t>
  </si>
  <si>
    <t>You don't seem to have added a work phone number to your contact info.
View your profile in &lt;a href="https://dnn.fa.em2.oraclecloud.com/fscmUI/faces/deeplink?objType=DIRECTORY_SEARCH&amp;action=NONE"&gt;Directory&lt;/a&gt;.
&lt;a href="https://dnn.fa.em2.oraclecloud.com/hcmUI/faces/deeplink?objType=EMP_CONTACT_INFO&amp;action=NONE"&gt;View and update your home and work phone numbers&lt;/a&gt;.</t>
  </si>
  <si>
    <t>How can I change my windows profile phone number</t>
  </si>
  <si>
    <t>Your work number is +44 3305519012.
&lt;a href="https://dnn.fa.em2.oraclecloud.com/hcmUI/faces/deeplink?objType=EMP_CONTACT_INFO&amp;action=NONE"&gt;View and update your home and work phone numbers&lt;/a&gt;.
View your profile in &lt;a href="https://dnn.fa.em2.oraclecloud.com/fscmUI/faces/deeplink?objType=DIRECTORY_SEARCH&amp;action=NONE"&gt;Directory&lt;/a&gt;.</t>
  </si>
  <si>
    <t>See my payslips</t>
  </si>
  <si>
    <t>&lt;a href='https://dnn.fa.em2.oraclecloud.com/hcmUI/content/conn/FusionAppsContentRepository/uuid/dDocID:8747322?download&amp;XFND_SCHEME_ID=1&amp;XFND_CERT_FP=E7A6669B1744C0DE0883C285E2A79DD364729D79&amp;XFND_RANDOM=2443802384790639318&amp;XFND_EXPIRES=1692867029768&amp;XFND_SIGNATURE=AC3eSQuoX~rAy9pVMBACmrWhkobAJzhzAyQSTKCC-BJx0fU820IX-uWkhfmi7HWo4DybbxzjplkAGnQbrhi0dUa78bzH3zAPfyYb7l8SaQhb2FIcPh5xPlpht6uZJe0CS0Xo9rIym0Qr9-rhHlVnGSQVCkg9O5pkKp2O6QY-93k_&amp;Id=8747322' &gt;View your payslip&lt;/a&gt;</t>
  </si>
  <si>
    <t>I need more help</t>
  </si>
  <si>
    <t>Change work location of direct report</t>
  </si>
  <si>
    <t>You have the following time off in the next twelve months.
&lt;b&gt;73 hrs 50 mins&lt;/b&gt; of &lt;b&gt;Holiday&lt;/b&gt; from Sep 8th to Sep 22nd
Schedule time off: https://dnn.fa.em2.oraclecloud.com/hcmUI/faces/deeplink?objType=ADD_ABSENCE&amp;action=NONE
View absences for a specific duration
View absence balance (excl. sickness balance)</t>
  </si>
  <si>
    <t>Car to cash form</t>
  </si>
  <si>
    <t>Sickness policy</t>
  </si>
  <si>
    <t>Guide</t>
  </si>
  <si>
    <t>Return to work from sickness</t>
  </si>
  <si>
    <t>Development goal</t>
  </si>
  <si>
    <t>Public Holiday</t>
  </si>
  <si>
    <t>Change of hours</t>
  </si>
  <si>
    <t>On Call Policy</t>
  </si>
  <si>
    <t>How to request a change of hours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</si>
  <si>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https://nbs-opa--tst1.custhelp.com/web-determinations/startsession/NBS_FlexWorking?seedData=%7bname%3a+%22carrie-anne.fiocca@nationwide.co.uk%22%2c+env%3a+%22https://dnn.fa.em2.oraclecloud.com%22%7d&amp;opauniqueuser=carrie-anne.fiocca@nationwide.co.uk</t>
  </si>
  <si>
    <t>Holiday Calculater</t>
  </si>
  <si>
    <t>Guides</t>
  </si>
  <si>
    <t>How to work out holiday when leaving?</t>
  </si>
  <si>
    <t>How to work out holiday when leaving</t>
  </si>
  <si>
    <t>Holiday calculator</t>
  </si>
  <si>
    <t>Contract type</t>
  </si>
  <si>
    <t>view holiday policy and guidance</t>
  </si>
  <si>
    <t>Delegated access</t>
  </si>
  <si>
    <t>If you need to get delegated access to approve requests on behalf of a manager who's absent please raise a &lt;a href="https://dnn.fa.em2.oraclecloud.com/fscmUI/faces/deeplink?objType=SVC_SERVICE_REQUEST_HCM&amp;amp;action=CREATE_IN_TAB&amp;amp;objKey=SelfServiceCategory_c%3DNBS_HRM_MMDS%3BSelfServiceSubCategory_c%3DNBS_HRM_MMDS_AAQ%3BChannelTypeCd%3DNBS_HRM_ODA"&gt;Service Request&lt;/a&gt; making sure to tell us exactly what access you need. For data privacy reasons, we can only take instruction from the absent manager's manager and we can only delegate access to them or someone who's been authorised to have this access by them. If you're not the absent manager's manager please ask them to contact us instead. If you're a PA who needs delegated access to deputise for your manager you need to ask them to assign this to you via PeopleCloud as only they can do this.</t>
  </si>
  <si>
    <t>Show me how I can manage my team</t>
  </si>
  <si>
    <t>Sure. To reassign existing reports or add direct reports for a manager, try the &lt;a href="https://dnn.fa.em2.oraclecloud.com/hcmUI/faces/deeplink?objType=MY_TEAM"&gt;Manage Direct Reports page&lt;/a&gt;.
Take a look at the &lt;a href="https://dnn.fa.em2.oraclecloud.com/fscmUI/faces/deeplink?objType=CSO_ARTICLE_CONTENT_KM&amp;objKey=docId%3DHRGUI56%3Blocale%3Den_US&amp;action=EDIT_IN_TAB"&gt;PeopleCloud Manager Keying Guide&lt;/a&gt; to find out how.</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</si>
  <si>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https://nbs-opa--tst1.custhelp.com/web-determinations/startsession/SeverancePayEstimator?seedData=%7bname%3a+%22CHARLES.DAY@NATIONWIDE.CO.UK%22%2c+env%3a+%22https://dnn.fa.em2.oraclecloud.com%22%7d&amp;opauniqueuser=CHARLES.DAY@NATIONWIDE.CO.UK
Job Security and Redundancy Policy: https://dnn.fa.em2.oraclecloud.com:443/fscmUI/faces/deeplink?objType=CSO_ARTICLE_CONTENT_KM&amp;objKey=docId%3DHRPOL17%3Blocale%3Den_US&amp;action=EDIT_IN_TAB</t>
  </si>
  <si>
    <t>revoke delegation</t>
  </si>
  <si>
    <t>show me gayle mcvea assignement</t>
  </si>
  <si>
    <t>&lt;b&gt;Gayle McVea&lt;/b&gt; has 1 active assignment.
&lt;b&gt;Member Relationships Director&lt;/b&gt;, E085402.
&lt;b&gt;Gayle&lt;/b&gt; reports to Claire Wilson in this assignment.</t>
  </si>
  <si>
    <t>You have 1 active assignment.
&lt;b&gt;Branch Manager M+&lt;/b&gt;, E033348.
You report to Gayle McVea in this assignment.
Need to see a co-worker's assignment? Try something like 'Show me John Smith's assignment'.</t>
  </si>
  <si>
    <t>My P11D doesn't look correct</t>
  </si>
  <si>
    <t>get payslips from home</t>
  </si>
  <si>
    <t>&lt;a href='https://dnn.fa.em2.oraclecloud.com/hcmUI/content/conn/FusionAppsContentRepository/uuid/dDocID:8735218?download&amp;XFND_SCHEME_ID=1&amp;XFND_CERT_FP=E7A6669B1744C0DE0883C285E2A79DD364729D79&amp;XFND_RANDOM=-7426228597170631253&amp;XFND_EXPIRES=1692883802419&amp;XFND_SIGNATURE=rrAS96ZQT5cdURkHSK9rCn4BxS4cO0bU3~YxEYIMcrLRI3zcLE39KO8PDtKLfAeKwUdnIgH-Mf4AIGAznZHTegtlfSvyLezWLEt-xHTAhlj55YzS-788psvANafeAl9luiMjKwkrRzA~V0QGCZq7zRutsbu4H6bBxQDPyF99DXw_&amp;Id=8735218' &gt;View your payslip&lt;/a&gt;</t>
  </si>
  <si>
    <t>what is HR telephone number</t>
  </si>
  <si>
    <t>HR service request</t>
  </si>
  <si>
    <t>bank holiday calculator</t>
  </si>
  <si>
    <t>severance calculator</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</si>
  <si>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https://nbs-opa--tst1.custhelp.com/web-determinations/startsession/SeverancePayEstimator?seedData=%7bname%3a+%22NINA.PATEL2@NATIONWIDE.CO.UK%22%2c+env%3a+%22https://dnn.fa.em2.oraclecloud.com%22%7d&amp;opauniqueuser=NINA.PATEL2@NATIONWIDE.CO.UK
Job Security and Redundancy Policy: https://dnn.fa.em2.oraclecloud.com:443/fscmUI/faces/deeplink?objType=CSO_ARTICLE_CONTENT_KM&amp;objKey=docId%3DHRPOL17%3Blocale%3Den_US&amp;action=EDIT_IN_TAB</t>
  </si>
  <si>
    <t>public holiday scotland</t>
  </si>
  <si>
    <t>bank holiday scotland</t>
  </si>
  <si>
    <t>public holiday dates</t>
  </si>
  <si>
    <t>how much notice do I need to give if I decide to retire?</t>
  </si>
  <si>
    <t>I work condensed hours, 4 days per week, meaning I don't work on Tuesdays. How does this work when a bank holiday falls on a Tuesday i.e. Boxing Day this year</t>
  </si>
  <si>
    <t>How can I tell if a public holiday surplus has been applied to my holiday balance?</t>
  </si>
  <si>
    <t>where's the holiday calculator?</t>
  </si>
  <si>
    <t>Hi were do i go to submit a welfare loan request?</t>
  </si>
  <si>
    <t>what was my salary in 2015??</t>
  </si>
  <si>
    <t>my benefits</t>
  </si>
  <si>
    <t>my reward</t>
  </si>
  <si>
    <t>Sure. Here's what I think you needÂ &lt;br /&gt;
- view &lt;a href="https://nbsuk.sharepoint.com/sites/INTRA-AnnualPerformancePayPlan?OR=Teams-HL&amp;amp;CT=1684932011862&amp;amp;clickparams=eyJBcHBOYW1lIjoiVGVhbXMtRGVza3RvcCIsIkFwcFZlcnNpb24iOiIyNy8yMzA0MDIwMjcwNSIsIkhhc0ZlZGVyYXRlZFVzZXIiOmZhbHNlfQ%3D%3D"&gt;Annual Performance Pay Plan&lt;/a&gt; guidance&lt;br /&gt;
- view &lt;a href="https://nbsuk.sharepoint.com/sites/INTRA-HRHelp/SitePages/Case-Management-Team-(People-and-Culture).aspx"&gt;SIS Award Outcome Appeal&lt;/a&gt; guidance&lt;br /&gt;
The APP Plan is discretionary. If all the criteria is achieved, eligible employees can expect to receive their 23/24 payment in their June 2024 pay. The gross value of the award will show in yourÂ &lt;a href="https://dnn.fa.em2.oraclecloud.com/fscmUI/faces/deeplink?objType=PERSON_SPOTLIGHT_CMP&amp;amp;action=NONE"&gt;Compensation&lt;/a&gt;Â section at the start of June 2024. Clicking on Prior Compensation will enable you to see your historic salary details.</t>
  </si>
  <si>
    <t>Overtime</t>
  </si>
  <si>
    <t>when will next years bank holiday calculator be available?</t>
  </si>
  <si>
    <t>how much notice do i need to give?</t>
  </si>
  <si>
    <t>how many holidays will i accrue if i retire on 01/04/2024</t>
  </si>
  <si>
    <t>holiday entitlement calculator</t>
  </si>
  <si>
    <t>miscarriage</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</si>
  <si>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https://nbs-opa--tst1.custhelp.com/web-determinations/startsession/NBS_Maternity?seedData=%7bname%3a+%22CRAIG.HALL2@NATIONWIDE.CO.UK%22%2c+env%3a+%22https://dnn.fa.em2.oraclecloud.com%22%7d&amp;opauniqueuser=CRAIG.HALL2@NATIONWIDE.CO.UK</t>
  </si>
  <si>
    <t>great thank you</t>
  </si>
  <si>
    <t>Hi, I've moved house. I've changed my address to my new address within peoplecloud contact details. can you advise does this suffice?</t>
  </si>
  <si>
    <t>Your &lt;a href="https://dnn.fa.em2.oraclecloud.com/hcmUI/faces/deeplink?objType=EMP_CONTACT_INFO&amp;action=NONE"&gt;contact information&lt;/a&gt; page can help you view and update your home address. You should only have one home address on PeopleCloud, so please make sure you use the pencil icon to edit your address. Don't add a separate entry. PeopleCloud feeds this information into the other employee systems that need your address details, so you only need to enter your address here.</t>
  </si>
  <si>
    <t>can you confirm who authorises my additional personal contribution claims. my line manager isn't receiving them</t>
  </si>
  <si>
    <t>In most situations your manager would have given delegated access to another manager in your area so that the other manager can action things like these on their behalf. However, sometimes that's not possible because your manager has had to take unplanned leave. If you know that they haven't delegated their access to anyone else you need to ask your manager's manager to contact us so we can help them get the access they need to review and approve your request or claim. The best way to do this is by raising aÂ &lt;a href="https://dnn.fa.em2.oraclecloud.com/fscmUI/faces/deeplink?objType=SVC_SERVICE_REQUEST_HCM&amp;amp;action=CREATE_IN_TAB&amp;amp;objKey=SelfServiceCategory_c%3DNBS_HRM_MMDS%3BSelfServiceSubCategory_c%3DNBS_HRM_MMDS_AAQ%3BChannelTypeCd%3DNBS_HRM_ODA"&gt;Service Request&lt;/a&gt; making sure to tell us exactly what access they need.</t>
  </si>
  <si>
    <t>what is holiday pay supplement on payslip</t>
  </si>
  <si>
    <t>Ok. It sounds like you're asking about something on your payslip. I can help with that. If it's about understanding your payslip, take a look at the &lt;a href="https://dnn.fa.em2.oraclecloud.com/fscmUI/faces/deeplink?objType=CSO_ARTICLE_CONTENT_KM&amp;amp;objKey=docId%3DHRGUI60%3Blocale%3Den_US&amp;amp;action=EDIT_IN_TAB"&gt;Payslip Guide&lt;/a&gt;. You may also find it useful to look at the &lt;a href="https://dnn.fa.em2.oraclecloud.com:443/fscmUI/faces/deeplink?objType=CSO_ARTICLE_CONTENT_KM&amp;amp;objKey=docId%3DHRGUI134%3Blocale%3Den_US&amp;amp;action=EDIT_IN_TAB"&gt;Holiday Pay Supplement Guide&lt;/a&gt;. If you're looking to opt out of NWDD GPP SMART Employees Contributions (these are payments into the Group Personal Pension) take a look at the guidance on the &lt;a href="https://nbsuk.sharepoint.com/sites/INTRA-Pensions"&gt;Pensions site&lt;/a&gt;.Â If you still have a question, please raise a &lt;a href="https://dnn.fa.em2.oraclecloud.com/fscmUI/faces/deeplink?objType=SVC_SERVICE_REQUEST_HCM&amp;amp;action=CREATE_IN_TAB&amp;amp;objKey=SelfServiceCategory_c%3DNBS_HRM_PAB%3BSelfServiceSubCategory_c%3DNBS_HRM_PAB_AAQ%3BChannelTypeCd%3DNBS_HRM_ODA"&gt;Service Request&lt;/a&gt;.</t>
  </si>
  <si>
    <t>TUPE concerns</t>
  </si>
  <si>
    <t>give reference</t>
  </si>
  <si>
    <t>Is a letter produced after an In Year Salary Award has been keyed</t>
  </si>
  <si>
    <t>I can only show salary for your directs. Do you want to check salary details for your directs?
Yes
No</t>
  </si>
  <si>
    <t>how can i find out the highest my salary can go in my role</t>
  </si>
  <si>
    <t>It sounds like you're asking about Nationwide's pay bands. They're published &lt;a href="https://nbsuk.sharepoint.com/sites/INTRA-CareerFamilies"&gt;here&lt;/a&gt;Â with all our pay band guidance.</t>
  </si>
  <si>
    <t>is there a bank holiday calculator</t>
  </si>
  <si>
    <t>how much holiday did i have this year</t>
  </si>
  <si>
    <t>Here's your absence balance as of 31/12/2023.
&lt;b&gt;0 hrs&lt;/b&gt; of Recognising Loyalty 
&lt;b&gt;0 hrs&lt;/b&gt; of Work Anniversary 
&lt;b&gt;0 hrs&lt;/b&gt; of Public Holiday 
&lt;b&gt;15 hrs 15 mins&lt;/b&gt; of Holiday 
&lt;b&gt;0 hrs&lt;/b&gt; of MyReward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</si>
  <si>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01/01/2024.
&lt;b&gt;0 hrs&lt;/b&gt; of Recognising Loyalty 
&lt;b&gt;0 hrs&lt;/b&gt; of Work Anniversary 
&lt;b&gt;28 hrs 30 mins&lt;/b&gt; of Public Holiday 
&lt;b&gt;188 hrs 45 mins&lt;/b&gt; of Holiday 
&lt;b&gt;0 hrs&lt;/b&gt; of MyReward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</si>
  <si>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how much holiday do i have for 2024</t>
  </si>
  <si>
    <t>holiday entitilement 2024</t>
  </si>
  <si>
    <t>Sure. You'd like to know if you can submit holiday requests for next year. Yes, you can do this. Your manager will assess your requests in the usual way. To book holiday, tell me 'Book absence'.</t>
  </si>
  <si>
    <t>what is my holiday entitlement from 01/01/2024</t>
  </si>
  <si>
    <t>holiday balance</t>
  </si>
  <si>
    <t>workplace conflict</t>
  </si>
  <si>
    <t>override approval overtime</t>
  </si>
  <si>
    <t>You'll receive a notification whenever one of your team members submits an overtime claim. Alternatively, you can check your pending overtime approvals &lt;a href="https://dnn.fa.em2.oraclecloud.com/fscmUI/faces/deeplink?objType=BEN_PENDING_ACTIONS&amp;action=NONE"&gt;here&lt;/a&gt;. It's important you review all claims to make sure that the correct rate/allowance/hrs are being claimed. These are the monthly &lt;a href="https://nbsuk.sharepoint.com/sites/INTRA-Salary/SitePages/Payroll-and-payment-of-salary.aspx"&gt;cut off dates&lt;/a&gt; for overtime claims. Please prioritise to action claims before the cut-off. Claims approved after the cut-off wont be paid until the subsequent pay day.</t>
  </si>
  <si>
    <t>approve overtime</t>
  </si>
  <si>
    <t>Please can you explain my holiday entitlement, I have been employed with NBS for coming up 27yrs, based on the policy that equates to 30 days paid holiday per annum, yet on peoplecloud this is showing as 203 (29 days). In addition I have noticed 7hrs have been deducted for public bank holiday, please can you explain this to me.</t>
  </si>
  <si>
    <t>How do I get a copy of my employment contract</t>
  </si>
  <si>
    <t>Can you explain my holiday entitlement to me, my normal accrual holidays is 30 days (210 hours), yet  7hrs have been deducted? This may be something to do with the minus 7hrs for bank holiday which again I donâ€™t understand, can you help me. I have asked my line manager and this was his response 'It looks like its deducted the 7 hours for  January 1st, as this was a Sunday but for clarity Iâ€™d send an Ask HR request!'</t>
  </si>
  <si>
    <t>Hi where do I find london weighting</t>
  </si>
  <si>
    <t>Holiday Calculator</t>
  </si>
  <si>
    <t>Uplift in salary</t>
  </si>
  <si>
    <t>OK. Go here to &lt;a href="https://dnn.fa.em2.oraclecloud.com/hcmUI/faces/deeplink?objType=MGR_CHANGE_SALARY"&gt;start a salary change&lt;/a&gt; for one of your employees.
Only use this option if you're recording an In Year Salary Award. To see step by step guidance on how to initiate an In Year Salary Award, or change a direct report's salary as part of a promotion or transfer, just tell me something like 'Where are the user guides?'.</t>
  </si>
  <si>
    <t>additional responsibility</t>
  </si>
  <si>
    <t>The &lt;a href="https://dnn.fa.em2.oraclecloud.com:443/fscmUI/faces/deeplink?objType=CSO_ARTICLE_CONTENT_KM&amp;objKey=docId%3DHRPOL10%3Blocale%3Den_US&amp;action=EDIT_IN_TAB"&gt;Overtime &amp; Additional Hours Policy&lt;/a&gt;, the &lt;a href="https://dnn.fa.em2.oraclecloud.com:443/fscmUI/faces/deeplink?objType=CSO_ARTICLE_CONTENT_KM&amp;objKey=docId%3DHRPOL7%3Blocale%3Den_US&amp;action=EDIT_IN_TAB"&gt;Branch Network Arrangements Policy&lt;/a&gt; and the &lt;a href="https://dnn.fa.em2.oraclecloud.com:443/fscmUI/faces/deeplink?objType=CSO_ARTICLE_CONTENT_KM&amp;objKey=docId%3DHRPOL9%3Blocale%3Den_US&amp;action=EDIT_IN_TAB"&gt;On Call Policy&lt;/a&gt; are available in Knowledge. When you open a policy, clicking on the star next to the article name saves the policy as a favourite in your Knowledge tab.</t>
  </si>
  <si>
    <t>where is dob held on peolpecloud</t>
  </si>
  <si>
    <t>I'm sorry. I can't find any active colleagues called &lt;b&gt;Dob&lt;/b&gt;. Can you enter the person's name again, in case I got it wrong. Just so you know, my directory only shows active colleagues. If the person you're looking for has left or is temporarily inactive they won't show. If you need to find their employee number or other directory details please raise a Service Request via your Helpdesk tab.</t>
  </si>
  <si>
    <t>Where is Date of Birth held on PeopleCloud?</t>
  </si>
  <si>
    <t>I am still not able to find the person. Try entering their full name. Just so you know, my directory only shows active colleagues. If the person you're looking for has left or is temporarily inactive they won't show. If you need to find their employee number or other directory details please raise a Service Request via your Helpdesk tab.</t>
  </si>
  <si>
    <t>what do you do with public holiday allowances</t>
  </si>
  <si>
    <t>What is my holiday allowance in 2024</t>
  </si>
  <si>
    <t>Here's your absence balance as of 31/12/2024.
&lt;b&gt;0 hrs&lt;/b&gt; of MyReward 
&lt;b&gt;99 hrs 15 mins&lt;/b&gt; of Holiday 
&lt;b&gt;0 hrs&lt;/b&gt; of Recognising Loyalty 
&lt;b&gt;0 hrs&lt;/b&gt; of Work Anniversary 
&lt;b&gt;-2 hrs 45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</si>
  <si>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do i take the -hrs 45 mins off my total?</t>
  </si>
  <si>
    <t>do i take the -hrs 45 mins off my total</t>
  </si>
  <si>
    <t>The absence balances you see in this chat are your unused allowances, defaulted to today's date. To seeÂ how much unused holiday you have left across the whole year, tell me 'View absence balance', then select 'View balance as of another date' from the menu and input '31/12/23' when prompted. Your absence balances include any approved scheduled holiday up to the as of date.</t>
  </si>
  <si>
    <t>what is my 2024 holiday allowance</t>
  </si>
  <si>
    <t>what is 2024 holiday allowance</t>
  </si>
  <si>
    <t>Incorrect Tax code</t>
  </si>
  <si>
    <t>what if p45 does not arrive</t>
  </si>
  <si>
    <t>does my leaver get p45</t>
  </si>
  <si>
    <t>requesting a reference</t>
  </si>
  <si>
    <t>what if my employee has not received their p45</t>
  </si>
  <si>
    <t>how to check overtime submitted</t>
  </si>
  <si>
    <t>where can i find my contract of employment</t>
  </si>
  <si>
    <t>Notice period for contract type 9</t>
  </si>
  <si>
    <t>endng a secondment early</t>
  </si>
  <si>
    <t>recognising loyalty holiday</t>
  </si>
  <si>
    <t>recognising loyalty leave</t>
  </si>
  <si>
    <t>new starter hub allocation</t>
  </si>
  <si>
    <t>what's the policy on allocating a hub for new starters?</t>
  </si>
  <si>
    <t>location for new starters</t>
  </si>
  <si>
    <t>please can i have the phone number for hr</t>
  </si>
  <si>
    <t>can i speak to an agent</t>
  </si>
  <si>
    <t>hey, whats the number for HR please?</t>
  </si>
  <si>
    <t>im on maternity leave</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</si>
  <si>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https://nbs-opa--tst1.custhelp.com/web-determinations/startsession/NBS_Maternity?seedData=%7bname%3a+%22TRACEY.BUTLER2@NATIONWIDE.CO.UK%22%2c+env%3a+%22https://dnn.fa.em2.oraclecloud.com%22%7d&amp;opauniqueuser=TRACEY.BUTLER2@NATIONWIDE.CO.UK</t>
  </si>
  <si>
    <t>You have the following time off in the next twelve months.
&lt;b&gt;14 hrs&lt;/b&gt; of &lt;b&gt;Holiday&lt;/b&gt; from Oct 9th to Oct 10th
&lt;b&gt;14 hrs&lt;/b&gt; of &lt;b&gt;Holiday&lt;/b&gt; from Nov 13th to Nov 14th
Schedule time off: https://dnn.fa.em2.oraclecloud.com/hcmUI/faces/deeplink?objType=ADD_ABSENCE&amp;action=NONE
View absences for a specific duration
View absence balance (excl. sickness balance)</t>
  </si>
  <si>
    <t>How much holiday can I carry forward</t>
  </si>
  <si>
    <t>when did i become a senior fraud analyst - I need info for a witness statement and I cannot tell from records held</t>
  </si>
  <si>
    <t>holiday cancel</t>
  </si>
  <si>
    <t>Leave for stress</t>
  </si>
  <si>
    <t>thats not right</t>
  </si>
  <si>
    <t>pending worker</t>
  </si>
  <si>
    <t>personal contribution</t>
  </si>
  <si>
    <t>staying with family</t>
  </si>
  <si>
    <t>where is the holiday calculator</t>
  </si>
  <si>
    <t>so if I am on 35 hours full time then I can carry over  this amount e.g. 7 days</t>
  </si>
  <si>
    <t>cannot see what I am looking for - what is the current maximum holiday carry over</t>
  </si>
  <si>
    <t>so can you confirm if I can carry over 7 days</t>
  </si>
  <si>
    <t>buy holidays</t>
  </si>
  <si>
    <t>holiday allowance</t>
  </si>
  <si>
    <t>advise of long term eye issue</t>
  </si>
  <si>
    <t>With their team member's consent managers can refer them to Occupational Health (OH). Take a look at this &lt;a href="https://nbsuk.sharepoint.com/sites/INTRA-Wellbeing/SitePages/Occupational-Health.aspx"&gt;Occupational Health guidance&lt;/a&gt; to find find out how.</t>
  </si>
  <si>
    <t>hello i am leaving nationwide 15th Sept, how can i find out if i have holidays owed or if and how much i will be dedected from my final wage slip if i ow holidays back? kids regards gemma P19225</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</si>
  <si>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https://nbs-opa--tst1.custhelp.com/web-determinations/startsession/NBS_FlexWorking?seedData=%7bname%3a+%22LIZ.JONES@NATIONWIDE.CO.UK%22%2c+env%3a+%22https://dnn.fa.em2.oraclecloud.com%22%7d&amp;opauniqueuser=LIZ.JONES@NATIONWIDE.CO.UK</t>
  </si>
  <si>
    <t>what date did I join nationwide?</t>
  </si>
  <si>
    <t>severance calc</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</si>
  <si>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https://nbs-opa--tst1.custhelp.com/web-determinations/startsession/SeverancePayEstimator?seedData=%7bname%3a+%22katie.verth@nationwide.co.uk%22%2c+env%3a+%22https://dnn.fa.em2.oraclecloud.com%22%7d&amp;opauniqueuser=katie.verth@nationwide.co.uk
Job Security and Redundancy Policy: https://dnn.fa.em2.oraclecloud.com:443/fscmUI/faces/deeplink?objType=CSO_ARTICLE_CONTENT_KM&amp;objKey=docId%3DHRPOL17%3Blocale%3Den_US&amp;action=EDIT_IN_TAB</t>
  </si>
  <si>
    <t>absence balance</t>
  </si>
  <si>
    <t>Here's your absence balance as of 31/12/2023.
&lt;b&gt;0 hrs&lt;/b&gt; of MyReward 
&lt;b&gt;14 hrs&lt;/b&gt;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</si>
  <si>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how to i change location</t>
  </si>
  <si>
    <t>Only HR or your manager can update your employment information. Please speak to your manager in the first instance. If they're unable to update your details themselves they can raise a service request via their Helpdesk tab in PeopleCloud and the team will help them.
Your &lt;a href="https://dnn.fa.em2.oraclecloud.com/hcmUI/faces/deeplink?objType=EMP_CONTACT_INFO&amp;action=NONE"&gt;contact information&lt;/a&gt; page can help you view and update your home address. You should only have one home address on PeopleCloud, so please make sure you use the pencil icon to edit your address. Don't add a separate entry. PeopleCloud feeds this information into the other employee systems that need your address details, so you only need to enter your address here.
However, you can &lt;a href="https://dnn.fa.em2.oraclecloud.com/hcmUI/faces/deeplink?objType=CHANGE_LOCATION"&gt;manage your employee's work location&lt;/a&gt;.</t>
  </si>
  <si>
    <t>update work pattern</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</si>
  <si>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https://nbs-opa--tst1.custhelp.com/web-determinations/startsession/SeverancePayEstimator?seedData=%7bname%3a+%22ems.brennan@nationwide.co.uk%22%2c+env%3a+%22https://dnn.fa.em2.oraclecloud.com%22%7d&amp;opauniqueuser=ems.brennan@nationwide.co.uk
Job Security and Redundancy Policy: https://dnn.fa.em2.oraclecloud.com:443/fscmUI/faces/deeplink?objType=CSO_ARTICLE_CONTENT_KM&amp;objKey=docId%3DHRPOL17%3Blocale%3Den_US&amp;action=EDIT_IN_TAB</t>
  </si>
  <si>
    <t>Where do i send reference request</t>
  </si>
  <si>
    <t>Why has my tax cide changed</t>
  </si>
  <si>
    <t>payslips after bonus are different</t>
  </si>
  <si>
    <t>less tax taken than normal in my pay</t>
  </si>
  <si>
    <t>net pay is higher than normal</t>
  </si>
  <si>
    <t>A broad pay band is a group of salaries that cover all the roles in an individual career family. Broad pay bands don't have minimum, maximum or market anchor salary points. Instead, the salary for each role is determined by the nature of the role and by broad band market pay data (how much other organisations typically pay for similar roles). Read more &lt;a href="https://nbsuk.sharepoint.com/sites/INTRA-CareerFamilies"&gt;here&lt;/a&gt;.</t>
  </si>
  <si>
    <t>payslip query</t>
  </si>
  <si>
    <t>&lt;a href='https://dnn.fa.em2.oraclecloud.com/hcmUI/content/conn/FusionAppsContentRepository/uuid/dDocID:8731509?download&amp;XFND_SCHEME_ID=1&amp;XFND_CERT_FP=E7A6669B1744C0DE0883C285E2A79DD364729D79&amp;XFND_RANDOM=6809221402037116880&amp;XFND_EXPIRES=1692887624451&amp;XFND_SIGNATURE=NE28r0FG3wbHsDnT2~o5BAu5~yWhjMSqMsxHHYbtLC8UvubasnUAN0NwQfCrfxCSKXJFbx2R8Po29ysJ5HBSeMAjPeM0tntqC88iYbIMI27OvPDdN2Z~xkCAeLiQwmO9w2EilpHUvPPS8SOhglFENG05xvt3rwdgzWm7daueeV4_&amp;Id=8731509' &gt;View your payslip&lt;/a&gt;</t>
  </si>
  <si>
    <t>How much severance pay will I get</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</si>
  <si>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https://nbs-opa--tst1.custhelp.com/web-determinations/startsession/SeverancePayEstimator?seedData=%7bname%3a+%22SARAH.HARRIS3@NATIONWIDE.CO.UK%22%2c+env%3a+%22https://dnn.fa.em2.oraclecloud.com%22%7d&amp;opauniqueuser=SARAH.HARRIS3@NATIONWIDE.CO.UK
Job Security and Redundancy Policy: https://dnn.fa.em2.oraclecloud.com:443/fscmUI/faces/deeplink?objType=CSO_ARTICLE_CONTENT_KM&amp;objKey=docId%3DHRPOL17%3Blocale%3Den_US&amp;action=EDIT_IN_TAB</t>
  </si>
  <si>
    <t>what will my salary be if i increase my hours?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</si>
  <si>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https://nbs-opa--tst1.custhelp.com/web-determinations/startsession/NBS_FlexWorking?seedData=%7bname%3a+%22SANDRA.KRUSZEWSKA@NATIONWIDE.CO.UK%22%2c+env%3a+%22https://dnn.fa.em2.oraclecloud.com%22%7d&amp;opauniqueuser=SANDRA.KRUSZEWSKA@NATIONWIDE.CO.UK</t>
  </si>
  <si>
    <t>what will my pay be if i change my hours?</t>
  </si>
  <si>
    <t>I want to record an absence</t>
  </si>
  <si>
    <t>log volunteering</t>
  </si>
  <si>
    <t>&lt;a href='https://dnn.fa.em2.oraclecloud.com/hcmUI/content/conn/FusionAppsContentRepository/uuid/dDocID:8743299?download&amp;XFND_SCHEME_ID=1&amp;XFND_CERT_FP=E7A6669B1744C0DE0883C285E2A79DD364729D79&amp;XFND_RANDOM=626043225245332924&amp;XFND_EXPIRES=1692610826906&amp;XFND_SIGNATURE=rh5LEnRlit3FWBxPGIlvPXbD~2rjEsdKZrUNFxiid~Mtf7Tpj8UE-TNXSbKqFyGRJj~AiHg8I0ZqkxMMgWYQKlEvdiKEk6cr-4kQpuF~iWlfLb17NY-5R2-BKMGg5i-C~tGLdEg-p62H-wGQK4C74Qk8UR1BwvsZiabpRBJmVFA_&amp;Id=8743299' &gt;View your payslip&lt;/a&gt;</t>
  </si>
  <si>
    <t>how much annual leave do I have left</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</si>
  <si>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https://nbs-opa--tst1.custhelp.com/web-determinations/startsession/SeverancePayEstimator?seedData=%7bname%3a+%22JORDAN.EDWARDS@NATIONWIDE.CO.UK%22%2c+env%3a+%22https://dnn.fa.em2.oraclecloud.com%22%7d&amp;opauniqueuser=JORDAN.EDWARDS@NATIONWIDE.CO.UK
Job Security and Redundancy Policy: https://dnn.fa.em2.oraclecloud.com:443/fscmUI/faces/deeplink?objType=CSO_ARTICLE_CONTENT_KM&amp;objKey=docId%3DHRPOL17%3Blocale%3Den_US&amp;action=EDIT_IN_TAB</t>
  </si>
  <si>
    <t>How much redundancy pay will I get</t>
  </si>
  <si>
    <t>Time off for funeral</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</si>
  <si>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https://nbs-opa--tst1.custhelp.com/web-determinations/startsession/SeverancePayEstimator?seedData=%7bname%3a+%22JO.BELORGEY@NATIONWIDE.CO.UK%22%2c+env%3a+%22https://dnn.fa.em2.oraclecloud.com%22%7d&amp;opauniqueuser=JO.BELORGEY@NATIONWIDE.CO.UK
Job Security and Redundancy Policy: https://dnn.fa.em2.oraclecloud.com:443/fscmUI/faces/deeplink?objType=CSO_ARTICLE_CONTENT_KM&amp;objKey=docId%3DHRPOL17%3Blocale%3Den_US&amp;action=EDIT_IN_TAB</t>
  </si>
  <si>
    <t>compassionate leave</t>
  </si>
  <si>
    <t>Shared Parental Leave
To find out more please have a look at the Shared Parental Leave Policy. You may also find it helpful to use the Shared Parental Leave and Pay Questionnaire which will estimate your leave and pay values based on the information you enter into it.
Shared Parental Leave Policy: https://dnn.fa.em2.oraclecloud.com:443/fscmUI/faces/deeplink?objType=CSO_ARTICLE_CONTENT_KM&amp;objKey=docId%3DHRPOL12%3Blocale%3Den_US&amp;action=EDIT_IN_TAB
Shared Parental Leave and Pay Questionnaire: https://nbs-opa--tst1.custhelp.com/web-determinations/startsession/NBS_SharedLeave?seedData=%7bname%3a+%22JOANNA.HALL@NATIONWIDE.CO.UK%22%2c+env%3a+%22https://dnn.fa.em2.oraclecloud.com%22%7d&amp;opauniqueuser=JOANNA.HALL@NATIONWIDE.CO.UK</t>
  </si>
  <si>
    <t>To record that you're leaving through resignation or retirement go to the &lt;a href="https://dnn.fa.em2.oraclecloud.com/fscmUI/faces/deeplink?objType=RESIGNATION&amp;amp;action=NONE"&gt;Resignation&lt;/a&gt;Â page and follow the steps in this &lt;a href="https://dnn.fa.em2.oraclecloud.com:443/fscmUI/faces/deeplink?objType=CSO_ARTICLE_CONTENT_KM&amp;amp;objKey=docId%3DHRGUI11%3Blocale%3Den_US&amp;amp;action=EDIT_IN_TAB"&gt;Resignation Guide&lt;/a&gt;. Your leaving date is your last day of paid work at Nationwide. Please record this correctly and select the appropriate leaving reason. You may want to check your &lt;a href="https://dnn-dev10.fa.em2.oraclecloud.com/hcmUI/faces/deeplink?objType=EMP_CONTACT_INFO&amp;amp;action=NONE"&gt;home address&lt;/a&gt; is correct in case we need to send your P45 and Leaving Confirmation Letter to you by post after you've left.</t>
  </si>
  <si>
    <t>Sickness Absence (while on holiday)</t>
  </si>
  <si>
    <t>The &lt;a href="https://dnn.fa.em2.oraclecloud.com:443/fscmUI/faces/deeplink?objType=CSO_ARTICLE_CONTENT_KM&amp;amp;objKey=docId%3DHRPOL45%3Blocale%3Den_US&amp;amp;action=EDIT_IN_TAB"&gt;Holiday Policy&lt;/a&gt;Â tells you all about what happens to your holiday allowance and your booked holidays when you're on sick leave.</t>
  </si>
  <si>
    <t>One of my team was ill whilst on holiday</t>
  </si>
  <si>
    <t>Here's your absence balance as of 31/12/2023.
&lt;b&gt;55 hrs 7 mins&lt;/b&gt; of Holiday 
&lt;b&gt;0 hrs&lt;/b&gt; of Recognising Loyalty 
&lt;b&gt;0 hrs&lt;/b&gt; of Work Anniversary 
&lt;b&gt;0 hrs&lt;/b&gt; of MyReward 
&lt;b&gt;-21 hrs 15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</si>
  <si>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I've got a question about decomissioning tech when we're extending a contract</t>
  </si>
  <si>
    <t>Hi. I'm in the process of extending the contract for my intern. Because of payroll cut off technically that means they have to leave for a day before rejoining. Do I still have to decomission tech in that case?</t>
  </si>
  <si>
    <t>That doesn't answer my question</t>
  </si>
  <si>
    <t>I need to submit an ask HR question</t>
  </si>
  <si>
    <t>Ok. It sounds like youâ€™re looking for support with a complaint. If itâ€™s in relation to the recruitment process please speak to your &lt;a href="https://nbsuk.sharepoint.com/sites/INTRA-Recruitment/SitePages/Resourcing-Team-Contacts.aspx"&gt;Resourcing Business Partner&lt;/a&gt; in the first instance. Theyâ€™ll be able to help you escalate it further, if required. If itâ€™s about a different HR process, or you need us to provide you with employee information so you can progress a complaint that youâ€™re handling, please raise a &lt;a href="https://dnn.fa.em2.oraclecloud.com/fscmUI/faces/deeplink?objType=SVC_SERVICE_REQUEST_HCM&amp;amp;action=CREATE_IN_TAB&amp;amp;objKey=SelfServiceCategory_c%3DNBS_HRM_OTHER%3BSelfServiceSubCategory_c%3DNBS_HRM_OTHER_AAQ%3BChannelTypeCd%3DNBS_HRM_ODA"&gt;Service Request&lt;/a&gt;, making sure to give us as much information as possible.</t>
  </si>
  <si>
    <t>bank holidays</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</si>
  <si>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https://nbs-opa--tst1.custhelp.com/web-determinations/startsession/SeverancePayEstimator?seedData=%7bname%3a+%22MATTHEW.ROBERTS@nationwide.co.uk%22%2c+env%3a+%22https://dnn.fa.em2.oraclecloud.com%22%7d&amp;opauniqueuser=MATTHEW.ROBERTS@nationwide.co.uk
Job Security and Redundancy Policy: https://dnn.fa.em2.oraclecloud.com:443/fscmUI/faces/deeplink?objType=CSO_ARTICLE_CONTENT_KM&amp;objKey=docId%3DHRPOL17%3Blocale%3Den_US&amp;action=EDIT_IN_TAB</t>
  </si>
  <si>
    <t>how do I update my name?</t>
  </si>
  <si>
    <t>&lt;a href="https://dnn.fa.em2.oraclecloud.com/fscmUI/faces/deeplink?objType=EMP_PERSONAL_DETAILS&amp;action=NONE"&gt;View and update your personal details&lt;/a&gt; including your name, marital status and other demographic information. If you're changing your address or your legal name, remember to also notify HMRC.
View your profile in &lt;a href="https://dnn.fa.em2.oraclecloud.com/fscmUI/faces/deeplink?objType=DIRECTORY_SEARCH&amp;action=NONE"&gt;Directory&lt;/a&gt;.</t>
  </si>
  <si>
    <t>severance</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</si>
  <si>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https://nbs-opa--tst1.custhelp.com/web-determinations/startsession/SeverancePayEstimator?seedData=%7bname%3a+%22MICHAEL.BELL@NATIONWIDE.CO.UK%22%2c+env%3a+%22https://dnn.fa.em2.oraclecloud.com%22%7d&amp;opauniqueuser=MICHAEL.BELL@NATIONWIDE.CO.UK
Job Security and Redundancy Policy: https://dnn.fa.em2.oraclecloud.com:443/fscmUI/faces/deeplink?objType=CSO_ARTICLE_CONTENT_KM&amp;objKey=docId%3DHRPOL17%3Blocale%3Den_US&amp;action=EDIT_IN_TAB</t>
  </si>
  <si>
    <t>NEED TO SPEAK TO HR MEMBER</t>
  </si>
  <si>
    <t>BRANCH COVER</t>
  </si>
  <si>
    <t>has my service request submitted?</t>
  </si>
  <si>
    <t>How do I know my service request has sent?</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</si>
  <si>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https://nbs-opa--tst1.custhelp.com/web-determinations/startsession/SeverancePayEstimator?seedData=%7bname%3a+%22ROBERT.LIVESEY2@NATIONWIDE.CO.UK%22%2c+env%3a+%22https://dnn.fa.em2.oraclecloud.com%22%7d&amp;opauniqueuser=ROBERT.LIVESEY2@NATIONWIDE.CO.UK
Job Security and Redundancy Policy: https://dnn.fa.em2.oraclecloud.com:443/fscmUI/faces/deeplink?objType=CSO_ARTICLE_CONTENT_KM&amp;objKey=docId%3DHRPOL17%3Blocale%3Den_US&amp;action=EDIT_IN_TAB</t>
  </si>
  <si>
    <t>In the event of redundancy are there any enhancements to pensions</t>
  </si>
  <si>
    <t>You can submit another claim for the overtime that you missed. You don't need to include the overtime that you've already submitted a claim for - just add the missing hours. If you've missed the cut-off you can still submit this additional claim and it'll be processed in the following month's pay.</t>
  </si>
  <si>
    <t>Once an overtime claim has been submitted it can't be rerouted. If it needs to be actioned by a different manager, and they don't already have the delegated access they need to do this, we can set this up for them. We can only take instruction from the original manager's manager. They need to raise a &lt;a href="https://dnn.fa.em2.oraclecloud.com/fscmUI/faces/deeplink?objType=SVC_SERVICE_REQUEST_HCM&amp;action=CREATE_IN_TAB&amp;objKey=SelfServiceCategory_c%3DNBS_HRM_MMDS%3BSelfServiceSubCategory_c%3DNBS_HRM_MMDS_AAQ%3BChannelTypeCd%3DNBS_HRM_ODA"&gt;Service Request&lt;/a&gt;, making sure to enter 'Delegated Access' in summary, and enter the delegate's name and reason for needing the access in the details section.</t>
  </si>
  <si>
    <t>resolution framework</t>
  </si>
  <si>
    <t>how do I change hours?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</si>
  <si>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https://nbs-opa--tst1.custhelp.com/web-determinations/startsession/NBS_FlexWorking?seedData=%7bname%3a+%22ANGELAT.TILEY@NATIONWIDE.CO.UK%22%2c+env%3a+%22https://dnn.fa.em2.oraclecloud.com%22%7d&amp;opauniqueuser=ANGELAT.TILEY@NATIONWIDE.CO.UK</t>
  </si>
  <si>
    <t>What is our stance on Covid after testing positive</t>
  </si>
  <si>
    <t>How to raise faults against peoplecloud</t>
  </si>
  <si>
    <t>Please take a look at the &lt;a href="https://dnn.fa.em2.oraclecloud.com:443/fscmUI/faces/deeplink?objType=CSO_ARTICLE_CONTENT_KM&amp;objKey=docId%3DHRGUI147%3Blocale%3Den_US&amp;action=EDIT_IN_TAB"&gt;PeopleCloud Mobile Guide&lt;/a&gt; for step by step instructions about how to access and use it on your mobile device. There are some important steps that you'll need to carry out first, before accessing PeopleCloud on your device. The guide above contains all the information you need. Please read all the information that applies to you before you begin.</t>
  </si>
  <si>
    <t>Unable to save Goals progress updates</t>
  </si>
  <si>
    <t>sell back holidays</t>
  </si>
  <si>
    <t>Here's your absence balance as of 04/01/2023.
&lt;b&gt;20 hrs&lt;/b&gt; of MyReward 
&lt;b&gt;106 hrs 58 mins&lt;/b&gt; of Holiday 
&lt;b&gt;0 hrs&lt;/b&gt; of Recognising Loyalty 
&lt;b&gt;0 hrs&lt;/b&gt; of Work Anniversary 
&lt;b&gt;-8 hrs 30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</si>
  <si>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01/01/2023.
&lt;b&gt;20 hrs&lt;/b&gt; of MyReward 
&lt;b&gt;106 hrs 58 mins&lt;/b&gt; of Holiday 
&lt;b&gt;0 hrs&lt;/b&gt; of Recognising Loyalty 
&lt;b&gt;0 hrs&lt;/b&gt; of Work Anniversary 
&lt;b&gt;-8 hrs 30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</si>
  <si>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My holiday entitlement has gone from 128 hours to 110 hours on the feed to Qstory, how do i request for this to be looked into. thank you</t>
  </si>
  <si>
    <t>&lt;p style="color:#000000;"&gt;Sure. All the holiday requests you've submitted are listed on your &lt;a href="https://dnn.fa.em2.oraclecloud.com/fscmUI/faces/deeplink?objType=EXISTING_ABSENCES&amp;amp;action=NONE"&gt;Existing Absences page&lt;/a&gt;. Approved requests show a status of Scheduled or Completed, depending on whether they're in the future or in the past. Cancelled requests show as Withdrawn.Â Â &lt;/p&gt;</t>
  </si>
  <si>
    <t>I have added my car to my profile and tried to follow the instructions on the intranet</t>
  </si>
  <si>
    <t>Ok. It sounds like your asking for help with Learning. If you're trying to access your Learning via a Mac make sure to use the links in this &lt;a href="https://nbsuk.sharepoint.com/sites/INTRA-EssentialLearning/Shared%20Documents/Forms/AllItems.aspx?id=%2Fsites%2FINTRA%2DEssentialLearning%2FShared%20Documents%2FMac%20User%20Essential%20Learning%20Links%20v1%2E3%2Epdf&amp;amp;parent=%2Fsites%2FINTRA%2DEssentialLearning%2FShared%20Documents"&gt;guide&lt;/a&gt;Â via the Safari browser. If the learning keeps freezing, a video within the learning won't play or you've completed some learning and it's not showing as complete (even when you've clicked on Save &amp; Close), please &lt;a href="https://dnn.fa.em2.oraclecloud.com/fscmUI/faces/deeplink?objType=SVC_SERVICE_REQUEST_HCM&amp;amp;action=CREATE_IN_TAB&amp;amp;objKey=SelfServiceCategory_c%3DNBS_HRM_MMDS%3BSelfServiceSubCategory_c%3DNBS_HRM_MMDS_AAQ%3BChannelTypeCd%3DNBS_HRM_ODA"&gt;raise a service request&lt;/a&gt;Â making sure to tell us the name of the module you're in and the issues you're experiencing.Â If you can attach screen shots of the issue that will be very helpful. If you can't see the navigation buttons please check the zoom setting on your browser is 75% or less.</t>
  </si>
  <si>
    <t>I'm trying to claim mileage for the first time, I have a car allowance but on NEO the only option available to me is Mileage no car allowance so I can't complete my claim</t>
  </si>
  <si>
    <t>holiday entitlement</t>
  </si>
  <si>
    <t>what holiday am i entitled to</t>
  </si>
  <si>
    <t>I am leaving and I am unsure of my holiday entitlement upon leaving</t>
  </si>
  <si>
    <t>working out how much holiday someone leaving has</t>
  </si>
  <si>
    <t>working out holiday for leaver</t>
  </si>
  <si>
    <t>someone leaving wants to know how much holiday they have left</t>
  </si>
  <si>
    <t>someone whos leaving holiday balance gone</t>
  </si>
  <si>
    <t>You can only see absence balances for your team. Do you want to check balance for someone in your team?
Yes
No</t>
  </si>
  <si>
    <t>Yes</t>
  </si>
  <si>
    <t>Which team member's absence balance do you want to see?</t>
  </si>
  <si>
    <t>Lisa Smith</t>
  </si>
  <si>
    <t>Hmm. I didn't understand that date. Tell me something like "May 1st". 
I'm done</t>
  </si>
  <si>
    <t>finding out someones hours of holiday left before they leave</t>
  </si>
  <si>
    <t>missing holiday balance</t>
  </si>
  <si>
    <t>what is my holiday entitlment?</t>
  </si>
  <si>
    <t>when will I receive my severance pay?</t>
  </si>
  <si>
    <t>&lt;p&gt;If you were eligible for the &lt;a href="https://nbsuk.sharepoint.com/sites/INTRA-News/SitePages/Nationwide%E2%80%99s-proposed-pay-package-for-2023-24.aspx"&gt;2023 Annual Pay Review&lt;/a&gt; your new salary details became available on PeopleCloud on 1 April 2023. Your annual pay rise is based on your pre-pay review salary which you'll find by clicking the 'Show Prior Salary' link on your &lt;a href="https://dnn.fa.em2.oraclecloud.com/fscmUI/faces/deeplink?objType=PERSON_SPOTLIGHT_CMP&amp;amp;action=NONE"&gt;My Compensation&lt;/a&gt; page.&lt;/p&gt;</t>
  </si>
  <si>
    <t>New starter pay</t>
  </si>
  <si>
    <t>Your current annual salary is shown in your &lt;a href="https://dnn.fa.em2.oraclecloud.com/fscmUI/faces/deeplink?objType=PERSON_SPOTLIGHT_CMP&amp;amp;action=NONE"&gt;Compensation&lt;/a&gt; section. This shows your basic (notional) salary, before any deductions and it doesn't include bonuses. If you started part way through the month your first months pay will align with the number of working days you were employed at Nationwide that month.Â If you joined before the 14th of the month your first pay day will be in the same month. If you joined on or after the 14th your first pay day will be the following month and it'll include your backdated pay for the month you started in. Your salary will be paid into the account you specified when you completed your Welcome Pack.Â We transfer your pay so that it reaches your chosen account on &lt;a href="https://nbsuk.sharepoint.com/sites/INTRA-salary/sitepages/payroll-and-payment-of-salary.aspx"&gt;pay day&lt;/a&gt;. How long it takes to show as cleared funds in your account is determined by your bank's / building society's own timescales.Â YourÂ &lt;a href="https://dnn.fa.em2.oraclecloud.com/fscmUI/faces/deeplink?objType=VIEW_RES_PAY_SLIP&amp;amp;action=NONE"&gt;payslip&lt;/a&gt;Â will be available 3 working days before pay day.</t>
  </si>
  <si>
    <t>New starter hasnt been paid</t>
  </si>
  <si>
    <t>maternity return</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</si>
  <si>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https://nbs-opa--tst1.custhelp.com/web-determinations/startsession/NBS_Maternity?seedData=%7bname%3a+%22SIMON.WILLMOT@NATIONWIDE.CO.UK%22%2c+env%3a+%22https://dnn.fa.em2.oraclecloud.com%22%7d&amp;opauniqueuser=SIMON.WILLMOT@NATIONWIDE.CO.UK</t>
  </si>
  <si>
    <t>change hours</t>
  </si>
  <si>
    <t>How can i change my hours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</si>
  <si>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https://nbs-opa--tst1.custhelp.com/web-determinations/startsession/NBS_FlexWorking?seedData=%7bname%3a+%22MATT.BISSET@NATIONWIDE.CO.UK%22%2c+env%3a+%22https://dnn.fa.em2.oraclecloud.com%22%7d&amp;opauniqueuser=MATT.BISSET@NATIONWIDE.CO.UK</t>
  </si>
  <si>
    <t>bereavement</t>
  </si>
  <si>
    <t>keying bereavement leave</t>
  </si>
  <si>
    <t>absence</t>
  </si>
  <si>
    <t>You've taken the following time off in the last twelve months.
&lt;b&gt;3 hrs 30 mins&lt;/b&gt; of &lt;b&gt;Holiday&lt;/b&gt; on Aug 7th
&lt;b&gt;3 hrs 30 mins&lt;/b&gt; of &lt;b&gt;Holiday&lt;/b&gt; on Jul 31st
&lt;b&gt;28 hrs&lt;/b&gt; of &lt;b&gt;Holiday&lt;/b&gt; from Jul 17th to Jul 20th
&lt;b&gt;28 hrs&lt;/b&gt; of &lt;b&gt;Holiday&lt;/b&gt; from May 8th to May 12th
&lt;b&gt;14 hrs&lt;/b&gt; of &lt;b&gt;Holiday&lt;/b&gt; from Apr 3rd to Apr 4th
&lt;b&gt;3 hrs 50 mins&lt;/b&gt; of &lt;b&gt;Family Support Leave&lt;/b&gt; on Mar 30th
&lt;b&gt;3 hrs&lt;/b&gt; of &lt;b&gt;Holiday&lt;/b&gt; on Mar 3rd
&lt;b&gt;7 hrs&lt;/b&gt; of &lt;b&gt;Holiday&lt;/b&gt; on Feb 14th
&lt;b&gt;3 hrs 50 mins&lt;/b&gt; of &lt;b&gt;Family Support Leave&lt;/b&gt; on Jan 31st
&lt;b&gt;7 hrs&lt;/b&gt; of &lt;b&gt;Holiday&lt;/b&gt; on Dec 28th
&lt;b&gt;7 hrs&lt;/b&gt; of &lt;b&gt;Holiday&lt;/b&gt; on Dec 20th
&lt;b&gt;35 hrs&lt;/b&gt; of &lt;b&gt;Holiday&lt;/b&gt; from Oct 24th to Oct 28th
&lt;b&gt;35 hrs&lt;/b&gt; of &lt;b&gt;Holiday&lt;/b&gt; from Oct 3rd to Oct 7th
&lt;b&gt;28 calendar days&lt;/b&gt; of &lt;b&gt;Paternity Leave - Childbirth&lt;/b&gt; from Sep 5th to Oct 2nd
&lt;b&gt;14 hrs&lt;/b&gt; of &lt;b&gt;Holiday&lt;/b&gt; from Sep 1st to Sep 2nd
&lt;b&gt;14 hrs&lt;/b&gt; of &lt;b&gt;Holiday&lt;/b&gt; from Aug 22nd to Aug 23rd
Schedule time off: https://dnn.fa.em2.oraclecloud.com/hcmUI/faces/deeplink?objType=ADD_ABSENCE&amp;action=NONE
View future absences
View absences for a specific duration
View absence balance (excl. sickness balance)</t>
  </si>
  <si>
    <t>keying absence</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</si>
  <si>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https://nbs-opa--tst1.custhelp.com/web-determinations/startsession/SeverancePayEstimator?seedData=%7bname%3a+%22MICHAELA.EARP@NATIONWIDE.CO.UK%22%2c+env%3a+%22https://dnn.fa.em2.oraclecloud.com%22%7d&amp;opauniqueuser=MICHAELA.EARP@NATIONWIDE.CO.UK
Job Security and Redundancy Policy: https://dnn.fa.em2.oraclecloud.com:443/fscmUI/faces/deeplink?objType=CSO_ARTICLE_CONTENT_KM&amp;objKey=docId%3DHRPOL17%3Blocale%3Den_US&amp;action=EDIT_IN_TAB</t>
  </si>
  <si>
    <t>when is the 2024 bank holiday calculator coming out</t>
  </si>
  <si>
    <t>what is the cut off for overtime</t>
  </si>
  <si>
    <t>&lt;a href='https://dnn.fa.em2.oraclecloud.com/hcmUI/content/conn/FusionAppsContentRepository/uuid/dDocID:8742451?download&amp;XFND_SCHEME_ID=1&amp;XFND_CERT_FP=E7A6669B1744C0DE0883C285E2A79DD364729D79&amp;XFND_RANDOM=-469641056686167124&amp;XFND_EXPIRES=1692366394883&amp;XFND_SIGNATURE=OC~JfddQFQJ2029GzT7y9J5zJzJRqKv8poyNCl2gJELjE~tYQ1hrQ4V-YbsymnuWUUK3RyNJsPxsiAkFMRG0Ej80QWBetU4gutirA3n9NVHTZeIiylcwX6L1pNnCFO0pDX8L-CDb3kHJEOy7q1MM8krN-0h6TQsy5Rh-rq8IAt0_&amp;Id=8742451' &gt;View your payslip&lt;/a&gt;</t>
  </si>
  <si>
    <t>Hi, I don't understand why I've been paid less can some one please help me with this?</t>
  </si>
  <si>
    <t>There are several factors that may cause your pay to decrease or increase from one month to the next. These depend on your specific circumstances. Please raise a &lt;a href="https://dnn.fa.em2.oraclecloud.com/fscmUI/faces/deeplink?objType=SVC_SERVICE_REQUEST_HCM&amp;amp;action=CREATE_IN_TAB&amp;amp;objKey=SelfServiceCategory_c%3DNBS_HRM_PAB%3BSelfServiceSubCategory_c%3DNBS_HRM_PAB_AAQ%3BChannelTypeCd%3DNBS_HRM_ODA"&gt;Service Request&lt;/a&gt; and we'll look into this for you.</t>
  </si>
  <si>
    <t>Bank holiday calculator</t>
  </si>
  <si>
    <t>probation confirmation</t>
  </si>
  <si>
    <t>Ok you can do that here.&lt;br /&gt;
&lt;a href="https://dnn.fa.em2.oraclecloud.com/hcmUI/faces/deeplink?objType=CHANGE_ASSIGNMENT"&gt;Change your direct report's assignment&lt;/a&gt;. You should only use this to confirm their probation, extend or confirm their fixed term contract, update their secondment, location, or department details. Take a look at the &lt;a href="https://dnn.fa.em2.oraclecloud.com/fscmUI/faces/deeplink?objType=CSO_ARTICLE_CONTENT_KM&amp;amp;objKey=docId%3DHRGUI56%3Blocale%3Den_US&amp;amp;action=EDIT_IN_TAB"&gt;PeopleCloud Manager Keying Guide&lt;/a&gt;Â to find out how.</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</si>
  <si>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https://nbs-opa--tst1.custhelp.com/web-determinations/startsession/SeverancePayEstimator?seedData=%7bname%3a+%22LAURA.HOLMES@NATIONWIDE.CO.UK%22%2c+env%3a+%22https://dnn.fa.em2.oraclecloud.com%22%7d&amp;opauniqueuser=LAURA.HOLMES@NATIONWIDE.CO.UK
Job Security and Redundancy Policy: https://dnn.fa.em2.oraclecloud.com:443/fscmUI/faces/deeplink?objType=CSO_ARTICLE_CONTENT_KM&amp;objKey=docId%3DHRPOL17%3Blocale%3Den_US&amp;action=EDIT_IN_TAB</t>
  </si>
  <si>
    <t>How much holiday do I have left?</t>
  </si>
  <si>
    <t>how much is my holiday entitlement?</t>
  </si>
  <si>
    <t>Flexible Working</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</si>
  <si>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https://nbs-opa--tst1.custhelp.com/web-determinations/startsession/NBS_FlexWorking?seedData=%7bname%3a+%22SAM.BISSETT@NATIONWIDE.CO.UK%22%2c+env%3a+%22https://dnn.fa.em2.oraclecloud.com%22%7d&amp;opauniqueuser=SAM.BISSETT@NATIONWIDE.CO.UK</t>
  </si>
  <si>
    <t>maternity calculator</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</si>
  <si>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https://nbs-opa--tst1.custhelp.com/web-determinations/startsession/NBS_Maternity?seedData=%7bname%3a+%22SAM.BISSETT@NATIONWIDE.CO.UK%22%2c+env%3a+%22https://dnn.fa.em2.oraclecloud.com%22%7d&amp;opauniqueuser=SAM.BISSETT@NATIONWIDE.CO.UK</t>
  </si>
  <si>
    <t>holiday calcualtor</t>
  </si>
  <si>
    <t>public holiday calcualtor</t>
  </si>
  <si>
    <t>dress code</t>
  </si>
  <si>
    <t>Sure. I can help with that.
&lt;a href="https://dnn.fa.em2.oraclecloud.com/fscmUI/faces/deeplink?objType=EMP_PERSONAL_DETAILS&amp;action=NONE"&gt;View and update your personal details&lt;/a&gt; including your name, marital status and other demographic information. If you're changing your address or your legal name, remember to also notify HMRC.
&lt;a href="https://dnn.fa.em2.oraclecloud.com/hcmUI/faces/deeplink?objType=EMP_CONTACT_INFO&amp;action=NONE"&gt;View and update your contact details&lt;/a&gt; including your phone, email, home address and other communication methods.</t>
  </si>
  <si>
    <t>working pattern</t>
  </si>
  <si>
    <t>Sure. Here's where you can &lt;a href="https://dnn.fa.em2.oraclecloud.com/fscmUI/faces/deeplink?objType=WORKER_TEAM_SCHEDULE_RUI&amp;amp;action=NONE"&gt;view your own work schedule&lt;/a&gt;. Blue indicates your work schedule and yellow indicates your holidays. If you're changing your hours, either your manager or HR will update your schedule. If you spot that your schedule isn't right, please speak to your manager in the first instance.</t>
  </si>
  <si>
    <t>change teams working hours</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</si>
  <si>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https://nbs-opa--tst1.custhelp.com/web-determinations/startsession/SeverancePayEstimator?seedData=%7bname%3a+%22DAVID.CANTWELL@NATIONWIDE.CO.UK%22%2c+env%3a+%22https://dnn.fa.em2.oraclecloud.com%22%7d&amp;opauniqueuser=DAVID.CANTWELL@NATIONWIDE.CO.UK
Job Security and Redundancy Policy: https://dnn.fa.em2.oraclecloud.com:443/fscmUI/faces/deeplink?objType=CSO_ARTICLE_CONTENT_KM&amp;objKey=docId%3DHRPOL17%3Blocale%3Den_US&amp;action=EDIT_IN_TAB</t>
  </si>
  <si>
    <t>eyetest</t>
  </si>
  <si>
    <t>Sure. You're asking about managers MI. As a manager you can see key data about your team via the Analytics section at the bottom of your My Team page. Click Refresh to bring up the reports. They show who's got incomplete / overdue Learning, fewer goals than they need, incomplete diversity information or high sickness rates. You'll also see your headcount, your recent joiners and recent leavers. There's more guidance &lt;a href="https://dnn.fa.em2.oraclecloud.com/fscmUI/faces/deeplink?objType=CSO_ARTICLE_CONTENT_KM&amp;amp;objKey=docId%3DHRGUI56%3Blocale%3Den_US&amp;amp;action=EDIT_IN_TAB"&gt;here&lt;/a&gt;.</t>
  </si>
  <si>
    <t>eyetest when on mat leave</t>
  </si>
  <si>
    <t>You can't access another worker's absence information.</t>
  </si>
  <si>
    <t>Change employees JB code</t>
  </si>
  <si>
    <t>Trying to delete overtime</t>
  </si>
  <si>
    <t>employee anniversary</t>
  </si>
  <si>
    <t>call</t>
  </si>
  <si>
    <t>number</t>
  </si>
  <si>
    <t>phone number</t>
  </si>
  <si>
    <t>Where do I key a termination</t>
  </si>
  <si>
    <t>Family support</t>
  </si>
  <si>
    <t>how do I change my contracted hours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</si>
  <si>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https://nbs-opa--tst1.custhelp.com/web-determinations/startsession/NBS_FlexWorking?seedData=%7bname%3a+%22laura.williams@nationwide.co.uk%22%2c+env%3a+%22https://dnn.fa.em2.oraclecloud.com%22%7d&amp;opauniqueuser=laura.williams@nationwide.co.uk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</si>
  <si>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https://nbs-opa--tst1.custhelp.com/web-determinations/startsession/SeverancePayEstimator?seedData=%7bname%3a+%22JAMES.LEY@NATIONWIDE.CO.UK%22%2c+env%3a+%22https://dnn.fa.em2.oraclecloud.com%22%7d&amp;opauniqueuser=JAMES.LEY@NATIONWIDE.CO.UK
Job Security and Redundancy Policy: https://dnn.fa.em2.oraclecloud.com:443/fscmUI/faces/deeplink?objType=CSO_ARTICLE_CONTENT_KM&amp;objKey=docId%3DHRPOL17%3Blocale%3Den_US&amp;action=EDIT_IN_TAB</t>
  </si>
  <si>
    <t>secondment agreement</t>
  </si>
  <si>
    <t>How can i re set an e learning module?</t>
  </si>
  <si>
    <t>what is additional responsibility pay</t>
  </si>
  <si>
    <t>additional responsibility pay</t>
  </si>
  <si>
    <t>acting up pay</t>
  </si>
  <si>
    <t>What is my holiday balance?</t>
  </si>
  <si>
    <t>dependants leave</t>
  </si>
  <si>
    <t>emergency dependants leave</t>
  </si>
  <si>
    <t>I need a copy of my ill health stage one meeting paperwork</t>
  </si>
  <si>
    <t>it wont let me access the pdf</t>
  </si>
  <si>
    <t>Sick policy</t>
  </si>
  <si>
    <t>i need to see a job role for a job i have applied for</t>
  </si>
  <si>
    <t>can i see a job role</t>
  </si>
  <si>
    <t>Your job title is &lt;b&gt;Policy &amp; Regulation Consultant&lt;/b&gt;.
Need to see one of your co-workers job details? Try &lt;q&gt;Show me John Smith's job details&lt;/q&gt;.</t>
  </si>
  <si>
    <t>telephone number for human resources</t>
  </si>
  <si>
    <t>where is the telephone number for HR</t>
  </si>
  <si>
    <t>holidays left</t>
  </si>
  <si>
    <t>Here's your absence balance as of 31/12/2023.
&lt;b&gt;0 hrs&lt;/b&gt; of Work Anniversary 
&lt;b&gt;-21 hrs&lt;/b&gt; of Public Holiday 
&lt;b&gt;0 hrs&lt;/b&gt; of MyReward 
&lt;b&gt;30 hrs&lt;/b&gt; of Holiday 
&lt;b&gt;1 hr 30 mins&lt;/b&gt; of Recognising Loyalty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</si>
  <si>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Can you please tell me my hourly rate, as I am on term time I am struggling to work it out</t>
  </si>
  <si>
    <t>confirm probation</t>
  </si>
  <si>
    <t>Confirm probation</t>
  </si>
  <si>
    <t>manage employee work location</t>
  </si>
  <si>
    <t>What is the full name of the person whose information you want to see?</t>
  </si>
  <si>
    <t>can I change my base location</t>
  </si>
  <si>
    <t>manage an employee base location</t>
  </si>
  <si>
    <t>salary reference</t>
  </si>
  <si>
    <t>date of birth</t>
  </si>
  <si>
    <t>team members date of birth</t>
  </si>
  <si>
    <t>Sure. Here's how you can do it.
&lt;a href='https://dnn.fa.em2.oraclecloud.com/hcmUI/faces/deeplink?objType=EMPLOYMENT_INFO&amp;action=NONE'&gt;View reports start dates&lt;/a&gt;</t>
  </si>
  <si>
    <t>contract type</t>
  </si>
  <si>
    <t>prolonged sickness benefit</t>
  </si>
  <si>
    <t>sick pay</t>
  </si>
  <si>
    <t>confirm Member representative days</t>
  </si>
  <si>
    <t>kit days</t>
  </si>
  <si>
    <t>Keeping in Touch Days (KIT days) are a way for you to stay in touch with your team and with work while you're on leave. They're ideal for attending things like department briefings, team meetings, training or volunteering. If you're on maternity or adoption leave you can have up to 10 KIT days. If you're on shared parental leave you can have up to 20 KIT days. Take a look at the Adoption, Maternity or Shared Parental Leave guidancein the &lt;a href="https://dnn.fa.em2.oraclecloud.com:443/fscmUI/faces/deeplink?objType=CSO_ARTICLE_CONTENT_KM&amp;objKey=docId%3DHRPOL12%3Blocale%3Den_US&amp;action=EDIT_IN_TAB"&gt;Becoming a Parent Policy&lt;/a&gt; for more information.</t>
  </si>
  <si>
    <t>paye</t>
  </si>
  <si>
    <t>Where do I find an In Year Salary Review Request</t>
  </si>
  <si>
    <t>Can you tell me how long a notice that I have to give for retirement and if it is 3 mths, can I be held to that.</t>
  </si>
  <si>
    <t>overtime requst</t>
  </si>
  <si>
    <t>covering branch</t>
  </si>
  <si>
    <t>where are the user guides</t>
  </si>
  <si>
    <t>where is the salary guidance tool</t>
  </si>
  <si>
    <t>Lease car benefit in kind</t>
  </si>
  <si>
    <t>My lease car benefit in kind is incorrect</t>
  </si>
  <si>
    <t>My tax code needs changing due to my company car</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</si>
  <si>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https://nbs-opa--tst1.custhelp.com/web-determinations/startsession/SeverancePayEstimator?seedData=%7bname%3a+%22JANE.STRATFORD@NATIONWIDE.CO.UK%22%2c+env%3a+%22https://dnn.fa.em2.oraclecloud.com%22%7d&amp;opauniqueuser=JANE.STRATFORD@NATIONWIDE.CO.UK
Job Security and Redundancy Policy: https://dnn.fa.em2.oraclecloud.com:443/fscmUI/faces/deeplink?objType=CSO_ARTICLE_CONTENT_KM&amp;objKey=docId%3DHRPOL17%3Blocale%3Den_US&amp;action=EDIT_IN_TAB</t>
  </si>
  <si>
    <t>End of year documents</t>
  </si>
  <si>
    <t>year end statement</t>
  </si>
  <si>
    <t>contact number for ask hr</t>
  </si>
  <si>
    <t>when can we take annual leave while on maternity</t>
  </si>
  <si>
    <t>holiday entilement</t>
  </si>
  <si>
    <t>Process for reviewing job level</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</si>
  <si>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https://nbs-opa--tst1.custhelp.com/web-determinations/startsession/SeverancePayEstimator?seedData=%7bname%3a+%22CANDESSE.MOON@NATIONWIDE.CO.UK%22%2c+env%3a+%22https://dnn.fa.em2.oraclecloud.com%22%7d&amp;opauniqueuser=CANDESSE.MOON@NATIONWIDE.CO.UK
Job Security and Redundancy Policy: https://dnn.fa.em2.oraclecloud.com:443/fscmUI/faces/deeplink?objType=CSO_ARTICLE_CONTENT_KM&amp;objKey=docId%3DHRPOL17%3Blocale%3Den_US&amp;action=EDIT_IN_TAB</t>
  </si>
  <si>
    <t>how 2 guide template</t>
  </si>
  <si>
    <t>p11d</t>
  </si>
  <si>
    <t>leaving the society and update address</t>
  </si>
  <si>
    <t>update address once left</t>
  </si>
  <si>
    <t>how do i take 30 mins holiday</t>
  </si>
  <si>
    <t>responsibility pay</t>
  </si>
  <si>
    <t>addtional responsibility allowance form</t>
  </si>
  <si>
    <t>uplift salary</t>
  </si>
  <si>
    <t>uplift salary guide</t>
  </si>
  <si>
    <t>where are the user guides to uplift salary</t>
  </si>
  <si>
    <t>what is my career family ?</t>
  </si>
  <si>
    <t>where do i enter overtime</t>
  </si>
  <si>
    <t>You submit Overtime and On call claims via &lt;a href="https://dnn.fa.em2.oraclecloud.com/fscmUI/faces/deeplink?objType=NFX_MANAGE_MY_PER_CONTRIBUTION&amp;action=NONE"&gt;Personal Contributions&lt;/a&gt;. Please have a look at the &lt;a href="https://dnn.fa.em2.oraclecloud.com/fscmUI/faces/deeplink?objType=CSO_ARTICLE_CONTENT_KM&amp;objKey=docId%3DHRGUI55%3Blocale%3Den_US&amp;action=EDIT_IN_TAB"&gt;Overtime and Benefits Guide&lt;/a&gt; to understand the steps you need to follow to create, save, update or submit your claims. If you need clarification about your eligibility you'll find it useful to refer to the &lt;a href="https://dnn.fa.em2.oraclecloud.com/fscmUI/faces/deeplink?objType=CSO_ARTICLE_CONTENT_KM&amp;objKey=docId%3DHRPOL10%3Blocale%3Den_US&amp;action=EDIT_IN_TAB"&gt;Overtime and Additional Hours Policy&lt;/a&gt; and the &lt;a href="https://dnn.fa.em2.oraclecloud.com/fscmUI/faces/deeplink?objType=CSO_ARTICLE_CONTENT_KM&amp;objKey=docId%3DHRPOL7%3Blocale%3Den_US&amp;action=EDIT_IN_TAB"&gt;Branch Network Arrangements Policy&lt;/a&gt; and the &lt;a href="https://dnn.fa.em2.oraclecloud.com/fscmUI/faces/deeplink?objType=CSO_ARTICLE_CONTENT_KM&amp;objKey=docId%3DHRPOL9%3Blocale%3Den_US&amp;action=EDIT_IN_TAB"&gt;On Call Policy&lt;/a&gt;.</t>
  </si>
  <si>
    <t>Shared Parental Leave
To find out more please have a look at the Shared Parental Leave Policy. You may also find it helpful to use the Shared Parental Leave and Pay Questionnaire which will estimate your leave and pay values based on the information you enter into it.
Shared Parental Leave Policy: https://dnn.fa.em2.oraclecloud.com:443/fscmUI/faces/deeplink?objType=CSO_ARTICLE_CONTENT_KM&amp;objKey=docId%3DHRPOL12%3Blocale%3Den_US&amp;action=EDIT_IN_TAB
Shared Parental Leave and Pay Questionnaire: https://nbs-opa--tst1.custhelp.com/web-determinations/startsession/NBS_SharedLeave?seedData=%7bname%3a+%22GERARD.JENKINS@NATIONWIDE.CO.UK%22%2c+env%3a+%22https://dnn.fa.em2.oraclecloud.com%22%7d&amp;opauniqueuser=GERARD.JENKINS@NATIONWIDE.CO.UK</t>
  </si>
  <si>
    <t>leave policy</t>
  </si>
  <si>
    <t>How to raise a PeopleCloud ticket</t>
  </si>
  <si>
    <t>Shared Parental Leave
To find out more please have a look at the Shared Parental Leave Policy. You may also find it helpful to use the Shared Parental Leave and Pay Questionnaire which will estimate your leave and pay values based on the information you enter into it.
Shared Parental Leave Policy: https://dnn.fa.em2.oraclecloud.com:443/fscmUI/faces/deeplink?objType=CSO_ARTICLE_CONTENT_KM&amp;objKey=docId%3DHRPOL12%3Blocale%3Den_US&amp;action=EDIT_IN_TAB
Shared Parental Leave and Pay Questionnaire: https://nbs-opa--tst1.custhelp.com/web-determinations/startsession/NBS_SharedLeave?seedData=%7bname%3a+%22KATE.CURTIS@NATIONWIDE.CO.UK%22%2c+env%3a+%22https://dnn.fa.em2.oraclecloud.com%22%7d&amp;opauniqueuser=KATE.CURTIS@NATIONWIDE.CO.UK</t>
  </si>
  <si>
    <t>view leave policies</t>
  </si>
  <si>
    <t>I would like to know the latest date I can hand my notice in next year for retiring on the Thursday 20th March 2025.</t>
  </si>
  <si>
    <t>You don't have any time off scheduled between 01/01/2024 and 31/12/2024. 
To see your end of year Holiday Balance, select 'View balance as of another date' below and input '31/12/23' when prompted
Schedule time off: https://dnn.fa.em2.oraclecloud.com/hcmUI/faces/deeplink?objType=ADD_ABSENCE&amp;action=NONE
View absence balance (excl. sickness balance)</t>
  </si>
  <si>
    <t>How much notice do I have to give to retire</t>
  </si>
  <si>
    <t>Does the Absence Balance mean how many days are left to take or how many have been taken already?</t>
  </si>
  <si>
    <t>Not helpful! Especially as a woman who has not been able to have children!</t>
  </si>
  <si>
    <t>information on career breaks</t>
  </si>
  <si>
    <t>employment breaks</t>
  </si>
  <si>
    <t>Hi, how can i get a copy of my employment contract?</t>
  </si>
  <si>
    <t>Where is the maternity leave and pay questionnaire?</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</si>
  <si>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https://nbs-opa--tst1.custhelp.com/web-determinations/startsession/NBS_Maternity?seedData=%7bname%3a+%22MEGAN.SIMS@NATIONWIDE.CO.UK%22%2c+env%3a+%22https://dnn.fa.em2.oraclecloud.com%22%7d&amp;opauniqueuser=MEGAN.SIMS@NATIONWIDE.CO.UK</t>
  </si>
  <si>
    <t>How to work out holiday when leaving?,</t>
  </si>
  <si>
    <t>working from home change of address</t>
  </si>
  <si>
    <t>where can I find the PeopleCloud Manager Keying Guide - 17 August 2023</t>
  </si>
  <si>
    <t>When will I get my P45</t>
  </si>
  <si>
    <t>How do I request a change of working patterns from full time to working Tuesday to Friday.</t>
  </si>
  <si>
    <t>sorry my request was nothing to do with overtime</t>
  </si>
  <si>
    <t>The overtime types / allowances that you see in PeopleCloud are linked to your specific contract type. If you can't see a particular type / allowance it's because you're not contractually entitled to claim it.</t>
  </si>
  <si>
    <t>This is a request for me to reduce my hours not for anyone else.  This is my initial request</t>
  </si>
  <si>
    <t>Maximum time off at christmas</t>
  </si>
  <si>
    <t>Christmas holiday embargo</t>
  </si>
  <si>
    <t>christmas holiday</t>
  </si>
  <si>
    <t>please could you tell me where I  find a flexible working request forms as looking to decrease my hours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</si>
  <si>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https://nbs-opa--tst1.custhelp.com/web-determinations/startsession/NBS_FlexWorking?seedData=%7bname%3a+%22CHRISTINEL.NEWBY@NATIONWIDE.CO.UK%22%2c+env%3a+%22https://dnn.fa.em2.oraclecloud.com%22%7d&amp;opauniqueuser=CHRISTINEL.NEWBY@NATIONWIDE.CO.UK</t>
  </si>
  <si>
    <t>is public holiday already taken off</t>
  </si>
  <si>
    <t>How much holiday do I have left to use</t>
  </si>
  <si>
    <t>pLEASE I NEED SOMEONE HELP</t>
  </si>
  <si>
    <t>&lt;a href='https://dnn.fa.em2.oraclecloud.com/hcmUI/content/conn/FusionAppsContentRepository/uuid/dDocID:8735784?download&amp;XFND_SCHEME_ID=1&amp;XFND_CERT_FP=E7A6669B1744C0DE0883C285E2A79DD364729D79&amp;XFND_RANDOM=8074588350817597194&amp;XFND_EXPIRES=1692272491727&amp;XFND_SIGNATURE=cHRTZ8MUUXaQGvgDHOpkwQC2gAH3~l9jFJ38lUf1sAyDWQlCfwtXjhM-kGJdlyBS2AKINN5dtFxayXGtgXLUYT0KHiv6okrCU1M3En10fKuzb-gIK8HqxgWTkFAezt5UIxeVDZDCHTcP92F6acpKI4PzkY-4UKRzXtMD84QxRms_&amp;Id=8735784' &gt;View your payslip&lt;/a&gt;</t>
  </si>
  <si>
    <t>leavers guide</t>
  </si>
  <si>
    <t>Provides a link to the Manager's Checklist on the intranet.</t>
  </si>
  <si>
    <t>resignation checklist</t>
  </si>
  <si>
    <t>how to change name</t>
  </si>
  <si>
    <t>change email address</t>
  </si>
  <si>
    <t>Sorry, you can't update your work email. Only Logical Access can do this. If you've recently updated your name or preferred name in PeopleCloud, Logical Access will email you in the next few days to ask if you'd like to update your work email to match your new name details.
Your work email is &lt;a href='mailto:christopher.orchard@nationwide.co.uk'&gt;christopher.orchard@nationwide.co.uk&lt;/a&gt;.
&lt;a href="https://dnn.fa.em2.oraclecloud.com/hcmUI/faces/deeplink?objType=EMP_CONTACT_INFO&amp;action=NONE"&gt;View additional contact information&lt;/a&gt; including your phone, email, home address and other communication methods.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</si>
  <si>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https://nbs-opa--tst1.custhelp.com/web-determinations/startsession/NBS_FlexWorking?seedData=%7bname%3a+%22jade.hinder@nationwide.co.uk%22%2c+env%3a+%22https://dnn.fa.em2.oraclecloud.com%22%7d&amp;opauniqueuser=jade.hinder@nationwide.co.uk</t>
  </si>
  <si>
    <t>why is my pay different</t>
  </si>
  <si>
    <t>work anniverary</t>
  </si>
  <si>
    <t>holiday carry over</t>
  </si>
  <si>
    <t>what does contract type 28 mean</t>
  </si>
  <si>
    <t>what does healthcare entitlement S mean</t>
  </si>
  <si>
    <t>what does Grade B mean</t>
  </si>
  <si>
    <t>When you calculate someone's FTE rate you're effectively working out what proportion of a 35 hour (full time) week that person works for. All full timers have an FTE rate of 1.0. Anyone who works fewer than 35 hours a week will have an FTE rate of less than 1.0. For example, if you work 19 hours a week your FTE rate is 19 divided by 35 = 0.54. If you don't work the same number of hours every week you need to use your average weekly hours per month: average weekly hours divided by 35. When you reduce/increase the total no. of hours that you work in a month your FTE rate will also go up/down accordingly. Use your new (average) weekly hours figure to work out your new FTE rate i.e. divide it by 35 to get your new FTE rate.</t>
  </si>
  <si>
    <t>I need help understanding holiday balance.</t>
  </si>
  <si>
    <t>I'd like to understand Public Holiday Surplus which is -7hrs</t>
  </si>
  <si>
    <t>how much family support leave do i have left</t>
  </si>
  <si>
    <t>No HR email</t>
  </si>
  <si>
    <t>Your work email is &lt;a href='mailto:connie.mullis@nationwide.co.uk'&gt;connie.mullis@nationwide.co.uk&lt;/a&gt;.
&lt;a href="https://dnn.fa.em2.oraclecloud.com/hcmUI/faces/deeplink?objType=EMP_CONTACT_INFO&amp;action=NONE"&gt;View additional contact information&lt;/a&gt; including your phone, email, home address and other communication methods.
Need to see a co-workers work email address? Try something like 'Show me John Smith's email'.</t>
  </si>
  <si>
    <t>HR Email address</t>
  </si>
  <si>
    <t>does this mean i have 59 hours and 30 mins to take? Not including the holiday booked already?</t>
  </si>
  <si>
    <t>does this mean i have 59 hours and 30 mins to take? Not including the holiday booked already</t>
  </si>
  <si>
    <t>employee reference</t>
  </si>
  <si>
    <t>speak to advisor</t>
  </si>
  <si>
    <t>advisor</t>
  </si>
  <si>
    <t>hi I have an industrial placement working for me Gibril Keita but i cant see "myteams" in peoplecloud. I need  it so i can uplaod his goals before he leaves</t>
  </si>
  <si>
    <t>Sure. Here's how you can do it.
&lt;a href='https://dnn.fa.em2.oraclecloud.com/hcmUI/faces/deeplink?objType=MANAGE_GOALS&amp;action=NONE' &gt;View and add goals for your team.&lt;/a&gt;</t>
  </si>
  <si>
    <t>can you tell me how my pay has been calculated</t>
  </si>
  <si>
    <t>can you tell me how my final payslip has been calculated</t>
  </si>
  <si>
    <t>delegate access</t>
  </si>
  <si>
    <t>Where's the holiday calculator?</t>
  </si>
  <si>
    <t>how many days can i carry forward</t>
  </si>
  <si>
    <t>what is my start date</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</si>
  <si>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https://nbs-opa--tst1.custhelp.com/web-determinations/startsession/SeverancePayEstimator?seedData=%7bname%3a+%22LEANNE.SCHOEMAN@NATIONWIDE.CO.UK%22%2c+env%3a+%22https://dnn.fa.em2.oraclecloud.com%22%7d&amp;opauniqueuser=LEANNE.SCHOEMAN@NATIONWIDE.CO.UK
Job Security and Redundancy Policy: https://dnn.fa.em2.oraclecloud.com:443/fscmUI/faces/deeplink?objType=CSO_ARTICLE_CONTENT_KM&amp;objKey=docId%3DHRPOL17%3Blocale%3Den_US&amp;action=EDIT_IN_TAB</t>
  </si>
  <si>
    <t>where can i see my holiday balance</t>
  </si>
  <si>
    <t>annual holiday entitlement</t>
  </si>
  <si>
    <t>how to key return to work hours</t>
  </si>
  <si>
    <t>How does a leaver contact hr</t>
  </si>
  <si>
    <t>One of my team has secured a new role how does this get updated in the system</t>
  </si>
  <si>
    <t>When you move to a line manager role the changes are updated in PeopleCloud overnight on the day you started your new role. Therefore, you'll get access to your direct reports' details on My Team from the day after you started your line manager role. If you still don't have access on your 2nd day as a line manager please visit Announcements on your homepage to see if there are any known issues that may be causing this. If you're unsure about how to proceed after checking the Announcements please raise a &lt;a href="https://dnn.fa.em2.oraclecloud.com/fscmUI/faces/deeplink?objType=SVC_SERVICE_REQUEST_HCM&amp;amp;action=CREATE_IN_TAB&amp;amp;objKey=SelfServiceCategory_c%3DNBS_HRM_MMDS%3BSelfServiceSubCategory_c%3DNBS_HRM_MMDS_AAQ%3BChannelTypeCd%3DNBS_HRM_ODA"&gt;Service Request&lt;/a&gt;.</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</si>
  <si>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https://nbs-opa--tst1.custhelp.com/web-determinations/startsession/SeverancePayEstimator?seedData=%7bname%3a+%22CATHERINE.WALTON@NATIONWIDE.CO.UK%22%2c+env%3a+%22https://dnn.fa.em2.oraclecloud.com%22%7d&amp;opauniqueuser=CATHERINE.WALTON@NATIONWIDE.CO.UK
Job Security and Redundancy Policy: https://dnn.fa.em2.oraclecloud.com:443/fscmUI/faces/deeplink?objType=CSO_ARTICLE_CONTENT_KM&amp;objKey=docId%3DHRPOL17%3Blocale%3Den_US&amp;action=EDIT_IN_TAB</t>
  </si>
  <si>
    <t>how can i get a copy of my p60 for 2020 &amp; 2021</t>
  </si>
  <si>
    <t>If the document you want to download is on your &lt;a href="https://dnn.fa.em2.oraclecloud.com/fscmUI/faces/deeplink?objType=VIEW_RES_PAY_SLIP&amp;amp;action=NONE"&gt;Payslip page&lt;/a&gt;Â or &lt;a href="https://dnn.fa.em2.oraclecloud.com/fscmUI/faces/deeplink?objType=VIEW_RES_YEAR_END_DOCS&amp;amp;action=NONE"&gt;Year End Docs page&lt;/a&gt;, clicking on the document will start the downloading process, regardless of what type of computer or device you're using. To download documents from yourÂ Document Records page you'll need to do this via a Windows pc. Click the spectacles icon to the right of the document, then click on the download icon at the bottom of the screen. If you don't have access to a Windows pc, please raise a &lt;a href="https://dnn.fa.em2.oraclecloud.com/fscmUI/faces/deeplink?objType=SVC_SERVICE_REQUEST_HCM&amp;amp;action=CREATE_IN_TAB&amp;amp;objKey=SelfServiceCategory_c%3DNBS_HRM_OTHER%3BSelfServiceSubCategory_c%3DNBS_HRM_OTHER_AAQ%3BChannelTypeCd%3DNBS_HRM_ODA"&gt;Service Request&lt;/a&gt; and we'll provide copies of your document/s to you.</t>
  </si>
  <si>
    <t>employee ideas</t>
  </si>
  <si>
    <t>What is my Salary?</t>
  </si>
  <si>
    <t>book a half day</t>
  </si>
  <si>
    <t>handing my notice in</t>
  </si>
  <si>
    <t>can I use up all my holiday allowance when I leave</t>
  </si>
  <si>
    <t>resignation</t>
  </si>
  <si>
    <t>can I ask who the line manager was for Evie Robb</t>
  </si>
  <si>
    <t>I'm sorry. I can't find any active colleagues called &lt;b&gt;Evie Robb&lt;/b&gt;. Can you enter the person's name again, in case I got it wrong. Just so you know, my directory only shows active colleagues. If the person you're looking for has left or is temporarily inactive they won't show. If you need to find their employee number or other directory details please raise a Service Request via your Helpdesk tab.</t>
  </si>
  <si>
    <t>No worries. I think she has left nationwide but i wanted to trace her manager</t>
  </si>
  <si>
    <t>All sorted now</t>
  </si>
  <si>
    <t>Hmm. Could it be spelled differently? I still can't find the person. Try one more time and I will try to look it up again. Just so you know, my directory only shows active colleagues. If the person you're looking for has left or is temporarily inactive they won't show. If you need to find their employee number or other directory details please raise a Service Request via your Helpdesk tab.</t>
  </si>
  <si>
    <t>How do i book half day</t>
  </si>
  <si>
    <t>why has my tax code changed</t>
  </si>
  <si>
    <t>Hi, Im trying to key a performance review for an intern leaver but i have no option to do so in peoplecloud</t>
  </si>
  <si>
    <t>Sure. It sounds like you're looking for guidance on performance, goals and ratings. There's detailed informationÂ &lt;a href="https://nbsuk.sharepoint.com/sites/INTRA-EnablingPerformance"&gt;here&lt;/a&gt;,Â including what happens with &lt;a href="https://nbsuk.sharepoint.com/sites/INTRA-EnablingPerformance/SitePages/Ratings-Indicators-&amp;amp;-Special-Circumstances.aspx"&gt;performance ratings in special circumstances&lt;/a&gt;, &lt;a href="https://nbsuk.sharepoint.com/sites/INTRA-EnablingPerformance/SitePages/Improving-performance.aspx"&gt;managing under-performance&lt;/a&gt; and &lt;a href="https://nbsuk.sharepoint.com/sites/INTRA-EnablingPerformance/SitePages/FAQs.aspx"&gt;useful FAQs&lt;/a&gt;. If it's how to guides you need, you'll find the Performance Reflections Guide &lt;a href="https://dnn.fa.em2.oraclecloud.com:443/fscmUI/faces/deeplink?objType=CSO_ARTICLE_CONTENT_KM&amp;amp;objKey=docId%3DHRGUI188%3Blocale%3Den_US&amp;amp;action=EDIT_IN_TAB"&gt;here&lt;/a&gt;Â and the Performance Goals Guide &lt;a href="https://dnn.fa.em2.oraclecloud.com:443/fscmUI/faces/deeplink?objType=CSO_ARTICLE_CONTENT_KM&amp;amp;objKey=docId%3DHRGUI6%3Blocale%3Den_US&amp;amp;action=EDIT_IN_TAB"&gt;here&lt;/a&gt;.</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</si>
  <si>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https://nbs-opa--tst1.custhelp.com/web-determinations/startsession/SeverancePayEstimator?seedData=%7bname%3a+%22PHIL.RANDALL@NATIONWIDE.CO.UK%22%2c+env%3a+%22https://dnn.fa.em2.oraclecloud.com%22%7d&amp;opauniqueuser=PHIL.RANDALL@NATIONWIDE.CO.UK
Job Security and Redundancy Policy: https://dnn.fa.em2.oraclecloud.com:443/fscmUI/faces/deeplink?objType=CSO_ARTICLE_CONTENT_KM&amp;objKey=docId%3DHRPOL17%3Blocale%3Den_US&amp;action=EDIT_IN_TAB</t>
  </si>
  <si>
    <t>How do i get annual leave entitlement added?</t>
  </si>
  <si>
    <t>job codes</t>
  </si>
  <si>
    <t>i wou;d like to speak to somone in hr</t>
  </si>
  <si>
    <t>Its is to do with retiring and pensions</t>
  </si>
  <si>
    <t>I want to update job for my direct report</t>
  </si>
  <si>
    <t>Only HR or your manager can update your employment information. Please speak to your manager in the first instance. If they're unable to update your details themselves they can raise a service request via their Helpdesk tab in PeopleCloud and the team will help them.</t>
  </si>
  <si>
    <t>amend location</t>
  </si>
  <si>
    <t>I shall be retiring on 24th November this year.  Will my pension be paid automatically or do I need to do anything?</t>
  </si>
  <si>
    <t>How do I get my pension?</t>
  </si>
  <si>
    <t>what was my holiday allowance for this year</t>
  </si>
  <si>
    <t>what was my holiday this year</t>
  </si>
  <si>
    <t>You've taken the following time off in the last twelve months.
&lt;b&gt;35 hrs&lt;/b&gt; of &lt;b&gt;Other Paid Absence&lt;/b&gt; from Aug 7th to Aug 11th
&lt;b&gt;14 hrs&lt;/b&gt; of &lt;b&gt;Holiday&lt;/b&gt; from Jul 14th to Jul 17th
&lt;b&gt;14 hrs&lt;/b&gt; of &lt;b&gt;Holiday&lt;/b&gt; from Jul 7th to Jul 10th
&lt;b&gt;7 hrs&lt;/b&gt; of &lt;b&gt;Holiday&lt;/b&gt; on Jun 30th
&lt;b&gt;7 hrs&lt;/b&gt; of &lt;b&gt;Holiday&lt;/b&gt; on May 30th
&lt;b&gt;70 hrs&lt;/b&gt; of &lt;b&gt;Holiday&lt;/b&gt; from Apr 11th to Apr 24th
&lt;b&gt;7 hrs&lt;/b&gt; of &lt;b&gt;Holiday&lt;/b&gt; on Mar 31st
&lt;b&gt;7 hrs&lt;/b&gt; of &lt;b&gt;Holiday&lt;/b&gt; on Jan 3rd
&lt;b&gt;7 hrs&lt;/b&gt; of &lt;b&gt;Holiday&lt;/b&gt; on Dec 28th
&lt;b&gt;7 hrs&lt;/b&gt; of &lt;b&gt;Holiday&lt;/b&gt; on Dec 5th
&lt;b&gt;35 hrs&lt;/b&gt; of &lt;b&gt;Holiday&lt;/b&gt; from Oct 31st to Nov 4th
&lt;b&gt;35 hrs&lt;/b&gt; of &lt;b&gt;Holiday&lt;/b&gt; from Sep 12th to Sep 16th
&lt;b&gt;7 hrs&lt;/b&gt; of &lt;b&gt;Holiday&lt;/b&gt; on Sep 2nd
&lt;b&gt;7 hrs&lt;/b&gt; of &lt;b&gt;Holiday&lt;/b&gt; on Aug 30th
Schedule time off: https://dnn.fa.em2.oraclecloud.com/hcmUI/faces/deeplink?objType=ADD_ABSENCE&amp;action=NONE
View future absences
View absences for a specific duration
View absence balance (excl. sickness balance)</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</si>
  <si>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https://nbs-opa--tst1.custhelp.com/web-determinations/startsession/NBS_FlexWorking?seedData=%7bname%3a+%22SHELLEY.FORD@NATIONWIDE.CO.UK%22%2c+env%3a+%22https://dnn.fa.em2.oraclecloud.com%22%7d&amp;opauniqueuser=SHELLEY.FORD@NATIONWIDE.CO.UK</t>
  </si>
  <si>
    <t>&lt;a href='https://dnn.fa.em2.oraclecloud.com/hcmUI/content/conn/FusionAppsContentRepository/uuid/dDocID:8731412?download&amp;XFND_SCHEME_ID=1&amp;XFND_CERT_FP=E7A6669B1744C0DE0883C285E2A79DD364729D79&amp;XFND_RANDOM=-4031793917510535548&amp;XFND_EXPIRES=1692611777021&amp;XFND_SIGNATURE=erVpCY-90WOj9S-HUQGVhuKySJLfqWzF-b6W~PtFrQ1Ofsf78sbb5swQRQGYnBcukI3SZfb1XjlMI59fNzjpS-0ZRfiYoXx4LP~nG8IATb1dQD3GGZjhxJnDig3QP6fvvSFHK8NkrZyn~Cn2-KQHExFa3UbPBwWPZuUtQCSmM9g_&amp;Id=8731412' &gt;View your payslip&lt;/a&gt;</t>
  </si>
  <si>
    <t>Can you confirm if my monthly gross figure was for the whole month of August or from 7th August when I started?</t>
  </si>
  <si>
    <t>There I was paid for three weeks?</t>
  </si>
  <si>
    <t>&lt;a href='https://dnn.fa.em2.oraclecloud.com/hcmUI/content/conn/FusionAppsContentRepository/uuid/dDocID:8731412?download&amp;XFND_SCHEME_ID=1&amp;XFND_CERT_FP=E7A6669B1744C0DE0883C285E2A79DD364729D79&amp;XFND_RANDOM=7510536466360819900&amp;XFND_EXPIRES=1692612760187&amp;XFND_SIGNATURE=BjgDklVZzdiqGKZGJ0yBDXZnhNVAHq5F-6ZIv5sR8q5GeSMIJeToVsQO87TeIV1ZVhyrUKxMEZmgVx46aQefdqBhpvelgC7lmN6RcXHMaqDyKeHtzNKGCw056UnSGc~7RyfQJADuNrWOklw~rLjwF2xSE~~yVzoie~GXeu5XALI_&amp;Id=8731412' &gt;View your payslip&lt;/a&gt;</t>
  </si>
  <si>
    <t>Moving line manager</t>
  </si>
  <si>
    <t>You report to &lt;b&gt;Victoria Evans&lt;/b&gt;, Business Designer.
&lt;b&gt;Victoria's&lt;/b&gt; office location is Nationwide House, Pipers Way in Swindon, Wiltshire, GB.
Email: &lt;a href='mailto:victoria.evans3@nationwide.co.uk'&gt;victoria.evans3@nationwide.co.uk&lt;/a&gt;
View &lt;b&gt;Victoria's&lt;/b&gt; profile in &lt;a href="https://dnn.fa.em2.oraclecloud.com/fscmUI/faces/deeplink?objType=DIRECTORY_SEARCH&amp;action=NONE"&gt;Directory&lt;/a&gt; to know more.
Need to see one of your co-workers manager? Try &lt;q&gt;Show me John Smith's manager&lt;/q&gt;.</t>
  </si>
  <si>
    <t>Natalie Elly's manager</t>
  </si>
  <si>
    <t>Natalie Elly</t>
  </si>
  <si>
    <t>Natalie Elly reports to &lt;b&gt;Sarah Doyle&lt;/b&gt;, Business Designer.
&lt;b&gt;Sarah's&lt;/b&gt; office location is Nationwide House, Pipers Way in Swindon, Wiltshire, GB.
Email: &lt;a href='mailto:sarah.doyle@nationwide.co.uk'&gt;sarah.doyle@nationwide.co.uk&lt;/a&gt;
View &lt;b&gt;Sarah's&lt;/b&gt; profile in &lt;a href="https://dnn.fa.em2.oraclecloud.com/fscmUI/faces/deeplink?objType=DIRECTORY_SEARCH&amp;action=NONE"&gt;Directory&lt;/a&gt; to know more.</t>
  </si>
  <si>
    <t>how do i key 45 minutes through as overtime please ?</t>
  </si>
  <si>
    <t>Hi has my 10 years service extra day holiday been added? :) thank you</t>
  </si>
  <si>
    <t>Maternity</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</si>
  <si>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https://nbs-opa--tst1.custhelp.com/web-determinations/startsession/NBS_Maternity?seedData=%7bname%3a+%22beth.hatherall@nationwide.co.uk%22%2c+env%3a+%22https://dnn.fa.em2.oraclecloud.com%22%7d&amp;opauniqueuser=beth.hatherall@nationwide.co.uk</t>
  </si>
  <si>
    <t>holiday and maternity</t>
  </si>
  <si>
    <t>Occ health referral</t>
  </si>
  <si>
    <t>How much maternity pay will I get?</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</si>
  <si>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https://nbs-opa--tst1.custhelp.com/web-determinations/startsession/NBS_Maternity?seedData=%7bname%3a+%22Peiling.Sung@nationwide.co.uk%22%2c+env%3a+%22https://dnn.fa.em2.oraclecloud.com%22%7d&amp;opauniqueuser=Peiling.Sung@nationwide.co.uk</t>
  </si>
  <si>
    <t>How much adoption pay will I get?</t>
  </si>
  <si>
    <t>Adoption Leave
To find out more please have a look at the Adoption Leave Policy. 
You may also find it helpful to use the Adoption Pay &amp; Leave Questionnaire which will estimate your leave and pay values based on the information you enter into it.
Adoption Leave Policy: https://dnn.fa.em2.oraclecloud.com:443/fscmUI/faces/deeplink?objType=CSO_ARTICLE_CONTENT_KM&amp;objKey=docId%3DHRPOL12%3Blocale%3Den_US&amp;action=EDIT_IN_TAB
Adoption Pay &amp; Leave Questionnaire: https://nbs-opa--tst1.custhelp.com/web-determinations/startsession/NBS_Adoption?seedData=%7bname%3a+%22Peiling.Sung@nationwide.co.uk%22%2c+env%3a+%22https://dnn.fa.em2.oraclecloud.com%22%7d&amp;opauniqueuser=Peiling.Sung@nationwide.co.uk</t>
  </si>
  <si>
    <t>manager requests</t>
  </si>
  <si>
    <t>You report to &lt;b&gt;Simon Hammond&lt;/b&gt;, Team Manager.
&lt;b&gt;Simon's&lt;/b&gt; office location is 38 Carver Street in Sheffield, West Yorkshire, GB.
Email: &lt;a href='mailto:simon.hammond@nationwide.co.uk'&gt;simon.hammond@nationwide.co.uk&lt;/a&gt;
View &lt;b&gt;Simon's&lt;/b&gt; profile in &lt;a href="https://dnn.fa.em2.oraclecloud.com/fscmUI/faces/deeplink?objType=DIRECTORY_SEARCH&amp;action=NONE"&gt;Directory&lt;/a&gt; to know more.</t>
  </si>
  <si>
    <t>REFERENCE GUIDENCE</t>
  </si>
  <si>
    <t>will I get paid this month</t>
  </si>
  <si>
    <t>Sure. Here are the &lt;a href="https://nbsuk.sharepoint.com/sites/INTRA-Salary/SitePages/Payroll-and-payment-of-salary.aspx"&gt;upcoming pay days&lt;/a&gt; this year. New &lt;a href="https://dnn.fa.em2.oraclecloud.com/fscmUI/faces/deeplink?objType=VIEW_RES_PAY_SLIP&amp;amp;action=NONE"&gt;payslips&lt;/a&gt;Â become available 3 working days before. We transfer your pay into your account on pay day. Your bank / building society will then clear theseÂ funds in line with their specific timescales.&lt;br /&gt;
Did you know you can access your payslips on your mobile device? It's justÂ &lt;a href="https://dnn.fa.em2.oraclecloud.com/fscmUI/faces/deeplink?objType=CSO_ARTICLE_CONTENT_KM&amp;amp;objKey=docId%3DHRGUI147%3Blocale%3Den_US&amp;amp;action=EDIT_IN_TAB"&gt;3 simple steps&lt;/a&gt;Â to get set up.</t>
  </si>
  <si>
    <t>How do I raise concerns about sexual conduct</t>
  </si>
  <si>
    <t>Ok. It sounds like you want to understand how to resolve some workplace conflict. The first escalation point for raising concerns should be your manager or via the approach in the &lt;a href="https://dnn.fa.em2.oraclecloud.com/fscmUI/faces/deeplink?objType=CSO_ARTICLE_CONTENT_KM&amp;amp;objKey=docId%3DHRPOL88%3Blocale%3Den_US&amp;amp;action=EDIT_IN_TAB"&gt;Resolution Framework&lt;/a&gt;. We've created a handy guide that shows you &lt;a href="https://dnn.fa.em2.oraclecloud.com/fscmUI/faces/deeplink?objType=CSO_ARTICLE_CONTENT_KM&amp;amp;objKey=docId%3DHRGUI255%3Blocale%3Den_US&amp;amp;action=EDIT_IN_TAB"&gt;how to raise and resolve all disagreements and concerns in the workplace&lt;/a&gt; and the support available throughout.</t>
  </si>
  <si>
    <t>can I send my payslips home</t>
  </si>
  <si>
    <t>someine is being bullied</t>
  </si>
  <si>
    <t>can you show me branch network working arrangements info</t>
  </si>
  <si>
    <t>Hmm. I didn't find anyone with that name. Try with a variation of that name.</t>
  </si>
  <si>
    <t>how do I update my diversity info</t>
  </si>
  <si>
    <t>branch working arrangements</t>
  </si>
  <si>
    <t>Find out about workplace adjustments and how to request them &lt;a href="https://nbsuk.sharepoint.com/sites/INTRA-Wellbeing/SitePages/Workplace-Adjustments.aspx"&gt;here&lt;/a&gt;. If you have any questions you can contact the Attendance and Wellbeing Team by raising a &lt;a href="https://dnn.fa.em2.oraclecloud.com/fscmUI/faces/deeplink?objType=SVC_SERVICE_REQUEST_HCM&amp;amp;action=CREATE_IN_TAB&amp;amp;objKey=SelfServiceCategory_c%3DNBS_HRM_WA%3BSelfServiceSubCategory_c%3DNBS_HRM_WA_AAQ%3BChannelTypeCd%3DNBS_HRM_ODA"&gt;service request&lt;/a&gt;.</t>
  </si>
  <si>
    <t>how do I book sick leave for a part timer</t>
  </si>
  <si>
    <t>change department</t>
  </si>
  <si>
    <t>when will payslips be available</t>
  </si>
  <si>
    <t>who can help me with an urgent ticket</t>
  </si>
  <si>
    <t>how much will my final pay be</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</si>
  <si>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https://nbs-opa--tst1.custhelp.com/web-determinations/startsession/SeverancePayEstimator?seedData=%7bname%3a+%22JACQUELINE.GOUGH@NATIONWIDE.CO.UK%22%2c+env%3a+%22https://dnn.fa.em2.oraclecloud.com%22%7d&amp;opauniqueuser=JACQUELINE.GOUGH@NATIONWIDE.CO.UK
Job Security and Redundancy Policy: https://dnn.fa.em2.oraclecloud.com:443/fscmUI/faces/deeplink?objType=CSO_ARTICLE_CONTENT_KM&amp;objKey=docId%3DHRPOL17%3Blocale%3Den_US&amp;action=EDIT_IN_TAB</t>
  </si>
  <si>
    <t>how do I update a reports working schedule</t>
  </si>
  <si>
    <t>why hasn't my tax code been updated</t>
  </si>
  <si>
    <t>when will I get my final payslip</t>
  </si>
  <si>
    <t>its about conflict at work</t>
  </si>
  <si>
    <t>my service ticket is missing</t>
  </si>
  <si>
    <t>How to change a work schedule</t>
  </si>
  <si>
    <t>branch working arrangements guidance</t>
  </si>
  <si>
    <t>how long until my ticket is resolved</t>
  </si>
  <si>
    <t>where do I send my p45</t>
  </si>
  <si>
    <t>how to I update my expression of wish</t>
  </si>
  <si>
    <t>P11</t>
  </si>
  <si>
    <t>what is the number for AskHR</t>
  </si>
  <si>
    <t>where do I book medical appointments</t>
  </si>
  <si>
    <t>how doo I apply for healthcare</t>
  </si>
  <si>
    <t>how can I update a reports cost code</t>
  </si>
  <si>
    <t>am I paying too much national insurance</t>
  </si>
  <si>
    <t>You can see how much National Insurance you've paid by using the &lt;a href="http://nicecalculator.hmrc.gov.uk/Class1NICs1.aspx"&gt;HMRC NI Calculator&lt;/a&gt;. If you think your NI deductions are incorrect please &lt;a href="https://www.gov.uk/government/organisations/hm-revenue-customs/contact/income-tax-enquiries-for-individuals-pensioners-and-employees"&gt;contact HMRC&lt;/a&gt;. Remember to have your NI number to hand when you contact them. We can only update your NI number in PeopleCloud when HMRC instruct us to. If you'd like a more detailed breakdown of your NI payments please raise a &lt;a href="https://dnn.fa.em2.oraclecloud.com/fscmUI/faces/deeplink?objType=SVC_SERVICE_REQUEST_HCM&amp;amp;action=CREATE_IN_TAB&amp;amp;objKey=SelfServiceCategory_c%3DNBS_HRM_PAB%3BSelfServiceSubCategory_c%3DNBS_HRM_PAB_AAQ%3BChannelTypeCd%3DNBS_HRM_ODA"&gt;Service Request&lt;/a&gt;.</t>
  </si>
  <si>
    <t>how do I copied of my old payslips</t>
  </si>
  <si>
    <t>what happens to my rewards if I leave</t>
  </si>
  <si>
    <t>what's payrolls email address</t>
  </si>
  <si>
    <t>Please send all documentation to us by attaching it to yourÂ &lt;a href="https://dnn.fa.em2.oraclecloud.com/fscmUI/faces/deeplink?objType=SVC_SERVICE_REQUEST_HCM&amp;amp;action=EDIT_IN_POPUP"&gt;existing service request&lt;/a&gt; or raising a &lt;a href="https://dnn.fa.em2.oraclecloud.com/fscmUI/faces/deeplink?objType=SVC_SERVICE_REQUEST_HCM&amp;amp;action=CREATE_IN_TAB&amp;amp;objKey=ChannelTypeCd%3DNBS_HRM_ODA"&gt;new service request&lt;/a&gt;.Â If you don't have access to PeopleCloud or we've asked you to send us an original document we do have a postal address which can be used for documents relating to the Lifecycle Services, Attendance &amp; Wellbeing and Payroll Services teams only -
&lt;p style="color:#2c3e50"&gt;[team name], People Services, People Function, Nationwide House, Pipers Way, Swindon SN38 1NW&lt;/p&gt;</t>
  </si>
  <si>
    <t>how do I get copies of my payslips from before 1021</t>
  </si>
  <si>
    <t>where are the forms</t>
  </si>
  <si>
    <t>when is payday</t>
  </si>
  <si>
    <t>how do you move a report to a new department</t>
  </si>
  <si>
    <t>I want to raise a greivance</t>
  </si>
  <si>
    <t>do I have to take all my holiday before going on adoption leave</t>
  </si>
  <si>
    <t>Sure. It sounds like you're asking about holiday in relation to adoption or maternity leave. Just so you know, you don't need to use all your annual holiday before you start your leave. Any annual holiday that you haven't used by the time you leave will be deferred until your leave ends. We call this 'accrued' holiday. When you're on leave you'll continue to accrue holiday (this also applies to your public holiday entitlement). Then at the end of your leave you have the option to use some or all of your accrued holiday (to extend your leave) or you can choose to use it all after you've returned.</t>
  </si>
  <si>
    <t>what happens to my holiday when I leave</t>
  </si>
  <si>
    <t>if you can't help me who can</t>
  </si>
  <si>
    <t>I need guidance on sorting an issue that's causing conflict at work</t>
  </si>
  <si>
    <t>I don;t have a P45</t>
  </si>
  <si>
    <t>why has my tax gone up</t>
  </si>
  <si>
    <t>I just started when will I be paid</t>
  </si>
  <si>
    <t>how does pay work</t>
  </si>
  <si>
    <t>leavers pay</t>
  </si>
  <si>
    <t>Another worker's payroll information is not something you can view.</t>
  </si>
  <si>
    <t>when will I get my p45</t>
  </si>
  <si>
    <t>can I speak to an agent</t>
  </si>
  <si>
    <t>I want to report harassment</t>
  </si>
  <si>
    <t>I need support to resolve workplace conflict</t>
  </si>
  <si>
    <t>historic payslips</t>
  </si>
  <si>
    <t>when will i receive my Myreward product</t>
  </si>
  <si>
    <t>Ok. It's sounds like you're asking about a tech product you've recently bought via MyReward. As soon as your order's been approved we'll authorise the courier, Stormfront, to delivery it. They aim to deliver as close to the date of your first salary deduction as possible and they'll contact you to confirm the details. If you've ordered tech products during annual enrolment, please remember there's no guarantee they'll be delivered by Christmas and you can't cancel them if they don't arrive before Christmas. Visit MyReward for further information. Click on 'Our Range of Benefits' &gt; 'Technology' &gt; 'Further Information'.</t>
  </si>
  <si>
    <t>what is the phone number for hr</t>
  </si>
  <si>
    <t>i need to report a death</t>
  </si>
  <si>
    <t>I couldn't connect to the application. Please try again in a few moments.</t>
  </si>
  <si>
    <t>who do I contact about a death in service</t>
  </si>
  <si>
    <t>Sure. I think this is what you want.
&lt;a href='https://dnn.fa.em2.oraclecloud.com/hcmUI/faces/deeplink?objType=EMP_FAMILY_AND_EMGNC_CONTACTS&amp;action=NONE' &gt;View and update your emergency contacts&lt;/a&gt;
Ask me 'Show my contact info' to view your work phone number and work email address.</t>
  </si>
  <si>
    <t>will I get a tax rebate</t>
  </si>
  <si>
    <t>what is my shift pattern</t>
  </si>
  <si>
    <t>how do I notify of a death</t>
  </si>
  <si>
    <t>p60</t>
  </si>
  <si>
    <t>what is the phone number for human resources</t>
  </si>
  <si>
    <t>I want to appeal getting no bonus</t>
  </si>
  <si>
    <t>how to change a working pattern</t>
  </si>
  <si>
    <t>The system needs to know your direct report's work schedules because it uses this information to calculate how much holiday entitlement they're using each time they take annual leave and how much sick pay they get when they're on sick leave. It also uses it to calculate their pay when they first join Nationwide, their new salary if they change their hours during employment and their final pay when they leave. If their work schedule is incorrect their holiday entitlement and pay will be incorrect, and if they have no work schedule details they won't be able to submit absence requests in the system. If your team member has a complicated work pattern and you need additional support please raise a &lt;a href="https://dnn.fa.em2.oraclecloud.com/fscmUI/faces/deeplink?objType=SVC_SERVICE_REQUEST_HCM&amp;action=CREATE_IN_TAB&amp;objKey=SelfServiceCategory_c%3DNBS_HRM_MMDS%3BSelfServiceSubCategory_c%3DNBS_HRM_MMDS_AAQ%3BChannelTypeCd%3DNBS_HRM_ODA"&gt;Service Request&lt;/a&gt;.</t>
  </si>
  <si>
    <t>I need payslips from before 2020</t>
  </si>
  <si>
    <t>payslips</t>
  </si>
  <si>
    <t>&lt;a href='https://dnn.fa.em2.oraclecloud.com/hcmUI/content/conn/FusionAppsContentRepository/uuid/dDocID:8747923?download&amp;XFND_SCHEME_ID=1&amp;XFND_CERT_FP=E7A6669B1744C0DE0883C285E2A79DD364729D79&amp;XFND_RANDOM=-7239921336051361569&amp;XFND_EXPIRES=1692266768727&amp;XFND_SIGNATURE=qRIVw5zl8ZgVrTvQ6tzQsCnVMmMwI~FEbDtskCWm17mcUFwOFNl1vEC~AIHclUR4HfuWpZZ3sxxmuC~FLZBdqkfUj-2OPlLvB7DQLm0a-lfDDXQGZWFqgK~sY85TxlFxpgqqEEGSofXTsqF8NOYVFZfaCYA~ScVNOKBhZ7qQy3Q_&amp;Id=8747923' &gt;View your payslip&lt;/a&gt;</t>
  </si>
  <si>
    <t>copies of payslips</t>
  </si>
  <si>
    <t>when are P60s available</t>
  </si>
  <si>
    <t>I need to make an occupational health referral</t>
  </si>
  <si>
    <t>manager infolets</t>
  </si>
  <si>
    <t>has everyone completed their performance evaluations</t>
  </si>
  <si>
    <t>Sorry, you can't view another worker's information.</t>
  </si>
  <si>
    <t>how do I complete mid year reflections document</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</si>
  <si>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https://nbs-opa--tst1.custhelp.com/web-determinations/startsession/NBS_FlexWorking?seedData=%7bname%3a+%22JACQUELINE.GOUGH@NATIONWIDE.CO.UK%22%2c+env%3a+%22https://dnn.fa.em2.oraclecloud.com%22%7d&amp;opauniqueuser=JACQUELINE.GOUGH@NATIONWIDE.CO.UK</t>
  </si>
  <si>
    <t>how to get my salary increase</t>
  </si>
  <si>
    <t>Sorry, only HR or your manager can update your salary information.</t>
  </si>
  <si>
    <t>how can I ask for a pay rise</t>
  </si>
  <si>
    <t>I don't think my annual leave allowance is accurate</t>
  </si>
  <si>
    <t>increase my salary</t>
  </si>
  <si>
    <t>in year pay award</t>
  </si>
  <si>
    <t>I don't understad my holiday balance</t>
  </si>
  <si>
    <t>i don't understand my absence balance</t>
  </si>
  <si>
    <t>how can I request a pay rise</t>
  </si>
  <si>
    <t>carry forward holiday</t>
  </si>
  <si>
    <t>holiday policy</t>
  </si>
  <si>
    <t>whay has my tax gone up</t>
  </si>
  <si>
    <t>show absence balance</t>
  </si>
  <si>
    <t>show my absence balances</t>
  </si>
  <si>
    <t>what does my tax code mean</t>
  </si>
  <si>
    <t>is my tax code right</t>
  </si>
  <si>
    <t>how much holiday do I have left</t>
  </si>
  <si>
    <t>how much holiday do I have left to use</t>
  </si>
  <si>
    <t>show my performance evaluation</t>
  </si>
  <si>
    <t>show my performance plan</t>
  </si>
  <si>
    <t>Sure. I think this is what you want.
&lt;a href='https://dnn.fa.em2.oraclecloud.com/fscmUI/faces/deeplink?objType=MY_GOALS&amp;action=NONE' &gt;View your Goals&lt;/a&gt;</t>
  </si>
  <si>
    <t>when is pay review</t>
  </si>
  <si>
    <t>How do I raise a request to have my salary increase?</t>
  </si>
  <si>
    <t>who do I talk to about my salary?</t>
  </si>
  <si>
    <t>what bank hoilday im i entiled to be off</t>
  </si>
  <si>
    <t>question on payslip</t>
  </si>
  <si>
    <t>&lt;a href='https://dnn.fa.em2.oraclecloud.com/hcmUI/content/conn/FusionAppsContentRepository/uuid/dDocID:8736870?download&amp;XFND_SCHEME_ID=1&amp;XFND_CERT_FP=E7A6669B1744C0DE0883C285E2A79DD364729D79&amp;XFND_RANDOM=1032984117131458891&amp;XFND_EXPIRES=1692693168757&amp;XFND_SIGNATURE=roc4rD8q0dqecnbxSIgpbBJafb~PqCoJSjY9S9ONY80JBmjrzqmJXR7UJiEFNCOHVSLnel8HSvVWPgaS3AsPfxQ~RdmduFL1gMCS~oroHB7WE~vjNe9gWjwDhQtIjIJMoFFjdtpwZuyPpMgsWXsZhKFyEoQzqVPklAvRzReMiME_&amp;Id=8736870' &gt;View your payslip&lt;/a&gt;</t>
  </si>
  <si>
    <t>responsibility allowance</t>
  </si>
  <si>
    <t>copy of P11d</t>
  </si>
  <si>
    <t>team holiday balance</t>
  </si>
  <si>
    <t>keith coatsworth</t>
  </si>
  <si>
    <t>&lt;b&gt;Keith Coatsworth&lt;/b&gt; took the following time off in the last twelve months.
&lt;b&gt;7 hrs&lt;/b&gt; of &lt;b&gt;Holiday&lt;/b&gt; on Aug 18th
&lt;b&gt;7 hrs&lt;/b&gt; of &lt;b&gt;Holiday&lt;/b&gt; on Jul 28th
&lt;b&gt;3 hrs 30 mins&lt;/b&gt; of &lt;b&gt;Holiday&lt;/b&gt; on Jul 14th
&lt;b&gt;3 hrs 30 mins&lt;/b&gt; of &lt;b&gt;Holiday&lt;/b&gt; on Jun 23rd
&lt;b&gt;1 day&lt;/b&gt; of &lt;b&gt;Sickness&lt;/b&gt; on May 26th
&lt;b&gt;42 hrs&lt;/b&gt; of &lt;b&gt;Holiday&lt;/b&gt; from May 17th to May 24th
&lt;b&gt;7 hrs&lt;/b&gt; of &lt;b&gt;Holiday&lt;/b&gt; on Mar 27th
&lt;b&gt;3 hrs 30 mins&lt;/b&gt; of &lt;b&gt;Holiday&lt;/b&gt; on Mar 17th
&lt;b&gt;3 hrs 30 mins&lt;/b&gt; of &lt;b&gt;Holiday&lt;/b&gt; on Feb 24th
&lt;b&gt;3 hrs 30 mins&lt;/b&gt; of &lt;b&gt;Holiday&lt;/b&gt; on Feb 10th
&lt;b&gt;21 hrs&lt;/b&gt; of &lt;b&gt;Holiday&lt;/b&gt; from Dec 28th to Dec 30th
&lt;b&gt;3 hrs 30 mins&lt;/b&gt; of &lt;b&gt;Holiday&lt;/b&gt; on Dec 23rd
&lt;b&gt;7 hrs&lt;/b&gt; of &lt;b&gt;Holiday&lt;/b&gt; on Dec 7th
&lt;b&gt;35 hrs&lt;/b&gt; of &lt;b&gt;Holiday&lt;/b&gt; from Nov 21st to Nov 25th
&lt;b&gt;3 hrs 30 mins&lt;/b&gt; of &lt;b&gt;Holiday&lt;/b&gt; on Oct 21st
&lt;b&gt;35 hrs&lt;/b&gt; of &lt;b&gt;Holiday&lt;/b&gt; from Sep 26th to Sep 30th
&lt;b&gt;7 hrs&lt;/b&gt; of &lt;b&gt;Holiday&lt;/b&gt; on Aug 26th
View absences for a specific duration
View absence balance (excl. sickness balance)</t>
  </si>
  <si>
    <t>Here's the absence balance for &lt;b&gt;Keith Coatsworth&lt;/b&gt; as of 31/12/2023.
&lt;b&gt;132 hrs 40 mins&lt;/b&gt; of Holiday 
&lt;b&gt;35 hrs&lt;/b&gt; of Family Support Leave 
&lt;b&gt;7 hrs&lt;/b&gt; of Recognising Loyalty 
&lt;b&gt;7 hrs&lt;/b&gt; of Work Anniversary 
&lt;b&gt;0 hrs&lt;/b&gt; of MyReward 
&lt;b&gt;0 hrs&lt;/b&gt; of Public Holiday  
To see your end of year Holiday Balance, select 'View balance as of another date' below and input '31/12/23' when prompted
View balance as of another date
View past absences</t>
  </si>
  <si>
    <t>Team goals</t>
  </si>
  <si>
    <t>See my teams goals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</si>
  <si>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https://nbs-opa--tst1.custhelp.com/web-determinations/startsession/NBS_FlexWorking?seedData=%7bname%3a+%22KELVIN.BROWN@NATIONWIDE.CO.UK%22%2c+env%3a+%22https://dnn.fa.em2.oraclecloud.com%22%7d&amp;opauniqueuser=KELVIN.BROWN@NATIONWIDE.CO.UK</t>
  </si>
  <si>
    <t>how to book work anniversary leave</t>
  </si>
  <si>
    <t>i have somone who is ill and thy have another sick line</t>
  </si>
  <si>
    <t>how do i extend an absence?</t>
  </si>
  <si>
    <t>Reference request</t>
  </si>
  <si>
    <t>working hours on 5th September</t>
  </si>
  <si>
    <t>Here's your absence balance as of 05/09/2023.
&lt;b&gt;0 hrs&lt;/b&gt; of MyReward 
&lt;b&gt;58 hrs&lt;/b&gt; of Holiday 
&lt;b&gt;0 hrs&lt;/b&gt; of Recognising Loyalty 
&lt;b&gt;0 hrs&lt;/b&gt; of Work Anniversary 
&lt;b&gt;-2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</si>
  <si>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Has my flexible working request been received?</t>
  </si>
  <si>
    <t>What will a reference say</t>
  </si>
  <si>
    <t>Keeping in touch days</t>
  </si>
  <si>
    <t>KIT days</t>
  </si>
  <si>
    <t>need help with welfare loan</t>
  </si>
  <si>
    <t>holiday</t>
  </si>
  <si>
    <t>change job title</t>
  </si>
  <si>
    <t>how to log service holiday?</t>
  </si>
  <si>
    <t>condenced hours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</si>
  <si>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https://nbs-opa--tst1.custhelp.com/web-determinations/startsession/NBS_FlexWorking?seedData=%7bname%3a+%22GEORGINA.FENN@NATIONWIDE.CO.UK%22%2c+env%3a+%22https://dnn.fa.em2.oraclecloud.com%22%7d&amp;opauniqueuser=GEORGINA.FENN@NATIONWIDE.CO.UK</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</si>
  <si>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https://nbs-opa--tst1.custhelp.com/web-determinations/startsession/NBS_FlexWorking?seedData=%7bname%3a+%22Emilie.Staple@nationwide.co.uk%22%2c+env%3a+%22https://dnn.fa.em2.oraclecloud.com%22%7d&amp;opauniqueuser=Emilie.Staple@nationwide.co.uk</t>
  </si>
  <si>
    <t>Hello, I would like to submit a flexible working request please</t>
  </si>
  <si>
    <t>Flexible working</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</si>
  <si>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https://nbs-opa--tst1.custhelp.com/web-determinations/startsession/NBS_FlexWorking?seedData=%7bname%3a+%22Sandra.Craggs@nationwide.co.uk%22%2c+env%3a+%22https://dnn.fa.em2.oraclecloud.com%22%7d&amp;opauniqueuser=Sandra.Craggs@nationwide.co.uk</t>
  </si>
  <si>
    <t>flexible working reques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</si>
  <si>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https://nbs-opa--tst1.custhelp.com/web-determinations/startsession/NBS_FlexWorking?seedData=%7bname%3a+%22VANESSA.COWLES@NATIONWIDE.CO.UK%22%2c+env%3a+%22https://dnn.fa.em2.oraclecloud.com%22%7d&amp;opauniqueuser=VANESSA.COWLES@NATIONWIDE.CO.UK</t>
  </si>
  <si>
    <t>severance pay calculator</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</si>
  <si>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https://nbs-opa--tst1.custhelp.com/web-determinations/startsession/SeverancePayEstimator?seedData=%7bname%3a+%22STACEY.REAY@NATIONWIDE.CO.UK%22%2c+env%3a+%22https://dnn.fa.em2.oraclecloud.com%22%7d&amp;opauniqueuser=STACEY.REAY@NATIONWIDE.CO.UK
Job Security and Redundancy Policy: https://dnn.fa.em2.oraclecloud.com:443/fscmUI/faces/deeplink?objType=CSO_ARTICLE_CONTENT_KM&amp;objKey=docId%3DHRPOL17%3Blocale%3Den_US&amp;action=EDIT_IN_TAB</t>
  </si>
  <si>
    <t>how much shared parental pay will i get</t>
  </si>
  <si>
    <t>Shared Parental Leave
To find out more please have a look at the Shared Parental Leave Policy. You may also find it helpful to use the Shared Parental Leave and Pay Questionnaire which will estimate your leave and pay values based on the information you enter into it.
Shared Parental Leave Policy: https://dnn.fa.em2.oraclecloud.com:443/fscmUI/faces/deeplink?objType=CSO_ARTICLE_CONTENT_KM&amp;objKey=docId%3DHRPOL12%3Blocale%3Den_US&amp;action=EDIT_IN_TAB
Shared Parental Leave and Pay Questionnaire: https://nbs-opa--tst1.custhelp.com/web-determinations/startsession/NBS_SharedLeave?seedData=%7bname%3a+%22JACQUELINE.STEVENSON@NATIONWIDE.CO.UK%22%2c+env%3a+%22https://dnn.fa.em2.oraclecloud.com%22%7d&amp;opauniqueuser=JACQUELINE.STEVENSON@NATIONWIDE.CO.UK</t>
  </si>
  <si>
    <t>family emergency</t>
  </si>
  <si>
    <t>Sure. I think this is what you want.
&lt;a href='https://dnn.fa.em2.oraclecloud.com/hcmUI/faces/deeplink?objType=EMP_FAMILY_AND_EMGNC_CONTACTS&amp;action=NONE' &gt;View and update your emergency contacts&lt;/a&gt;</t>
  </si>
  <si>
    <t>change jb</t>
  </si>
  <si>
    <t>change JB code</t>
  </si>
  <si>
    <t>How many days holiday to book?</t>
  </si>
  <si>
    <t>severance pay estimator</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</si>
  <si>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https://nbs-opa--tst1.custhelp.com/web-determinations/startsession/SeverancePayEstimator?seedData=%7bname%3a+%22SARAH.ARMSTRONG@NATIONWIDE.CO.UK%22%2c+env%3a+%22https://dnn.fa.em2.oraclecloud.com%22%7d&amp;opauniqueuser=SARAH.ARMSTRONG@NATIONWIDE.CO.UK
Job Security and Redundancy Policy: https://dnn.fa.em2.oraclecloud.com:443/fscmUI/faces/deeplink?objType=CSO_ARTICLE_CONTENT_KM&amp;objKey=docId%3DHRPOL17%3Blocale%3Den_US&amp;action=EDIT_IN_TAB</t>
  </si>
  <si>
    <t>Here's your absence balance as of 31/12/2023.
&lt;b&gt;-18 hrs 15 mins&lt;/b&gt; of Public Holiday 
&lt;b&gt;0 hrs&lt;/b&gt; of MyReward 
&lt;b&gt;46 hrs 15 mins&lt;/b&gt; of Holiday 
&lt;b&gt;0 hrs&lt;/b&gt; of Recognising Loyalty 
&lt;b&gt;0 hrs&lt;/b&gt; of Work Anniversary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</si>
  <si>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hiliday calcualot</t>
  </si>
  <si>
    <t>I'm sorry. I can't find any active colleagues called &lt;b&gt;Hiliday Calcualot&lt;/b&gt;. Can you enter the person's name again, in case I got it wrong. Just so you know, my directory only shows active colleagues. If the person you're looking for has left or is temporarily inactive they won't show. If you need to find their employee number or other directory details please raise a Service Request via your Helpdesk tab.</t>
  </si>
  <si>
    <t>I'm sorry. I can't find any active colleagues called &lt;b&gt;{NAME}&lt;/b&gt;.  Just so you know, my directory only shows active colleagues. If the person you're looking for has left or is temporarily inactive they won't show. If you need to find their employee number or other directory details please raise a Service Request via your Helpdesk tab.</t>
  </si>
  <si>
    <t>Let me know if you have another question for me.</t>
  </si>
  <si>
    <t>WHEN YOU HAVE REACHED MAXUMUM SALARY FOR ROLE WHAT HAPPENS WHEN PAY RISES COME AROUND</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</si>
  <si>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https://nbs-opa--tst1.custhelp.com/web-determinations/startsession/SeverancePayEstimator?seedData=%7bname%3a+%22HANNAH.BATER@NATIONWIDE.CO.UK%22%2c+env%3a+%22https://dnn.fa.em2.oraclecloud.com%22%7d&amp;opauniqueuser=HANNAH.BATER@NATIONWIDE.CO.UK
Job Security and Redundancy Policy: https://dnn.fa.em2.oraclecloud.com:443/fscmUI/faces/deeplink?objType=CSO_ARTICLE_CONTENT_KM&amp;objKey=docId%3DHRPOL17%3Blocale%3Den_US&amp;action=EDIT_IN_TAB</t>
  </si>
  <si>
    <t>my working pattern is wrong</t>
  </si>
  <si>
    <t>How can I view a Service Request my manager raised?</t>
  </si>
  <si>
    <t>holiday calulator</t>
  </si>
  <si>
    <t>additional responsibility payments</t>
  </si>
  <si>
    <t>additional compensation</t>
  </si>
  <si>
    <t>Sorry, only HR or your manager can update your salary information.
However, you can &lt;a href="https://dnn.fa.em2.oraclecloud.com/hcmUI/faces/deeplink?objType=MGR_CHANGE_SALARY"&gt;manage your employee's salary&lt;/a&gt;.</t>
  </si>
  <si>
    <t>annualised conntract</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</si>
  <si>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https://nbs-opa--tst1.custhelp.com/web-determinations/startsession/NBS_FlexWorking?seedData=%7bname%3a+%22JENNY.CLARK@NATIONWIDE.CO.UK%22%2c+env%3a+%22https://dnn.fa.em2.oraclecloud.com%22%7d&amp;opauniqueuser=JENNY.CLARK@NATIONWIDE.CO.UK</t>
  </si>
  <si>
    <t>keying guide</t>
  </si>
  <si>
    <t>full time salary</t>
  </si>
  <si>
    <t>whats the  HR contact number?</t>
  </si>
  <si>
    <t>The family details (children incorrect) on my Bupa account are incorrect. How do I get them updated?</t>
  </si>
  <si>
    <t>Sure. I think this is what you want.
&lt;a href='https://dnn.fa.em2.oraclecloud.com/hcmUI/faces/deeplink?objType=EMP_FAMILY_AND_EMGNC_CONTACTS&amp;action=NONE' &gt;View and update your emergency contacts&lt;/a&gt;
Ask 'Update my contact info' to update your details like phone numbers and personal email address.</t>
  </si>
  <si>
    <t>holiday calculator 2024</t>
  </si>
  <si>
    <t>I am not a new starter</t>
  </si>
  <si>
    <t>i am unable to access this refresher training Activity  which is required ... I had a previous fault raised 0000246128 in June but it has not yet been resolved Becoming an Approved Assessor v1.1	Required
SCORM 1.2</t>
  </si>
  <si>
    <t>Can i check what overtime claim has been made</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</si>
  <si>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https://nbs-opa--tst1.custhelp.com/web-determinations/startsession/NBS_FlexWorking?seedData=%7bname%3a+%22Lisa.Davies@nationwide.co.uk%22%2c+env%3a+%22https://dnn.fa.em2.oraclecloud.com%22%7d&amp;opauniqueuser=Lisa.Davies@nationwide.co.uk</t>
  </si>
  <si>
    <t>reference</t>
  </si>
  <si>
    <t>becoming a parent</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</si>
  <si>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https://nbs-opa--tst1.custhelp.com/web-determinations/startsession/NBS_Maternity?seedData=%7bname%3a+%22Lisa.Davies@nationwide.co.uk%22%2c+env%3a+%22https://dnn.fa.em2.oraclecloud.com%22%7d&amp;opauniqueuser=Lisa.Davies@nationwide.co.uk</t>
  </si>
  <si>
    <t>Thank you</t>
  </si>
  <si>
    <t>Cancel a leaver</t>
  </si>
  <si>
    <t>for my salary</t>
  </si>
  <si>
    <t>how do I change my bank account</t>
  </si>
  <si>
    <t>london allowance</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</si>
  <si>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https://nbs-opa--tst1.custhelp.com/web-determinations/startsession/SeverancePayEstimator?seedData=%7bname%3a+%22antonia.thomas-humphreys@nationwide.co.uk%22%2c+env%3a+%22https://dnn.fa.em2.oraclecloud.com%22%7d&amp;opauniqueuser=antonia.thomas-humphreys@nationwide.co.uk
Job Security and Redundancy Policy: https://dnn.fa.em2.oraclecloud.com:443/fscmUI/faces/deeplink?objType=CSO_ARTICLE_CONTENT_KM&amp;objKey=docId%3DHRPOL17%3Blocale%3Den_US&amp;action=EDIT_IN_TAB</t>
  </si>
  <si>
    <t>how do I get payslips back to 2020</t>
  </si>
  <si>
    <t>how much pay will i get if i change my hours</t>
  </si>
  <si>
    <t>changing my hours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</si>
  <si>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https://nbs-opa--tst1.custhelp.com/web-determinations/startsession/NBS_FlexWorking?seedData=%7bname%3a+%22LUCY.CADDEN@NATIONWIDE.CO.UK%22%2c+env%3a+%22https://dnn.fa.em2.oraclecloud.com%22%7d&amp;opauniqueuser=LUCY.CADDEN@NATIONWIDE.CO.UK</t>
  </si>
  <si>
    <t>help with behaviours</t>
  </si>
  <si>
    <t>I can help you view and update your personal information, contact details, emergency contacts, and photo.&lt;br&gt;&lt;br&gt;I can show employee work address, phone numbers, direct reports, and manager. I can also help you update your photo.
1. View and update your personal details
2. View and update your contact information
3. View and update your emergency contacts
4. View and upload your photo
5. View your location.
6. View and update your home and work phone numbers.
7. View your manager.</t>
  </si>
  <si>
    <t>what is my bank holiday entitlement</t>
  </si>
  <si>
    <t>where do i find the expeenses policy</t>
  </si>
  <si>
    <t>How do I change my name?</t>
  </si>
  <si>
    <t>How do I give notice to leave</t>
  </si>
  <si>
    <t>employer number for visa</t>
  </si>
  <si>
    <t>carry holiday</t>
  </si>
  <si>
    <t>how much maternity pay will i get</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</si>
  <si>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https://nbs-opa--tst1.custhelp.com/web-determinations/startsession/NBS_Maternity?seedData=%7bname%3a+%22Abigail.Marley@nationwide.co.uk%22%2c+env%3a+%22https://dnn.fa.em2.oraclecloud.com%22%7d&amp;opauniqueuser=Abigail.Marley@nationwide.co.uk</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</si>
  <si>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https://nbs-opa--tst1.custhelp.com/web-determinations/startsession/NBS_FlexWorking?seedData=%7bname%3a+%22KATHLEEN.HATCHELL@NATIONWIDE.CO.UK%22%2c+env%3a+%22https://dnn.fa.em2.oraclecloud.com%22%7d&amp;opauniqueuser=KATHLEEN.HATCHELL@NATIONWIDE.CO.UK</t>
  </si>
  <si>
    <t>unpaid break</t>
  </si>
  <si>
    <t>My maternity starts on 22nd of August. why is my salary lower on August payslip.</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</si>
  <si>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https://nbs-opa--tst1.custhelp.com/web-determinations/startsession/NBS_Maternity?seedData=%7bname%3a+%22rabia.hans@nationwide.co.uk%22%2c+env%3a+%22https://dnn.fa.em2.oraclecloud.com%22%7d&amp;opauniqueuser=rabia.hans@nationwide.co.uk</t>
  </si>
  <si>
    <t>HiI am going on maternity leave from 22nd of August.  How do i return my laptop?</t>
  </si>
  <si>
    <t>If you have a work laptop you have tthe option to keep it and your access during your leave. It should be used as a way of occasionally keeping in touch with what's happening at work. Your wellbeing is important so you can't use it to carry out any actual work while you're on leave. Take a look at the &lt;a href="https://dnn.fa.em2.oraclecloud.com:443/fscmUI/faces/deeplink?objType=CSO_ARTICLE_CONTENT_KM&amp;objKey=docId%3DHRPOL12%3Blocale%3Den_US&amp;action=EDIT_IN_TAB"&gt;Becoming a Parent Policy&lt;/a&gt; to see how to arrange this.</t>
  </si>
  <si>
    <t>do i qualify for some of next years sharing in success if i leave the society</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</si>
  <si>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https://nbs-opa--tst1.custhelp.com/web-determinations/startsession/SeverancePayEstimator?seedData=%7bname%3a+%22BEAU.MORONEY@NATIONWIDE.CO.UK%22%2c+env%3a+%22https://dnn.fa.em2.oraclecloud.com%22%7d&amp;opauniqueuser=BEAU.MORONEY@NATIONWIDE.CO.UK
Job Security and Redundancy Policy: https://dnn.fa.em2.oraclecloud.com:443/fscmUI/faces/deeplink?objType=CSO_ARTICLE_CONTENT_KM&amp;objKey=docId%3DHRPOL17%3Blocale%3Den_US&amp;action=EDIT_IN_TAB</t>
  </si>
  <si>
    <t>change location</t>
  </si>
  <si>
    <t>Only HR or your manager can update your employment information. Please speak to your manager in the first instance. If they're unable to update your details themselves they can raise a service request via their Helpdesk tab in PeopleCloud and the team will help them.
Your &lt;a href="https://dnn.fa.em2.oraclecloud.com/hcmUI/faces/deeplink?objType=EMP_CONTACT_INFO&amp;action=NONE"&gt;contact information&lt;/a&gt; page can help you view and update your home address. You should only have one home address on PeopleCloud, so please make sure you use the pencil icon to edit your address. Don't add a separate entry. PeopleCloud feeds this information into the other employee systems that need your address details, so you only need to enter your address here.</t>
  </si>
  <si>
    <t>How do I add, share or update performance goals</t>
  </si>
  <si>
    <t>find a form</t>
  </si>
  <si>
    <t>return to work checklsit</t>
  </si>
  <si>
    <t>Sometimes a team member will be able to return to work before the end date that their GP put on their fit note. They may have recovered faster than their doctor thought they would or their doctor may have been unaware of the support you can provide to ease them back into work. If you and that team member agree that's its appropriate for them to return to work before the date their GP advised, then they can do so. You should make sure you record this agreement on their Return to Work Discussion Checklist.</t>
  </si>
  <si>
    <t>return to work from sickness</t>
  </si>
  <si>
    <t>Working in Northern Ireland</t>
  </si>
  <si>
    <t>Working inside the UK</t>
  </si>
  <si>
    <t>Please have a look at sections 2.5 and 2.7 of the &lt;a href="https://dnn.fa.em2.oraclecloud.com:443/fscmUI/faces/deeplink?objType=CSO_ARTICLE_CONTENT_KM&amp;objKey=docId%3DHRPOL37%3Blocale%3Den_US&amp;action=EDIT_IN_TAB"&gt;Code of Conduct Policy&lt;/a&gt;. If you need further support please raise a &lt;a href="https://dnn.fa.em2.oraclecloud.com/fscmUI/faces/deeplink?objType=SVC_SERVICE_REQUEST_HCM&amp;action=CREATE_IN_TAB&amp;objKey=SelfServiceCategory_c%3DNBS_HRM_SS_FTAW%3BSelfServiceSubCategory_c%3DNBS_HRM_SS_FTAW_AAQ%3BChannelTypeCd%3DNBS_HRM_ODA"&gt;Service Request&lt;/a&gt; on PeopleCloud Helpdesk using 'Fair Treatment at Work - Ask a Question'.</t>
  </si>
  <si>
    <t>Working outside UK</t>
  </si>
  <si>
    <t>Can we work in Northern Ireland</t>
  </si>
  <si>
    <t>Ok. It sounds like you want to find out about work experience at Nationwide. Take a look at the guidance on theÂ &lt;a href="https://nbsuk.sharepoint.com/sites/INTRA-EmergingTalent/SitePages/Work-Experience.aspx"&gt;Work Experience site&lt;/a&gt;. If you still have a query get in touch by emailing &lt;a href="mailto:emerging.talent@nationwide.co.uk?subject=Work%20experience%20query"&gt;Emerging.Talent@nationwide.co.uk&lt;/a&gt;.</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</si>
  <si>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https://nbs-opa--tst1.custhelp.com/web-determinations/startsession/SeverancePayEstimator?seedData=%7bname%3a+%22nathan.whiting@nationwide.co.uk%22%2c+env%3a+%22https://dnn.fa.em2.oraclecloud.com%22%7d&amp;opauniqueuser=nathan.whiting@nationwide.co.uk
Job Security and Redundancy Policy: https://dnn.fa.em2.oraclecloud.com:443/fscmUI/faces/deeplink?objType=CSO_ARTICLE_CONTENT_KM&amp;objKey=docId%3DHRPOL17%3Blocale%3Den_US&amp;action=EDIT_IN_TAB</t>
  </si>
  <si>
    <t>change working hours</t>
  </si>
  <si>
    <t>if i increased my hours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</si>
  <si>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https://nbs-opa--tst1.custhelp.com/web-determinations/startsession/NBS_FlexWorking?seedData=%7bname%3a+%22natalie.elly@nationwide.co.uk%22%2c+env%3a+%22https://dnn.fa.em2.oraclecloud.com%22%7d&amp;opauniqueuser=natalie.elly@nationwide.co.uk</t>
  </si>
  <si>
    <t>&lt;a href='https://dnn.fa.em2.oraclecloud.com/hcmUI/content/conn/FusionAppsContentRepository/uuid/dDocID:8732034?download&amp;XFND_SCHEME_ID=1&amp;XFND_CERT_FP=E7A6669B1744C0DE0883C285E2A79DD364729D79&amp;XFND_RANDOM=640927481742070335&amp;XFND_EXPIRES=1693296649607&amp;XFND_SIGNATURE=GSxyDD~THQn1rVnXEHAaGtbG9j1LNKVFBxe2FNvQyMZxccif90RxPz03Vh98DEq7qGvUe~7Zfqhxig~a~aHGy1pSWPcEJNfj3ISXi9IQuw2xByGbRJr01biUahNTpcFXsJna60vAuKDRP8v3lpYxStUlj58kcpL-7qtAAB2wPGA_&amp;Id=8732034' &gt;View your payslip&lt;/a&gt;</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</si>
  <si>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https://nbs-opa--tst1.custhelp.com/web-determinations/startsession/NBS_Maternity?seedData=%7bname%3a+%22gary.ambrose@nationwide.co.uk%22%2c+env%3a+%22https://dnn.fa.em2.oraclecloud.com%22%7d&amp;opauniqueuser=gary.ambrose@nationwide.co.uk</t>
  </si>
  <si>
    <t>Stop getting email about holiday request from employee that has left.</t>
  </si>
  <si>
    <t>how much holiday until 31/12/2024</t>
  </si>
  <si>
    <t>Here's your absence balance as of 31/12/2024.
&lt;b&gt;0 hrs&lt;/b&gt; of MyReward 
&lt;b&gt;74 hrs 15 mins&lt;/b&gt; of Holiday 
&lt;b&gt;0 hrs&lt;/b&gt; of Recognising Loyalty 
&lt;b&gt;0 hrs&lt;/b&gt; of Work Anniversary 
&lt;b&gt;-12 hrs 30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</si>
  <si>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calculate hourly pay</t>
  </si>
  <si>
    <t>schedule assignment change</t>
  </si>
  <si>
    <t>how is holiday considered if you leave the society</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</si>
  <si>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https://nbs-opa--tst1.custhelp.com/web-determinations/startsession/SeverancePayEstimator?seedData=%7bname%3a+%22martin.logan@nationwide.co.uk%22%2c+env%3a+%22https://dnn.fa.em2.oraclecloud.com%22%7d&amp;opauniqueuser=martin.logan@nationwide.co.uk
Job Security and Redundancy Policy: https://dnn.fa.em2.oraclecloud.com:443/fscmUI/faces/deeplink?objType=CSO_ARTICLE_CONTENT_KM&amp;objKey=docId%3DHRPOL17%3Blocale%3Den_US&amp;action=EDIT_IN_TAB</t>
  </si>
  <si>
    <t>change job role</t>
  </si>
  <si>
    <t>moving departments</t>
  </si>
  <si>
    <t>Your department is &lt;b&gt;V322 - End User Services&lt;/b&gt;.
Need to see a co-worker's department? Try something like 'Show me John Smith's department'</t>
  </si>
  <si>
    <t>Where is my contract?</t>
  </si>
  <si>
    <t>TELEPHONE NUMBER</t>
  </si>
  <si>
    <t>CALL</t>
  </si>
  <si>
    <t>hi can you tee my calculated final salary on my leaving date the 1st september</t>
  </si>
  <si>
    <t>Im full-time do i get paid overtime pay</t>
  </si>
  <si>
    <t>Please check to see if your claim was approved on time. To do this, click on the bell icon at the top right of your screen, then click on 'Show All' and then on 'All'. Use the Search to find all your 'personal contribution' requests, then open each request and you'll see the approval status and date the bottom of the screen. If it's not showing as approved please contact your manager. If it was approved after cut-off you'll receive it a month in arrears.</t>
  </si>
  <si>
    <t>Do full-time employees get paid overtime</t>
  </si>
  <si>
    <t>manager is unable to approve overtime</t>
  </si>
  <si>
    <t>overtime approval</t>
  </si>
  <si>
    <t>send me HR email</t>
  </si>
  <si>
    <t>Your work email is &lt;a href='mailto:Hannah.Shawcross@nationwide.co.uk'&gt;Hannah.Shawcross@nationwide.co.uk&lt;/a&gt;.
&lt;a href="https://dnn.fa.em2.oraclecloud.com/hcmUI/faces/deeplink?objType=EMP_CONTACT_INFO&amp;action=NONE"&gt;View additional contact information&lt;/a&gt; including your phone, email, home address and other communication methods.
Need to see a co-workers work email address? Try something like 'Show me John Smith's email'.</t>
  </si>
  <si>
    <t>email HR</t>
  </si>
  <si>
    <t>You have the following time off in the next twelve months.
&lt;b&gt;5 hrs&lt;/b&gt; of &lt;b&gt;Holiday&lt;/b&gt; on Sep 4th
&lt;b&gt;7 hrs&lt;/b&gt; of &lt;b&gt;Holiday&lt;/b&gt; on Sep 5th
&lt;b&gt;7 hrs&lt;/b&gt; of &lt;b&gt;Holiday&lt;/b&gt; on Sep 6th
&lt;b&gt;7 hrs&lt;/b&gt; of &lt;b&gt;Holiday&lt;/b&gt; on Sep 18th
&lt;b&gt;7 hrs&lt;/b&gt; of &lt;b&gt;Holiday&lt;/b&gt; on Nov 15th
&lt;b&gt;7 hrs&lt;/b&gt; of &lt;b&gt;Holiday&lt;/b&gt; on Nov 16th
&lt;b&gt;7 hrs&lt;/b&gt; of &lt;b&gt;Holiday&lt;/b&gt; on Nov 20th
&lt;b&gt;7 hrs&lt;/b&gt; of &lt;b&gt;Holiday&lt;/b&gt; on Dec 13th
Schedule time off: https://dnn.fa.em2.oraclecloud.com/hcmUI/faces/deeplink?objType=ADD_ABSENCE&amp;action=NONE
View absences for a specific duration
View absence balance (excl. sickness balance)</t>
  </si>
  <si>
    <t>You've taken the following time off in the last twelve months.
&lt;b&gt;91 hrs&lt;/b&gt; of &lt;b&gt;Holiday&lt;/b&gt; from Jul 12th to Jul 28th
&lt;b&gt;28 hrs&lt;/b&gt; of &lt;b&gt;Holiday&lt;/b&gt; from May 2nd to May 5th
&lt;b&gt;14 hrs&lt;/b&gt; of &lt;b&gt;Holiday&lt;/b&gt; from Mar 30th to Mar 31st
&lt;b&gt;21 hrs&lt;/b&gt; of &lt;b&gt;Holiday&lt;/b&gt; from Jan 20th to Jan 24th
&lt;b&gt;7 hrs&lt;/b&gt; of &lt;b&gt;Holiday&lt;/b&gt; on Dec 23rd
&lt;b&gt;5 hrs&lt;/b&gt; of &lt;b&gt;Holiday&lt;/b&gt; on Dec 22nd
&lt;b&gt;42 hrs&lt;/b&gt; of &lt;b&gt;Holiday&lt;/b&gt; from Sep 19th to Sep 27th
&lt;b&gt;7 hrs&lt;/b&gt; of &lt;b&gt;Holiday&lt;/b&gt; on Sep 16th
&lt;b&gt;3 hrs 30 mins&lt;/b&gt; of &lt;b&gt;Holiday&lt;/b&gt; on Sep 9th
&lt;b&gt;7 hrs&lt;/b&gt; of &lt;b&gt;Holiday&lt;/b&gt; on Aug 25th
Schedule time off: https://dnn.fa.em2.oraclecloud.com/hcmUI/faces/deeplink?objType=ADD_ABSENCE&amp;action=NONE
View future absences
View absences for a specific duration
View absence balance (excl. sickness balance)</t>
  </si>
  <si>
    <t>absence query</t>
  </si>
  <si>
    <t>If you're having difficulty accessing the Exit Questionnaire please note that you need to scroll to the bottom of the notification and click on the link to access the exit questionnaire invitation. When you click on the link to the questionnaire that's within the invite, a new survey page will open up behind the page you're on. This is the Exit Questionnaire. If you're still having difficulties please contact us via the &lt;a href="mailto:exitmanagement@nationwide.co.uk"&gt;Exit Management Team mailbox&lt;/a&gt;.</t>
  </si>
  <si>
    <t>cancel absence</t>
  </si>
  <si>
    <t>how to cancel holiday</t>
  </si>
  <si>
    <t>change of job code</t>
  </si>
  <si>
    <t>I think I have paid too much tax this month</t>
  </si>
  <si>
    <t>give me a hr numbr to call</t>
  </si>
  <si>
    <t>full time wage</t>
  </si>
  <si>
    <t>employers reference</t>
  </si>
  <si>
    <t>pension</t>
  </si>
  <si>
    <t>holiday and saturday working</t>
  </si>
  <si>
    <t>hr contact phone number for visa</t>
  </si>
  <si>
    <t>Changing bank details</t>
  </si>
  <si>
    <t>How to book further paternity leave</t>
  </si>
  <si>
    <t>To record your 1st period of paternity leave go to &lt;a href="https://dnn.fa.em2.oraclecloud.com/fscmUI/faces/deeplink?objType=ADD_ABSENCE&amp;amp;action=NONE"&gt;Add Absence&lt;/a&gt;, select Paternity Leave as the Type and complete the 3 fields on the left. Then click Submit. The absence will show in &lt;a href="https://dnn.fa.em2.oraclecloud.com/fscmUI/faces/deeplink?objType=EXISTING_ABSENCES&amp;amp;action=NONE"&gt;Existing Absences&lt;/a&gt;. Before recording your 2nd second period of paternity leave you need to go back to Existing Absences, complete the other 3 fields of your first request and click Submit. Then go ahead and book your 2nd period of leave in &lt;a href="http://dnn.fa.em2.oraclecloud.com/fscmUI/faces/deeplink?objType=ADD_ABSENCE&amp;amp;action=NONE"&gt;Add Absence&lt;/a&gt;. If you're recording paternity leave on behalf of a direct report there's guidance in the &lt;a href="https://dnn.fa.em2.oraclecloud.com:443/fscmUI/faces/deeplink?objType=CSO_ARTICLE_CONTENT_KM&amp;amp;objKey=docId%3DHRGUI56%3Blocale%3Den_US&amp;amp;action=EDIT_IN_TAB"&gt;PeopleCloud Manager Keying Guide&lt;/a&gt;. The policy is &lt;a href="https://dnn.fa.em2.oraclecloud.com:443/fscmUI/faces/deeplink?objType=CSO_ARTICLE_CONTENT_KM&amp;amp;objKey=docId%"&gt;here&lt;/a&gt; if you need to refer to it.</t>
  </si>
  <si>
    <t>Can i have a second job?</t>
  </si>
  <si>
    <t>Holiday balance is incorrect</t>
  </si>
  <si>
    <t>should i include pregnancy absences in an occupational health referral?</t>
  </si>
  <si>
    <t>How can I change the Probation period of my reportee</t>
  </si>
  <si>
    <t>how can I extend probation period of my reportee</t>
  </si>
  <si>
    <t>Please contact the Case Management Team by raising a &lt;a href="https://dnn.fa.em2.oraclecloud.com/fscmUI/faces/deeplink?objType=SVC_SERVICE_REQUEST_HCM&amp;action=CREATE_IN_TAB&amp;objKey=SelfServiceCategory_c%3DNBS_HRM_SS_FTAW%3BSelfServiceSubCategory_c%3DNBS_HRM_SS_FTAW_AAQ%3BChannelTypeCd%3DNBS_HRM_ODA"&gt;Service Request&lt;/a&gt; on PeopleCloud Helpdesk using the categories 'Fair Treatment at Work - Ask a Question'.</t>
  </si>
  <si>
    <t>how can I extend the probation period of my reportee</t>
  </si>
  <si>
    <t>I need to buy additional holiday but already did so during enrolment. This is due to having to unexpectantly move house which is not one of the lifestyle events listed</t>
  </si>
  <si>
    <t>buying additional holiday</t>
  </si>
  <si>
    <t>Hi, my holiday balance appears to be wrong. I am on a 35 hour week but I have logged each days hoilday as 8.30 till 5 and not 7 hours. How can I correct this</t>
  </si>
  <si>
    <t>Okay that seems simple enough, but can I correct my previous abscneces</t>
  </si>
  <si>
    <t>Sure. Here's how you can do it.
&lt;a href="https://dnn.fa.em2.oraclecloud.com/hcmUI/faces/deeplink?objType=EMP_CONTACT_INFO&amp;action=NONE"&gt;View and update your contact details&lt;/a&gt; including your phone, email, home address and other communication methods.</t>
  </si>
  <si>
    <t>Morning, I am needing some help in regards a letter confirming my uplift in salary due to competency.  I also need a copy of my contract, to show my employee benefits.   I am trying to get a mortgage and unless I get this information and confirmation of my uplift in salary any potential offer I put into for a property and subsequent mtg will not go through.  I can then potentially lose my home!</t>
  </si>
  <si>
    <t>annual holiday calculator</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</si>
  <si>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https://nbs-opa--tst1.custhelp.com/web-determinations/startsession/SeverancePayEstimator?seedData=%7bname%3a+%22JULY.FOSTER@NATIONWIDE.CO.UK%22%2c+env%3a+%22https://dnn.fa.em2.oraclecloud.com%22%7d&amp;opauniqueuser=JULY.FOSTER@NATIONWIDE.CO.UK
Job Security and Redundancy Policy: https://dnn.fa.em2.oraclecloud.com:443/fscmUI/faces/deeplink?objType=CSO_ARTICLE_CONTENT_KM&amp;objKey=docId%3DHRPOL17%3Blocale%3Den_US&amp;action=EDIT_IN_TAB</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</si>
  <si>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https://nbs-opa--tst1.custhelp.com/web-determinations/startsession/NBS_FlexWorking?seedData=%7bname%3a+%22JULY.FOSTER@NATIONWIDE.CO.UK%22%2c+env%3a+%22https://dnn.fa.em2.oraclecloud.com%22%7d&amp;opauniqueuser=JULY.FOSTER@NATIONWIDE.CO.UK</t>
  </si>
  <si>
    <t>demotion</t>
  </si>
  <si>
    <t>flexible working policy</t>
  </si>
  <si>
    <t>flexible guide</t>
  </si>
  <si>
    <t>car allowance</t>
  </si>
  <si>
    <t>maternity leave</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</si>
  <si>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https://nbs-opa--tst1.custhelp.com/web-determinations/startsession/NBS_Maternity?seedData=%7bname%3a+%22JULY.FOSTER@NATIONWIDE.CO.UK%22%2c+env%3a+%22https://dnn.fa.em2.oraclecloud.com%22%7d&amp;opauniqueuser=JULY.FOSTER@NATIONWIDE.CO.UK</t>
  </si>
  <si>
    <t>absence policy</t>
  </si>
  <si>
    <t>Keep in touch days</t>
  </si>
  <si>
    <t>family support leave balance</t>
  </si>
  <si>
    <t>I have been deducted some pay and i don't know why</t>
  </si>
  <si>
    <t>absence balance wrong</t>
  </si>
  <si>
    <t>speak to hr</t>
  </si>
  <si>
    <t>working from home</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</si>
  <si>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https://nbs-opa--tst1.custhelp.com/web-determinations/startsession/NBS_FlexWorking?seedData=%7bname%3a+%22Ioana-Andreea.Ghita@nationwide.co.uk%22%2c+env%3a+%22https://dnn.fa.em2.oraclecloud.com%22%7d&amp;opauniqueuser=Ioana-Andreea.Ghita@nationwide.co.uk</t>
  </si>
  <si>
    <t>P45</t>
  </si>
  <si>
    <t>when will I receive my P45?</t>
  </si>
  <si>
    <t>HR phone number</t>
  </si>
  <si>
    <t>Shared Parental Leave
To find out more please have a look at the Shared Parental Leave Policy. You may also find it helpful to use the Shared Parental Leave and Pay Questionnaire which will estimate your leave and pay values based on the information you enter into it.
Shared Parental Leave Policy: https://dnn.fa.em2.oraclecloud.com:443/fscmUI/faces/deeplink?objType=CSO_ARTICLE_CONTENT_KM&amp;objKey=docId%3DHRPOL12%3Blocale%3Den_US&amp;action=EDIT_IN_TAB
Shared Parental Leave and Pay Questionnaire: https://nbs-opa--tst1.custhelp.com/web-determinations/startsession/NBS_SharedLeave?seedData=%7bname%3a+%22sarah.johnston@nationwide.co.uk%22%2c+env%3a+%22https://dnn.fa.em2.oraclecloud.com%22%7d&amp;opauniqueuser=sarah.johnston@nationwide.co.uk</t>
  </si>
  <si>
    <t>my pay is wrong</t>
  </si>
  <si>
    <t>&lt;a href='https://dnn.fa.em2.oraclecloud.com/hcmUI/content/conn/FusionAppsContentRepository/uuid/dDocID:8732318?download&amp;XFND_SCHEME_ID=1&amp;XFND_CERT_FP=E7A6669B1744C0DE0883C285E2A79DD364729D79&amp;XFND_RANDOM=-1044685495409375203&amp;XFND_EXPIRES=1692254645922&amp;XFND_SIGNATURE=BAkzMCE0p2DD1vqCcVCZvS6GOrM~8tUpTr0j3XCRTX2LRqWDeZjnaiyFH3yZzttAMwNonmCDFX1dLjn8ZtWT3DKsW2nW6Xmbm8ufF9I3-1rivquIhqKECUxAVtkJEYYXYelBK3FdPjRw2S-RaytsuAowc8-fV6y9eoCJRlNXOJg_&amp;Id=8732318' &gt;View your payslip&lt;/a&gt;</t>
  </si>
  <si>
    <t>hours calculator</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</si>
  <si>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https://nbs-opa--tst1.custhelp.com/web-determinations/startsession/NBS_FlexWorking?seedData=%7bname%3a+%22laura.aherne@nationwide.co.uk%22%2c+env%3a+%22https://dnn.fa.em2.oraclecloud.com%22%7d&amp;opauniqueuser=laura.aherne@nationwide.co.uk</t>
  </si>
  <si>
    <t>salary calculator</t>
  </si>
  <si>
    <t>update on fixed term extension request</t>
  </si>
  <si>
    <t>fixed term extension</t>
  </si>
  <si>
    <t>extending a fixed term contract</t>
  </si>
  <si>
    <t>my hours</t>
  </si>
  <si>
    <t>Work out hourly rate of pay</t>
  </si>
  <si>
    <t>where can I find my contract</t>
  </si>
  <si>
    <t>Neo expenses help</t>
  </si>
  <si>
    <t>Time off</t>
  </si>
  <si>
    <t>You have the following time off in the next twelve months.
&lt;b&gt;3 hrs&lt;/b&gt; of &lt;b&gt;Holiday&lt;/b&gt; on Sep 1st
&lt;b&gt;35 hrs&lt;/b&gt; of &lt;b&gt;Holiday&lt;/b&gt; from Sep 4th to Sep 8th
&lt;b&gt;3 hrs&lt;/b&gt; of &lt;b&gt;Holiday&lt;/b&gt; on Oct 6th
&lt;b&gt;3 hrs&lt;/b&gt; of &lt;b&gt;Holiday&lt;/b&gt; on Oct 13th
&lt;b&gt;3 hrs&lt;/b&gt; of &lt;b&gt;Holiday&lt;/b&gt; on Oct 20th
&lt;b&gt;3 hrs&lt;/b&gt; of &lt;b&gt;Holiday&lt;/b&gt; on Oct 27th
&lt;b&gt;3 hrs&lt;/b&gt; of &lt;b&gt;Holiday&lt;/b&gt; on Nov 3rd
&lt;b&gt;11 hrs&lt;/b&gt; of &lt;b&gt;Holiday&lt;/b&gt; from Dec 1st to Dec 4th
&lt;b&gt;8 hrs&lt;/b&gt; of &lt;b&gt;Holiday&lt;/b&gt; on Dec 5th
Schedule time off: https://dnn.fa.em2.oraclecloud.com/hcmUI/faces/deeplink?objType=ADD_ABSENCE&amp;action=NONE
View past absences
View absences for a specific duration
View absence balance (excl. sickness balance)</t>
  </si>
  <si>
    <t>What is HR policy on taking appointments</t>
  </si>
  <si>
    <t>Eligible Leaver Form not displaying under goals and performance</t>
  </si>
  <si>
    <t>fixed term contract</t>
  </si>
  <si>
    <t>summer internship</t>
  </si>
  <si>
    <t>How to arrange a career break</t>
  </si>
  <si>
    <t>taking a career break</t>
  </si>
  <si>
    <t>Does a career break impact annual holiday allowance</t>
  </si>
  <si>
    <t>i need proof of my holiday booking</t>
  </si>
  <si>
    <t>that is not what i asked</t>
  </si>
  <si>
    <t>Where's the holiday calculator</t>
  </si>
  <si>
    <t>Am I eligible for healthcare?</t>
  </si>
  <si>
    <t>Where do I send my MAT B 1 form?</t>
  </si>
  <si>
    <t>When you've received your MATB1/Matching certificate you'll need to show it to your manager so they can verify it, either face to face or over teams. Your manager will need to go into your maternity/adoption absence record and attach a copy of your certificate to the absence by adding it to the 'Comments and Attachments' section. They'll also need to update the comments field to say that they've seen the original document and then re-submit (not save) the absence.</t>
  </si>
  <si>
    <t>tentant referrence</t>
  </si>
  <si>
    <t>Phone number for HR</t>
  </si>
  <si>
    <t>I need an update on a tenancy reference request</t>
  </si>
  <si>
    <t>Someone wants an update on a job application</t>
  </si>
  <si>
    <t>Your Resourcing Consultant is best placed to update you about your job application or interview. Please contact &lt;a href="https://nbsuk.sharepoint.com/sites/INTRA-Recruitment/SitePages/Resourcing-Team-Contacts.aspx"&gt;them&lt;/a&gt; directly.</t>
  </si>
  <si>
    <t>telephone number</t>
  </si>
  <si>
    <t>call hr</t>
  </si>
  <si>
    <t>When was my last day off</t>
  </si>
  <si>
    <t>You've taken the following time off in the last twelve months.
&lt;b&gt;35 hrs&lt;/b&gt; of &lt;b&gt;Holiday&lt;/b&gt; from Jul 3rd to Jul 7th
&lt;b&gt;35 hrs&lt;/b&gt; of &lt;b&gt;Holiday&lt;/b&gt; from Apr 24th to Apr 28th
&lt;b&gt;7 hrs&lt;/b&gt; of &lt;b&gt;Holiday&lt;/b&gt; on Dec 30th
&lt;b&gt;7 hrs&lt;/b&gt; of &lt;b&gt;Holiday&lt;/b&gt; on Dec 28th
&lt;b&gt;35 hrs&lt;/b&gt; of &lt;b&gt;Holiday&lt;/b&gt; from Dec 19th to Dec 23rd
&lt;b&gt;7 hrs&lt;/b&gt; of &lt;b&gt;Holiday&lt;/b&gt; on Dec 16th
&lt;b&gt;35 hrs&lt;/b&gt; of &lt;b&gt;Holiday&lt;/b&gt; from Oct 17th to Oct 21st
&lt;b&gt;42 hrs&lt;/b&gt; of &lt;b&gt;Holiday&lt;/b&gt; from Oct 7th to Oct 14th
Schedule time off: https://dnn.fa.em2.oraclecloud.com/hcmUI/faces/deeplink?objType=ADD_ABSENCE&amp;action=NONE
View future absences
View absences for a specific duration
View absence balance (excl. sickness balance)</t>
  </si>
  <si>
    <t>What is my cost centre</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</si>
  <si>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https://nbs-opa--tst1.custhelp.com/web-determinations/startsession/NBS_Maternity?seedData=%7bname%3a+%22martina.halagova@nationwide.co.uk%22%2c+env%3a+%22https://dnn.fa.em2.oraclecloud.com%22%7d&amp;opauniqueuser=martina.halagova@nationwide.co.uk</t>
  </si>
  <si>
    <t>'How much maternity pay will I get?
How much maternity pay will I get?</t>
  </si>
  <si>
    <t>how much maternity pay will I get</t>
  </si>
  <si>
    <t>domestic emergency</t>
  </si>
  <si>
    <t>holiday calculstor</t>
  </si>
  <si>
    <t>How many hours are my holiday?</t>
  </si>
  <si>
    <t>You don't have any time off in the next twelve months.
Schedule time off: https://dnn.fa.em2.oraclecloud.com/hcmUI/faces/deeplink?objType=ADD_ABSENCE&amp;action=NONE
View past absences
View absences for a specific duration
View absence balance (excl. sickness balance)</t>
  </si>
  <si>
    <t>speak to payroll</t>
  </si>
  <si>
    <t>pay is wrong</t>
  </si>
  <si>
    <t>Why is my final holiday payment less than what I am owed?</t>
  </si>
  <si>
    <t>The Student Loans Company notify us when your salary hits the threshold for you to start repaying your outstanding student loan. Repayments are deducted directly from your pay and how much you repay each month depends on the type of student loan you have i.e. plan 1, plan 2, plan 4 (Scottish) or postgraduate. The thresholds and repayment rates are shown &lt;a href="https://www.gov.uk/repaying-your-student-loan/when-you-start-repaying"&gt;here&lt;/a&gt;.</t>
  </si>
  <si>
    <t>final holiday payment</t>
  </si>
  <si>
    <t>eligible leaver form</t>
  </si>
  <si>
    <t>My assigned learning does not have a launch button</t>
  </si>
  <si>
    <t>I recently changed my working days from 5 days to 4 and would like to know my holiday allowance</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</si>
  <si>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https://nbs-opa--tst1.custhelp.com/web-determinations/startsession/NBS_FlexWorking?seedData=%7bname%3a+%22sharon.bouchard@nationwide.co.uk%22%2c+env%3a+%22https://dnn.fa.em2.oraclecloud.com%22%7d&amp;opauniqueuser=sharon.bouchard@nationwide.co.uk</t>
  </si>
  <si>
    <t>I have changed my working days to 4 days how much holiday allowance do i get</t>
  </si>
  <si>
    <t>I have recently changed my working hours from 5 days to 4 how much is my holiday allowance now</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</si>
  <si>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https://nbs-opa--tst1.custhelp.com/web-determinations/startsession/NBS_FlexWorking?seedData=%7bname%3a+%22Jaime.Ross@nationwide.co.uk%22%2c+env%3a+%22https://dnn.fa.em2.oraclecloud.com%22%7d&amp;opauniqueuser=Jaime.Ross@nationwide.co.uk</t>
  </si>
  <si>
    <t>will i be paid my holiday balance when i leave</t>
  </si>
  <si>
    <t>will i be paid holiday balance if not used</t>
  </si>
  <si>
    <t>redundancy calculator</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</si>
  <si>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https://nbs-opa--tst1.custhelp.com/web-determinations/startsession/SeverancePayEstimator?seedData=%7bname%3a+%22Diane.Jones@nationwide.co.uk%22%2c+env%3a+%22https://dnn.fa.em2.oraclecloud.com%22%7d&amp;opauniqueuser=Diane.Jones@nationwide.co.uk
Job Security and Redundancy Policy: https://dnn.fa.em2.oraclecloud.com:443/fscmUI/faces/deeplink?objType=CSO_ARTICLE_CONTENT_KM&amp;objKey=docId%3DHRPOL17%3Blocale%3Den_US&amp;action=EDIT_IN_TAB</t>
  </si>
  <si>
    <t>view balance as of 31/12/23</t>
  </si>
  <si>
    <t>What is my holiday balance as of 31/12/23</t>
  </si>
  <si>
    <t>What is my holiday balance</t>
  </si>
  <si>
    <t>how much holidays do get</t>
  </si>
  <si>
    <t>Hi i am trying to APPLY for ILR. I need a visa reference letter</t>
  </si>
  <si>
    <t>how to add half hour overtime</t>
  </si>
  <si>
    <t>paternity</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</si>
  <si>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https://nbs-opa--tst1.custhelp.com/web-determinations/startsession/NBS_Maternity?seedData=%7bname%3a+%22liam.wells@nationwide.co.uk%22%2c+env%3a+%22https://dnn.fa.em2.oraclecloud.com%22%7d&amp;opauniqueuser=liam.wells@nationwide.co.uk</t>
  </si>
  <si>
    <t>shared parental leave</t>
  </si>
  <si>
    <t>Shared Parental Leave
To find out more please have a look at the Shared Parental Leave Policy. You may also find it helpful to use the Shared Parental Leave and Pay Questionnaire which will estimate your leave and pay values based on the information you enter into it.
Shared Parental Leave Policy: https://dnn.fa.em2.oraclecloud.com:443/fscmUI/faces/deeplink?objType=CSO_ARTICLE_CONTENT_KM&amp;objKey=docId%3DHRPOL12%3Blocale%3Den_US&amp;action=EDIT_IN_TAB
Shared Parental Leave and Pay Questionnaire: https://nbs-opa--tst1.custhelp.com/web-determinations/startsession/NBS_SharedLeave?seedData=%7bname%3a+%22liam.wells@nationwide.co.uk%22%2c+env%3a+%22https://dnn.fa.em2.oraclecloud.com%22%7d&amp;opauniqueuser=liam.wells@nationwide.co.uk</t>
  </si>
  <si>
    <t>how many holidays per year</t>
  </si>
  <si>
    <t>i havent received my salary</t>
  </si>
  <si>
    <t>Have an ex employee on the phone who needs to contact HR about a Cheshire Building society pension, who does she need to contact?</t>
  </si>
  <si>
    <t>Sorry, you can't view another worker's personal information such as home phone, home email, home address and emergency contacts.</t>
  </si>
  <si>
    <t>How does an ex employee contact hR</t>
  </si>
  <si>
    <t>Holiday entitlement calculator</t>
  </si>
  <si>
    <t>thank you</t>
  </si>
  <si>
    <t>hello. please can you tell me how I can cancel leave booked as I need to reschedule later on September due to flight problems . Many thanks</t>
  </si>
  <si>
    <t>My salary seems incorrect. I am currently on a phased return and I have asked my line manager Kym Goldsworthy to help me look into this with the HR case person please Thank you</t>
  </si>
  <si>
    <t>Why does my absence balance show Public Holiday -5h15m ?</t>
  </si>
  <si>
    <t>what is a career family</t>
  </si>
  <si>
    <t>where's the holiday calculator</t>
  </si>
  <si>
    <t>number to call HR</t>
  </si>
  <si>
    <t>final pay</t>
  </si>
  <si>
    <t>speak to someone in HR</t>
  </si>
  <si>
    <t>Paternity leave</t>
  </si>
  <si>
    <t>how much pay will i get if i change my hours?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</si>
  <si>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https://nbs-opa--tst1.custhelp.com/web-determinations/startsession/NBS_FlexWorking?seedData=%7bname%3a+%22asia.fox@nationwide.co.uk%22%2c+env%3a+%22https://dnn.fa.em2.oraclecloud.com%22%7d&amp;opauniqueuser=asia.fox@nationwide.co.uk</t>
  </si>
  <si>
    <t>how much oay will i get if i change my hours?</t>
  </si>
  <si>
    <t>Can i see my payslip on my phone</t>
  </si>
  <si>
    <t>&lt;a href='https://dnn.fa.em2.oraclecloud.com/hcmUI/content/conn/FusionAppsContentRepository/uuid/dDocID:8740764?download&amp;XFND_SCHEME_ID=1&amp;XFND_CERT_FP=E7A6669B1744C0DE0883C285E2A79DD364729D79&amp;XFND_RANDOM=4842214774377402341&amp;XFND_EXPIRES=1692700971735&amp;XFND_SIGNATURE=QeHlX2~zBYnP3a~Z7Y8Tyu1kDOT8tKLkUI5rhbGX1GKiOoU4cJVMcUuJpPT9wh2s9F94zenB53ADKp9Cr6~WoFpKS6hmShfFXXDgXG4YFnc9HL1ZQJ838uV2kFfSr33rKxVgVRXVgi5wb-fHmSJaI4VrTnGV9Cx~raK--T2zN0g_&amp;Id=8740764' &gt;View your payslip&lt;/a&gt;</t>
  </si>
  <si>
    <t>submit holiday</t>
  </si>
  <si>
    <t>book holiday</t>
  </si>
  <si>
    <t>how to submit holiday</t>
  </si>
  <si>
    <t>reservistreservist</t>
  </si>
  <si>
    <t>reservist</t>
  </si>
  <si>
    <t>Advise on reservist time off and no-standard shift patterns</t>
  </si>
  <si>
    <t>reservist time off</t>
  </si>
  <si>
    <t>getting help from HR?</t>
  </si>
  <si>
    <t>getting help from HR</t>
  </si>
  <si>
    <t>How do I view a team members holiday</t>
  </si>
  <si>
    <t>Good Afternoon</t>
  </si>
  <si>
    <t>how can i delegate</t>
  </si>
  <si>
    <t>I can help you with tasks like managing your direct reports, approving requests and delegating your access before you go on leave.&lt;br&gt;&lt;br&gt;I can also help you view and update your personal information, contact details, emergency contacts, and photo.
1. Manage your direct reports
2. Manage your employee's salary
3. Promote Employee
4. View and update your contact information
5. Transfer Employee</t>
  </si>
  <si>
    <t>Hi can you tell me how to get a employers reference from Nationwide</t>
  </si>
  <si>
    <t>see my pension statement</t>
  </si>
  <si>
    <t>what is family support leave</t>
  </si>
  <si>
    <t>where can i see the date and total  amount of sick pay</t>
  </si>
  <si>
    <t>where is the sickness absence logged</t>
  </si>
  <si>
    <t>do we have any support options for study loans for members of staff?</t>
  </si>
  <si>
    <t>talk to HR</t>
  </si>
  <si>
    <t>manager keying guide</t>
  </si>
  <si>
    <t>Bupa query</t>
  </si>
  <si>
    <t>I require a financial reference</t>
  </si>
  <si>
    <t>email hr</t>
  </si>
  <si>
    <t>Your work email is &lt;a href='mailto:Thomas.Copestake@nationwide.co.uk'&gt;Thomas.Copestake@nationwide.co.uk&lt;/a&gt;.
&lt;a href="https://dnn.fa.em2.oraclecloud.com/hcmUI/faces/deeplink?objType=EMP_CONTACT_INFO&amp;action=NONE"&gt;View additional contact information&lt;/a&gt; including your phone, email, home address and other communication methods.
Need to see a co-workers work email address? Try something like 'Show me John Smith's email'.</t>
  </si>
  <si>
    <t>change address</t>
  </si>
  <si>
    <t>Is there a contact for recruitment for someone external</t>
  </si>
  <si>
    <t>OK. It sounds like youâ€™re asking about obtaining people data. If its about recruitment, either your &lt;a href="https://nbsuk.sharepoint.com/sites/INTRA-Recruitment/SitePages/Resourcing-Team-Contacts.aspx"&gt;Resourcing Business Partner&lt;/a&gt; or your &lt;a href="https://nbsuk.sharepoint.com/sites/INTRA-Recruitment/SitePages/Resourcing-Team-Contacts.aspx"&gt;Recruitment Delivery Manager&lt;/a&gt; can provide this to you. If its about leaving themes our &lt;a href="mailto:exitmanagement@nationwide.co.uk?subject=Leaving%20themes"&gt;Exit Management Team&lt;/a&gt; can help, and if its about things like attrition or leavers rates you need to &lt;a href="https://dnn.fa.em2.oraclecloud.com/fscmUI/faces/deeplink?objType=SVC_SERVICE_REQUEST_HCM&amp;amp;action=CREATE_IN_TAB&amp;amp;objKey=SelfServiceCategory_c%3DNBS_HRM_CAT_HRSYSTEMS%3BSelfServiceSubCategory_c%3DNBS_HRM_HRSYSTEMS_PD%3BChannelTypeCd%3DNBS_HRM_ODA"&gt;raise a service request&lt;/a&gt;, making sure to include as much information as possible. I also recommend reading this &lt;a href="https://nbsuk.sharepoint.com/sites/INTRA-DataPrivacy"&gt;Data Privacy guidance&lt;/a&gt;.</t>
  </si>
  <si>
    <t>email address for hr</t>
  </si>
  <si>
    <t>Your work email is &lt;a href='mailto:jake.gibbs@nationwide.co.uk'&gt;jake.gibbs@nationwide.co.uk&lt;/a&gt;.
&lt;a href="https://dnn.fa.em2.oraclecloud.com/hcmUI/faces/deeplink?objType=EMP_CONTACT_INFO&amp;action=NONE"&gt;View additional contact information&lt;/a&gt; including your phone, email, home address and other communication methods.
Need to see a co-workers work email address? Try something like 'Show me John Smith's email'.</t>
  </si>
  <si>
    <t>HR contact</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</si>
  <si>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https://nbs-opa--tst1.custhelp.com/web-determinations/startsession/SeverancePayEstimator?seedData=%7bname%3a+%22Tom.Campbell@nationwide.co.uk%22%2c+env%3a+%22https://dnn.fa.em2.oraclecloud.com%22%7d&amp;opauniqueuser=Tom.Campbell@nationwide.co.uk
Job Security and Redundancy Policy: https://dnn.fa.em2.oraclecloud.com:443/fscmUI/faces/deeplink?objType=CSO_ARTICLE_CONTENT_KM&amp;objKey=docId%3DHRPOL17%3Blocale%3Den_US&amp;action=EDIT_IN_TAB</t>
  </si>
  <si>
    <t>will my salary decrease</t>
  </si>
  <si>
    <t>will my salary decrease if I move roles within the same career family</t>
  </si>
  <si>
    <t>change contact number</t>
  </si>
  <si>
    <t>Raise a formal grievance how?</t>
  </si>
  <si>
    <t>Holiday entitalment</t>
  </si>
  <si>
    <t>How to give access to another manager in my absence</t>
  </si>
  <si>
    <t>see my hourly salary</t>
  </si>
  <si>
    <t>Here's your absence balance as of 31/12/2023.
&lt;b&gt;0 hrs&lt;/b&gt; of MyReward 
&lt;b&gt;36 hrs 45 mins&lt;/b&gt; of Holiday 
&lt;b&gt;0 hrs&lt;/b&gt; of Recognising Loyalty 
&lt;b&gt;0 hrs&lt;/b&gt; of Work Anniversary 
&lt;b&gt;-7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</si>
  <si>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When will my pay uplift show</t>
  </si>
  <si>
    <t>pension tax relief</t>
  </si>
  <si>
    <t>Pension tax relief</t>
  </si>
  <si>
    <t>In year salary award</t>
  </si>
  <si>
    <t>how much maternity pay do i get</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</si>
  <si>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https://nbs-opa--tst1.custhelp.com/web-determinations/startsession/NBS_Maternity?seedData=%7bname%3a+%22laura.dawkins@nationwide.co.uk%22%2c+env%3a+%22https://dnn.fa.em2.oraclecloud.com%22%7d&amp;opauniqueuser=laura.dawkins@nationwide.co.uk</t>
  </si>
  <si>
    <t>Email address</t>
  </si>
  <si>
    <t>Your work email is &lt;a href='mailto:simon.moore@nationwide.co.uk'&gt;simon.moore@nationwide.co.uk&lt;/a&gt;.
&lt;a href="https://dnn.fa.em2.oraclecloud.com/hcmUI/faces/deeplink?objType=EMP_CONTACT_INFO&amp;action=NONE"&gt;View additional contact information&lt;/a&gt; including your phone, email, home address and other communication methods.
Need to see a co-workers work email address? Try something like 'Show me John Smith's email'.</t>
  </si>
  <si>
    <t>show me HR email address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</si>
  <si>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https://nbs-opa--tst1.custhelp.com/web-determinations/startsession/NBS_FlexWorking?seedData=%7bname%3a+%22paulina.szkurlat@nationwide.co.uk%22%2c+env%3a+%22https://dnn.fa.em2.oraclecloud.com%22%7d&amp;opauniqueuser=paulina.szkurlat@nationwide.co.uk</t>
  </si>
  <si>
    <t>pay calculator</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</si>
  <si>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https://nbs-opa--tst1.custhelp.com/web-determinations/startsession/SeverancePayEstimator?seedData=%7bname%3a+%22paulina.szkurlat@nationwide.co.uk%22%2c+env%3a+%22https://dnn.fa.em2.oraclecloud.com%22%7d&amp;opauniqueuser=paulina.szkurlat@nationwide.co.uk
Job Security and Redundancy Policy: https://dnn.fa.em2.oraclecloud.com:443/fscmUI/faces/deeplink?objType=CSO_ARTICLE_CONTENT_KM&amp;objKey=docId%3DHRPOL17%3Blocale%3Den_US&amp;action=EDIT_IN_TAB</t>
  </si>
  <si>
    <t>working hours calculator</t>
  </si>
  <si>
    <t>how much do i earn 4 days a week?</t>
  </si>
  <si>
    <t>fit note</t>
  </si>
  <si>
    <t>sickness 7 days</t>
  </si>
  <si>
    <t>hr contact</t>
  </si>
  <si>
    <t>privacy policy</t>
  </si>
  <si>
    <t>hi can i please get an employment letter</t>
  </si>
  <si>
    <t>Who do i forward a reference request on to?</t>
  </si>
  <si>
    <t>change work pattern in peoplecloud</t>
  </si>
  <si>
    <t>how to change working pattern</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</si>
  <si>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https://nbs-opa--tst1.custhelp.com/web-determinations/startsession/NBS_FlexWorking?seedData=%7bname%3a+%22nicola.rogers2@nationwide.co.uk%22%2c+env%3a+%22https://dnn.fa.em2.oraclecloud.com%22%7d&amp;opauniqueuser=nicola.rogers2@nationwide.co.uk</t>
  </si>
  <si>
    <t>can you carry over annual leave</t>
  </si>
  <si>
    <t>hi, I'm looking to changing my hours, been told to contact hr, who do I speak to?</t>
  </si>
  <si>
    <t>how many holiday hours can be moved to the new year</t>
  </si>
  <si>
    <t>where do I find my employment contract</t>
  </si>
  <si>
    <t>what is my notice period?</t>
  </si>
  <si>
    <t>resign</t>
  </si>
  <si>
    <t>jury service</t>
  </si>
  <si>
    <t>You can book Jury Service Leave &lt;a href="https://dnn.fa.em2.oraclecloud.com/fscmUI/faces/deeplink?objType=ADD_ABSENCE&amp;amp;action=NONE"&gt;here&lt;/a&gt;.Â When you request the time off make sure to select Other Paid Absence as the absence type and Jury Service as the reason. Your manager can extend your Jury Service Leave in PeopleCloud on your behalf if the trial goes on longer than expected. The policy is &lt;a href="https://dnn.fa.em2.oraclecloud.com:443/fscmUI/faces/deeplink?objType=CSO_ARTICLE_CONTENT_KM&amp;amp;objKey=docId%3DHRPOL45%3Blocale%3Den_US&amp;amp;action=EDIT_IN_TAB"&gt;here&lt;/a&gt; if you need to refer to it.</t>
  </si>
  <si>
    <t>Hi do we get a day off for moving home as its a lifetime event?</t>
  </si>
  <si>
    <t>SICKNESS WELLBEING</t>
  </si>
  <si>
    <t>so im currently stepping up to cover my TL as she is off, in the course of this step up a member of the team has had a series of sick, a shift where they spent hours on not ready with out communicating to anyone and has now had a systems issue where they have not done any follow up with systems, both systems and management have tried to contact but they haven't responded, we have managed to confirm the managers and systems were contacting the correct number,  im looking to find advise on if we can with hold pay, the correct way to approach a conversation on the matter of them working from hub or if we have ground to take take things further</t>
  </si>
  <si>
    <t>when would a pay increase start</t>
  </si>
  <si>
    <t>When would my payrise kick in</t>
  </si>
  <si>
    <t>Is there a cut off point for payrises to start</t>
  </si>
  <si>
    <t>How much would I be paid if I change my hours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</si>
  <si>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https://nbs-opa--tst1.custhelp.com/web-determinations/startsession/NBS_FlexWorking?seedData=%7bname%3a+%22Rachel.Sykes@nationwide.co.uk%22%2c+env%3a+%22https://dnn.fa.em2.oraclecloud.com%22%7d&amp;opauniqueuser=Rachel.Sykes@nationwide.co.uk</t>
  </si>
  <si>
    <t>Hey my pay is wrong, I should be on Â£23,000</t>
  </si>
  <si>
    <t>overtime non branch</t>
  </si>
  <si>
    <t>overtime admin</t>
  </si>
  <si>
    <t>volunteer day</t>
  </si>
  <si>
    <t>death during service</t>
  </si>
  <si>
    <t>death in service</t>
  </si>
  <si>
    <t>death service</t>
  </si>
  <si>
    <t>My name is Sebastiao Fernandes Emp. T491126, Can you please help me. I need to know how to raise peoplecloud ticket.. Please let me know</t>
  </si>
  <si>
    <t>where can i find how to become a member of the diversity panel</t>
  </si>
  <si>
    <t>Diversity interviewer</t>
  </si>
  <si>
    <t>need urgent assistance with a leaver who was terminated early</t>
  </si>
  <si>
    <t>leaving pay</t>
  </si>
  <si>
    <t>my holiday entitlement for the year</t>
  </si>
  <si>
    <t>view diversity characteristics for my team</t>
  </si>
  <si>
    <t>Can I see diversity characteristics for my team</t>
  </si>
  <si>
    <t>I think youâ€™re asking about who can help you with strategic workforce planning. Your Recruitment Delivery Manager can support you with this. Speak with your Senior Leadership Team because your Recruitment Delivery Manager will have already introduced themselves to your function leader and explained how they can support.</t>
  </si>
  <si>
    <t>discrepancy with payslip</t>
  </si>
  <si>
    <t>&lt;a href='https://dnn.fa.em2.oraclecloud.com/hcmUI/content/conn/FusionAppsContentRepository/uuid/dDocID:8734343?download&amp;XFND_SCHEME_ID=1&amp;XFND_CERT_FP=E7A6669B1744C0DE0883C285E2A79DD364729D79&amp;XFND_RANDOM=7996471486718918502&amp;XFND_EXPIRES=1692714721260&amp;XFND_SIGNATURE=qFD8EsoJ0LLvYRz6RxsHOgyTSA5lXYj79pqXaXKS01BNqK38MtKVBYzXAQzDb4hsV0wellPohzDQAiO~DWNmwuYYQHGzMSK3iPjmMMCHQtxURgamenlRzDNqmEx7Y5WHuRYKPeBWI2mjtvWg84oVf7MDJZWjTprgWtPKQ41PWlE_&amp;Id=8734343' &gt;View your payslip&lt;/a&gt;</t>
  </si>
  <si>
    <t>&lt;a href='https://dnn.fa.em2.oraclecloud.com/hcmUI/content/conn/FusionAppsContentRepository/uuid/dDocID:8734343?download&amp;XFND_SCHEME_ID=1&amp;XFND_CERT_FP=E7A6669B1744C0DE0883C285E2A79DD364729D79&amp;XFND_RANDOM=-1578632049578767799&amp;XFND_EXPIRES=1692714629185&amp;XFND_SIGNATURE=axR666W8Ga25p2-fzlKT~iqRtCSBEjNK9Y~m7iEzBsaPKehM4xJCnSlc4beME8hfVZgVbDLV-qywIASVWulQhG1cWTx88amQdqXjhaBSx7XBq3reuXYDWxXiIBEMM~uEi39sQohuqnhipMCxjMEscOQAr~rasqwI7oHkkhs0F5Y_&amp;Id=8734343' &gt;View your payslip&lt;/a&gt;</t>
  </si>
  <si>
    <t>I need guidance on unauthorised TOIL day swap</t>
  </si>
  <si>
    <t>Hiya, would i please be able to request a copy of my P60 21/22 to be emailed to me.</t>
  </si>
  <si>
    <t>contracted hours?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</si>
  <si>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https://nbs-opa--tst1.custhelp.com/web-determinations/startsession/NBS_FlexWorking?seedData=%7bname%3a+%22Katy.Bignell@nationwide.co.uk%22%2c+env%3a+%22https://dnn.fa.em2.oraclecloud.com%22%7d&amp;opauniqueuser=Katy.Bignell@nationwide.co.uk</t>
  </si>
  <si>
    <t>where can I find team members contracted hours?</t>
  </si>
  <si>
    <t>Hey, what does the salary offset back pay refer to on the payslip refer to?</t>
  </si>
  <si>
    <t>part time work pay and policies</t>
  </si>
  <si>
    <t>I have a Nationwide-HR Employee-Package PDF file that is blank. Please can someone resend me the document</t>
  </si>
  <si>
    <t>I have an employee package pdf I need sending to me</t>
  </si>
  <si>
    <t>Your work email is &lt;a href='mailto:Seb.Wylie@nationwide.co.uk'&gt;Seb.Wylie@nationwide.co.uk&lt;/a&gt;.
&lt;a href="https://dnn.fa.em2.oraclecloud.com/hcmUI/faces/deeplink?objType=EMP_CONTACT_INFO&amp;action=NONE"&gt;View additional contact information&lt;/a&gt; including your phone, email, home address and other communication methods.
Need to see a co-workers work email address? Try something like 'Show me John Smith's email'.</t>
  </si>
  <si>
    <t>complaint about harrassment</t>
  </si>
  <si>
    <t>complaint against my manager</t>
  </si>
  <si>
    <t>You report to &lt;b&gt;Caitlin Evans&lt;/b&gt;, Finance Reconciliation Lead.
&lt;b&gt;Caitlin's&lt;/b&gt; office location is 7/11 Montague Street in Worthing, GB.
Email: &lt;a href='mailto:Caitlin.Evans@nationwide.co.uk'&gt;Caitlin.Evans@nationwide.co.uk&lt;/a&gt;
View &lt;b&gt;Caitlin's&lt;/b&gt; profile in &lt;a href="https://dnn.fa.em2.oraclecloud.com/fscmUI/faces/deeplink?objType=DIRECTORY_SEARCH&amp;action=NONE"&gt;Directory&lt;/a&gt; to know more.</t>
  </si>
  <si>
    <t>making complaint</t>
  </si>
  <si>
    <t>complaint</t>
  </si>
  <si>
    <t>harassment</t>
  </si>
  <si>
    <t>what is resolution framework for fair treatment complaint</t>
  </si>
  <si>
    <t>See my payslip</t>
  </si>
  <si>
    <t>&lt;a href='https://dnn.fa.em2.oraclecloud.com/hcmUI/content/conn/FusionAppsContentRepository/uuid/dDocID:8741252?download&amp;XFND_SCHEME_ID=1&amp;XFND_CERT_FP=E7A6669B1744C0DE0883C285E2A79DD364729D79&amp;XFND_RANDOM=-8859034583157564670&amp;XFND_EXPIRES=1693478562991&amp;XFND_SIGNATURE=DpcYgM20PysvxB9q0~q5s3g0kgWLIG1wf6pmnkYPpJh6bhftIV7po4OT6SR6g-6NMoJltLc-wPzgeHdzJmvsW4mHEhz7kLXM7wsAcckXbyGwbabblDrHDXWOkpBDHtjM3WtLVguCAuO0cvMIekqWk1Y0qw~-2KMBE3kZ4cjCO78_&amp;Id=8741252' &gt;View your payslip&lt;/a&gt;</t>
  </si>
  <si>
    <t>what is PSA</t>
  </si>
  <si>
    <t>Please have a look at the &lt;a href="https://dnn.fa.em2.oraclecloud.com:443/fscmUI/faces/deeplink?objType=CSO_ARTICLE_CONTENT_KM&amp;objKey=docId%3DHRPOL35%3Blocale%3Den_US&amp;action=EDIT_IN_TAB"&gt;Improving Performance Policy&lt;/a&gt;. You'll find the Performance Support Agreement form &lt;a href="https://dnn.fa.em2.oraclecloud.com:443/fscmUI/faces/deeplink?objType=CSO_ARTICLE_CONTENT_KM&amp;objKey=docId%3DHRFOR50%3Blocale%3Den_US&amp;action=EDIT_IN_TAB"&gt;here&lt;/a&gt;. If you need further support please raise a &lt;a href="https://dnn.fa.em2.oraclecloud.com/fscmUI/faces/deeplink?objType=SVC_SERVICE_REQUEST_HCM&amp;action=CREATE_IN_TAB&amp;objKey=SelfServiceCategory_c%3DNBS_HRM_SS_FTAW%3BSelfServiceSubCategory_c%3DNBS_HRM_SS_FTAW_AAQ%3BChannelTypeCd%3DNBS_HRM_ODA"&gt;Service Request&lt;/a&gt; on PeopleCloud Helpdesk using 'Fair Treatment at Work - Ask a Question'.</t>
  </si>
  <si>
    <t>move day</t>
  </si>
  <si>
    <t>You have the following time off in the next twelve months.
&lt;b&gt;84 hrs&lt;/b&gt; of &lt;b&gt;Holiday&lt;/b&gt; from Nov 1st to Nov 16th
Schedule time off: https://dnn.fa.em2.oraclecloud.com/hcmUI/faces/deeplink?objType=ADD_ABSENCE&amp;action=NONE
View past absences
View absences for a specific duration
View absence balance (excl. sickness balance)</t>
  </si>
  <si>
    <t>moving house</t>
  </si>
  <si>
    <t>do i need to use holiday to move house</t>
  </si>
  <si>
    <t>leavers final payslip</t>
  </si>
  <si>
    <t>outstanding expenses for a leaver</t>
  </si>
  <si>
    <t>money owed</t>
  </si>
  <si>
    <t>overtime not paid</t>
  </si>
  <si>
    <t>over time not paid</t>
  </si>
  <si>
    <t>wage slip wrong</t>
  </si>
  <si>
    <t>i have not been paid my overtime</t>
  </si>
  <si>
    <t>Here's your absence balance as of 31/12/2023.
&lt;b&gt;28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</si>
  <si>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healthcare tax</t>
  </si>
  <si>
    <t>You've taken the following time off in the last twelve months.
&lt;b&gt;1 day&lt;/b&gt; of &lt;b&gt;Sickness&lt;/b&gt; on May 18th
&lt;b&gt;2 days&lt;/b&gt; of &lt;b&gt;Sickness&lt;/b&gt; from Mar 30th to Mar 31st
Schedule time off: https://dnn.fa.em2.oraclecloud.com/hcmUI/faces/deeplink?objType=ADD_ABSENCE&amp;action=NONE
View absences for a specific duration
View absence balance (excl. sickness balance)</t>
  </si>
  <si>
    <t>You've taken the following time off in the last twelve months.
&lt;b&gt;30 mins&lt;/b&gt; of &lt;b&gt;Other Paid Absence&lt;/b&gt; on Jun 28th
&lt;b&gt;2 hrs&lt;/b&gt; of &lt;b&gt;Other Paid Absence&lt;/b&gt; on Jun 8th
&lt;b&gt;1 day&lt;/b&gt; of &lt;b&gt;Sickness&lt;/b&gt; on Feb 9th
&lt;b&gt;1 day&lt;/b&gt; of &lt;b&gt;Sickness&lt;/b&gt; on Oct 17th
&lt;b&gt;1 day&lt;/b&gt; of &lt;b&gt;Sickness&lt;/b&gt; on Oct 11th
Schedule time off: https://dnn.fa.em2.oraclecloud.com/hcmUI/faces/deeplink?objType=ADD_ABSENCE&amp;action=NONE
View absences for a specific duration
View absence balance (excl. sickness balance)</t>
  </si>
  <si>
    <t>My holiday was previously recorded on Q story can you move my holiday across to people cloud?</t>
  </si>
  <si>
    <t>My holiday was previously recorded on Q story can you move my holiday across to people cloud</t>
  </si>
  <si>
    <t>book holiday on restricted date</t>
  </si>
  <si>
    <t>absence balaNCE</t>
  </si>
  <si>
    <t>The Holiday Entitlement Calculator</t>
  </si>
  <si>
    <t>holiday entitlemen</t>
  </si>
  <si>
    <t>You have the following time off in the next twelve months.
&lt;b&gt;14 hrs&lt;/b&gt; of &lt;b&gt;Holiday&lt;/b&gt; from Aug 29th to Aug 30th
&lt;b&gt;26 hrs&lt;/b&gt; of &lt;b&gt;Holiday&lt;/b&gt; from Sep 12th to Sep 15th
&lt;b&gt;7 hrs&lt;/b&gt; of &lt;b&gt;Holiday&lt;/b&gt; on Oct 3rd
&lt;b&gt;5 hrs&lt;/b&gt; of &lt;b&gt;Holiday&lt;/b&gt; on Nov 3rd
&lt;b&gt;7 hrs&lt;/b&gt; of &lt;b&gt;Holiday&lt;/b&gt; on Dec 5th
Schedule time off: https://dnn.fa.em2.oraclecloud.com/hcmUI/faces/deeplink?objType=ADD_ABSENCE&amp;action=NONE
View absences for a specific duration
View absence balance (excl. sickness balance)</t>
  </si>
  <si>
    <t>i would like to know what the policy is to give notice for resignation</t>
  </si>
  <si>
    <t>HELLO</t>
  </si>
  <si>
    <t>How much sick time have I used?</t>
  </si>
  <si>
    <t>where do we find that information</t>
  </si>
  <si>
    <t>cant take holiday before i leave</t>
  </si>
  <si>
    <t>holiday balance not showing</t>
  </si>
  <si>
    <t>holiday entiltelment</t>
  </si>
  <si>
    <t>You've taken the following time off in the last twelve months.
&lt;b&gt;56 hrs&lt;/b&gt; of &lt;b&gt;Holiday&lt;/b&gt; from Aug 9th to Aug 18th
&lt;b&gt;35 hrs&lt;/b&gt; of &lt;b&gt;Holiday&lt;/b&gt; from Dec 19th to Dec 23rd
&lt;b&gt;7 hrs&lt;/b&gt; of &lt;b&gt;Holiday&lt;/b&gt; on Dec 2nd
&lt;b&gt;42 hrs&lt;/b&gt; of &lt;b&gt;Holiday&lt;/b&gt; from Nov 24th to Dec 1st
Schedule time off: https://dnn.fa.em2.oraclecloud.com/hcmUI/faces/deeplink?objType=ADD_ABSENCE&amp;action=NONE
View absences for a specific duration
View absence balance (excl. sickness balance)</t>
  </si>
  <si>
    <t>speak to an advisor</t>
  </si>
  <si>
    <t>what function am i</t>
  </si>
  <si>
    <t>Your department is &lt;b&gt;V983 - Tech for Colleague Recoverable&lt;/b&gt;.
Need to see a co-worker's department? Try something like 'Show me John Smith's department'</t>
  </si>
  <si>
    <t>what career family am i</t>
  </si>
  <si>
    <t>Hi, my line manager has approved a holiday cancellation for 30/05/2023 - -5/06/2023 but this has not been added back to my holiday balance.  To-date I have taken:
3 - 6 January â€“ 28 hours
21 April â€“ 7 hours
Scheduled:
4 - 8 September â€“ 35 hours 
27 - 28 November â€“ 14 hours
Therefore 175 hours â€“ 84 = 91</t>
  </si>
  <si>
    <t>Here's your absence balance as of 31/12/2023.
&lt;b&gt;166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</si>
  <si>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&lt;a href='https://dnn.fa.em2.oraclecloud.com/hcmUI/content/conn/FusionAppsContentRepository/uuid/dDocID:8736097?download&amp;XFND_SCHEME_ID=1&amp;XFND_CERT_FP=E7A6669B1744C0DE0883C285E2A79DD364729D79&amp;XFND_RANDOM=-4344612067461607616&amp;XFND_EXPIRES=1692282617042&amp;XFND_SIGNATURE=Sw9njVllCYNaCbp05UKi4tyxLcaFksdDVVkObzqCQ3qpMAleYv-V3C4-l1t68vZ9756IiAu7Ln9PeL9dzDfkFgGdoWqmHEIEASEiWHQiTv1EqfWE1v7NfjgG-iEz3DzzeAf6Hk0LbeT3AtwRUi68knJ4BCgFwsbRRV3RKwGvhGU_&amp;Id=8736097' &gt;View your payslip&lt;/a&gt;</t>
  </si>
  <si>
    <t>appeal</t>
  </si>
  <si>
    <t>appeal previous diciplinary</t>
  </si>
  <si>
    <t>how to update my payment details</t>
  </si>
  <si>
    <t>what are the overtime rates</t>
  </si>
  <si>
    <t>How do I contact HR about my absence balance</t>
  </si>
  <si>
    <t>Issue with absence balance</t>
  </si>
  <si>
    <t>What is the leaving process</t>
  </si>
  <si>
    <t>The link doesnt work</t>
  </si>
  <si>
    <t>How do I contact HR</t>
  </si>
  <si>
    <t>I joined on the 31st august and I haven't been paid for that day</t>
  </si>
  <si>
    <t>Yes, but I didn't recieve my pay for the 31st august</t>
  </si>
  <si>
    <t>policies regarding quitting</t>
  </si>
  <si>
    <t>how to put in a notice immediate effect</t>
  </si>
  <si>
    <t>What would my holiday be if I left on the 16/09/2023</t>
  </si>
  <si>
    <t>Here's your absence balance as of 16/09/2023.
&lt;b&gt;0 hrs&lt;/b&gt; of MyReward 
&lt;b&gt;111 hrs 45 mins&lt;/b&gt;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</si>
  <si>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31/12/2023.
&lt;b&gt;0 hrs&lt;/b&gt; of MyReward 
&lt;b&gt;111 hrs 45 mins&lt;/b&gt;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</si>
  <si>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When will I be paid my Skills and Competency Pay</t>
  </si>
  <si>
    <t>When will my skill and competency upskill be applied to my payslip?</t>
  </si>
  <si>
    <t>how do i see my anual salary</t>
  </si>
  <si>
    <t>what does retro mean on my payslip</t>
  </si>
  <si>
    <t>&lt;a href='https://dnn.fa.em2.oraclecloud.com/hcmUI/content/conn/FusionAppsContentRepository/uuid/dDocID:8731310?download&amp;XFND_SCHEME_ID=1&amp;XFND_CERT_FP=E7A6669B1744C0DE0883C285E2A79DD364729D79&amp;XFND_RANDOM=-659656481260760247&amp;XFND_EXPIRES=1692343262037&amp;XFND_SIGNATURE=P5MtZF4btRK-HcX5UnfX7SjjGnmf6GLbfO2XR~9Kvwo51S44fx4kCuM~9iNnnHTCW1yWh61ptxtXiwTnpDV8GCvrNH024onDdOUT1QYXvOV9XX0CaMDQ5xDauVEzIHg038FuU0CANL1YHj5Ed1OlGtHDhCKyZ-~oWIfeRFPc0o0_&amp;Id=8731310' &gt;View your payslip&lt;/a&gt;</t>
  </si>
  <si>
    <t>payslip explain</t>
  </si>
  <si>
    <t>domestic leave</t>
  </si>
  <si>
    <t>contact details for HR</t>
  </si>
  <si>
    <t>employee reference guide</t>
  </si>
  <si>
    <t>How do I get annual leave approved when my manager is on leave?</t>
  </si>
  <si>
    <t>Payslip not opening</t>
  </si>
  <si>
    <t>payslip unavailable</t>
  </si>
  <si>
    <t>take laptop abroad</t>
  </si>
  <si>
    <t>take equipment abroad</t>
  </si>
  <si>
    <t>take laptop out of UK</t>
  </si>
  <si>
    <t>permission to take laptop abroad</t>
  </si>
  <si>
    <t>change office location</t>
  </si>
  <si>
    <t>How to change my location</t>
  </si>
  <si>
    <t>change my location</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</si>
  <si>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https://nbs-opa--tst1.custhelp.com/web-determinations/startsession/NBS_FlexWorking?seedData=%7bname%3a+%22Alli.Peebles@nationwide.co.uk%22%2c+env%3a+%22https://dnn.fa.em2.oraclecloud.com%22%7d&amp;opauniqueuser=Alli.Peebles@nationwide.co.uk</t>
  </si>
  <si>
    <t>holiday supplement</t>
  </si>
  <si>
    <t>How much holiday do i have left?</t>
  </si>
  <si>
    <t>resignation when dismissed</t>
  </si>
  <si>
    <t>uplift in pay for stage 3 mortgage advisor</t>
  </si>
  <si>
    <t>See my contract</t>
  </si>
  <si>
    <t>can I submit a claim before the date of the overtime?</t>
  </si>
  <si>
    <t>When submitting an overtime claim, does this have to be after the date of the overtime?</t>
  </si>
  <si>
    <t>Can overtime claims be submitted in advance?</t>
  </si>
  <si>
    <t>how many hours can you take forward a year</t>
  </si>
  <si>
    <t>Here's your absence balance as of 31/12/2023.
&lt;b&gt;0 hrs&lt;/b&gt; of MyReward 
&lt;b&gt;94 hrs 30 mins&lt;/b&gt;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</si>
  <si>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You don't have any time off in the next twelve months.
Schedule time off: https://dnn.fa.em2.oraclecloud.com/hcmUI/faces/deeplink?objType=ADD_ABSENCE&amp;action=NONE
View absences for a specific duration
View absence balance (excl. sickness balance)</t>
  </si>
  <si>
    <t>Can you please tell me my full year annual leave allowed?</t>
  </si>
  <si>
    <t>You have the following time off in the next twelve months.
&lt;b&gt;53 hrs&lt;/b&gt; of &lt;b&gt;Holiday&lt;/b&gt; from Sep 12th to Sep 20th
Schedule time off: https://dnn.fa.em2.oraclecloud.com/hcmUI/faces/deeplink?objType=ADD_ABSENCE&amp;action=NONE
View absences for a specific duration
View absence balance (excl. sickness balance)</t>
  </si>
  <si>
    <t>Cannot complete secure coding e learning</t>
  </si>
  <si>
    <t>Good morning, When does 2024 holiday allocation get added?  I have Holidays booked for 2024 that i want to book off work but cant because there is no allocation?  please advise</t>
  </si>
  <si>
    <t>when does 2024 holiday entitlement get put on  the system please</t>
  </si>
  <si>
    <t>when do es holiday allocation get posted for 2024</t>
  </si>
  <si>
    <t>maternity claims</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</si>
  <si>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tst1.custhelp.com/web-determinations/startsession/NBS_Maternity?seedData=%7bname%3a+%22Priyadharshini.SubramanianChandrasekaran@nationwide.co.uk%22%2c+env%3a+%22https://dnn.fa.em2.oraclecloud.com%22%7d&amp;opauniqueuser=Priyadharshini.SubramanianChandrasekaran@nationwide.co.uk</t>
  </si>
  <si>
    <t>&lt;a href='https://dnn.fa.em2.oraclecloud.com/hcmUI/content/conn/FusionAppsContentRepository/uuid/dDocID:8746043?download&amp;XFND_SCHEME_ID=1&amp;XFND_CERT_FP=E7A6669B1744C0DE0883C285E2A79DD364729D79&amp;XFND_RANDOM=-866187256487921566&amp;XFND_EXPIRES=1693484756876&amp;XFND_SIGNATURE=nLWmGJq9Bn2ZzY1KWbCWF-Gd75ldXGi3hrZopvV3nJM8xj~wVLAb8nj7nj4~haN5lPSy8zN6~RvZuOkf~11uKKpuaew1P4qAGTfDCQlHEpNBzdrEf~rpOCT9beSPhW1iYYaF6Z2FX69LGYyHZBbbmUyiEnlYf-AYDtRbo0Uccv4_&amp;Id=8746043' &gt;View your payslip&lt;/a&gt;</t>
  </si>
  <si>
    <t>Can i work from abroad?</t>
  </si>
  <si>
    <t>see my contract</t>
  </si>
  <si>
    <t>Does family support leave cover parents</t>
  </si>
  <si>
    <t>Thanks</t>
  </si>
  <si>
    <t>what are the rules regarding emergency leave</t>
  </si>
  <si>
    <t>my overtime is wrong</t>
  </si>
  <si>
    <t>what is Payroll Giving &amp; Every Penny Helps</t>
  </si>
  <si>
    <t>Check out our &lt;a href="https://nbsuk.sharepoint.com/:p:/r/sites/INTRA-SocialInvestment/_layouts/15/Doc.aspx?sourcedoc=%7b2EA316E6-7EF7-4337-87C4-C9124D489DEA%7d&amp;amp;file=Quick%20guide%20to%20Payroll%20Giving.ppt&amp;amp;action=edit&amp;amp;mobileredirect=true&amp;amp;DefaultItemOpen=1"&gt;quick guide to Payroll Giving&lt;/a&gt; and these &lt;a href="https://nbsuk.sharepoint.com/sites/SocialInvestmentHub/_layouts/15/viewer.aspx?sourcedoc=%7b4be1e47c-c2b9-40e2-8c80-fbd0d8eed95b%7d"&gt;handy FAQâ€™s&lt;/a&gt;. If you need further help after looking at the guides, please contact &lt;a href="mailto:social.investment@nationwide.co.uk"&gt;Social Investment&lt;/a&gt;.</t>
  </si>
  <si>
    <t>How does overtime work</t>
  </si>
  <si>
    <t>How to submit overtime</t>
  </si>
  <si>
    <t>how to submit overtime</t>
  </si>
  <si>
    <t>Hi, where can I find my contract of employment?</t>
  </si>
  <si>
    <t>change contingent worker</t>
  </si>
  <si>
    <t>how can I contact HR?</t>
  </si>
  <si>
    <t>why does all my submitted overtime have same date</t>
  </si>
  <si>
    <t>Where can I see overtime I've submitted</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</si>
  <si>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https://nbs-opa--tst1.custhelp.com/web-determinations/startsession/NBS_Maternity?seedData=%7bname%3a+%22Maddison.Perry@nationwide.co.uk%22%2c+env%3a+%22https://dnn.fa.em2.oraclecloud.com%22%7d&amp;opauniqueuser=Maddison.Perry@nationwide.co.uk</t>
  </si>
  <si>
    <t>&lt;a href='https://dnn.fa.em2.oraclecloud.com/hcmUI/content/conn/FusionAppsContentRepository/uuid/dDocID:8732765?download&amp;XFND_SCHEME_ID=1&amp;XFND_CERT_FP=E7A6669B1744C0DE0883C285E2A79DD364729D79&amp;XFND_RANDOM=4476268166115284537&amp;XFND_EXPIRES=1692902664339&amp;XFND_SIGNATURE=caSvbae3UrY2KYH60I7ZRrlpbZUb6MoIuAZplpFURRCMaYLQGXlyLz1aDDnzp9F1BW6gw4mnIUU-EA5aPr9JWuJEAgrmpZucpkJQ5WxYh6D7n53-XwWAU4YW6Zizrsx4aW6Tb1AFmfDRxGw03vAFuhaHLiOKSB2IShtIxjaWC0s_&amp;Id=8732765' &gt;View your payslip&lt;/a&gt;</t>
  </si>
  <si>
    <t>what is my hourly rate</t>
  </si>
  <si>
    <t>both my wage slips are different though</t>
  </si>
  <si>
    <t>but if i am on 11.87 an hour and i multiple that by 35 amd ,ultiply it by four weeks, my gross pay should have appeared higher on my july wage slip...</t>
  </si>
  <si>
    <t>when do i get my new holiday allowance?</t>
  </si>
  <si>
    <t>when do the new holidays start please?</t>
  </si>
  <si>
    <t>i mean when does out new annual holiday allwoance refresh?</t>
  </si>
  <si>
    <t>when do holidays renew please?</t>
  </si>
  <si>
    <t>holiday allwoance</t>
  </si>
  <si>
    <t>how to change a termination date</t>
  </si>
  <si>
    <t>i need a contact number for hr</t>
  </si>
  <si>
    <t>i need a contact number</t>
  </si>
  <si>
    <t>can i email myself my payslip</t>
  </si>
  <si>
    <t>Your work email is &lt;a href='mailto:Genevieve.Kirk@nationwide.co.uk'&gt;Genevieve.Kirk@nationwide.co.uk&lt;/a&gt;.
&lt;a href="https://dnn.fa.em2.oraclecloud.com/hcmUI/faces/deeplink?objType=EMP_CONTACT_INFO&amp;action=NONE"&gt;View additional contact information&lt;/a&gt; including your phone, email, home address and other communication methods.
Need to see a co-workers work email address? Try something like 'Show me John Smith's email'.</t>
  </si>
  <si>
    <t>compensation if glasses are needed it</t>
  </si>
  <si>
    <t>Do I get money if I nedd glasses</t>
  </si>
  <si>
    <t>not paid overtime</t>
  </si>
  <si>
    <t>when do holidays end</t>
  </si>
  <si>
    <t>when do holidays renew</t>
  </si>
  <si>
    <t>how to cancel overtime</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</si>
  <si>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https://nbs-opa--tst1.custhelp.com/web-determinations/startsession/NBS_FlexWorking?seedData=%7bname%3a+%22Jennifer.Seconde@nationwide.co.uk%22%2c+env%3a+%22https://dnn.fa.em2.oraclecloud.com%22%7d&amp;opauniqueuser=Jennifer.Seconde@nationwide.co.uk</t>
  </si>
  <si>
    <t>Start date is wrong</t>
  </si>
  <si>
    <t>My start date is incorrect so my holiday entitlement is lower than it should be. Please can we get this corrected?</t>
  </si>
  <si>
    <t>I have 2 different start dates on my profile</t>
  </si>
  <si>
    <t>I need help with my pay</t>
  </si>
  <si>
    <t>I have an issue with pay</t>
  </si>
  <si>
    <t>I need help from payroll</t>
  </si>
  <si>
    <t>payroll</t>
  </si>
  <si>
    <t>claim expenses</t>
  </si>
  <si>
    <t>claim expenses biot not helping</t>
  </si>
  <si>
    <t>You can request a Healthcare Loan &lt;a href="https://dnn.fa.em2.oraclecloud.com/fscmUI/faces/deeplink?objType=NFX_MANAGE_MY_PER_CONTRIBUTION&amp;amp;action=NONE"&gt;here&lt;/a&gt;.&lt;br /&gt;
This step by step &lt;a href="https://dnn.fa.em2.oraclecloud.com:443/fscmUI/faces/deeplink?objType=CSO_ARTICLE_CONTENT_KM&amp;amp;objKey=docId%3DHRGUI55%3Blocale%3Den_US&amp;amp;action=EDIT_IN_TAB"&gt;guide&lt;/a&gt; shows you how.</t>
  </si>
  <si>
    <t>how do I claim for lodgings?</t>
  </si>
  <si>
    <t>Ok. Here's how you claim KIT Day pay. You claim it as Overtime, after each KIT Day. You'll only be able to claim KIT Day pay while you're on leave, so it's important any claims are submitted immediately after each KIT Day has taken place. To claim for yourself go &lt;a href="https://dnn.fa.em2.oraclecloud.com/fscmUI/faces/deeplink?objType=NFX_MANAGE_MY_PER_CONTRIBUTION&amp;amp;action=NONE"&gt;here&lt;/a&gt;, using this &lt;a href="https://dnn.fa.em2.oraclecloud.com/fscmUI/faces/deeplink?objType=CSO_ARTICLE_CONTENT_KM&amp;amp;objKey=docId%3DHRGUI55%3Blocale%3Den_US&amp;amp;action=EDIT_IN_TAB"&gt;guidance&lt;/a&gt;. To claim on behalf of a direct report click &lt;a href="https://dnn.fa.em2.oraclecloud.com/fscmUI/faces/deeplink?objType=MANAGE_COMPENSATION&amp;amp;action=EDIT"&gt;here&lt;/a&gt; and use this &lt;a href="https://dnn.fa.em2.oraclecloud.com:443/fscmUI/faces/deeplink?objType=CSO_ARTICLE_CONTENT_KM&amp;amp;objKey=docId%3DHRGUI56%3Blocale%3Den_US&amp;amp;action=EDIT_IN_TAB"&gt;guidance&lt;/a&gt;.</t>
  </si>
  <si>
    <t>claim lodgings</t>
  </si>
  <si>
    <t>Changing address</t>
  </si>
  <si>
    <t>hr email</t>
  </si>
  <si>
    <t>Your work email is &lt;a href='mailto:Gabriel.Ali-Agi@nationwide.co.uk'&gt;Gabriel.Ali-Agi@nationwide.co.uk&lt;/a&gt;.
&lt;a href="https://dnn.fa.em2.oraclecloud.com/hcmUI/faces/deeplink?objType=EMP_CONTACT_INFO&amp;action=NONE"&gt;View additional contact information&lt;/a&gt; including your phone, email, home address and other communication methods.
Need to see a co-workers work email address? Try something like 'Show me John Smith's email'.</t>
  </si>
  <si>
    <t>changing address</t>
  </si>
  <si>
    <t>where can I find overttime logged by a member of staff</t>
  </si>
  <si>
    <t>overtime records for staff</t>
  </si>
  <si>
    <t>payday</t>
  </si>
  <si>
    <t>Hi, someone has transferred to the screening analytics team but doesn't have an active admin/retail profile so can't log on, can you assist please?</t>
  </si>
  <si>
    <t>Pay</t>
  </si>
  <si>
    <t>Can I change my contact's information?</t>
  </si>
  <si>
    <t>&lt;a href='https://dnn.fa.em2.oraclecloud.com/hcmUI/content/conn/FusionAppsContentRepository/uuid/dDocID:8734671?download&amp;XFND_SCHEME_ID=1&amp;XFND_CERT_FP=E7A6669B1744C0DE0883C285E2A79DD364729D79&amp;XFND_RANDOM=-8875428923312424245&amp;XFND_EXPIRES=1693298282000&amp;XFND_SIGNATURE=R-fOsyEIyBed6JoeSUwXma4PVPG62uLYJcV9mzKLbWi7ic9Ss9-R29qaqAh2~FxSFBMoP7Mjcid8Dkx0bV8g6CtcV0-KW5Z03ArG2uocIXHJSMw8Pd~HYArY7MBR6sWTDWqLzLhyCtfnlYarxiSBTDZhxuQliWsLqv20xadB7Hw_&amp;Id=8734671' &gt;View your payslip&lt;/a&gt;</t>
  </si>
  <si>
    <t>I would like a copy of my contract please</t>
  </si>
  <si>
    <t>referenceletter</t>
  </si>
  <si>
    <t>emoplyee reference</t>
  </si>
  <si>
    <t>You've taken the following time off in the last twelve months.
&lt;b&gt;21 hrs&lt;/b&gt; of &lt;b&gt;Holiday&lt;/b&gt; from Aug 18th to Aug 22nd
&lt;b&gt;3 hrs 30 mins&lt;/b&gt; of &lt;b&gt;Holiday&lt;/b&gt; on Aug 16th
&lt;b&gt;7 hrs&lt;/b&gt; of &lt;b&gt;Holiday&lt;/b&gt; on Jul 14th
&lt;b&gt;2 hrs 30 mins&lt;/b&gt; of &lt;b&gt;Holiday&lt;/b&gt; on Jun 2nd
&lt;b&gt;2 hrs 30 mins&lt;/b&gt; of &lt;b&gt;Holiday&lt;/b&gt; on Jun 1st
&lt;b&gt;14 hrs&lt;/b&gt; of &lt;b&gt;Holiday&lt;/b&gt; from May 16th to May 17th
Schedule time off: https://dnn.fa.em2.oraclecloud.com/hcmUI/faces/deeplink?objType=ADD_ABSENCE&amp;action=NONE
View absences for a specific duration
View absence balance (excl. sickness balance)</t>
  </si>
  <si>
    <t>If I leave, is my unused holiday paid to me?</t>
  </si>
  <si>
    <t>If I leave, is my unused holiday paid to me</t>
  </si>
  <si>
    <t>Buying Holidays</t>
  </si>
  <si>
    <t>add payment information</t>
  </si>
  <si>
    <t>Expression of Wish</t>
  </si>
  <si>
    <t>how do you print pay slips</t>
  </si>
  <si>
    <t>&lt;a href='https://dnn.fa.em2.oraclecloud.com/hcmUI/content/conn/FusionAppsContentRepository/uuid/dDocID:8740697?download&amp;XFND_SCHEME_ID=1&amp;XFND_CERT_FP=E7A6669B1744C0DE0883C285E2A79DD364729D79&amp;XFND_RANDOM=-3695375510931974528&amp;XFND_EXPIRES=1692603139947&amp;XFND_SIGNATURE=bJnMm92Pkmd8iaZhBwwxj7NXinE64RccfjhNTdqjaVmQ4nxbSypGBfg8mSH2NR5L5OfIrZk9pFk-De0n9IMOwJ502NC50SFP-SYAzY7-BJI5ILx4K~RXPH0OIoSTptGDzYy6vpasNknt5uBNEIgesqVLi8--jL03ftXfzveSXZI_&amp;Id=8740697' &gt;View your payslip&lt;/a&gt;</t>
  </si>
  <si>
    <t>You haven't scheduled time off this year. 
To see your end of year Holiday Balance, select 'View balance as of another date' below and input '31/12/23' when prompted
Schedule time off: https://dnn.fa.em2.oraclecloud.com/hcmUI/faces/deeplink?objType=ADD_ABSENCE&amp;action=NONE
View absence balance (excl. sickness balance)</t>
  </si>
  <si>
    <t>HiI am looking at my holiday on People cloud and would appreciate some clarification.  The  entitlement of 72hr 30 min does that include public holidays? Also In have holiday that is not shown on the plan balance which are as follows - 6/7/8 Sept total 21hrs and 2/8 - 3 hrs.</t>
  </si>
  <si>
    <t>break entitlement</t>
  </si>
  <si>
    <t>how to i add a payment method</t>
  </si>
  <si>
    <t>that is of no help</t>
  </si>
  <si>
    <t>my payments method not working</t>
  </si>
  <si>
    <t>how much do i get paid?</t>
  </si>
  <si>
    <t>PAYROLL</t>
  </si>
  <si>
    <t>overtime cutoff</t>
  </si>
  <si>
    <t>overtime was not approved</t>
  </si>
  <si>
    <t>can you please change whom my claim was assigned to</t>
  </si>
  <si>
    <t>Can I cancel my pending request for overtime approval and submit new claim</t>
  </si>
  <si>
    <t>i have withdrawn unapproved overtime request</t>
  </si>
  <si>
    <t>How to opt out of pension</t>
  </si>
  <si>
    <t>if i leave to i paid my holiday</t>
  </si>
  <si>
    <t>speak to someone about my payslip</t>
  </si>
  <si>
    <t>&lt;a href='https://dnn.fa.em2.oraclecloud.com/hcmUI/content/conn/FusionAppsContentRepository/uuid/dDocID:8742591?download&amp;XFND_SCHEME_ID=1&amp;XFND_CERT_FP=E7A6669B1744C0DE0883C285E2A79DD364729D79&amp;XFND_RANDOM=-488665319140775911&amp;XFND_EXPIRES=1692602198994&amp;XFND_SIGNATURE=F4Gaat1PG27ueKGsul37fYXjYmNJ5vYx2r8uf4OKxuYVx3JnUgAgQJxgBxBma3kpoPXR8pkdmEAFIR4Srr4xmKARzxuEH8Vj5FMvVqmeESJP8tRfKjQ27SVpsk2Ijp1i5XocKxloaX8Mcw6FRohDBsM3r808EeXUsUB5JqpyI~Q_&amp;Id=8742591' &gt;View your payslip&lt;/a&gt;</t>
  </si>
  <si>
    <t>contacing hr about pay</t>
  </si>
  <si>
    <t>Can I speak to someone about my August payslip?</t>
  </si>
  <si>
    <t>&lt;a href='https://dnn.fa.em2.oraclecloud.com/hcmUI/content/conn/FusionAppsContentRepository/uuid/dDocID:8742591?download&amp;XFND_SCHEME_ID=1&amp;XFND_CERT_FP=E7A6669B1744C0DE0883C285E2A79DD364729D79&amp;XFND_RANDOM=5426318640976414086&amp;XFND_EXPIRES=1692602225028&amp;XFND_SIGNATURE=nVu7cF7UNdE4iCb5-9HKasmxAXbE0VtL1X~~orx2PLUvDLNtws1IFJ3mkgGLjSVY9Zll3Q4PZSAkj7JaIZHtf4cMwl19q6UseliCVHCzqEa71gGi9Yjx8oFkjqP6p85azdXppiqmOVOtxnap1ArPAbL8GLvY3NV4uPpn7dNN9Vw_&amp;Id=8742591' &gt;View your payslip&lt;/a&gt;</t>
  </si>
  <si>
    <t>contact telephone number</t>
  </si>
  <si>
    <t>I want guidance on how to change employee grade</t>
  </si>
  <si>
    <t>Here's your absence balance as of 31/12/2023.
&lt;b&gt;15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</si>
  <si>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how many days holiday year can you carry over to next year?</t>
  </si>
  <si>
    <t>how many days holiday year can you carry over to next year</t>
  </si>
  <si>
    <t>I got married last week and need to change my surname</t>
  </si>
  <si>
    <t>I have updated my name after getting married and need my email address updating</t>
  </si>
  <si>
    <t>Sorry, you can't update your work email. Only Logical Access can do this. If you've recently updated your name or preferred name in PeopleCloud, Logical Access will email you in the next few days to ask if you'd like to update your work email to match your new name details.
Your work email is &lt;a href='mailto:Natalie.Phillips@nationwide.co.uk'&gt;Natalie.Phillips@nationwide.co.uk&lt;/a&gt;.
&lt;a href="https://dnn.fa.em2.oraclecloud.com/hcmUI/faces/deeplink?objType=EMP_CONTACT_INFO&amp;action=NONE"&gt;View additional contact information&lt;/a&gt; including your phone, email, home address and other communication methods.</t>
  </si>
  <si>
    <t>Hi, Who in HR can I contact via email to confirm booking of purchased holidays and carrying over normal holidays?</t>
  </si>
  <si>
    <t>Hi, Who in HR can I contact via email?</t>
  </si>
  <si>
    <t>Hi, Who can I contact via email to confirm holiday booking procedure, purchased holidays and carrying normal holidays into next years allocation?</t>
  </si>
  <si>
    <t>Here's your absence balance as of 2023-08-22T00:00:00+00:00.
&lt;b&gt;0 hrs&lt;/b&gt; of MyReward 
&lt;b&gt;33 hrs 15 mins&lt;/b&gt;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</si>
  <si>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2023-12-31T00:00:00+00:00.
&lt;b&gt;0 hrs&lt;/b&gt; of MyReward 
&lt;b&gt;5 hrs 15 mins&lt;/b&gt;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</si>
  <si>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You have the following time off in the next twelve months.
&lt;b&gt;7 hrs&lt;/b&gt; of &lt;b&gt;Holiday&lt;/b&gt; on Sep 6th
&lt;b&gt;7 hrs&lt;/b&gt; of &lt;b&gt;Holiday&lt;/b&gt; on Nov 15th
&lt;b&gt;14 hrs&lt;/b&gt; of &lt;b&gt;Holiday&lt;/b&gt; from Nov 16th to Nov 17th
Schedule time off: https://dnn.fa.em2.oraclecloud.com/hcmUI/faces/deeplink?objType=ADD_ABSENCE&amp;action=NONE
View absences for a specific duration
View absence balance (excl. sickness balance)</t>
  </si>
  <si>
    <t>how does my new starter get their building pass</t>
  </si>
  <si>
    <t>access pass for new starter</t>
  </si>
  <si>
    <t>request flexible working</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</si>
  <si>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https://nbs-opa--tst1.custhelp.com/web-determinations/startsession/NBS_FlexWorking?seedData=%7bname%3a+%22Jodie.Doyle@nationwide.co.uk%22%2c+env%3a+%22https://dnn.fa.em2.oraclecloud.com%22%7d&amp;opauniqueuser=Jodie.Doyle@nationwide.co.uk</t>
  </si>
  <si>
    <t>absence request due to hospital procedure</t>
  </si>
  <si>
    <t>how much is overtime earned</t>
  </si>
  <si>
    <t>help reading payslip</t>
  </si>
  <si>
    <t>my yearly holiday total</t>
  </si>
  <si>
    <t>grow learning access</t>
  </si>
  <si>
    <t>All the GROW FAQs are in a comprehensive &lt;a href="https://dnn.fa.em2.oraclecloud.com:443/fscmUI/faces/deeplink?objType=CSO_ARTICLE_CONTENT_KM&amp;amp;objKey=docId%3DHRGUI169%3Blocale%3Den_US&amp;amp;action=EDIT_IN_TAB"&gt;Knowledge article&lt;/a&gt;. We'll keep updating it as GROW is rolled out to more areas. To make it easier for you to check for updates you can save the article as a Favourite on your PeopleCloud My Knowledge tab by clicking on the star next to the article name.</t>
  </si>
  <si>
    <t>IS there any relocation allowance?</t>
  </si>
  <si>
    <t>time outside of my contracted hours</t>
  </si>
  <si>
    <t>You have the following time off in the next twelve months.
&lt;b&gt;14 hrs&lt;/b&gt; of &lt;b&gt;Holiday&lt;/b&gt; from Oct 12th to Oct 13th
&lt;b&gt;7 hrs&lt;/b&gt; of &lt;b&gt;Holiday&lt;/b&gt; on Nov 28th
Schedule time off: https://dnn.fa.em2.oraclecloud.com/hcmUI/faces/deeplink?objType=ADD_ABSENCE&amp;action=NONE
View past absences
View absences for a specific duration
View absence balance (excl. sickness balance)</t>
  </si>
  <si>
    <t>sickness policy</t>
  </si>
  <si>
    <t>family leave</t>
  </si>
  <si>
    <t>role profile</t>
  </si>
  <si>
    <t>payment of travel expenses</t>
  </si>
  <si>
    <t>when are expenses paid</t>
  </si>
  <si>
    <t>employment contract</t>
  </si>
  <si>
    <t>copy of contract</t>
  </si>
  <si>
    <t>waht is holiday pay supplement</t>
  </si>
  <si>
    <t>Why has my PAYE increased</t>
  </si>
  <si>
    <t>Pay slip query</t>
  </si>
  <si>
    <t>query pay</t>
  </si>
  <si>
    <t>&lt;a href='https://dnn.fa.em2.oraclecloud.com/hcmUI/content/conn/FusionAppsContentRepository/uuid/dDocID:8735709?download&amp;XFND_SCHEME_ID=1&amp;XFND_CERT_FP=E7A6669B1744C0DE0883C285E2A79DD364729D79&amp;XFND_RANDOM=5713481167854258921&amp;XFND_EXPIRES=1692612413944&amp;XFND_SIGNATURE=TNNkG1yU7oh9z4rr4bRS-YsDb5XqBGJR-x1v~QhxNiUccJW-o4bH01ViNB~~SxsFOMAo2FXfPJNXxjxUij3p6T9j~9uGpt0eFt3o~-Eho5N~f~iouEXPhUh3e7zW5U25w3KOE3aI7pTdE1GWh09noki0udOI24cre8Tju-fM~N4_&amp;Id=8735709' &gt;View your payslip&lt;/a&gt;</t>
  </si>
  <si>
    <t>submitted wrong hourly rate</t>
  </si>
  <si>
    <t>Here's your absence balance as of 31/12/2023.
&lt;b&gt;0 hrs&lt;/b&gt; of MyReward 
&lt;b&gt;0 hrs&lt;/b&gt;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</si>
  <si>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31/12/2023.
&lt;b&gt;0 hrs&lt;/b&gt; of MyReward 
&lt;b&gt;63 hrs 45 mins&lt;/b&gt;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</si>
  <si>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chat with live agent</t>
  </si>
  <si>
    <t>Is there any concept of leave carry forward?</t>
  </si>
  <si>
    <t>my unused holidays</t>
  </si>
  <si>
    <t>You haven't taken any time off in the last twelve months.
Schedule time off: https://dnn.fa.em2.oraclecloud.com/hcmUI/faces/deeplink?objType=ADD_ABSENCE&amp;action=NONE
View future absences
View absences for a specific duration
View absence balance (excl. sickness balance)</t>
  </si>
  <si>
    <t>my holiday hours</t>
  </si>
  <si>
    <t>my leaves</t>
  </si>
  <si>
    <t>Where should I send my P45?</t>
  </si>
  <si>
    <t>You have the following time off in the next twelve months.
&lt;b&gt;35 hrs&lt;/b&gt; of &lt;b&gt;Holiday&lt;/b&gt; from Oct 30th to Nov 3rd
Schedule time off: https://dnn.fa.em2.oraclecloud.com/hcmUI/faces/deeplink?objType=ADD_ABSENCE&amp;action=NONE
View absences for a specific duration
View absence balance (excl. sickness balance)</t>
  </si>
  <si>
    <t>How can I view my department?</t>
  </si>
  <si>
    <t>Your department is &lt;b&gt;0946 - Ballymena&lt;/b&gt;.
Need to see a co-worker's department? Try something like 'Show me John Smith's department'</t>
  </si>
  <si>
    <t>where do i upload p45</t>
  </si>
  <si>
    <t>do we get bank holidays off?</t>
  </si>
  <si>
    <t>children sick</t>
  </si>
  <si>
    <t>emerrgency leave for dependants</t>
  </si>
  <si>
    <t>can i be sick</t>
  </si>
  <si>
    <t>pensions query</t>
  </si>
  <si>
    <t>bank holiday for part time</t>
  </si>
  <si>
    <t>There's no salary on record for you. Please raise a Service Request via your Helpdesk tab and we'll look into this for you.</t>
  </si>
  <si>
    <t>What is salary sacrifice applied to?</t>
  </si>
  <si>
    <t>The current rate of pay on my first payslip calculates as  Â£19,413.  Is that because I am being paid for 3 weeks and not 4 weeks?</t>
  </si>
  <si>
    <t>Why is my current rate of pay on my first payslip much lower than expected.  It should work out to Â£23500 but it works out as Â£19413</t>
  </si>
  <si>
    <t>&lt;a href='https://dnn.fa.em2.oraclecloud.com/hcmUI/content/conn/FusionAppsContentRepository/uuid/dDocID:8739453?download&amp;XFND_SCHEME_ID=1&amp;XFND_CERT_FP=E7A6669B1744C0DE0883C285E2A79DD364729D79&amp;XFND_RANDOM=-6346939137123226836&amp;XFND_EXPIRES=1692263471507&amp;XFND_SIGNATURE=UlX4jluLy7JTTwnnUyfuRdrj43vj56iUh7PMibbzgYPRVmw0wF8Zk5zfTYFiZU6mB~aqFT3S4zQO6QicGUUX373JN05M4JcE85R0yMFR6oTUnuISZBsbyrMSH3RYO8dJu2PeJUysrF9WvuMim2-5qyNxYH6~cS7H35CghE~pEWk_&amp;Id=8739453' &gt;View your payslip&lt;/a&gt;</t>
  </si>
  <si>
    <t>This is not a tax question</t>
  </si>
  <si>
    <t>This is a query about my salary</t>
  </si>
  <si>
    <t>It is not 23500 on my first payslip.  Why is it wrong?</t>
  </si>
  <si>
    <t>What is my salary?</t>
  </si>
  <si>
    <t>What is salary sacrifice?</t>
  </si>
  <si>
    <t>Sorry, you can't access another worker's salary details.</t>
  </si>
  <si>
    <t>Support for role change?</t>
  </si>
  <si>
    <t>&lt;a href='https://dnn.fa.em2.oraclecloud.com/hcmUI/content/conn/FusionAppsContentRepository/uuid/dDocID:8730404?download&amp;XFND_SCHEME_ID=1&amp;XFND_CERT_FP=E7A6669B1744C0DE0883C285E2A79DD364729D79&amp;XFND_RANDOM=-310371933375945675&amp;XFND_EXPIRES=1692796089262&amp;XFND_SIGNATURE=jQVx4bZu3C1EKnLdxtw7S0E0N-nfHQpiwRmnBLvGf~x3~31oZ~t9vDTQqaFWa~DVtLEqvWYarT4QMc9ebIqTkDryr8vn1giiuXevQ-puOW5S4PcziRwrTy3ilWMPuw08peKzByN3asGgT3mmDrXkQ-lg~TVjYJpII2XlZjKrP2w_&amp;Id=8730404' &gt;View your payslip&lt;/a&gt;</t>
  </si>
  <si>
    <t>What is HR email address?</t>
  </si>
  <si>
    <t>HR telephone number?</t>
  </si>
  <si>
    <t>What is my email address?</t>
  </si>
  <si>
    <t>Your work email is &lt;a href='mailto:Akembila.Mbela@nationwide.co.uk'&gt;Akembila.Mbela@nationwide.co.uk&lt;/a&gt;.
&lt;a href="https://dnn.fa.em2.oraclecloud.com/hcmUI/faces/deeplink?objType=EMP_CONTACT_INFO&amp;action=NONE"&gt;View additional contact information&lt;/a&gt; including your phone, email, home address and other communication methods.
Need to see a co-workers work email address? Try something like 'Show me John Smith's email'.</t>
  </si>
  <si>
    <t>What is payroll number?</t>
  </si>
  <si>
    <t>My salary was incorrect.</t>
  </si>
  <si>
    <t>What is my hire date?</t>
  </si>
  <si>
    <t>What is HR telephone number?</t>
  </si>
  <si>
    <t>Hr contact number</t>
  </si>
  <si>
    <t>I was unable to find any payslip for you.
You can, however, &lt;a href="https://dnn.fa.em2.oraclecloud.com/fscmUI/faces/deeplink?objType=VIEW_RES_PAY_SLIP&amp;action=NONE"&gt;access your payslip&lt;/a&gt; from the HCM application.</t>
  </si>
  <si>
    <t>when i my next payday</t>
  </si>
  <si>
    <t>where can i find my contract</t>
  </si>
  <si>
    <t>I want to fill in my new starter declaration</t>
  </si>
  <si>
    <t>Sorry, only HR can add new assignments for your direct reports. However, you can &lt;a href="https://dnn.fa.em2.oraclecloud.com/fscmUI/faces/deeplink?objType=CHANGE_ASSIGNMENT&amp;amp;action=NONE"&gt;change a direct reports assignment&lt;/a&gt; when you need to confirm their probation, extend or confirm their fixed term contract, update their secondment, location, or department details. Take a look at the &lt;a href="https://dnn.fa.em2.oraclecloud.com/fscmUI/faces/deeplink?objType=CSO_ARTICLE_CONTENT_KM&amp;amp;objKey=docId%3DHRGUI56%3Blocale%3Den_US&amp;amp;action=EDIT_IN_TAB"&gt;PeopleCloud Manager Keying Guide&lt;/a&gt; to find out how.</t>
  </si>
  <si>
    <t>new starter declaration</t>
  </si>
  <si>
    <t>ive been emergency taxed</t>
  </si>
  <si>
    <t>what tax code</t>
  </si>
  <si>
    <t>Payroll email address</t>
  </si>
  <si>
    <t>Your work email is &lt;a href='mailto:Jonkheer.deJonge@nationwide.co.uk'&gt;Jonkheer.deJonge@nationwide.co.uk&lt;/a&gt;.
&lt;a href="https://dnn.fa.em2.oraclecloud.com/hcmUI/faces/deeplink?objType=EMP_CONTACT_INFO&amp;action=NONE"&gt;View additional contact information&lt;/a&gt; including your phone, email, home address and other communication methods.
Need to see a co-workers work email address? Try something like 'Show me John Smith's email'.</t>
  </si>
  <si>
    <t>I have not been paid</t>
  </si>
  <si>
    <t>show me the payroll team's email</t>
  </si>
  <si>
    <t>How can I change my work email?</t>
  </si>
  <si>
    <t>Sorry, you can't update your work email. Only Logical Access can do this. If you've recently updated your name or preferred name in PeopleCloud, Logical Access will email you in the next few days to ask if you'd like to update your work email to match your new name details.
Your work email is &lt;a href='mailto:Jonkheer.deJonge@nationwide.co.uk'&gt;Jonkheer.deJonge@nationwide.co.uk&lt;/a&gt;.
&lt;a href="https://dnn.fa.em2.oraclecloud.com/hcmUI/faces/deeplink?objType=EMP_CONTACT_INFO&amp;action=NONE"&gt;View additional contact information&lt;/a&gt; including your phone, email, home address and other communication methods.</t>
  </si>
  <si>
    <t>what is the human resources email?</t>
  </si>
  <si>
    <t>what is the hr email?</t>
  </si>
  <si>
    <t>A person in HR who can deal with tenant references</t>
  </si>
  <si>
    <t>show me HR's email</t>
  </si>
  <si>
    <t>give me HR's emaik</t>
  </si>
  <si>
    <t>where can i get proof of employment</t>
  </si>
  <si>
    <t>No, this chair is part of my work equiptment</t>
  </si>
  <si>
    <t>Work from home chair</t>
  </si>
  <si>
    <t>I requested a work chair 2 months ago as I have back pains and do not currently have the right chair but I still haven't received it.</t>
  </si>
  <si>
    <t>Hi I've just joined (P511424) Jonathan Avrancsev &lt;Jonathan.Avrancsev@nationwide.co.uk&gt; and would like to have my role title details corrected as this has been misspelt. See attachment below.</t>
  </si>
  <si>
    <t>Payroll contact number</t>
  </si>
  <si>
    <t>Hi, I have just finished my 1st week of training and have a P45. How do I send it over?</t>
  </si>
  <si>
    <t>submitted wrong answer for new starter declaration</t>
  </si>
  <si>
    <t>Hi, I need to update my home address on peopleclouds but it is not giving me the option to update</t>
  </si>
  <si>
    <t>I havent been paid</t>
  </si>
  <si>
    <t>When do we get paid</t>
  </si>
  <si>
    <t>I cant see my payslip yet</t>
  </si>
  <si>
    <t>my tax isnt right how can i update this</t>
  </si>
  <si>
    <t>i have spoken to HMRC and there is nothing they can do. Is there anyway to claim the  overpayment of tax prior to my next wage?</t>
  </si>
  <si>
    <t>Can I get a copy of my contract</t>
  </si>
  <si>
    <t>Ive been emergency taxed, is there any way to claim this back?</t>
  </si>
  <si>
    <t>sending personal email to work email</t>
  </si>
  <si>
    <t>You entered 2 types of email. Please choose one from the list.
1. home
2. work</t>
  </si>
  <si>
    <t>1. home</t>
  </si>
  <si>
    <t>Sure. Here's how you can do it.
&lt;a href='https://dnn.fa.em2.oraclecloud.com/hcmUI/faces/deeplink?objType=EMP_CONTACT_INFO&amp;action=NONE'&gt;View and update your home email&lt;/a&gt;
Need to see a co-workers work email address? Try something like 'Show me John Smith's email'.</t>
  </si>
  <si>
    <t>Where do I send my P45</t>
  </si>
  <si>
    <t>How much pay will I receive in September</t>
  </si>
  <si>
    <t>pension opt out enquiry</t>
  </si>
  <si>
    <t>There is a mistake with my start date on the system</t>
  </si>
  <si>
    <t>service request update</t>
  </si>
  <si>
    <t>I am a new starter and have not seen my e-learning come through</t>
  </si>
  <si>
    <t>please could you provide a hr email</t>
  </si>
  <si>
    <t>how can i check if I have been added to payroll</t>
  </si>
  <si>
    <t>when will I receive my payslip</t>
  </si>
  <si>
    <t>what is the payroll cut-off date?</t>
  </si>
  <si>
    <t>What career family am I in?</t>
  </si>
  <si>
    <t>upload p45</t>
  </si>
  <si>
    <t>what category of service request should I raise</t>
  </si>
  <si>
    <t>How to submit my P45</t>
  </si>
  <si>
    <t>IT Ticket</t>
  </si>
  <si>
    <t>Computer ticket</t>
  </si>
  <si>
    <t>Hello, if you can direct me to where I can send a ticket request for fixing the internet for a laptop. It cuts off the internet about every half an hour. I sent a ticket to servicehub then they asked me to send a ticket to the ITHub. I am unsure where I can send this request so the laptop can stay connected to the internet without me restarting it evert half an hour. Please advise, thank you.</t>
  </si>
  <si>
    <t>Who do i give my P45 to</t>
  </si>
  <si>
    <t>employee statement</t>
  </si>
  <si>
    <t>were to fill in bank details</t>
  </si>
  <si>
    <t>what bank details do i need to provide to get paid</t>
  </si>
  <si>
    <t>MY REWARD LOG IN</t>
  </si>
  <si>
    <t>Hi I am a new starter(today). I have my P45. what do I do with it?</t>
  </si>
  <si>
    <t>There don't appear to be any absence plan details showing for you. Please raise a Service Request via your Helpdesk tab and we'll resolve this as soon as possible.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</si>
  <si>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MY UNUSED HOLIDAY</t>
  </si>
  <si>
    <t>i need an employment reference</t>
  </si>
  <si>
    <t>employee refrence</t>
  </si>
  <si>
    <t>When do I get paid?</t>
  </si>
  <si>
    <t>Remove old e-learning</t>
  </si>
  <si>
    <t>Ok. It sounds like you want to withdraw from a learning module that's been assigned to you. We can do this for you on instruction from your manager / senior manager. Please ask them to raise aÂ &lt;a href="https://dnn.fa.em2.oraclecloud.com/fscmUI/faces/deeplink?objType=SVC_SERVICE_REQUEST_HCM&amp;amp;action=CREATE_IN_TAB&amp;amp;objKey=SelfServiceCategory_c%3DNBS_HRM_MMDS%3BSelfServiceSubCategory_c%3DNBS_HRM_MMDS_AAQ%3BChannelTypeCd%3DNBS_HRM_ODA"&gt;service request&lt;/a&gt;, making sure to tell us the name of the module you wish to withdraw from and why.</t>
  </si>
  <si>
    <t>Absence balance as 01/01/23</t>
  </si>
  <si>
    <t>Here's your absence balance as of 01/01/2023.
&lt;b&gt;223 hrs 19 mins&lt;/b&gt; of Holiday 
&lt;b&gt;0 hrs&lt;/b&gt; of Recognising Loyalty 
&lt;b&gt;0 hrs&lt;/b&gt; of Work Anniversary 
&lt;b&gt;35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</si>
  <si>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Sure. I can help with that. Here's where you &lt;a href="http://dnn.fa.em2.oraclecloud.com/fscmUI/faces/deeplink?objType=SVC_SERVICE_REQUEST_HCM&amp;amp;action=CREATE_IN_TAB&amp;amp;objKey"&gt;raise new requests&lt;/a&gt;.Â If it's urgent or sensitive or you'd like a call back please tell us in the Subject line.&lt;br /&gt;
Here are yourÂ &lt;a href="https://dnn.fa.em2.oraclecloud.com/fscmUI/faces/deeplink?objType=SVC_SERVICE_REQUEST_HCM&amp;amp;action=EDIT_IN_POPUP"&gt;existing requests&lt;/a&gt;. To get an update on a request, open it, add a note and click Submit. The SLA for resolving requests varies depending on the topic and the urgency. The team will respond as soon as possible.</t>
  </si>
  <si>
    <t>speak to agent</t>
  </si>
  <si>
    <t>&lt;p&gt;Ok. We've changed the way you contact AskHR to align with our Society Strategy and drive service excellence. Your query needs input from one of my human team mates, so please &lt;a href="http://dnn.fa.em2.oraclecloud.com/fscmUI/faces/deeplink?objType=SVC_SERVICE_REQUEST_HCM&amp;amp;action=CREATE_IN_TAB&amp;amp;objKey"&gt;raise a service request&lt;/a&gt;. Or if youÂ already have a service request inÂ progress you can &lt;a href="https://dnn.fa.em2.oraclecloud.com/fscmUI/faces/deeplink?objType=SVC_SERVICE_REQUEST_HCM&amp;amp;action=EDIT_IN_POPUP"&gt;add a note&lt;/a&gt;. If it's urgent or sensitive please tell us in the subject line. If you need a call back you can also tell us in the subject line.&lt;/p&gt;</t>
  </si>
  <si>
    <t>Here's your absence balance as of 31/12/2023.
&lt;b&gt;26 hrs 45 mins&lt;/b&gt; of Holiday 
&lt;b&gt;0 hrs&lt;/b&gt; of Recognising Loyalty 
&lt;b&gt;0 hrs&lt;/b&gt; of Work Anniversary 
&lt;b&gt;0 hrs&lt;/b&gt; of MyReward 
&lt;b&gt;-23 hrs 45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</si>
  <si>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When you return to work from any type of long term leave your holiday details will be updated in the month following your return to work. If they haven't updated within this period please raise a &lt;a href="https://dnn.fa.em2.oraclecloud.com/fscmUI/faces/deeplink?objType=SVC_SERVICE_REQUEST_HCM&amp;amp;action=CREATE_IN_TAB&amp;amp;objKey=SelfServiceCategory_c%3DNBS_HRM_MMDS%3BSelfServiceSubCategory_c%3DNBS_HRM_MMDS_AAQ%3BChannelTypeCd%3DNBS_HRM_ODA"&gt;Service Request&lt;/a&gt; and attach a screen shot of your holiday summary to the request.&lt;br /&gt;
If you've returned from maternity leave or adoption leave please refer to your Return to Work Letter which confirms what your holiday entitlement should be.</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</si>
  <si>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https://nbs-opa.custhelp.com/web-determinations/startsession/NBS_FlexWorking?seedData=%7bname%3a+%22ANDREW.INGRAM@NATIONWIDE.CO.UK%22%2c+env%3a+%22https://dnn.fa.em2.oraclecloud.com%22%7d&amp;opauniqueuser=ANDREW.INGRAM@NATIONWIDE.CO.UK</t>
  </si>
  <si>
    <t>move a staff member</t>
  </si>
  <si>
    <t>Ok, you can start the process here.
You should only use &lt;a href="https://dnn.fa.em2.oraclecloud.com/hcmUI/faces/deeplink?objType=TRANSFER"&gt;Transfer&lt;/a&gt; when theyâ€™re moving to a lower career family or to a new non-advertised role, and please make sure you attach all required documentation. 
Take a look at the &lt;a href="https://dnn.fa.em2.oraclecloud.com/fscmUI/faces/deeplink?objType=CSO_ARTICLE_CONTENT_KM&amp;objKey=docId%3DHRGUI56%3Blocale%3Den_US&amp;action=EDIT_IN_TAB"&gt;PeopleCloud Manager Keying Guide&lt;/a&gt; to find out how.</t>
  </si>
  <si>
    <t>Hoe to change location</t>
  </si>
  <si>
    <t>Scottish bank holiday</t>
  </si>
  <si>
    <t>Sure. Just so you know, it's not possible to record part days sickness absence on PeopleCloud. So you only need to record sick leave on here when someone works less than 50% of their contracted daily hours due to being ill. Here's how you book part days holiday. You'll see the duration automatically defaults to whole days. You need overtype this to reduce the duration. Make sure to use this format, HH:MM (e.g. 03:30 for 3 hrs 30 mins, 03:00 for 3 hours). Then click Submit.</t>
  </si>
  <si>
    <t>How do i clear the public holiday from my absence balance</t>
  </si>
  <si>
    <t>Public holiday allowance</t>
  </si>
  <si>
    <t>Hr Policy on ordering a normal chair</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</si>
  <si>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https://nbs-opa.custhelp.com/web-determinations/startsession/SeverancePayEstimator?seedData=%7bname%3a+%22DAVE.MAULE@NATIONWIDE.CO.UK%22%2c+env%3a+%22https://dnn.fa.em2.oraclecloud.com%22%7d&amp;opauniqueuser=DAVE.MAULE@NATIONWIDE.CO.UK
Job Security and Redundancy Policy: https://dnn.fa.em2.oraclecloud.com:443/fscmUI/faces/deeplink?objType=CSO_ARTICLE_CONTENT_KM&amp;objKey=docId%3DHRPOL17%3Blocale%3Den_US&amp;action=EDIT_IN_TAB</t>
  </si>
  <si>
    <t>bodycare</t>
  </si>
  <si>
    <t>It sounds like you're asking about the Nationwide Corporate Healthcare Plan. You'll find all the information you need on the &lt;a href="https://nbsuk.sharepoint.com/sites/INTRA-EmployeeBenefits/SitePages/Healthcare.aspx"&gt;Healthcare site&lt;/a&gt; and in the &lt;a href="https://dnn.fa.em2.oraclecloud.com:443/fscmUI/faces/deeplink?objType=CSO_ARTICLE_CONTENT_KM&amp;amp;objKey=docId%3DHRPOL28%3Blocale%3Den_US&amp;amp;action=EDIT_IN_TAB"&gt;Healthcare and Protection Benefits Policy&lt;/a&gt;.</t>
  </si>
  <si>
    <t>deskside assessment</t>
  </si>
  <si>
    <t>Thereâ€™s no need to change a role profile unless the core accountabilities of the role have changed significantly. Terminology changes can be reflected in the individual's goals instead. For simple job title changes complete a &lt;a href="https://dnn.fa.em2.oraclecloud.com/fscmUI/faces/deeplink?objType=CSO_ARTICLE_CONTENT_KM&amp;amp;objKey=docId%3DHRFOR132%3blocale%3Den_US&amp;amp;action=EDIT_IN_TAB"&gt;Job Title Change Request Form&lt;/a&gt; (including the approval). Then send the form to us by raising a &lt;a href="https://dnn.fa.em2.oraclecloud.com/fscmUI/faces/deeplink?objType=SVC_SERVICE_REQUEST_HCM&amp;amp;action=CREATE_IN_TAB"&gt;Service Request&lt;/a&gt;Â and attaching the form to the request. If itâ€™s a job evaluation resulting from organisational structure changes you need to discuss this with your People Function contact. If you don't have a contact complete a &lt;a href="https://forms.office.com/Pages/ResponsePage.aspx?id=9ZPtGHDklkmw75VUr5hdUDVAS_15z99Gg2Xq2kXwjARUQUI2Vlg2NjFDMU80QU85Sk9ZSTlLNzg2Vy4u"&gt;People Change Initiation Form&lt;/a&gt; and weâ€™ll assign one to you. For any other type of job evaluations complete the &lt;a href="https://dnn.fa.em2.oraclecloud.com/fscmUI/faces/deeplink?objType=CSO_ARTICLE_CONTENT_KM&amp;amp;objKey=docId%3DHRFOR165%3blocale%3Den_US&amp;amp;action=EDIT_IN_TAB"&gt;Job Evaluation Request Form&lt;/a&gt; and send to the email address provided.</t>
  </si>
  <si>
    <t>Managers can see when their team members have holiday, non-work days and other time-off by going to the Team Schedule link on the left side of the My Team tab. To see your own schedule go to your PeopleCloud Me tab &gt; Time &amp; Absences &gt; Team Schedule where you'll see your schedule and the schedules of all those that report into your manager. PeopleCloud uses direct reporting lines to define whose schedules you can see / can't see. Therefore, if you're in a cluster group it's not possible to see the schedules of all those within your cluster.</t>
  </si>
  <si>
    <t>You can see you team members birthdays on Appreciate, if they've chosen to share it on there.</t>
  </si>
  <si>
    <t>Your payslip shows you much more than your take home pay, tax and NI. It also shows things like your pension contributions, allowances and salary sacrifices. Take a look at the &lt;a href="https://dnn.fa.em2.oraclecloud.com/fscmUI/faces/deeplink?objType=CSO_ARTICLE_CONTENT_KM&amp;amp;objKey=docId%3DHRGUI60%3Blocale%3Den_US&amp;amp;action=EDIT_IN_TAB"&gt;Payslip Guide&lt;/a&gt; to find out more. You may also find it useful to look at the &lt;a href="https://dnn.fa.em2.oraclecloud.com:443/fscmUI/faces/deeplink?objType=CSO_ARTICLE_CONTENT_KM&amp;amp;objKey=docId%3DHRGUI134%3Blocale%3Den_US&amp;amp;action=EDIT_IN_TAB"&gt;Holiday Pay Supplement Guide&lt;/a&gt;. If you still have a question after reading the guides, please raise a &lt;a href="https://dnn.fa.em2.oraclecloud.com/fscmUI/faces/deeplink?objType=SVC_SERVICE_REQUEST_HCM&amp;amp;action=CREATE_IN_TAB&amp;amp;objKey=SelfServiceCategory_c%3DNBS_HRM_PAB%3BSelfServiceSubCategory_c%3DNBS_HRM_PAB_AAQ%3BChannelTypeCd%3DNBS_HRM_ODA"&gt;Service Request&lt;/a&gt;.</t>
  </si>
  <si>
    <t>How do I cancel approved overtime?</t>
  </si>
  <si>
    <t>There's a dedicated AskHR email service for ex-employees and for colleagues on long term leave with no access to PeopleCloud. If it's aboutÂ Fair Treatment at Work, sickness absence or wellbeing, it's FTAWaskaquestion@nationwide.co.uk. For any other HR topic, itâ€™s AskHR@nationwide.co.uk.Â If you're in the business you can get in touch byÂ &lt;a href="http://dnn.fa.em2.oraclecloud.com/fscmUI/faces/deeplink?objType=SVC_SERVICE_REQUEST_HCM&amp;amp;action=CREATE_IN_TAB&amp;amp;objKey"&gt;raising a service request&lt;/a&gt;, and if youÂ already have a service request inÂ progress, you canÂ &lt;a href="https://dnn.fa.em2.oraclecloud.com/fscmUI/faces/deeplink?objType=SVC_SERVICE_REQUEST_HCM&amp;amp;action=EDIT_IN_POPUP"&gt;add a note&lt;/a&gt;. If your query is in relation to reference requests, just ask me something like 'How are reference requests received into HR?'.</t>
  </si>
  <si>
    <t>additional responsibilit</t>
  </si>
  <si>
    <t>responsibility</t>
  </si>
  <si>
    <t>what time do i finish on a half day</t>
  </si>
  <si>
    <t>You have the following time off in the next twelve months.
&lt;b&gt;3 hrs 30 mins&lt;/b&gt; of &lt;b&gt;Holiday&lt;/b&gt; on Sep 4th
&lt;b&gt;7 hrs&lt;/b&gt; of &lt;b&gt;Holiday&lt;/b&gt; on Sep 11th
&lt;b&gt;21 hrs&lt;/b&gt; of &lt;b&gt;Holiday&lt;/b&gt; from Oct 9th to Oct 11th
&lt;b&gt;7 hrs&lt;/b&gt; of &lt;b&gt;Holiday&lt;/b&gt; on Nov 27th
&lt;b&gt;14 hrs&lt;/b&gt; of &lt;b&gt;Holiday&lt;/b&gt; from Mar 15th to Mar 18th
&lt;b&gt;35 hrs&lt;/b&gt; of &lt;b&gt;Holiday&lt;/b&gt; from Jul 2nd to Jul 9th
&lt;b&gt;63 hrs&lt;/b&gt; of &lt;b&gt;Holiday&lt;/b&gt; from Jul 31st to Aug 14th
Schedule time off: https://dnn.fa.em2.oraclecloud.com/hcmUI/faces/deeplink?objType=ADD_ABSENCE&amp;action=NONE
View past absences
View absences for a specific duration
View absence balance (excl. sickness balance)</t>
  </si>
  <si>
    <t>hi if i book a half day holiday do i finish at 12.30pm or 12 oclock  thanks</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</si>
  <si>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https://nbs-opa.custhelp.com/web-determinations/startsession/SeverancePayEstimator?seedData=%7bname%3a+%22KAREN.WITHERINGTON@NATIONWIDE.CO.UK%22%2c+env%3a+%22https://dnn.fa.em2.oraclecloud.com%22%7d&amp;opauniqueuser=KAREN.WITHERINGTON@NATIONWIDE.CO.UK
Job Security and Redundancy Policy: https://dnn.fa.em2.oraclecloud.com:443/fscmUI/faces/deeplink?objType=CSO_ARTICLE_CONTENT_KM&amp;objKey=docId%3DHRPOL17%3Blocale%3Den_US&amp;action=EDIT_IN_TAB</t>
  </si>
  <si>
    <t>raising for another consultant regarding holiday, currently doing manager cover</t>
  </si>
  <si>
    <t>It takes approximately 7 working days for you to receive a welfare loan payment. Your manager needs to approve your request and then we review it against the policy. If it aligns to policy we notify AP Expenses to pay the loan into your account via BACS payment. It takes 3 - 5 working days to make a BACS payment. When your manager approves your request a Service Request is created for you through which you can contact us if you have any questions.</t>
  </si>
  <si>
    <t>Tax codes are driven by HMRC and its HMRC who determine your tax code, based on your individual circumstances and tax allowance thresholds. When your circumstances change they may need to put you onto a different tax code. If HMRC have notified you that your tax code has changed, or that it will be changed soon, they will have also notified us. When we receive their notification we'll apply your tax code change in the next pay run (or the pay run that aligns with the date your new code comes into effect if its future-dated) and yourÂ  payslip will reflect this. If you have any questions about your tax in the meantime pleaseÂ &lt;a href="https://www.gov.uk/government/organisations/hm-revenue-customs/contact/income-tax-enquiries-for-individuals-pensioners-and-employees"&gt;contact HMRC&lt;/a&gt;. Remember to have your National Insurance number to hand when you contact them.</t>
  </si>
  <si>
    <t>if i decide to retire how much notice do i need to give please</t>
  </si>
  <si>
    <t>how much notice do I need to give before the resignation</t>
  </si>
  <si>
    <t>Leaving nationwide</t>
  </si>
  <si>
    <t>how much notice do i need to give to leave nationwide</t>
  </si>
  <si>
    <t>HOW MUCH NOTICE TO GIVE BEFORE LEAVE NATIONWIDE</t>
  </si>
  <si>
    <t>how do I get paid after i left nationwide</t>
  </si>
  <si>
    <t>When you leave Nationwide your final pay is calculated by taking into account factors like your holiday entitlement, any pay or education related loans you may have and any active MyReward benefits you may have. &lt;a href="https://nbsuk.sharepoint.com/sites/INTRA-EmployeeBenefits/Shared%20Documents/Forms/AllItems.aspx?id=%2Fsites%2FINTRA%2DEmployeeBenefits%2FShared%20Documents%2FInformation%20for%20Leavers%202023%5FFinal%2Epdf&amp;parent=%2Fsites%2FINTRA%2DEmployeeBenefits%2FShared%20Documents"&gt;Find out more&lt;/a&gt; about how your MyRewards selections can impact on your pay.</t>
  </si>
  <si>
    <t>do we get paid in advance?</t>
  </si>
  <si>
    <t>do we get paid in arrear</t>
  </si>
  <si>
    <t>how do you pay when i leave natiowndie</t>
  </si>
  <si>
    <t>salary</t>
  </si>
  <si>
    <t>when is the final pay when you leave nationwide</t>
  </si>
  <si>
    <t>internal vacancy</t>
  </si>
  <si>
    <t>To work out your hourly and daily rates of pay you need to divide your &lt;a href="https://dnn.fa.em2.oraclecloud.com/fscmUI/faces/deeplink?objType=PERSON_SPOTLIGHT_CMP&amp;amp;action=NONE"&gt;current annual salary&lt;/a&gt; by 52 to get your weekly rate. Then, divide your weekly rate by the no. of hours you're contracted to work per week (if you're on an annualised, condensed or term-time contract, use the average no. of hours you're contracted to work per week throughout the year). This gives you your hourly rate.&lt;br /&gt;
To get your daily rate multiply your hourly rate by the (average) no. of hours you're contracted to work in a day.</t>
  </si>
  <si>
    <t>balance remaining</t>
  </si>
  <si>
    <t>I have recently changed my allocated days. My days are now Tues Wed and Thurs wef 14th August.  I believe this has been keyed on the system. My holiday remaining has increased, before I get excited could you please confirm I'm reading it correctly I have 28hours 15 mins remaining?  Thank you, Clare :-)</t>
  </si>
  <si>
    <t>how much pay will I get if I change my hours?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</si>
  <si>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https://nbs-opa.custhelp.com/web-determinations/startsession/NBS_FlexWorking?seedData=%7bname%3a+%22CLAIRE.JORDAN@NATIONWIDE.CO.UK%22%2c+env%3a+%22https://dnn.fa.em2.oraclecloud.com%22%7d&amp;opauniqueuser=CLAIRE.JORDAN@NATIONWIDE.CO.UK</t>
  </si>
  <si>
    <t>Tax (PAYE) codes are driven by HMRC and only they will be able to confirm that you're on the correct code. HMRC's contact options are &lt;a href="https://www.gov.uk/government/organisations/hm-revenue-customs/contact/income-tax-enquiries-for-individuals-pensioners-and-employees"&gt;here&lt;/a&gt;. Remember to have your National Insurance no. to hand when you contact them.</t>
  </si>
  <si>
    <t>If the learning you're trying to complete keeps freezing please raise a &lt;a href="https://dnn.fa.em2.oraclecloud.com/fscmUI/faces/deeplink?objType=SVC_SERVICE_REQUEST_HCM&amp;action=CREATE_IN_TAB&amp;objKey=SelfServiceCategory_c%3DNBS_HRM_MMDS%3BSelfServiceSubCategory_c%3DNBS_HRM_MMDS_AAQ%3BChannelTypeCd%3DNBS_HRM_ODA"&gt;service request&lt;/a&gt; making sure to tell us the name of the module you're in and the issues you're experiencing.&lt;br /&gt;
&lt;b&gt;Navigation buttons not showing?&lt;/b&gt;&lt;br /&gt;
This may be because the zoom setting on your internet browser is too high. Please check by opening your browser and clicking on the three dots at the top right of the screen. It needs to be set to 75% or less.&lt;br /&gt;
&lt;b&gt;Video not playing or something else?&lt;/b&gt;&lt;br /&gt;
Please raise a &lt;a href="https://dnn.fa.em2.oraclecloud.com/fscmUI/faces/deeplink?objType=SVC_SERVICE_REQUEST_HCM&amp;action=CREATE_IN_TAB&amp;objKey=SelfServiceCategory_c%3DNBS_HRM_MMDS%3BSelfServiceSubCategory_c%3DNBS_HRM_MMDS_AAQ%3BChannelTypeCd%3DNBS_HRM_ODA"&gt;service request&lt;/a&gt; making sure to tell us the name of the module you're in and the issues you're experiencing.</t>
  </si>
  <si>
    <t>If you've completed a learning module, but it's not showing as complete, check to make sure that you clicked on Save &amp; Close when you completed it.&lt;br /&gt;
&lt;b&gt;Navigation buttons not showing?&lt;/b&gt;&lt;br /&gt;
This may be because the zoom setting on your internet browser is too high. Please check by opening your browser and clicking on the three dots at the top right of the screen. It needs to be set to 75% or less.&lt;br /&gt;
&lt;b&gt;Video not playing or something else?&lt;/b&gt;&lt;br /&gt;
Please raise a &lt;a href="https://dnn.fa.em2.oraclecloud.com/fscmUI/faces/deeplink?objType=SVC_SERVICE_REQUEST_HCM&amp;action=CREATE_IN_TAB&amp;objKey=SelfServiceCategory_c%3DNBS_HRM_MMDS%3BSelfServiceSubCategory_c%3DNBS_HRM_MMDS_AAQ%3BChannelTypeCd%3DNBS_HRM_ODA"&gt;service request&lt;/a&gt; making sure to tell us the name of the module you're in and the issues you're experiencing.</t>
  </si>
  <si>
    <t>There's guidance &lt;a href="https://nbsuk.sharepoint.com/sites/INTRA-EmployeeBenefits/SitePages/Healthcare.aspx"&gt;here&lt;/a&gt; about making a claim under your Nationwide Healthcare Plan. If you're looking to amend or cancel your cover, and your cover is paid for by Nationwide, take a look at this &lt;a href="https://dnn.fa.em2.oraclecloud.com/fscmUI/faces/deeplink?objType=CSO_ARTICLE_CONTENT_KM&amp;objKey=docId%3DHRGUI143%3Blocale%3Den_US&amp;action=EDIT_IN_TAB"&gt;guide&lt;/a&gt; to see how to submit your request. If you bought your cover yourself you can go directly into &lt;a href="https://nbsuk.sharepoint.com/sites/INTRA-EmployeeBenefits"&gt;MyReward&lt;/a&gt; and make the changes there, via the My Benefit Choices tile.</t>
  </si>
  <si>
    <t>HR phone</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</si>
  <si>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https://nbs-opa.custhelp.com/web-determinations/startsession/SeverancePayEstimator?seedData=%7bname%3a+%22COLIN.SMITH@NATIONWIDE.CO.UK%22%2c+env%3a+%22https://dnn.fa.em2.oraclecloud.com%22%7d&amp;opauniqueuser=COLIN.SMITH@NATIONWIDE.CO.UK
Job Security and Redundancy Policy: https://dnn.fa.em2.oraclecloud.com:443/fscmUI/faces/deeplink?objType=CSO_ARTICLE_CONTENT_KM&amp;objKey=docId%3DHRPOL17%3Blocale%3Den_US&amp;action=EDIT_IN_TAB</t>
  </si>
  <si>
    <t>what is my holiday balance</t>
  </si>
  <si>
    <t>contact HR</t>
  </si>
  <si>
    <t>eye test</t>
  </si>
  <si>
    <t>Covering a different location</t>
  </si>
  <si>
    <t>sorry, that doesnt answer the question</t>
  </si>
  <si>
    <t>Iâ€™m sorry I havenâ€™t been able to help on this occasion. Most people find the guidance they need here:Â &lt;br /&gt;
&lt;a href="https://dnn.fa.em2.oraclecloud.com/fscmUI/faces/deeplink?objType=CSO_ARTICLE_CONTENT_KM&amp;amp;objKey=docId%3DHRGUI46%3Blocale%3Den_US&amp;amp;action=EDIT_IN_TAB"&gt;Troubleshooting Tips and Workarounds&lt;/a&gt;&lt;br /&gt;
&lt;a href="https://dnn.fa.em2.oraclecloud.com/fscmUI/faces/deeplink?objType=CSO_ARTICLE_CONTENT_KM&amp;amp;objKey=docId%3DHRGUI10%3Blocale%3Den_US&amp;amp;action=EDIT_IN_TAB"&gt;PeopleCloud User Guides&lt;/a&gt;Â &lt;br /&gt;
&lt;a href="https://dnn.fa.em2.oraclecloud.com/fscmUI/faces/deeplink?objType=CSO_ARTICLE_CONTENT_KM&amp;amp;objKey=docId%3DHRPOL79%3Blocale%3Den_US&amp;amp;action=EDIT_IN_TAB"&gt;HR Policy Point&lt;/a&gt;&lt;br /&gt;
&lt;a href="https://dnn.fa.em2.oraclecloud.com/fscmUI/faces/deeplink?objType=CSO_ARTICLE_CONTENT_KM&amp;amp;objKey=docId%3DHRFOR29%3Blocale%3Den_US&amp;amp;action=EDIT_IN_TAB"&gt;HR Forms&lt;/a&gt;&lt;br /&gt;
If you need further support, you canÂ &lt;a href="http://dnn.fa.em2.oraclecloud.com/fscmUI/faces/deeplink?objType=SVC_SERVICE_REQUEST_HCM&amp;amp;action=CREATE_IN_TAB&amp;amp;objKey"&gt;raise a service request&lt;/a&gt; or if you alreadyÂ have a service request in progress youÂ can &lt;a href="https://dnn.fa.em2.oraclecloud.com/fscmUI/faces/deeplink?objType=SVC_SERVICE_REQUEST_HCM&amp;amp;action=EDIT_IN_POPUP"&gt;add a note&lt;/a&gt;.</t>
  </si>
  <si>
    <t>Hi, 
I have an Industrial Placement on a fixed term contract and have received an email to end her contract. As she plans to leave on the same end date as originally agreed, please can you confirm that there is no action needed?
Thanks
Jenna</t>
  </si>
  <si>
    <t>If a team member wants to take holiday / extra holiday before they leave and you've already approved their resignation request you need to contact us so that we can amend these details for you. Please raise a &lt;a href="https://dnn.fa.em2.oraclecloud.com/fscmUI/faces/deeplink?objType=SVC_SERVICE_REQUEST_HCM&amp;action=CREATE_IN_TAB&amp;objKey=SelfServiceCategory_c%3DNBS_HRM_MMDS%3BSelfServiceSubCategory_c%3DNBS_HRM_MMDS_AAQ%3BChannelTypeCd%3DNBS_HRM_ODA"&gt;Service Request&lt;/a&gt;, making sure to add their name, holiday start &amp; end dates and their new leaving date (if this has changed). If they haven't submitted their resignation request yet they can book the agreed holiday off in the normal way and then submit their resignation request after you've approved the holiday.</t>
  </si>
  <si>
    <t>change national insurance</t>
  </si>
  <si>
    <t>These are the current NI codes that apply to Nationwide employees:&lt;br /&gt;
- Code A All employees apart from those in groups C, H, M in this list&lt;br /&gt;
- Code C Employees over the State Pension age&lt;br /&gt;
- Code H Apprentices under 25&lt;br /&gt;
- Code M Employees under 21&lt;br /&gt;
If you think your National Insurance code or number is incorrect please contact HMRC on 0300 200 3300. Remember, have your National Insurance number to hand when you call HMRC, along with Nationwide's PAYE Reference number of 470/N9705. HMRC will then provide us with the written documentation that we need to update your National Insurance details in PeopleCloud.</t>
  </si>
  <si>
    <t>national insurance</t>
  </si>
  <si>
    <t>in charge</t>
  </si>
  <si>
    <t>additional responsibility payment</t>
  </si>
  <si>
    <t>What is the official pay date</t>
  </si>
  <si>
    <t>Sure. You can change the working hours here.
&lt;a href='https://dnn.fa.em2.oraclecloud.com/hcmUI/faces/deeplink?objType=MY_TEAM' &gt;Change your direct report's work schedule&lt;/a&gt;
There's additional guidance &lt;a href="https://dnn.fa.em2.oraclecloud.com/fscmUI/faces/deeplink?objType=CSO_ARTICLE_CONTENT_KM&amp;objKey=docId%3DHRGUI56%3Blocale%3Den_US&amp;action=EDIT_IN_TAB"&gt;here&lt;/a&gt;. The policy and guidance are &lt;a href="https://dnn.fa.em2.oraclecloud.com:443/fscmUI/faces/deeplink?objType=CSO_ARTICLE_CONTENT_KM&amp;objKey=docId%3DHRPOL13%3Blocale%3Den_US&amp;action=EDIT_IN_TAB"&gt;here&lt;/a&gt;.</t>
  </si>
  <si>
    <t>No</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</si>
  <si>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https://nbs-opa.custhelp.com/web-determinations/startsession/NBS_Maternity?seedData=%7bname%3a+%22LOWRIE.PICTON@NATIONWIDE.CO.UK%22%2c+env%3a+%22https://dnn.fa.em2.oraclecloud.com%22%7d&amp;opauniqueuser=LOWRIE.PICTON@NATIONWIDE.CO.UK</t>
  </si>
  <si>
    <t>find my contract</t>
  </si>
  <si>
    <t>covid</t>
  </si>
  <si>
    <t>how long do i have off for covid?</t>
  </si>
  <si>
    <t>Please provide a time frame to look for absences. Tell me something like "last 6 months", "Jan 2022" or "August 10th"._x000D_
_x000D_
For a range, try "between Jan 1st and Feb 15th", "Feb to Apr" or "Feb 3 and Mar 18".</t>
  </si>
  <si>
    <t>Hmm. I didn't quite understand the duration to look for absences. Try something like the "previous 6 months", "May 2022" or "Mar 5 and Apr 18".</t>
  </si>
  <si>
    <t>i think my earning for the current tax year are wrong on the hmrc website</t>
  </si>
  <si>
    <t>hmrc has the income for my tax code?</t>
  </si>
  <si>
    <t>i think my tax code is wrong</t>
  </si>
  <si>
    <t>Here's your absence balance as of 10/10/2023.
&lt;b&gt;0 hrs&lt;/b&gt; of MyReward 
&lt;b&gt;21 hrs&lt;/b&gt; of Holiday 
&lt;b&gt;0 hrs&lt;/b&gt; of Recognising Loyalty 
&lt;b&gt;0 hrs&lt;/b&gt; of Work Anniversary 
&lt;b&gt;0 hrs&lt;/b&gt; of Public Holiday 
&lt;b&gt;210 hrs&lt;/b&gt; of Sabbatical Leave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</si>
  <si>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how much holiday have i got</t>
  </si>
  <si>
    <t>Here's your absence balance as of 10/07/2023.
&lt;b&gt;119 hrs&lt;/b&gt; of Holiday 
&lt;b&gt;210 hrs&lt;/b&gt; of Sabbatical Leave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</si>
  <si>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07/0/202</t>
  </si>
  <si>
    <t>how much holiday have i got left to book</t>
  </si>
  <si>
    <t>how much holiday have i got left from october 2023</t>
  </si>
  <si>
    <t>how much holiday have i got left until 31st dec 2023</t>
  </si>
  <si>
    <t>how much holiday have i got left</t>
  </si>
  <si>
    <t>calculator for working hours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</si>
  <si>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https://nbs-opa.custhelp.com/web-determinations/startsession/NBS_FlexWorking?seedData=%7bname%3a+%22clare.collister@nationwide.co.uk%22%2c+env%3a+%22https://dnn.fa.em2.oraclecloud.com%22%7d&amp;opauniqueuser=clare.collister@nationwide.co.uk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</si>
  <si>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https://nbs-opa.custhelp.com/web-determinations/startsession/SeverancePayEstimator?seedData=%7bname%3a+%22clare.collister@nationwide.co.uk%22%2c+env%3a+%22https://dnn.fa.em2.oraclecloud.com%22%7d&amp;opauniqueuser=clare.collister@nationwide.co.uk
Job Security and Redundancy Policy: https://dnn.fa.em2.oraclecloud.com:443/fscmUI/faces/deeplink?objType=CSO_ARTICLE_CONTENT_KM&amp;objKey=docId%3DHRPOL17%3Blocale%3Den_US&amp;action=EDIT_IN_TAB</t>
  </si>
  <si>
    <t>update address</t>
  </si>
  <si>
    <t>what is my student loan deduction</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</si>
  <si>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https://nbs-opa.custhelp.com/web-determinations/startsession/SeverancePayEstimator?seedData=%7bname%3a+%22BENJAMIN.MCCONNELL@NATIONWIDE.CO.UK%22%2c+env%3a+%22https://dnn.fa.em2.oraclecloud.com%22%7d&amp;opauniqueuser=BENJAMIN.MCCONNELL@NATIONWIDE.CO.UK
Job Security and Redundancy Policy: https://dnn.fa.em2.oraclecloud.com:443/fscmUI/faces/deeplink?objType=CSO_ARTICLE_CONTENT_KM&amp;objKey=docId%3DHRPOL17%3Blocale%3Den_US&amp;action=EDIT_IN_TAB</t>
  </si>
  <si>
    <t>pay slips</t>
  </si>
  <si>
    <t>when is pay day</t>
  </si>
  <si>
    <t>work schedule</t>
  </si>
  <si>
    <t>You can &lt;a href="https://dnn.fa.em2.oraclecloud.com/fscmUI/faces/deeplink?objType=WORKER_TEAM_SCHEDULE_RUI&amp;amp;action=NONE"&gt;view your own work schedule&lt;/a&gt;, however only HR or your manager can update it. Blue indicates your work schedule and yellow indicates your holidays. If you're changing your hours, your manager will update your schedule as long as you're not changing the total number of hours you work per week. Otherwise, HR will update it when they process your Flexible Working Request. If you spot that your schedule isn't right, please speak to your manager in the first instance.</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</si>
  <si>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https://nbs-opa.custhelp.com/web-determinations/startsession/NBS_FlexWorking?seedData=%7bname%3a+%22PETER.MILSOM@NATIONWIDE.CO.UK%22%2c+env%3a+%22https://dnn.fa.em2.oraclecloud.com%22%7d&amp;opauniqueuser=PETER.MILSOM@NATIONWIDE.CO.UK</t>
  </si>
  <si>
    <t>Ok, it sounds like youâ€™re asking about how to appeal against a decision to reduce your annual bonus. Take a look at this &lt;a href="https://nbsuk.sharepoint.com/sites/INTRA-HRHelp/SitePages/Case-Management-Team-(People-and-Culture).aspx"&gt;guidance&lt;/a&gt; which explains the steps you can follow to challenge the decision. Youâ€™ll find information about informal resolution and the formal appeals process, including the appeal form.</t>
  </si>
  <si>
    <t>Use the &lt;a href="https://dnn.fa.em2.oraclecloud.com:443/fscmUI/faces/deeplink?objType=CSO_ARTICLE_CONTENT_KM&amp;amp;objKey=docId%3DHRIA7%3Blocale%3Den_US&amp;amp;action=EDIT_IN_TAB"&gt;Holiday Entitlement Calculator&lt;/a&gt;Â toÂ find out what your holiday entitlement will be when you leave. When you leave, any holiday entitlement you haven't used will be paid in your final pay, and if you've taken more holiday than you're entitled to it'll be deducted from your final pay.</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</si>
  <si>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https://nbs-opa.custhelp.com/web-determinations/startsession/NBS_Maternity?seedData=%7bname%3a+%22Yasmin.Davies@nationwide.co.uk%22%2c+env%3a+%22https://dnn.fa.em2.oraclecloud.com%22%7d&amp;opauniqueuser=Yasmin.Davies@nationwide.co.uk</t>
  </si>
  <si>
    <t>am i eligible for the Nationwide Healthcare Plan</t>
  </si>
  <si>
    <t>Hi Could you possibly tell me how many days holiday i get per year please ?</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</si>
  <si>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https://nbs-opa.custhelp.com/web-determinations/startsession/SeverancePayEstimator?seedData=%7bname%3a+%22Laura.Davies2@nationwide.co.uk%22%2c+env%3a+%22https://dnn.fa.em2.oraclecloud.com%22%7d&amp;opauniqueuser=Laura.Davies2@nationwide.co.uk
Job Security and Redundancy Policy: https://dnn.fa.em2.oraclecloud.com:443/fscmUI/faces/deeplink?objType=CSO_ARTICLE_CONTENT_KM&amp;objKey=docId%3DHRPOL17%3Blocale%3Den_US&amp;action=EDIT_IN_TAB</t>
  </si>
  <si>
    <t>To get a copy of an AJI please raise a &lt;a href="https://dnn.fa.em2.oraclecloud.com/fscmUI/faces/deeplink?objType=SVC_SERVICE_REQUEST_HCM&amp;amp;action=CREATE_IN_TAB&amp;amp;objKey=SelfServiceCategory_c%3DNBS_HRM_OTHER%3BSelfServiceSubCategory_c%3DNBS_HRM_OTHER_AAQ%3BChannelTypeCd%3DNBS_HRM_ODA"&gt;Service Request&lt;/a&gt;.</t>
  </si>
  <si>
    <t>policy</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</si>
  <si>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https://nbs-opa.custhelp.com/web-determinations/startsession/SeverancePayEstimator?seedData=%7bname%3a+%22JAMES.TAPP@NATIONWIDE.CO.UK%22%2c+env%3a+%22https://dnn.fa.em2.oraclecloud.com%22%7d&amp;opauniqueuser=JAMES.TAPP@NATIONWIDE.CO.UK
Job Security and Redundancy Policy: https://dnn.fa.em2.oraclecloud.com:443/fscmUI/faces/deeplink?objType=CSO_ARTICLE_CONTENT_KM&amp;objKey=docId%3DHRPOL17%3Blocale%3Den_US&amp;action=EDIT_IN_TAB</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</si>
  <si>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https://nbs-opa.custhelp.com/web-determinations/startsession/SeverancePayEstimator?seedData=%7bname%3a+%22MARK.OTTEN@NATIONWIDE.CO.UK%22%2c+env%3a+%22https://dnn.fa.em2.oraclecloud.com%22%7d&amp;opauniqueuser=MARK.OTTEN@NATIONWIDE.CO.UK
Job Security and Redundancy Policy: https://dnn.fa.em2.oraclecloud.com:443/fscmUI/faces/deeplink?objType=CSO_ARTICLE_CONTENT_KM&amp;objKey=docId%3DHRPOL17%3Blocale%3Den_US&amp;action=EDIT_IN_TAB</t>
  </si>
  <si>
    <t>How do i key paternity leave</t>
  </si>
  <si>
    <t>Where do I find the severance calculator</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</si>
  <si>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https://nbs-opa.custhelp.com/web-determinations/startsession/SeverancePayEstimator?seedData=%7bname%3a+%22carolyn.bishop@nationwide.co.uk%22%2c+env%3a+%22https://dnn.fa.em2.oraclecloud.com%22%7d&amp;opauniqueuser=carolyn.bishop@nationwide.co.uk
Job Security and Redundancy Policy: https://dnn.fa.em2.oraclecloud.com:443/fscmUI/faces/deeplink?objType=CSO_ARTICLE_CONTENT_KM&amp;objKey=docId%3DHRPOL17%3Blocale%3Den_US&amp;action=EDIT_IN_TAB</t>
  </si>
  <si>
    <t>how do i change a job title on people cloud</t>
  </si>
  <si>
    <t>I want to change bank account details for wages</t>
  </si>
  <si>
    <t>Can I keep my office chair</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</si>
  <si>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https://nbs-opa.custhelp.com/web-determinations/startsession/NBS_FlexWorking?seedData=%7bname%3a+%22CHRIS.HEWITSON@NATIONWIDE.CO.UK%22%2c+env%3a+%22https://dnn.fa.em2.oraclecloud.com%22%7d&amp;opauniqueuser=CHRIS.HEWITSON@NATIONWIDE.CO.UK</t>
  </si>
  <si>
    <t>increase hours</t>
  </si>
  <si>
    <t>flexible working hours</t>
  </si>
  <si>
    <t>can i retire and still get full APP</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</si>
  <si>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https://nbs-opa.custhelp.com/web-determinations/startsession/SeverancePayEstimator?seedData=%7bname%3a+%22CARRIE.THOMPSON@NATIONWIDE.CO.UK%22%2c+env%3a+%22https://dnn.fa.em2.oraclecloud.com%22%7d&amp;opauniqueuser=CARRIE.THOMPSON@NATIONWIDE.CO.UK
Job Security and Redundancy Policy: https://dnn.fa.em2.oraclecloud.com:443/fscmUI/faces/deeplink?objType=CSO_ARTICLE_CONTENT_KM&amp;objKey=docId%3DHRPOL17%3Blocale%3Den_US&amp;action=EDIT_IN_TAB</t>
  </si>
  <si>
    <t>can an employee access emails while on long term sick leave?</t>
  </si>
  <si>
    <t>reference request</t>
  </si>
  <si>
    <t>when do i get paid</t>
  </si>
  <si>
    <t>car allowance mileage claim</t>
  </si>
  <si>
    <t>Absence balance</t>
  </si>
  <si>
    <t>I need P60 and P11D for past tax years</t>
  </si>
  <si>
    <t>What is the full name or email of the person whose information you want to see?</t>
  </si>
  <si>
    <t>i dont know</t>
  </si>
  <si>
    <t>I'm sorry. I can't find any active colleagues with that name. Just so you know, my directory only shows active colleagues. If the person you're looking for has left or is temporarily inactive they won't show. The same applies to the intranet directory.</t>
  </si>
  <si>
    <t>part time</t>
  </si>
  <si>
    <t>flexible working form</t>
  </si>
  <si>
    <t>need more help</t>
  </si>
  <si>
    <t>upload maternity return to work form</t>
  </si>
  <si>
    <t>how do i upload a maternity return to work form to peoplecloud</t>
  </si>
  <si>
    <t>Find my contract</t>
  </si>
  <si>
    <t>hybrid working</t>
  </si>
  <si>
    <t>Holiday</t>
  </si>
  <si>
    <t>how do i amend an employees working pattern</t>
  </si>
  <si>
    <t>i have three team members showing as no goals added, i believe they followed the correct process can you please tell me how i can fix this please</t>
  </si>
  <si>
    <t>work place adjustment</t>
  </si>
  <si>
    <t>I have returned to work from Long Term Sick and I am putting my hours worked through on OSP Phased Return. I have today received what I think might be a generic email stating - Weâ€™re getting in touch to let you know that, weâ€™ve had to terminate the transaction as it failed and could not progress - I cannot see anything on PeopleCloud stating this as failed and checked with my Line Manager. Could someone check this to see if all is good please as I'm confused to find any that might have failed. Mobile is 07837 488060 if required.</t>
  </si>
  <si>
    <t>death policy</t>
  </si>
  <si>
    <t>Tell me about Death in Service</t>
  </si>
  <si>
    <t>Check life assurance beneficiaries</t>
  </si>
  <si>
    <t>Check who my life assurance beneficiaries are</t>
  </si>
  <si>
    <t>You have no direct reports.</t>
  </si>
  <si>
    <t>Nationwide Group Life Assurance Expression of Wish Form</t>
  </si>
  <si>
    <t>Check my life assurance beneficiaries</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</si>
  <si>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https://nbs-opa.custhelp.com/web-determinations/startsession/SeverancePayEstimator?seedData=%7bname%3a+%22JUDSON.HENRY@NATIONWIDE.CO.UK%22%2c+env%3a+%22https://dnn.fa.em2.oraclecloud.com%22%7d&amp;opauniqueuser=JUDSON.HENRY@NATIONWIDE.CO.UK
Job Security and Redundancy Policy: https://dnn.fa.em2.oraclecloud.com:443/fscmUI/faces/deeplink?objType=CSO_ARTICLE_CONTENT_KM&amp;objKey=docId%3DHRPOL17%3Blocale%3Den_US&amp;action=EDIT_IN_TAB</t>
  </si>
  <si>
    <t>Here's your absence balance as of 31/12/2023.
&lt;b&gt;55 hrs 12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</si>
  <si>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how to enroll in pension</t>
  </si>
  <si>
    <t>Is my tax code correct?</t>
  </si>
  <si>
    <t>wheres the holiday calculator</t>
  </si>
  <si>
    <t>3 week holiday</t>
  </si>
  <si>
    <t>Here's your absence balance as of 05/09/2023.
&lt;b&gt;98 hrs&lt;/b&gt; of Holiday 
&lt;b&gt;210 hrs&lt;/b&gt; of Sabbatical Leave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</si>
  <si>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When is pay day</t>
  </si>
  <si>
    <t>im not sure if that will help with my query. im in need of the name and department within financial crime, that my consultant will be moving to so i can make contact with them regarding transferring her over to the new team</t>
  </si>
  <si>
    <t>raise service request</t>
  </si>
  <si>
    <t>im in need of some information about a consultant of mine transferring to a new team in a different department</t>
  </si>
  <si>
    <t>do i need team leader approval to book holiday</t>
  </si>
  <si>
    <t>do i need team leader approval to book a golden day</t>
  </si>
  <si>
    <t>Before your direct report can use a keeping in touch day there several things you need to check well ahead of the day. Make sure there's a desktop/laptop for them to use and their systems access is active. If you need to order a laptop and other equipment, follow the guidance &lt;a href="https://nbsuk.sharepoint.com/sites/INTRA-TechnologyForYou/SitePages/desktop-laptop-support.aspx"&gt;here&lt;/a&gt;. The &lt;a href="https://nbsuk.sharepoint.com/sites/INTRA-ItSystemsAccess/SitePages/Keeping-in-Touch-(KIT)-Days.aspx"&gt;Logical Access KIT Guide&lt;/a&gt; explains how to reactivate their systems access. If they're coming into a work building you need to arrange for their security pass to be reactivated, or make sure that you're available to sign them in when they arrive. To reactivate their pass email &lt;a href="mailto:accesscontrol@nationwide.co.uk"&gt;Access Control&lt;/a&gt;. KIT day pay can't be claimed until after the KIT day. There's step-by-step guidance on making a claim &lt;a href="https://dnn.fa.em2.oraclecloud.com:443/fscmUI/faces/deeplink?objType=CSO_ARTICLE_CONTENT_KM&amp;amp;objKey=docId%3DHRGUI52%3Blocale%3Den_US&amp;amp;action=EDIT_IN_TAB"&gt;here&lt;/a&gt;.</t>
  </si>
  <si>
    <t>recognising loyalty</t>
  </si>
  <si>
    <t>hoilday help</t>
  </si>
  <si>
    <t>Hi is anyone available to discuss an appeal of SIS discussion hearing I am currently completing</t>
  </si>
  <si>
    <t>To find out who can accompany you to a Fair Treatment at Work hearing or meeting please have a look at section 2.2 of the &lt;a href="https://dnn.fa.em2.oraclecloud.com/fscmUI/faces/deeplink?objType=CSO_ARTICLE_CONTENT_KM&amp;amp;objKey=docId%3DHRPOL32%3Blocale%3Den_US&amp;amp;action=EDIT_IN_TAB"&gt;Fair Treatment at Work Policy&lt;/a&gt;. If you need further support please raise a &lt;a href="https://dnn.fa.em2.oraclecloud.com/fscmUI/faces/deeplink?objType=SVC_SERVICE_REQUEST_HCM&amp;amp;action=CREATE_IN_TAB&amp;amp;objKey=SelfServiceCategory_c%3DNBS_HRM_SS_FTAW%3BSelfServiceSubCategory_c%3DNBS_HRM_SS_FTAW_AAQ%3BChannelTypeCd%3DNBS_HRM_ODA"&gt;Service Request&lt;/a&gt; on PeopleCloud Helpdesk using 'Fair Treatment at Work - Ask a Question'.</t>
  </si>
  <si>
    <t>how to view sickness record</t>
  </si>
  <si>
    <t>mat leave return to work</t>
  </si>
  <si>
    <t>I would like to see my benefits in kind</t>
  </si>
  <si>
    <t>View my p60 document</t>
  </si>
  <si>
    <t>P60 statement</t>
  </si>
  <si>
    <t>When you leave Nationwide we'll send your P45 Leaving Certificate to your home address. We'll do this after we've processed and paid your final salary payment. Please make sure your address details are up-to-date before you leave. You can check your address details &lt;a href="https://dnn.fa.em2.oraclecloud.com/fscmUI/faces/deeplink?objType=EMP_CONTACT_INFO&amp;amp;action=NONE"&gt;here&lt;/a&gt;.</t>
  </si>
  <si>
    <t>Benefits in kind</t>
  </si>
  <si>
    <t>What is family support leave</t>
  </si>
  <si>
    <t>paternity leave</t>
  </si>
  <si>
    <t>leavers form</t>
  </si>
  <si>
    <t>How do I change Tasha's location</t>
  </si>
  <si>
    <t>Ok you can do that here.&lt;br /&gt;
&lt;a href="https://dnn.fa.em2.oraclecloud.com/fscmUI/faces/deeplink?objType=MY_TEAM&amp;amp;action=NONE"&gt;Manage your direct report's work location / cost code&lt;/a&gt;. Take a look at the &lt;a href="https://dnn.fa.em2.oraclecloud.com/fscmUI/faces/deeplink?objType=CSO_ARTICLE_CONTENT_KM&amp;amp;objKey=docId%3DHRGUI56%3Blocale%3Den_US&amp;amp;action=EDIT_IN_TAB"&gt;PeopleCloud Manager Keying Guide&lt;/a&gt; to find out how.</t>
  </si>
  <si>
    <t>where is tasha guise based</t>
  </si>
  <si>
    <t>Tasha Guise</t>
  </si>
  <si>
    <t>&lt;b&gt;Tasha Guise's&lt;/b&gt; office location is Nationwide House, Pipers Way in Swindon, Wiltshire, GB
View &lt;b&gt;Natasha's&lt;/b&gt; profile in &lt;a href="https://dnn.fa.em2.oraclecloud.com/fscmUI/faces/deeplink?objType=DIRECTORY_SEARCH&amp;action=NONE"&gt;Directory&lt;/a&gt; to know more.</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</si>
  <si>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https://nbs-opa.custhelp.com/web-determinations/startsession/SeverancePayEstimator?seedData=%7bname%3a+%22CHRIS.SHELLEY@NATIONWIDE.CO.UK%22%2c+env%3a+%22https://dnn.fa.em2.oraclecloud.com%22%7d&amp;opauniqueuser=CHRIS.SHELLEY@NATIONWIDE.CO.UK
Job Security and Redundancy Policy: https://dnn.fa.em2.oraclecloud.com:443/fscmUI/faces/deeplink?objType=CSO_ARTICLE_CONTENT_KM&amp;objKey=docId%3DHRPOL17%3Blocale%3Den_US&amp;action=EDIT_IN_TAB</t>
  </si>
  <si>
    <t>When your leaving date has been recorded on PeopleCloud you'll receive a task into your PeopleCloud checklist. This is your invitation to complete an Exit Questionnaire before you leave. Clicking the link will open a new page behind the page you're on. Go to the new page to access the questionnaire. It'll take around 5 minutes and every response is read by the Exit Management Team in the People Function. We need you to be really honest and we'll treat your feedback with appropriate sensitivity. If you'd prefer to talk through your experiences instead, or if you have any questions, please contact &lt;a href="mailto:exitmanagement@nationwide.co.uk?subject=Exit%20questionnaire%20query"&gt;exitmanagement@nationwide.co.uk&lt;/a&gt;</t>
  </si>
  <si>
    <t>Notice period</t>
  </si>
  <si>
    <t>I need a copy of contract</t>
  </si>
  <si>
    <t>flexi request</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</si>
  <si>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https://nbs-opa.custhelp.com/web-determinations/startsession/NBS_FlexWorking?seedData=%7bname%3a+%22LIAM.COOK@NATIONWIDE.CO.UK%22%2c+env%3a+%22https://dnn.fa.em2.oraclecloud.com%22%7d&amp;opauniqueuser=LIAM.COOK@NATIONWIDE.CO.UK</t>
  </si>
  <si>
    <t>carry over holiday</t>
  </si>
  <si>
    <t>how much holiday left</t>
  </si>
  <si>
    <t>hr number</t>
  </si>
  <si>
    <t>contact number</t>
  </si>
  <si>
    <t>give delgate access</t>
  </si>
  <si>
    <t>Approving an in year salary award</t>
  </si>
  <si>
    <t>What are my current assignments?</t>
  </si>
  <si>
    <t>You have 1 active assignment.
&lt;b&gt;Collectn &amp; Recoveries Ops Mgr&lt;/b&gt;, E021811.
You report to Neal Turner in this assignment.
Need to see a co-worker's assignment? Try something like 'Show me John Smith's assignment'.</t>
  </si>
  <si>
    <t>worklist</t>
  </si>
  <si>
    <t>Contract</t>
  </si>
  <si>
    <t>overtime cut off</t>
  </si>
  <si>
    <t>Sure.Â &lt;a href="https://nbsuk.sharepoint.com/sites/INTRA-Salary/SitePages/Payroll-and-payment-of-salary.aspx"&gt;Here&lt;/a&gt; are the payroll, overtime and HR cut-offs for this year. Overtime claims that are approved after the cut off will be paid the following month. You don't need to resubmit these claims.</t>
  </si>
  <si>
    <t>You have the following time off in the next twelve months.
&lt;b&gt;21 hrs&lt;/b&gt; of &lt;b&gt;Holiday&lt;/b&gt; from Aug 21st to Aug 23rd
&lt;b&gt;21 hrs&lt;/b&gt; of &lt;b&gt;Holiday&lt;/b&gt; from Sep 11th to Sep 13th
&lt;b&gt;7 hrs&lt;/b&gt; of &lt;b&gt;Holiday&lt;/b&gt; on Oct 23rd
&lt;b&gt;7 hrs&lt;/b&gt; of &lt;b&gt;Holiday&lt;/b&gt; on Nov 13th
Schedule time off: https://dnn.fa.em2.oraclecloud.com/hcmUI/faces/deeplink?objType=ADD_ABSENCE&amp;action=NONE
View absences for a specific duration
View absence balance (excl. sickness balance)</t>
  </si>
  <si>
    <t>Here's your absence balance as of 31/12/2023.
&lt;b&gt;20 hrs 45 mins&lt;/b&gt; of Holiday 
&lt;b&gt;0 hrs&lt;/b&gt; of Recognising Loyalty 
&lt;b&gt;0 hrs&lt;/b&gt; of Work Anniversary 
&lt;b&gt;0 hrs&lt;/b&gt; of MyReward 
&lt;b&gt;-18 hrs 15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</si>
  <si>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ask hr</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</si>
  <si>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https://nbs-opa.custhelp.com/web-determinations/startsession/NBS_Maternity?seedData=%7bname%3a+%22EMMA.YOUNG@NATIONWIDE.CO.UK%22%2c+env%3a+%22https://dnn.fa.em2.oraclecloud.com%22%7d&amp;opauniqueuser=EMMA.YOUNG@NATIONWIDE.CO.UK</t>
  </si>
  <si>
    <t>leaver holiday</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</si>
  <si>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https://nbs-opa.custhelp.com/web-determinations/startsession/NBS_FlexWorking?seedData=%7bname%3a+%22EMMA.YOUNG@NATIONWIDE.CO.UK%22%2c+env%3a+%22https://dnn.fa.em2.oraclecloud.com%22%7d&amp;opauniqueuser=EMMA.YOUNG@NATIONWIDE.CO.UK</t>
  </si>
  <si>
    <t>holiday calc</t>
  </si>
  <si>
    <t>holiday calculatore</t>
  </si>
  <si>
    <t>workplace adjustment</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</si>
  <si>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https://nbs-opa.custhelp.com/web-determinations/startsession/NBS_FlexWorking?seedData=%7bname%3a+%22PHILIP.CHEETHAM@NATIONWIDE.CO.UK%22%2c+env%3a+%22https://dnn.fa.em2.oraclecloud.com%22%7d&amp;opauniqueuser=PHILIP.CHEETHAM@NATIONWIDE.CO.UK</t>
  </si>
  <si>
    <t>access request</t>
  </si>
  <si>
    <t>Subject access</t>
  </si>
  <si>
    <t>can i have a copy of my latest interview notes ?</t>
  </si>
  <si>
    <t>there is no submit button on the service request screen</t>
  </si>
  <si>
    <t>Additional responsibility</t>
  </si>
  <si>
    <t>where is the redundancy calculator</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</si>
  <si>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https://nbs-opa.custhelp.com/web-determinations/startsession/SeverancePayEstimator?seedData=%7bname%3a+%22LUKE.DAVIES@NATIONWIDE.CO.UK%22%2c+env%3a+%22https://dnn.fa.em2.oraclecloud.com%22%7d&amp;opauniqueuser=LUKE.DAVIES@NATIONWIDE.CO.UK
Job Security and Redundancy Policy: https://dnn.fa.em2.oraclecloud.com:443/fscmUI/faces/deeplink?objType=CSO_ARTICLE_CONTENT_KM&amp;objKey=docId%3DHRPOL17%3Blocale%3Den_US&amp;action=EDIT_IN_TAB</t>
  </si>
  <si>
    <t>view absence balance</t>
  </si>
  <si>
    <t>how much holiday do i have left</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</si>
  <si>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https://nbs-opa.custhelp.com/web-determinations/startsession/NBS_Maternity?seedData=%7bname%3a+%22Alina-Simona.Cleveti@nationwide.co.uk%22%2c+env%3a+%22https://dnn.fa.em2.oraclecloud.com%22%7d&amp;opauniqueuser=Alina-Simona.Cleveti@nationwide.co.uk</t>
  </si>
  <si>
    <t>can i get maternity leave if im sick</t>
  </si>
  <si>
    <t>can i get some info pls about maternity leave ?</t>
  </si>
  <si>
    <t>Holiday Entitlement Calculator</t>
  </si>
  <si>
    <t>When did worthing branch open?</t>
  </si>
  <si>
    <t>Sure. Here's how you can do it.
&lt;a href='https://dnn.fa.em2.oraclecloud.com/hcmUI/faces/deeplink?objType=EMPLOYMENT_INFO&amp;action=NONE'&gt;View start date&lt;/a&gt;</t>
  </si>
  <si>
    <t>Hello, back in June last year my friend Caroline Rowe p503671 applied for a MR vacancy with Nationwide she was successful and started 10th October 2022 I believe she submitted my name Wendy Reed and P74623 for the referral payment which I haven't received, is there anyway you could look at this for me please.</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</si>
  <si>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https://nbs-opa.custhelp.com/web-determinations/startsession/SeverancePayEstimator?seedData=%7bname%3a+%22DAVID.WRIGHT3@NATIONWIDE.CO.UK%22%2c+env%3a+%22https://dnn.fa.em2.oraclecloud.com%22%7d&amp;opauniqueuser=DAVID.WRIGHT3@NATIONWIDE.CO.UK
Job Security and Redundancy Policy: https://dnn.fa.em2.oraclecloud.com:443/fscmUI/faces/deeplink?objType=CSO_ARTICLE_CONTENT_KM&amp;objKey=docId%3DHRPOL17%3Blocale%3Den_US&amp;action=EDIT_IN_TAB</t>
  </si>
  <si>
    <t>where is the severance calculator</t>
  </si>
  <si>
    <t>retirement</t>
  </si>
  <si>
    <t>retiring</t>
  </si>
  <si>
    <t>15year loyalty day?</t>
  </si>
  <si>
    <t>urgent and sensitive- would like a call back</t>
  </si>
  <si>
    <t>it's urgent or sensitive  need a call back</t>
  </si>
  <si>
    <t>what do I need to do with premature birrth</t>
  </si>
  <si>
    <t>holiday entitlement calculator please</t>
  </si>
  <si>
    <t>I want to work out my holiday entitlement</t>
  </si>
  <si>
    <t>4 months before your return to work date we'll send you your accrued holiday breakdown and ask you to confirm your return to work plans. The holiday breakdown will help you to decide if you want to use some of your accrued holiday immediately after your leave ends (to extend your leave), or use it after you've returned. While you're on leave you can get in touch by emailing AskHR@nationwide.co.uk</t>
  </si>
  <si>
    <t>public holiday entitlement calculator please</t>
  </si>
  <si>
    <t>secondment</t>
  </si>
  <si>
    <t>where can i see this on peoplecloud</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</si>
  <si>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https://nbs-opa.custhelp.com/web-determinations/startsession/NBS_FlexWorking?seedData=%7bname%3a+%22claire.kennedy@nationwide.co.uk%22%2c+env%3a+%22https://dnn.fa.em2.oraclecloud.com%22%7d&amp;opauniqueuser=claire.kennedy@nationwide.co.uk</t>
  </si>
  <si>
    <t>pro rata salary</t>
  </si>
  <si>
    <t>how to check new salary</t>
  </si>
  <si>
    <t>check new salary</t>
  </si>
  <si>
    <t>how to work out pro rata salary</t>
  </si>
  <si>
    <t>time off to attend court</t>
  </si>
  <si>
    <t>how can a former employee contact payroll?</t>
  </si>
  <si>
    <t>Flexible working pattern trial period</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</si>
  <si>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https://nbs-opa.custhelp.com/web-determinations/startsession/NBS_FlexWorking?seedData=%7bname%3a+%22RUTH.HUNT@NATIONWIDE.CO.UK%22%2c+env%3a+%22https://dnn.fa.em2.oraclecloud.com%22%7d&amp;opauniqueuser=RUTH.HUNT@NATIONWIDE.CO.UK</t>
  </si>
  <si>
    <t>How do you set up a trial flexible working period in Peoplesoft?</t>
  </si>
  <si>
    <t>holiday balance 2024 please</t>
  </si>
  <si>
    <t>2024 allowance please</t>
  </si>
  <si>
    <t>new working pattern</t>
  </si>
  <si>
    <t>assign working apttern</t>
  </si>
  <si>
    <t>how do i speak to HR?</t>
  </si>
  <si>
    <t>I am still not able to find the person. Try entering their full name. Just so you know, my directory only shows active colleagues. If the person you're looking for has left or is temporarily inactive they won't show. The same applies to the intranet directory.</t>
  </si>
  <si>
    <t>If you're trying to access your Learning via a MacBook you need to use the links in this &lt;a href="https://nbsuk.sharepoint.com/sites/INTRA-EssentialLearning/Shared%20Documents/Forms/AllItems.aspx?id=%2Fsites%2FINTRA%2DEssentialLearning%2FShared%20Documents%2FMac%20User%20Essential%20Learning%20Links%20v1%2E3%2Epdf&amp;amp;parent=%2Fsites%2FINTRA%2DEssentialLearning%2FShared%20Documents"&gt;guide&lt;/a&gt; and make sure that you're using the Safari browser.&lt;br /&gt;
&lt;strong&gt;Navigation buttons not showing?&lt;/strong&gt;&lt;br /&gt;
This may be because the zoom setting on your internet browser is too high. Please check by opening your browser and clicking on the three dots at the top right of the screen. It needs to be set to Â 75% or less.&lt;br /&gt;
&lt;strong&gt;Completed learning showing as incomplete?&lt;/strong&gt;&lt;br /&gt;
If you've completed a learning module, but it's not showing as complete, check to make sure that you clicked on Save &amp; Close when you completed it.Â &lt;br /&gt;
&lt;strong&gt;Video not playing or something else?&lt;/strong&gt;&lt;br /&gt;
Please raise a &lt;a href="https://dnn.fa.em2.oraclecloud.com/fscmUI/faces/deeplink?objType=SVC_SERVICE_REQUEST_HCM&amp;amp;action=CREATE_IN_TAB&amp;amp;objKey=SelfServiceCategory_c%3DNBS_HRM_MMDS%3BSelfServiceSubCategory_c%3DNBS_HRM_MMDS_AAQ%3BChannelTypeCd%3DNBS_HRM_ODA"&gt;Service Request&lt;/a&gt; and tell us the name of the module you're in and the issues you're experiencing.</t>
  </si>
  <si>
    <t>in charge payment</t>
  </si>
  <si>
    <t>change work pattern</t>
  </si>
  <si>
    <t>I have a DRC who has recently left the Society. She live a long way from any office and I need to get her laptop returned. Is there a process where she can return it to a branch?</t>
  </si>
  <si>
    <t>Hi, my holiday annual accrual for this year states 165 hours, could I ask if this is correct as I am full time? Many thanks</t>
  </si>
  <si>
    <t>what is my public holiday</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</si>
  <si>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https://nbs-opa.custhelp.com/web-determinations/startsession/NBS_Maternity?seedData=%7bname%3a+%22REBECCA.NASH2@NATIONWIDE.CO.UK%22%2c+env%3a+%22https://dnn.fa.em2.oraclecloud.com%22%7d&amp;opauniqueuser=REBECCA.NASH2@NATIONWIDE.CO.UK</t>
  </si>
  <si>
    <t>holiday left in 2023</t>
  </si>
  <si>
    <t>how much holiday have i left to use</t>
  </si>
  <si>
    <t>View balance as of today</t>
  </si>
  <si>
    <t>Here's your absence balance as of 31/12/2023.
&lt;b&gt;76 hrs 40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</si>
  <si>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how long can an employee claim travel expenses adter relocation</t>
  </si>
  <si>
    <t>Extend fixed term contract</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</si>
  <si>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https://nbs-opa.custhelp.com/web-determinations/startsession/SeverancePayEstimator?seedData=%7bname%3a+%22MICHAEL.CONNOLLY@NATIONWIDE.CO.UK%22%2c+env%3a+%22https://dnn.fa.em2.oraclecloud.com%22%7d&amp;opauniqueuser=MICHAEL.CONNOLLY@NATIONWIDE.CO.UK
Job Security and Redundancy Policy: https://dnn.fa.em2.oraclecloud.com:443/fscmUI/faces/deeplink?objType=CSO_ARTICLE_CONTENT_KM&amp;objKey=docId%3DHRPOL17%3Blocale%3Den_US&amp;action=EDIT_IN_TAB</t>
  </si>
  <si>
    <t>someone has asked for a reference</t>
  </si>
  <si>
    <t>speak to an agent</t>
  </si>
  <si>
    <t>OVERTIME</t>
  </si>
  <si>
    <t>where is responsibility allowance on peoplecloud</t>
  </si>
  <si>
    <t>How do i get my AJI (job profile)?</t>
  </si>
  <si>
    <t>Has my request for Contract of Employment been received.</t>
  </si>
  <si>
    <t>attending funeral</t>
  </si>
  <si>
    <t>when did i join nationwide</t>
  </si>
  <si>
    <t>Contract types information</t>
  </si>
  <si>
    <t>Where is contract type information?</t>
  </si>
  <si>
    <t>Where is contract type information</t>
  </si>
  <si>
    <t>Where are the Holiday Entitlment Calculators</t>
  </si>
  <si>
    <t>Where are the holiday calculators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</si>
  <si>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https://nbs-opa.custhelp.com/web-determinations/startsession/NBS_FlexWorking?seedData=%7bname%3a+%22carrie-anne.fiocca@nationwide.co.uk%22%2c+env%3a+%22https://dnn.fa.em2.oraclecloud.com%22%7d&amp;opauniqueuser=carrie-anne.fiocca@nationwide.co.uk</t>
  </si>
  <si>
    <t>Volunteering</t>
  </si>
  <si>
    <t>Holiday guide</t>
  </si>
  <si>
    <t>Maternity pay</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</si>
  <si>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https://nbs-opa.custhelp.com/web-determinations/startsession/NBS_Maternity?seedData=%7bname%3a+%22carrie-anne.fiocca@nationwide.co.uk%22%2c+env%3a+%22https://dnn.fa.em2.oraclecloud.com%22%7d&amp;opauniqueuser=carrie-anne.fiocca@nationwide.co.uk</t>
  </si>
  <si>
    <t>How to get an employee reference</t>
  </si>
  <si>
    <t>HPolicy</t>
  </si>
  <si>
    <t>how can i contact HR by telephone</t>
  </si>
  <si>
    <t>Can I have some advice on the Cycle2Work scheme please?</t>
  </si>
  <si>
    <t>i want to use 0.45 holiday, but it won't let me submit it</t>
  </si>
  <si>
    <t>holiday request of 0.45</t>
  </si>
  <si>
    <t>want to book holiday request of 0.45 of an hour but it won't submit</t>
  </si>
  <si>
    <t>key leaver</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</si>
  <si>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https://nbs-opa.custhelp.com/web-determinations/startsession/NBS_FlexWorking?seedData=%7bname%3a+%22SALLY.THOMPSON@NATIONWIDE.CO.UK%22%2c+env%3a+%22https://dnn.fa.em2.oraclecloud.com%22%7d&amp;opauniqueuser=SALLY.THOMPSON@NATIONWIDE.CO.UK</t>
  </si>
  <si>
    <t>change of hours pay</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</si>
  <si>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https://nbs-opa.custhelp.com/web-determinations/startsession/SeverancePayEstimator?seedData=%7bname%3a+%22SALLY.THOMPSON@NATIONWIDE.CO.UK%22%2c+env%3a+%22https://dnn.fa.em2.oraclecloud.com%22%7d&amp;opauniqueuser=SALLY.THOMPSON@NATIONWIDE.CO.UK
Job Security and Redundancy Policy: https://dnn.fa.em2.oraclecloud.com:443/fscmUI/faces/deeplink?objType=CSO_ARTICLE_CONTENT_KM&amp;objKey=docId%3DHRPOL17%3Blocale%3Den_US&amp;action=EDIT_IN_TAB</t>
  </si>
  <si>
    <t>Hi Can you please check my Absences to date showing 50Hr 30 Mins.</t>
  </si>
  <si>
    <t>i want to add my son to my bupa cover</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</si>
  <si>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https://nbs-opa.custhelp.com/web-determinations/startsession/NBS_FlexWorking?seedData=%7bname%3a+%22Claire.Langford@nationwide.co.uk%22%2c+env%3a+%22https://dnn.fa.em2.oraclecloud.com%22%7d&amp;opauniqueuser=Claire.Langford@nationwide.co.uk</t>
  </si>
  <si>
    <t>hr email address</t>
  </si>
  <si>
    <t>employee reffernce</t>
  </si>
  <si>
    <t>'How are reference requests received into HR?'.</t>
  </si>
  <si>
    <t>askhr email</t>
  </si>
  <si>
    <t>askhr</t>
  </si>
  <si>
    <t>&lt;p&gt;If youâ€™re eligible for the &lt;a href="https://nbsuk.sharepoint.com/sites/INTRA-News/SitePages/Nationwide%E2%80%99s-proposed-pay-package-for-2023-24.aspx"&gt;2023 Annual Pay Review&lt;/a&gt; your new salary details will show on PeopleCloud from 1 April 2023. From this date you can just ask me â€˜Whatâ€™s my salaryâ€™, and I'll show you your new salary figures together with the monetary value and % value of your pay rise.Â Your annual pay rise is based on your pre-Pay Review salary which you'll still be able to see after 1st April by clicking the 'Show Prior Salary' link on your &lt;a href="https://dnn.fa.em2.oraclecloud.com/fscmUI/faces/deeplink?objType=PERSON_SPOTLIGHT_CMP&amp;amp;action=NONE"&gt;My Compensation&lt;/a&gt; page.&lt;/p&gt;</t>
  </si>
  <si>
    <t>I would like to know if i have Private Health care please</t>
  </si>
  <si>
    <t>Speak to HR</t>
  </si>
  <si>
    <t>Im concerned for the welfare of a colleague</t>
  </si>
  <si>
    <t>Speak to agent</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</si>
  <si>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https://nbs-opa.custhelp.com/web-determinations/startsession/SeverancePayEstimator?seedData=%7bname%3a+%22HEIDI.TANSLEY@NATIONWIDE.CO.UK%22%2c+env%3a+%22https://dnn.fa.em2.oraclecloud.com%22%7d&amp;opauniqueuser=HEIDI.TANSLEY@NATIONWIDE.CO.UK
Job Security and Redundancy Policy: https://dnn.fa.em2.oraclecloud.com:443/fscmUI/faces/deeplink?objType=CSO_ARTICLE_CONTENT_KM&amp;objKey=docId%3DHRPOL17%3Blocale%3Den_US&amp;action=EDIT_IN_TAB</t>
  </si>
  <si>
    <t>how can i get a copy of my contract for employment?</t>
  </si>
  <si>
    <t>I volunteer each week in a local food bank, i work 22.5hours per week so what is my entitlement for days off thanks</t>
  </si>
  <si>
    <t>Was is the payment for being in charge of a branch</t>
  </si>
  <si>
    <t>What is the in charge rate</t>
  </si>
  <si>
    <t>buy holiday</t>
  </si>
  <si>
    <t>Our M&amp;FW interns are with us until 25 August. My particular Intern is interested in a full time vacancy and is actively looking for jobs on our internal site, can you confirm, if he was to apply for a job and his internship comes to an end upon being offered an interview or a job how does this work?</t>
  </si>
  <si>
    <t>You'll find your tax code on your &lt;a href="https://dnn.fa.em2.oraclecloud.com/fscmUI/faces/deeplink?objType=VIEW_RES_PAY_SLIP&amp;action=NONE"&gt;payslip&lt;/a&gt;.</t>
  </si>
  <si>
    <t>Please have a look at the &lt;a href="https://dnn.fa.em2.oraclecloud.com:443/fscmUI/faces/deeplink?objType=CSO_ARTICLE_CONTENT_KM&amp;objKey=docId%3DHRPOL40%3Blocale%3Den_US&amp;action=EDIT_IN_TAB"&gt;Ill Health Capability Policy&lt;/a&gt;. The Ill Health Support Plan form can be found &lt;a href="https://dnn.fa.em2.oraclecloud.com:443/fscmUI/faces/deeplink?objType=CSO_ARTICLE_CONTENT_KM&amp;objKey=docId%3DHRFOR119%3Blocale%3Den_US&amp;action=EDIT_IN_TAB"&gt;here&lt;/a&gt;. If you need further support please raise a &lt;a href="https://dnn.fa.em2.oraclecloud.com/fscmUI/faces/deeplink?objType=SVC_SERVICE_REQUEST_HCM&amp;action=CREATE_IN_TAB&amp;objKey=SelfServiceCategory_c%3DNBS_HRM_SS_FTAW%3BSelfServiceSubCategory_c%3DNBS_HRM_SS_FTAW_AAQ%3BChannelTypeCd%3DNBS_HRM_ODA"&gt;Service Request&lt;/a&gt; on PeopleCloud Helpdesk using 'Fair Treatment at Work - Ask a Question'.</t>
  </si>
  <si>
    <t>good morning - Liz Davis p09443 is due to retire - I think the date has been keyed in correctly as she has been removed from the systems, her last actual working day is today, however she is then taking her 6 weeks sabbatical so her last day of employment is actually 19th September so her termination of employment should have been 20th September - How can I get this amended and her back on systems for today?</t>
  </si>
  <si>
    <t>what is the contact phone number for private healthcare?</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</si>
  <si>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https://nbs-opa.custhelp.com/web-determinations/startsession/SeverancePayEstimator?seedData=%7bname%3a+%22EWA.TOKARSKI@NATIONWIDE.CO.UK%22%2c+env%3a+%22https://dnn.fa.em2.oraclecloud.com%22%7d&amp;opauniqueuser=EWA.TOKARSKI@NATIONWIDE.CO.UK
Job Security and Redundancy Policy: https://dnn.fa.em2.oraclecloud.com:443/fscmUI/faces/deeplink?objType=CSO_ARTICLE_CONTENT_KM&amp;objKey=docId%3DHRPOL17%3Blocale%3Den_US&amp;action=EDIT_IN_TAB</t>
  </si>
  <si>
    <t>severance calcualtor</t>
  </si>
  <si>
    <t>When you're on maternity leave or adoption leave you continue to accrue holiday in the same way you did when you were at work. This also applies to your public holiday entitlement - it will continue to work like it did before you went on leave. You have the option to use some or all of your accrued holiday at the end of your leave (to extend your leave), or you can choose to use it all after you've returned. And when you've returned to work you'll continue to accrue holiday for the rest of the holiday year.</t>
  </si>
  <si>
    <t>I am looking for the improvement support plan</t>
  </si>
  <si>
    <t>Improvement support plan</t>
  </si>
  <si>
    <t>pay in lieu of notice</t>
  </si>
  <si>
    <t>&lt;a href='https://dnn.fa.em2.oraclecloud.com/hcmUI/content/conn/FusionAppsContentRepository/uuid/dDocID:8516172?download&amp;XFND_SCHEME_ID=1&amp;XFND_CERT_FP=E7A6669B1744C0DE0883C285E2A79DD364729D79&amp;XFND_RANDOM=3230762519773787392&amp;XFND_EXPIRES=1690909216937&amp;XFND_SIGNATURE=d8UMRLndGLhE-xr04M5QFNd-v-6v7j9jeuKuWP6tLXo6Id0DmoDUVGLhYW~p-YlmZMt~HLcx~n2Jnr~z-i419VFWCe~YLGSRLKhQb3OoTZHLsHbRKkRnnbDn2iJ04W036~o1gX2V5T4WI4Vt1c2Hfus6EfCoWrnjE4tY6Te2T~0_&amp;Id=8516172' &gt;View your payslip&lt;/a&gt;</t>
  </si>
  <si>
    <t>What grade am I?</t>
  </si>
  <si>
    <t>Your preferred name is &lt;b&gt;Dan&lt;/b&gt;.
&lt;a href="https://dnn.fa.em2.oraclecloud.com/fscmUI/faces/deeplink?objType=EMP_PERSONAL_DETAILS&amp;action=NONE"&gt;View and update your personal details&lt;/a&gt; including your name, marital status and other demographic information. If you're changing your address or your legal name, remember to also notify HMRC.
View your profile in &lt;a href="https://dnn.fa.em2.oraclecloud.com/fscmUI/faces/deeplink?objType=DIRECTORY_SEARCH&amp;action=NONE"&gt;Directory&lt;/a&gt;.
Need to see one of your co-workers nickname? Try &lt;q&gt;Show me John Smith's nickname&lt;/q&gt;.</t>
  </si>
  <si>
    <t>my pay band</t>
  </si>
  <si>
    <t>What is my pay band</t>
  </si>
  <si>
    <t>pay band</t>
  </si>
  <si>
    <t>My role details?</t>
  </si>
  <si>
    <t>Your job title is &lt;b&gt;Compliance Advice Manager&lt;/b&gt;.
Need to see one of your co-workers job details? Try &lt;q&gt;Show me John Smith's job details&lt;/q&gt;.</t>
  </si>
  <si>
    <t>my job detials</t>
  </si>
  <si>
    <t>How much do I get paid</t>
  </si>
  <si>
    <t>MY pay details</t>
  </si>
  <si>
    <t>What is my salary</t>
  </si>
  <si>
    <t>What ban is Compliance Advice Manager</t>
  </si>
  <si>
    <t>What job grade am I?</t>
  </si>
  <si>
    <t>What band am I?</t>
  </si>
  <si>
    <t>What Pay Band is Daniel Gill?</t>
  </si>
  <si>
    <t>change employee cost centre</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</si>
  <si>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https://nbs-opa.custhelp.com/web-determinations/startsession/SeverancePayEstimator?seedData=%7bname%3a+%22ALISON.GIBB@NATIONWIDE.CO.UK%22%2c+env%3a+%22https://dnn.fa.em2.oraclecloud.com%22%7d&amp;opauniqueuser=ALISON.GIBB@NATIONWIDE.CO.UK
Job Security and Redundancy Policy: https://dnn.fa.em2.oraclecloud.com:443/fscmUI/faces/deeplink?objType=CSO_ARTICLE_CONTENT_KM&amp;objKey=docId%3DHRPOL17%3Blocale%3Den_US&amp;action=EDIT_IN_TAB</t>
  </si>
  <si>
    <t>vaping at work</t>
  </si>
  <si>
    <t>personal financial management</t>
  </si>
  <si>
    <t>awol</t>
  </si>
  <si>
    <t>improving performance</t>
  </si>
  <si>
    <t>cancel submitted holiday</t>
  </si>
  <si>
    <t>Balance of holiday as of 31.12.23</t>
  </si>
  <si>
    <t>Here's your absence balance as of 31/12/2023.
&lt;b&gt;32 hrs&lt;/b&gt; of Holiday 
&lt;b&gt;0 hrs&lt;/b&gt; of Recognising Loyalty 
&lt;b&gt;0 hrs&lt;/b&gt; of Work Anniversary 
&lt;b&gt;0 hrs&lt;/b&gt; of MyReward 
&lt;b&gt;-13 hrs 30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</si>
  <si>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How do I cancel holiday?</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</si>
  <si>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https://nbs-opa.custhelp.com/web-determinations/startsession/SeverancePayEstimator?seedData=%7bname%3a+%22KATE.SHAW@NATIONWIDE.CO.UK%22%2c+env%3a+%22https://dnn.fa.em2.oraclecloud.com%22%7d&amp;opauniqueuser=KATE.SHAW@NATIONWIDE.CO.UK
Job Security and Redundancy Policy: https://dnn.fa.em2.oraclecloud.com:443/fscmUI/faces/deeplink?objType=CSO_ARTICLE_CONTENT_KM&amp;objKey=docId%3DHRPOL17%3Blocale%3Den_US&amp;action=EDIT_IN_TAB</t>
  </si>
  <si>
    <t>contracted hours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</si>
  <si>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https://nbs-opa.custhelp.com/web-determinations/startsession/NBS_FlexWorking?seedData=%7bname%3a+%22STEVEN.LEWIS@NATIONWIDE.CO.UK%22%2c+env%3a+%22https://dnn.fa.em2.oraclecloud.com%22%7d&amp;opauniqueuser=STEVEN.LEWIS@NATIONWIDE.CO.UK</t>
  </si>
  <si>
    <t>scotland bank holiday</t>
  </si>
  <si>
    <t>where will i find details about contracts</t>
  </si>
  <si>
    <t>information about different contracts</t>
  </si>
  <si>
    <t>Report for elearning compliance to non mandatory</t>
  </si>
  <si>
    <t>Advisor</t>
  </si>
  <si>
    <t>Speak to advisor</t>
  </si>
  <si>
    <t>how to book partial days holiday</t>
  </si>
  <si>
    <t>Ex employee wants P60</t>
  </si>
  <si>
    <t>how does an ex employee get their p60 details</t>
  </si>
  <si>
    <t>2024 holiday</t>
  </si>
  <si>
    <t>HR contact number</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</si>
  <si>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https://nbs-opa.custhelp.com/web-determinations/startsession/SeverancePayEstimator?seedData=%7bname%3a+%22MICHAEL.WOOD@NATIONWIDE.CO.UK%22%2c+env%3a+%22https://dnn.fa.em2.oraclecloud.com%22%7d&amp;opauniqueuser=MICHAEL.WOOD@NATIONWIDE.CO.UK
Job Security and Redundancy Policy: https://dnn.fa.em2.oraclecloud.com:443/fscmUI/faces/deeplink?objType=CSO_ARTICLE_CONTENT_KM&amp;objKey=docId%3DHRPOL17%3Blocale%3Den_US&amp;action=EDIT_IN_TAB</t>
  </si>
  <si>
    <t>how do i log illness</t>
  </si>
  <si>
    <t>How do I add my family to my Bupa policy</t>
  </si>
  <si>
    <t>How many hours is a bank holiday</t>
  </si>
  <si>
    <t>How are public holidays calculated</t>
  </si>
  <si>
    <t>how do i book half a day</t>
  </si>
  <si>
    <t>additional responsibilities</t>
  </si>
  <si>
    <t>Additional pay</t>
  </si>
  <si>
    <t>Where do I send a reference to?</t>
  </si>
  <si>
    <t>when are payslips uploaded</t>
  </si>
  <si>
    <t>Thank you but this does not answer my question</t>
  </si>
  <si>
    <t>One of my employees is pregnant. She is due at the end of October. She has read she can take 4 weeks unpaid partental leave at the end of MAT leave. She has ask if she can take it before? IE start of Sept - is this possible?</t>
  </si>
  <si>
    <t>I need more advice</t>
  </si>
  <si>
    <t>Advice on Phased Return and Sick days</t>
  </si>
  <si>
    <t>my contract</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</si>
  <si>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https://nbs-opa.custhelp.com/web-determinations/startsession/NBS_FlexWorking?seedData=%7bname%3a+%22Anne-Marie.stein@nationwide.co.uk%22%2c+env%3a+%22https://dnn.fa.em2.oraclecloud.com%22%7d&amp;opauniqueuser=Anne-Marie.stein@nationwide.co.uk</t>
  </si>
  <si>
    <t>what will my salary be if reduce my hours?</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</si>
  <si>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https://nbs-opa.custhelp.com/web-determinations/startsession/SeverancePayEstimator?seedData=%7bname%3a+%22Anne-Marie.stein@nationwide.co.uk%22%2c+env%3a+%22https://dnn.fa.em2.oraclecloud.com%22%7d&amp;opauniqueuser=Anne-Marie.stein@nationwide.co.uk
Job Security and Redundancy Policy: https://dnn.fa.em2.oraclecloud.com:443/fscmUI/faces/deeplink?objType=CSO_ARTICLE_CONTENT_KM&amp;objKey=docId%3DHRPOL17%3Blocale%3Den_US&amp;action=EDIT_IN_TAB</t>
  </si>
  <si>
    <t>how many holiday hours did I start the year with please?</t>
  </si>
  <si>
    <t>how many holiday hours did I start the year with please</t>
  </si>
  <si>
    <t>Here's your absence balance as of 31/12/2023.
&lt;b&gt;77 hrs&lt;/b&gt; of Holiday 
&lt;b&gt;0 hrs&lt;/b&gt; of Recognising Loyalty 
&lt;b&gt;7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</si>
  <si>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You have the following time off in the next twelve months.
&lt;b&gt;21 hrs&lt;/b&gt; of &lt;b&gt;Holiday&lt;/b&gt; from Aug 14th to Aug 16th
&lt;b&gt;7 hrs&lt;/b&gt; of &lt;b&gt;Holiday&lt;/b&gt; on Aug 17th
&lt;b&gt;7 hrs&lt;/b&gt; of &lt;b&gt;Holiday&lt;/b&gt; on Aug 18th
&lt;b&gt;7 hrs&lt;/b&gt; of &lt;b&gt;Holiday&lt;/b&gt; on Oct 27th
Schedule time off: https://dnn.fa.em2.oraclecloud.com/hcmUI/faces/deeplink?objType=ADD_ABSENCE&amp;action=NONE
View absences for a specific duration
View absence balance (excl. sickness balance)</t>
  </si>
  <si>
    <t>adding paternity leave</t>
  </si>
  <si>
    <t>where do i send my P45</t>
  </si>
  <si>
    <t>I'm sorry. I don't recognise your account information. Please clear your browser cache or refresh your browser tab and try again. If that doesnâ€™t work please raise a Service Request via your Helpdesk tab and we'll look into this for you.</t>
  </si>
  <si>
    <t>Need to chnage department code</t>
  </si>
  <si>
    <t>Secondment</t>
  </si>
  <si>
    <t>Car allowance</t>
  </si>
  <si>
    <t>employee Refferal checme</t>
  </si>
  <si>
    <t>new starter</t>
  </si>
  <si>
    <t>Fixed Term contract</t>
  </si>
  <si>
    <t>Job change</t>
  </si>
  <si>
    <t>can i work abroad</t>
  </si>
  <si>
    <t>job code</t>
  </si>
  <si>
    <t>how much noctie do you to give after work for 32 years</t>
  </si>
  <si>
    <t>On my own peoplecloud I can easily locate my holiday balance. Is there a way to do this for a team member?</t>
  </si>
  <si>
    <t>how much notice do i have to give for retirement</t>
  </si>
  <si>
    <t>I have new starter that has hit a 4th Absence since start date of 9th may i completed ill health support plan on third absence but called on sick today</t>
  </si>
  <si>
    <t>You have the following time off in the next twelve months.
&lt;b&gt;8 hrs 45 mins&lt;/b&gt; of &lt;b&gt;Holiday&lt;/b&gt; on Aug 15th
Schedule time off: https://dnn.fa.em2.oraclecloud.com/hcmUI/faces/deeplink?objType=ADD_ABSENCE&amp;action=NONE
View absences for a specific duration
View absence balance (excl. sickness balance)</t>
  </si>
  <si>
    <t>I would like for you to check what my holiday allowance is full time equivalent please? I just want to check my holiday is worked out correctly. I currently work 18.5 hours a week</t>
  </si>
  <si>
    <t>holidays carried over</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</si>
  <si>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https://nbs-opa.custhelp.com/web-determinations/startsession/SeverancePayEstimator?seedData=%7bname%3a+%22JOE.BRYANT@NATIONWIDE.CO.UK%22%2c+env%3a+%22https://dnn.fa.em2.oraclecloud.com%22%7d&amp;opauniqueuser=JOE.BRYANT@NATIONWIDE.CO.UK
Job Security and Redundancy Policy: https://dnn.fa.em2.oraclecloud.com:443/fscmUI/faces/deeplink?objType=CSO_ARTICLE_CONTENT_KM&amp;objKey=docId%3DHRPOL17%3Blocale%3Den_US&amp;action=EDIT_IN_TAB</t>
  </si>
  <si>
    <t>employee references</t>
  </si>
  <si>
    <t>resignation policy</t>
  </si>
  <si>
    <t>entitlement</t>
  </si>
  <si>
    <t>holiday when leaving</t>
  </si>
  <si>
    <t>resignation holiday</t>
  </si>
  <si>
    <t>holiday on resignation</t>
  </si>
  <si>
    <t>leaving nationwide</t>
  </si>
  <si>
    <t>holiday entitle entitlement calculator</t>
  </si>
  <si>
    <t>grievnace</t>
  </si>
  <si>
    <t>bullying</t>
  </si>
  <si>
    <t>grievance</t>
  </si>
  <si>
    <t>references</t>
  </si>
  <si>
    <t>cancel resignation</t>
  </si>
  <si>
    <t>Where to record that a direct report has resigned</t>
  </si>
  <si>
    <t>There are several possible reasons why your tax (PAYE) deductions have changed. It may be that your tax code or Personal Tax Allowance has changed, or your salary may have changed and taken elements of your pay into a different tax threshold. If you've just joined, it may be that you haven't yet provided your P45/New Starter Declaration to us, or you didn't provide it in time for it to be applied to your recent pay.&lt;br /&gt;
If you'd like to work out much tax you've paid this year please use the &lt;a href="http://payecalculator.hmrc.gov.uk/PAYE0.aspx"&gt;HMRC Tax Calculator&lt;/a&gt;. If you'd like a more detailed breakdown please raise a &lt;a href="https://dnn.fa.em2.oraclecloud.com/fscmUI/faces/deeplink?objType=SVC_SERVICE_REQUEST_HCM&amp;amp;action=CREATE_IN_TAB&amp;amp;objKey=SelfServiceCategory_c%3DNBS_HRM_PAB%3BSelfServiceSubCategory_c%3DNBS_HRM_PAB_AAQ%3BChannelTypeCd%3DNBS_HRM_ODA"&gt;Service Request&lt;/a&gt;.</t>
  </si>
  <si>
    <t>Pluralsite access for grow</t>
  </si>
  <si>
    <t>Raise a peoplecloud service request</t>
  </si>
  <si>
    <t>Access to Pluralsight for Grow</t>
  </si>
  <si>
    <t>I'm changing my hours from September how can i calculate my new holiday</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</si>
  <si>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https://nbs-opa.custhelp.com/web-determinations/startsession/NBS_FlexWorking?seedData=%7bname%3a+%22DAWN.HENDERSON@NATIONWIDE.CO.UK%22%2c+env%3a+%22https://dnn.fa.em2.oraclecloud.com%22%7d&amp;opauniqueuser=DAWN.HENDERSON@NATIONWIDE.CO.UK</t>
  </si>
  <si>
    <t>i have 2 pensions one is with aviva can you tell me who the other one is with and how i go about finding out about drawing down</t>
  </si>
  <si>
    <t>how do i find out about my pension</t>
  </si>
  <si>
    <t>Can I contact an AskHR agent</t>
  </si>
  <si>
    <t>Help with mail that has come into the society that needs to be forwarded to Payroll Department</t>
  </si>
  <si>
    <t>Please send all documentation to us by attaching it to yourÂ &lt;a href="https://dnn.fa.em2.oraclecloud.com/fscmUI/faces/deeplink?objType=SVC_SERVICE_REQUEST_HCM&amp;amp;action=EDIT_IN_POPUP"&gt;existing service request&lt;/a&gt; or raising aÂ &lt;a href="http://dnn.fa.em2.oraclecloud.com/fscmUI/faces/deeplink?objType=SVC_SERVICE_REQUEST_HCM&amp;amp;action=CREATE_IN_TAB&amp;amp;objKey"&gt;new service request&lt;/a&gt;. If you don't have access to PeopleCloud or we've asked you to send us an original document, we do have a postal address which can be used for documents relating to the Lifecycle Services, Attendance &amp; Wellbeing and Payroll Services teams only.&lt;br /&gt;
[team name], People Services, People Function, Nationwide House, Pipers Way, Swindon SN38 1NW</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</si>
  <si>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https://nbs-opa.custhelp.com/web-determinations/startsession/SeverancePayEstimator?seedData=%7bname%3a+%22SAM.FIELDING@NATIONWIDE.CO.UK%22%2c+env%3a+%22https://dnn.fa.em2.oraclecloud.com%22%7d&amp;opauniqueuser=SAM.FIELDING@NATIONWIDE.CO.UK
Job Security and Redundancy Policy: https://dnn.fa.em2.oraclecloud.com:443/fscmUI/faces/deeplink?objType=CSO_ARTICLE_CONTENT_KM&amp;objKey=docId%3DHRPOL17%3Blocale%3Den_US&amp;action=EDIT_IN_TAB</t>
  </si>
  <si>
    <t>WHAT IS THE CURRENT COVID 19 GUIDANCE?</t>
  </si>
  <si>
    <t>how much holiday am I entitled to?</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</si>
  <si>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https://nbs-opa.custhelp.com/web-determinations/startsession/SeverancePayEstimator?seedData=%7bname%3a+%22MARIA.MAZZOTTA@NATIONWIDE.CO.UK%22%2c+env%3a+%22https://dnn.fa.em2.oraclecloud.com%22%7d&amp;opauniqueuser=MARIA.MAZZOTTA@NATIONWIDE.CO.UK
Job Security and Redundancy Policy: https://dnn.fa.em2.oraclecloud.com:443/fscmUI/faces/deeplink?objType=CSO_ARTICLE_CONTENT_KM&amp;objKey=docId%3DHRPOL17%3Blocale%3Den_US&amp;action=EDIT_IN_TAB</t>
  </si>
  <si>
    <t>public holiday calc</t>
  </si>
  <si>
    <t>what is my holiday entitlement?</t>
  </si>
  <si>
    <t>how do I calculate my hourly rate?</t>
  </si>
  <si>
    <t>holuday calculator</t>
  </si>
  <si>
    <t>what is my holiday entitilement?</t>
  </si>
  <si>
    <t>where is the redundancy calculator?</t>
  </si>
  <si>
    <t>public holiday entitlement</t>
  </si>
  <si>
    <t>Recruitement</t>
  </si>
  <si>
    <t>overtime rate</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</si>
  <si>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https://nbs-opa.custhelp.com/web-determinations/startsession/SeverancePayEstimator?seedData=%7bname%3a+%22NICOLA.COOK@NATIONWIDE.CO.UK%22%2c+env%3a+%22https://dnn.fa.em2.oraclecloud.com%22%7d&amp;opauniqueuser=NICOLA.COOK@NATIONWIDE.CO.UK
Job Security and Redundancy Policy: https://dnn.fa.em2.oraclecloud.com:443/fscmUI/faces/deeplink?objType=CSO_ARTICLE_CONTENT_KM&amp;objKey=docId%3DHRPOL17%3Blocale%3Den_US&amp;action=EDIT_IN_TAB</t>
  </si>
  <si>
    <t>contract location</t>
  </si>
  <si>
    <t>Ben Hopkins</t>
  </si>
  <si>
    <t>&lt;b&gt;Ben Hopkins's&lt;/b&gt; office location is Nationwide House, Pipers Way in Swindon, Wiltshire, GB
View &lt;b&gt;Benjamin's&lt;/b&gt; profile in &lt;a href="https://dnn.fa.em2.oraclecloud.com/fscmUI/faces/deeplink?objType=DIRECTORY_SEARCH&amp;action=NONE"&gt;Directory&lt;/a&gt; to know more.</t>
  </si>
  <si>
    <t>How do I contact payroll?</t>
  </si>
  <si>
    <t>I need to contact payroll regarding swopping my company car for the car allownace scheme</t>
  </si>
  <si>
    <t>Raise a grievance</t>
  </si>
  <si>
    <t>how to raise a greivance</t>
  </si>
  <si>
    <t>latest policy for changing hub location</t>
  </si>
  <si>
    <t>How to key end of placement</t>
  </si>
  <si>
    <t>Hi regarding recent announcement of FPMs moving to Aegon.</t>
  </si>
  <si>
    <t>what career family am I in</t>
  </si>
  <si>
    <t>working abroad</t>
  </si>
  <si>
    <t>how much holiday do you get for 5 years service</t>
  </si>
  <si>
    <t>interim appraisals</t>
  </si>
  <si>
    <t>when can i key interim appraisals</t>
  </si>
  <si>
    <t>It sounds like you're looking for information about Nationwide's approach to performance, goals and ratings. You'll find comprehensive guidance &lt;a href="https://nbsuk.sharepoint.com/sites/INTRA-EnablingPerformance"&gt;here&lt;/a&gt;,Â including what happens with &lt;a href="https://nbsuk.sharepoint.com/sites/INTRA-EnablingPerformance/SitePages/Ratings-Indicators-&amp;amp;-Special-Circumstances.aspx"&gt;performance ratings in special circumstances&lt;/a&gt;, &lt;a href="https://nbsuk.sharepoint.com/sites/INTRA-EnablingPerformance/SitePages/Improving-performance.aspx"&gt;managing under-performance&lt;/a&gt; and &lt;a href="https://nbsuk.sharepoint.com/sites/INTRA-EnablingPerformance/SitePages/FAQs.aspx"&gt;useful FAQs&lt;/a&gt;. You may also find it helpful to have a look at this &lt;a href="https://nbsuk.sharepoint.com/sites/INTRA-News/SitePages/Our-approach-to-performance-management.aspx"&gt;overview of the new approach&lt;/a&gt;.</t>
  </si>
  <si>
    <t>refelctions document</t>
  </si>
  <si>
    <t>people cloud keying guide</t>
  </si>
  <si>
    <t>HR Policies</t>
  </si>
  <si>
    <t>how much time are we allowed for personal development</t>
  </si>
  <si>
    <t>HR rep</t>
  </si>
  <si>
    <t>personal development time</t>
  </si>
  <si>
    <t>volunteering</t>
  </si>
  <si>
    <t>what is my annual income</t>
  </si>
  <si>
    <t>how much do i pay into works pension</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</si>
  <si>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https://nbs-opa.custhelp.com/web-determinations/startsession/SeverancePayEstimator?seedData=%7bname%3a+%22KATIE.GATES@NATIONWIDE.CO.UK%22%2c+env%3a+%22https://dnn.fa.em2.oraclecloud.com%22%7d&amp;opauniqueuser=KATIE.GATES@NATIONWIDE.CO.UK
Job Security and Redundancy Policy: https://dnn.fa.em2.oraclecloud.com:443/fscmUI/faces/deeplink?objType=CSO_ARTICLE_CONTENT_KM&amp;objKey=docId%3DHRPOL17%3Blocale%3Den_US&amp;action=EDIT_IN_TAB</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</si>
  <si>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https://nbs-opa.custhelp.com/web-determinations/startsession/NBS_FlexWorking?seedData=%7bname%3a+%22ANDREW.DEAN@NATIONWIDE.CO.UK%22%2c+env%3a+%22https://dnn.fa.em2.oraclecloud.com%22%7d&amp;opauniqueuser=ANDREW.DEAN@NATIONWIDE.CO.UK</t>
  </si>
  <si>
    <t>talk to someone</t>
  </si>
  <si>
    <t>Need help with policy query</t>
  </si>
  <si>
    <t>Need guidance on cameras</t>
  </si>
  <si>
    <t>information about contracts</t>
  </si>
  <si>
    <t>show me my payslip</t>
  </si>
  <si>
    <t>payslip</t>
  </si>
  <si>
    <t>show my payslip</t>
  </si>
  <si>
    <t>where do i find  In Year Salary Review Request Form</t>
  </si>
  <si>
    <t>Rajeev Sharma</t>
  </si>
  <si>
    <t>&lt;b&gt;Rajeev Sharma&lt;/b&gt; is Head of Unsecured Credit Risk.
Rajeev reports to Andy Jackson.
Email: &lt;a href='mailto:rajeev.sharma@nationwide.co.uk'&gt;rajeev.sharma@nationwide.co.uk&lt;/a&gt;
Work: 01793 657895
View &lt;b&gt;Rajeev's&lt;/b&gt; profile in &lt;a href="https://dnn.fa.em2.oraclecloud.com/fscmUI/faces/deeplink?objType=DIRECTORY_SEARCH&amp;action=NONE"&gt;Directory&lt;/a&gt; to know more.</t>
  </si>
  <si>
    <t>chnage line manger of direct report</t>
  </si>
  <si>
    <t>Darren Milne</t>
  </si>
  <si>
    <t>&lt;b&gt;Darren Milne&lt;/b&gt; has no direct reports.</t>
  </si>
  <si>
    <t>Record sickness for a staff member</t>
  </si>
  <si>
    <t>Maternity &amp; Adoption Leave Keying Guide</t>
  </si>
  <si>
    <t>Adoption Leave
To find out more please have a look at the Adoption Leave Policy. 
You may also find it helpful to use the Adoption Pay &amp; Leave Questionnaire which will estimate your leave and pay values based on the information you enter into it.
Adoption Leave Policy: https://dnn.fa.em2.oraclecloud.com:443/fscmUI/faces/deeplink?objType=CSO_ARTICLE_CONTENT_KM&amp;objKey=docId%3DHRPOL12%3Blocale%3Den_US&amp;action=EDIT_IN_TAB
Adoption Pay &amp; Leave Questionnaire: https://nbs-opa.custhelp.com/web-determinations/startsession/NBS_Adoption?seedData=%7bname%3a+%22LISA.ROBINSON@NATIONWIDE.CO.UK%22%2c+env%3a+%22https://dnn.fa.em2.oraclecloud.com%22%7d&amp;opauniqueuser=LISA.ROBINSON@NATIONWIDE.CO.UK</t>
  </si>
  <si>
    <t>where can i find the performance goals</t>
  </si>
  <si>
    <t>kit day</t>
  </si>
  <si>
    <t>do my holiday hours automatically update when I change my hours?</t>
  </si>
  <si>
    <t>I've been told a new work pattern has been set up for one of my reports, but it isn't recognised when I'm trying to update peoplecloud?</t>
  </si>
  <si>
    <t>msm payment</t>
  </si>
  <si>
    <t>mulit-skilled member payment</t>
  </si>
  <si>
    <t>Â£1000.00 uplift payment</t>
  </si>
  <si>
    <t>mulit skilled uplift payment</t>
  </si>
  <si>
    <t>holiday purchase hasnt synced</t>
  </si>
  <si>
    <t>Job reference</t>
  </si>
  <si>
    <t>how long does my sabbatical leave last</t>
  </si>
  <si>
    <t>You've taken the following time off in the last twelve months.
&lt;b&gt;8 hrs 30 mins&lt;/b&gt; of &lt;b&gt;Other Paid Absence&lt;/b&gt; on Aug 10th
&lt;b&gt;35 hrs&lt;/b&gt; of &lt;b&gt;Holiday&lt;/b&gt; from Jul 31st to Aug 3rd
&lt;b&gt;35 hrs&lt;/b&gt; of &lt;b&gt;Holiday&lt;/b&gt; from Jul 5th to Jul 8th
&lt;b&gt;35 hrs&lt;/b&gt; of &lt;b&gt;Holiday&lt;/b&gt; from Jun 27th to Jun 30th
&lt;b&gt;35 hrs&lt;/b&gt; of &lt;b&gt;Holiday&lt;/b&gt; from May 16th to May 19th
&lt;b&gt;8 hrs 30 mins&lt;/b&gt; of &lt;b&gt;Holiday&lt;/b&gt; on May 13th
&lt;b&gt;2 hrs&lt;/b&gt; of &lt;b&gt;Holiday&lt;/b&gt; on May 11th
&lt;b&gt;9 hrs&lt;/b&gt; of &lt;b&gt;Holiday&lt;/b&gt; on Apr 27th
&lt;b&gt;35 hrs&lt;/b&gt; of &lt;b&gt;Holiday&lt;/b&gt; from Apr 12th to Apr 15th
&lt;b&gt;7 hrs&lt;/b&gt; of &lt;b&gt;Recognising Loyalty&lt;/b&gt; on Feb 18th
&lt;b&gt;9 hrs&lt;/b&gt; of &lt;b&gt;Holiday&lt;/b&gt; on Dec 28th
&lt;b&gt;9 hrs&lt;/b&gt; of &lt;b&gt;Holiday&lt;/b&gt; on Dec 21st
&lt;b&gt;1 hr&lt;/b&gt; of &lt;b&gt;Holiday&lt;/b&gt; on Dec 2nd
&lt;b&gt;4 hrs&lt;/b&gt; of &lt;b&gt;Holiday&lt;/b&gt; on Nov 26th
&lt;b&gt;35 hrs&lt;/b&gt; of &lt;b&gt;Holiday&lt;/b&gt; from Nov 15th to Nov 18th
&lt;b&gt;8 hrs 30 mins&lt;/b&gt; of &lt;b&gt;Holiday&lt;/b&gt; on Nov 12th
&lt;b&gt;2 hrs 30 mins&lt;/b&gt; of &lt;b&gt;Family Support Leave&lt;/b&gt; on Nov 2nd
&lt;b&gt;17 hrs&lt;/b&gt; of &lt;b&gt;Holiday&lt;/b&gt; from Oct 6th to Oct 7th
&lt;b&gt;35 hrs&lt;/b&gt; of &lt;b&gt;Holiday&lt;/b&gt; from Sep 20th to Sep 23rd
&lt;b&gt;8 hrs 30 mins&lt;/b&gt; of &lt;b&gt;Holiday&lt;/b&gt; on Sep 17th
Schedule time off: https://dnn.fa.em2.oraclecloud.com/hcmUI/faces/deeplink?objType=ADD_ABSENCE&amp;action=NONE
View future absences
View absences for a specific duration
View absence balance (excl. sickness balance)</t>
  </si>
  <si>
    <t>pay day</t>
  </si>
  <si>
    <t>I am a new starter, but have worked at Nationwide previously. All my data appears to be attached to my previous employment here and not my current role.</t>
  </si>
  <si>
    <t>How can i email HR</t>
  </si>
  <si>
    <t>Hi, I can't  see where I am supposed to upload my Quarterly 1-1 document in people cloud, it wont let me add an anytime document with the dates April - June. Please can you advise.</t>
  </si>
  <si>
    <t>accomodation expenses</t>
  </si>
  <si>
    <t>accomodation</t>
  </si>
  <si>
    <t>ATM overtime rate</t>
  </si>
  <si>
    <t>make a secondment permanent</t>
  </si>
  <si>
    <t>bereavement policy</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</si>
  <si>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https://nbs-opa.custhelp.com/web-determinations/startsession/NBS_FlexWorking?seedData=%7bname%3a+%22RACHELE.MORRISON@NATIONWIDE.CO.UK%22%2c+env%3a+%22https://dnn.fa.em2.oraclecloud.com%22%7d&amp;opauniqueuser=RACHELE.MORRISON@NATIONWIDE.CO.UK</t>
  </si>
  <si>
    <t>Half day holiday</t>
  </si>
  <si>
    <t>half-day holiday</t>
  </si>
  <si>
    <t>Hi - my Absence balance does not appear to reflect the 5 days I bought</t>
  </si>
  <si>
    <t>overtime and benefits guide</t>
  </si>
  <si>
    <t>ipad bought through myreward</t>
  </si>
  <si>
    <t>how do i access the redundancy calculator</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</si>
  <si>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https://nbs-opa.custhelp.com/web-determinations/startsession/SeverancePayEstimator?seedData=%7bname%3a+%22SAM.BISSETT@NATIONWIDE.CO.UK%22%2c+env%3a+%22https://dnn.fa.em2.oraclecloud.com%22%7d&amp;opauniqueuser=SAM.BISSETT@NATIONWIDE.CO.UK
Job Security and Redundancy Policy: https://dnn.fa.em2.oraclecloud.com:443/fscmUI/faces/deeplink?objType=CSO_ARTICLE_CONTENT_KM&amp;objKey=docId%3DHRPOL17%3Blocale%3Den_US&amp;action=EDIT_IN_TAB</t>
  </si>
  <si>
    <t>what month can i not enrol in MyReward</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</si>
  <si>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https://nbs-opa.custhelp.com/web-determinations/startsession/SeverancePayEstimator?seedData=%7bname%3a+%22KATIE.PUTT@NATIONWIDE.CO.UK%22%2c+env%3a+%22https://dnn.fa.em2.oraclecloud.com%22%7d&amp;opauniqueuser=KATIE.PUTT@NATIONWIDE.CO.UK
Job Security and Redundancy Policy: https://dnn.fa.em2.oraclecloud.com:443/fscmUI/faces/deeplink?objType=CSO_ARTICLE_CONTENT_KM&amp;objKey=docId%3DHRPOL17%3Blocale%3Den_US&amp;action=EDIT_IN_TAB</t>
  </si>
  <si>
    <t>team absence</t>
  </si>
  <si>
    <t>team sickness</t>
  </si>
  <si>
    <t>carers day</t>
  </si>
  <si>
    <t>practice interview</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</si>
  <si>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https://nbs-opa.custhelp.com/web-determinations/startsession/NBS_FlexWorking?seedData=%7bname%3a+%22MELISSA.WIGNALL@NATIONWIDE.CO.UK%22%2c+env%3a+%22https://dnn.fa.em2.oraclecloud.com%22%7d&amp;opauniqueuser=MELISSA.WIGNALL@NATIONWIDE.CO.UK</t>
  </si>
  <si>
    <t>how do i find out my hourly rate</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</si>
  <si>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https://nbs-opa.custhelp.com/web-determinations/startsession/NBS_Maternity?seedData=%7bname%3a+%22KELLY.LECAPPELAIN@NATIONWIDE.CO.UK%22%2c+env%3a+%22https://dnn.fa.em2.oraclecloud.com%22%7d&amp;opauniqueuser=KELLY.LECAPPELAIN@NATIONWIDE.CO.UK</t>
  </si>
  <si>
    <t>maternity leave questionnaire</t>
  </si>
  <si>
    <t>MATERNITY</t>
  </si>
  <si>
    <t>Holiday entitlemment calculator</t>
  </si>
  <si>
    <t>questionnaire</t>
  </si>
  <si>
    <t>pay after change of hours</t>
  </si>
  <si>
    <t>Holiday entitlement</t>
  </si>
  <si>
    <t>I have worked for nationwide for 34 years and handed in my notice mean I leave on 31st October - can you please confirm my holiday entitlement for this year thanks you</t>
  </si>
  <si>
    <t>change assigned cost cente</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</si>
  <si>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https://nbs-opa.custhelp.com/web-determinations/startsession/SeverancePayEstimator?seedData=%7bname%3a+%22NINA.BULTITUDE@NATIONWIDE.CO.UK%22%2c+env%3a+%22https://dnn.fa.em2.oraclecloud.com%22%7d&amp;opauniqueuser=NINA.BULTITUDE@NATIONWIDE.CO.UK
Job Security and Redundancy Policy: https://dnn.fa.em2.oraclecloud.com:443/fscmUI/faces/deeplink?objType=CSO_ARTICLE_CONTENT_KM&amp;objKey=docId%3DHRPOL17%3Blocale%3Den_US&amp;action=EDIT_IN_TAB</t>
  </si>
  <si>
    <t>how to key a phased return to work</t>
  </si>
  <si>
    <t>Hi, can i have someone check all my holiday has been added - i came back part way through the year and then purchased 5 days holiday - it has been taken from my wages but i'm not sure if its been added to my allowance</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</si>
  <si>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https://nbs-opa.custhelp.com/web-determinations/startsession/SeverancePayEstimator?seedData=%7bname%3a+%22JAMES.LEY@NATIONWIDE.CO.UK%22%2c+env%3a+%22https://dnn.fa.em2.oraclecloud.com%22%7d&amp;opauniqueuser=JAMES.LEY@NATIONWIDE.CO.UK
Job Security and Redundancy Policy: https://dnn.fa.em2.oraclecloud.com:443/fscmUI/faces/deeplink?objType=CSO_ARTICLE_CONTENT_KM&amp;objKey=docId%3DHRPOL17%3Blocale%3Den_US&amp;action=EDIT_IN_TAB</t>
  </si>
  <si>
    <t>can you email me this document please? How We Work Together Policy (Hybrid _ Homeworking) - 16 May 2023.pdf</t>
  </si>
  <si>
    <t>can you show me the severence calculator</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</si>
  <si>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https://nbs-opa.custhelp.com/web-determinations/startsession/SeverancePayEstimator?seedData=%7bname%3a+%22LEVI.BOULTON@NATIONWIDE.CO.UK%22%2c+env%3a+%22https://dnn.fa.em2.oraclecloud.com%22%7d&amp;opauniqueuser=LEVI.BOULTON@NATIONWIDE.CO.UK
Job Security and Redundancy Policy: https://dnn.fa.em2.oraclecloud.com:443/fscmUI/faces/deeplink?objType=CSO_ARTICLE_CONTENT_KM&amp;objKey=docId%3DHRPOL17%3Blocale%3Den_US&amp;action=EDIT_IN_TAB</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</si>
  <si>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https://nbs-opa.custhelp.com/web-determinations/startsession/NBS_FlexWorking?seedData=%7bname%3a+%22SUSAN.CROSS@NATIONWIDE.CO.UK%22%2c+env%3a+%22https://dnn.fa.em2.oraclecloud.com%22%7d&amp;opauniqueuser=SUSAN.CROSS@NATIONWIDE.CO.UK</t>
  </si>
  <si>
    <t>performance</t>
  </si>
  <si>
    <t>Can you help with an appricate anytime award please?</t>
  </si>
  <si>
    <t>P60s where can I find them</t>
  </si>
  <si>
    <t>What was my holiday entitlement?</t>
  </si>
  <si>
    <t>Hi, I work in complaints and I need a P number of a staff member who has left the Society. I need their P number and department. I believe they were a mortgage consultant</t>
  </si>
  <si>
    <t>Holiday days</t>
  </si>
  <si>
    <t>how many days is 115..hours 40 minutes</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</si>
  <si>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https://nbs-opa.custhelp.com/web-determinations/startsession/SeverancePayEstimator?seedData=%7bname%3a+%22NATASHA.COXILL@NATIONWIDE.CO.UK%22%2c+env%3a+%22https://dnn.fa.em2.oraclecloud.com%22%7d&amp;opauniqueuser=NATASHA.COXILL@NATIONWIDE.CO.UK
Job Security and Redundancy Policy: https://dnn.fa.em2.oraclecloud.com:443/fscmUI/faces/deeplink?objType=CSO_ARTICLE_CONTENT_KM&amp;objKey=docId%3DHRPOL17%3Blocale%3Den_US&amp;action=EDIT_IN_TAB</t>
  </si>
  <si>
    <t>toil</t>
  </si>
  <si>
    <t>change employee location</t>
  </si>
  <si>
    <t>holiday pro rata</t>
  </si>
  <si>
    <t>Are there any policies about making yourself look busy in teams?</t>
  </si>
  <si>
    <t>What is my notice period?</t>
  </si>
  <si>
    <t>how many days holiday can you carry over</t>
  </si>
  <si>
    <t>moving a permanment role from secondment</t>
  </si>
  <si>
    <t>OK. Go here to &lt;a href="https://dnn.fa.em2.oraclecloud.com/hcmUI/faces/deeplink?objType=PROMOTE"&gt;promote an employee&lt;/a&gt;.
You should only use Promote when theyâ€™re being promoted as a result of an authorised career progression programme, and please make sure you attach all required documentation.
Take a look at the &lt;a href="https://dnn.fa.em2.oraclecloud.com/fscmUI/faces/deeplink?objType=CSO_ARTICLE_CONTENT_KM&amp;objKey=docId%3DHRGUI56%3Blocale%3Den_US&amp;action=EDIT_IN_TAB"&gt; PeopleCloud Manager Keying Guide&lt;/a&gt;</t>
  </si>
  <si>
    <t>changing a secondment</t>
  </si>
  <si>
    <t>process to move to some from secondment to permanment</t>
  </si>
  <si>
    <t>how to change contracted hours</t>
  </si>
  <si>
    <t>how do i contact ask HR?</t>
  </si>
  <si>
    <t>role delegation</t>
  </si>
  <si>
    <t>Is there a way to delegate authority for line manager when off sick</t>
  </si>
  <si>
    <t>Long term absence</t>
  </si>
  <si>
    <t>welfare</t>
  </si>
  <si>
    <t>Book a welfare meeting</t>
  </si>
  <si>
    <t>location code</t>
  </si>
  <si>
    <t>Your office location is 27 Lower Parade in Sutton Coldfield, West Midlands, GB
Your &lt;a href="https://dnn.fa.em2.oraclecloud.com/hcmUI/faces/deeplink?objType=EMP_CONTACT_INFO&amp;action=NONE"&gt;contact information&lt;/a&gt; page can help you view and update your home address. You should only have one home address on PeopleCloud, so please make sure you use the pencil icon to edit your address. Don't add a separate entry. PeopleCloud feeds this information into the other employee systems that need your address details, so you only need to enter your address here.
Need to see one of your co-workers location? Try &lt;q&gt;Show me John Smith's location&lt;/q&gt;.</t>
  </si>
  <si>
    <t>How do i claim overtime for weekend</t>
  </si>
  <si>
    <t>update my name</t>
  </si>
  <si>
    <t>change email name</t>
  </si>
  <si>
    <t>Sorry, you can't update your work email. Only Logical Access can do this. If you've recently updated your name or preferred name in PeopleCloud, Logical Access will email you in the next few days to ask if you'd like to update your work email to match your new name details.
Your work email is &lt;a href='mailto:sadie.kerr@nationwide.co.uk'&gt;sadie.kerr@nationwide.co.uk&lt;/a&gt;.
&lt;a href="https://dnn.fa.em2.oraclecloud.com/hcmUI/faces/deeplink?objType=EMP_CONTACT_INFO&amp;action=NONE"&gt;View additional contact information&lt;/a&gt; including your phone, email, home address and other communication methods.</t>
  </si>
  <si>
    <t>change my name</t>
  </si>
  <si>
    <t>Hi can you please tell me if i can still claim Â£100 towards the cost of new glasses if the form has been correctly completed by the optician</t>
  </si>
  <si>
    <t>Your eligibility for a tax rebate depends on your taxable earnings, your tax code, your tax basis and the amount of tax you've paid so far this financial year. You can work out much tax you've paid so far by using the &lt;a href="http://payecalculator.hmrc.gov.uk/PAYE0.aspx "&gt;HMRC Tax Calculator&lt;/a&gt;.Â If you'd like a more detailed breakdown please submit a &lt;a href="https://dnn.fa.em2.oraclecloud.com/fscmUI/faces/deeplink?objType=SVC_SERVICE_REQUEST_HCM&amp;amp;action=CREATE_IN_TAB&amp;amp;objKey=SelfServiceCategory_c%3DNBS_HRM_PAB%3BSelfServiceSubCategory_c%3DNBS_HRM_PAB_AAQ%3BChannelTypeCd%3DNBS_HRM_ODA"&gt;Service Request&lt;/a&gt;.</t>
  </si>
  <si>
    <t>new starter bit locker pin</t>
  </si>
  <si>
    <t>Hi my manager Ruth Sampson sent request to get my hours amended to 21 hours per week and backdated to July 2021.  Can you tell me if this is still in progress or do you require further information?  She printed  completed the form  Have you got this?</t>
  </si>
  <si>
    <t>Hi my manager Ruth Sampson sent request to get my hours amended to 21 hours per week and backdated to July 2021.  Can you tell me if this is still in progress or do you require further information?  She printed  completed the form  Have you got this? Thanks Tanya</t>
  </si>
  <si>
    <t>Changing my Job pattern</t>
  </si>
  <si>
    <t>withdraw resignation</t>
  </si>
  <si>
    <t>speak to someone</t>
  </si>
  <si>
    <t>specific absence help</t>
  </si>
  <si>
    <t>Performance support plan</t>
  </si>
  <si>
    <t>Performance management</t>
  </si>
  <si>
    <t>performance improvement</t>
  </si>
  <si>
    <t>Performance Support Agreement template</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</si>
  <si>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https://nbs-opa.custhelp.com/web-determinations/startsession/SeverancePayEstimator?seedData=%7bname%3a+%22JULIE2.STEVENS@NATIONWIDE.CO.UK%22%2c+env%3a+%22https://dnn.fa.em2.oraclecloud.com%22%7d&amp;opauniqueuser=JULIE2.STEVENS@NATIONWIDE.CO.UK
Job Security and Redundancy Policy: https://dnn.fa.em2.oraclecloud.com:443/fscmUI/faces/deeplink?objType=CSO_ARTICLE_CONTENT_KM&amp;objKey=docId%3DHRPOL17%3Blocale%3Den_US&amp;action=EDIT_IN_TAB</t>
  </si>
  <si>
    <t>A team member is leaving through retirement, what do I need to do</t>
  </si>
  <si>
    <t>how do you change line manager</t>
  </si>
  <si>
    <t>Ok you can do that here.&lt;br /&gt;
&lt;a href="https://dnn.fa.em2.oraclecloud.com/hcmUI/faces/deeplink?objType=CHANGE_MANAGER"&gt;Reassign a direct report to another manager&lt;/a&gt;. You should only use this when theyâ€™re moving into another reporting line, but all their job details are staying the same. Take a look at the &lt;a href="https://dnn.fa.em2.oraclecloud.com/fscmUI/faces/deeplink?objType=CSO_ARTICLE_CONTENT_KM&amp;amp;objKey=docId%3DHRGUI56%3Blocale%3Den_US&amp;amp;action=EDIT_IN_TAB"&gt;PeopleCloud Manager Keying Guide&lt;/a&gt;Â to find out how.</t>
  </si>
  <si>
    <t>request P60 for 2016, 2017, 2018, 2019,2020 &amp; 2021</t>
  </si>
  <si>
    <t>Request P60 document</t>
  </si>
  <si>
    <t>HR phone number please</t>
  </si>
  <si>
    <t>how can a leaver contact HR</t>
  </si>
  <si>
    <t>what is the phone number for HR</t>
  </si>
  <si>
    <t>claim for eye test and glasses</t>
  </si>
  <si>
    <t>how do i claim overtime</t>
  </si>
  <si>
    <t>how to claim overtime</t>
  </si>
  <si>
    <t>Hodo I extend a SoW in PeopleCloud</t>
  </si>
  <si>
    <t>how do I extend someone in PeopleCloud</t>
  </si>
  <si>
    <t>How to extend a fixed term contract</t>
  </si>
  <si>
    <t>How can i view my contract?</t>
  </si>
  <si>
    <t>good morning - i have just purchased a days holiday, when will this show in my holiday entitlement</t>
  </si>
  <si>
    <t>when will my bought holiday show on my i cloud</t>
  </si>
  <si>
    <t>scotland bank holidays</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</si>
  <si>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https://nbs-opa.custhelp.com/web-determinations/startsession/SeverancePayEstimator?seedData=%7bname%3a+%22SUE.RODGERS@NATIONWIDE.CO.UK%22%2c+env%3a+%22https://dnn.fa.em2.oraclecloud.com%22%7d&amp;opauniqueuser=SUE.RODGERS@NATIONWIDE.CO.UK
Job Security and Redundancy Policy: https://dnn.fa.em2.oraclecloud.com:443/fscmUI/faces/deeplink?objType=CSO_ARTICLE_CONTENT_KM&amp;objKey=docId%3DHRPOL17%3Blocale%3Den_US&amp;action=EDIT_IN_TAB</t>
  </si>
  <si>
    <t>121 form</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</si>
  <si>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https://nbs-opa.custhelp.com/web-determinations/startsession/NBS_Maternity?seedData=%7bname%3a+%22MATTHEW.CRISP@NATIONWIDE.CO.UK%22%2c+env%3a+%22https://dnn.fa.em2.oraclecloud.com%22%7d&amp;opauniqueuser=MATTHEW.CRISP@NATIONWIDE.CO.UK</t>
  </si>
  <si>
    <t>How much will my line report get for SMP?</t>
  </si>
  <si>
    <t>raise a disciplinary case</t>
  </si>
  <si>
    <t>create hr case</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</si>
  <si>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https://nbs-opa.custhelp.com/web-determinations/startsession/NBS_FlexWorking?seedData=%7bname%3a+%22FAYE.WILLIAMS@NATIONWIDE.CO.UK%22%2c+env%3a+%22https://dnn.fa.em2.oraclecloud.com%22%7d&amp;opauniqueuser=FAYE.WILLIAMS@NATIONWIDE.CO.UK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</si>
  <si>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https://nbs-opa.custhelp.com/web-determinations/startsession/SeverancePayEstimator?seedData=%7bname%3a+%22THEOPHILUS.EKUE@NATIONWIDE.CO.UK%22%2c+env%3a+%22https://dnn.fa.em2.oraclecloud.com%22%7d&amp;opauniqueuser=THEOPHILUS.EKUE@NATIONWIDE.CO.UK
Job Security and Redundancy Policy: https://dnn.fa.em2.oraclecloud.com:443/fscmUI/faces/deeplink?objType=CSO_ARTICLE_CONTENT_KM&amp;objKey=docId%3DHRPOL17%3Blocale%3Den_US&amp;action=EDIT_IN_TAB</t>
  </si>
  <si>
    <t>unused holiday balance</t>
  </si>
  <si>
    <t>Here's your absence balance as of 31/12/2023.
&lt;b&gt;0 hrs&lt;/b&gt; of MyReward 
&lt;b&gt;35 hrs 6 mins&lt;/b&gt; of Holiday 
&lt;b&gt;7 hrs&lt;/b&gt; of Recognising Loyalty 
&lt;b&gt;0 hrs&lt;/b&gt; of Work Anniversary 
&lt;b&gt;0 hrs&lt;/b&gt; of Public Holiday 
&lt;b&gt;0 hrs&lt;/b&gt; of Sabbatical Leave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</si>
  <si>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remaining holiday</t>
  </si>
  <si>
    <t>Cannot find the holiday calculator</t>
  </si>
  <si>
    <t>what's grade b</t>
  </si>
  <si>
    <t>how long have i worked for nationwide</t>
  </si>
  <si>
    <t>what grade am i</t>
  </si>
  <si>
    <t>Your preferred name is &lt;b&gt;Bernadette&lt;/b&gt;.
&lt;a href="https://dnn.fa.em2.oraclecloud.com/fscmUI/faces/deeplink?objType=EMP_PERSONAL_DETAILS&amp;action=NONE"&gt;View and update your personal details&lt;/a&gt; including your name, marital status and other demographic information. If you're changing your address or your legal name, remember to also notify HMRC.
View your profile in &lt;a href="https://dnn.fa.em2.oraclecloud.com/fscmUI/faces/deeplink?objType=DIRECTORY_SEARCH&amp;action=NONE"&gt;Directory&lt;/a&gt;.
Need to see one of your co-workers nickname? Try &lt;q&gt;Show me John Smith's nickname&lt;/q&gt;.</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</si>
  <si>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https://nbs-opa.custhelp.com/web-determinations/startsession/NBS_FlexWorking?seedData=%7bname%3a+%22BERNADETTE.WILLIS@NATIONWIDE.CO.UK%22%2c+env%3a+%22https://dnn.fa.em2.oraclecloud.com%22%7d&amp;opauniqueuser=BERNADETTE.WILLIS@NATIONWIDE.CO.UK</t>
  </si>
  <si>
    <t>reduce my hours</t>
  </si>
  <si>
    <t>The validation formula NBS_ANC_PHASED_RETURN_EOSP_DATE_WORKED failed with an error status when the current entry value was passed. (PAY-1635147)The validation formula error message is You are trying to enter phased return hours after a full return to work has been made. If you need to claim phased return hours for a previous sickness period which has now ended, please raise a service request through Ask HR. Use the error text to diagnose the reason for failure. If no error text is returned, the validation formula must be changed or a validation override message must be defined.
 ...hi i have started my phased return hours today and have had this please can you assist me</t>
  </si>
  <si>
    <t>hi i returned from sickness yesterday and im on a phased return please could you assist me on how im out my hours through please</t>
  </si>
  <si>
    <t>what holiday entilment would i get for 28 hours plaese</t>
  </si>
  <si>
    <t>no if my hours reduce from 35hours to 28 hours would i get less holidays per annual year</t>
  </si>
  <si>
    <t>hi i currently work 35 hours and i am looking to redice my hours to 28 hours per week - what would my monthly pay be please</t>
  </si>
  <si>
    <t>We use 2 types of tax basis to calculate employees' monthly tax deductions. Cumulative basis and Week 1 / Month 1 basis (also referred to as X or emergency tax). Cumulative basis takes into account previous pay and tax. This allows you to receive tax rebates during the tax year. Week 1 / Month 1 basis treats each pay day as if it was your first pay day of the tax year. HMRC tell us to apply this to new employees when we haven't received their P45/New Starter Declaration by &lt;a href="https://nbsuk.sharepoint.com/sites/INTRA-Salary/SitePages/Payroll-and-payment-of-salary.aspx"&gt;payroll cut-off&lt;/a&gt;. You'll be moved to cumulative tax when we receive and process your P45/New Starter Declaration. The onlyÂ exception is where HMRC send us a P6 notification about your tax - we're unable to override P6 notifications.</t>
  </si>
  <si>
    <t>who do i contact about a vacancy i have applied for</t>
  </si>
  <si>
    <t>Do you offer the Menopause Package through Bupa as part of my benefits package?</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</si>
  <si>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https://nbs-opa.custhelp.com/web-determinations/startsession/SeverancePayEstimator?seedData=%7bname%3a+%22VERSHA.AGGARWAL@NATIONWIDE.CO.UK%22%2c+env%3a+%22https://dnn.fa.em2.oraclecloud.com%22%7d&amp;opauniqueuser=VERSHA.AGGARWAL@NATIONWIDE.CO.UK
Job Security and Redundancy Policy: https://dnn.fa.em2.oraclecloud.com:443/fscmUI/faces/deeplink?objType=CSO_ARTICLE_CONTENT_KM&amp;objKey=docId%3DHRPOL17%3Blocale%3Den_US&amp;action=EDIT_IN_TAB</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</si>
  <si>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https://nbs-opa.custhelp.com/web-determinations/startsession/NBS_FlexWorking?seedData=%7bname%3a+%22FIONA.BOND@NATIONWIDE.CO.UK%22%2c+env%3a+%22https://dnn.fa.em2.oraclecloud.com%22%7d&amp;opauniqueuser=FIONA.BOND@NATIONWIDE.CO.UK</t>
  </si>
  <si>
    <t>When will my redundancy be paid?</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</si>
  <si>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https://nbs-opa.custhelp.com/web-determinations/startsession/SeverancePayEstimator?seedData=%7bname%3a+%22LAURA.SMITH3@NATIONWIDE.CO.UK%22%2c+env%3a+%22https://dnn.fa.em2.oraclecloud.com%22%7d&amp;opauniqueuser=LAURA.SMITH3@NATIONWIDE.CO.UK
Job Security and Redundancy Policy: https://dnn.fa.em2.oraclecloud.com:443/fscmUI/faces/deeplink?objType=CSO_ARTICLE_CONTENT_KM&amp;objKey=docId%3DHRPOL17%3Blocale%3Den_US&amp;action=EDIT_IN_TAB</t>
  </si>
  <si>
    <t>My personal email needs to be changed</t>
  </si>
  <si>
    <t>Sure. Here's how you can do it.
&lt;a href='https://dnn.fa.em2.oraclecloud.com/hcmUI/faces/deeplink?objType=EMP_CONTACT_INFO&amp;action=NONE'&gt;View and update your home email&lt;/a&gt;</t>
  </si>
  <si>
    <t>what is my current work pattern?</t>
  </si>
  <si>
    <t>where do i locate my consultants DoB on people cloud</t>
  </si>
  <si>
    <t>peoplecloud managers guide</t>
  </si>
  <si>
    <t>what is my hourly rate.</t>
  </si>
  <si>
    <t>change name</t>
  </si>
  <si>
    <t>yearly wage</t>
  </si>
  <si>
    <t>my holiday allowance</t>
  </si>
  <si>
    <t>currant date holidays says i have 100 hours but balance shows nill why is this</t>
  </si>
  <si>
    <t>link to unconscious bias training</t>
  </si>
  <si>
    <t>how do i update derived working hours</t>
  </si>
  <si>
    <t>what is my maternity pay</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</si>
  <si>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https://nbs-opa.custhelp.com/web-determinations/startsession/NBS_Maternity?seedData=%7bname%3a+%22KATE.QUIGLEY@NATIONWIDE.CO.UK%22%2c+env%3a+%22https://dnn.fa.em2.oraclecloud.com%22%7d&amp;opauniqueuser=KATE.QUIGLEY@NATIONWIDE.CO.UK</t>
  </si>
  <si>
    <t>share parental leave</t>
  </si>
  <si>
    <t>Shared Parental Leave
To find out more please have a look at the Shared Parental Leave Policy. You may also find it helpful to use the Shared Parental Leave and Pay Questionnaire which will estimate your leave and pay values based on the information you enter into it.
Shared Parental Leave Policy: https://dnn.fa.em2.oraclecloud.com:443/fscmUI/faces/deeplink?objType=CSO_ARTICLE_CONTENT_KM&amp;objKey=docId%3DHRPOL12%3Blocale%3Den_US&amp;action=EDIT_IN_TAB
Shared Parental Leave and Pay Questionnaire: https://nbs-opa.custhelp.com/web-determinations/startsession/NBS_SharedLeave?seedData=%7bname%3a+%22KATE.QUIGLEY@NATIONWIDE.CO.UK%22%2c+env%3a+%22https://dnn.fa.em2.oraclecloud.com%22%7d&amp;opauniqueuser=KATE.QUIGLEY@NATIONWIDE.CO.UK</t>
  </si>
  <si>
    <t>adoption pay</t>
  </si>
  <si>
    <t>Adoption Leave
To find out more please have a look at the Adoption Leave Policy. 
You may also find it helpful to use the Adoption Pay &amp; Leave Questionnaire which will estimate your leave and pay values based on the information you enter into it.
Adoption Leave Policy: https://dnn.fa.em2.oraclecloud.com:443/fscmUI/faces/deeplink?objType=CSO_ARTICLE_CONTENT_KM&amp;objKey=docId%3DHRPOL12%3Blocale%3Den_US&amp;action=EDIT_IN_TAB
Adoption Pay &amp; Leave Questionnaire: https://nbs-opa.custhelp.com/web-determinations/startsession/NBS_Adoption?seedData=%7bname%3a+%22KATE.QUIGLEY@NATIONWIDE.CO.UK%22%2c+env%3a+%22https://dnn.fa.em2.oraclecloud.com%22%7d&amp;opauniqueuser=KATE.QUIGLEY@NATIONWIDE.CO.UK</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</si>
  <si>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https://nbs-opa.custhelp.com/web-determinations/startsession/NBS_FlexWorking?seedData=%7bname%3a+%22KATE.QUIGLEY@NATIONWIDE.CO.UK%22%2c+env%3a+%22https://dnn.fa.em2.oraclecloud.com%22%7d&amp;opauniqueuser=KATE.QUIGLEY@NATIONWIDE.CO.UK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</si>
  <si>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https://nbs-opa.custhelp.com/web-determinations/startsession/SeverancePayEstimator?seedData=%7bname%3a+%22KATE.QUIGLEY@NATIONWIDE.CO.UK%22%2c+env%3a+%22https://dnn.fa.em2.oraclecloud.com%22%7d&amp;opauniqueuser=KATE.QUIGLEY@NATIONWIDE.CO.UK
Job Security and Redundancy Policy: https://dnn.fa.em2.oraclecloud.com:443/fscmUI/faces/deeplink?objType=CSO_ARTICLE_CONTENT_KM&amp;objKey=docId%3DHRPOL17%3Blocale%3Den_US&amp;action=EDIT_IN_TAB</t>
  </si>
  <si>
    <t>calculate my holiday</t>
  </si>
  <si>
    <t>You have the following time off in the next twelve months.
&lt;b&gt;14 hrs&lt;/b&gt; of &lt;b&gt;Holiday&lt;/b&gt; from Sep 21st to Sep 22nd
Schedule time off: https://dnn.fa.em2.oraclecloud.com/hcmUI/faces/deeplink?objType=ADD_ABSENCE&amp;action=NONE
View past absences
View absences for a specific duration
View absence balance (excl. sickness balance)</t>
  </si>
  <si>
    <t>go part time</t>
  </si>
  <si>
    <t>part-time</t>
  </si>
  <si>
    <t>Guidance for someone turning part time</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</si>
  <si>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https://nbs-opa.custhelp.com/web-determinations/startsession/NBS_FlexWorking?seedData=%7bname%3a+%22LISA.HENDERSON@NATIONWIDE.CO.UK%22%2c+env%3a+%22https://dnn.fa.em2.oraclecloud.com%22%7d&amp;opauniqueuser=LISA.HENDERSON@NATIONWIDE.CO.UK</t>
  </si>
  <si>
    <t>how do i change my working pattern</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</si>
  <si>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https://nbs-opa.custhelp.com/web-determinations/startsession/NBS_FlexWorking?seedData=%7bname%3a+%22MELISSA.SWABEY@NATIONWIDE.CO.UK%22%2c+env%3a+%22https://dnn.fa.em2.oraclecloud.com%22%7d&amp;opauniqueuser=MELISSA.SWABEY@NATIONWIDE.CO.UK</t>
  </si>
  <si>
    <t>if i started this year as a job family level C, do i get free healthcare?</t>
  </si>
  <si>
    <t>payroll cutoff</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</si>
  <si>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https://nbs-opa.custhelp.com/web-determinations/startsession/NBS_Maternity?seedData=%7bname%3a+%22CHLOE.BAILEY@NATIONWIDE.CO.UK%22%2c+env%3a+%22https://dnn.fa.em2.oraclecloud.com%22%7d&amp;opauniqueuser=CHLOE.BAILEY@NATIONWIDE.CO.UK</t>
  </si>
  <si>
    <t>CURRENT SALARY</t>
  </si>
  <si>
    <t>hoilday en</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</si>
  <si>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https://nbs-opa.custhelp.com/web-determinations/startsession/SeverancePayEstimator?seedData=%7bname%3a+%22JULIET.JAMES@NATIONWIDE.CO.UK%22%2c+env%3a+%22https://dnn.fa.em2.oraclecloud.com%22%7d&amp;opauniqueuser=JULIET.JAMES@NATIONWIDE.CO.UK
Job Security and Redundancy Policy: https://dnn.fa.em2.oraclecloud.com:443/fscmUI/faces/deeplink?objType=CSO_ARTICLE_CONTENT_KM&amp;objKey=docId%3DHRPOL17%3Blocale%3Den_US&amp;action=EDIT_IN_TAB</t>
  </si>
  <si>
    <t>outstanding overtime requests</t>
  </si>
  <si>
    <t>Can I work overseas</t>
  </si>
  <si>
    <t>Can I work remotely</t>
  </si>
  <si>
    <t>Can I work from Spain</t>
  </si>
  <si>
    <t>My final day of work with NBS is the 1st of september. Can you tell me how much holiday I'll have outstanding when I leave as I may take it before I leave.</t>
  </si>
  <si>
    <t>Where the holiday calculator</t>
  </si>
  <si>
    <t>Update on vacancy</t>
  </si>
  <si>
    <t>volunteer</t>
  </si>
  <si>
    <t>'View balance as of another date</t>
  </si>
  <si>
    <t>Here's your absence balance as of 31/12/2023.
&lt;b&gt;0 hrs&lt;/b&gt; of MyReward 
&lt;b&gt;54 hrs 30 mins&lt;/b&gt; of Holiday 
&lt;b&gt;0 hrs&lt;/b&gt; of Recognising Loyalty 
&lt;b&gt;0 hrs&lt;/b&gt; of Work Anniversary 
&lt;b&gt;-8 hrs 30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</si>
  <si>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You have the following time off in the next twelve months.
&lt;b&gt;52 hrs&lt;/b&gt; of &lt;b&gt;Holiday&lt;/b&gt; from Aug 21st to Aug 30th
Schedule time off: https://dnn.fa.em2.oraclecloud.com/hcmUI/faces/deeplink?objType=ADD_ABSENCE&amp;action=NONE
View absences for a specific duration
View absence balance (excl. sickness balance)</t>
  </si>
  <si>
    <t>&lt;a href='https://dnn.fa.em2.oraclecloud.com/hcmUI/content/conn/FusionAppsContentRepository/uuid/dDocID:8509661?download&amp;XFND_SCHEME_ID=1&amp;XFND_CERT_FP=E7A6669B1744C0DE0883C285E2A79DD364729D79&amp;XFND_RANDOM=4264024317702779927&amp;XFND_EXPIRES=1691990300177&amp;XFND_SIGNATURE=gbrTcEpSUPy9qgO7vnGjsoQu3Ll5umJo39uu~aNmHaP2HFIbp~jJzWCUELFU5bzqjcVDKeTkf87Sshx7bKPq4qDKlwYSYEeITZKIpwcKSNlmGNPHEK9FhZnWKuOiRaN5hhtpe35MCvlVerCVDHEfr~KDzBa9q8Z6iLbvwcgmcVA_&amp;Id=8509661' &gt;View your payslip&lt;/a&gt;</t>
  </si>
  <si>
    <t>How many hours in total can I take as holiday from today to 31/12/2023?</t>
  </si>
  <si>
    <t>How many hours in total can I take as holiday from today to 31/12/2023</t>
  </si>
  <si>
    <t>Here's your absence balance as of 31/12/23.
&lt;b&gt;98 hrs&lt;/b&gt; of Holiday 
&lt;b&gt;7 hrs&lt;/b&gt; of Recognising Loyalty 
&lt;b&gt;7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</si>
  <si>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How much maternity pay will I get?'</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</si>
  <si>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https://nbs-opa.custhelp.com/web-determinations/startsession/NBS_Maternity?seedData=%7bname%3a+%22LAUREN.EATON@NATIONWIDE.CO.UK%22%2c+env%3a+%22https://dnn.fa.em2.oraclecloud.com%22%7d&amp;opauniqueuser=LAUREN.EATON@NATIONWIDE.CO.UK</t>
  </si>
  <si>
    <t>on call guide</t>
  </si>
  <si>
    <t>when can people take their lunch break</t>
  </si>
  <si>
    <t>lunch breaks</t>
  </si>
  <si>
    <t>can you tell who is or was P11226  please?</t>
  </si>
  <si>
    <t>I dont know thats</t>
  </si>
  <si>
    <t>Do know now</t>
  </si>
  <si>
    <t>how much would i earn if i was full time</t>
  </si>
  <si>
    <t>My FTE looks wrong</t>
  </si>
  <si>
    <t>Can you help me change my working hours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</si>
  <si>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https://nbs-opa.custhelp.com/web-determinations/startsession/NBS_FlexWorking?seedData=%7bname%3a+%22ANNIE.HODGES@NATIONWIDE.CO.UK%22%2c+env%3a+%22https://dnn.fa.em2.oraclecloud.com%22%7d&amp;opauniqueuser=ANNIE.HODGES@NATIONWIDE.CO.UK</t>
  </si>
  <si>
    <t>pay dates</t>
  </si>
  <si>
    <t>I have been affected by the recent announcement and being tupe to Aegon. I Normally buy 2 weeks extra holiday when the option opens in October. If i do that will this be honored going forward</t>
  </si>
  <si>
    <t>HI WHERE CAN I PRINT P60 2020 &amp; 2021</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</si>
  <si>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https://nbs-opa.custhelp.com/web-determinations/startsession/SeverancePayEstimator?seedData=%7bname%3a+%22CURTIS.BUTLER@NATIONWIDE.CO.UK%22%2c+env%3a+%22https://dnn.fa.em2.oraclecloud.com%22%7d&amp;opauniqueuser=CURTIS.BUTLER@NATIONWIDE.CO.UK
Job Security and Redundancy Policy: https://dnn.fa.em2.oraclecloud.com:443/fscmUI/faces/deeplink?objType=CSO_ARTICLE_CONTENT_KM&amp;objKey=docId%3DHRPOL17%3Blocale%3Den_US&amp;action=EDIT_IN_TAB</t>
  </si>
  <si>
    <t>what is my salary pay band?</t>
  </si>
  <si>
    <t>market pay for my role</t>
  </si>
  <si>
    <t>market pay range for my role</t>
  </si>
  <si>
    <t>what is my salary range?</t>
  </si>
  <si>
    <t>What is the maximum salary for my role?</t>
  </si>
  <si>
    <t>Market pay data maximum</t>
  </si>
  <si>
    <t>can i amended a job role?</t>
  </si>
  <si>
    <t>staff loyalty</t>
  </si>
  <si>
    <t>If you can't see the navigation buttons on your learning it may be because the zoom setting on your internet browser is too high. Please check by opening your browser and clicking on the three dots at the top right of the screen. It needs to be set to 75% or less.&lt;br /&gt;
&lt;b&gt;Completed learning showing as incomplete?&lt;/b&gt;&lt;br /&gt;
If you've completed a learning module, but it's not showing as complete, check to make sure that you clicked on Save &amp; Close when you completed it.&lt;br /&gt;
&lt;b&gt;Video not playing or something else?&lt;/b&gt;&lt;br /&gt;
Please raise a &lt;a href="https://dnn.fa.em2.oraclecloud.com/fscmUI/faces/deeplink?objType=SVC_SERVICE_REQUEST_HCM&amp;action=CREATE_IN_TAB&amp;objKey=SelfServiceCategory_c%3DNBS_HRM_MMDS%3BSelfServiceSubCategory_c%3DNBS_HRM_MMDS_AAQ%3BChannelTypeCd%3DNBS_HRM_ODA"&gt;service request&lt;/a&gt; making sure to tell us the name of the module you're in and the issues you're experiencing.</t>
  </si>
  <si>
    <t>Hi, I am unable to open the ill health support plan, are you able to send this to me please?</t>
  </si>
  <si>
    <t>working hours</t>
  </si>
  <si>
    <t>When will my expenses get paid?</t>
  </si>
  <si>
    <t>how do I check my expression of wish form</t>
  </si>
  <si>
    <t>I need help with one of my teams work schedules</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</si>
  <si>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https://nbs-opa.custhelp.com/web-determinations/startsession/SeverancePayEstimator?seedData=%7bname%3a+%22GRAHAM.STRAUGHAIR@NATIONWIDE.CO.UK%22%2c+env%3a+%22https://dnn.fa.em2.oraclecloud.com%22%7d&amp;opauniqueuser=GRAHAM.STRAUGHAIR@NATIONWIDE.CO.UK
Job Security and Redundancy Policy: https://dnn.fa.em2.oraclecloud.com:443/fscmUI/faces/deeplink?objType=CSO_ARTICLE_CONTENT_KM&amp;objKey=docId%3DHRPOL17%3Blocale%3Den_US&amp;action=EDIT_IN_TAB</t>
  </si>
  <si>
    <t>is there an inflationary pay rise this year?</t>
  </si>
  <si>
    <t>Where can i get my contract?</t>
  </si>
  <si>
    <t>Can I have my contract?</t>
  </si>
  <si>
    <t>Hi there just want to know if you can carry holiday next year</t>
  </si>
  <si>
    <t>people cloud manager keying guide</t>
  </si>
  <si>
    <t>location change</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</si>
  <si>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https://nbs-opa.custhelp.com/web-determinations/startsession/NBS_Maternity?seedData=%7bname%3a+%22MICHELLE.WILSON@NATIONWIDE.CO.UK%22%2c+env%3a+%22https://dnn.fa.em2.oraclecloud.com%22%7d&amp;opauniqueuser=MICHELLE.WILSON@NATIONWIDE.CO.UK</t>
  </si>
  <si>
    <t>You have the following time off in the next twelve months.
&lt;b&gt;3 hrs 30 mins&lt;/b&gt; of &lt;b&gt;Holiday&lt;/b&gt; on Aug 14th
&lt;b&gt;3 hrs 30 mins&lt;/b&gt; of &lt;b&gt;Holiday&lt;/b&gt; on Aug 15th
&lt;b&gt;21 hrs&lt;/b&gt; of &lt;b&gt;Holiday&lt;/b&gt; from Aug 16th to Aug 18th
&lt;b&gt;28 hrs&lt;/b&gt; of &lt;b&gt;Holiday&lt;/b&gt; from Aug 29th to Sep 1st
Schedule time off: https://dnn.fa.em2.oraclecloud.com/hcmUI/faces/deeplink?objType=ADD_ABSENCE&amp;action=NONE
View past absences
View absences for a specific duration
View absence balance (excl. sickness balance)</t>
  </si>
  <si>
    <t>find he policies</t>
  </si>
  <si>
    <t>Time off policy</t>
  </si>
  <si>
    <t>can i call hr?</t>
  </si>
  <si>
    <t>How do i find hourly rate</t>
  </si>
  <si>
    <t>can i call HR?</t>
  </si>
  <si>
    <t>Speak to someone</t>
  </si>
  <si>
    <t>changed address</t>
  </si>
  <si>
    <t>change of my address</t>
  </si>
  <si>
    <t>Can I speak to an agent?</t>
  </si>
  <si>
    <t>Should I include non working days when entering a sickness absence for a person working compressed hours</t>
  </si>
  <si>
    <t>Here's your absence balance as of 31/12/2023.
&lt;b&gt;144 hrs&lt;/b&gt; of Holiday 
&lt;b&gt;0 hrs&lt;/b&gt; of Recognising Loyalty 
&lt;b&gt;0 hrs&lt;/b&gt; of Work Anniversary 
&lt;b&gt;0 hrs&lt;/b&gt; of MyReward 
&lt;b&gt;-9 hrs 30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</si>
  <si>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Looking for June 2022 payslip</t>
  </si>
  <si>
    <t>&lt;a href='https://dnn.fa.em2.oraclecloud.com/hcmUI/content/conn/FusionAppsContentRepository/uuid/dDocID:5310279?download&amp;XFND_SCHEME_ID=1&amp;XFND_CERT_FP=E7A6669B1744C0DE0883C285E2A79DD364729D79&amp;XFND_RANDOM=2645885095831976111&amp;XFND_EXPIRES=1691056006127&amp;XFND_SIGNATURE=biuY0LEvBd2ActrTAUwyUFxzjh8as-uq4wi1pVDguF5lb6eDvSeeVoHj8xhBsoi~jvyF-dCPtcqBPxCBAPgZWWt2OBPN6vdx7s37KqIlDCBVhwbAz0IPiXBxef--7lKxfqIiWIaOxj87I6N1RKEt64yCDaV0nTL4QXstLLVpM2A_&amp;Id=5310279' &gt;View your payslip&lt;/a&gt;</t>
  </si>
  <si>
    <t>Looking for an older payslip</t>
  </si>
  <si>
    <t>&lt;a href='https://dnn.fa.em2.oraclecloud.com/hcmUI/content/conn/FusionAppsContentRepository/uuid/dDocID:8516275?download&amp;XFND_SCHEME_ID=1&amp;XFND_CERT_FP=E7A6669B1744C0DE0883C285E2A79DD364729D79&amp;XFND_RANDOM=-4787578112373020911&amp;XFND_EXPIRES=1691055735888&amp;XFND_SIGNATURE=IuBqPCrfWIjT7k7EHgE9DXpAXAyyCMeuCqp-G7Uv51okE8ed-ZhNSlAogHRVZ4DQOsBJZ--w9DJ4eMZw4FfDQf2svOf1A0Nqr5MCOwhJyPx8uNPaIS93CyvWdcru8GfTF2c9~qzHhY675RyuI7i1MTwixCoTjHY0T~AbtpZYoho_&amp;Id=8516275' &gt;View your payslip&lt;/a&gt;</t>
  </si>
  <si>
    <t>Looking for July 2022 payslip</t>
  </si>
  <si>
    <t>&lt;a href='https://dnn.fa.em2.oraclecloud.com/hcmUI/content/conn/FusionAppsContentRepository/uuid/dDocID:5582474?download&amp;XFND_SCHEME_ID=1&amp;XFND_CERT_FP=E7A6669B1744C0DE0883C285E2A79DD364729D79&amp;XFND_RANDOM=7447097353027932642&amp;XFND_EXPIRES=1691056386645&amp;XFND_SIGNATURE=j5tPoj9XoL3cqhy5keRgCF5k7sTXK6cvX6QyoArJN7iubCLeBEoA7qrvuYgAhTUcmUOd3QcynZVUE2wBTxmvMi5FB6OFki~F6OxwJxILT72xum-vHPIy5WkRalqGnuoe0oPNkNQrXwMunBXPctICK1m6sCkXdOVaDi~SYpNEU9k_&amp;Id=5582474' &gt;View your payslip&lt;/a&gt;</t>
  </si>
  <si>
    <t>Looking for May 2022 payslip</t>
  </si>
  <si>
    <t>&lt;a href='https://dnn.fa.em2.oraclecloud.com/hcmUI/content/conn/FusionAppsContentRepository/uuid/dDocID:5057739?download&amp;XFND_SCHEME_ID=1&amp;XFND_CERT_FP=E7A6669B1744C0DE0883C285E2A79DD364729D79&amp;XFND_RANDOM=5010650394235283599&amp;XFND_EXPIRES=1691055912438&amp;XFND_SIGNATURE=KhEtjKiS4PozyACd35GkgeCogkuWLzL3fvlognY9109hLToTvQyHRRZzgIb2NCxdJBRzoQUosz~tsTeFdzN27hLF0JJMThr47g2DYEJ~ozZY6nKBqaObgD1eh6U~Og3fNduV0qHuciRLh9RJaw9sHTfNPsNbYzYM-xIV7gP1MM8_&amp;Id=5057739' &gt;View your payslip&lt;/a&gt;</t>
  </si>
  <si>
    <t>Looking for April 2022 payslip</t>
  </si>
  <si>
    <t>&lt;a href='https://dnn.fa.em2.oraclecloud.com/hcmUI/content/conn/FusionAppsContentRepository/uuid/dDocID:4790679?download&amp;XFND_SCHEME_ID=1&amp;XFND_CERT_FP=E7A6669B1744C0DE0883C285E2A79DD364729D79&amp;XFND_RANDOM=-718608157082116529&amp;XFND_EXPIRES=1691055750518&amp;XFND_SIGNATURE=gBo7oQYyhqWspLoD0FDihm~eG4dIN05gSUSvHt9Cu1Uxc64UwbIUE3hxz8fso4phhikaa3x0bsUEzXrsZ4Pt9R~83yA2zaGdF1xiY1jN7BfHwm0rhwneut81mC8JJxJAXT8gML-Ipxw0a9QB-nbN0saNelnZA1gtA-IIXGvK8VM_&amp;Id=4790679' &gt;View your payslip&lt;/a&gt;</t>
  </si>
  <si>
    <t>&lt;a href='https://dnn.fa.em2.oraclecloud.com/hcmUI/content/conn/FusionAppsContentRepository/uuid/dDocID:5057739?download&amp;XFND_SCHEME_ID=1&amp;XFND_CERT_FP=E7A6669B1744C0DE0883C285E2A79DD364729D79&amp;XFND_RANDOM=9185165410045540540&amp;XFND_EXPIRES=1691057391046&amp;XFND_SIGNATURE=lyZmuEgNu2~gEV2dVvF-RRfEDwfFhlDMwIV4hzRWoMqa7PVdXM2eqZwj9zs7hJ1a88nkAX2tMV0tVaU6kZg5I8254cws9lhdKrSpUCGD5FphDKRnPK34FKrbvXFkNPL4d6Rnv~8ospzQhTna57ZOSEMElptgtZ~iGtcItAEKN8o_&amp;Id=5057739' &gt;View your payslip&lt;/a&gt;</t>
  </si>
  <si>
    <t>&lt;a href='https://dnn.fa.em2.oraclecloud.com/hcmUI/content/conn/FusionAppsContentRepository/uuid/dDocID:8516275?download&amp;XFND_SCHEME_ID=1&amp;XFND_CERT_FP=E7A6669B1744C0DE0883C285E2A79DD364729D79&amp;XFND_RANDOM=1708555882222094483&amp;XFND_EXPIRES=1691055718479&amp;XFND_SIGNATURE=bZNeyo6lNx1ixr87psXKa05ru6yOvqToCddWB~shdePuhWy7Uh18Qj7GTE1FAkS8jDmgpfmvmr6fP3qwS2-sIYm-kVGudYFdMqZaj2uDfuWUDXhD6~JNEZ3ZGVZZVMrLG6rtcsPemLZ-NhsZHLZy8XcrgP5IL~xceUFrLFD5ZxU_&amp;Id=8516275' &gt;View your payslip&lt;/a&gt;</t>
  </si>
  <si>
    <t>&lt;a href='https://dnn.fa.em2.oraclecloud.com/hcmUI/content/conn/FusionAppsContentRepository/uuid/dDocID:5310279?download&amp;XFND_SCHEME_ID=1&amp;XFND_CERT_FP=E7A6669B1744C0DE0883C285E2A79DD364729D79&amp;XFND_RANDOM=8773446458188326075&amp;XFND_EXPIRES=1691057086957&amp;XFND_SIGNATURE=bmCftqoIjNm0LxqIqWcDoJi2lL3p7CzrPED3OlzvixoVVDXl8xVEWNlB-tajMa5bp-mj-l8747D1VSFdsrRp5D4P7eh5KwdYrYSvr3muIXxupxWOstIwNnushdlszUfD0Z7m55zOxaDuf58ADmWQN92qufYb1Gh5kcXReHwEsX8_&amp;Id=5310279' &gt;View your payslip&lt;/a&gt;</t>
  </si>
  <si>
    <t>my learning lesson 4 referrals to further support and escalation , i have completed the learning but it wont show as completed</t>
  </si>
  <si>
    <t>i have completed the learning lesson 4 referrals to further support &amp; escalation but it wont save and close</t>
  </si>
  <si>
    <t>how do i change an employees cost centre</t>
  </si>
  <si>
    <t>i would like to talk to someone about my pension ..how much i am currently paying into it and whether i can increase this.  also my projected figures for taking my pension next year when i turn 55</t>
  </si>
  <si>
    <t>hi there just wanted to check if my overtime that was submitted today will be paid in August salary as manager approved just after 12.00</t>
  </si>
  <si>
    <t>how do i change my pronoun?</t>
  </si>
  <si>
    <t>need to call hr</t>
  </si>
  <si>
    <t>One of my team members has been deleted off the system</t>
  </si>
  <si>
    <t>How to key paternity leave</t>
  </si>
  <si>
    <t>key paternity leave</t>
  </si>
  <si>
    <t>overtime claim</t>
  </si>
  <si>
    <t>Reference requests</t>
  </si>
  <si>
    <t>retirement policy</t>
  </si>
  <si>
    <t>application for new job</t>
  </si>
  <si>
    <t>vacancy application</t>
  </si>
  <si>
    <t>Help with holiday error</t>
  </si>
  <si>
    <t>WHAT IS THE NOTICE PERIOD WHEN YOU WANT TO RETIRE</t>
  </si>
  <si>
    <t>how do you extend probation?</t>
  </si>
  <si>
    <t>extend probation</t>
  </si>
  <si>
    <t>healthcare</t>
  </si>
  <si>
    <t>sickness during annual leave</t>
  </si>
  <si>
    <t>performance support agreement</t>
  </si>
  <si>
    <t>how do i work out how much holiday i have</t>
  </si>
  <si>
    <t>how to key a schedule assignment</t>
  </si>
  <si>
    <t>return from maternity</t>
  </si>
  <si>
    <t>manager keying maternity</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</si>
  <si>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https://nbs-opa.custhelp.com/web-determinations/startsession/NBS_Maternity?seedData=%7bname%3a+%22NATASHA.WATKINS@NATIONWIDE.CO.UK%22%2c+env%3a+%22https://dnn.fa.em2.oraclecloud.com%22%7d&amp;opauniqueuser=NATASHA.WATKINS@NATIONWIDE.CO.UK</t>
  </si>
  <si>
    <t>hi can you tell me how many hours i can claim for saturday working if we open from 9am to 12pm</t>
  </si>
  <si>
    <t>new starter p45</t>
  </si>
  <si>
    <t>If you're a new starter and you have a P45 from your previous employer you need to send a copy of it to us as soon as possible to prevent you paying emergency tax on your first pay. To do this, raise a &lt;a href="https://dnn.fa.em2.oraclecloud.com/fscmUI/faces/deeplink?objType=SVC_SERVICE_REQUEST_HCM&amp;amp;action=CREATE_IN_TAB&amp;amp;objKey=SelfServiceCategory_c%3DNBS_HRM_PAB%3BSelfServiceSubCategory_c%3DNBS_HRM_PAB_AAQ%3BChannelTypeCd%3DNBS_HRM_ODA"&gt;Service Request&lt;/a&gt; and attach a copy of your P45 to the request. If you don't have a P45 from your previous employer you would have been asked to provide the necessary information as part of your onboarding activities. Please make sure you do this as soon as possible.</t>
  </si>
  <si>
    <t>HR FORM</t>
  </si>
  <si>
    <t>how do I complete my mid year performance doc</t>
  </si>
  <si>
    <t>complete mid year performance reflection</t>
  </si>
  <si>
    <t>how do I complete my performance reflections doc</t>
  </si>
  <si>
    <t>I want to promote</t>
  </si>
  <si>
    <t>How to key diversity info</t>
  </si>
  <si>
    <t>how do I record my missing divesity info</t>
  </si>
  <si>
    <t>j)	How to key diversity info</t>
  </si>
  <si>
    <t>How to key missing diversity info</t>
  </si>
  <si>
    <t>what is my seniority date</t>
  </si>
  <si>
    <t>How do I key missing diversity info</t>
  </si>
  <si>
    <t>sexual misconduct</t>
  </si>
  <si>
    <t>how long have I been working here</t>
  </si>
  <si>
    <t>how do I report sexual misconduct</t>
  </si>
  <si>
    <t>This action requires you to have direct reports.</t>
  </si>
  <si>
    <t>How can I raise concerns regarding sexual misconduct in the workplace</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</si>
  <si>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https://nbs-opa.custhelp.com/web-determinations/startsession/NBS_Maternity?seedData=%7bname%3a+%22JACQUELINE.GOUGH@NATIONWIDE.CO.UK%22%2c+env%3a+%22https://dnn.fa.em2.oraclecloud.com%22%7d&amp;opauniqueuser=JACQUELINE.GOUGH@NATIONWIDE.CO.UK</t>
  </si>
  <si>
    <t>"occupational health"</t>
  </si>
  <si>
    <t>secondment form</t>
  </si>
  <si>
    <t>'find "peopleCloud user guides"'</t>
  </si>
  <si>
    <t>book an absence</t>
  </si>
  <si>
    <t>find "occupational health"</t>
  </si>
  <si>
    <t>my tax code needs updating</t>
  </si>
  <si>
    <t>tax rebate</t>
  </si>
  <si>
    <t>Time off in lieu</t>
  </si>
  <si>
    <t>holiday b alance</t>
  </si>
  <si>
    <t>unused holiday</t>
  </si>
  <si>
    <t>view holiday balance</t>
  </si>
  <si>
    <t>my tax code still showing as the old one</t>
  </si>
  <si>
    <t>How would I find out my redundancy rights please?</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</si>
  <si>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https://nbs-opa.custhelp.com/web-determinations/startsession/SeverancePayEstimator?seedData=%7bname%3a+%22DUNCAN.BUTCHER@NATIONWIDE.CO.UK%22%2c+env%3a+%22https://dnn.fa.em2.oraclecloud.com%22%7d&amp;opauniqueuser=DUNCAN.BUTCHER@NATIONWIDE.CO.UK
Job Security and Redundancy Policy: https://dnn.fa.em2.oraclecloud.com:443/fscmUI/faces/deeplink?objType=CSO_ARTICLE_CONTENT_KM&amp;objKey=docId%3DHRPOL17%3Blocale%3Den_US&amp;action=EDIT_IN_TAB</t>
  </si>
  <si>
    <t>How could I see a copy of my contract with regards to redundancy rights</t>
  </si>
  <si>
    <t>policy eye</t>
  </si>
  <si>
    <t>return to work checklist</t>
  </si>
  <si>
    <t>parental leave</t>
  </si>
  <si>
    <t>Hi, I need to find out the official last day for my Direct Reports Bupa Healthcare policy as she has resigned with a last working day of 23rd August.</t>
  </si>
  <si>
    <t>when are payslip[s uploaded</t>
  </si>
  <si>
    <t>Where can I see my payslip</t>
  </si>
  <si>
    <t>&lt;a href='https://dnn.fa.em2.oraclecloud.com/hcmUI/content/conn/FusionAppsContentRepository/uuid/dDocID:8508947?download&amp;XFND_SCHEME_ID=1&amp;XFND_CERT_FP=E7A6669B1744C0DE0883C285E2A79DD364729D79&amp;XFND_RANDOM=-3758230726286282616&amp;XFND_EXPIRES=1692114499844&amp;XFND_SIGNATURE=POwt6Kjs8O2d1rLRwNqkp2eJWGnXIVUaZLhbgQK42HVm61YExGi3Sau4OM1ZniwbziR8kP-oMvDlNHRArJ20dk083FOiK~ObSw2Cq4iIAzKkakCLCxBkfYyNHi-d95tE8cv5IBkPSNqJJ4LMP4DEDAX1DqZjPj1cFlNN5A4Kyto_&amp;Id=8508947' &gt;View your payslip&lt;/a&gt;</t>
  </si>
  <si>
    <t>team member missing from My Team</t>
  </si>
  <si>
    <t>how to change a people cloud job title</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</si>
  <si>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https://nbs-opa.custhelp.com/web-determinations/startsession/SeverancePayEstimator?seedData=%7bname%3a+%22DAVID.COATES@NATIONWIDE.CO.UK%22%2c+env%3a+%22https://dnn.fa.em2.oraclecloud.com%22%7d&amp;opauniqueuser=DAVID.COATES@NATIONWIDE.CO.UK
Job Security and Redundancy Policy: https://dnn.fa.em2.oraclecloud.com:443/fscmUI/faces/deeplink?objType=CSO_ARTICLE_CONTENT_KM&amp;objKey=docId%3DHRPOL17%3Blocale%3Den_US&amp;action=EDIT_IN_TAB</t>
  </si>
  <si>
    <t>Holiday error</t>
  </si>
  <si>
    <t>Holidays wont work</t>
  </si>
  <si>
    <t>How can I phone HR</t>
  </si>
  <si>
    <t>change line manager</t>
  </si>
  <si>
    <t>scottish bank holiday</t>
  </si>
  <si>
    <t>end contract</t>
  </si>
  <si>
    <t>change employee job title</t>
  </si>
  <si>
    <t>Hi, one of my members of staff is on maternity leave  until October. She is looking to visit the branch to catch up with her training and get up to date with everything. Do I have to contact you before hand as you may have to unlock her login details/email</t>
  </si>
  <si>
    <t>Hi, I have a colleague on maternity leave who needs to access her laptop and Outlook account, how do I arrange this please?</t>
  </si>
  <si>
    <t>overtime payment amounts</t>
  </si>
  <si>
    <t>how much do i get paid for overtime</t>
  </si>
  <si>
    <t>overtime payment</t>
  </si>
  <si>
    <t>tm overtime</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</si>
  <si>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https://nbs-opa.custhelp.com/web-determinations/startsession/NBS_FlexWorking?seedData=%7bname%3a+%22GEORGINA.FENN@NATIONWIDE.CO.UK%22%2c+env%3a+%22https://dnn.fa.em2.oraclecloud.com%22%7d&amp;opauniqueuser=GEORGINA.FENN@NATIONWIDE.CO.UK</t>
  </si>
  <si>
    <t>what is my holiday entitlement</t>
  </si>
  <si>
    <t>types of working contracts</t>
  </si>
  <si>
    <t>You've taken the following time off in the last twelve months.
&lt;b&gt;162 hrs&lt;/b&gt; of &lt;b&gt;Holiday&lt;/b&gt; from Jun 12th to Aug 7th
Schedule time off: https://dnn.fa.em2.oraclecloud.com/hcmUI/faces/deeplink?objType=ADD_ABSENCE&amp;action=NONE
View absences for a specific duration
View absence balance (excl. sickness balance)</t>
  </si>
  <si>
    <t>how do i work out a team members hourly rate</t>
  </si>
  <si>
    <t>Flexible working request</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</si>
  <si>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https://nbs-opa.custhelp.com/web-determinations/startsession/NBS_FlexWorking?seedData=%7bname%3a+%22abby.cameron@nationwide.co.uk%22%2c+env%3a+%22https://dnn.fa.em2.oraclecloud.com%22%7d&amp;opauniqueuser=abby.cameron@nationwide.co.uk</t>
  </si>
  <si>
    <t>Has my HR service request been looked at and actioned yet?</t>
  </si>
  <si>
    <t>Delegate Peoplecloud</t>
  </si>
  <si>
    <t>financial reference</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</si>
  <si>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https://nbs-opa.custhelp.com/web-determinations/startsession/SeverancePayEstimator?seedData=%7bname%3a+%22KEITH.DUNCAN@NATIONWIDE.CO.UK%22%2c+env%3a+%22https://dnn.fa.em2.oraclecloud.com%22%7d&amp;opauniqueuser=KEITH.DUNCAN@NATIONWIDE.CO.UK
Job Security and Redundancy Policy: https://dnn.fa.em2.oraclecloud.com:443/fscmUI/faces/deeplink?objType=CSO_ARTICLE_CONTENT_KM&amp;objKey=docId%3DHRPOL17%3Blocale%3Den_US&amp;action=EDIT_IN_TAB</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</si>
  <si>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https://nbs-opa.custhelp.com/web-determinations/startsession/SeverancePayEstimator?seedData=%7bname%3a+%22RACHEL.NALDER@NATIONWIDE.CO.UK%22%2c+env%3a+%22https://dnn.fa.em2.oraclecloud.com%22%7d&amp;opauniqueuser=RACHEL.NALDER@NATIONWIDE.CO.UK
Job Security and Redundancy Policy: https://dnn.fa.em2.oraclecloud.com:443/fscmUI/faces/deeplink?objType=CSO_ARTICLE_CONTENT_KM&amp;objKey=docId%3DHRPOL17%3Blocale%3Den_US&amp;action=EDIT_IN_TAB</t>
  </si>
  <si>
    <t>can i buy holiday now</t>
  </si>
  <si>
    <t>You can select this benefit at any time throughout the scheme year, with the last selection to be submitted by 30 September 2023. Once you have a selection in place, you cannot amend or cancel it.</t>
  </si>
  <si>
    <t>I saw this online but can't seem to buy holiday</t>
  </si>
  <si>
    <t>hi i am looking to reduce my working hours how can i put in a request</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</si>
  <si>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https://nbs-opa.custhelp.com/web-determinations/startsession/NBS_FlexWorking?seedData=%7bname%3a+%22JASBINDER.BAHIA@NATIONWIDE.CO.UK%22%2c+env%3a+%22https://dnn.fa.em2.oraclecloud.com%22%7d&amp;opauniqueuser=JASBINDER.BAHIA@NATIONWIDE.CO.UK</t>
  </si>
  <si>
    <t>i am looking to reduce my hours to 30 per week how will this affect my holiday please?</t>
  </si>
  <si>
    <t>hi i need my p60 for previuos years</t>
  </si>
  <si>
    <t>E-Learning keeps crashing so I can't complete it</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</si>
  <si>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https://nbs-opa.custhelp.com/web-determinations/startsession/NBS_FlexWorking?seedData=%7bname%3a+%22JULIE.GROUNDS@NATIONWIDE.CO.UK%22%2c+env%3a+%22https://dnn.fa.em2.oraclecloud.com%22%7d&amp;opauniqueuser=JULIE.GROUNDS@NATIONWIDE.CO.UK</t>
  </si>
  <si>
    <t>flexible working appeal</t>
  </si>
  <si>
    <t>flexible working decline form</t>
  </si>
  <si>
    <t>When is your payslip available</t>
  </si>
  <si>
    <t>end secondment</t>
  </si>
  <si>
    <t>expense policy</t>
  </si>
  <si>
    <t>Adoption Leave
To find out more please have a look at the Adoption Leave Policy. 
You may also find it helpful to use the Adoption Pay &amp; Leave Questionnaire which will estimate your leave and pay values based on the information you enter into it.
Adoption Leave Policy: https://dnn.fa.em2.oraclecloud.com:443/fscmUI/faces/deeplink?objType=CSO_ARTICLE_CONTENT_KM&amp;objKey=docId%3DHRPOL12%3Blocale%3Den_US&amp;action=EDIT_IN_TAB
Adoption Pay &amp; Leave Questionnaire: https://nbs-opa.custhelp.com/web-determinations/startsession/NBS_Adoption?seedData=%7bname%3a+%22christopher.moore@nationwide.co.uk%22%2c+env%3a+%22https://dnn.fa.em2.oraclecloud.com%22%7d&amp;opauniqueuser=christopher.moore@nationwide.co.uk</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</si>
  <si>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https://nbs-opa.custhelp.com/web-determinations/startsession/NBS_FlexWorking?seedData=%7bname%3a+%22christopher.moore@nationwide.co.uk%22%2c+env%3a+%22https://dnn.fa.em2.oraclecloud.com%22%7d&amp;opauniqueuser=christopher.moore@nationwide.co.uk</t>
  </si>
  <si>
    <t>retirement guide</t>
  </si>
  <si>
    <t>retiremet</t>
  </si>
  <si>
    <t>The validation formula NBS_ANC_PHASED_RETURN_EOSP_DATE_WORKED failed with an error status when the current entry value was passed. (PAY-1635147)The validation formula error message is You are trying to enter phased return hours after a full return to work has been made. If you need to claim phased return hours for a previous sickness period which has now ended, please raise a service request through Ask HR. Use the error text to diagnose the reason for failure. If no error text is returned, the validation formula must be changed or a validation override message must be defined.</t>
  </si>
  <si>
    <t>I am trying to submit my hours worked for phased return but people soft won't allow me</t>
  </si>
  <si>
    <t>I am currently on a phased return but get this error message when I try to submit my hours worked</t>
  </si>
  <si>
    <t>payrise not showing on people cloud</t>
  </si>
  <si>
    <t>Having problems with my holidays</t>
  </si>
  <si>
    <t>I need help calculating holidays</t>
  </si>
  <si>
    <t>remuneration</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</si>
  <si>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https://nbs-opa.custhelp.com/web-determinations/startsession/SeverancePayEstimator?seedData=%7bname%3a+%22Gillian.Mclees@nationwide.co.uk%22%2c+env%3a+%22https://dnn.fa.em2.oraclecloud.com%22%7d&amp;opauniqueuser=Gillian.Mclees@nationwide.co.uk
Job Security and Redundancy Policy: https://dnn.fa.em2.oraclecloud.com:443/fscmUI/faces/deeplink?objType=CSO_ARTICLE_CONTENT_KM&amp;objKey=docId%3DHRPOL17%3Blocale%3Den_US&amp;action=EDIT_IN_TAB</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</si>
  <si>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https://nbs-opa.custhelp.com/web-determinations/startsession/NBS_FlexWorking?seedData=%7bname%3a+%22Lisa.Davies@nationwide.co.uk%22%2c+env%3a+%22https://dnn.fa.em2.oraclecloud.com%22%7d&amp;opauniqueuser=Lisa.Davies@nationwide.co.uk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</si>
  <si>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https://nbs-opa.custhelp.com/web-determinations/startsession/SeverancePayEstimator?seedData=%7bname%3a+%22Lisa.Davies@nationwide.co.uk%22%2c+env%3a+%22https://dnn.fa.em2.oraclecloud.com%22%7d&amp;opauniqueuser=Lisa.Davies@nationwide.co.uk
Job Security and Redundancy Policy: https://dnn.fa.em2.oraclecloud.com:443/fscmUI/faces/deeplink?objType=CSO_ARTICLE_CONTENT_KM&amp;objKey=docId%3DHRPOL17%3Blocale%3Den_US&amp;action=EDIT_IN_TAB</t>
  </si>
  <si>
    <t>hi can i key absence in hours</t>
  </si>
  <si>
    <t>How do I change team member department</t>
  </si>
  <si>
    <t>where can I find my expression of wish form</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</si>
  <si>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https://nbs-opa.custhelp.com/web-determinations/startsession/SeverancePayEstimator?seedData=%7bname%3a+%22JOANNA.BOON@NATIONWIDE.CO.UK%22%2c+env%3a+%22https://dnn.fa.em2.oraclecloud.com%22%7d&amp;opauniqueuser=JOANNA.BOON@NATIONWIDE.CO.UK
Job Security and Redundancy Policy: https://dnn.fa.em2.oraclecloud.com:443/fscmUI/faces/deeplink?objType=CSO_ARTICLE_CONTENT_KM&amp;objKey=docId%3DHRPOL17%3Blocale%3Den_US&amp;action=EDIT_IN_TAB</t>
  </si>
  <si>
    <t>working from home allowance</t>
  </si>
  <si>
    <t>Can you explain how location allowance works</t>
  </si>
  <si>
    <t>in year salary</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</si>
  <si>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https://nbs-opa.custhelp.com/web-determinations/startsession/SeverancePayEstimator?seedData=%7bname%3a+%22PETER.POVEY@NATIONWIDE.CO.UK%22%2c+env%3a+%22https://dnn.fa.em2.oraclecloud.com%22%7d&amp;opauniqueuser=PETER.POVEY@NATIONWIDE.CO.UK
Job Security and Redundancy Policy: https://dnn.fa.em2.oraclecloud.com:443/fscmUI/faces/deeplink?objType=CSO_ARTICLE_CONTENT_KM&amp;objKey=docId%3DHRPOL17%3Blocale%3Den_US&amp;action=EDIT_IN_TAB</t>
  </si>
  <si>
    <t>Hi, i chose the wrong role for the eLearning, how do i change?</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</si>
  <si>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https://nbs-opa.custhelp.com/web-determinations/startsession/NBS_Maternity?seedData=%7bname%3a+%22JAMES.HANCZUK@NATIONWIDE.CO.UK%22%2c+env%3a+%22https://dnn.fa.em2.oraclecloud.com%22%7d&amp;opauniqueuser=JAMES.HANCZUK@NATIONWIDE.CO.UK</t>
  </si>
  <si>
    <t>Shared Parental Leave
To find out more please have a look at the Shared Parental Leave Policy. You may also find it helpful to use the Shared Parental Leave and Pay Questionnaire which will estimate your leave and pay values based on the information you enter into it.
Shared Parental Leave Policy: https://dnn.fa.em2.oraclecloud.com:443/fscmUI/faces/deeplink?objType=CSO_ARTICLE_CONTENT_KM&amp;objKey=docId%3DHRPOL12%3Blocale%3Den_US&amp;action=EDIT_IN_TAB
Shared Parental Leave and Pay Questionnaire: https://nbs-opa.custhelp.com/web-determinations/startsession/NBS_SharedLeave?seedData=%7bname%3a+%22JAMES.HANCZUK@NATIONWIDE.CO.UK%22%2c+env%3a+%22https://dnn.fa.em2.oraclecloud.com%22%7d&amp;opauniqueuser=JAMES.HANCZUK@NATIONWIDE.CO.UK</t>
  </si>
  <si>
    <t>team birthday</t>
  </si>
  <si>
    <t>how to claim on call payument</t>
  </si>
  <si>
    <t>keying on call</t>
  </si>
  <si>
    <t>keying overtime claims</t>
  </si>
  <si>
    <t>what is my bank holiday allowance</t>
  </si>
  <si>
    <t>location changes</t>
  </si>
  <si>
    <t>can i move to a different hub?</t>
  </si>
  <si>
    <t>public holiday 2024</t>
  </si>
  <si>
    <t>How di I check someone has passed probation?</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</si>
  <si>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https://nbs-opa.custhelp.com/web-determinations/startsession/SeverancePayEstimator?seedData=%7bname%3a+%22HAYLEY.HOWARD@NATIONWIDE.CO.UK%22%2c+env%3a+%22https://dnn.fa.em2.oraclecloud.com%22%7d&amp;opauniqueuser=HAYLEY.HOWARD@NATIONWIDE.CO.UK
Job Security and Redundancy Policy: https://dnn.fa.em2.oraclecloud.com:443/fscmUI/faces/deeplink?objType=CSO_ARTICLE_CONTENT_KM&amp;objKey=docId%3DHRPOL17%3Blocale%3Den_US&amp;action=EDIT_IN_TAB</t>
  </si>
  <si>
    <t>resignattion</t>
  </si>
  <si>
    <t>view my absence requests</t>
  </si>
  <si>
    <t>You've taken the following time off in the last twelve months.
&lt;b&gt;7 hrs&lt;/b&gt; of &lt;b&gt;Holiday&lt;/b&gt; on Jun 2nd
&lt;b&gt;1 day&lt;/b&gt; of &lt;b&gt;Sickness&lt;/b&gt; on Apr 17th
&lt;b&gt;3 hrs 50 mins&lt;/b&gt; of &lt;b&gt;Holiday&lt;/b&gt; on Mar 17th
&lt;b&gt;1 day&lt;/b&gt; of &lt;b&gt;Sickness&lt;/b&gt; on Feb 24th
&lt;b&gt;7 hrs&lt;/b&gt; of &lt;b&gt;Holiday&lt;/b&gt; on Feb 3rd
&lt;b&gt;14 hrs&lt;/b&gt; of &lt;b&gt;Holiday&lt;/b&gt; from Jan 30th to Jan 31st
&lt;b&gt;35 hrs&lt;/b&gt; of &lt;b&gt;Holiday&lt;/b&gt; from Dec 21st to Dec 29th
&lt;b&gt;21 hrs&lt;/b&gt; of &lt;b&gt;Holiday&lt;/b&gt; from Dec 14th to Dec 16th
&lt;b&gt;7 hrs&lt;/b&gt; of &lt;b&gt;Holiday&lt;/b&gt; on Dec 2nd
&lt;b&gt;7 hrs&lt;/b&gt; of &lt;b&gt;Holiday&lt;/b&gt; on Nov 25th
&lt;b&gt;7 hrs&lt;/b&gt; of &lt;b&gt;Holiday&lt;/b&gt; on Nov 11th
&lt;b&gt;7 hrs&lt;/b&gt; of &lt;b&gt;Holiday&lt;/b&gt; on Oct 31st
&lt;b&gt;21 hrs&lt;/b&gt; of &lt;b&gt;Holiday&lt;/b&gt; from Sep 7th to Sep 9th
Schedule time off: https://dnn.fa.em2.oraclecloud.com/hcmUI/faces/deeplink?objType=ADD_ABSENCE&amp;action=NONE
View future absences
View absences for a specific duration
View absence balance (excl. sickness balance)</t>
  </si>
  <si>
    <t>fuiucking useless</t>
  </si>
  <si>
    <t>I am editing my goals and saving the information but it is not being saved when I go back into them</t>
  </si>
  <si>
    <t>ill support plan</t>
  </si>
  <si>
    <t>can i check if my consultant Dani redfern is due to have a pay increase following his probation confirmation?</t>
  </si>
  <si>
    <t>how to find out career family</t>
  </si>
  <si>
    <t>career family</t>
  </si>
  <si>
    <t>i wish to retire</t>
  </si>
  <si>
    <t>what is a telephone number for hr</t>
  </si>
  <si>
    <t>i dont have a name</t>
  </si>
  <si>
    <t>Your preferred name is &lt;b&gt;Sharon&lt;/b&gt;.
&lt;a href="https://dnn.fa.em2.oraclecloud.com/fscmUI/faces/deeplink?objType=EMP_PERSONAL_DETAILS&amp;action=NONE"&gt;View and update your personal details&lt;/a&gt; including your name, marital status and other demographic information. If you're changing your address or your legal name, remember to also notify HMRC.
View your profile in &lt;a href="https://dnn.fa.em2.oraclecloud.com/fscmUI/faces/deeplink?objType=DIRECTORY_SEARCH&amp;action=NONE"&gt;Directory&lt;/a&gt;.
Need to see one of your co-workers nickname? Try &lt;q&gt;Show me John Smith's nickname&lt;/q&gt;.</t>
  </si>
  <si>
    <t>i am retiring on 13th October and still have holiday that I have accrued but wont have time to take.  will this show in my final payslip</t>
  </si>
  <si>
    <t>You don't have any time off scheduled on 13/10/2023. 
To see your end of year Holiday Balance, select 'View balance as of another date' below and input '31/12/23' when prompted
Schedule time off: https://dnn.fa.em2.oraclecloud.com/hcmUI/faces/deeplink?objType=ADD_ABSENCE&amp;action=NONE
View absence balance (excl. sickness balance)</t>
  </si>
  <si>
    <t>key change of hours</t>
  </si>
  <si>
    <t>Flexible Working Confirmation Form</t>
  </si>
  <si>
    <t>change of hours request</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</si>
  <si>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https://nbs-opa.custhelp.com/web-determinations/startsession/NBS_FlexWorking?seedData=%7bname%3a+%22SARAH.TIFFIN@NATIONWIDE.CO.UK%22%2c+env%3a+%22https://dnn.fa.em2.oraclecloud.com%22%7d&amp;opauniqueuser=SARAH.TIFFIN@NATIONWIDE.CO.UK</t>
  </si>
  <si>
    <t>dresscode</t>
  </si>
  <si>
    <t>is a scheduled holiday deducted from holiday balance</t>
  </si>
  <si>
    <t>holidays</t>
  </si>
  <si>
    <t>im on a saturday contract, what do i claim for overtime</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</si>
  <si>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https://nbs-opa.custhelp.com/web-determinations/startsession/SeverancePayEstimator?seedData=%7bname%3a+%22MEGAN.STIRLAND@nationwide.co.uk%22%2c+env%3a+%22https://dnn.fa.em2.oraclecloud.com%22%7d&amp;opauniqueuser=MEGAN.STIRLAND@nationwide.co.uk
Job Security and Redundancy Policy: https://dnn.fa.em2.oraclecloud.com:443/fscmUI/faces/deeplink?objType=CSO_ARTICLE_CONTENT_KM&amp;objKey=docId%3DHRPOL17%3Blocale%3Den_US&amp;action=EDIT_IN_TAB</t>
  </si>
  <si>
    <t>You have the following time off in the next twelve months.
&lt;b&gt;7 hrs&lt;/b&gt; of &lt;b&gt;Holiday&lt;/b&gt; on Aug 4th
&lt;b&gt;21 hrs&lt;/b&gt; of &lt;b&gt;Holiday&lt;/b&gt; from Aug 22nd to Aug 25th
&lt;b&gt;7 hrs&lt;/b&gt; of &lt;b&gt;Holiday&lt;/b&gt; on Oct 6th
&lt;b&gt;21 hrs&lt;/b&gt; of &lt;b&gt;Holiday&lt;/b&gt; from Oct 24th to Oct 27th
Schedule time off: https://dnn.fa.em2.oraclecloud.com/hcmUI/faces/deeplink?objType=ADD_ABSENCE&amp;action=NONE
View absences for a specific duration
View absence balance (excl. sickness balance)</t>
  </si>
  <si>
    <t>Morning, retiring colleague has had access disabled too early</t>
  </si>
  <si>
    <t>After becoming a parent and after maternity leave is completed, what other leave is an employee entitled to, both paid and unpaid plus is there a return to work policy?</t>
  </si>
  <si>
    <t>where can I find my pension policy number</t>
  </si>
  <si>
    <t>birthday</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</si>
  <si>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https://nbs-opa.custhelp.com/web-determinations/startsession/NBS_FlexWorking?seedData=%7bname%3a+%22Libina.LopesNemeRosa@nationwide.co.uk%22%2c+env%3a+%22https://dnn.fa.em2.oraclecloud.com%22%7d&amp;opauniqueuser=Libina.LopesNemeRosa@nationwide.co.uk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</si>
  <si>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https://nbs-opa.custhelp.com/web-determinations/startsession/SeverancePayEstimator?seedData=%7bname%3a+%22jabran.shahid@nationwide.co.uk%22%2c+env%3a+%22https://dnn.fa.em2.oraclecloud.com%22%7d&amp;opauniqueuser=jabran.shahid@nationwide.co.uk
Job Security and Redundancy Policy: https://dnn.fa.em2.oraclecloud.com:443/fscmUI/faces/deeplink?objType=CSO_ARTICLE_CONTENT_KM&amp;objKey=docId%3DHRPOL17%3Blocale%3Den_US&amp;action=EDIT_IN_TAB</t>
  </si>
  <si>
    <t>where do i find my contract</t>
  </si>
  <si>
    <t>does Nationwide pay for an eye test</t>
  </si>
  <si>
    <t>Resignation Checklist</t>
  </si>
  <si>
    <t>what do i need to do to process an employees resignation</t>
  </si>
  <si>
    <t>scottish bank holidays</t>
  </si>
  <si>
    <t>paternity checklist</t>
  </si>
  <si>
    <t>loan</t>
  </si>
  <si>
    <t>update my address</t>
  </si>
  <si>
    <t>maternity pay questionnaire</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</si>
  <si>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https://nbs-opa.custhelp.com/web-determinations/startsession/NBS_Maternity?seedData=%7bname%3a+%22Fern.Welsh@nationwide.co.uk%22%2c+env%3a+%22https://dnn.fa.em2.oraclecloud.com%22%7d&amp;opauniqueuser=Fern.Welsh@nationwide.co.uk</t>
  </si>
  <si>
    <t>What workplace adjustments are there</t>
  </si>
  <si>
    <t>sickness and holidays</t>
  </si>
  <si>
    <t>If I was to add my wife as a dependant on the Nationwide Healthcare Plan, would cover start immediately after acceptance, or from the start of the next policy year?</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</si>
  <si>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https://nbs-opa.custhelp.com/web-determinations/startsession/SeverancePayEstimator?seedData=%7bname%3a+%22KEVIN.SMITH2@NATIONWIDE.CO.UK%22%2c+env%3a+%22https://dnn.fa.em2.oraclecloud.com%22%7d&amp;opauniqueuser=KEVIN.SMITH2@NATIONWIDE.CO.UK
Job Security and Redundancy Policy: https://dnn.fa.em2.oraclecloud.com:443/fscmUI/faces/deeplink?objType=CSO_ARTICLE_CONTENT_KM&amp;objKey=docId%3DHRPOL17%3Blocale%3Den_US&amp;action=EDIT_IN_TAB</t>
  </si>
  <si>
    <t>view my job description</t>
  </si>
  <si>
    <t>Your job title is &lt;b&gt;Business Supp Consultant (1)&lt;/b&gt;.
Need to see one of your co-workers job details? Try &lt;q&gt;Show me John Smith's job details&lt;/q&gt;.</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</si>
  <si>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https://nbs-opa.custhelp.com/web-determinations/startsession/SeverancePayEstimator?seedData=%7bname%3a+%22luke.cunningham@nationwide.co.uk%22%2c+env%3a+%22https://dnn.fa.em2.oraclecloud.com%22%7d&amp;opauniqueuser=luke.cunningham@nationwide.co.uk
Job Security and Redundancy Policy: https://dnn.fa.em2.oraclecloud.com:443/fscmUI/faces/deeplink?objType=CSO_ARTICLE_CONTENT_KM&amp;objKey=docId%3DHRPOL17%3Blocale%3Den_US&amp;action=EDIT_IN_TAB</t>
  </si>
  <si>
    <t>when will my new starter get paid</t>
  </si>
  <si>
    <t>You've taken the following time off in the last twelve months.
&lt;b&gt;3 hrs 30 mins&lt;/b&gt; of &lt;b&gt;Holiday&lt;/b&gt; on Jul 14th
&lt;b&gt;7 hrs&lt;/b&gt; of &lt;b&gt;Holiday&lt;/b&gt; on Jul 3rd
&lt;b&gt;3 hrs 30 mins&lt;/b&gt; of &lt;b&gt;Holiday&lt;/b&gt; on Jun 28th
&lt;b&gt;7 hrs&lt;/b&gt; of &lt;b&gt;Holiday&lt;/b&gt; on Jun 27th
&lt;b&gt;35 hrs&lt;/b&gt; of &lt;b&gt;Holiday&lt;/b&gt; from Jun 5th to Jun 9th
&lt;b&gt;7 hrs&lt;/b&gt; of &lt;b&gt;Holiday&lt;/b&gt; on May 5th
&lt;b&gt;49 hrs&lt;/b&gt; of &lt;b&gt;Holiday&lt;/b&gt; from Mar 9th to Mar 17th
&lt;b&gt;7 hrs&lt;/b&gt; of &lt;b&gt;Holiday&lt;/b&gt; on Mar 7th
&lt;b&gt;7 hrs&lt;/b&gt; of &lt;b&gt;Holiday&lt;/b&gt; on Jan 6th
&lt;b&gt;14 hrs&lt;/b&gt; of &lt;b&gt;Holiday&lt;/b&gt; from Dec 28th to Dec 29th
&lt;b&gt;3 hrs 30 mins&lt;/b&gt; of &lt;b&gt;Holiday&lt;/b&gt; on Dec 16th
&lt;b&gt;3 hrs 30 mins&lt;/b&gt; of &lt;b&gt;Holiday&lt;/b&gt; on Nov 22nd
&lt;b&gt;3 hrs 30 mins&lt;/b&gt; of &lt;b&gt;Holiday&lt;/b&gt; on Nov 4th
&lt;b&gt;35 hrs&lt;/b&gt; of &lt;b&gt;Holiday&lt;/b&gt; from Oct 17th to Oct 21st
&lt;b&gt;3 hrs 30 mins&lt;/b&gt; of &lt;b&gt;Holiday&lt;/b&gt; on Oct 14th
&lt;b&gt;7 hrs&lt;/b&gt; of &lt;b&gt;Holiday&lt;/b&gt; on Oct 12th
&lt;b&gt;7 hrs&lt;/b&gt; of &lt;b&gt;Holiday&lt;/b&gt; on Sep 2nd
&lt;b&gt;7 hrs&lt;/b&gt; of &lt;b&gt;Holiday&lt;/b&gt; on Aug 19th
Schedule time off: https://dnn.fa.em2.oraclecloud.com/hcmUI/faces/deeplink?objType=ADD_ABSENCE&amp;action=NONE
View absences for a specific duration
View absence balance (excl. sickness balance)</t>
  </si>
  <si>
    <t>View absences for a specific duration</t>
  </si>
  <si>
    <t>Jan 2023 and October 2023</t>
  </si>
  <si>
    <t>You have the following time off between 01/01/2023 and 31/12/2023.
&lt;b&gt;7 hrs&lt;/b&gt; of &lt;b&gt;Holiday&lt;/b&gt; on Jan 6th
&lt;b&gt;7 hrs&lt;/b&gt; of &lt;b&gt;Holiday&lt;/b&gt; on Mar 7th
&lt;b&gt;49 hrs&lt;/b&gt; of &lt;b&gt;Holiday&lt;/b&gt; from Mar 9th to Mar 17th
&lt;b&gt;7 hrs&lt;/b&gt; of &lt;b&gt;Holiday&lt;/b&gt; on May 5th
&lt;b&gt;35 hrs&lt;/b&gt; of &lt;b&gt;Holiday&lt;/b&gt; from Jun 5th to Jun 9th
&lt;b&gt;7 hrs&lt;/b&gt; of &lt;b&gt;Holiday&lt;/b&gt; on Jun 27th
&lt;b&gt;3 hrs 30 mins&lt;/b&gt; of &lt;b&gt;Holiday&lt;/b&gt; on Jun 28th
&lt;b&gt;7 hrs&lt;/b&gt; of &lt;b&gt;Holiday&lt;/b&gt; on Jul 3rd
&lt;b&gt;3 hrs 30 mins&lt;/b&gt; of &lt;b&gt;Holiday&lt;/b&gt; on Jul 14th
&lt;b&gt;35 hrs&lt;/b&gt; of &lt;b&gt;Holiday&lt;/b&gt; from Oct 16th to Oct 20th 
To see your end of year Holiday Balance, select 'View balance as of another date' below and input '31/12/23' when prompted
Schedule time off: https://dnn.fa.em2.oraclecloud.com/hcmUI/faces/deeplink?objType=ADD_ABSENCE&amp;action=NONE
View absence balance (excl. sickness balance)</t>
  </si>
  <si>
    <t>You've taken the following time off in the last twelve months.
&lt;b&gt;26 hrs 15 mins&lt;/b&gt; of &lt;b&gt;Holiday&lt;/b&gt; from Jul 4th to Jul 6th
&lt;b&gt;26 hrs 15 mins&lt;/b&gt; of &lt;b&gt;Holiday&lt;/b&gt; from May 8th to May 11th
&lt;b&gt;8 hrs 45 mins&lt;/b&gt; of &lt;b&gt;Holiday&lt;/b&gt; on Mar 2nd
&lt;b&gt;2 days&lt;/b&gt; of &lt;b&gt;Sickness&lt;/b&gt; from Dec 12th to Dec 13th
&lt;b&gt;26 hrs 15 mins&lt;/b&gt; of &lt;b&gt;Holiday&lt;/b&gt; from Dec 5th to Dec 7th
&lt;b&gt;3 days&lt;/b&gt; of &lt;b&gt;Sickness&lt;/b&gt; from Sep 12th to Sep 14th
&lt;b&gt;43 hrs 45 mins&lt;/b&gt; of &lt;b&gt;Holiday&lt;/b&gt; from Aug 10th to Aug 17th
Schedule time off: https://dnn.fa.em2.oraclecloud.com/hcmUI/faces/deeplink?objType=ADD_ABSENCE&amp;action=NONE
View absences for a specific duration
View absence balance (excl. sickness balance)</t>
  </si>
  <si>
    <t>current holiday entitlement</t>
  </si>
  <si>
    <t>need to speak to an advisor</t>
  </si>
  <si>
    <t>In peoplecloud</t>
  </si>
  <si>
    <t>How do I add I am a carer?</t>
  </si>
  <si>
    <t>How do I contact HR?</t>
  </si>
  <si>
    <t>02.08.2023</t>
  </si>
  <si>
    <t>how to change team shedule</t>
  </si>
  <si>
    <t>I have a request regarding this months payslip - for some reason I have received a deduction of almost Â£130.00  - This is different to my July pay - has this got something to do with being paid pay increase in April and bonus in June - this has not just happened to me either there are others where this has impacted</t>
  </si>
  <si>
    <t>&lt;a href='https://dnn.fa.em2.oraclecloud.com/hcmUI/content/conn/FusionAppsContentRepository/uuid/dDocID:8732692?download&amp;XFND_SCHEME_ID=1&amp;XFND_CERT_FP=E7A6669B1744C0DE0883C285E2A79DD364729D79&amp;XFND_RANDOM=3030021319111274845&amp;XFND_EXPIRES=1692199338789&amp;XFND_SIGNATURE=V2E2pm9dt9J8cjt5EtCBRj4VD2g92sHZivULy~2GxjtKoDYk2EIwFMgBIvflkYrNSfrrqVaROhVKxOhg72JouxlrS5x2mjjZAOGD1y266Diz5U2QOMCe5xOrMuYSDiLmmG~39G004yJe-c6c2rw3-hSdiIUQkPVgPV-YQkOnB5A_&amp;Id=8732692' &gt;View your payslip&lt;/a&gt;</t>
  </si>
  <si>
    <t>What is a salary offset</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</si>
  <si>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https://nbs-opa.custhelp.com/web-determinations/startsession/SeverancePayEstimator?seedData=%7bname%3a+%22claire.furnell@nationwide.co.uk%22%2c+env%3a+%22https://dnn.fa.em2.oraclecloud.com%22%7d&amp;opauniqueuser=claire.furnell@nationwide.co.uk
Job Security and Redundancy Policy: https://dnn.fa.em2.oraclecloud.com:443/fscmUI/faces/deeplink?objType=CSO_ARTICLE_CONTENT_KM&amp;objKey=docId%3DHRPOL17%3Blocale%3Den_US&amp;action=EDIT_IN_TAB</t>
  </si>
  <si>
    <t>where do I find my contract</t>
  </si>
  <si>
    <t>can i be made to change my working pattern</t>
  </si>
  <si>
    <t>half day holiday</t>
  </si>
  <si>
    <t>Cant end sickness</t>
  </si>
  <si>
    <t>payment of salary</t>
  </si>
  <si>
    <t>Speak to an agent</t>
  </si>
  <si>
    <t>shift allowance</t>
  </si>
  <si>
    <t>how much is my shift allowance</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</si>
  <si>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https://nbs-opa.custhelp.com/web-determinations/startsession/SeverancePayEstimator?seedData=%7bname%3a+%22JACK.METCALFE@NATIONWIDE.CO.UK%22%2c+env%3a+%22https://dnn.fa.em2.oraclecloud.com%22%7d&amp;opauniqueuser=JACK.METCALFE@NATIONWIDE.CO.UK
Job Security and Redundancy Policy: https://dnn.fa.em2.oraclecloud.com:443/fscmUI/faces/deeplink?objType=CSO_ARTICLE_CONTENT_KM&amp;objKey=docId%3DHRPOL17%3Blocale%3Den_US&amp;action=EDIT_IN_TAB</t>
  </si>
  <si>
    <t>london location allowance</t>
  </si>
  <si>
    <t>Hello - I need proof of my london location allowance in a PDF letter please.</t>
  </si>
  <si>
    <t>pay slip from June 2022</t>
  </si>
  <si>
    <t>how is my holiday allocated if i work compressed hours</t>
  </si>
  <si>
    <t>do i book bank holidays as leave if i work compressed hours</t>
  </si>
  <si>
    <t>do i need to book bank holidays as leave if i work compressed hours</t>
  </si>
  <si>
    <t>return to wrok form</t>
  </si>
  <si>
    <t>where is the staff retirement hceck list</t>
  </si>
  <si>
    <t>Sorry, I tried but I am unable to find anyone with the name &lt;b&gt;Hceck&lt;/b&gt; in your team. You can try entering a different name.</t>
  </si>
  <si>
    <t>Retirement check list</t>
  </si>
  <si>
    <t>I work full time does that mean i can carry forward 35 hours?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</si>
  <si>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https://nbs-opa.custhelp.com/web-determinations/startsession/NBS_FlexWorking?seedData=%7bname%3a+%22MdGulam.Kibria@nationwide.co.uk%22%2c+env%3a+%22https://dnn.fa.em2.oraclecloud.com%22%7d&amp;opauniqueuser=MdGulam.Kibria@nationwide.co.uk</t>
  </si>
  <si>
    <t>how do i speak to some one in HR</t>
  </si>
  <si>
    <t>i've been asked to approve a welfare loan</t>
  </si>
  <si>
    <t>Here's your absence balance as of 31/12/2023.
&lt;b&gt;35 hrs 45 mins&lt;/b&gt; of Holiday 
&lt;b&gt;0 hrs&lt;/b&gt; of Recognising Loyalty 
&lt;b&gt;0 hrs&lt;/b&gt; of Work Anniversary 
&lt;b&gt;0 hrs&lt;/b&gt; of MyReward 
&lt;b&gt;-10 hrs 45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</si>
  <si>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how do i change my hours?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</si>
  <si>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https://nbs-opa.custhelp.com/web-determinations/startsession/NBS_FlexWorking?seedData=%7bname%3a+%22HANNAH.VANCRAEYENEST@NATIONWIDE.CO.UK%22%2c+env%3a+%22https://dnn.fa.em2.oraclecloud.com%22%7d&amp;opauniqueuser=HANNAH.VANCRAEYENEST@NATIONWIDE.CO.UK</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</si>
  <si>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https://nbs-opa.custhelp.com/web-determinations/startsession/NBS_Maternity?seedData=%7bname%3a+%22JULY.FOSTER@NATIONWIDE.CO.UK%22%2c+env%3a+%22https://dnn.fa.em2.oraclecloud.com%22%7d&amp;opauniqueuser=JULY.FOSTER@NATIONWIDE.CO.UK</t>
  </si>
  <si>
    <t>delegation access</t>
  </si>
  <si>
    <t>forgot password for PeopleCloud mobile device</t>
  </si>
  <si>
    <t>when do i have to use my ried over holiday</t>
  </si>
  <si>
    <t>How to change the cost centre for my team</t>
  </si>
  <si>
    <t>return to work policy</t>
  </si>
  <si>
    <t>How to cancel a holiday balance of 7hrs that has been taken off my absence balance which I ended up working instead?</t>
  </si>
  <si>
    <t>Holiday that was not cancelled</t>
  </si>
  <si>
    <t>Incorrect absence balance</t>
  </si>
  <si>
    <t>You've taken the following time off in the last twelve months.
&lt;b&gt;7 hrs&lt;/b&gt; of &lt;b&gt;Holiday&lt;/b&gt; on Aug 7th
&lt;b&gt;7 hrs&lt;/b&gt; of &lt;b&gt;Holiday&lt;/b&gt; on Jul 31st
&lt;b&gt;1 hr 15 mins&lt;/b&gt; of &lt;b&gt;Holiday&lt;/b&gt; on Jul 19th
&lt;b&gt;21 hrs&lt;/b&gt; of &lt;b&gt;Holiday&lt;/b&gt; from Jul 3rd to Jul 5th
&lt;b&gt;21 hrs&lt;/b&gt; of &lt;b&gt;Holiday&lt;/b&gt; from Jun 26th to Jun 28th
&lt;b&gt;3 hrs&lt;/b&gt; of &lt;b&gt;Holiday&lt;/b&gt; on May 10th
&lt;b&gt;7 hrs&lt;/b&gt; of &lt;b&gt;Holiday&lt;/b&gt; on Dec 21st
&lt;b&gt;66 days&lt;/b&gt; of &lt;b&gt;Sickness&lt;/b&gt; from Dec 12th to Apr 19th
&lt;b&gt;7 hrs&lt;/b&gt; of &lt;b&gt;Holiday&lt;/b&gt; on Dec 7th
&lt;b&gt;7 hrs&lt;/b&gt; of &lt;b&gt;Holiday&lt;/b&gt; on Dec 5th
&lt;b&gt;3 hrs&lt;/b&gt; of &lt;b&gt;Holiday&lt;/b&gt; on Nov 28th
&lt;b&gt;7 hrs&lt;/b&gt; of &lt;b&gt;Holiday&lt;/b&gt; on Nov 1st
&lt;b&gt;7 hrs&lt;/b&gt; of &lt;b&gt;Holiday&lt;/b&gt; on Oct 31st
&lt;b&gt;2 hrs&lt;/b&gt; of &lt;b&gt;Holiday&lt;/b&gt; on Oct 10th
&lt;b&gt;2 hrs 30 mins&lt;/b&gt; of &lt;b&gt;Holiday&lt;/b&gt; on Sep 12th
Schedule time off: https://dnn.fa.em2.oraclecloud.com/hcmUI/faces/deeplink?objType=ADD_ABSENCE&amp;action=NONE
View absences for a specific duration
View absence balance (excl. sickness balance)</t>
  </si>
  <si>
    <t>how much maternity will i get</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</si>
  <si>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https://nbs-opa.custhelp.com/web-determinations/startsession/NBS_Maternity?seedData=%7bname%3a+%22donna.middleton@nationwide.co.uk%22%2c+env%3a+%22https://dnn.fa.em2.oraclecloud.com%22%7d&amp;opauniqueuser=donna.middleton@nationwide.co.uk</t>
  </si>
  <si>
    <t>Hourly pay</t>
  </si>
  <si>
    <t>Good Morning. I was wondering how my final pay will be given? Will August be my last pay or will I receive any pay in September as well?</t>
  </si>
  <si>
    <t>what date is payday in August?</t>
  </si>
  <si>
    <t>i am in the Directory but not on sharepoint</t>
  </si>
  <si>
    <t>why is my name not on sharepoint</t>
  </si>
  <si>
    <t>why is my name not on the intranet</t>
  </si>
  <si>
    <t>what is loyalty bonus absence</t>
  </si>
  <si>
    <t>loyalty bonus absence</t>
  </si>
  <si>
    <t>absence types</t>
  </si>
  <si>
    <t>delegation of my line manager roles</t>
  </si>
  <si>
    <t>delegate line manager responsibilities</t>
  </si>
  <si>
    <t>delegating access before I go on leave</t>
  </si>
  <si>
    <t>how do I set up line manager delegations when I am off for my sabbatical ?</t>
  </si>
  <si>
    <t>New starter employee number</t>
  </si>
  <si>
    <t>Link doesnt work</t>
  </si>
  <si>
    <t>p number</t>
  </si>
  <si>
    <t>new starter employee number</t>
  </si>
  <si>
    <t>I can't find the Bullying policy which explains the steps i need to take to raise a bullying grievence</t>
  </si>
  <si>
    <t>what do i need to do if im being bullied?</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</si>
  <si>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https://nbs-opa.custhelp.com/web-determinations/startsession/SeverancePayEstimator?seedData=%7bname%3a+%22kirsty.heyes@nationwide.co.uk%22%2c+env%3a+%22https://dnn.fa.em2.oraclecloud.com%22%7d&amp;opauniqueuser=kirsty.heyes@nationwide.co.uk
Job Security and Redundancy Policy: https://dnn.fa.em2.oraclecloud.com:443/fscmUI/faces/deeplink?objType=CSO_ARTICLE_CONTENT_KM&amp;objKey=docId%3DHRPOL17%3Blocale%3Den_US&amp;action=EDIT_IN_TAB</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</si>
  <si>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https://nbs-opa.custhelp.com/web-determinations/startsession/SeverancePayEstimator?seedData=%7bname%3a+%22anna.bethell@nationwide.co.uk%22%2c+env%3a+%22https://dnn.fa.em2.oraclecloud.com%22%7d&amp;opauniqueuser=anna.bethell@nationwide.co.uk
Job Security and Redundancy Policy: https://dnn.fa.em2.oraclecloud.com:443/fscmUI/faces/deeplink?objType=CSO_ARTICLE_CONTENT_KM&amp;objKey=docId%3DHRPOL17%3Blocale%3Den_US&amp;action=EDIT_IN_TAB</t>
  </si>
  <si>
    <t>please can i speak to an advisor</t>
  </si>
  <si>
    <t>Hey, please can someone let me know my notice period?</t>
  </si>
  <si>
    <t>Hi, my last day with nationwide is on the 31st, please can you confirm if i am due anymore pay after the 21st august?</t>
  </si>
  <si>
    <t>how much compassionate leave can we have in 12 months?</t>
  </si>
  <si>
    <t>whats the last day you can submit overtime</t>
  </si>
  <si>
    <t>Leaving</t>
  </si>
  <si>
    <t>how much sickness do we get paid</t>
  </si>
  <si>
    <t>I've tried that - too confusing - I might get it wrong - i want an official HR response.</t>
  </si>
  <si>
    <t>how do I speak to a real HR person</t>
  </si>
  <si>
    <t>how do I restore IT access having terminated my Intern with an end date of 25/8</t>
  </si>
  <si>
    <t>When will my last payment for my welfare loan be taken and how much will it be for?</t>
  </si>
  <si>
    <t>Holiday entitlement calcluator</t>
  </si>
  <si>
    <t>part time holiday</t>
  </si>
  <si>
    <t>You have the following time off in the next twelve months.
&lt;b&gt;5 hrs&lt;/b&gt; of &lt;b&gt;Holiday&lt;/b&gt; on Aug 10th
&lt;b&gt;5 hrs&lt;/b&gt; of &lt;b&gt;Holiday&lt;/b&gt; on Aug 17th
&lt;b&gt;5 hrs&lt;/b&gt; of &lt;b&gt;Holiday&lt;/b&gt; on Aug 24th
&lt;b&gt;15 hrs&lt;/b&gt; of &lt;b&gt;Holiday&lt;/b&gt; from Aug 29th to Sep 1st
&lt;b&gt;5 hrs&lt;/b&gt; of &lt;b&gt;Holiday&lt;/b&gt; on Oct 26th
Schedule time off: https://dnn.fa.em2.oraclecloud.com/hcmUI/faces/deeplink?objType=ADD_ABSENCE&amp;action=NONE
View past absences
View absences for a specific duration
View absence balance (excl. sickness balance)</t>
  </si>
  <si>
    <t>part time holiday calculator</t>
  </si>
  <si>
    <t>annual leave holiday calculator</t>
  </si>
  <si>
    <t>past absences</t>
  </si>
  <si>
    <t>You've taken the following time off in the last twelve months.
&lt;b&gt;20 hrs&lt;/b&gt; of &lt;b&gt;Holiday&lt;/b&gt; from Jul 31st to Aug 4th
&lt;b&gt;5 hrs&lt;/b&gt; of &lt;b&gt;Holiday&lt;/b&gt; on Jun 16th
&lt;b&gt;2 days&lt;/b&gt; of &lt;b&gt;Sickness&lt;/b&gt; from Jun 8th to Jun 9th
&lt;b&gt;5 hrs&lt;/b&gt; of &lt;b&gt;Holiday&lt;/b&gt; on Jun 1st
&lt;b&gt;5 hrs&lt;/b&gt; of &lt;b&gt;Holiday&lt;/b&gt; on May 16th
&lt;b&gt;30 hrs&lt;/b&gt; of &lt;b&gt;Holiday&lt;/b&gt; from Apr 3rd to Apr 14th
&lt;b&gt;5 hrs&lt;/b&gt; of &lt;b&gt;Holiday&lt;/b&gt; on Feb 14th
&lt;b&gt;5 hrs&lt;/b&gt; of &lt;b&gt;Family Support Leave&lt;/b&gt; on Feb 6th
&lt;b&gt;2 days&lt;/b&gt; of &lt;b&gt;Sickness&lt;/b&gt; from Feb 2nd to Feb 3rd
&lt;b&gt;5 hrs&lt;/b&gt; of &lt;b&gt;Holiday&lt;/b&gt; on Dec 29th
&lt;b&gt;5 hrs&lt;/b&gt; of &lt;b&gt;Holiday&lt;/b&gt; on Dec 23rd
&lt;b&gt;5 hrs&lt;/b&gt; of &lt;b&gt;Family Support Leave&lt;/b&gt; on Dec 9th
&lt;b&gt;5 hrs&lt;/b&gt; of &lt;b&gt;Family Support Leave&lt;/b&gt; on Nov 24th
&lt;b&gt;4 hrs 30 mins&lt;/b&gt; of &lt;b&gt;Family Support Leave&lt;/b&gt; on Nov 22nd
&lt;b&gt;5 hrs&lt;/b&gt; of &lt;b&gt;Holiday&lt;/b&gt; on Oct 25th
&lt;b&gt;2 days&lt;/b&gt; of &lt;b&gt;Sickness&lt;/b&gt; from Sep 26th to Sep 27th
&lt;b&gt;10 hrs&lt;/b&gt; of &lt;b&gt;Holiday&lt;/b&gt; from Sep 1st to Sep 2nd
&lt;b&gt;5 hrs&lt;/b&gt; of &lt;b&gt;Holiday&lt;/b&gt; on Aug 25th
&lt;b&gt;5 hrs&lt;/b&gt; of &lt;b&gt;Holiday&lt;/b&gt; on Aug 18th
&lt;b&gt;5 hrs&lt;/b&gt; of &lt;b&gt;Holiday&lt;/b&gt; on Aug 11th
Schedule time off: https://dnn.fa.em2.oraclecloud.com/hcmUI/faces/deeplink?objType=ADD_ABSENCE&amp;action=NONE
View future absences
View absences for a specific duration
View absence balance (excl. sickness balance)</t>
  </si>
  <si>
    <t>You have the following time off in the next twelve months.
&lt;b&gt;5 hrs&lt;/b&gt; of &lt;b&gt;Holiday&lt;/b&gt; on Aug 10th
&lt;b&gt;5 hrs&lt;/b&gt; of &lt;b&gt;Holiday&lt;/b&gt; on Aug 17th
&lt;b&gt;5 hrs&lt;/b&gt; of &lt;b&gt;Holiday&lt;/b&gt; on Aug 24th
&lt;b&gt;15 hrs&lt;/b&gt; of &lt;b&gt;Holiday&lt;/b&gt; from Aug 29th to Sep 1st
&lt;b&gt;5 hrs&lt;/b&gt; of &lt;b&gt;Holiday&lt;/b&gt; on Oct 26th
Schedule time off: https://dnn.fa.em2.oraclecloud.com/hcmUI/faces/deeplink?objType=ADD_ABSENCE&amp;action=NONE
View absences for a specific duration
View absence balance (excl. sickness balance)</t>
  </si>
  <si>
    <t>how much holiday can i buy?</t>
  </si>
  <si>
    <t>how much holiday can i buy</t>
  </si>
  <si>
    <t>HOW MANY HOPURS DO I HAVE LEFT</t>
  </si>
  <si>
    <t>HOLIDAY BALANCE</t>
  </si>
  <si>
    <t>what travel expenses can i claim</t>
  </si>
  <si>
    <t>It sounds like you're asking to see theÂ &lt;a href="https://dnn.fa.em2.oraclecloud.com:443/fscmUI/faces/deeplink?objType=CSO_ARTICLE_CONTENT_KM&amp;amp;objKey=docId%3DHRGUI46%3Blocale%3Den_US&amp;amp;action=EDIT_IN_TAB"&gt;PeopleCloud Troubleshooting Tips and Workarounds Guide&lt;/a&gt;. If you need to report a new issue the best way to do this is to raise a &lt;a href="http://dnn.fa.em2.oraclecloud.com/fscmUI/faces/deeplink?objType=SVC_SERVICE_REQUEST_HCM&amp;amp;action=CREATE_IN_TAB&amp;amp;objKey"&gt;Service Request&lt;/a&gt;.</t>
  </si>
  <si>
    <t>welfare loan final payment date</t>
  </si>
  <si>
    <t>purchased holiday not showing</t>
  </si>
  <si>
    <t>Purchased holiday not showing</t>
  </si>
  <si>
    <t>MAT B1 form to submit</t>
  </si>
  <si>
    <t>WHY IT'S ELEARNING DO NOT OPEN?</t>
  </si>
  <si>
    <t>Can i order new uniform for my new starter?</t>
  </si>
  <si>
    <t>sorry but I cant see anything on people cloud</t>
  </si>
  <si>
    <t>employee loan</t>
  </si>
  <si>
    <t>employee personal loan</t>
  </si>
  <si>
    <t>i am not a new srarter</t>
  </si>
  <si>
    <t>how to submit overtimmme</t>
  </si>
  <si>
    <t>submitting overtime</t>
  </si>
  <si>
    <t>submit obertime</t>
  </si>
  <si>
    <t>Shared Parental Leave
To find out more please have a look at the Shared Parental Leave Policy. You may also find it helpful to use the Shared Parental Leave and Pay Questionnaire which will estimate your leave and pay values based on the information you enter into it.
Shared Parental Leave Policy: https://dnn.fa.em2.oraclecloud.com:443/fscmUI/faces/deeplink?objType=CSO_ARTICLE_CONTENT_KM&amp;objKey=docId%3DHRPOL12%3Blocale%3Den_US&amp;action=EDIT_IN_TAB
Shared Parental Leave and Pay Questionnaire: https://nbs-opa.custhelp.com/web-determinations/startsession/NBS_SharedLeave?seedData=%7bname%3a+%22liam.wells@nationwide.co.uk%22%2c+env%3a+%22https://dnn.fa.em2.oraclecloud.com%22%7d&amp;opauniqueuser=liam.wells@nationwide.co.uk</t>
  </si>
  <si>
    <t>As per my comment above If this can be looked into please , regards Kerry</t>
  </si>
  <si>
    <t>2 emails advsing my overtime has not been processed, can you please confirm this has went through ok ? Thanks 
Kerry</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</si>
  <si>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https://nbs-opa.custhelp.com/web-determinations/startsession/SeverancePayEstimator?seedData=%7bname%3a+%22julie.gargett@nationwide.co.uk%22%2c+env%3a+%22https://dnn.fa.em2.oraclecloud.com%22%7d&amp;opauniqueuser=julie.gargett@nationwide.co.uk
Job Security and Redundancy Policy: https://dnn.fa.em2.oraclecloud.com:443/fscmUI/faces/deeplink?objType=CSO_ARTICLE_CONTENT_KM&amp;objKey=docId%3DHRPOL17%3Blocale%3Den_US&amp;action=EDIT_IN_TAB</t>
  </si>
  <si>
    <t>can you help me with an expense form</t>
  </si>
  <si>
    <t>what is askhr telephone number</t>
  </si>
  <si>
    <t>can i speak to a human</t>
  </si>
  <si>
    <t>absence triggers</t>
  </si>
  <si>
    <t>Where would i find my contract</t>
  </si>
  <si>
    <t>How much Holiday am I entitled to?</t>
  </si>
  <si>
    <t>Holiday Policy</t>
  </si>
  <si>
    <t>change employees location</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</si>
  <si>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https://nbs-opa.custhelp.com/web-determinations/startsession/NBS_Maternity?seedData=%7bname%3a+%22Faye.Carey@nationwide.co.uk%22%2c+env%3a+%22https://dnn.fa.em2.oraclecloud.com%22%7d&amp;opauniqueuser=Faye.Carey@nationwide.co.uk</t>
  </si>
  <si>
    <t>baance</t>
  </si>
  <si>
    <t>bank hholidays</t>
  </si>
  <si>
    <t>myreward complaint</t>
  </si>
  <si>
    <t>myreward</t>
  </si>
  <si>
    <t>staff complaint</t>
  </si>
  <si>
    <t>how would a member of staff raise a complaint regarding BUPA my Rewards service</t>
  </si>
  <si>
    <t>how do i get a employer reference</t>
  </si>
  <si>
    <t>how do I change my name</t>
  </si>
  <si>
    <t>who does employer references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</si>
  <si>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https://nbs-opa.custhelp.com/web-determinations/startsession/NBS_FlexWorking?seedData=%7bname%3a+%22jordan.osmond@nationwide.co.uk%22%2c+env%3a+%22https://dnn.fa.em2.oraclecloud.com%22%7d&amp;opauniqueuser=jordan.osmond@nationwide.co.uk</t>
  </si>
  <si>
    <t>can you tell me my salary full time</t>
  </si>
  <si>
    <t>private healthcare</t>
  </si>
  <si>
    <t>need to confirm an employees probation date</t>
  </si>
  <si>
    <t>hourly wage</t>
  </si>
  <si>
    <t>fixed term perm</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</si>
  <si>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https://nbs-opa.custhelp.com/web-determinations/startsession/NBS_Maternity?seedData=%7bname%3a+%22morgan.raby@nationwide.co.uk%22%2c+env%3a+%22https://dnn.fa.em2.oraclecloud.com%22%7d&amp;opauniqueuser=morgan.raby@nationwide.co.uk</t>
  </si>
  <si>
    <t>where is my employment contract</t>
  </si>
  <si>
    <t>How can I get feedback survey responses delivered to my manager as opposed to me</t>
  </si>
  <si>
    <t>How can I get a copy of my contract</t>
  </si>
  <si>
    <t>meal allowance policy</t>
  </si>
  <si>
    <t>DEATH IN BENEFIT TAX</t>
  </si>
  <si>
    <t>My last day will be 25 August 2023. Are you able to confirm if I will be owed holiday or if I owe to the business?</t>
  </si>
  <si>
    <t>You've taken the following time off in the last twelve months.
&lt;b&gt;19 days&lt;/b&gt; of &lt;b&gt;Sickness&lt;/b&gt; from Jul 19th to Aug 14th
&lt;b&gt;14 hrs&lt;/b&gt; of &lt;b&gt;Holiday&lt;/b&gt; from Jul 17th to Jul 18th
&lt;b&gt;70 hrs&lt;/b&gt; of &lt;b&gt;Holiday&lt;/b&gt; from Jun 26th to Jul 7th
&lt;b&gt;35 hrs&lt;/b&gt; of &lt;b&gt;Holiday&lt;/b&gt; from Jun 5th to Jun 9th
&lt;b&gt;4 days&lt;/b&gt; of &lt;b&gt;Sickness&lt;/b&gt; from May 16th to May 19th
&lt;b&gt;14 hrs&lt;/b&gt; of &lt;b&gt;Holiday&lt;/b&gt; from May 12th to May 15th
&lt;b&gt;35 hrs&lt;/b&gt; of &lt;b&gt;Holiday&lt;/b&gt; from Mar 13th to Mar 17th
&lt;b&gt;3 hrs 10 mins&lt;/b&gt; of &lt;b&gt;Holiday&lt;/b&gt; on Jan 13th
&lt;b&gt;14 hrs&lt;/b&gt; of &lt;b&gt;Holiday&lt;/b&gt; from Dec 28th to Dec 29th
&lt;b&gt;5 days&lt;/b&gt; of &lt;b&gt;Sickness&lt;/b&gt; from Dec 19th to Dec 23rd
&lt;b&gt;7 hrs&lt;/b&gt; of &lt;b&gt;Holiday&lt;/b&gt; on Nov 21st
&lt;b&gt;42 calendar days&lt;/b&gt; of &lt;b&gt;Paternity Leave - Childbirth&lt;/b&gt; from Sep 26th to Nov 6th
&lt;b&gt;21 hrs&lt;/b&gt; of &lt;b&gt;Holiday&lt;/b&gt; from Sep 21st to Sep 23rd
&lt;b&gt;7 hrs&lt;/b&gt; of &lt;b&gt;Family Support Leave&lt;/b&gt; on Sep 20th
&lt;b&gt;35 hrs&lt;/b&gt; of &lt;b&gt;Holiday&lt;/b&gt; from Sep 12th to Sep 16th
&lt;b&gt;42 hrs&lt;/b&gt; of &lt;b&gt;Holiday&lt;/b&gt; from Sep 2nd to Sep 9th
Schedule time off: https://dnn.fa.em2.oraclecloud.com/hcmUI/faces/deeplink?objType=ADD_ABSENCE&amp;action=NONE
View future absences
View absences for a specific duration
View absence balance (excl. sickness balance)</t>
  </si>
  <si>
    <t>Would that change if she switched to an admin profile?</t>
  </si>
  <si>
    <t>Can I speak to an HR colleague please</t>
  </si>
  <si>
    <t>Can you help me find out what location a colleague would be allocated to if they changed to an Admin profile?</t>
  </si>
  <si>
    <t>Natalie Rogers</t>
  </si>
  <si>
    <t>&lt;b&gt;Natalie Rogers's&lt;/b&gt; office location is 12 Market Place in Hitchin, Hertfordshire, GB
View &lt;b&gt;Natalie's&lt;/b&gt; profile in &lt;a href="https://dnn.fa.em2.oraclecloud.com/fscmUI/faces/deeplink?objType=DIRECTORY_SEARCH&amp;action=NONE"&gt;Directory&lt;/a&gt; to know more.</t>
  </si>
  <si>
    <t>extend maternity leave</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</si>
  <si>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https://nbs-opa.custhelp.com/web-determinations/startsession/NBS_Maternity?seedData=%7bname%3a+%22debora.calongableazard@nationwide.co.uk%22%2c+env%3a+%22https://dnn.fa.em2.oraclecloud.com%22%7d&amp;opauniqueuser=debora.calongableazard@nationwide.co.uk</t>
  </si>
  <si>
    <t>return from maternity leave</t>
  </si>
  <si>
    <t>Hi - I have a query on a recent change to my Tax code - can you help on that or do I need to speak to HMRC directly ?</t>
  </si>
  <si>
    <t>Work Schedule Assignment</t>
  </si>
  <si>
    <t>How to change my Work Schedule Assignmen</t>
  </si>
  <si>
    <t>what are the working hours for christmas 2023</t>
  </si>
  <si>
    <t>how do i raise a concern</t>
  </si>
  <si>
    <t>Why is my bought holiday not showing in my account?</t>
  </si>
  <si>
    <t>When will my leave from MyReward display in people cloud</t>
  </si>
  <si>
    <t>You have the following time off in the next twelve months.
&lt;b&gt;129 hrs 50 mins&lt;/b&gt; of &lt;b&gt;Holiday&lt;/b&gt; from Oct 3rd to Oct 27th
Schedule time off: https://dnn.fa.em2.oraclecloud.com/hcmUI/faces/deeplink?objType=ADD_ABSENCE&amp;action=NONE
View absences for a specific duration
View absence balance (excl. sickness balance)</t>
  </si>
  <si>
    <t>&lt;a href='https://dnn.fa.em2.oraclecloud.com/hcmUI/content/conn/FusionAppsContentRepository/uuid/dDocID:8510443?download&amp;XFND_SCHEME_ID=1&amp;XFND_CERT_FP=E7A6669B1744C0DE0883C285E2A79DD364729D79&amp;XFND_RANDOM=-5217893850720436022&amp;XFND_EXPIRES=1692030533167&amp;XFND_SIGNATURE=BOmsXvTuJRY5KSJG8K1vpDqEcRpBm-N5EGyYHh4sHiyz4CrzMDFXmwoTB6MstLjqGUTiPYPRgEVN6Ij6S9BXwwW4RbS1E3F3Q0N8EsVqM90gIl29QP4hAg~yIIVGGJw0ZQZ37qiA4xp-yJBZ-WUD-Mtk9J0RmJrxUZUcn5dyvVE_&amp;Id=8510443' &gt;View your payslip&lt;/a&gt;</t>
  </si>
  <si>
    <t>what is my take home salary</t>
  </si>
  <si>
    <t>employment letter request</t>
  </si>
  <si>
    <t>my contribution</t>
  </si>
  <si>
    <t>You have 1 active assignment.
&lt;b&gt;MS Member Representative&lt;/b&gt;, E430455.
You report to Ginelle Males in this assignment.</t>
  </si>
  <si>
    <t>You are &lt;b&gt;Thomas Copestake&lt;/b&gt;, Contact Centre Snr Consultant.
You report to Laura Gaff.
Email: &lt;a href='mailto:Thomas.Copestake@nationwide.co.uk'&gt;Thomas.Copestake@nationwide.co.uk&lt;/a&gt;
View your profile in &lt;a href="https://dnn.fa.em2.oraclecloud.com/fscmUI/faces/deeplink?objType=DIRECTORY_SEARCH&amp;action=NONE"&gt;Directory&lt;/a&gt;.
Need to see a co-worker's contact info? Try something like 'Show me contact info of John Smith'.</t>
  </si>
  <si>
    <t>where to find my employment contract</t>
  </si>
  <si>
    <t>how long is a notice period whilst in probation</t>
  </si>
  <si>
    <t>closed recruitment</t>
  </si>
  <si>
    <t>It's not sick leave</t>
  </si>
  <si>
    <t>It's still not sick leave.  it's a career break.</t>
  </si>
  <si>
    <t>This is not helpful.  Can i raise an HR request please</t>
  </si>
  <si>
    <t>Hi, I need advice on an employee who has taken a career break and wants to return.</t>
  </si>
  <si>
    <t>carry holiday over</t>
  </si>
  <si>
    <t>can I forward any untaken holiday before going on maternity</t>
  </si>
  <si>
    <t>VRF form unable to submit</t>
  </si>
  <si>
    <t>can you please help me?</t>
  </si>
  <si>
    <t>Hi! I cannot see payslips older than april 2021, same for P60</t>
  </si>
  <si>
    <t>uplift</t>
  </si>
  <si>
    <t>pay and benefits</t>
  </si>
  <si>
    <t>my reward option on maternity leave</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</si>
  <si>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https://nbs-opa.custhelp.com/web-determinations/startsession/NBS_Maternity?seedData=%7bname%3a+%22kimberley.seymour@nationwide.co.uk%22%2c+env%3a+%22https://dnn.fa.em2.oraclecloud.com%22%7d&amp;opauniqueuser=kimberley.seymour@nationwide.co.uk</t>
  </si>
  <si>
    <t>Can i contact a HR agent</t>
  </si>
  <si>
    <t>I was called out when not on call (so Emergency Call-Out) at 2am weekday. According to the On Call policy I'm entitled to Disturbance Allowance and Overtime. Which options do I select to claim</t>
  </si>
  <si>
    <t>up coming payslip dates</t>
  </si>
  <si>
    <t>Change location</t>
  </si>
  <si>
    <t>How to request flexible working?</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</si>
  <si>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https://nbs-opa.custhelp.com/web-determinations/startsession/NBS_FlexWorking?seedData=%7bname%3a+%22paulina.szkurlat@nationwide.co.uk%22%2c+env%3a+%22https://dnn.fa.em2.oraclecloud.com%22%7d&amp;opauniqueuser=paulina.szkurlat@nationwide.co.uk</t>
  </si>
  <si>
    <t>Here's your absence balance as of 05/01/2023.
&lt;b&gt;70 hrs 15 mins&lt;/b&gt; of Holiday 
&lt;b&gt;0 hrs&lt;/b&gt; of Recognising Loyalty 
&lt;b&gt;0 hrs&lt;/b&gt; of Work Anniversary 
&lt;b&gt;0 hrs&lt;/b&gt; of MyReward 
&lt;b&gt;12 hrs 45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</si>
  <si>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can i carry over holiday</t>
  </si>
  <si>
    <t>can i sell holiday</t>
  </si>
  <si>
    <t>Hi I accidently added a sickness onto my own people cloud instead of one of my team, how do I remove this?</t>
  </si>
  <si>
    <t>Scottish bank holidays</t>
  </si>
  <si>
    <t>I was just wondering if by moving to London that i would get London weighting?</t>
  </si>
  <si>
    <t>London weighting</t>
  </si>
  <si>
    <t>Link does not work</t>
  </si>
  <si>
    <t>process for new starter leaving</t>
  </si>
  <si>
    <t>New starter asked to hand in notice</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</si>
  <si>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https://nbs-opa.custhelp.com/web-determinations/startsession/NBS_Maternity?seedData=%7bname%3a+%22jemma.watson@nationwide.co.uk%22%2c+env%3a+%22https://dnn.fa.em2.oraclecloud.com%22%7d&amp;opauniqueuser=jemma.watson@nationwide.co.uk</t>
  </si>
  <si>
    <t>occupational health referral</t>
  </si>
  <si>
    <t>mat leave</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</si>
  <si>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https://nbs-opa.custhelp.com/web-determinations/startsession/NBS_Maternity?seedData=%7bname%3a+%22anna.maldini@nationwide.co.uk%22%2c+env%3a+%22https://dnn.fa.em2.oraclecloud.com%22%7d&amp;opauniqueuser=anna.maldini@nationwide.co.uk</t>
  </si>
  <si>
    <t>tenancy reference</t>
  </si>
  <si>
    <t>whats my payroll number</t>
  </si>
  <si>
    <t>payroll number</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</si>
  <si>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https://nbs-opa.custhelp.com/web-determinations/startsession/NBS_Maternity?seedData=%7bname%3a+%22Harriet.Daly@nationwide.co.uk%22%2c+env%3a+%22https://dnn.fa.em2.oraclecloud.com%22%7d&amp;opauniqueuser=Harriet.Daly@nationwide.co.uk</t>
  </si>
  <si>
    <t>what is an entitlement retro day</t>
  </si>
  <si>
    <t>i used the save button</t>
  </si>
  <si>
    <t>completed training still showing</t>
  </si>
  <si>
    <t>when will i see my new job role ?</t>
  </si>
  <si>
    <t>user guides</t>
  </si>
  <si>
    <t>internal job moves and management of goals</t>
  </si>
  <si>
    <t>do our wages get paid into our account this friday?</t>
  </si>
  <si>
    <t>when do we get paid?</t>
  </si>
  <si>
    <t>pay day?</t>
  </si>
  <si>
    <t>do our wages go in on friday?</t>
  </si>
  <si>
    <t>how much holiday do we get</t>
  </si>
  <si>
    <t>uniform standards</t>
  </si>
  <si>
    <t>grooming standards</t>
  </si>
  <si>
    <t>cannot raise service request</t>
  </si>
  <si>
    <t>people cloud access</t>
  </si>
  <si>
    <t>How can I change the date of resignation submission</t>
  </si>
  <si>
    <t>when is next payday</t>
  </si>
  <si>
    <t>can i change my name?</t>
  </si>
  <si>
    <t>salary sacrifice</t>
  </si>
  <si>
    <t>tax</t>
  </si>
  <si>
    <t>My manager has agreed flexible working (10 in 9) - how do we formalise this?  Is it just a case of him changing my my hours on peoplecloud?</t>
  </si>
  <si>
    <t>external  candidate HR email address</t>
  </si>
  <si>
    <t>holiday entitelement</t>
  </si>
  <si>
    <t>how much holiday pro rata</t>
  </si>
  <si>
    <t>In July you updated scheduled KPI on QStory, ever since then, I've found it impossible to stay on track with my schedule. Are you going to give us administration time so we can get other work we need done in the day, or will I be forced to do this outside of my work hours unpaid?</t>
  </si>
  <si>
    <t>show me the redundancy calculator</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</si>
  <si>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https://nbs-opa.custhelp.com/web-determinations/startsession/SeverancePayEstimator?seedData=%7bname%3a+%22joanne.giles@nationwide.co.uk%22%2c+env%3a+%22https://dnn.fa.em2.oraclecloud.com%22%7d&amp;opauniqueuser=joanne.giles@nationwide.co.uk
Job Security and Redundancy Policy: https://dnn.fa.em2.oraclecloud.com:443/fscmUI/faces/deeplink?objType=CSO_ARTICLE_CONTENT_KM&amp;objKey=docId%3DHRPOL17%3Blocale%3Den_US&amp;action=EDIT_IN_TAB</t>
  </si>
  <si>
    <t>HI, i have tried accessing my reward to amend my pension contributions however it is saying i am a leaver. i left nationwide in may 21 and have re started today however have the same P number as last time.</t>
  </si>
  <si>
    <t>Ive been told that I can't as we are moving to multi skilled branch</t>
  </si>
  <si>
    <t>As a muilt skilled branch how do I book holiday</t>
  </si>
  <si>
    <t>when can you book 2024 holidays</t>
  </si>
  <si>
    <t>how do i request flexible working</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</si>
  <si>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https://nbs-opa.custhelp.com/web-determinations/startsession/NBS_FlexWorking?seedData=%7bname%3a+%22Beverley.Cubbon@nationwide.co.uk%22%2c+env%3a+%22https://dnn.fa.em2.oraclecloud.com%22%7d&amp;opauniqueuser=Beverley.Cubbon@nationwide.co.uk</t>
  </si>
  <si>
    <t>can you tell me about time off in lieu</t>
  </si>
  <si>
    <t>what is Time of in lieu and how does it work?</t>
  </si>
  <si>
    <t>what is Time of in lieu and how does it work</t>
  </si>
  <si>
    <t>mmy rights if I resign</t>
  </si>
  <si>
    <t>dependent leave</t>
  </si>
  <si>
    <t>family support</t>
  </si>
  <si>
    <t>family days</t>
  </si>
  <si>
    <t>carers leave</t>
  </si>
  <si>
    <t>Family days</t>
  </si>
  <si>
    <t>Change my employees working hours</t>
  </si>
  <si>
    <t>What is an annualised contract</t>
  </si>
  <si>
    <t>annualised</t>
  </si>
  <si>
    <t>different contract types</t>
  </si>
  <si>
    <t>late night taxi form</t>
  </si>
  <si>
    <t>is it possible to purchase holiday</t>
  </si>
  <si>
    <t>i consend my hours so work my 35 hour week over 4 days - why have I had 7 hours deducted from my absence allowance</t>
  </si>
  <si>
    <t>competency uplift payment</t>
  </si>
  <si>
    <t>how many days can you carry over into next holiday year]</t>
  </si>
  <si>
    <t>where is my contract</t>
  </si>
  <si>
    <t>how much notice do i have to give</t>
  </si>
  <si>
    <t>2 pay rises in the same year</t>
  </si>
  <si>
    <t>How do I find my P45?</t>
  </si>
  <si>
    <t>how to add a performance document</t>
  </si>
  <si>
    <t>logging bereavement absence for team member</t>
  </si>
  <si>
    <t>logging compassionate leave</t>
  </si>
  <si>
    <t>no help at all - thanks</t>
  </si>
  <si>
    <t>why has my expense not been paid</t>
  </si>
  <si>
    <t>investigate claim</t>
  </si>
  <si>
    <t>view service request</t>
  </si>
  <si>
    <t>employee care</t>
  </si>
  <si>
    <t>Reference Email of HR</t>
  </si>
  <si>
    <t>One of my team doesn't have the right learning assigned, how does he get learning assigned?</t>
  </si>
  <si>
    <t>what is your phone number</t>
  </si>
  <si>
    <t>hr phone number</t>
  </si>
  <si>
    <t>if I carry forward 35 hours will I get 5 weeks holiday nexy year?</t>
  </si>
  <si>
    <t>if I carry forward 35 hours will I get 5 weeks holiday next year?</t>
  </si>
  <si>
    <t>can someone call me please?</t>
  </si>
  <si>
    <t>If I am signed off ill by a doctor and had holiday absence booked do I lose those days holiday</t>
  </si>
  <si>
    <t>How do I know my outstanding holiday balance</t>
  </si>
  <si>
    <t>printed payslips</t>
  </si>
  <si>
    <t>housing support package</t>
  </si>
  <si>
    <t>Our colleague housing support package</t>
  </si>
  <si>
    <t>enroll in pension</t>
  </si>
  <si>
    <t>wrong paid amount</t>
  </si>
  <si>
    <t>explain my payslip</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</si>
  <si>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https://nbs-opa.custhelp.com/web-determinations/startsession/NBS_FlexWorking?seedData=%7bname%3a+%22Kelly.Porter@nationwide.co.uk%22%2c+env%3a+%22https://dnn.fa.em2.oraclecloud.com%22%7d&amp;opauniqueuser=Kelly.Porter@nationwide.co.uk</t>
  </si>
  <si>
    <t>redundancy policy</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</si>
  <si>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https://nbs-opa.custhelp.com/web-determinations/startsession/SeverancePayEstimator?seedData=%7bname%3a+%22Kelly.Porter@nationwide.co.uk%22%2c+env%3a+%22https://dnn.fa.em2.oraclecloud.com%22%7d&amp;opauniqueuser=Kelly.Porter@nationwide.co.uk
Job Security and Redundancy Policy: https://dnn.fa.em2.oraclecloud.com:443/fscmUI/faces/deeplink?objType=CSO_ARTICLE_CONTENT_KM&amp;objKey=docId%3DHRPOL17%3Blocale%3Den_US&amp;action=EDIT_IN_TAB</t>
  </si>
  <si>
    <t>leave nationwide</t>
  </si>
  <si>
    <t>where has my 31 hours 45 mins holiday gone</t>
  </si>
  <si>
    <t>view past absenses</t>
  </si>
  <si>
    <t>what is the email i give for a emplotment reference</t>
  </si>
  <si>
    <t>Hi who do i contact regards a work reference for a properties i am renting</t>
  </si>
  <si>
    <t>How do I know my final holiday balance?</t>
  </si>
  <si>
    <t>&lt;a href='https://dnn.fa.em2.oraclecloud.com/hcmUI/content/conn/FusionAppsContentRepository/uuid/dDocID:8515893?download&amp;XFND_SCHEME_ID=1&amp;XFND_CERT_FP=E7A6669B1744C0DE0883C285E2A79DD364729D79&amp;XFND_RANDOM=-4249743752432730252&amp;XFND_EXPIRES=1691755815782&amp;XFND_SIGNATURE=FCtoSzc0AMtplhqfeaiBRmA5CXayUkOw0z3LCFxIsszSX902AEIMqvjkGbu-DMrHqWyxCmQhji2pihc3U7fgnlfsJvQb9sUoxF0IoNJLI8qL5QNaEIZk2Bg8G-OeBJVgxx3NVMB5qanB8ZhykT8NsYHssZCX9f9g1aAXJkHlaLo_&amp;Id=8515893' &gt;View your payslip&lt;/a&gt;</t>
  </si>
  <si>
    <t>how many holidays do i get</t>
  </si>
  <si>
    <t>You've taken the following time off in the last twelve months.
&lt;b&gt;7 hrs&lt;/b&gt; of &lt;b&gt;Holiday&lt;/b&gt; on Jul 14th
&lt;b&gt;14 hrs&lt;/b&gt; of &lt;b&gt;Holiday&lt;/b&gt; from Jul 3rd to Jul 4th
&lt;b&gt;14 hrs&lt;/b&gt; of &lt;b&gt;Holiday&lt;/b&gt; from Jun 22nd to Jun 23rd
&lt;b&gt;35 hrs&lt;/b&gt; of &lt;b&gt;Holiday&lt;/b&gt; from May 15th to May 19th
&lt;b&gt;1 day&lt;/b&gt; of &lt;b&gt;Sickness&lt;/b&gt; on May 2nd
&lt;b&gt;21 hrs&lt;/b&gt; of &lt;b&gt;Holiday&lt;/b&gt; from Apr 19th to Apr 21st
&lt;b&gt;1 day&lt;/b&gt; of &lt;b&gt;Sickness&lt;/b&gt; on Apr 17th
&lt;b&gt;28 hrs&lt;/b&gt; of &lt;b&gt;Holiday&lt;/b&gt; from Mar 28th to Mar 31st
&lt;b&gt;7 hrs&lt;/b&gt; of &lt;b&gt;Holiday&lt;/b&gt; on Feb 27th
&lt;b&gt;42 hrs&lt;/b&gt; of &lt;b&gt;Holiday&lt;/b&gt; from Feb 3rd to Feb 10th
&lt;b&gt;4 days&lt;/b&gt; of &lt;b&gt;Sickness&lt;/b&gt; from Nov 21st to Nov 24th
Schedule time off: https://dnn.fa.em2.oraclecloud.com/hcmUI/faces/deeplink?objType=ADD_ABSENCE&amp;action=NONE
View absences for a specific duration
View absence balance (excl. sickness balance)</t>
  </si>
  <si>
    <t>Here's your absence balance as of 31/12/2023.
&lt;b&gt;65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past absences</t>
  </si>
  <si>
    <t>how many holidays are we allowed  per year?</t>
  </si>
  <si>
    <t>i want to delete an on call</t>
  </si>
  <si>
    <t>i want to delete</t>
  </si>
  <si>
    <t>You haven't taken any time off in the last twelve months.
Schedule time off: https://dnn.fa.em2.oraclecloud.com/hcmUI/faces/deeplink?objType=ADD_ABSENCE&amp;action=NONE
View absences for a specific duration
View absence balance (excl. sickness balance)</t>
  </si>
  <si>
    <t>&lt;a href='https://dnn.fa.em2.oraclecloud.com/hcmUI/content/conn/FusionAppsContentRepository/uuid/dDocID:8518256?download&amp;XFND_SCHEME_ID=1&amp;XFND_CERT_FP=E7A6669B1744C0DE0883C285E2A79DD364729D79&amp;XFND_RANDOM=-2758703219939065707&amp;XFND_EXPIRES=1691483536371&amp;XFND_SIGNATURE=MsYOSn4w6HDngmU~PBjbjBfAVYAZpscm4~kg3tr8LpfiQyBmNq6mgSEQnysATwNxCBtxIrUm7hYMUF48IdYuesCi8PISRQ0VIoBmacX1YlRluAb-mFN1IEDWmr5fLsREvyuMeSv9orM03uBsRVKb4~Ou7BmJLYyL4XG2ibcP5uI_&amp;Id=8518256' &gt;View your payslip&lt;/a&gt;</t>
  </si>
  <si>
    <t>&lt;a href='https://dnn.fa.em2.oraclecloud.com/hcmUI/content/conn/FusionAppsContentRepository/uuid/dDocID:8518256?download&amp;XFND_SCHEME_ID=1&amp;XFND_CERT_FP=E7A6669B1744C0DE0883C285E2A79DD364729D79&amp;XFND_RANDOM=7908840767961119845&amp;XFND_EXPIRES=1692102785597&amp;XFND_SIGNATURE=hTv9yKezvx28vi~EPAfu~A-q1fAfRnZJgRCTk4UOW~21cw5yUneoxvNaucDFB0Uo8j9jL6QpbFvyZB4fVFa9IOOigUp-V0u9RnSdUGzKlBo2TWor5aQt0G9RwLxQKQrgHVGKHN7TKzgy4cUQbJYrXBxNN-Wun6dwyXW17ltluJk_&amp;Id=8518256' &gt;View your payslip&lt;/a&gt;</t>
  </si>
  <si>
    <t>&lt;a href='https://dnn.fa.em2.oraclecloud.com/hcmUI/content/conn/FusionAppsContentRepository/uuid/dDocID:8733833?download&amp;XFND_SCHEME_ID=1&amp;XFND_CERT_FP=E7A6669B1744C0DE0883C285E2A79DD364729D79&amp;XFND_RANDOM=5828198852551660171&amp;XFND_EXPIRES=1692181429882&amp;XFND_SIGNATURE=OsJHBh0e~QgauYC00bEjIQ6j0wgjgLkPFKc3-MSD9QeJuX0n1hE7YHxeZxVyYdigJMGxHv9AywJzaCjfxM~CboNaI6d-xMsY5aeyjOeo-qq0HFIq9R8j8SZJDnQZ8o3Wb9A1NuCMIwB6WYvMdYh02NqfPLGxU33is9E-Bdeypl8_&amp;Id=8733833' &gt;View your payslip&lt;/a&gt;</t>
  </si>
  <si>
    <t>raise a ticket</t>
  </si>
  <si>
    <t>sick pay arrangement</t>
  </si>
  <si>
    <t>Employment reference</t>
  </si>
  <si>
    <t>what does "Salary offset backpay" mean ?</t>
  </si>
  <si>
    <t>You have the following time off in the next twelve months.
&lt;b&gt;35 hrs&lt;/b&gt; of &lt;b&gt;Holiday&lt;/b&gt; from Sep 25th to Sep 29th
&lt;b&gt;28 hrs&lt;/b&gt; of &lt;b&gt;Holiday&lt;/b&gt; from Oct 2nd to Oct 5th
&lt;b&gt;28 hrs&lt;/b&gt; of &lt;b&gt;Holiday&lt;/b&gt; from Nov 28th to Dec 1st
&lt;b&gt;35 hrs&lt;/b&gt; of &lt;b&gt;Holiday&lt;/b&gt; from Dec 4th to Dec 8th
Schedule time off: https://dnn.fa.em2.oraclecloud.com/hcmUI/faces/deeplink?objType=ADD_ABSENCE&amp;action=NONE
View absences for a specific duration
View absence balance (excl. sickness balance)</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</si>
  <si>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https://nbs-opa.custhelp.com/web-determinations/startsession/NBS_Maternity?seedData=%7bname%3a+%22Tazmin.Karim@nationwide.co.uk%22%2c+env%3a+%22https://dnn.fa.em2.oraclecloud.com%22%7d&amp;opauniqueuser=Tazmin.Karim@nationwide.co.uk</t>
  </si>
  <si>
    <t>I'm being discriminated against and need help</t>
  </si>
  <si>
    <t>hello would like to know reg my holidays i did buy</t>
  </si>
  <si>
    <t>is already the 10th and can not see my bought holidays</t>
  </si>
  <si>
    <t>Here's your absence balance as of 27/09/2023.
&lt;b&gt;0 hrs&lt;/b&gt; of MyReward 
&lt;b&gt;5 hrs 30 mins&lt;/b&gt;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</si>
  <si>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can i talk with someone?</t>
  </si>
  <si>
    <t>did buy holidays</t>
  </si>
  <si>
    <t>bought holidays</t>
  </si>
  <si>
    <t>PAID HOLIDAYS</t>
  </si>
  <si>
    <t>You don't have any time off taken or scheduled between 01/01/2023 and 31/12/2023. 
To see your end of year Holiday Balance, select 'View balance as of another date' below and input '31/12/23' when prompted
Schedule time off: https://dnn.fa.em2.oraclecloud.com/hcmUI/faces/deeplink?objType=ADD_ABSENCE&amp;action=NONE
View absence balance (excl. sickness balance)</t>
  </si>
  <si>
    <t>Here's your absence balance as of 31/12/2023.
&lt;b&gt;0 hrs&lt;/b&gt; of MyReward 
&lt;b&gt;103 hrs 30 mins&lt;/b&gt;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</si>
  <si>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31/12/2023.
&lt;b&gt;103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past absences</t>
  </si>
  <si>
    <t>Hello my salary was meant to go up by Â£1000 in August 2023 - this is not showing on pepople cloud</t>
  </si>
  <si>
    <t>how much maternity pay will i recieve</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</si>
  <si>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https://nbs-opa.custhelp.com/web-determinations/startsession/NBS_Maternity?seedData=%7bname%3a+%22Alix.Olarerin@nationwide.co.uk%22%2c+env%3a+%22https://dnn.fa.em2.oraclecloud.com%22%7d&amp;opauniqueuser=Alix.Olarerin@nationwide.co.uk</t>
  </si>
  <si>
    <t>How  much maternity pay will I recieve</t>
  </si>
  <si>
    <t>I need a letter</t>
  </si>
  <si>
    <t>how to i delete a bank account</t>
  </si>
  <si>
    <t>where's my base location</t>
  </si>
  <si>
    <t>Your office location is 21 High Street in Birmingham, West Midlands, GB
Your &lt;a href="https://dnn.fa.em2.oraclecloud.com/hcmUI/faces/deeplink?objType=EMP_CONTACT_INFO&amp;action=NONE"&gt;contact information&lt;/a&gt; page can help you view and update your home address. You should only have one home address on PeopleCloud, so please make sure you use the pencil icon to edit your address. Don't add a separate entry. PeopleCloud feeds this information into the other employee systems that need your address details, so you only need to enter your address here.</t>
  </si>
  <si>
    <t>illness policy</t>
  </si>
  <si>
    <t>what do i do if i need a sick day</t>
  </si>
  <si>
    <t>list of pay days</t>
  </si>
  <si>
    <t>Hello, where might I find more information about the healthcare cover that I have?</t>
  </si>
  <si>
    <t>where is diversity</t>
  </si>
  <si>
    <t>You have 1 active assignment.
&lt;b&gt;Engineer - E1&lt;/b&gt;, E500874.
You report to Peter Ridgway in this assignment.</t>
  </si>
  <si>
    <t>human help?</t>
  </si>
  <si>
    <t>Policy if someone can't be contacted</t>
  </si>
  <si>
    <t>Am I required to be contactable during the day at work?</t>
  </si>
  <si>
    <t>You are &lt;b&gt;James Donnelly&lt;/b&gt;, Engineer - E2.
You report to Dom Osman.
Email: &lt;a href='mailto:James.Donnelly@nationwide.co.uk'&gt;James.Donnelly@nationwide.co.uk&lt;/a&gt;
View your profile in &lt;a href="https://dnn.fa.em2.oraclecloud.com/fscmUI/faces/deeplink?objType=DIRECTORY_SEARCH&amp;action=NONE"&gt;Directory&lt;/a&gt;.
Need to see a co-worker's contact info? Try something like 'Show me contact info of John Smith'.</t>
  </si>
  <si>
    <t>How do i contact payroll</t>
  </si>
  <si>
    <t>There is an unusual deduction on my payslip 'salary offset backpay'. What is this please</t>
  </si>
  <si>
    <t>I dont think I have been paid for working Saturday 6TH May, this was to be paid at single time.</t>
  </si>
  <si>
    <t>do you still get paid your location allowance while on maternity</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</si>
  <si>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https://nbs-opa.custhelp.com/web-determinations/startsession/NBS_Maternity?seedData=%7bname%3a+%22Annie.Hannon@nationwide.co.uk%22%2c+env%3a+%22https://dnn.fa.em2.oraclecloud.com%22%7d&amp;opauniqueuser=Annie.Hannon@nationwide.co.uk</t>
  </si>
  <si>
    <t>how ,many holidays until today</t>
  </si>
  <si>
    <t>Who can i contact about CIFAS</t>
  </si>
  <si>
    <t>I'm sorry. I can't find any active colleagues called &lt;b&gt;Cifas&lt;/b&gt;. Can you enter the person's name again, in case I got it wrong. Just so you know, my directory only shows active colleagues. If the person you're looking for has left or is temporarily inactive they won't show. The same applies to the intranet directory.</t>
  </si>
  <si>
    <t>what is my monthly salary</t>
  </si>
  <si>
    <t>where does pension pay show</t>
  </si>
  <si>
    <t>&lt;a href='https://dnn.fa.em2.oraclecloud.com/hcmUI/content/conn/FusionAppsContentRepository/uuid/dDocID:8514675?download&amp;XFND_SCHEME_ID=1&amp;XFND_CERT_FP=E7A6669B1744C0DE0883C285E2A79DD364729D79&amp;XFND_RANDOM=-1861617134496084969&amp;XFND_EXPIRES=1691487226214&amp;XFND_SIGNATURE=i0yyQ1fuC69aehOU4q4Os6~d-ebwSXTLakDLqwEgL~2DT9cA~Ou7uqVyOp4~bd0E3jcGYkVoiBW-3QxN01-vHGPtQkJFv9534b9ITSvSF8uSDKAQ8hY0Ftr3xpUoRbJoH7XKNIpszeNWodE1U72A2hmGFg~KXKrghbYU8APe5E0_&amp;Id=8514675' &gt;View your payslip&lt;/a&gt;</t>
  </si>
  <si>
    <t>help with pay</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</si>
  <si>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https://nbs-opa.custhelp.com/web-determinations/startsession/NBS_FlexWorking?seedData=%7bname%3a+%22Craig.Wood@nationwide.co.uk%22%2c+env%3a+%22https://dnn.fa.em2.oraclecloud.com%22%7d&amp;opauniqueuser=Craig.Wood@nationwide.co.uk</t>
  </si>
  <si>
    <t>access to qstory</t>
  </si>
  <si>
    <t>Employee statement is incorrect</t>
  </si>
  <si>
    <t>What platform is Grow on</t>
  </si>
  <si>
    <t>Grow edcast</t>
  </si>
  <si>
    <t>Holiday Entitlement calendar</t>
  </si>
  <si>
    <t>Holiday Entitlement Calendar</t>
  </si>
  <si>
    <t>Here's your absence balance as of 31/12/2023.
&lt;b&gt;117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</si>
  <si>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when is the payslip made available</t>
  </si>
  <si>
    <t>What happens to unused holiday</t>
  </si>
  <si>
    <t>I am leaving the Society on 1st September, how much holiday allowance do I have?</t>
  </si>
  <si>
    <t>I am leaving the Society on 1st September, how much holiday allowance do I have</t>
  </si>
  <si>
    <t>Here's your absence balance as of 01/09/2023.
&lt;b&gt;0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</si>
  <si>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I am on a fixed term contract ending 22 September, how much holiday do I have left?</t>
  </si>
  <si>
    <t>Here's your absence balance as of 22/09/2023.
&lt;b&gt;0 hrs&lt;/b&gt; of MyReward 
&lt;b&gt;77 hrs&lt;/b&gt;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</si>
  <si>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What happens to any holiday I don't take?</t>
  </si>
  <si>
    <t>What happens to any holiday I don't take</t>
  </si>
  <si>
    <t>How can I see what my holiday entitlement is this year</t>
  </si>
  <si>
    <t>&lt;a href='https://dnn.fa.em2.oraclecloud.com/hcmUI/content/conn/FusionAppsContentRepository/uuid/dDocID:8520132?download&amp;XFND_SCHEME_ID=1&amp;XFND_CERT_FP=E7A6669B1744C0DE0883C285E2A79DD364729D79&amp;XFND_RANDOM=2846278255742794831&amp;XFND_EXPIRES=1691409481656&amp;XFND_SIGNATURE=L5h7BeJz7ToWtE9FteAt0IZTNxOF~G0mu5Fg5WftQaROzUApJExMJ2fbpkiWgZLm4-73~ludA86m~UQrOwKCLJ5dlQTbp7lfnoE7LY~Sef68LiwqFhbYFIjZ8iaPmwt1vjaOvpdlCAX2Y0HQkbiZZWeEQq1Q3aWee4YaPA3DMKs_&amp;Id=8520132' &gt;View your payslip&lt;/a&gt;</t>
  </si>
  <si>
    <t>&lt;a href='https://dnn.fa.em2.oraclecloud.com/hcmUI/content/conn/FusionAppsContentRepository/uuid/dDocID:8520360?download&amp;XFND_SCHEME_ID=1&amp;XFND_CERT_FP=E7A6669B1744C0DE0883C285E2A79DD364729D79&amp;XFND_RANDOM=824117116366595113&amp;XFND_EXPIRES=1692113763668&amp;XFND_SIGNATURE=P95eW4U4YF~fPV9PYiyAAJ4THdArwqoEURyEjvP0aNJ9i8cvW4x48LpLRfILNcFUqpDLYGdeF0IrO-0VpuYxspLDATKp7Ylgyphrj2gqtxF5N9hvH~kcAL5P9N3lCqG5t2APGVGxBNVY4OJbEyYMZkZdyNw9k8OP8um-rnTv3C0_&amp;Id=8520360' &gt;View your payslip&lt;/a&gt;</t>
  </si>
  <si>
    <t>former staff</t>
  </si>
  <si>
    <t>ex staff</t>
  </si>
  <si>
    <t>staff</t>
  </si>
  <si>
    <t>previous member of staff</t>
  </si>
  <si>
    <t>resigned</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</si>
  <si>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https://nbs-opa.custhelp.com/web-determinations/startsession/NBS_Maternity?seedData=%7bname%3a+%22Charlotte.Eyre@nationwide.co.uk%22%2c+env%3a+%22https://dnn.fa.em2.oraclecloud.com%22%7d&amp;opauniqueuser=Charlotte.Eyre@nationwide.co.uk</t>
  </si>
  <si>
    <t>&lt;a href='https://dnn.fa.em2.oraclecloud.com/hcmUI/content/conn/FusionAppsContentRepository/uuid/dDocID:8518978?download&amp;XFND_SCHEME_ID=1&amp;XFND_CERT_FP=E7A6669B1744C0DE0883C285E2A79DD364729D79&amp;XFND_RANDOM=5671744534279453794&amp;XFND_EXPIRES=1691504461325&amp;XFND_SIGNATURE=B21YJsspzuH9m3SjnjZ5VaJ4pSU0KvU5ajJTTocSo7dG17YJg7cwdPybhJSpQ0P6Sn6gVG5v9kj-przwYlwYF69mFICk7sQTX6a4JiXTMy-aA487rJM9ym~qqJL~j4EH6QR8iJqp04FTUy8ffToaXzcxHSHDfji7Yo-ecKSasXU_&amp;Id=8518978' &gt;View your payslip&lt;/a&gt;</t>
  </si>
  <si>
    <t>change the address at payslips</t>
  </si>
  <si>
    <t>Hi,I found that there is old address in my payslips.
I changed my home address on 4/4/2023. Could you help me please to change it at my payslips?
Thanks</t>
  </si>
  <si>
    <t>can i get a refubnd for my holiday purchase</t>
  </si>
  <si>
    <t>Hi, i want to know how long (how many months) i get paid if off work sick.. That information is required for a cover i am trying to subscribe and the policy i have checked so far does not clearly specify. Kindly help clarify</t>
  </si>
  <si>
    <t>my request 0000254070 is not showing</t>
  </si>
  <si>
    <t>I have an HR helpdesk service request - it was reopened last week but now it does not show in the list</t>
  </si>
  <si>
    <t>Where can I see which fund my pension is invested in and the current value of my fund</t>
  </si>
  <si>
    <t>&lt;a href='https://dnn.fa.em2.oraclecloud.com/hcmUI/content/conn/FusionAppsContentRepository/uuid/dDocID:8745609?download&amp;XFND_SCHEME_ID=1&amp;XFND_CERT_FP=E7A6669B1744C0DE0883C285E2A79DD364729D79&amp;XFND_RANDOM=-7797014292072974186&amp;XFND_EXPIRES=1692181302929&amp;XFND_SIGNATURE=PVPlnqQaZGz2~--077p-EpXfFDHDDllObVUj4f4QXHaUcwS0hfLD5x4y7QjpM7GMmz3-Ph5Bbdu9-tuolADi7DfQb~1sOwkQKswoIfXx8uVl~3D50DaBdc5rfxJncTwCMtvSpIp5YpZUpiaxExFgcSTh66DJfJuneJBOzDniEIA_&amp;Id=8745609' &gt;View your payslip&lt;/a&gt;</t>
  </si>
  <si>
    <t>problem with elearning</t>
  </si>
  <si>
    <t>You have the following time off in the next twelve months.
&lt;b&gt;21 hrs&lt;/b&gt; of &lt;b&gt;Holiday&lt;/b&gt; from Aug 16th to Aug 18th
&lt;b&gt;21 hrs&lt;/b&gt; of &lt;b&gt;Holiday&lt;/b&gt; from Sep 13th to Sep 15th
Schedule time off: https://dnn.fa.em2.oraclecloud.com/hcmUI/faces/deeplink?objType=ADD_ABSENCE&amp;action=NONE
View absences for a specific duration
View absence balance (excl. sickness balance)</t>
  </si>
  <si>
    <t>Here's your absence balance as of 01/01/2023.
&lt;b&gt;122 hrs 45 mins&lt;/b&gt; of Holiday 
&lt;b&gt;0 hrs&lt;/b&gt; of Recognising Loyalty 
&lt;b&gt;0 hrs&lt;/b&gt; of Work Anniversary 
&lt;b&gt;21 hrs&lt;/b&gt; of MyReward 
&lt;b&gt;30 hrs 45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</si>
  <si>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01/01/2024.
&lt;b&gt;126 hrs&lt;/b&gt; of Holiday 
&lt;b&gt;0 hrs&lt;/b&gt; of Recognising Loyalty 
&lt;b&gt;0 hrs&lt;/b&gt; of Work Anniversary 
&lt;b&gt;0 hrs&lt;/b&gt; of MyReward 
&lt;b&gt;12 hrs 30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</si>
  <si>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holiday entitement</t>
  </si>
  <si>
    <t>Here's your absence balance as of 31/12/2023.
&lt;b&gt;62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</si>
  <si>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I need to change my name</t>
  </si>
  <si>
    <t>where can i find information on emergency loans?</t>
  </si>
  <si>
    <t>notify you of a pregnancy</t>
  </si>
  <si>
    <t>Tell your manager as soon as your agency confirms youâ€™ve been matched with a child. If you've already been matched and youâ€™re waiting for a placement date to be agreed, still have a conversation with your manager, so you can start preparing for your adoption leave together. You need to submit your planned adoption leave dates in PeopleCloud within 7 days of being notified of your placement date (if possible). You can change your leave dates if you need to. You just need to make sure you do this at least 28 days before the date you orginally planned to start your leave on. This &lt;a href="https://dnn.fa.em2.oraclecloud.com:443/fscmUI/faces/deeplink?objType=CSO_ARTICLE_CONTENT_KM&amp;objKey=docId%3DHRGUI52%3Blocale%3Den_US&amp;action=EDIT_IN_TAB"&gt;guide&lt;/a&gt; shows you how to submit your leave dates. And if you haven't already done so, please read the Adoption section of the &lt;a href="https://dnn.fa.em2.oraclecloud.com:443/fscmUI/faces/deeplink?objType=CSO_ARTICLE_CONTENT_KM&amp;objKey=docId%3DHRPOL12%3Blocale%3Den_US&amp;action=EDIT_IN_TAB"&gt;Becoming a Parent Policy&lt;/a&gt;.</t>
  </si>
  <si>
    <t>pregnancy</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</si>
  <si>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https://nbs-opa.custhelp.com/web-determinations/startsession/NBS_Maternity?seedData=%7bname%3a+%22Kate.Saunders@nationwide.co.uk%22%2c+env%3a+%22https://dnn.fa.em2.oraclecloud.com%22%7d&amp;opauniqueuser=Kate.Saunders@nationwide.co.uk</t>
  </si>
  <si>
    <t>Hi, Would you be able to provide me a Statement of Employment letter? Thanks</t>
  </si>
  <si>
    <t>Why has my location changed?</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</si>
  <si>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https://nbs-opa.custhelp.com/web-determinations/startsession/NBS_Maternity?seedData=%7bname%3a+%22Jordan.Slade@nationwide.co.uk%22%2c+env%3a+%22https://dnn.fa.em2.oraclecloud.com%22%7d&amp;opauniqueuser=Jordan.Slade@nationwide.co.uk</t>
  </si>
  <si>
    <t>You've taken the following time off in the last twelve months.
&lt;b&gt;2 days&lt;/b&gt; of &lt;b&gt;Sickness&lt;/b&gt; from Aug 3rd to Aug 4th
&lt;b&gt;5 days&lt;/b&gt; of &lt;b&gt;Sickness&lt;/b&gt; from Jul 24th to Jul 28th
&lt;b&gt;7 hrs&lt;/b&gt; of &lt;b&gt;Holiday&lt;/b&gt; on Jul 18th
&lt;b&gt;3 days&lt;/b&gt; of &lt;b&gt;Sickness&lt;/b&gt; from Jul 3rd to Jul 5th
&lt;b&gt;3 hrs 50 mins&lt;/b&gt; of &lt;b&gt;Holiday&lt;/b&gt; on Jun 19th
&lt;b&gt;3 hrs 50 mins&lt;/b&gt; of &lt;b&gt;Holiday&lt;/b&gt; on Jun 14th
&lt;b&gt;7 hrs&lt;/b&gt; of &lt;b&gt;Holiday&lt;/b&gt; on Jun 6th
&lt;b&gt;28 hrs&lt;/b&gt; of &lt;b&gt;Holiday&lt;/b&gt; from May 9th to May 12th
&lt;b&gt;7 hrs&lt;/b&gt; of &lt;b&gt;Family Support Leave&lt;/b&gt; on Mar 20th
&lt;b&gt;7 hrs&lt;/b&gt; of &lt;b&gt;Holiday&lt;/b&gt; on Mar 7th
&lt;b&gt;14 hrs&lt;/b&gt; of &lt;b&gt;Holiday&lt;/b&gt; from Feb 3rd to Feb 6th
&lt;b&gt;1 day&lt;/b&gt; of &lt;b&gt;Sickness&lt;/b&gt; on Jan 30th
&lt;b&gt;8 days&lt;/b&gt; of &lt;b&gt;Sickness&lt;/b&gt; from Nov 29th to Dec 8th
&lt;b&gt;1 day&lt;/b&gt; of &lt;b&gt;Sickness&lt;/b&gt; on Nov 24th
Schedule time off: https://dnn.fa.em2.oraclecloud.com/hcmUI/faces/deeplink?objType=ADD_ABSENCE&amp;action=NONE
View absences for a specific duration
View absence balance (excl. sickness balance)</t>
  </si>
  <si>
    <t>How are reference requests received into HR?</t>
  </si>
  <si>
    <t>Thank you!! :)</t>
  </si>
  <si>
    <t>What is the HR email address?</t>
  </si>
  <si>
    <t>How much notice do I need to give?</t>
  </si>
  <si>
    <t>when is the next payslip due</t>
  </si>
  <si>
    <t>Here's your absence balance as of 31/12/2023.
&lt;b&gt;51 hrs 15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</si>
  <si>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Change person type</t>
  </si>
  <si>
    <t>Pay issue</t>
  </si>
  <si>
    <t>when are bought holidays added to the balance?</t>
  </si>
  <si>
    <t>service request SLA</t>
  </si>
  <si>
    <t>Hello, I need to check my remaining sick pay entitlement</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</si>
  <si>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https://nbs-opa.custhelp.com/web-determinations/startsession/NBS_Maternity?seedData=%7bname%3a+%22Katharine.Spencer@nationwide.co.uk%22%2c+env%3a+%22https://dnn.fa.em2.oraclecloud.com%22%7d&amp;opauniqueuser=Katharine.Spencer@nationwide.co.uk</t>
  </si>
  <si>
    <t>Public holiday dates</t>
  </si>
  <si>
    <t>Holiday when on maternity</t>
  </si>
  <si>
    <t>Contact payroll about tax code</t>
  </si>
  <si>
    <t>How do I contact payroll</t>
  </si>
  <si>
    <t>Probation period</t>
  </si>
  <si>
    <t>Probation</t>
  </si>
  <si>
    <t>When is my probation due?</t>
  </si>
  <si>
    <t>You have the following time off in the next twelve months.
&lt;b&gt;49 hrs&lt;/b&gt; of &lt;b&gt;Holiday&lt;/b&gt; from Sep 11th to Sep 19th
Schedule time off: https://dnn.fa.em2.oraclecloud.com/hcmUI/faces/deeplink?objType=ADD_ABSENCE&amp;action=NONE
View past absences
View absences for a specific duration
View absence balance (excl. sickness balance)</t>
  </si>
  <si>
    <t>When does my probation end?</t>
  </si>
  <si>
    <t>When does my probation end</t>
  </si>
  <si>
    <t>what is hr's email?</t>
  </si>
  <si>
    <t>email address</t>
  </si>
  <si>
    <t>Your work email is &lt;a href='mailto:Abigail.Hawkins@nationwide.co.uk'&gt;Abigail.Hawkins@nationwide.co.uk&lt;/a&gt;.
&lt;a href="https://dnn.fa.em2.oraclecloud.com/hcmUI/faces/deeplink?objType=EMP_CONTACT_INFO&amp;action=NONE"&gt;View additional contact information&lt;/a&gt; including your phone, email, home address and other communication methods.
Need to see a co-workers work email address? Try something like 'Show me John Smith's email'.</t>
  </si>
  <si>
    <t>hr telephone number</t>
  </si>
  <si>
    <t>what is email for hr</t>
  </si>
  <si>
    <t>How do I check that I am enrolled in the Bupa healthcare scheme?</t>
  </si>
  <si>
    <t>How do I setup my Bupa?</t>
  </si>
  <si>
    <t>How do I check that I am enrolled in the Bupa healthcare scheme</t>
  </si>
  <si>
    <t>&lt;a href='https://dnn.fa.em2.oraclecloud.com/hcmUI/content/conn/FusionAppsContentRepository/uuid/dDocID:8517762?download&amp;XFND_SCHEME_ID=1&amp;XFND_CERT_FP=E7A6669B1744C0DE0883C285E2A79DD364729D79&amp;XFND_RANDOM=8110857416037434310&amp;XFND_EXPIRES=1692004074735&amp;XFND_SIGNATURE=a-t3rEarD2xSUy47H1B~~Gb3mHFM9QCxKmwy2pSfiKZiwba9PcC75KHJiJE9JNuPGnPVmYVIdIzax4DjZj3yIx0qjofncomDoqqun5JDkEbHW-Vb4u-u5y8Qi7KFnypSbCEzNTscy87qWzFMxnKtLI4ZprIhC14UBFLNLdljFRw_&amp;Id=8517762' &gt;View your payslip&lt;/a&gt;</t>
  </si>
  <si>
    <t>august pay#</t>
  </si>
  <si>
    <t>&lt;a href='https://dnn.fa.em2.oraclecloud.com/hcmUI/content/conn/FusionAppsContentRepository/uuid/dDocID:8517762?download&amp;XFND_SCHEME_ID=1&amp;XFND_CERT_FP=E7A6669B1744C0DE0883C285E2A79DD364729D79&amp;XFND_RANDOM=8895815108526264287&amp;XFND_EXPIRES=1692023989925&amp;XFND_SIGNATURE=IafuAmMPhnEcyKJibBjf6Z-2i3XqYbWsZ~wvbomT6hKOhMyVocgixc3MiRAHAVi77OvEQ7TcCoKc7VnPDrmqwZPvwE1PFe5MURfQZdSldQLyaOg0Z5Y8HGGyjcUFNbHn3rlVVXJQuQeWBaqtMOHCTD~iama1xjs5GjeVl9CfDR8_&amp;Id=8517762' &gt;View your payslip&lt;/a&gt;</t>
  </si>
  <si>
    <t>payslip august</t>
  </si>
  <si>
    <t>interview questionss</t>
  </si>
  <si>
    <t>holiday renewal</t>
  </si>
  <si>
    <t>is tehre a phone number I can ask a question on?</t>
  </si>
  <si>
    <t>hi, I'm having issues with the travel policy , can someone point me in right direction please?</t>
  </si>
  <si>
    <t>have i passed my probation</t>
  </si>
  <si>
    <t>when will i pass my probation</t>
  </si>
  <si>
    <t>my probation date has passed</t>
  </si>
  <si>
    <t>You've taken the following time off in the last twelve months.
&lt;b&gt;2 days&lt;/b&gt; of &lt;b&gt;Sickness&lt;/b&gt; from Jun 9th to Jun 12th
Schedule time off: https://dnn.fa.em2.oraclecloud.com/hcmUI/faces/deeplink?objType=ADD_ABSENCE&amp;action=NONE
View future absences
View absences for a specific duration
View absence balance (excl. sickness balance)</t>
  </si>
  <si>
    <t>How to download payslips</t>
  </si>
  <si>
    <t>&lt;a href='https://dnn.fa.em2.oraclecloud.com/hcmUI/content/conn/FusionAppsContentRepository/uuid/dDocID:8514584?download&amp;XFND_SCHEME_ID=1&amp;XFND_CERT_FP=E7A6669B1744C0DE0883C285E2A79DD364729D79&amp;XFND_RANDOM=2269780844766096500&amp;XFND_EXPIRES=1692115764106&amp;XFND_SIGNATURE=gCVzzPQZrf18lBZMOQHwfrF1eOEvPNGK30xef67IDmZzEQ3qlAkimU4l44d0VxEvKvbSyqS3RYExVUbl4EKK~gfflA-wuncXz9yyZxltHHa-fc24wP48bX3IrWZbtgQ9daQN3yv6EtriNgcvpLnt9WY0bkVzh5Xx9ufOR2LghM4_&amp;Id=8514584' &gt;View your payslip&lt;/a&gt;</t>
  </si>
  <si>
    <t>Find my department</t>
  </si>
  <si>
    <t>Your department is &lt;b&gt;V966 - Payments&lt;/b&gt;.
Need to see a co-worker's department? Try something like 'Show me John Smith's department'</t>
  </si>
  <si>
    <t>recruitment fee</t>
  </si>
  <si>
    <t>finders fee</t>
  </si>
  <si>
    <t>internal vacancies</t>
  </si>
  <si>
    <t>What is the generic contact email for employment references for myself?</t>
  </si>
  <si>
    <t>Leave balance in days</t>
  </si>
  <si>
    <t>What is notice period</t>
  </si>
  <si>
    <t>how leave encashment calculated as part of leaver</t>
  </si>
  <si>
    <t>ask HR</t>
  </si>
  <si>
    <t>Fair Treatment at Work - Ask a Question</t>
  </si>
  <si>
    <t>Staff charge cards</t>
  </si>
  <si>
    <t>Holiday pay</t>
  </si>
  <si>
    <t>How much holiday am I entitled to</t>
  </si>
  <si>
    <t>how do i stop my pension contributions</t>
  </si>
  <si>
    <t>How do i opt out of pension</t>
  </si>
  <si>
    <t>when can i see this months payslip</t>
  </si>
  <si>
    <t>what is my wage for august</t>
  </si>
  <si>
    <t>&lt;a href='https://dnn.fa.em2.oraclecloud.com/hcmUI/content/conn/FusionAppsContentRepository/uuid/dDocID:8520159?download&amp;XFND_SCHEME_ID=1&amp;XFND_CERT_FP=E7A6669B1744C0DE0883C285E2A79DD364729D79&amp;XFND_RANDOM=-6770621026643133247&amp;XFND_EXPIRES=1691949762040&amp;XFND_SIGNATURE=mqJWdb6v0s-9BHGakH5eDIznUV4P5KZ2Ppw7svC4c~-3NTpc32elRsUy9xWEBcVlVFALUCwxkIhPKuX0sYemg5oTPP0tCnxhRgmH874mJtPBjgaG8G1ZFtHLeNkcU5UEC7RG9MsVKx0qJrrm0GJt-xEW4eZOcDzH0lPV0lyT178_&amp;Id=8520159' &gt;View your payslip&lt;/a&gt;</t>
  </si>
  <si>
    <t>when can i view this months wageslip</t>
  </si>
  <si>
    <t>when can i view my next wageslip</t>
  </si>
  <si>
    <t>HOLIDAY</t>
  </si>
  <si>
    <t>my payslip is incorrect its missing overtime</t>
  </si>
  <si>
    <t>I have queries with my overtime pay</t>
  </si>
  <si>
    <t>When is the cut off period for overtime pay</t>
  </si>
  <si>
    <t>Overtime pay is not reflected on my payslip</t>
  </si>
  <si>
    <t>How much overtime pay did I get</t>
  </si>
  <si>
    <t>&lt;a href='https://dnn.fa.em2.oraclecloud.com/hcmUI/content/conn/FusionAppsContentRepository/uuid/dDocID:8742791?download&amp;XFND_SCHEME_ID=1&amp;XFND_CERT_FP=E7A6669B1744C0DE0883C285E2A79DD364729D79&amp;XFND_RANDOM=4043183854257126992&amp;XFND_EXPIRES=1692186331614&amp;XFND_SIGNATURE=dwMP~F4WUn4cT9lpS2Ge7cigectM3xNeabkA5CWzOM8rDGv73iEonkHcrf7oXyP6kDdQYmDAkRO9cvUZPbDXH35AuUb8X4f7cUYtza3SCCrHuTXdK9yT8jXJpK1PFhhDT0vf07LV-tOMzLwzJx-A8MhHSR-KimFCKazK77L5Rgg_&amp;Id=8742791' &gt;View your payslip&lt;/a&gt;</t>
  </si>
  <si>
    <t>sell holiday</t>
  </si>
  <si>
    <t>i havent been given access to grow learning</t>
  </si>
  <si>
    <t>acces to grow learning</t>
  </si>
  <si>
    <t>Can you you help me get access to grow learning?</t>
  </si>
  <si>
    <t>You have the following time off in the next twelve months.
&lt;b&gt;63 hrs&lt;/b&gt; of &lt;b&gt;Holiday&lt;/b&gt; from Sep 12th to Sep 22nd
&lt;b&gt;14 hrs&lt;/b&gt; of &lt;b&gt;Holiday&lt;/b&gt; from Oct 12th to Oct 13th
Schedule time off: https://dnn.fa.em2.oraclecloud.com/hcmUI/faces/deeplink?objType=ADD_ABSENCE&amp;action=NONE
View absences for a specific duration
View absence balance (excl. sickness balance)</t>
  </si>
  <si>
    <t>Here's your absence balance as of 31/12/2023.
&lt;b&gt;36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t>
  </si>
  <si>
    <t>update tax code</t>
  </si>
  <si>
    <t>&lt;a href='https://dnn.fa.em2.oraclecloud.com/hcmUI/content/conn/FusionAppsContentRepository/uuid/dDocID:8519959?download&amp;XFND_SCHEME_ID=1&amp;XFND_CERT_FP=E7A6669B1744C0DE0883C285E2A79DD364729D79&amp;XFND_RANDOM=3973993000376811686&amp;XFND_EXPIRES=1692011938370&amp;XFND_SIGNATURE=iBx8SUxBtzD6V4GIcjVdkaPPoCmQZV9lfr56YBTrdPcs288mIENe0QtABI38eh99w582jsEiP84eZiCWKA48wqPKEshsCThVlGNUkmaKZz7A~Lj2lYPZAmbZP5S0MKoPevCYYOX9eRYPrUsYzQPNLszqrUOkYgoeR9FcOBaqGE8_&amp;Id=8519959' &gt;View your payslip&lt;/a&gt;</t>
  </si>
  <si>
    <t>update email</t>
  </si>
  <si>
    <t>Sorry, you can't update your work email. Only Logical Access can do this. If you've recently updated your name or preferred name in PeopleCloud, Logical Access will email you in the next few days to ask if you'd like to update your work email to match your new name details.
Your work email is &lt;a href='mailto:Katherine.Bell@nationwide.co.uk'&gt;Katherine.Bell@nationwide.co.uk&lt;/a&gt;.
&lt;a href="https://dnn.fa.em2.oraclecloud.com/hcmUI/faces/deeplink?objType=EMP_CONTACT_INFO&amp;action=NONE"&gt;View additional contact information&lt;/a&gt; including your phone, email, home address and other communication methods.</t>
  </si>
  <si>
    <t>illness absense</t>
  </si>
  <si>
    <t>removing payment method</t>
  </si>
  <si>
    <t>You have the following time off in the next twelve months.
&lt;b&gt;3 hrs 30 mins&lt;/b&gt; of &lt;b&gt;Holiday&lt;/b&gt; on Aug 8th
&lt;b&gt;3 hrs 30 mins&lt;/b&gt; of &lt;b&gt;Holiday&lt;/b&gt; on Aug 9th
&lt;b&gt;3 hrs 30 mins&lt;/b&gt; of &lt;b&gt;Holiday&lt;/b&gt; on Aug 10th
&lt;b&gt;3 hrs 30 mins&lt;/b&gt; of &lt;b&gt;Holiday&lt;/b&gt; on Aug 11th
&lt;b&gt;35 hrs&lt;/b&gt; of &lt;b&gt;Holiday&lt;/b&gt; from Aug 14th to Aug 18th
&lt;b&gt;7 hrs&lt;/b&gt; of &lt;b&gt;Holiday&lt;/b&gt; on Sep 6th
&lt;b&gt;7 hrs&lt;/b&gt; of &lt;b&gt;Holiday&lt;/b&gt; on Nov 15th
&lt;b&gt;14 hrs&lt;/b&gt; of &lt;b&gt;Holiday&lt;/b&gt; from Nov 16th to Nov 17th
Schedule time off: https://dnn.fa.em2.oraclecloud.com/hcmUI/faces/deeplink?objType=ADD_ABSENCE&amp;action=NONE
View absences for a specific duration
View absence balance (excl. sickness balance)</t>
  </si>
  <si>
    <t>21st august and 31st december</t>
  </si>
  <si>
    <t>17th november and 31st december</t>
  </si>
  <si>
    <t>lodging allowance net - what should be entered in Unit section</t>
  </si>
  <si>
    <t>You have 1 active assignment.
&lt;b&gt;Contact Centre Snr Consultant&lt;/b&gt;, E508880.
You report to Lisa Enstone in this assignment.</t>
  </si>
  <si>
    <t>why cant i get access to my rewards</t>
  </si>
  <si>
    <t>how do i cancel pension</t>
  </si>
  <si>
    <t>&lt;a href='https://dnn.fa.em2.oraclecloud.com/hcmUI/content/conn/FusionAppsContentRepository/uuid/dDocID:8733001?download&amp;XFND_SCHEME_ID=1&amp;XFND_CERT_FP=E7A6669B1744C0DE0883C285E2A79DD364729D79&amp;XFND_RANDOM=6855294605729105753&amp;XFND_EXPIRES=1692190037375&amp;XFND_SIGNATURE=HtSwTpfZ-aV7AcsXU2GiJcOgInv0fhMW93HGshQYUAbUO8Bb5x4k9UUHeC1lyKXnvhIil7lCZI15~w~taGYB3fS7FYe7LCYabo5dkqHv3aaSUIxTe9mp1kTz4on6TRgZUfU5p2ogGyRQAEkKul1kfdsr7T9WqMYMalfRPgN7EKI_&amp;Id=8733001' &gt;View your payslip&lt;/a&gt;</t>
  </si>
  <si>
    <t>holiday pay supplement</t>
  </si>
  <si>
    <t>why doesn't calendar show public holidays?</t>
  </si>
  <si>
    <t>when are bought holidays added to absence balance?</t>
  </si>
  <si>
    <t>Holiday pay supplement</t>
  </si>
  <si>
    <t>holiday pay query</t>
  </si>
  <si>
    <t>cut off dates</t>
  </si>
  <si>
    <t>where can i update details of my Next of Kin</t>
  </si>
  <si>
    <t>MANAGING UNDER PERFORMANCE</t>
  </si>
  <si>
    <t>expression of wish</t>
  </si>
  <si>
    <t>peoplecloud personal access</t>
  </si>
  <si>
    <t>how can i access my payslip on my mobile</t>
  </si>
  <si>
    <t>how can i get my payslip on my own device</t>
  </si>
  <si>
    <t>mobile access for pay</t>
  </si>
  <si>
    <t>what is NWDD GPP SMART Employees Contribution</t>
  </si>
  <si>
    <t>&lt;a href='https://dnn.fa.em2.oraclecloud.com/hcmUI/content/conn/FusionAppsContentRepository/uuid/dDocID:8742533?download&amp;XFND_SCHEME_ID=1&amp;XFND_CERT_FP=E7A6669B1744C0DE0883C285E2A79DD364729D79&amp;XFND_RANDOM=4703664609732720297&amp;XFND_EXPIRES=1692185729001&amp;XFND_SIGNATURE=DBlSFUEj~2qisgrTNvrgL8fkr-bTIFqRapRA127Tc676ZKHrjWwGJdRF9LnAPbga6p0P2QmwV-1SrHnmtTVPRHn61ARtPp7Tw5k~3fKIBDwzt9raKE3m-VIwWfdoHl-3SwH7urcyS37GL3vyDG-9IWEgtnQejZR5OOqDen4oe6E_&amp;Id=8742533' &gt;View your payslip&lt;/a&gt;</t>
  </si>
  <si>
    <t>Hi One of my direct reports can no longer access the timesheet portal. Can you help?</t>
  </si>
  <si>
    <t>I need a copy of my contract</t>
  </si>
  <si>
    <t>I think I should have increased public holiday balance</t>
  </si>
  <si>
    <t>Here's your absence balance as of 31/12/2023.
&lt;b&gt;48 hrs&lt;/b&gt; of Holiday 
&lt;b&gt;0 hrs&lt;/b&gt; of Recognising Loyalty 
&lt;b&gt;0 hrs&lt;/b&gt; of Work Anniversary 
&lt;b&gt;0 hrs&lt;/b&gt; of MyReward 
&lt;b&gt;6 hrs 30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</si>
  <si>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&lt;a href='https://dnn.fa.em2.oraclecloud.com/hcmUI/content/conn/FusionAppsContentRepository/uuid/dDocID:8746575?download&amp;XFND_SCHEME_ID=1&amp;XFND_CERT_FP=E7A6669B1744C0DE0883C285E2A79DD364729D79&amp;XFND_RANDOM=-5163820695326458779&amp;XFND_EXPIRES=1692200125640&amp;XFND_SIGNATURE=o9pJkZ1vs1Hcnl0C59UyVIO2l964-TlZtQooZuUSVrS5YMCa3Q4xkrQn043PMpgE4vZ5gjlQ9kFaXipB~WkzBHrNEB615rjGrI5klf9y3BEc8v3~NfhwJvk64RnnP6ZRCPYxQokbinGVQTBNfkUGte3TMEgLo390~OM-E6G9WOE_&amp;Id=8746575' &gt;View your payslip&lt;/a&gt;</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</si>
  <si>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https://nbs-opa.custhelp.com/web-determinations/startsession/NBS_Maternity?seedData=%7bname%3a+%22Amber.Churm@nationwide.co.uk%22%2c+env%3a+%22https://dnn.fa.em2.oraclecloud.com%22%7d&amp;opauniqueuser=Amber.Churm@nationwide.co.uk</t>
  </si>
  <si>
    <t>i am an on emergency tax code</t>
  </si>
  <si>
    <t>So filling my new starter declaration will align my taxes?</t>
  </si>
  <si>
    <t>Okay thank you</t>
  </si>
  <si>
    <t>Hi, please I would like to know why the tax code OT was used for my taxes. thank you</t>
  </si>
  <si>
    <t>Why do i have zero hours as my absence balance when i am meant to have 16.5 hours</t>
  </si>
  <si>
    <t>what are the notice periods for either party inside and outside of prohibation</t>
  </si>
  <si>
    <t>how long is my probation period</t>
  </si>
  <si>
    <t>probibition policy</t>
  </si>
  <si>
    <t>how do i get a copy of my contract of employment</t>
  </si>
  <si>
    <t>opt out of my pension</t>
  </si>
  <si>
    <t>opt out pension</t>
  </si>
  <si>
    <t>how do i change my role title?</t>
  </si>
  <si>
    <t>holiday calendar</t>
  </si>
  <si>
    <t>p45 upload</t>
  </si>
  <si>
    <t>p45 upload from previous employer</t>
  </si>
  <si>
    <t>emergency tax</t>
  </si>
  <si>
    <t>P45/New Starter Declaration</t>
  </si>
  <si>
    <t>Incorrect Gender</t>
  </si>
  <si>
    <t>Where's MyReward holidays</t>
  </si>
  <si>
    <t>NWDD GPP SMART Employees Contribution</t>
  </si>
  <si>
    <t>I want to update my email address</t>
  </si>
  <si>
    <t>Sorry, you can't update your work email. Only Logical Access can do this. If you've recently updated your name or preferred name in PeopleCloud, Logical Access will email you in the next few days to ask if you'd like to update your work email to match your new name details.
Your work email is &lt;a href='mailto:Shabana.Shaikh@nationwide.co.uk'&gt;Shabana.Shaikh@nationwide.co.uk&lt;/a&gt;.
&lt;a href="https://dnn.fa.em2.oraclecloud.com/hcmUI/faces/deeplink?objType=EMP_CONTACT_INFO&amp;action=NONE"&gt;View additional contact information&lt;/a&gt; including your phone, email, home address and other communication methods.</t>
  </si>
  <si>
    <t>how do i put in a holiday</t>
  </si>
  <si>
    <t>hi, I'm filling my employee statement and I work half a day in April in a factory and I'm not sure if I have to answer A or B</t>
  </si>
  <si>
    <t>When will I  be payed</t>
  </si>
  <si>
    <t>where are hr forms</t>
  </si>
  <si>
    <t>update bank details</t>
  </si>
  <si>
    <t>get car allowance</t>
  </si>
  <si>
    <t>NEW STARTER DECLARATION</t>
  </si>
  <si>
    <t>apply for car allowance</t>
  </si>
  <si>
    <t>no i am not asking that</t>
  </si>
  <si>
    <t>why is my MyReward not working</t>
  </si>
  <si>
    <t>new joiner</t>
  </si>
  <si>
    <t>timesheet</t>
  </si>
  <si>
    <t>how to change my preferred name</t>
  </si>
  <si>
    <t>Is there a number I can call?</t>
  </si>
  <si>
    <t>How can I contact the HR team</t>
  </si>
  <si>
    <t>How can I contact HR</t>
  </si>
  <si>
    <t>how do I raise a ticket with HR</t>
  </si>
  <si>
    <t>I'd like to raise a HR request</t>
  </si>
  <si>
    <t>raise a ticket with HR</t>
  </si>
  <si>
    <t>Hello, I've updated my bank details on this app for salary, but I still got a task assigned to me to do this</t>
  </si>
  <si>
    <t>New Starter Decleration form</t>
  </si>
  <si>
    <t>conflicts of interest policy</t>
  </si>
  <si>
    <t>Outside Employment / Work Activity - Manager Guide</t>
  </si>
  <si>
    <t>Thu</t>
  </si>
  <si>
    <t>Tue</t>
  </si>
  <si>
    <t>Wed</t>
  </si>
  <si>
    <t>Fri</t>
  </si>
  <si>
    <t>Mon</t>
  </si>
  <si>
    <t>Sat</t>
  </si>
  <si>
    <t>Sun</t>
  </si>
  <si>
    <t>Day</t>
  </si>
  <si>
    <t>Time</t>
  </si>
  <si>
    <t>Date</t>
  </si>
  <si>
    <t>Talent</t>
  </si>
  <si>
    <t>Your current pay rate is -------GBP  annually.</t>
  </si>
  <si>
    <t>Your current pay rate is -------GBP  annually. Your last approved adjustment was an increase of &lt;b&gt;11&lt;/b&gt;% (----GBP) effective on April 01, 2023.</t>
  </si>
  <si>
    <t>Your current pay rate is -------GBP  annually. Your last approved adjustment was an increase of &lt;b&gt;6.5&lt;/b&gt;% (----GBP) effective on April 01, 2023.</t>
  </si>
  <si>
    <t>Your current pay rate is -------GBP  annually. Your last approved adjustment was an increase of &lt;b&gt;5.9&lt;/b&gt;% (----GBP) effective on May 01, 2023.</t>
  </si>
  <si>
    <t>Your current pay rate is -------GBP  annually. Your last approved adjustment was an increase of &lt;b&gt;2.4&lt;/b&gt;% (----GBP) effective on June 01, 2023.</t>
  </si>
  <si>
    <t>Your current pay rate is -------GBP  annually. Your last approved adjustment was an increase of &lt;b&gt;11.2&lt;/b&gt;% (----GBP) effective on April 01, 2023.</t>
  </si>
  <si>
    <t>Your current pay rate is -------GBP  annually. Your last approved adjustment was an increase of &lt;b&gt;0.7&lt;/b&gt;% (----GBP) effective on June 01, 2023.</t>
  </si>
  <si>
    <t>Your current pay rate is -------GBP  annually. Your last approved adjustment was an increase of &lt;b&gt;10.9&lt;/b&gt;% (----GBP) effective on April 01, 2023.</t>
  </si>
  <si>
    <t>Your current pay rate is -------GBP  annually. Your last approved adjustment was an increase of &lt;b&gt;33.2&lt;/b&gt;% (----GBP) effective on July 17, 2023.</t>
  </si>
  <si>
    <t>Your current pay rate is -------GBP  annually. Your last approved adjustment was an increase of &lt;b&gt;4.4&lt;/b&gt;% (----GBP) effective on June 01, 2023.</t>
  </si>
  <si>
    <t>Your current pay rate is -------GBP  annually. Your last approved adjustment was an increase of &lt;b&gt;3.9&lt;/b&gt;% (----GBP) effective on June 01, 2023.</t>
  </si>
  <si>
    <t>Your current pay rate is -------GBP  annually. Your last approved adjustment was an increase of &lt;b&gt;21&lt;/b&gt;% (----GBP) effective on August 01, 2023.</t>
  </si>
  <si>
    <t>Your current pay rate is -------GBP  annually. Your last approved adjustment was an increase of &lt;b&gt;0.4&lt;/b&gt;% (----GBP) effective on April 02, 2023.</t>
  </si>
  <si>
    <t>Your current pay rate is -------GBP  annually. Your last approved adjustment was an increase of &lt;b&gt;11.4&lt;/b&gt;% (----GBP) effective on July 03, 2023.</t>
  </si>
  <si>
    <t>Your current pay rate is -------GBP  annually. Your last approved adjustment was an increase of &lt;b&gt;13.4&lt;/b&gt;% (----GBP) effective on May 01, 2023.</t>
  </si>
  <si>
    <t>Your current pay rate is -------GBP  annually. Your last approved adjustment was an increase of &lt;b&gt;5&lt;/b&gt;% (----GBP) effective on May 01, 2023.</t>
  </si>
  <si>
    <t>Your current pay rate is -------GBP  annually. Your last approved adjustment was an increase of &lt;b&gt;4.6&lt;/b&gt;% (----GBP) effective on August 01, 2023.</t>
  </si>
  <si>
    <t>Your current pay rate is -------GBP  annually. Your last approved adjustment was an increase of &lt;b&gt;9&lt;/b&gt;% (----GBP) effective on April 01, 2023.</t>
  </si>
  <si>
    <t>You were paid ------ GBP on 20/07/2023.
Here's your payslip information.</t>
  </si>
  <si>
    <t>You were paid ------ GBP on 21/04/2022.
Here's your payslip information.</t>
  </si>
  <si>
    <t>You were paid ------ GBP on 19/05/2022.
Here's your payslip information.</t>
  </si>
  <si>
    <t>You were paid ------ GBP on 21/06/2022.
Here's your payslip information.</t>
  </si>
  <si>
    <t>You were paid ------ GBP on 21/07/2022.
Here's your payslip information.</t>
  </si>
  <si>
    <t>You were paid ------ GBP on 20/07/23.
Here's your payslip information.</t>
  </si>
  <si>
    <t>You were paid ------ GBP on 2023-08-21T00:00:00+00:00.
Here's your payslip information.</t>
  </si>
  <si>
    <t>Success &gt;</t>
  </si>
  <si>
    <t>Tips</t>
  </si>
  <si>
    <t>Failure &gt; Utterance &gt; Mismatched</t>
  </si>
  <si>
    <t>Hide any BOT secondary responses which don't add value to the analysis</t>
  </si>
  <si>
    <t>Failure &gt; Utterance &gt; Unrecognized &gt; Current</t>
  </si>
  <si>
    <t>Once you do a few selections you can just type "S" or "F" or "Q" and see the shorter list of choices.</t>
  </si>
  <si>
    <t>Thus you don't need to use your mouse.</t>
  </si>
  <si>
    <t>Failure &gt; Utterance &gt; Unrecognized (Missed) Entity</t>
  </si>
  <si>
    <t>Failure &gt; Utterance &gt; False Positive</t>
  </si>
  <si>
    <t>Failure &gt; Utterance &gt; Irrelevant</t>
  </si>
  <si>
    <t>___</t>
  </si>
  <si>
    <t>Failure &gt; Interaction</t>
  </si>
  <si>
    <t>Failure &gt; Response &gt; Content</t>
  </si>
  <si>
    <t>Failure &gt; System Error &gt; Timeout</t>
  </si>
  <si>
    <t>Failure &gt; System Error &gt; Infinite Loop</t>
  </si>
  <si>
    <t>Failure &gt; System Error &gt; No Response</t>
  </si>
  <si>
    <t>Failure &gt; System Error &gt; Other</t>
  </si>
  <si>
    <t>Qualified Success &gt; Utterance &gt; Missed Entity</t>
  </si>
  <si>
    <t>Qualified Success &gt; Response &gt; Structure</t>
  </si>
  <si>
    <t>Qualified Success &gt; Response &gt; Content</t>
  </si>
  <si>
    <t>Qualified Success &gt; Response &gt; Grammar</t>
  </si>
  <si>
    <t>Qualified Success &gt; Response &gt; Voice and Tone</t>
  </si>
  <si>
    <t>Qualified Success &gt; Response &gt; Provisonally Handled</t>
  </si>
  <si>
    <t>Unclassifiable &gt;</t>
  </si>
  <si>
    <t>Classification</t>
  </si>
  <si>
    <t>What</t>
  </si>
  <si>
    <t>When</t>
  </si>
  <si>
    <t>Where</t>
  </si>
  <si>
    <t>Utterance Issues</t>
  </si>
  <si>
    <t>Notes / Skil to Assign To</t>
  </si>
  <si>
    <t>Usage Intent</t>
  </si>
  <si>
    <t># of Words</t>
  </si>
  <si>
    <t>Abs Q</t>
  </si>
  <si>
    <t>MSS</t>
  </si>
  <si>
    <t>SR</t>
  </si>
  <si>
    <t>Pay Q</t>
  </si>
  <si>
    <t>Quit</t>
  </si>
  <si>
    <t>Abs</t>
  </si>
  <si>
    <t>absenceBalance.view.self</t>
  </si>
  <si>
    <t>Knowledge</t>
  </si>
  <si>
    <t>Emp Info</t>
  </si>
  <si>
    <t>Personal Info</t>
  </si>
  <si>
    <t>Taxes</t>
  </si>
  <si>
    <t>Learn</t>
  </si>
  <si>
    <t>Letter</t>
  </si>
  <si>
    <t>Benefits</t>
  </si>
  <si>
    <t>EAP</t>
  </si>
  <si>
    <r>
      <t>Employees in the Branch Network are eligible for an in-charge payment when:&lt;br /&gt;
- they're required to be in-charge of a branch (Mon - Sun) for a minimum period of 3 consecutive hours which includes either the branch opening time or the branch closing time&lt;br /&gt;
- they're not claiming an additional responsibility payment for the same period of time&lt;br /&gt;
- they're not a Branch Manager, Senior Branch Manager, Member Services Manager, Assistant Branch Manager or Area Manager (Mortgage Supervision) or District Manager&lt;br /&gt;
Please have a look at the &lt;a href="https://dnn.fa.em2.oraclecloud.com:443/fscmUI/faces/deeplink?objType=CSO_ARTICLE_CONTENT_KM&amp;objKey=docId%3DHRPOL7%3Blocale%3Den_US&amp;action=</t>
    </r>
    <r>
      <rPr>
        <sz val="11"/>
        <rFont val="Calibri (Body)"/>
      </rPr>
      <t>EDIT_IN_TAB</t>
    </r>
    <r>
      <rPr>
        <sz val="11"/>
        <rFont val="Calibri"/>
        <family val="2"/>
        <scheme val="minor"/>
      </rPr>
      <t>"&gt;Branch Network Working Arrangements Policy&lt;/a&gt; for more information.</t>
    </r>
  </si>
  <si>
    <t>Bank</t>
  </si>
  <si>
    <t>Directory</t>
  </si>
  <si>
    <t>Payslip</t>
  </si>
  <si>
    <t xml:space="preserve"> </t>
  </si>
  <si>
    <t>IT Support</t>
  </si>
  <si>
    <t>FlexWorking</t>
  </si>
  <si>
    <t>Expense</t>
  </si>
  <si>
    <t>I'm experiencing some technical issues</t>
  </si>
  <si>
    <t>Worklist</t>
  </si>
  <si>
    <t>JobEvaluation</t>
  </si>
  <si>
    <t>UX</t>
  </si>
  <si>
    <t>No response</t>
  </si>
  <si>
    <t>Careers</t>
  </si>
  <si>
    <t>Dispute</t>
  </si>
  <si>
    <t>Wage</t>
  </si>
  <si>
    <t>Checklist</t>
  </si>
  <si>
    <t>Misc</t>
  </si>
  <si>
    <t>You don't have permission</t>
  </si>
  <si>
    <r>
      <t xml:space="preserve">Change of Hours
You'll find detailed guidance in the Hybrid and Home Working Policy and the Flexible Working Policy. If you'd like to see what your pay and holiday allowance would be if you changed your hours, please use the Change of Hours Prep and Pay Questionnaire.
</t>
    </r>
    <r>
      <rPr>
        <sz val="11"/>
        <color theme="1"/>
        <rFont val="Calibri (Body)"/>
      </rPr>
      <t>Hybrid and Home Working Policy
: https://dnn.fa.em2.oraclecloud.com:443/fscmUI/faces/deeplink?objType=CSO_ARTICLE_CONTENT_KM&amp;objKey=docId%3DHRPOL89%3Blocale%3Den_US&amp;action=EDIT_IN_TAB
Flexible Working Policy: https://dnn.fa.em2.oraclecloud.com:443/fscmUI/faces/deeplink?objType=CSO_ARTICLE_CONTENT_KM&amp;objKey=docId%3DHRPOL13%3Blocale%3Den_US&amp;action=EDIT_IN_TAB
Change of Hours Prep and Pay Questionnaire
: https://nbs-opa.custhelp.com/web-determinations/startsession/NBS_FlexWorking?seedData=%7bname%3a+%22Faye.Gowan@nationwide.co.uk%22%2c+env%3a+%22https://dnn.fa.em2.oraclecloud.com%22%7d&amp;opauniqueuser=Faye.Gowan@nationwide.co.uk</t>
    </r>
  </si>
  <si>
    <r>
      <t xml:space="preserve">Your current annual salary is shown in your &lt;a href="https://dnn.fa.em2.oraclecloud.com/fscmUI/faces/deeplink?objType=PERSON_SPOTLIGHT_CMP&amp;amp;action=NONE"&gt;Compensation&lt;/a&gt; section. This shows your basic (notional) salary, before any deductions and it doesn't include bonuses. If you started part way through the month your first months pay will align with the number of working days you were employed at Nationwide that month.Â If you joined before the 14th of the month your first pay day will be in the same month. </t>
    </r>
    <r>
      <rPr>
        <sz val="11"/>
        <color rgb="FF7030A0"/>
        <rFont val="Calibri (Body)"/>
      </rPr>
      <t>If you joined on or after the 14th your first pay day will be the following month and it'll include your backdated pay for the month you started in</t>
    </r>
    <r>
      <rPr>
        <sz val="11"/>
        <color theme="1"/>
        <rFont val="Calibri"/>
        <family val="2"/>
        <scheme val="minor"/>
      </rPr>
      <t>. Your salary will be paid into the account you specified when you completed your Welcome Pack.Â We transfer your pay so that it reaches your chosen account on &lt;a href="https://nbsuk.sharepoint.com/sites/INTRA-salary/sitepages/payroll-and-payment-of-salary.aspx"&gt;pay day&lt;/a&gt;. How long it takes to show as cleared funds in your account is determined by your bank's / building society's own timescales.Â YourÂ &lt;a href="https://dnn.fa.em2.oraclecloud.com/fscmUI/faces/deeplink?objType=VIEW_RES_PAY_SLIP&amp;amp;action=NONE"&gt;payslip&lt;/a&gt;Â will be available 3 working days before pay day.</t>
    </r>
  </si>
  <si>
    <t>Hiring</t>
  </si>
  <si>
    <t>CSR</t>
  </si>
  <si>
    <t>Qstory</t>
  </si>
  <si>
    <t>Grow</t>
  </si>
  <si>
    <t>I couldn't connect to the application</t>
  </si>
  <si>
    <t>Row Labels</t>
  </si>
  <si>
    <t>Grand Total</t>
  </si>
  <si>
    <t>Count of text</t>
  </si>
  <si>
    <t>Failure</t>
  </si>
  <si>
    <t>Qualified Success</t>
  </si>
  <si>
    <t>Success</t>
  </si>
  <si>
    <t>Column Labels</t>
  </si>
  <si>
    <t>&lt; Total Number of Users</t>
  </si>
  <si>
    <t>Interactions</t>
  </si>
  <si>
    <t>% of all sessions</t>
  </si>
  <si>
    <t>&gt;15</t>
  </si>
  <si>
    <t>User Stickiness</t>
  </si>
  <si>
    <t>User Count</t>
  </si>
  <si>
    <t>Percentage</t>
  </si>
  <si>
    <t>&gt;10</t>
  </si>
  <si>
    <t>Failure Rate</t>
  </si>
  <si>
    <t>Success Rate</t>
  </si>
  <si>
    <t>Intent</t>
  </si>
  <si>
    <t>Failure Ratio</t>
  </si>
  <si>
    <t>System</t>
  </si>
  <si>
    <t>Count of Notes / Skil to Assign To</t>
  </si>
  <si>
    <t>I don't recognise your account</t>
  </si>
  <si>
    <t>Bug 35561431 FYI as pending approval</t>
  </si>
  <si>
    <t>There don't appear to be any absence plan details</t>
  </si>
  <si>
    <t>You can only see absence balances for your team</t>
  </si>
  <si>
    <t>(B)</t>
  </si>
  <si>
    <t>Success Ratio</t>
  </si>
  <si>
    <t>Total %</t>
  </si>
  <si>
    <t>(S)</t>
  </si>
  <si>
    <t>(Multiple Items)</t>
  </si>
  <si>
    <t>Grand Total of Interactions</t>
  </si>
  <si>
    <t>Word Counts</t>
  </si>
  <si>
    <t>Count of Users</t>
  </si>
  <si>
    <t>Total Interactions</t>
  </si>
  <si>
    <r>
      <t>Ok. It sounds like you want to find out about work experience at Nationwide. Take a look at the guidance on theÂ &lt;a href="https://nbsuk.sharepoint.com/sites/INTRA-EmergingTalent/SitePages/Work-Experience.aspx"&gt;Work Experience site&lt;/a&gt;. If you still have a query get in touch by emailing &lt;a href="</t>
    </r>
    <r>
      <rPr>
        <sz val="11"/>
        <color theme="1"/>
        <rFont val="Calibri (Body)"/>
      </rPr>
      <t>mailto</t>
    </r>
    <r>
      <rPr>
        <sz val="11"/>
        <color theme="1"/>
        <rFont val="Calibri"/>
        <family val="2"/>
        <scheme val="minor"/>
      </rPr>
      <t>:emerging.talent@nationwide.co.uk?subject=Work%20experience%20query"&gt;Emerging.Talent@nationwide.co.uk&lt;/a&gt;.</t>
    </r>
  </si>
  <si>
    <t>Popularity of Button Clicks</t>
  </si>
  <si>
    <t>Frequency of Button Clicks</t>
  </si>
  <si>
    <t>Button Label</t>
  </si>
  <si>
    <t>Count of</t>
  </si>
  <si>
    <t>Columns</t>
  </si>
  <si>
    <t>Total of One Button Click</t>
  </si>
  <si>
    <t>% Total Interactions</t>
  </si>
  <si>
    <r>
      <t xml:space="preserve">You've taken the following time off in the last twelve months.
</t>
    </r>
    <r>
      <rPr>
        <sz val="11"/>
        <color theme="1"/>
        <rFont val="Calibri (Body)"/>
      </rPr>
      <t xml:space="preserve">&lt;b&gt;35 hrs&lt;/b&gt; of &lt;b&gt;Holiday&lt;/b&gt; from Jun 5th to Jun 9th
&lt;b&gt;7 hrs&lt;/b&gt; of &lt;b&gt;Holiday&lt;/b&gt; on Apr 14th
&lt;b&gt;42 hrs&lt;/b&gt; of &lt;b&gt;Holiday&lt;/b&gt; from Mar 30th to Apr 7th
&lt;b&gt;14 hrs&lt;/b&gt; of &lt;b&gt;Holiday&lt;/b&gt; from Mar 16th to Mar 17th
&lt;b&gt;14 hrs&lt;/b&gt; of &lt;b&gt;Holiday&lt;/b&gt; from Dec 28th to Dec 29th
&lt;b&gt;7 hrs&lt;/b&gt; of &lt;b&gt;Holiday&lt;/b&gt; on Oct 7th
&lt;b&gt;63 hrs&lt;/b&gt; of &lt;b&gt;Holiday&lt;/b&gt; from Sep 20th to Sep 30th
&lt;b&gt;14 hrs&lt;/b&gt; of &lt;b&gt;Holiday&lt;/b&gt; from Aug 22nd to Aug 23rd
</t>
    </r>
    <r>
      <rPr>
        <sz val="11"/>
        <color theme="1"/>
        <rFont val="Calibri"/>
        <family val="2"/>
        <scheme val="minor"/>
      </rPr>
      <t xml:space="preserve">
Schedule time off: https://dnn.fa.em2.oraclecloud.com/hcmUI/faces/deeplink?objType=ADD_ABSENCE&amp;action=NONE
View future absences
View absences for a specific duration
View absence balance (excl. sickness balance)</t>
    </r>
  </si>
  <si>
    <r>
      <t xml:space="preserve">Here are your first 3 requests:
</t>
    </r>
    <r>
      <rPr>
        <sz val="11"/>
        <color theme="1"/>
        <rFont val="Calibri (Body)"/>
      </rPr>
      <t xml:space="preserve">1. Approval of Holiday Absence Request for Jacqui Gough from 2023-08-17 to 2023-08-17
Completed on August 14th 2023
2. Approval of Holiday Absence Request for Jacqui Gough from 2023-08-17 to 2023-08-17
Completed on August 14th 2023
</t>
    </r>
    <r>
      <rPr>
        <sz val="11"/>
        <color theme="1"/>
        <rFont val="Calibri"/>
        <family val="2"/>
        <scheme val="minor"/>
      </rPr>
      <t xml:space="preserve">
3. Jacqui Gough Provided Final Feedback for My Performance Reflections 2022-23 - End of Year
Completed on March 29th 2023
Next 3</t>
    </r>
  </si>
  <si>
    <r>
      <t xml:space="preserve">Ok. It sounds like you're asking about reversing a leavers resignation / termination transaction. AskHR can action this for you. If it's about one of your direct reports please raise a &lt;a href="https://dnn.fa.em2.oraclecloud.com/fscmUI/faces/deeplink?objType=SVC_SERVICE_REQUEST_HCM&amp;amp;action=CREATE_IN_TAB&amp;amp;objKey=SelfServiceCategory_c%3DNBS_HRM_LEAVERS%3BSelfServiceSubCategory_c%3DNBS_HRM_LEAVERS_AAQ%3BChannelTypeCd%3DNBS_HRM_ODA"&gt;Service Request&lt;/a&gt;,Â making sure to enter their name and the reason for the reversal. </t>
    </r>
    <r>
      <rPr>
        <sz val="11"/>
        <color theme="1"/>
        <rFont val="Calibri (Body)"/>
      </rPr>
      <t>If it's about your resignation please speak to your manager in the first instance. They will then need to raise a Service Request using the guidance above.</t>
    </r>
  </si>
  <si>
    <r>
      <t xml:space="preserve">&lt;p&gt;If you were eligible for the &lt;a href="https://nbsuk.sharepoint.com/sites/INTRA-News/SitePages/Nationwide%E2%80%99s-proposed-pay-package-for-2023-24.aspx"&gt;2023 Annual Pay Review&lt;/a&gt; your new salary details </t>
    </r>
    <r>
      <rPr>
        <sz val="11"/>
        <color theme="1"/>
        <rFont val="Calibri (Body)"/>
      </rPr>
      <t>became available on PeopleCloud on 1 April 2023</t>
    </r>
    <r>
      <rPr>
        <sz val="11"/>
        <color theme="1"/>
        <rFont val="Calibri"/>
        <family val="2"/>
        <scheme val="minor"/>
      </rPr>
      <t>. Your annual pay rise is based on your pre-pay review salary which you'll find by clicking the 'Show Prior Salary' link on your &lt;a href="https://dnn.fa.em2.oraclecloud.com/fscmUI/faces/deeplink?objType=PERSON_SPOTLIGHT_CMP&amp;amp;action=NONE"&gt;My Compensation&lt;/a&gt; page.&lt;/p&gt;</t>
    </r>
  </si>
  <si>
    <r>
      <t xml:space="preserve">Maternity Leave
To find out more please have a look at the Maternity Leave Policy.
You may also find it helpful to use the Maternity Pay &amp; Leave Questionnaire which will estimate your leave and pay values based on the information you enter into it.
</t>
    </r>
    <r>
      <rPr>
        <sz val="11"/>
        <color theme="1"/>
        <rFont val="Calibri (Body)"/>
      </rPr>
      <t>Maternity Leave Policy: https://dnn.fa.em2.oraclecloud.com:443/fscmUI/faces/deeplink?objType=CSO_ARTICLE_CONTENT_KM&amp;objKey=docId%3DHRPOL12%3Blocale%3Den_US&amp;action=EDIT_IN_TAB
Maternity Leave and Pay Questionnaire: https://nbs-opa.custhelp.com/web-determinations/startsession/NBS_Maternity?seedData=%7bname%3a+%22MABEL.CLARKSON@NATIONWIDE.CO.UK%22%2c+env%3a+%22https://dnn.fa.em2.oraclecloud.com%22%7d&amp;opauniqueuser=MABEL.CLARKSON@NATIONWIDE.CO.UK</t>
    </r>
  </si>
  <si>
    <r>
      <t>At Nationwide we offer a &lt;a href="https://nbsuk.sharepoint.com/sites/INTRA-EmployeeBenefits/SitePages/Voluntary%20benefits.aspx"&gt;range of voluntary / flexible benefits&lt;/a&gt;. There are benefits you can start and stop at anytime and others that you can sign up for and amend during the &lt;a href="https://nbsuk.sharepoint.com/sites/INTRA-EmployeeBenefits/SitePages/Q-and-As.aspx#jumpLinkHeadingID5"&gt;annual enrolment window&lt;/a&gt;Â (</t>
    </r>
    <r>
      <rPr>
        <sz val="11"/>
        <color theme="1"/>
        <rFont val="Calibri (Body)"/>
      </rPr>
      <t>unless you experience a</t>
    </r>
    <r>
      <rPr>
        <sz val="11"/>
        <color theme="1"/>
        <rFont val="Calibri"/>
        <family val="2"/>
        <scheme val="minor"/>
      </rPr>
      <t xml:space="preserve"> &lt;a href="https://nbsuk.sharepoint.com/sites/INTRA-EmployeeBenefits/SitePages/Q-and-As.aspx#jumpLinkHeadingID11"&gt;</t>
    </r>
    <r>
      <rPr>
        <sz val="11"/>
        <color theme="1"/>
        <rFont val="Calibri (Body)"/>
      </rPr>
      <t>lifestyle event</t>
    </r>
    <r>
      <rPr>
        <sz val="11"/>
        <color theme="1"/>
        <rFont val="Calibri"/>
        <family val="2"/>
        <scheme val="minor"/>
      </rPr>
      <t>&lt;/a&gt;, in which case you can make changes outside the enrolment window).</t>
    </r>
  </si>
  <si>
    <r>
      <t xml:space="preserve">You'll find your latest P60 and P11D here on yourÂ &lt;a href="https://dnn.fa.em2.oraclecloud.com/fscmUI/faces/deeplink?objType=VIEW_RES_YEAR_END_DOCS&amp;amp;action=NONE"&gt;Payroll Year End Documents&lt;/a&gt;Â page. Previous year's documents can be found in your &lt;a href="https://dnn.fa.em2.oraclecloud.com/fscmUI/faces/deeplink?objType=DOCUMENT_RECORDS&amp;amp;action=NONE"&gt;Document Records&lt;/a&gt; page. </t>
    </r>
    <r>
      <rPr>
        <sz val="11"/>
        <color theme="1"/>
        <rFont val="Calibri (Body)"/>
      </rPr>
      <t xml:space="preserve">To see them you need to click on the X, next to where it says Payroll at the top of the page. If you need copies from before this </t>
    </r>
    <r>
      <rPr>
        <sz val="11"/>
        <color theme="1"/>
        <rFont val="Calibri"/>
        <family val="2"/>
        <scheme val="minor"/>
      </rPr>
      <t>please raise a &lt;a href="https://dnn.fa.em2.oraclecloud.com/fscmUI/faces/deeplink?objType=SVC_SERVICE_REQUEST_HCM&amp;amp;action=CREATE_IN_TAB&amp;amp;objKey=SelfServiceCategory_c%3DNBS_HRM_PAB%3BSelfServiceSubCategory_c%3DNBS_HRM_PAB_AAQ%3BChannelTypeCd%3DNBS_HRM_ODA"&gt;Service Request&lt;/a&gt;.</t>
    </r>
  </si>
  <si>
    <r>
      <t xml:space="preserve">There's a dedicated AskHR email service for ex-employees and for colleagues on long term leave with no access to PeopleCloud. If it's aboutÂ Fair Treatment at Work, sickness absence or wellbeing, it's </t>
    </r>
    <r>
      <rPr>
        <sz val="11"/>
        <color theme="1"/>
        <rFont val="Calibri (Body)"/>
      </rPr>
      <t>FTAWaskaquestion@nationwide.co.uk</t>
    </r>
    <r>
      <rPr>
        <sz val="11"/>
        <color theme="1"/>
        <rFont val="Calibri"/>
        <family val="2"/>
        <scheme val="minor"/>
      </rPr>
      <t>. For any other HR topic, itâ€™s AskHR@nationwide.co.uk.Â If you're in the business you can get in touch byÂ &lt;a href="http://dnn.fa.em2.oraclecloud.com/fscmUI/faces/deeplink?objType=SVC_SERVICE_REQUEST_HCM&amp;amp;action=CREATE_IN_TAB&amp;amp;objKey"&gt;raising a service request&lt;/a&gt;, and if youÂ already have a service request inÂ progress, you canÂ &lt;a href="https://dnn.fa.em2.oraclecloud.com/fscmUI/faces/deeplink?objType=SVC_SERVICE_REQUEST_HCM&amp;amp;action=EDIT_IN_POPUP"&gt;add a note&lt;/a&gt;. If your query is in relation to reference requests, just ask me something like 'How are reference requests received into HR?'.</t>
    </r>
  </si>
  <si>
    <r>
      <t>There's a dedicated AskHR email service for ex-employees and for colleagues on long term leave with no access to PeopleCloud. If it's aboutÂ Fair Treatment at Work, sickness absence or wellbeing, it's FTAW</t>
    </r>
    <r>
      <rPr>
        <sz val="11"/>
        <color theme="1"/>
        <rFont val="Calibri (Body)"/>
      </rPr>
      <t>askaquestion@nationwide.co.uk</t>
    </r>
    <r>
      <rPr>
        <sz val="11"/>
        <color theme="1"/>
        <rFont val="Calibri"/>
        <family val="2"/>
        <scheme val="minor"/>
      </rPr>
      <t xml:space="preserve">. For any other HR topic, itâ€™s </t>
    </r>
    <r>
      <rPr>
        <sz val="11"/>
        <color theme="1"/>
        <rFont val="Calibri (Body)"/>
      </rPr>
      <t>AskHR@nationwide.co.uk</t>
    </r>
    <r>
      <rPr>
        <sz val="11"/>
        <color theme="1"/>
        <rFont val="Calibri"/>
        <family val="2"/>
        <scheme val="minor"/>
      </rPr>
      <t>.Â If you're in the business you can get in touch byÂ &lt;a href="http://dnn.fa.em2.oraclecloud.com/fscmUI/faces/deeplink?objType=SVC_SERVICE_REQUEST_HCM&amp;amp;action=CREATE_IN_TAB&amp;amp;objKey"&gt;raising a service request&lt;/a&gt;, and if youÂ already have a service request inÂ progress, you canÂ &lt;a href="https://dnn.fa.em2.oraclecloud.com/fscmUI/faces/deeplink?objType=SVC_SERVICE_REQUEST_HCM&amp;amp;action=EDIT_IN_POPUP"&gt;add a note&lt;/a&gt;. If your query is in relation to reference requests, just ask me something like 'How are reference requests received into HR?'.</t>
    </r>
  </si>
  <si>
    <r>
      <t xml:space="preserve">You've taken the following time off in the last twelve months.
</t>
    </r>
    <r>
      <rPr>
        <sz val="11"/>
        <color theme="1"/>
        <rFont val="Calibri (Body)"/>
      </rPr>
      <t xml:space="preserve">&lt;b&gt;28 hrs&lt;/b&gt; of &lt;b&gt;Holiday&lt;/b&gt; from May 30th to Jun 2nd
&lt;b&gt;7 hrs&lt;/b&gt; of &lt;b&gt;Holiday&lt;/b&gt; on May 26th
&lt;b&gt;28 hrs&lt;/b&gt; of &lt;b&gt;Holiday&lt;/b&gt; from May 2nd to May 5th
&lt;b&gt;7 hrs&lt;/b&gt; of &lt;b&gt;Holiday&lt;/b&gt; on Mar 31st
&lt;b&gt;7 hrs&lt;/b&gt; of &lt;b&gt;Holiday&lt;/b&gt; on Dec 30th
&lt;b&gt;7 hrs&lt;/b&gt; of &lt;b&gt;Holiday&lt;/b&gt; on Dec 28th
&lt;b&gt;7 hrs&lt;/b&gt; of &lt;b&gt;Holiday&lt;/b&gt; on Dec 20th
&lt;b&gt;7 hrs&lt;/b&gt; of &lt;b&gt;Holiday&lt;/b&gt; on Dec 19th
&lt;b&gt;7 hrs&lt;/b&gt; of &lt;b&gt;Holiday&lt;/b&gt; on Dec 15th
&lt;b&gt;7 hrs&lt;/b&gt; of &lt;b&gt;Holiday&lt;/b&gt; on Dec 12th
&lt;b&gt;14 hrs&lt;/b&gt; of &lt;b&gt;Holiday&lt;/b&gt; from Dec 5th to Dec 6th
&lt;b&gt;14 hrs&lt;/b&gt; of &lt;b&gt;Holiday&lt;/b&gt; from Oct 3rd to Oct 4th
&lt;b&gt;7 hrs&lt;/b&gt; of &lt;b&gt;Holiday&lt;/b&gt; on Sep 20th
&lt;b&gt;70 hrs&lt;/b&gt; of &lt;b&gt;Holiday&lt;/b&gt; from Sep 5th to Sep 16th
&lt;b&gt;21 hrs&lt;/b&gt; of &lt;b&gt;Holiday&lt;/b&gt; from Aug 17th to Aug 19th
</t>
    </r>
    <r>
      <rPr>
        <sz val="11"/>
        <color theme="1"/>
        <rFont val="Calibri"/>
        <family val="2"/>
        <scheme val="minor"/>
      </rPr>
      <t xml:space="preserve">
Schedule time off: https://dnn.fa.em2.oraclecloud.com/hcmUI/faces/deeplink?objType=ADD_ABSENCE&amp;action=NONE
View absences for a specific duration
View absence balance (excl. sickness balance)</t>
    </r>
  </si>
  <si>
    <r>
      <t xml:space="preserve">Holidays and Absence
Would you like to:
</t>
    </r>
    <r>
      <rPr>
        <sz val="11"/>
        <color theme="1"/>
        <rFont val="Calibri (Body)"/>
      </rPr>
      <t>See how much unused holiday you have left
Request leave / record an absence: https://dnn.fa.em2.oraclecloud.com/hcmUI/faces/deeplink?objType=ADD_ABSENCE&amp;action=NONE</t>
    </r>
    <r>
      <rPr>
        <sz val="11"/>
        <color theme="1"/>
        <rFont val="Calibri"/>
        <family val="2"/>
        <scheme val="minor"/>
      </rPr>
      <t xml:space="preserve">
View Holiday Policy and Guidance
Use the Holiday Entitlement Calculator: https://dnn.fa.em2.oraclecloud.com:443/fscmUI/faces/deeplink?objType=CSO_ARTICLE_CONTENT_KM&amp;objKey=docId%3DHRIA7%3Blocale%3Den_US&amp;action=EDIT_IN_TAB</t>
    </r>
  </si>
  <si>
    <r>
      <t xml:space="preserve">Sure. You'd like to know if you can submit holiday requests for next year. Yes, you can do this. Your manager will assess your requests in the usual way. To book holiday, </t>
    </r>
    <r>
      <rPr>
        <sz val="11"/>
        <color theme="1"/>
        <rFont val="Calibri (Body)"/>
      </rPr>
      <t xml:space="preserve">tell me </t>
    </r>
    <r>
      <rPr>
        <sz val="11"/>
        <color theme="1"/>
        <rFont val="Calibri"/>
        <family val="2"/>
        <scheme val="minor"/>
      </rPr>
      <t>'Book absence'.</t>
    </r>
  </si>
  <si>
    <r>
      <t>Sure. Just so you know, i</t>
    </r>
    <r>
      <rPr>
        <sz val="11"/>
        <color theme="1"/>
        <rFont val="Calibri (Body)"/>
      </rPr>
      <t>t's not possible to record part days sickness absence</t>
    </r>
    <r>
      <rPr>
        <sz val="11"/>
        <color theme="1"/>
        <rFont val="Calibri"/>
        <family val="2"/>
        <scheme val="minor"/>
      </rPr>
      <t xml:space="preserve"> on PeopleCloud. So you only need to record sick leave on here when someone works less than 50% of their contracted daily hours due to being ill. </t>
    </r>
    <r>
      <rPr>
        <sz val="11"/>
        <color theme="1"/>
        <rFont val="Calibri (Body)"/>
      </rPr>
      <t>Here's how you book part days holiday</t>
    </r>
    <r>
      <rPr>
        <sz val="11"/>
        <color theme="1"/>
        <rFont val="Calibri"/>
        <family val="2"/>
        <scheme val="minor"/>
      </rPr>
      <t>. You'll see the duration automatically defaults to whole days. You need overtype this to reduce the duration. Make sure to use this format, HH:MM (e.g. 03:30 for 3 hrs 30 mins, 03:00 for 3 hours). Then click Submit.</t>
    </r>
  </si>
  <si>
    <r>
      <t xml:space="preserve">Sure. Here are the &lt;a href="https://nbsuk.sharepoint.com/sites/INTRA-Salary/SitePages/Payroll-and-payment-of-salary.aspx"&gt;upcoming pay days&lt;/a&gt; this year. New &lt;a href="https://dnn.fa.em2.oraclecloud.com/fscmUI/faces/deeplink?objType=VIEW_RES_PAY_SLIP&amp;amp;action=NONE"&gt;payslips&lt;/a&gt;Â become available 3 working days before. We transfer your pay into your account on pay day. </t>
    </r>
    <r>
      <rPr>
        <sz val="11"/>
        <color theme="1"/>
        <rFont val="Calibri (Body)"/>
      </rPr>
      <t>Your bank / building society will then clear theseÂ funds in line with their specific timescales.</t>
    </r>
    <r>
      <rPr>
        <sz val="11"/>
        <color theme="1"/>
        <rFont val="Calibri"/>
        <family val="2"/>
        <scheme val="minor"/>
      </rPr>
      <t>&lt;br /&gt;
Did you know you can access your payslips on your mobile device? It's justÂ &lt;a href="https://dnn.fa.em2.oraclecloud.com/fscmUI/faces/deeplink?objType=CSO_ARTICLE_CONTENT_KM&amp;amp;objKey=docId%3DHRGUI147%3Blocale%3Den_US&amp;amp;action=EDIT_IN_TAB"&gt;3 simple steps&lt;/a&gt;Â to get set up.</t>
    </r>
  </si>
  <si>
    <r>
      <t xml:space="preserve">OK. It sounds like youâ€™re asking about obtaining people data. If its about recruitment, either your &lt;a href="https://nbsuk.sharepoint.com/sites/INTRA-Recruitment/SitePages/Resourcing-Team-Contacts.aspx"&gt;Resourcing Business Partner&lt;/a&gt; or your &lt;a href="https://nbsuk.sharepoint.com/sites/INTRA-Recruitment/SitePages/Resourcing-Team-Contacts.aspx"&gt;Recruitment Delivery Manager&lt;/a&gt; can provide this to you. If its about </t>
    </r>
    <r>
      <rPr>
        <sz val="11"/>
        <color theme="1"/>
        <rFont val="Calibri (Body)"/>
      </rPr>
      <t>leaving themes</t>
    </r>
    <r>
      <rPr>
        <sz val="11"/>
        <color theme="1"/>
        <rFont val="Calibri"/>
        <family val="2"/>
        <scheme val="minor"/>
      </rPr>
      <t xml:space="preserve"> our &lt;a href="mailto:exitmanagement@nationwide.co.uk?subject=Leaving%20themes"&gt;Exit Management Team&lt;/a&gt; can help, and if its about things like </t>
    </r>
    <r>
      <rPr>
        <sz val="11"/>
        <color theme="1"/>
        <rFont val="Calibri (Body)"/>
      </rPr>
      <t>attrition or leavers rates</t>
    </r>
    <r>
      <rPr>
        <sz val="11"/>
        <color theme="1"/>
        <rFont val="Calibri"/>
        <family val="2"/>
        <scheme val="minor"/>
      </rPr>
      <t xml:space="preserve"> you need to &lt;a href="https://dnn.fa.em2.oraclecloud.com/fscmUI/faces/deeplink?objType=SVC_SERVICE_REQUEST_HCM&amp;amp;action=CREATE_IN_TAB&amp;amp;objKey=SelfServiceCategory_c%3DNBS_HRM_CAT_HRSYSTEMS%3BSelfServiceSubCategory_c%3DNBS_HRM_HRSYSTEMS_PD%3BChannelTypeCd%3DNBS_HRM_ODA"&gt;raise a service request&lt;/a&gt;, making sure to include as much information as possible. I also recommend reading this &lt;a href="https://nbsuk.sharepoint.com/sites/INTRA-DataPrivacy"&gt;Data Privacy guidance&lt;/a&gt;.</t>
    </r>
  </si>
  <si>
    <r>
      <t xml:space="preserve">Here are your first 3 FYIs:
1. Reminder - Task </t>
    </r>
    <r>
      <rPr>
        <sz val="11"/>
        <color theme="1"/>
        <rFont val="Calibri (Body)"/>
      </rPr>
      <t>New Starter Declaration</t>
    </r>
    <r>
      <rPr>
        <sz val="11"/>
        <color theme="1"/>
        <rFont val="Calibri"/>
        <family val="2"/>
        <scheme val="minor"/>
      </rPr>
      <t xml:space="preserve"> Allocated for Christian Paul, 500874 is Due in 3 Days
2. Reminder - Task Bank Details Allocated for Christian Paul, 500874 is Due in 3 Days
3. Reminder - Task Expression of Wish Allocated for Christian Paul, 500874 is Due in 3 Days</t>
    </r>
  </si>
  <si>
    <r>
      <t xml:space="preserve">&lt;p&gt;If youâ€™re eligible for the &lt;a href="https://nbsuk.sharepoint.com/sites/INTRA-News/SitePages/Nationwide%E2%80%99s-proposed-pay-package-for-2023-24.aspx"&gt;2023 Annual Pay Review&lt;/a&gt; your new salary details </t>
    </r>
    <r>
      <rPr>
        <sz val="11"/>
        <color theme="1"/>
        <rFont val="Calibri (Body)"/>
      </rPr>
      <t>will show on PeopleCloud from 1 April 2023</t>
    </r>
    <r>
      <rPr>
        <sz val="11"/>
        <color theme="1"/>
        <rFont val="Calibri"/>
        <family val="2"/>
        <scheme val="minor"/>
      </rPr>
      <t>. From this date you can just ask me â€˜Whatâ€™s my salaryâ€™, and I'll show you your new salary figures together with the monetary value and % value of your pay rise.Â Your annual pay rise is based on your pre-Pay Review salary which you'll still be able to see after 1st April by clicking the 'Show Prior Salary' link on your &lt;a href="https://dnn.fa.em2.oraclecloud.com/fscmUI/faces/deeplink?objType=PERSON_SPOTLIGHT_CMP&amp;amp;action=NONE"&gt;My Compensation&lt;/a&gt; page.&lt;/p&gt;</t>
    </r>
  </si>
  <si>
    <t xml:space="preserve">Sometimes the same team does grammar and voice and tone, so do you really need to label these differently? </t>
  </si>
  <si>
    <t>For answers you might be building a better integration for.</t>
  </si>
  <si>
    <t>Could be from a junk entry, or just one can't figure out what they mean</t>
  </si>
  <si>
    <t>Missed understanding a customer specific name for the company name, product, service, feature, or an industry term</t>
  </si>
  <si>
    <t>System did not respond</t>
  </si>
  <si>
    <t>System is caught in a loop and can't get out (user can't exit)</t>
  </si>
  <si>
    <t>Back-end system is unresponsive.</t>
  </si>
  <si>
    <t>Here's your absence balance as of 01/03/2023.
&lt;b&gt;113 hrs 15 mins&lt;/b&gt; of Holiday 
&lt;b&gt;35 hrs&lt;/b&gt; of Family Support Leave 
&lt;b&gt;0 hrs&lt;/b&gt; of Recognising Loyalty 
&lt;b&gt;0 hrs&lt;/b&gt; of Work Anniversary 
&lt;b&gt;0 hrs&lt;/b&gt; of MyReward 
&lt;b&gt;-15 hrs 45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</si>
  <si>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There are no scheduled absences for your reports between 01/03/2023 and 31/07/2024.</t>
  </si>
  <si>
    <t>Here's your absence balance as of 01/03/2023.
&lt;b&gt;140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</si>
  <si>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01/03/2023.
&lt;b&gt;40 hrs 45 mins&lt;/b&gt; of Holiday 
&lt;b&gt;0 hrs&lt;/b&gt; of Recognising Loyalty 
&lt;b&gt;0 hrs&lt;/b&gt; of Work Anniversary 
&lt;b&gt;0 hrs&lt;/b&gt; of MyReward 
&lt;b&gt;-23 hrs 45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</si>
  <si>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02/03/2023.
&lt;b&gt;82 hrs 15 mins&lt;/b&gt; of Holiday 
&lt;b&gt;0 hrs&lt;/b&gt; of Recognising Loyalty 
&lt;b&gt;0 hrs&lt;/b&gt; of Work Anniversary 
&lt;b&gt;0 hrs&lt;/b&gt; of MyReward 
&lt;b&gt;-12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</si>
  <si>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03/02/2023.
&lt;b&gt;151 hrs 15 mins&lt;/b&gt; of Holiday 
&lt;b&gt;0 hrs&lt;/b&gt; of Recognising Loyalty 
&lt;b&gt;0 hrs&lt;/b&gt; of Work Anniversary 
&lt;b&gt;15 hrs&lt;/b&gt; of MyReward 
&lt;b&gt;-12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</si>
  <si>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02/03/2023.
&lt;b&gt;85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</si>
  <si>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02/03/2023.
&lt;b&gt;104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</si>
  <si>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02/03/2023.
&lt;b&gt;104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t>
  </si>
  <si>
    <t>Here's your absence balance as of 02/03/2023.
&lt;b&gt;144 hrs&lt;/b&gt; of Holiday 
&lt;b&gt;0 hrs&lt;/b&gt; of Recognising Loyalty 
&lt;b&gt;0 hrs&lt;/b&gt; of Work Anniversary 
&lt;b&gt;0 hrs&lt;/b&gt; of MyReward 
&lt;b&gt;-9 hrs 30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</si>
  <si>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02/03/2023.
&lt;b&gt;98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</si>
  <si>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You don't have any time off taken or scheduled between 02/03/2023 and 03/03/2023. 
To see your end of year Holiday Balance, select 'View balance as of another date' below and input '31/12/23' when prompted
Schedule time off: https://dnn.fa.em2.oraclecloud.com/hcmUI/faces/deeplink?objType=ADD_ABSENCE&amp;action=NONE
View absence balance (excl. sickness balance)</t>
  </si>
  <si>
    <t>Here's your absence balance as of 03/03/2023.
&lt;b&gt;122 hrs 45 mins&lt;/b&gt; of Holiday 
&lt;b&gt;0 hrs&lt;/b&gt; of Recognising Loyalty 
&lt;b&gt;0 hrs&lt;/b&gt; of Work Anniversary 
&lt;b&gt;21 hrs&lt;/b&gt; of MyReward 
&lt;b&gt;2 hrs 45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</si>
  <si>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03/03/2023.
&lt;b&gt;104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</si>
  <si>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02/03/2023.
&lt;b&gt;66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</si>
  <si>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02/03/2023.
&lt;b&gt;65 hrs 30 mins&lt;/b&gt; of Holiday 
&lt;b&gt;0 hrs&lt;/b&gt; of Recognising Loyalty 
&lt;b&gt;0 hrs&lt;/b&gt; of Work Anniversary 
&lt;b&gt;0 hrs&lt;/b&gt; of MyReward 
&lt;b&gt;-10 hrs 45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</si>
  <si>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02/03/2023.
&lt;b&gt;65 hrs&lt;/b&gt; of Holiday 
&lt;b&gt;0 hrs&lt;/b&gt; of Recognising Loyalty 
&lt;b&gt;0 hrs&lt;/b&gt; of Work Anniversary 
&lt;b&gt;0 hrs&lt;/b&gt; of MyReward 
&lt;b&gt;-12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</si>
  <si>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03/03/2023.
&lt;b&gt;126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</si>
  <si>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03/03/2023.
&lt;b&gt;87 hrs 15 mins&lt;/b&gt; of Holiday 
&lt;b&gt;0 hrs&lt;/b&gt; of Recognising Loyalty 
&lt;b&gt;0 hrs&lt;/b&gt; of Work Anniversary 
&lt;b&gt;0 hrs&lt;/b&gt; of MyReward 
&lt;b&gt;-13 hrs 45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</si>
  <si>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03/03/2023.
&lt;b&gt;65 hrs 30 mins&lt;/b&gt; of Holiday 
&lt;b&gt;0 hrs&lt;/b&gt; of Recognising Loyalty 
&lt;b&gt;0 hrs&lt;/b&gt; of Work Anniversary 
&lt;b&gt;0 hrs&lt;/b&gt; of MyReward 
&lt;b&gt;-10 hrs 45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</si>
  <si>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03/03/2023.
&lt;b&gt;72 hrs 15 mins&lt;/b&gt; of Holiday 
&lt;b&gt;0 hrs&lt;/b&gt; of Recognising Loyalty 
&lt;b&gt;0 hrs&lt;/b&gt; of Work Anniversary 
&lt;b&gt;0 hrs&lt;/b&gt; of MyReward 
&lt;b&gt;-6 hrs 30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</si>
  <si>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03/03/2023.
&lt;b&gt;148 hrs 45 mins&lt;/b&gt; of Holiday 
&lt;b&gt;0 hrs&lt;/b&gt; of Recognising Loyalty 
&lt;b&gt;0 hrs&lt;/b&gt; of Work Anniversary 
&lt;b&gt;0 hrs&lt;/b&gt; of MyReward 
&lt;b&gt;-7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</si>
  <si>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03/03/2023.
&lt;b&gt;103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</si>
  <si>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03/03/2023.
&lt;b&gt;30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</si>
  <si>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03/03/2023.
&lt;b&gt;124 hrs 15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</si>
  <si>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04/03/2023.
&lt;b&gt;133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</si>
  <si>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04/03/2023.
&lt;b&gt;101 hrs 15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</si>
  <si>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04/03/2023.
&lt;b&gt;47 hrs 40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</si>
  <si>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I joined on 31/10/1988  how much notice do I need to give if I intend to retire on 31/03/2024.  And how much if it was 23/02/2024</t>
  </si>
  <si>
    <t>Here's your absence balance as of 05/03/2023.
&lt;b&gt;65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</si>
  <si>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05/03/2023.
&lt;b&gt;65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past absences</t>
  </si>
  <si>
    <t>Here's your absence balance as of 07/03/2023.
&lt;b&gt;101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</si>
  <si>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07/03/2023.
&lt;b&gt;80 hrs 30 mins&lt;/b&gt; of Holiday 
&lt;b&gt;0 hrs&lt;/b&gt; of Sabbatical Leave 
&lt;b&gt;0 hrs&lt;/b&gt; of Recognising Loyalty 
&lt;b&gt;0 hrs&lt;/b&gt; of Work Anniversary 
&lt;b&gt;0 hrs&lt;/b&gt; of MyReward 
&lt;b&gt;-4 hrs 15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</si>
  <si>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07/03/2023.
&lt;b&gt;100 hrs 2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</si>
  <si>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07/03/2023.
&lt;b&gt;67 hrs&lt;/b&gt; of Holiday 
&lt;b&gt;0 hrs&lt;/b&gt; of Recognising Loyalty 
&lt;b&gt;0 hrs&lt;/b&gt; of Work Anniversary 
&lt;b&gt;0 hrs&lt;/b&gt; of MyReward 
&lt;b&gt;-13 hrs 30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</si>
  <si>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07/03/2023.
&lt;b&gt;132 hrs 30 mins&lt;/b&gt; of Holiday 
&lt;b&gt;7 hrs&lt;/b&gt; of Recognising Loyalty 
&lt;b&gt;7 hrs&lt;/b&gt; of Work Anniversary 
&lt;b&gt;0 hrs&lt;/b&gt; of MyReward 
&lt;b&gt;-7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</si>
  <si>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07/03/2023.
&lt;b&gt;132 hrs 30 mins&lt;/b&gt; of Holiday 
&lt;b&gt;7 hrs&lt;/b&gt; of Recognising Loyalty 
&lt;b&gt;7 hrs&lt;/b&gt; of Work Anniversary 
&lt;b&gt;0 hrs&lt;/b&gt; of MyReward 
&lt;b&gt;-7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t>
  </si>
  <si>
    <t>Here's your absence balance as of 07/03/2023.
&lt;b&gt;91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</si>
  <si>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03/03/23.
&lt;b&gt;98 hrs&lt;/b&gt; of Holiday 
&lt;b&gt;7 hrs&lt;/b&gt; of Recognising Loyalty 
&lt;b&gt;7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</si>
  <si>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03/03/2023.
&lt;b&gt;80 hrs 30 mins&lt;/b&gt; of Holiday 
&lt;b&gt;0 hrs&lt;/b&gt; of Sabbatical Leave 
&lt;b&gt;0 hrs&lt;/b&gt; of Recognising Loyalty 
&lt;b&gt;0 hrs&lt;/b&gt; of Work Anniversary 
&lt;b&gt;0 hrs&lt;/b&gt; of MyReward 
&lt;b&gt;-4 hrs 15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</si>
  <si>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03/03/2023.
&lt;b&gt;91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</si>
  <si>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03/03/2023.
&lt;b&gt;73 hrs 30 mins&lt;/b&gt; of Holiday 
&lt;b&gt;0 hrs&lt;/b&gt; of Recognising Loyalty 
&lt;b&gt;0 hrs&lt;/b&gt; of Work Anniversary 
&lt;b&gt;0 hrs&lt;/b&gt; of MyReward 
&lt;b&gt;-24 hrs 30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</si>
  <si>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03/03/2023.
&lt;b&gt;54 hrs 45 mins&lt;/b&gt; of Holiday 
&lt;b&gt;0 hrs&lt;/b&gt; of Recognising Loyalty 
&lt;b&gt;0 hrs&lt;/b&gt; of Work Anniversary 
&lt;b&gt;0 hrs&lt;/b&gt; of MyReward 
&lt;b&gt;-9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</si>
  <si>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03/03/2023.
&lt;b&gt;78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</si>
  <si>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03/03/2023.
&lt;b&gt;78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t>
  </si>
  <si>
    <t>Here's your absence balance as of 21/03/2023.
&lt;b&gt;33 hrs 15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t>
  </si>
  <si>
    <t>You have the following time off scheduled between 21/03/2023 and 31/12/2023.
&lt;b&gt;7 hrs&lt;/b&gt; of &lt;b&gt;Holiday&lt;/b&gt; on Sep 6th
&lt;b&gt;7 hrs&lt;/b&gt; of &lt;b&gt;Holiday&lt;/b&gt; on Nov 15th
&lt;b&gt;14 hrs&lt;/b&gt; of &lt;b&gt;Holiday&lt;/b&gt; from Nov 16th to Nov 17th 
To see your end of year Holiday Balance, select 'View balance as of another date' below and input '31/12/23' when prompted
Schedule time off: https://dnn.fa.em2.oraclecloud.com/hcmUI/faces/deeplink?objType=ADD_ABSENCE&amp;action=NONE
View absence balance (excl. sickness balance)</t>
  </si>
  <si>
    <t>Here's your absence balance as of 13/11/2023.
&lt;b&gt;5 hrs 15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t>
  </si>
  <si>
    <t>Here's your absence balance as of 03/03/2023.
&lt;b&gt;54 hrs 45 mins&lt;/b&gt; of Holiday 
&lt;b&gt;0 hrs&lt;/b&gt; of Recognising Loyalty 
&lt;b&gt;0 hrs&lt;/b&gt; of Work Anniversary 
&lt;b&gt;0 hrs&lt;/b&gt; of MyReward 
&lt;b&gt;-9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t>
  </si>
  <si>
    <t>Here's your absence balance as of 03/03/2023.
&lt;b&gt;202 hrs 40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</si>
  <si>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03/03/2023.
&lt;b&gt;18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</si>
  <si>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03/03/2023.
&lt;b&gt;77 hrs 12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</si>
  <si>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09/03/2023.
&lt;b&gt;94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</si>
  <si>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09/03/2023.
&lt;b&gt;119 hrs&lt;/b&gt; of Holiday 
&lt;b&gt;0 hrs&lt;/b&gt; of Recognising Loyalty 
&lt;b&gt;7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</si>
  <si>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21/03/2023.
&lt;b&gt;84 hrs&lt;/b&gt; of Holiday 
&lt;b&gt;0 hrs&lt;/b&gt; of Recognising Loyalty 
&lt;b&gt;7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</si>
  <si>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09/03/2023.
&lt;b&gt;76 hrs 45 mins&lt;/b&gt; of Holiday 
&lt;b&gt;0 hrs&lt;/b&gt; of Recognising Loyalty 
&lt;b&gt;0 hrs&lt;/b&gt; of Work Anniversary 
&lt;b&gt;0 hrs&lt;/b&gt; of MyReward 
&lt;b&gt;-18 hrs 15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</si>
  <si>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09/03/2023.
&lt;b&gt;76 hrs 45 mins&lt;/b&gt; of Holiday 
&lt;b&gt;0 hrs&lt;/b&gt; of Recognising Loyalty 
&lt;b&gt;0 hrs&lt;/b&gt; of Work Anniversary 
&lt;b&gt;0 hrs&lt;/b&gt; of MyReward 
&lt;b&gt;-18 hrs 15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t>
  </si>
  <si>
    <t>Here's your absence balance as of 09/03/2023.
&lt;b&gt;126 hrs&lt;/b&gt; of Holiday 
&lt;b&gt;0 hrs&lt;/b&gt; of Recognising Loyalty 
&lt;b&gt;7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</si>
  <si>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09/03/2023.
&lt;b&gt;77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</si>
  <si>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13/03/2023.
&lt;b&gt;0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</si>
  <si>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09/03/2023.
&lt;b&gt;92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</si>
  <si>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09/03/2023.
&lt;b&gt;98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</si>
  <si>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10/03/2023.
&lt;b&gt;126 hrs&lt;/b&gt; of Holiday 
&lt;b&gt;0 hrs&lt;/b&gt; of Recognising Loyalty 
&lt;b&gt;7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</si>
  <si>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10/03/2023.
&lt;b&gt;112 hrs&lt;/b&gt; of Holiday 
&lt;b&gt;210 hrs&lt;/b&gt; of Sabbatical Leave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</si>
  <si>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10/03/2023.
&lt;b&gt;117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</si>
  <si>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11/03/2023.
&lt;b&gt;0 hrs&lt;/b&gt; of MyReward 
&lt;b&gt;19 hrs 30 mins&lt;/b&gt;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</si>
  <si>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11/03/2023.
&lt;b&gt;0 hrs&lt;/b&gt; of MyReward 
&lt;b&gt;175 hrs&lt;/b&gt; of Holiday 
&lt;b&gt;0 hrs&lt;/b&gt; of Recognising Loyalty 
&lt;b&gt;0 hrs&lt;/b&gt; of Work Anniversary 
&lt;b&gt;-7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</si>
  <si>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11/03/2023.
&lt;b&gt;0 hrs&lt;/b&gt; of MyReward 
&lt;b&gt;62 hrs&lt;/b&gt;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</si>
  <si>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11/03/2023.
&lt;b&gt;0 hrs&lt;/b&gt; of MyReward 
&lt;b&gt;175 hrs 5 mins&lt;/b&gt; of Holiday 
&lt;b&gt;0 hrs&lt;/b&gt; of Recognising Loyalty 
&lt;b&gt;7 hrs&lt;/b&gt; of Work Anniversary 
&lt;b&gt;0 hrs&lt;/b&gt; of Public Holiday 
&lt;b&gt;0 hrs&lt;/b&gt; of Sabbatical Leave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</si>
  <si>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11/03/2023.
&lt;b&gt;0 hrs&lt;/b&gt; of MyReward 
&lt;b&gt;137 hrs 30 mins&lt;/b&gt;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</si>
  <si>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11/03/2023.
&lt;b&gt;0 hrs&lt;/b&gt; of MyReward 
&lt;b&gt;77 hrs&lt;/b&gt;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</si>
  <si>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12/03/2023.
&lt;b&gt;0 hrs&lt;/b&gt; of MyReward 
&lt;b&gt;175 hrs 5 mins&lt;/b&gt; of Holiday 
&lt;b&gt;0 hrs&lt;/b&gt; of Recognising Loyalty 
&lt;b&gt;7 hrs&lt;/b&gt; of Work Anniversary 
&lt;b&gt;0 hrs&lt;/b&gt; of Public Holiday 
&lt;b&gt;0 hrs&lt;/b&gt; of Sabbatical Leave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</si>
  <si>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12/03/2023.
&lt;b&gt;173 hrs&lt;/b&gt; of Holiday 
&lt;b&gt;0 hrs&lt;/b&gt; of Sabbatical Leave 
&lt;b&gt;0 hrs&lt;/b&gt; of Recognising Loyalty 
&lt;b&gt;7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</si>
  <si>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13/03/2023.
&lt;b&gt;112 hrs&lt;/b&gt; of Holiday 
&lt;b&gt;0 hrs&lt;/b&gt; of Recognising Loyalty 
&lt;b&gt;0 hrs&lt;/b&gt; of Work Anniversary 
&lt;b&gt;0 hrs&lt;/b&gt; of MyReward 
&lt;b&gt;-1 hr 30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</si>
  <si>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14/03/2023.
&lt;b&gt;151 hrs 15 mins&lt;/b&gt; of Holiday 
&lt;b&gt;0 hrs&lt;/b&gt; of Recognising Loyalty 
&lt;b&gt;0 hrs&lt;/b&gt; of Work Anniversary 
&lt;b&gt;0 hrs&lt;/b&gt; of MyReward 
&lt;b&gt;-8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</si>
  <si>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14/03/2023.
&lt;b&gt;70 hrs 30 mins&lt;/b&gt; of Holiday 
&lt;b&gt;0 hrs&lt;/b&gt; of Recognising Loyalty 
&lt;b&gt;0 hrs&lt;/b&gt; of Work Anniversary 
&lt;b&gt;0 hrs&lt;/b&gt; of MyReward 
&lt;b&gt;-8 hrs 30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</si>
  <si>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14/03/2023.
&lt;b&gt;78 hrs 58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</si>
  <si>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14/03/2023.
&lt;b&gt;113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</si>
  <si>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14/03/2023.
&lt;b&gt;113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t>
  </si>
  <si>
    <t>Here's your absence balance as of 14/03/2023.
&lt;b&gt;161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</si>
  <si>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14/03/2023.
&lt;b&gt;125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</si>
  <si>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14/03/2023.
&lt;b&gt;115 hrs 30 mins&lt;/b&gt; of Holiday 
&lt;b&gt;0 hrs&lt;/b&gt; of Recognising Loyalty 
&lt;b&gt;0 hrs&lt;/b&gt; of Work Anniversary 
&lt;b&gt;0 hrs&lt;/b&gt; of MyReward 
&lt;b&gt;-8 hrs 30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</si>
  <si>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14/03/2023.
&lt;b&gt;127 hrs 19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</si>
  <si>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14/03/2023.
&lt;b&gt;127 hrs 19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past absences</t>
  </si>
  <si>
    <t>Here's your absence balance as of 14/03/2023.
&lt;b&gt;175 hrs&lt;/b&gt; of Holiday 
&lt;b&gt;0 hrs&lt;/b&gt; of Recognising Loyalty 
&lt;b&gt;0 hrs&lt;/b&gt; of Work Anniversary 
&lt;b&gt;7 hrs 10 mins&lt;/b&gt;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</si>
  <si>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15/03/2023.
&lt;b&gt;119 hrs 45 mins&lt;/b&gt; of Holiday 
&lt;b&gt;0 hrs&lt;/b&gt; of Recognising Loyalty 
&lt;b&gt;0 hrs&lt;/b&gt; of Work Anniversary 
&lt;b&gt;0 hrs&lt;/b&gt; of MyReward 
&lt;b&gt;-10 hrs 45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</si>
  <si>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15/03/2023.
&lt;b&gt;48 hrs&lt;/b&gt; of Holiday 
&lt;b&gt;0 hrs&lt;/b&gt; of Recognising Loyalty 
&lt;b&gt;0 hrs&lt;/b&gt; of Work Anniversary 
&lt;b&gt;0 hrs&lt;/b&gt; of MyReward 
&lt;b&gt;6 hrs 30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</si>
  <si>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15/03/2023.
&lt;b&gt;74 hrs 15 mins&lt;/b&gt; of Holiday 
&lt;b&gt;0 hrs&lt;/b&gt; of Recognising Loyalty 
&lt;b&gt;0 hrs&lt;/b&gt; of Work Anniversary 
&lt;b&gt;0 hrs&lt;/b&gt; of MyReward 
&lt;b&gt;-11 hrs 15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</si>
  <si>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15/03/2023.
&lt;b&gt;74 hrs 15 mins&lt;/b&gt; of Holiday 
&lt;b&gt;0 hrs&lt;/b&gt; of Recognising Loyalty 
&lt;b&gt;0 hrs&lt;/b&gt; of Work Anniversary 
&lt;b&gt;0 hrs&lt;/b&gt; of MyReward 
&lt;b&gt;-11 hrs 15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t>
  </si>
  <si>
    <t>Here's your absence balance as of 15/03/2023.
&lt;b&gt;60 hrs&lt;/b&gt; of Holiday 
&lt;b&gt;0 hrs&lt;/b&gt; of Recognising Loyalty 
&lt;b&gt;0 hrs&lt;/b&gt; of Work Anniversary 
&lt;b&gt;0 hrs&lt;/b&gt; of MyReward 
&lt;b&gt;-10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</si>
  <si>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15/03/2023.
&lt;b&gt;52 hrs 15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</si>
  <si>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15/03/2023.
&lt;b&gt;113 hrs&lt;/b&gt; of Holiday 
&lt;b&gt;120 hrs&lt;/b&gt; of Sabbatical Leave 
&lt;b&gt;0 hrs&lt;/b&gt; of Recognising Loyalty 
&lt;b&gt;4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</si>
  <si>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15/03/2023.
&lt;b&gt;115 hrs 40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</si>
  <si>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15/03/2023.
&lt;b&gt;127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</si>
  <si>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15/03/2023.
&lt;b&gt;112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</si>
  <si>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15/03/2023.
&lt;b&gt;86 hrs 15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</si>
  <si>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15/03/2023.
&lt;b&gt;94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</si>
  <si>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16/03/2023.
&lt;b&gt;101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</si>
  <si>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16/03/2023.
&lt;b&gt;67 hrs 2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</si>
  <si>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16/03/2023.
&lt;b&gt;115 hrs&lt;/b&gt; of Holiday 
&lt;b&gt;0 hrs&lt;/b&gt; of Sabbatical Leave 
&lt;b&gt;25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</si>
  <si>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You were paid ------ GBP on 21/03/2023.
Here's your payslip information.</t>
  </si>
  <si>
    <t>GB P45 Plain Paper
go to www.gov.uk/government/publications/income-tax-claiming-tax-back-when-you-have-stopped-working-p50 Help If you need more help, go to www.gov.uk/topic/personal-tax
Open Link: https://dnn.fa.em2.oraclecloud.com:443/utility/resources/fusion/content/draft/34EB7A6E4413439D85F1724503D44473/A1417E3AA24D4FB5B954553FB0F96E9F/OOTB%20amended_R147_%20P45%20Automated%20Letter%20-%2016%20May%202023.docx
Right to Erase Request - 12 Month Response Text Email 4 August 2023.docx
Each application will be erased after 12 months in line with our data retention. Weâ€™re here to help
Open Link: https://dnn.fa.em2.oraclecloud.com:443/utility/resources/fusion/content/draft/DF56B113B5F34B3D8A9E55E15439FECA/B28DBB441FF44D9483259728B97A74B0/Right%20to%20Erase%20Request%20-%2012%20Month%20Response%20Text%20Email%204%20August%202023.docx
NW_NT1793 SoW Projected End Date Approaching (6_ 4_ 2 weeks prior) Automated Not
Weâ€™re here to help If you have any further queries, please contact Resource.Requests@nationwide.co.uk Kind regards,
Open Link: https://dnn.fa.em2.oraclecloud.com:443/utility/resources/fusion/content/draft/0298EAB263404A30A5F94FA9C3868463/BE089263F82C430F88B0B00CCA95E38A/NW_NT1793%20SoW%20Projected%20End%20Date%20Approaching%20%286_%204_%202%20weeks%20prior%29%20Automated%20Notification%20-%2009%20August%202023.docx
NW_NT1897 SoW Projected End Date Approaching (1 week prior) Automated Notificati
Weâ€™re here to help If you have any further queries, please contact Resource.Requests@nationwide.co.uk Kind regards,
Open Link: https://dnn.fa.em2.oraclecloud.com:443/utility/resources/fusion/content/draft/831FC2909DF2478DA26E838BAAF5E606/646E9AB961DB4BF6A0B4F8F818964A4D/NW_NT1897%20SoW%20Projected%20End%20Date%20Approaching%20%281%20week%20prior%29%20Automated%20Notification%20-%2009%20August%202023.docx</t>
  </si>
  <si>
    <t>Here's your absence balance as of 16/03/2023.
&lt;b&gt;31 hrs 45 mins&lt;/b&gt; of Holiday 
&lt;b&gt;0 hrs&lt;/b&gt; of Recognising Loyalty 
&lt;b&gt;0 hrs&lt;/b&gt; of Work Anniversary 
&lt;b&gt;0 hrs&lt;/b&gt; of MyReward 
&lt;b&gt;-11 hrs 15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</si>
  <si>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16/03/2023.
&lt;b&gt;174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</si>
  <si>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Absence balance as of 01/03/23</t>
  </si>
  <si>
    <t>Here's your absence balance as of 03/01/2023.
&lt;b&gt;223 hrs 19 mins&lt;/b&gt; of Holiday 
&lt;b&gt;0 hrs&lt;/b&gt; of Recognising Loyalty 
&lt;b&gt;0 hrs&lt;/b&gt; of Work Anniversary 
&lt;b&gt;35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</si>
  <si>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16/03/2023.
&lt;b&gt;100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</si>
  <si>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16/03/2023.
&lt;b&gt;56 hrs 10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</si>
  <si>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16/03/2023.
&lt;b&gt;35 hrs 45 mins&lt;/b&gt; of Holiday 
&lt;b&gt;0 hrs&lt;/b&gt; of Recognising Loyalty 
&lt;b&gt;0 hrs&lt;/b&gt; of Work Anniversary 
&lt;b&gt;0 hrs&lt;/b&gt; of MyReward 
&lt;b&gt;-21 hrs 45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</si>
  <si>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You didn't take any scheduled time off on 21/03/2023. 
To see your end of year Holiday Balance, select 'View balance as of another date' below and input '31/12/23' when prompted
Schedule time off: https://dnn.fa.em2.oraclecloud.com/hcmUI/faces/deeplink?objType=ADD_ABSENCE&amp;action=NONE
View absence balance (excl. sickness balance)</t>
  </si>
  <si>
    <t>There are no scheduled absences for your reports between 16/03/232023 and 17/03/232023.</t>
  </si>
  <si>
    <t>Step 1: Log into IIQ from the Intranet Home page:
Step 4: Select your name so the green tick appears, and then click â€˜Nextâ€™ at the bottom of the screen. Step 5: In the â€˜Searchâ€™ field, search for â€˜Occupational Healthâ€™ to find the AD group. Step 6: Select the AD group so that the green tick appears and click â€˜Nextâ€™ at the bottom of the screen.
Open Link: https://dnn.fa.em2.oraclecloud.com:443/utility/resources/fusion/content/draft/CFA85F680CE042A38AB24C05776152A3/B9EAC684701944ED97C67226C2700177/IIQ%20Access%20-%20Screen%20Shots%20Guide%205%20January%202023.pdf
Wellbeing â€“ Sources of Support
who are absent or who have health concerns, so they can remain in or return safely to work. For more information, search the intranet for Occupational Health or follow this link: Occupational Health
Open Link: https://dnn.fa.em2.oraclecloud.com:443/utility/resources/fusion/content/draft/6783E1CF417D42049751D4149C480C8D/366B071DA257426ABE2ED478499D4C6B/Wellbeing%20%20Sources%20of%20Support%20Guide%20-%2018%20May%202023.pdf
Sickness Absence Manager Toolkit - Manager Mini Guide
Before any decisions are made seek HR and Occupational Health advice . If your employee returns early, remember to update the return date on PeopleCloud so that their absence record remains up to date and to ensure they are paid correctly.
Open Link: https://dnn.fa.em2.oraclecloud.com:443/utility/resources/fusion/content/draft/27F4BED9BDB74D698BD86C6FD16A2A43/59053D233D7C4A27A6591371DCAB30D4/Sickness%20Absence%20Manager%20Toolkit%20-%20Manager%20Mini%20Guide%20-%2016%20May%202023.pdf
Managing Sickness Absence â€“ Manager Guide
Although they may not be fit enough to carry out their substantive role, it may be possible for them to return temporarily to another role within their Community or in another part of the business. Be aware of what opportunities are available for your employee, discuss opportunities with other managers and the employee. Before any decisions are made seek HR and Occupational Health advice.
Open Link: https://dnn.fa.em2.oraclecloud.com:443/utility/resources/fusion/content/draft/8977027F17574D5888B164A3E53F3857/4D97C9221A32419DB2630B6DC2FFA92C/Managing%20Sickness%20Absence%20-%20Manager%20Guide%20-%2016%20May%202023.pdf</t>
  </si>
  <si>
    <t>Here's your absence balance as of 16/03/2023.
&lt;b&gt;44 hrs&lt;/b&gt; of Holiday 
&lt;b&gt;0 hrs&lt;/b&gt; of Recognising Loyalty 
&lt;b&gt;0 hrs&lt;/b&gt; of Work Anniversary 
&lt;b&gt;0 hrs&lt;/b&gt; of MyReward 
&lt;b&gt;-13 hrs 30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</si>
  <si>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16/03/2023.
&lt;b&gt;0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</si>
  <si>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17/03/2023.
&lt;b&gt;48 hrs 45 mins&lt;/b&gt; of Holiday 
&lt;b&gt;0 hrs&lt;/b&gt; of Recognising Loyalty 
&lt;b&gt;0 hrs&lt;/b&gt; of Work Anniversary 
&lt;b&gt;0 hrs&lt;/b&gt; of MyReward 
&lt;b&gt;-19 hrs 15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</si>
  <si>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17/03/2023.
&lt;b&gt;65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</si>
  <si>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17/03/2023.
&lt;b&gt;81 hrs 15 mins&lt;/b&gt; of Holiday 
&lt;b&gt;0 hrs&lt;/b&gt; of Recognising Loyalty 
&lt;b&gt;0 hrs&lt;/b&gt; of Work Anniversary 
&lt;b&gt;0 hrs&lt;/b&gt; of MyReward 
&lt;b&gt;5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</si>
  <si>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17/03/2023.
&lt;b&gt;67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</si>
  <si>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17/03/2023.
&lt;b&gt;166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</si>
  <si>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13/03/2023.
&lt;b&gt;126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</si>
  <si>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13/03/2023.
&lt;b&gt;124 hrs 15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</si>
  <si>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13/03/2023.
&lt;b&gt;113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</si>
  <si>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19/03/2023.
&lt;b&gt;0 hrs&lt;/b&gt; of MyReward 
&lt;b&gt;72 hrs 30 mins&lt;/b&gt; of Holiday 
&lt;b&gt;0 hrs&lt;/b&gt; of Recognising Loyalty 
&lt;b&gt;0 hrs&lt;/b&gt; of Work Anniversary 
&lt;b&gt;22 hrs 15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</si>
  <si>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19/03/2023.
&lt;b&gt;0 hrs&lt;/b&gt; of MyReward 
&lt;b&gt;72 hrs 30 mins&lt;/b&gt; of Holiday 
&lt;b&gt;0 hrs&lt;/b&gt; of Recognising Loyalty 
&lt;b&gt;0 hrs&lt;/b&gt; of Work Anniversary 
&lt;b&gt;22 hrs 15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t>
  </si>
  <si>
    <t>Here's your absence balance as of 21/03/2023.
&lt;b&gt;0 hrs&lt;/b&gt; of MyReward 
&lt;b&gt;84 hrs&lt;/b&gt; of Holiday 
&lt;b&gt;0 hrs&lt;/b&gt; of Recognising Loyalty 
&lt;b&gt;7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</si>
  <si>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21/03/2023.
&lt;b&gt;57 hrs 15 mins&lt;/b&gt; of Holiday 
&lt;b&gt;210 hrs&lt;/b&gt; of Sabbatical Leave 
&lt;b&gt;0 hrs&lt;/b&gt; of Recognising Loyalty 
&lt;b&gt;7 hrs&lt;/b&gt; of Work Anniversary 
&lt;b&gt;0 hrs&lt;/b&gt; of MyReward 
&lt;b&gt;-6 hrs 45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</si>
  <si>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Hi, i have had my duplicate overtime claim for 9/3/23 approved twice by my manager. will this be adjusted and not go thru twice</t>
  </si>
  <si>
    <t>i have had a overtime request duplicated and approved twice for 09/03/23. can this be adjusted by payroll as should only be one dayof overtime worked and approved</t>
  </si>
  <si>
    <t>Here's your absence balance as of 21/03/2023.
&lt;b&gt;206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</si>
  <si>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21/03/2023.
&lt;b&gt;127 hrs 30 mins&lt;/b&gt; of Holiday 
&lt;b&gt;0 hrs&lt;/b&gt; of Sabbatical Leave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</si>
  <si>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21/03/2023.
&lt;b&gt;89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</si>
  <si>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21/03/2023.
&lt;b&gt;0 hrs&lt;/b&gt; of MyReward 
&lt;b&gt;0 hrs&lt;/b&gt;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</si>
  <si>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21/03/2023.
&lt;b&gt;20 hrs&lt;/b&gt; of MyReward 
&lt;b&gt;106 hrs 58 mins&lt;/b&gt; of Holiday 
&lt;b&gt;0 hrs&lt;/b&gt; of Recognising Loyalty 
&lt;b&gt;0 hrs&lt;/b&gt; of Work Anniversary 
&lt;b&gt;-8 hrs 30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</si>
  <si>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21/03/2023.
&lt;b&gt;0 hrs&lt;/b&gt; of MyReward 
&lt;b&gt;144 hrs&lt;/b&gt; of Holiday 
&lt;b&gt;0 hrs&lt;/b&gt; of Recognising Loyalty 
&lt;b&gt;0 hrs&lt;/b&gt; of Work Anniversary 
&lt;b&gt;-8 hrs 30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</si>
  <si>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21/03/2023.
&lt;b&gt;16 hrs&lt;/b&gt; of MyReward 
&lt;b&gt;78 hrs 45 mins&lt;/b&gt; of Holiday 
&lt;b&gt;0 hrs&lt;/b&gt; of Recognising Loyalty 
&lt;b&gt;0 hrs&lt;/b&gt; of Work Anniversary 
&lt;b&gt;-17 hrs 15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</si>
  <si>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21/03/2023.
&lt;b&gt;0 hrs&lt;/b&gt; of MyReward 
&lt;b&gt;56 hrs 10 mins&lt;/b&gt;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</si>
  <si>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22/03/2023.
&lt;b&gt;0 hrs&lt;/b&gt; of MyReward 
&lt;b&gt;84 hrs&lt;/b&gt; of Holiday 
&lt;b&gt;0 hrs&lt;/b&gt; of Recognising Loyalty 
&lt;b&gt;7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</si>
  <si>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22/03/2023.
&lt;b&gt;0 hrs&lt;/b&gt; of MyReward 
&lt;b&gt;107 hrs 15 mins&lt;/b&gt;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</si>
  <si>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22/03/2023.
&lt;b&gt;210 hrs&lt;/b&gt; of Sabbatical Leave 
&lt;b&gt;0 hrs&lt;/b&gt; of MyReward 
&lt;b&gt;59 hrs 30 mins&lt;/b&gt; of Holiday 
&lt;b&gt;0 hrs&lt;/b&gt; of Recognising Loyalty 
&lt;b&gt;7 hrs&lt;/b&gt; of Work Anniversary 
&lt;b&gt;-15 hrs 45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</si>
  <si>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22/03/2023.
&lt;b&gt;0 hrs&lt;/b&gt; of MyReward 
&lt;b&gt;59 hrs&lt;/b&gt;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</si>
  <si>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22/03/2023.
&lt;b&gt;0 hrs&lt;/b&gt; of MyReward 
&lt;b&gt;210 hrs&lt;/b&gt;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</si>
  <si>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22/03/2023.
&lt;b&gt;0 hrs&lt;/b&gt; of Recognising Loyalty 
&lt;b&gt;0 hrs&lt;/b&gt; of Work Anniversary 
&lt;b&gt;0 hrs&lt;/b&gt; of Public Holiday 
&lt;b&gt;65 hrs 15 mins&lt;/b&gt; of Holiday 
&lt;b&gt;0 hrs&lt;/b&gt; of MyReward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</si>
  <si>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22/03/2023.
&lt;b&gt;0 hrs&lt;/b&gt; of Public Holiday 
&lt;b&gt;0 hrs&lt;/b&gt; of Work Anniversary 
&lt;b&gt;0 hrs&lt;/b&gt; of MyReward 
&lt;b&gt;120 hrs 15 mins&lt;/b&gt; of Holiday 
&lt;b&gt;0 hrs&lt;/b&gt; of Recognising Loyalty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</si>
  <si>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22/03/2023.
&lt;b&gt;0 hrs&lt;/b&gt; of MyReward 
&lt;b&gt;45 hrs 30 mins&lt;/b&gt;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</si>
  <si>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25/03/2023.
&lt;b&gt;0 hrs&lt;/b&gt; of MyReward 
&lt;b&gt;0 hrs&lt;/b&gt;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</si>
  <si>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the absence balance for &lt;b&gt;Lisa Smith&lt;/b&gt; as of 22/03/2023.
&lt;b&gt;65 hrs 45 mins&lt;/b&gt; of Holiday 
&lt;b&gt;21 hrs&lt;/b&gt; of Family Support Leave 
&lt;b&gt;0 hrs&lt;/b&gt; of Recognising Loyalty 
&lt;b&gt;0 hrs&lt;/b&gt; of Work Anniversary 
&lt;b&gt;0 hrs&lt;/b&gt; of MyReward 
&lt;b&gt;0 hrs&lt;/b&gt; of Public Holiday  
To see your end of year Holiday Balance, select 'View balance as of another date' below and input '31/12/23' when prompted
View balance as of another date
View future absences
View past absences</t>
  </si>
  <si>
    <t>22/033/23</t>
  </si>
  <si>
    <t>Here's your absence balance as of 22/03/2023.
&lt;b&gt;98 hrs&lt;/b&gt; of Holiday 
&lt;b&gt;210 hrs&lt;/b&gt; of Sabbatical Leave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</si>
  <si>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23/03/2023.
&lt;b&gt;0 hrs&lt;/b&gt; of MyReward 
&lt;b&gt;94 hrs 30 mins&lt;/b&gt;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</si>
  <si>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23/03/2023.
&lt;b&gt;0 hrs&lt;/b&gt; of MyReward 
&lt;b&gt;56 hrs&lt;/b&gt; of Holiday 
&lt;b&gt;0 hrs&lt;/b&gt; of Recognising Loyalty 
&lt;b&gt;0 hrs&lt;/b&gt; of Work Anniversary 
&lt;b&gt;-11 hrs 15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</si>
  <si>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the absence balance for &lt;b&gt;Keith Coatsworth&lt;/b&gt; as of 23/03/2023.
&lt;b&gt;139 hrs 40 mins&lt;/b&gt; of Holiday 
&lt;b&gt;35 hrs&lt;/b&gt; of Family Support Leave 
&lt;b&gt;7 hrs&lt;/b&gt; of Recognising Loyalty 
&lt;b&gt;7 hrs&lt;/b&gt; of Work Anniversary 
&lt;b&gt;0 hrs&lt;/b&gt; of MyReward 
&lt;b&gt;0 hrs&lt;/b&gt; of Public Holiday  
To see your end of year Holiday Balance, select 'View balance as of another date' below and input '31/12/23' when prompted
View balance as of another date
View future absences
View past absences</t>
  </si>
  <si>
    <t>Here's the absence balance for &lt;b&gt;Keith Coatsworth&lt;/b&gt; as of 23/03/2023.
&lt;b&gt;139 hrs 40 mins&lt;/b&gt; of Holiday 
&lt;b&gt;35 hrs&lt;/b&gt; of Family Support Leave 
&lt;b&gt;7 hrs&lt;/b&gt; of Recognising Loyalty 
&lt;b&gt;7 hrs&lt;/b&gt; of Work Anniversary 
&lt;b&gt;0 hrs&lt;/b&gt; of MyReward 
&lt;b&gt;0 hrs&lt;/b&gt; of Public Holiday  
To see your end of year Holiday Balance, select 'View balance as of another date' below and input '31/12/23' when prompted
View balance as of another date
View past absences</t>
  </si>
  <si>
    <t>Here's your absence balance as of 23/03/2023.
&lt;b&gt;0 hrs&lt;/b&gt; of MyReward 
&lt;b&gt;63 hrs 45 mins&lt;/b&gt;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</si>
  <si>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23/03/2023.
&lt;b&gt;0 hrs&lt;/b&gt; of MyReward 
&lt;b&gt;50 hrs&lt;/b&gt;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</si>
  <si>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23/03/2023.
&lt;b&gt;126 hrs&lt;/b&gt; of Sabbatical Leave 
&lt;b&gt;0 hrs&lt;/b&gt; of MyReward 
&lt;b&gt;106 hrs 20 mins&lt;/b&gt; of Holiday 
&lt;b&gt;0 hrs&lt;/b&gt; of Recognising Loyalty 
&lt;b&gt;4 hrs 15 mins&lt;/b&gt; of Work Anniversary 
&lt;b&gt;-18 hrs 15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</si>
  <si>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23/03/2023.
&lt;b&gt;72 hrs 45 mins&lt;/b&gt; of Holiday 
&lt;b&gt;0 hrs&lt;/b&gt; of Recognising Loyalty 
&lt;b&gt;0 hrs&lt;/b&gt; of Work Anniversary 
&lt;b&gt;0 hrs&lt;/b&gt; of MyReward 
&lt;b&gt;-5 hrs 30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</si>
  <si>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23/03/2023.
&lt;b&gt;0 hrs&lt;/b&gt; of MyReward 
&lt;b&gt;87 hrs 15 mins&lt;/b&gt;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</si>
  <si>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23/03/2023.
&lt;b&gt;16 hrs&lt;/b&gt; of MyReward 
&lt;b&gt;210 hrs&lt;/b&gt;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</si>
  <si>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23/03/2023.
&lt;b&gt;0 hrs&lt;/b&gt; of Recognising Loyalty 
&lt;b&gt;0 hrs&lt;/b&gt; of Work Anniversary 
&lt;b&gt;0 hrs&lt;/b&gt; of Public Holiday 
&lt;b&gt;65 hrs 15 mins&lt;/b&gt; of Holiday 
&lt;b&gt;0 hrs&lt;/b&gt; of MyReward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</si>
  <si>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23/03/2023.
&lt;b&gt;0 hrs&lt;/b&gt; of MyReward 
&lt;b&gt;98 hrs&lt;/b&gt;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</si>
  <si>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23/03/2023.
&lt;b&gt;0 hrs&lt;/b&gt; of MyReward 
&lt;b&gt;56 hrs 21 mins&lt;/b&gt;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</si>
  <si>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23/03/2023.
&lt;b&gt;0 hrs&lt;/b&gt; of MyReward 
&lt;b&gt;21 hrs&lt;/b&gt;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</si>
  <si>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24/03/2023.
&lt;b&gt;53 hrs 17 mins&lt;/b&gt; of Holiday 
&lt;b&gt;0 hrs&lt;/b&gt; of Recognising Loyalty 
&lt;b&gt;0 hrs&lt;/b&gt; of Work Anniversary 
&lt;b&gt;0 hrs&lt;/b&gt; of MyReward 
&lt;b&gt;-3 hrs 45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</si>
  <si>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24/03/2023.
&lt;b&gt;0 hrs&lt;/b&gt; of MyReward 
&lt;b&gt;116 hrs 15 mins&lt;/b&gt;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</si>
  <si>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24/03/2023.
&lt;b&gt;51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</si>
  <si>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24/03/2023.
&lt;b&gt;0 hrs&lt;/b&gt; of MyReward 
&lt;b&gt;56 hrs&lt;/b&gt; of Holiday 
&lt;b&gt;0 hrs&lt;/b&gt; of Recognising Loyalty 
&lt;b&gt;0 hrs&lt;/b&gt; of Work Anniversary 
&lt;b&gt;-11 hrs 15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</si>
  <si>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24/03/2023.
&lt;b&gt;0 hrs&lt;/b&gt; of MyReward 
&lt;b&gt;144 hrs&lt;/b&gt; of Holiday 
&lt;b&gt;0 hrs&lt;/b&gt; of Recognising Loyalty 
&lt;b&gt;0 hrs&lt;/b&gt; of Work Anniversary 
&lt;b&gt;-8 hrs 30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</si>
  <si>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24/03/2023.
&lt;b&gt;0 hrs&lt;/b&gt; of MyReward 
&lt;b&gt;133 hrs&lt;/b&gt;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</si>
  <si>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24/03/2023.
&lt;b&gt;0 hrs&lt;/b&gt; of Public Holiday 
&lt;b&gt;0 hrs&lt;/b&gt; of Recognising Loyalty 
&lt;b&gt;0 hrs&lt;/b&gt; of MyReward 
&lt;b&gt;0 hrs&lt;/b&gt; of Work Anniversary 
&lt;b&gt;140 hrs&lt;/b&gt; of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</si>
  <si>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25/03/2023.
&lt;b&gt;87 hrs 47 mins&lt;/b&gt; of Holiday 
&lt;b&gt;0 hrs&lt;/b&gt; of Recognising Loyalty 
&lt;b&gt;0 hrs&lt;/b&gt; of Work Anniversary 
&lt;b&gt;0 hrs&lt;/b&gt; of MyReward 
&lt;b&gt;-21 hrs 15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</si>
  <si>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25/03/2023.
&lt;b&gt;70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</si>
  <si>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25/03/2023.
&lt;b&gt;105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</si>
  <si>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25/03/2023.
&lt;b&gt;124 hrs 45 mins&lt;/b&gt; of Holiday 
&lt;b&gt;0 hrs&lt;/b&gt; of Recognising Loyalty 
&lt;b&gt;0 hrs&lt;/b&gt; of Work Anniversary 
&lt;b&gt;0 hrs&lt;/b&gt; of MyReward 
&lt;b&gt;-6 hrs 15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</si>
  <si>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25/03/2023.
&lt;b&gt;142 hrs 49 mins&lt;/b&gt; of Holiday 
&lt;b&gt;0 hrs&lt;/b&gt; of Recognising Loyalty 
&lt;b&gt;0 hrs&lt;/b&gt; of Work Anniversary 
&lt;b&gt;0 hrs&lt;/b&gt; of Public Holiday 
&lt;b&gt;0 hrs&lt;/b&gt; of MyReward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</si>
  <si>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25/03/2023.
&lt;b&gt;201 hrs 45 mins&lt;/b&gt; of Holiday 
&lt;b&gt;0 hrs&lt;/b&gt; of Recognising Loyalty 
&lt;b&gt;0 hrs&lt;/b&gt; of Work Anniversary 
&lt;b&gt;105 hrs&lt;/b&gt; of MyReward 
&lt;b&gt;8 hrs 45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</si>
  <si>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29/03/2023.
&lt;b&gt;0 hrs&lt;/b&gt; of MyReward 
&lt;b&gt;87 hrs 30 mins&lt;/b&gt; of Holiday 
&lt;b&gt;0 hrs&lt;/b&gt; of Recognising Loyalty 
&lt;b&gt;0 hrs&lt;/b&gt; of Work Anniversary 
&lt;b&gt;-9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</si>
  <si>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29/03/2023.
&lt;b&gt;217 hrs&lt;/b&gt; of Holiday 
&lt;b&gt;0 hrs&lt;/b&gt; of Recognising Loyalty 
&lt;b&gt;0 hrs&lt;/b&gt; of Work Anniversary 
&lt;b&gt;70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</si>
  <si>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29/03/2023.
&lt;b&gt;0 hrs&lt;/b&gt; of Work Anniversary 
&lt;b&gt;-17 hrs&lt;/b&gt; of Public Holiday 
&lt;b&gt;0 hrs&lt;/b&gt; of Recognising Loyalty 
&lt;b&gt;0 hrs&lt;/b&gt; of MyReward 
&lt;b&gt;49 hrs 30 mins&lt;/b&gt; of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</si>
  <si>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29/03/2023.
&lt;b&gt;0 hrs&lt;/b&gt; of MyReward 
&lt;b&gt;84 hrs&lt;/b&gt; of Holiday 
&lt;b&gt;0 hrs&lt;/b&gt; of Recognising Loyalty 
&lt;b&gt;7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</si>
  <si>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29/03/2023.
&lt;b&gt;0 hrs&lt;/b&gt; of MyReward 
&lt;b&gt;23 hrs&lt;/b&gt; of Holiday 
&lt;b&gt;0 hrs&lt;/b&gt; of Recognising Loyalty 
&lt;b&gt;0 hrs&lt;/b&gt; of Work Anniversary 
&lt;b&gt;-13 hrs 30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</si>
  <si>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29/03/2023.
&lt;b&gt;0 hrs&lt;/b&gt; of Recognising Loyalty 
&lt;b&gt;0 hrs&lt;/b&gt; of Work Anniversary 
&lt;b&gt;0 hrs&lt;/b&gt; of Public Holiday 
&lt;b&gt;0 hrs&lt;/b&gt; of MyReward 
&lt;b&gt;82 hrs&lt;/b&gt; of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</si>
  <si>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29/03/2023.
&lt;b&gt;0 hrs&lt;/b&gt; of Recognising Loyalty 
&lt;b&gt;0 hrs&lt;/b&gt; of Work Anniversary 
&lt;b&gt;0 hrs&lt;/b&gt; of Public Holiday 
&lt;b&gt;70 hrs&lt;/b&gt; of MyReward 
&lt;b&gt;217 hrs&lt;/b&gt; of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</si>
  <si>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29/03/2023.
&lt;b&gt;0 hrs&lt;/b&gt; of Work Anniversary 
&lt;b&gt;-21 hrs&lt;/b&gt; of Public Holiday 
&lt;b&gt;0 hrs&lt;/b&gt; of MyReward 
&lt;b&gt;51 hrs&lt;/b&gt; of Holiday 
&lt;b&gt;1 hr 30 mins&lt;/b&gt; of Recognising Loyalty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</si>
  <si>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29/03/2023.
&lt;b&gt;0 hrs&lt;/b&gt; of MyReward 
&lt;b&gt;84 hrs 49 mins&lt;/b&gt; of Holiday 
&lt;b&gt;0 hrs&lt;/b&gt; of Recognising Loyalty 
&lt;b&gt;0 hrs&lt;/b&gt; of Work Anniversary 
&lt;b&gt;-13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</si>
  <si>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29/03/2023.
&lt;b&gt;0 hrs&lt;/b&gt; of MyReward 
&lt;b&gt;34 hrs 15 mins&lt;/b&gt; of Holiday 
&lt;b&gt;0 hrs&lt;/b&gt; of Recognising Loyalty 
&lt;b&gt;0 hrs&lt;/b&gt; of Work Anniversary 
&lt;b&gt;-25 hrs 30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</si>
  <si>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29/03/2023.
&lt;b&gt;0 hrs&lt;/b&gt; of MyReward 
&lt;b&gt;62 hrs 30 mins&lt;/b&gt;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</si>
  <si>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30/03/2023.
&lt;b&gt;9 hrs&lt;/b&gt; of Work Anniversary 
&lt;b&gt;0 hrs&lt;/b&gt; of Public Holiday 
&lt;b&gt;0 hrs&lt;/b&gt; of Sabbatical Leave 
&lt;b&gt;0 hrs&lt;/b&gt; of Recognising Loyalty 
&lt;b&gt;0 hrs&lt;/b&gt; of MyReward 
&lt;b&gt;140 hrs 30 mins&lt;/b&gt; of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</si>
  <si>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30/03/2023.
&lt;b&gt;201 hrs 15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</si>
  <si>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30/03/2023.
&lt;b&gt;0 hrs&lt;/b&gt; of MyReward 
&lt;b&gt;89 hrs 15 mins&lt;/b&gt; of Holiday 
&lt;b&gt;0 hrs&lt;/b&gt; of Recognising Loyalty 
&lt;b&gt;0 hrs&lt;/b&gt; of Work Anniversary 
&lt;b&gt;-7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</si>
  <si>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30/03/2023.
&lt;b&gt;-18 hrs 15 mins&lt;/b&gt; of Public Holiday 
&lt;b&gt;0 hrs&lt;/b&gt; of MyReward 
&lt;b&gt;46 hrs 15 mins&lt;/b&gt; of Holiday 
&lt;b&gt;0 hrs&lt;/b&gt; of Recognising Loyalty 
&lt;b&gt;0 hrs&lt;/b&gt; of Work Anniversary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</si>
  <si>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30/03/2023.
&lt;b&gt;0 hrs&lt;/b&gt; of MyReward 
&lt;b&gt;91 hrs&lt;/b&gt;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</si>
  <si>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30/03/2023.
&lt;b&gt;0 hrs&lt;/b&gt; of MyReward 
&lt;b&gt;55 hrs 45 mins&lt;/b&gt; of Holiday 
&lt;b&gt;0 hrs&lt;/b&gt; of Recognising Loyalty 
&lt;b&gt;0 hrs&lt;/b&gt; of Work Anniversary 
&lt;b&gt;-18 hrs 15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</si>
  <si>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30/03/2023.
&lt;b&gt;0 hrs&lt;/b&gt; of MyReward 
&lt;b&gt;55 hrs 45 mins&lt;/b&gt; of Holiday 
&lt;b&gt;0 hrs&lt;/b&gt; of Recognising Loyalty 
&lt;b&gt;0 hrs&lt;/b&gt; of Work Anniversary 
&lt;b&gt;-18 hrs 15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t>
  </si>
  <si>
    <t>Here's your absence balance as of 30/03/2023.
&lt;b&gt;0 hrs&lt;/b&gt; of MyReward 
&lt;b&gt;72 hrs&lt;/b&gt;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</si>
  <si>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30/03/2023.
&lt;b&gt;0 hrs&lt;/b&gt; of MyReward 
&lt;b&gt;131 hrs 45 mins&lt;/b&gt;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</si>
  <si>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30/03/2023.
&lt;b&gt;0 hrs&lt;/b&gt; of Public Holiday 
&lt;b&gt;0 hrs&lt;/b&gt; of MyReward 
&lt;b&gt;217 hrs&lt;/b&gt; of Holiday 
&lt;b&gt;0 hrs&lt;/b&gt; of Recognising Loyalty 
&lt;b&gt;0 hrs&lt;/b&gt; of Work Anniversary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</si>
  <si>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30/03/2023.
&lt;b&gt;0 hrs&lt;/b&gt; of MyReward 
&lt;b&gt;65 hrs 45 mins&lt;/b&gt;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</si>
  <si>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30/03/2023.
&lt;b&gt;0 hrs&lt;/b&gt; of MyReward 
&lt;b&gt;65 hrs 45 mins&lt;/b&gt;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t>
  </si>
  <si>
    <t>Here's your absence balance as of 30/03/2023.
&lt;b&gt;0 hrs&lt;/b&gt; of MyReward 
&lt;b&gt;73 hrs 45 mins&lt;/b&gt; of Holiday 
&lt;b&gt;0 hrs&lt;/b&gt; of Recognising Loyalty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</si>
  <si>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31/03/2023.
&lt;b&gt;0 hrs&lt;/b&gt; of MyReward 
&lt;b&gt;0 hrs&lt;/b&gt; of Recognising Loyalty 
&lt;b&gt;113 hrs&lt;/b&gt; of Holiday 
&lt;b&gt;0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</si>
  <si>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31/03/2023.
&lt;b&gt;0 hrs&lt;/b&gt; of MyReward 
&lt;b&gt;85 hrs&lt;/b&gt; of Holiday 
&lt;b&gt;0 hrs&lt;/b&gt; of Recognising Loyalty 
&lt;b&gt;0 hrs&lt;/b&gt; of Work Anniversary 
&lt;b&gt;-7 hrs 45 mins&lt;/b&gt;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</si>
  <si>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Here's your absence balance as of 31/03/2023.
&lt;b&gt;0 hrs&lt;/b&gt; of MyReward 
&lt;b&gt;84 hrs&lt;/b&gt; of Holiday 
&lt;b&gt;0 hrs&lt;/b&gt; of Recognising Loyalty 
&lt;b&gt;7 hrs&lt;/b&gt; of Work Anniversary 
&lt;b&gt;0 hrs&lt;/b&gt; of Public Holiday  
To see your end of year Holiday Balance, select 'View balance as of another date' below and input '31/12/23' when prompted
Schedule time off: https://dnn.fa.em2.oraclecloud.com/hcmUI/faces/deeplink?objType=ADD_ABSENCE&amp;action=NONE
View balance as of another date
View future absences
View past absences</t>
  </si>
  <si>
    <t>Choose the right person to see their work location.
Senior Case Owner
https://dnn.fa.em2.oraclecloud.com/hcmUI/personImage?personId=204440003537299&amp;returnSquare=true&amp;maxSize=800&amp;returnInitials=Y
Tasha  Bandey
HR Systems Manager
https://dnn.fa.em2.oraclecloud.com/hcmUI/personImage?personId=204440003502097&amp;returnSquare=true&amp;maxSize=800&amp;returnInitials=Y
Tasha Guise
FC Analyst
https://dnn.fa.em2.oraclecloud.com/hcmUI/personImage?personId=202000285415099&amp;returnSquare=true&amp;maxSize=800&amp;returnInitials=Y
Tasha Jordan
Financial Planning Manager
https://dnn.fa.em2.oraclecloud.com/hcmUI/personImage?personId=204440003487805&amp;returnSquare=true&amp;maxSize=800&amp;returnInitials=Y
Tasha Lenny
Contact Centre Snr Consultant
https://dnn.fa.em2.oraclecloud.com/hcmUI/personImage?personId=202000562350593&amp;returnSquare=true&amp;maxSize=800&amp;returnInitials=Y
Tasha Speirs
Show More</t>
  </si>
  <si>
    <t>Choose the right person to see their manager.
Business Designer
https://dnn.fa.em2.oraclecloud.com/hcmUI/personImage?personId=202000010532564&amp;returnSquare=true&amp;maxSize=800&amp;returnInitials=Y
Natalie Elly
P&amp;O Senior Consultant
https://dnn.fa.em2.oraclecloud.com/hcmUI/personImage?personId=204440003542166&amp;returnSquare=true&amp;maxSize=800&amp;returnInitials=Y
Natalie Kelly</t>
  </si>
  <si>
    <t>User ID</t>
  </si>
  <si>
    <t>Choices</t>
  </si>
  <si>
    <t>Source</t>
  </si>
  <si>
    <t>Wrong answer</t>
  </si>
  <si>
    <t>Failure &gt; Utterance &gt; Unrecognized &gt; Future Development</t>
  </si>
  <si>
    <t>Failure &gt; Utterance &gt; Unrecognized &gt; Customer Unique - Future</t>
  </si>
  <si>
    <t>Something the general tool should suppport in the future</t>
  </si>
  <si>
    <t>Something a specific instance or team should support in the future</t>
  </si>
  <si>
    <t>Count of this category</t>
  </si>
  <si>
    <t>Absense Questions</t>
  </si>
  <si>
    <t>Pay Questions</t>
  </si>
  <si>
    <t>Absenses</t>
  </si>
  <si>
    <t>Service Request</t>
  </si>
  <si>
    <t>New Hire Checklist</t>
  </si>
  <si>
    <t>Bank Account</t>
  </si>
  <si>
    <t>Covid Questions</t>
  </si>
  <si>
    <t>Reference Letters</t>
  </si>
  <si>
    <t>Company Directory</t>
  </si>
  <si>
    <t>Flex Hours</t>
  </si>
  <si>
    <t>Manager Tools</t>
  </si>
  <si>
    <t>Emergency Assistance</t>
  </si>
  <si>
    <t>Work Evaluations</t>
  </si>
  <si>
    <t>Feedback and Tool Comments</t>
  </si>
  <si>
    <t>My Employment Details</t>
  </si>
  <si>
    <t>Quiting and Retiring</t>
  </si>
  <si>
    <t>Harassment and Disputes</t>
  </si>
  <si>
    <t>Salary</t>
  </si>
  <si>
    <t>Qualified Success &gt; Response &gt; Provisionally Handled</t>
  </si>
  <si>
    <t>The actual data prior to deleting most of it to share</t>
  </si>
  <si>
    <t>Team</t>
  </si>
  <si>
    <t>Avg</t>
  </si>
  <si>
    <t>Long Tail</t>
  </si>
  <si>
    <t>Normal One Tailed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</si>
</sst>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2"/>
      <color theme="1"/>
      <name val="Calibri"/>
      <family val="2"/>
      <scheme val="minor"/>
    </font>
    <font>
      <sz val="11"/>
      <name val="Calibri"/>
      <family val="2"/>
      <scheme val="minor"/>
    </font>
    <font>
      <sz val="11"/>
      <name val="Calibri (Body)"/>
    </font>
    <font>
      <sz val="11"/>
      <color rgb="FF7030A0"/>
      <name val="Calibri"/>
      <family val="2"/>
      <scheme val="minor"/>
    </font>
    <font>
      <sz val="11"/>
      <color rgb="FF000000"/>
      <name val="Calibri"/>
      <family val="2"/>
      <scheme val="minor"/>
    </font>
    <font>
      <sz val="12"/>
      <color theme="1"/>
      <name val="Calibri"/>
      <family val="2"/>
    </font>
    <font>
      <sz val="11"/>
      <color theme="1"/>
      <name val="Calibri (Body)"/>
    </font>
    <font>
      <sz val="11"/>
      <color rgb="FF7030A0"/>
      <name val="Calibri (Body)"/>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92D05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right/>
      <top style="thin">
        <color rgb="FFA9D08E"/>
      </top>
      <bottom style="thin">
        <color rgb="FFA9D08E"/>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9">
    <xf numFmtId="0" fontId="0" fillId="0" borderId="0" xfId="0"/>
    <xf numFmtId="0" fontId="0" fillId="0" borderId="0" xfId="0" applyAlignment="1">
      <alignment vertical="center"/>
    </xf>
    <xf numFmtId="0" fontId="18" fillId="0" borderId="0" xfId="0" applyFont="1"/>
    <xf numFmtId="0" fontId="18" fillId="0" borderId="0" xfId="0" applyFont="1" applyAlignment="1">
      <alignment vertical="center"/>
    </xf>
    <xf numFmtId="0" fontId="13" fillId="33" borderId="10" xfId="0" applyFont="1" applyFill="1" applyBorder="1" applyAlignment="1">
      <alignment vertical="top" wrapText="1"/>
    </xf>
    <xf numFmtId="0" fontId="13" fillId="33" borderId="10" xfId="0" applyFont="1" applyFill="1" applyBorder="1" applyAlignment="1">
      <alignment vertical="top"/>
    </xf>
    <xf numFmtId="1" fontId="13" fillId="33" borderId="0" xfId="0" applyNumberFormat="1" applyFont="1" applyFill="1" applyAlignment="1">
      <alignment vertical="top"/>
    </xf>
    <xf numFmtId="0" fontId="0" fillId="0" borderId="0" xfId="0" applyAlignment="1">
      <alignment vertical="top"/>
    </xf>
    <xf numFmtId="0" fontId="0" fillId="0" borderId="0" xfId="0" applyAlignment="1">
      <alignment vertical="top" wrapText="1"/>
    </xf>
    <xf numFmtId="14" fontId="0" fillId="0" borderId="0" xfId="0" applyNumberFormat="1" applyAlignment="1">
      <alignment vertical="top"/>
    </xf>
    <xf numFmtId="14" fontId="0" fillId="0" borderId="0" xfId="0" applyNumberFormat="1" applyAlignment="1">
      <alignment vertical="top" wrapText="1"/>
    </xf>
    <xf numFmtId="0" fontId="19" fillId="0" borderId="0" xfId="0" applyFont="1" applyAlignment="1">
      <alignment vertical="top" wrapText="1"/>
    </xf>
    <xf numFmtId="0" fontId="21" fillId="0" borderId="0" xfId="0" applyFont="1" applyAlignment="1">
      <alignment vertical="top" wrapText="1"/>
    </xf>
    <xf numFmtId="21" fontId="0" fillId="0" borderId="0" xfId="0" applyNumberFormat="1" applyAlignment="1">
      <alignment vertical="top"/>
    </xf>
    <xf numFmtId="1" fontId="0" fillId="0" borderId="0" xfId="0" applyNumberFormat="1" applyAlignment="1">
      <alignment vertical="top"/>
    </xf>
    <xf numFmtId="0" fontId="22" fillId="0" borderId="0" xfId="0" applyFont="1" applyAlignment="1">
      <alignment vertical="top"/>
    </xf>
    <xf numFmtId="21" fontId="14" fillId="0" borderId="0" xfId="0" applyNumberFormat="1" applyFont="1" applyAlignment="1">
      <alignment vertical="top"/>
    </xf>
    <xf numFmtId="0" fontId="14" fillId="0" borderId="0" xfId="0" applyFont="1" applyAlignment="1">
      <alignment vertical="top"/>
    </xf>
    <xf numFmtId="1" fontId="14" fillId="0" borderId="0" xfId="0" applyNumberFormat="1" applyFont="1" applyAlignment="1">
      <alignment vertical="top"/>
    </xf>
    <xf numFmtId="14" fontId="14" fillId="0" borderId="0" xfId="0" applyNumberFormat="1" applyFont="1" applyAlignment="1">
      <alignment vertical="top"/>
    </xf>
    <xf numFmtId="0" fontId="0" fillId="34" borderId="0" xfId="0" applyFill="1" applyAlignment="1">
      <alignment vertical="top" wrapText="1"/>
    </xf>
    <xf numFmtId="0" fontId="16" fillId="35" borderId="12" xfId="0" applyFont="1" applyFill="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9" fontId="0" fillId="0" borderId="0" xfId="42" applyFont="1"/>
    <xf numFmtId="0" fontId="0" fillId="0" borderId="0" xfId="0" applyAlignment="1">
      <alignment wrapText="1"/>
    </xf>
    <xf numFmtId="14" fontId="0" fillId="0" borderId="0" xfId="0" applyNumberFormat="1"/>
    <xf numFmtId="164" fontId="0" fillId="0" borderId="0" xfId="0" applyNumberFormat="1"/>
    <xf numFmtId="164" fontId="0" fillId="34" borderId="0" xfId="0" applyNumberFormat="1" applyFill="1"/>
    <xf numFmtId="0" fontId="16" fillId="35" borderId="12" xfId="0" applyFont="1" applyFill="1" applyBorder="1" applyAlignment="1">
      <alignment horizontal="center"/>
    </xf>
    <xf numFmtId="0" fontId="16" fillId="35" borderId="13" xfId="0" applyFont="1" applyFill="1" applyBorder="1" applyAlignment="1">
      <alignment horizontal="left"/>
    </xf>
    <xf numFmtId="0" fontId="0" fillId="36" borderId="0" xfId="0" applyFill="1" applyAlignment="1">
      <alignment vertical="top" wrapText="1"/>
    </xf>
    <xf numFmtId="0" fontId="0" fillId="0" borderId="0" xfId="0" applyAlignment="1">
      <alignment horizontal="center"/>
    </xf>
    <xf numFmtId="164" fontId="0" fillId="0" borderId="0" xfId="42" applyNumberFormat="1" applyFont="1" applyAlignment="1">
      <alignment horizontal="center"/>
    </xf>
    <xf numFmtId="9" fontId="16" fillId="35" borderId="13" xfId="42" applyFont="1" applyFill="1" applyBorder="1" applyAlignment="1">
      <alignment horizontal="center"/>
    </xf>
    <xf numFmtId="9" fontId="0" fillId="0" borderId="0" xfId="42" applyFont="1" applyAlignment="1">
      <alignment horizontal="center"/>
    </xf>
    <xf numFmtId="0" fontId="16" fillId="35" borderId="13" xfId="0" applyFont="1" applyFill="1" applyBorder="1" applyAlignment="1">
      <alignment horizontal="center"/>
    </xf>
    <xf numFmtId="0" fontId="16" fillId="33" borderId="10" xfId="0" applyFont="1" applyFill="1" applyBorder="1" applyAlignment="1">
      <alignment vertical="top" wrapText="1"/>
    </xf>
    <xf numFmtId="0" fontId="24" fillId="0" borderId="0" xfId="0" applyFont="1" applyAlignment="1">
      <alignment vertical="top" wrapText="1"/>
    </xf>
    <xf numFmtId="0" fontId="16" fillId="0" borderId="0" xfId="0" applyFont="1"/>
    <xf numFmtId="0" fontId="23" fillId="0" borderId="0" xfId="0" applyFont="1" applyAlignment="1">
      <alignment vertical="top"/>
    </xf>
    <xf numFmtId="0" fontId="0" fillId="0" borderId="11" xfId="0" applyBorder="1" applyAlignment="1">
      <alignment vertical="top"/>
    </xf>
    <xf numFmtId="0" fontId="13" fillId="33" borderId="0" xfId="0" applyFont="1" applyFill="1" applyAlignment="1">
      <alignment vertical="top" wrapText="1"/>
    </xf>
    <xf numFmtId="9" fontId="0" fillId="0" borderId="0" xfId="42" applyFont="1" applyAlignment="1">
      <alignment horizontal="left"/>
    </xf>
    <xf numFmtId="10" fontId="0" fillId="0" borderId="0" xfId="42" applyNumberFormat="1" applyFont="1"/>
    <xf numFmtId="0" fontId="16" fillId="0" borderId="0" xfId="0" applyFont="1" applyAlignment="1">
      <alignment horizontal="center"/>
    </xf>
    <xf numFmtId="0" fontId="0" fillId="0" borderId="0" xfId="0" applyNumberFormat="1"/>
    <xf numFmtId="0" fontId="0" fillId="0" borderId="0" xfId="0" applyNumberForma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[Conversational Log Analysis-2024.xlsx]Overall Success Summary!PivotTable2</c:name>
    <c:fmtId val="0"/>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GB"/>
              <a:t>Success Rate</a:t>
            </a:r>
          </a:p>
        </c:rich>
      </c:tx>
      <c:overlay val="0"/>
      <c:spPr>
        <a:noFill/>
        <a:ln>
          <a:noFill/>
        </a:ln>
        <a:effectLst/>
      </c:sp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w="25400">
            <a:solidFill>
              <a:schemeClr val="lt1"/>
            </a:solidFill>
          </a:ln>
          <a:effectLst/>
          <a:sp3d contourW="25400">
            <a:contourClr>
              <a:schemeClr val="lt1"/>
            </a:contourClr>
          </a:sp3d>
        </c:spPr>
        <c:dLbl>
          <c:idx val="0"/>
          <c:layout>
            <c:manualLayout>
              <c:x val="7.9681274900398405E-3"/>
              <c:y val="-2.5974025974025976E-2"/>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Failure 26% (</a:t>
                </a:r>
                <a:fld id="{449EFE39-DDD3-184C-825F-C2BE6079A4E0}"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92D050"/>
          </a:solidFill>
          <a:ln w="25400">
            <a:solidFill>
              <a:schemeClr val="lt1"/>
            </a:solidFill>
          </a:ln>
          <a:effectLst/>
          <a:sp3d contourW="25400">
            <a:contourClr>
              <a:schemeClr val="lt1"/>
            </a:contourClr>
          </a:sp3d>
        </c:spPr>
        <c:dLbl>
          <c:idx val="0"/>
          <c:layout>
            <c:manualLayout>
              <c:x val="-1.160541586073501E-2"/>
              <c:y val="0.27034883720930231"/>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Qualified Success 5% (</a:t>
                </a:r>
                <a:fld id="{031DC38D-407E-0E4A-9CC3-FE2CC64952DE}"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rgbClr val="00B050"/>
          </a:solidFill>
          <a:ln w="25400">
            <a:solidFill>
              <a:schemeClr val="lt1"/>
            </a:solidFill>
          </a:ln>
          <a:effectLst/>
          <a:sp3d contourW="25400">
            <a:contourClr>
              <a:schemeClr val="lt1"/>
            </a:contourClr>
          </a:sp3d>
        </c:spPr>
        <c:dLbl>
          <c:idx val="0"/>
          <c:layout>
            <c:manualLayout>
              <c:x val="1.0624169986719787E-2"/>
              <c:y val="7.792207792207792E-2"/>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Success 69%</a:t>
                </a:r>
                <a:br>
                  <a:rPr lang="en-US"/>
                </a:br>
                <a:r>
                  <a:rPr lang="en-US"/>
                  <a:t>(</a:t>
                </a:r>
                <a:fld id="{46884F63-8F25-F14B-8A2F-150266DB5E60}"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w="25400">
            <a:solidFill>
              <a:schemeClr val="lt1"/>
            </a:solidFill>
          </a:ln>
          <a:effectLst/>
          <a:sp3d contourW="25400">
            <a:contourClr>
              <a:schemeClr val="lt1"/>
            </a:contourClr>
          </a:sp3d>
        </c:spPr>
        <c:dLbl>
          <c:idx val="0"/>
          <c:layout>
            <c:manualLayout>
              <c:x val="7.9681274900398405E-3"/>
              <c:y val="-2.5974025974025976E-2"/>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Failure 26% (</a:t>
                </a:r>
                <a:fld id="{449EFE39-DDD3-184C-825F-C2BE6079A4E0}"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rgbClr val="92D050"/>
          </a:solidFill>
          <a:ln w="25400">
            <a:solidFill>
              <a:schemeClr val="lt1"/>
            </a:solidFill>
          </a:ln>
          <a:effectLst/>
          <a:sp3d contourW="25400">
            <a:contourClr>
              <a:schemeClr val="lt1"/>
            </a:contourClr>
          </a:sp3d>
        </c:spPr>
        <c:dLbl>
          <c:idx val="0"/>
          <c:layout>
            <c:manualLayout>
              <c:x val="-1.160541586073501E-2"/>
              <c:y val="0.27034883720930231"/>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Qualified Success 5% (</a:t>
                </a:r>
                <a:fld id="{031DC38D-407E-0E4A-9CC3-FE2CC64952DE}"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rgbClr val="00B050"/>
          </a:solidFill>
          <a:ln w="25400">
            <a:solidFill>
              <a:schemeClr val="lt1"/>
            </a:solidFill>
          </a:ln>
          <a:effectLst/>
          <a:sp3d contourW="25400">
            <a:contourClr>
              <a:schemeClr val="lt1"/>
            </a:contourClr>
          </a:sp3d>
        </c:spPr>
        <c:dLbl>
          <c:idx val="0"/>
          <c:layout>
            <c:manualLayout>
              <c:x val="1.0624169986719787E-2"/>
              <c:y val="7.792207792207792E-2"/>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Success 69%</a:t>
                </a:r>
                <a:br>
                  <a:rPr lang="en-US"/>
                </a:br>
                <a:r>
                  <a:rPr lang="en-US"/>
                  <a:t>(</a:t>
                </a:r>
                <a:fld id="{46884F63-8F25-F14B-8A2F-150266DB5E60}"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w="25400">
            <a:solidFill>
              <a:schemeClr val="lt1"/>
            </a:solidFill>
          </a:ln>
          <a:effectLst/>
          <a:sp3d contourW="25400">
            <a:contourClr>
              <a:schemeClr val="lt1"/>
            </a:contourClr>
          </a:sp3d>
        </c:spPr>
        <c:dLbl>
          <c:idx val="0"/>
          <c:layout>
            <c:manualLayout>
              <c:x val="7.9681274900398405E-3"/>
              <c:y val="-2.5974025974025976E-2"/>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Failure 26% (</a:t>
                </a:r>
                <a:fld id="{449EFE39-DDD3-184C-825F-C2BE6079A4E0}"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rgbClr val="92D050"/>
          </a:solidFill>
          <a:ln w="25400">
            <a:solidFill>
              <a:schemeClr val="lt1"/>
            </a:solidFill>
          </a:ln>
          <a:effectLst/>
          <a:sp3d contourW="25400">
            <a:contourClr>
              <a:schemeClr val="lt1"/>
            </a:contourClr>
          </a:sp3d>
        </c:spPr>
        <c:dLbl>
          <c:idx val="0"/>
          <c:layout>
            <c:manualLayout>
              <c:x val="-1.160541586073501E-2"/>
              <c:y val="0.27034883720930231"/>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Qualified Success 5% (</a:t>
                </a:r>
                <a:fld id="{031DC38D-407E-0E4A-9CC3-FE2CC64952DE}"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rgbClr val="00B050"/>
          </a:solidFill>
          <a:ln w="25400">
            <a:solidFill>
              <a:schemeClr val="lt1"/>
            </a:solidFill>
          </a:ln>
          <a:effectLst/>
          <a:sp3d contourW="25400">
            <a:contourClr>
              <a:schemeClr val="lt1"/>
            </a:contourClr>
          </a:sp3d>
        </c:spPr>
        <c:dLbl>
          <c:idx val="0"/>
          <c:layout>
            <c:manualLayout>
              <c:x val="1.0624169986719787E-2"/>
              <c:y val="7.792207792207792E-2"/>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Success 69%</a:t>
                </a:r>
                <a:br>
                  <a:rPr lang="en-US"/>
                </a:br>
                <a:r>
                  <a:rPr lang="en-US"/>
                  <a:t>(</a:t>
                </a:r>
                <a:fld id="{46884F63-8F25-F14B-8A2F-150266DB5E60}"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75000"/>
            </a:schemeClr>
          </a:solidFill>
          <a:ln w="25400">
            <a:solidFill>
              <a:schemeClr val="lt1"/>
            </a:solidFill>
          </a:ln>
          <a:effectLst/>
          <a:sp3d contourW="25400">
            <a:contourClr>
              <a:schemeClr val="lt1"/>
            </a:contourClr>
          </a:sp3d>
        </c:spPr>
        <c:dLbl>
          <c:idx val="0"/>
          <c:layout>
            <c:manualLayout>
              <c:x val="-3.5196687370600416E-2"/>
              <c:y val="-0.11486286089238845"/>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Failure 26% (</a:t>
                </a:r>
                <a:fld id="{449EFE39-DDD3-184C-825F-C2BE6079A4E0}"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rgbClr val="92D050"/>
          </a:solidFill>
          <a:ln w="25400">
            <a:solidFill>
              <a:schemeClr val="lt1"/>
            </a:solidFill>
          </a:ln>
          <a:effectLst/>
          <a:sp3d contourW="25400">
            <a:contourClr>
              <a:schemeClr val="lt1"/>
            </a:contourClr>
          </a:sp3d>
        </c:spPr>
        <c:dLbl>
          <c:idx val="0"/>
          <c:layout>
            <c:manualLayout>
              <c:x val="-3.2309385239888494E-2"/>
              <c:y val="2.5150699912510833E-2"/>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Qualified Success 5% (</a:t>
                </a:r>
                <a:fld id="{031DC38D-407E-0E4A-9CC3-FE2CC64952DE}"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rgbClr val="00B050"/>
          </a:solidFill>
          <a:ln w="25400">
            <a:solidFill>
              <a:schemeClr val="lt1"/>
            </a:solidFill>
          </a:ln>
          <a:effectLst/>
          <a:sp3d contourW="25400">
            <a:contourClr>
              <a:schemeClr val="lt1"/>
            </a:contourClr>
          </a:sp3d>
        </c:spPr>
        <c:dLbl>
          <c:idx val="0"/>
          <c:layout>
            <c:manualLayout>
              <c:x val="3.7539329322965061E-2"/>
              <c:y val="0.27792213473315835"/>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Success 69%</a:t>
                </a:r>
                <a:br>
                  <a:rPr lang="en-US"/>
                </a:br>
                <a:r>
                  <a:rPr lang="en-US"/>
                  <a:t>(</a:t>
                </a:r>
                <a:fld id="{46884F63-8F25-F14B-8A2F-150266DB5E60}"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view3D>
      <c:rotX val="30"/>
      <c:rotY val="3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'Overall Success Summary'!$B$3</c:f>
              <c:strCache>
                <c:ptCount val="1"/>
                <c:pt idx="0">
                  <c:v>Total</c:v>
                </c:pt>
              </c:strCache>
            </c:strRef>
          </c:tx>
          <c:dPt>
            <c:idx val="0"/>
            <c:bubble3D val="0"/>
            <c:spPr>
              <a:solidFill>
                <a:schemeClr val="accent4">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B689-B244-982B-C8CD734226BD}"/>
              </c:ext>
            </c:extLst>
          </c:dPt>
          <c:dPt>
            <c:idx val="1"/>
            <c:bubble3D val="0"/>
            <c:spPr>
              <a:solidFill>
                <a:srgbClr val="92D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9-B689-B244-982B-C8CD734226BD}"/>
              </c:ext>
            </c:extLst>
          </c:dPt>
          <c:dPt>
            <c:idx val="2"/>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B-B689-B244-982B-C8CD734226BD}"/>
              </c:ext>
            </c:extLst>
          </c:dPt>
          <c:dLbls>
            <c:dLbl>
              <c:idx val="0"/>
              <c:layout>
                <c:manualLayout>
                  <c:x val="-3.5196687370600416E-2"/>
                  <c:y val="-0.11486286089238845"/>
                </c:manualLayout>
              </c:layout>
              <c:tx>
                <c:rich>
                  <a:bodyPr/>
                  <a:lstStyle/>
                  <a:p>
                    <a:r>
                      <a:rPr lang="en-US"/>
                      <a:t>Failure 26% (</a:t>
                    </a:r>
                    <a:fld id="{449EFE39-DDD3-184C-825F-C2BE6079A4E0}" type="VALUE">
                      <a:rPr lang="en-US"/>
                      <a:pPr/>
                      <a:t>[VALUE]</a:t>
                    </a:fld>
                    <a:r>
                      <a:rPr lang="en-US"/>
                      <a:t>)</a:t>
                    </a:r>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B689-B244-982B-C8CD734226BD}"/>
                </c:ext>
              </c:extLst>
            </c:dLbl>
            <c:dLbl>
              <c:idx val="1"/>
              <c:layout>
                <c:manualLayout>
                  <c:x val="-3.2309385239888494E-2"/>
                  <c:y val="2.5150699912510833E-2"/>
                </c:manualLayout>
              </c:layout>
              <c:tx>
                <c:rich>
                  <a:bodyPr/>
                  <a:lstStyle/>
                  <a:p>
                    <a:r>
                      <a:rPr lang="en-US"/>
                      <a:t>Qualified Success 5% (</a:t>
                    </a:r>
                    <a:fld id="{031DC38D-407E-0E4A-9CC3-FE2CC64952DE}" type="VALUE">
                      <a:rPr lang="en-US"/>
                      <a:pPr/>
                      <a:t>[VALUE]</a:t>
                    </a:fld>
                    <a:r>
                      <a:rPr lang="en-US"/>
                      <a:t>)</a:t>
                    </a:r>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B689-B244-982B-C8CD734226BD}"/>
                </c:ext>
              </c:extLst>
            </c:dLbl>
            <c:dLbl>
              <c:idx val="2"/>
              <c:layout>
                <c:manualLayout>
                  <c:x val="3.7539329322965061E-2"/>
                  <c:y val="0.27792213473315835"/>
                </c:manualLayout>
              </c:layout>
              <c:tx>
                <c:rich>
                  <a:bodyPr/>
                  <a:lstStyle/>
                  <a:p>
                    <a:r>
                      <a:rPr lang="en-US"/>
                      <a:t>Success 69%</a:t>
                    </a:r>
                    <a:br>
                      <a:rPr lang="en-US"/>
                    </a:br>
                    <a:r>
                      <a:rPr lang="en-US"/>
                      <a:t>(</a:t>
                    </a:r>
                    <a:fld id="{46884F63-8F25-F14B-8A2F-150266DB5E60}" type="VALUE">
                      <a:rPr lang="en-US"/>
                      <a:pPr/>
                      <a:t>[VALUE]</a:t>
                    </a:fld>
                    <a:r>
                      <a:rPr lang="en-US"/>
                      <a:t>)</a:t>
                    </a:r>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B689-B244-982B-C8CD734226BD}"/>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noFill/>
                  <a:round/>
                </a:ln>
                <a:effectLst/>
              </c:spPr>
            </c:leaderLines>
            <c:extLst>
              <c:ext xmlns:c15="http://schemas.microsoft.com/office/drawing/2012/chart" uri="{CE6537A1-D6FC-4f65-9D91-7224C49458BB}"/>
            </c:extLst>
          </c:dLbls>
          <c:cat>
            <c:strRef>
              <c:f>'Overall Success Summary'!$A$4:$A$7</c:f>
              <c:strCache>
                <c:ptCount val="3"/>
                <c:pt idx="0">
                  <c:v>Failure</c:v>
                </c:pt>
                <c:pt idx="1">
                  <c:v>Qualified Success</c:v>
                </c:pt>
                <c:pt idx="2">
                  <c:v>Success</c:v>
                </c:pt>
              </c:strCache>
            </c:strRef>
          </c:cat>
          <c:val>
            <c:numRef>
              <c:f>'Overall Success Summary'!$B$4:$B$7</c:f>
              <c:numCache>
                <c:formatCode>General</c:formatCode>
                <c:ptCount val="3"/>
                <c:pt idx="0">
                  <c:v>1295</c:v>
                </c:pt>
                <c:pt idx="1">
                  <c:v>250</c:v>
                </c:pt>
                <c:pt idx="2">
                  <c:v>3411</c:v>
                </c:pt>
              </c:numCache>
            </c:numRef>
          </c:val>
          <c:extLst>
            <c:ext xmlns:c16="http://schemas.microsoft.com/office/drawing/2014/chart" uri="{C3380CC4-5D6E-409C-BE32-E72D297353CC}">
              <c16:uniqueId val="{0000000C-B689-B244-982B-C8CD734226BD}"/>
            </c:ext>
          </c:extLst>
        </c:ser>
        <c:dLbls>
          <c:dLblPos val="outEnd"/>
          <c:showLegendKey val="0"/>
          <c:showVal val="1"/>
          <c:showCatName val="0"/>
          <c:showSerName val="0"/>
          <c:showPercent val="0"/>
          <c:showBubbleSize val="0"/>
          <c:showLeaderLines val="1"/>
        </c:dLbls>
      </c:pie3D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[Conversational Log Analysis-2024.xlsx]Daily Users!PivotTable1</c:name>
    <c:fmtId val="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i="0" u="none" strike="noStrike" kern="1200" spc="0" baseline="0">
                <a:solidFill>
                  <a:sysClr val="windowText" lastClr="000000">
                    <a:lumMod val="65000"/>
                    <a:lumOff val="35000"/>
                  </a:sysClr>
                </a:solidFill>
              </a:rPr>
              <a:t>Interactions Per Day for the Month of August 2023</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'Daily Users'!$B$3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'Daily Users'!$A$4:$A$32</c:f>
              <c:strCache>
                <c:ptCount val="28"/>
                <c:pt idx="0">
                  <c:v>3/1/23</c:v>
                </c:pt>
                <c:pt idx="1">
                  <c:v>3/2/23</c:v>
                </c:pt>
                <c:pt idx="2">
                  <c:v>3/3/23</c:v>
                </c:pt>
                <c:pt idx="3">
                  <c:v>3/4/23</c:v>
                </c:pt>
                <c:pt idx="4">
                  <c:v>3/5/23</c:v>
                </c:pt>
                <c:pt idx="5">
                  <c:v>3/6/23</c:v>
                </c:pt>
                <c:pt idx="6">
                  <c:v>3/7/23</c:v>
                </c:pt>
                <c:pt idx="7">
                  <c:v>3/9/23</c:v>
                </c:pt>
                <c:pt idx="8">
                  <c:v>3/10/23</c:v>
                </c:pt>
                <c:pt idx="9">
                  <c:v>3/11/23</c:v>
                </c:pt>
                <c:pt idx="10">
                  <c:v>3/12/23</c:v>
                </c:pt>
                <c:pt idx="11">
                  <c:v>3/13/23</c:v>
                </c:pt>
                <c:pt idx="12">
                  <c:v>3/14/23</c:v>
                </c:pt>
                <c:pt idx="13">
                  <c:v>3/15/23</c:v>
                </c:pt>
                <c:pt idx="14">
                  <c:v>3/16/23</c:v>
                </c:pt>
                <c:pt idx="15">
                  <c:v>3/17/23</c:v>
                </c:pt>
                <c:pt idx="16">
                  <c:v>3/19/23</c:v>
                </c:pt>
                <c:pt idx="17">
                  <c:v>3/20/23</c:v>
                </c:pt>
                <c:pt idx="18">
                  <c:v>3/21/23</c:v>
                </c:pt>
                <c:pt idx="19">
                  <c:v>3/22/23</c:v>
                </c:pt>
                <c:pt idx="20">
                  <c:v>3/23/23</c:v>
                </c:pt>
                <c:pt idx="21">
                  <c:v>3/24/23</c:v>
                </c:pt>
                <c:pt idx="22">
                  <c:v>3/25/23</c:v>
                </c:pt>
                <c:pt idx="23">
                  <c:v>3/26/23</c:v>
                </c:pt>
                <c:pt idx="24">
                  <c:v>3/27/23</c:v>
                </c:pt>
                <c:pt idx="25">
                  <c:v>3/29/23</c:v>
                </c:pt>
                <c:pt idx="26">
                  <c:v>3/30/23</c:v>
                </c:pt>
                <c:pt idx="27">
                  <c:v>3/31/23</c:v>
                </c:pt>
              </c:strCache>
            </c:strRef>
          </c:cat>
          <c:val>
            <c:numRef>
              <c:f>'Daily Users'!$B$4:$B$32</c:f>
              <c:numCache>
                <c:formatCode>General</c:formatCode>
                <c:ptCount val="28"/>
                <c:pt idx="0">
                  <c:v>208</c:v>
                </c:pt>
                <c:pt idx="1">
                  <c:v>218</c:v>
                </c:pt>
                <c:pt idx="2">
                  <c:v>486</c:v>
                </c:pt>
                <c:pt idx="3">
                  <c:v>155</c:v>
                </c:pt>
                <c:pt idx="4">
                  <c:v>11</c:v>
                </c:pt>
                <c:pt idx="5">
                  <c:v>8</c:v>
                </c:pt>
                <c:pt idx="6">
                  <c:v>216</c:v>
                </c:pt>
                <c:pt idx="7">
                  <c:v>166</c:v>
                </c:pt>
                <c:pt idx="8">
                  <c:v>181</c:v>
                </c:pt>
                <c:pt idx="9">
                  <c:v>187</c:v>
                </c:pt>
                <c:pt idx="10">
                  <c:v>16</c:v>
                </c:pt>
                <c:pt idx="11">
                  <c:v>201</c:v>
                </c:pt>
                <c:pt idx="12">
                  <c:v>226</c:v>
                </c:pt>
                <c:pt idx="13">
                  <c:v>206</c:v>
                </c:pt>
                <c:pt idx="14">
                  <c:v>453</c:v>
                </c:pt>
                <c:pt idx="15">
                  <c:v>235</c:v>
                </c:pt>
                <c:pt idx="16">
                  <c:v>16</c:v>
                </c:pt>
                <c:pt idx="17">
                  <c:v>18</c:v>
                </c:pt>
                <c:pt idx="18">
                  <c:v>225</c:v>
                </c:pt>
                <c:pt idx="19">
                  <c:v>229</c:v>
                </c:pt>
                <c:pt idx="20">
                  <c:v>234</c:v>
                </c:pt>
                <c:pt idx="21">
                  <c:v>225</c:v>
                </c:pt>
                <c:pt idx="22">
                  <c:v>154</c:v>
                </c:pt>
                <c:pt idx="23">
                  <c:v>13</c:v>
                </c:pt>
                <c:pt idx="24">
                  <c:v>13</c:v>
                </c:pt>
                <c:pt idx="25">
                  <c:v>267</c:v>
                </c:pt>
                <c:pt idx="26">
                  <c:v>215</c:v>
                </c:pt>
                <c:pt idx="27">
                  <c:v>174</c:v>
                </c:pt>
              </c:numCache>
            </c:numRef>
          </c:val>
          <c:extLst>
            <c:ext xmlns:c16="http://schemas.microsoft.com/office/drawing/2014/chart" uri="{C3380CC4-5D6E-409C-BE32-E72D297353CC}">
              <c16:uniqueId val="{00000000-B8C2-DD41-9698-18CAF26E6474}"/>
            </c:ext>
          </c:extLst>
        </c:ser>
        <c:dLbls>
          <c:showLegendKey val="0"/>
          <c:showVal val="0"/>
          <c:showCatName val="0"/>
          <c:showSerName val="0"/>
          <c:showPercent val="0"/>
          <c:showBubbleSize val="0"/>
        </c:dLbls>
        <c:gapWidth val="219"/>
        <c:overlap val="-27"/>
        <c:axId val="1183481728"/>
        <c:axId val="1183483456"/>
      </c:barChart>
      <c:catAx>
        <c:axId val="118348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83483456"/>
        <c:crosses val="autoZero"/>
        <c:auto val="1"/>
        <c:lblAlgn val="ctr"/>
        <c:lblOffset val="100"/>
        <c:noMultiLvlLbl val="0"/>
      </c:catAx>
      <c:valAx>
        <c:axId val="118348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8348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b="1" i="0" u="none" strike="noStrike" kern="1200" spc="0" baseline="0">
                <a:solidFill>
                  <a:sysClr val="windowText" lastClr="000000">
                    <a:lumMod val="65000"/>
                    <a:lumOff val="35000"/>
                  </a:sysClr>
                </a:solidFill>
                <a:effectLst/>
              </a:rPr>
              <a:t>User Stickiness - # of visits (on different dates)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User Count</c:v>
          </c:tx>
          <c:spPr>
            <a:solidFill>
              <a:schemeClr val="accent1"/>
            </a:solidFill>
            <a:ln>
              <a:noFill/>
            </a:ln>
            <a:effectLst/>
          </c:spPr>
          <c:invertIfNegative val="0"/>
          <c:dLbls>
            <c:dLbl>
              <c:idx val="1"/>
              <c:layout>
                <c:manualLayout>
                  <c:x val="-3.0855539971949508E-2"/>
                  <c:y val="2.577319587628771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15B-A840-8F4F-FFCE58028B8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'Repeat Users'!$AK$5:$AK$15</c:f>
              <c:strCache>
                <c:ptCount val="11"/>
                <c:pt idx="0">
                  <c:v>1</c:v>
                </c:pt>
                <c:pt idx="1">
                  <c:v>2</c:v>
                </c:pt>
                <c:pt idx="2">
                  <c:v>3</c:v>
                </c:pt>
                <c:pt idx="3">
                  <c:v>4</c:v>
                </c:pt>
                <c:pt idx="4">
                  <c:v>5</c:v>
                </c:pt>
                <c:pt idx="5">
                  <c:v>6</c:v>
                </c:pt>
                <c:pt idx="6">
                  <c:v>7</c:v>
                </c:pt>
                <c:pt idx="7">
                  <c:v>8</c:v>
                </c:pt>
                <c:pt idx="8">
                  <c:v>9</c:v>
                </c:pt>
                <c:pt idx="9">
                  <c:v>10</c:v>
                </c:pt>
                <c:pt idx="10">
                  <c:v>&gt;10</c:v>
                </c:pt>
              </c:strCache>
            </c:strRef>
          </c:cat>
          <c:val>
            <c:numRef>
              <c:f>'Repeat Users'!$AL$5:$AL$15</c:f>
              <c:numCache>
                <c:formatCode>General</c:formatCode>
                <c:ptCount val="11"/>
                <c:pt idx="0">
                  <c:v>0</c:v>
                </c:pt>
                <c:pt idx="1">
                  <c:v>0</c:v>
                </c:pt>
                <c:pt idx="2">
                  <c:v>0</c:v>
                </c:pt>
                <c:pt idx="3">
                  <c:v>0</c:v>
                </c:pt>
                <c:pt idx="4">
                  <c:v>0</c:v>
                </c:pt>
                <c:pt idx="5">
                  <c:v>0</c:v>
                </c:pt>
                <c:pt idx="6">
                  <c:v>0</c:v>
                </c:pt>
                <c:pt idx="7">
                  <c:v>0</c:v>
                </c:pt>
                <c:pt idx="8">
                  <c:v>0</c:v>
                </c:pt>
                <c:pt idx="9">
                  <c:v>0</c:v>
                </c:pt>
                <c:pt idx="10">
                  <c:v>1</c:v>
                </c:pt>
              </c:numCache>
            </c:numRef>
          </c:val>
          <c:extLst>
            <c:ext xmlns:c16="http://schemas.microsoft.com/office/drawing/2014/chart" uri="{C3380CC4-5D6E-409C-BE32-E72D297353CC}">
              <c16:uniqueId val="{00000000-815B-A840-8F4F-FFCE58028B8D}"/>
            </c:ext>
          </c:extLst>
        </c:ser>
        <c:dLbls>
          <c:showLegendKey val="0"/>
          <c:showVal val="0"/>
          <c:showCatName val="0"/>
          <c:showSerName val="0"/>
          <c:showPercent val="0"/>
          <c:showBubbleSize val="0"/>
        </c:dLbls>
        <c:gapWidth val="219"/>
        <c:overlap val="-27"/>
        <c:axId val="1796427504"/>
        <c:axId val="1796429776"/>
      </c:barChart>
      <c:lineChart>
        <c:grouping val="standard"/>
        <c:varyColors val="0"/>
        <c:ser>
          <c:idx val="1"/>
          <c:order val="1"/>
          <c:tx>
            <c:v>Percentage</c:v>
          </c:tx>
          <c:spPr>
            <a:ln w="28575" cap="rnd">
              <a:solidFill>
                <a:schemeClr val="accent2"/>
              </a:solidFill>
              <a:round/>
            </a:ln>
            <a:effectLst/>
          </c:spPr>
          <c:marker>
            <c:symbol val="none"/>
          </c:marker>
          <c:dLbls>
            <c:dLbl>
              <c:idx val="0"/>
              <c:layout>
                <c:manualLayout>
                  <c:x val="1.1220196353436185E-2"/>
                  <c:y val="-1.54639175257732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15B-A840-8F4F-FFCE58028B8D}"/>
                </c:ext>
              </c:extLst>
            </c:dLbl>
            <c:dLbl>
              <c:idx val="1"/>
              <c:layout>
                <c:manualLayout>
                  <c:x val="-4.2075736325385693E-3"/>
                  <c:y val="-4.63917525773194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15B-A840-8F4F-FFCE58028B8D}"/>
                </c:ext>
              </c:extLst>
            </c:dLbl>
            <c:dLbl>
              <c:idx val="2"/>
              <c:layout>
                <c:manualLayout>
                  <c:x val="8.4151472650771386E-3"/>
                  <c:y val="-2.06185567010310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15B-A840-8F4F-FFCE58028B8D}"/>
                </c:ext>
              </c:extLst>
            </c:dLbl>
            <c:dLbl>
              <c:idx val="3"/>
              <c:layout>
                <c:manualLayout>
                  <c:x val="4.2075736325385693E-3"/>
                  <c:y val="-5.15463917525773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15B-A840-8F4F-FFCE58028B8D}"/>
                </c:ext>
              </c:extLst>
            </c:dLbl>
            <c:dLbl>
              <c:idx val="4"/>
              <c:layout>
                <c:manualLayout>
                  <c:x val="1.4025245441795231E-3"/>
                  <c:y val="-5.92783505154640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15B-A840-8F4F-FFCE58028B8D}"/>
                </c:ext>
              </c:extLst>
            </c:dLbl>
            <c:dLbl>
              <c:idx val="5"/>
              <c:layout>
                <c:manualLayout>
                  <c:x val="0"/>
                  <c:y val="-5.15463917525775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15B-A840-8F4F-FFCE58028B8D}"/>
                </c:ext>
              </c:extLst>
            </c:dLbl>
            <c:dLbl>
              <c:idx val="6"/>
              <c:layout>
                <c:manualLayout>
                  <c:x val="0"/>
                  <c:y val="-5.41237113402061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15B-A840-8F4F-FFCE58028B8D}"/>
                </c:ext>
              </c:extLst>
            </c:dLbl>
            <c:dLbl>
              <c:idx val="7"/>
              <c:layout>
                <c:manualLayout>
                  <c:x val="-1.0285061176745464E-16"/>
                  <c:y val="-4.63917525773195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15B-A840-8F4F-FFCE58028B8D}"/>
                </c:ext>
              </c:extLst>
            </c:dLbl>
            <c:dLbl>
              <c:idx val="8"/>
              <c:layout>
                <c:manualLayout>
                  <c:x val="-2.805049088359149E-3"/>
                  <c:y val="-4.6391752577319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15B-A840-8F4F-FFCE58028B8D}"/>
                </c:ext>
              </c:extLst>
            </c:dLbl>
            <c:dLbl>
              <c:idx val="9"/>
              <c:layout>
                <c:manualLayout>
                  <c:x val="0"/>
                  <c:y val="-4.38144329896908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15B-A840-8F4F-FFCE58028B8D}"/>
                </c:ext>
              </c:extLst>
            </c:dLbl>
            <c:dLbl>
              <c:idx val="10"/>
              <c:layout>
                <c:manualLayout>
                  <c:x val="-1.0285061176745464E-16"/>
                  <c:y val="-3.6082474226804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15B-A840-8F4F-FFCE58028B8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'Repeat Users'!$AK$5:$AK$15</c:f>
              <c:strCache>
                <c:ptCount val="11"/>
                <c:pt idx="0">
                  <c:v>1</c:v>
                </c:pt>
                <c:pt idx="1">
                  <c:v>2</c:v>
                </c:pt>
                <c:pt idx="2">
                  <c:v>3</c:v>
                </c:pt>
                <c:pt idx="3">
                  <c:v>4</c:v>
                </c:pt>
                <c:pt idx="4">
                  <c:v>5</c:v>
                </c:pt>
                <c:pt idx="5">
                  <c:v>6</c:v>
                </c:pt>
                <c:pt idx="6">
                  <c:v>7</c:v>
                </c:pt>
                <c:pt idx="7">
                  <c:v>8</c:v>
                </c:pt>
                <c:pt idx="8">
                  <c:v>9</c:v>
                </c:pt>
                <c:pt idx="9">
                  <c:v>10</c:v>
                </c:pt>
                <c:pt idx="10">
                  <c:v>&gt;10</c:v>
                </c:pt>
              </c:strCache>
            </c:strRef>
          </c:cat>
          <c:val>
            <c:numRef>
              <c:f>'Repeat Users'!$AM$5:$AM$15</c:f>
              <c:numCache>
                <c:formatCode>0%</c:formatCode>
                <c:ptCount val="11"/>
                <c:pt idx="0">
                  <c:v>0</c:v>
                </c:pt>
                <c:pt idx="1">
                  <c:v>0</c:v>
                </c:pt>
                <c:pt idx="2">
                  <c:v>0</c:v>
                </c:pt>
                <c:pt idx="3">
                  <c:v>0</c:v>
                </c:pt>
                <c:pt idx="4">
                  <c:v>0</c:v>
                </c:pt>
                <c:pt idx="5">
                  <c:v>0</c:v>
                </c:pt>
                <c:pt idx="6">
                  <c:v>0</c:v>
                </c:pt>
                <c:pt idx="7">
                  <c:v>0</c:v>
                </c:pt>
                <c:pt idx="8">
                  <c:v>0</c:v>
                </c:pt>
                <c:pt idx="9">
                  <c:v>0</c:v>
                </c:pt>
                <c:pt idx="10">
                  <c:v>1</c:v>
                </c:pt>
              </c:numCache>
            </c:numRef>
          </c:val>
          <c:smooth val="0"/>
          <c:extLst>
            <c:ext xmlns:c16="http://schemas.microsoft.com/office/drawing/2014/chart" uri="{C3380CC4-5D6E-409C-BE32-E72D297353CC}">
              <c16:uniqueId val="{00000001-815B-A840-8F4F-FFCE58028B8D}"/>
            </c:ext>
          </c:extLst>
        </c:ser>
        <c:dLbls>
          <c:showLegendKey val="0"/>
          <c:showVal val="0"/>
          <c:showCatName val="0"/>
          <c:showSerName val="0"/>
          <c:showPercent val="0"/>
          <c:showBubbleSize val="0"/>
        </c:dLbls>
        <c:marker val="1"/>
        <c:smooth val="0"/>
        <c:axId val="1796450928"/>
        <c:axId val="1796449200"/>
      </c:lineChart>
      <c:catAx>
        <c:axId val="179642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429776"/>
        <c:crosses val="autoZero"/>
        <c:auto val="1"/>
        <c:lblAlgn val="ctr"/>
        <c:lblOffset val="100"/>
        <c:noMultiLvlLbl val="0"/>
      </c:catAx>
      <c:valAx>
        <c:axId val="179642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96427504"/>
        <c:crosses val="autoZero"/>
        <c:crossBetween val="between"/>
      </c:valAx>
      <c:valAx>
        <c:axId val="1796449200"/>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96450928"/>
        <c:crosses val="max"/>
        <c:crossBetween val="between"/>
      </c:valAx>
      <c:catAx>
        <c:axId val="1796450928"/>
        <c:scaling>
          <c:orientation val="minMax"/>
        </c:scaling>
        <c:delete val="1"/>
        <c:axPos val="b"/>
        <c:numFmt formatCode="General" sourceLinked="1"/>
        <c:majorTickMark val="none"/>
        <c:minorTickMark val="none"/>
        <c:tickLblPos val="nextTo"/>
        <c:crossAx val="17964492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b="1" i="0" u="none" strike="noStrike" kern="1200" spc="0" baseline="0">
                <a:solidFill>
                  <a:sysClr val="windowText" lastClr="000000">
                    <a:lumMod val="65000"/>
                    <a:lumOff val="35000"/>
                  </a:sysClr>
                </a:solidFill>
                <a:effectLst/>
              </a:rPr>
              <a:t>Number of Unique Users in Total Interactions </a:t>
            </a:r>
            <a:endParaRPr lang="en-GB" sz="2000" b="0" i="0" u="none" strike="noStrike" kern="1200" spc="0" baseline="0">
              <a:solidFill>
                <a:sysClr val="windowText" lastClr="000000">
                  <a:lumMod val="65000"/>
                  <a:lumOff val="35000"/>
                </a:sysClr>
              </a:solidFill>
              <a:effectLst/>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Count of Users</c:v>
          </c:tx>
          <c:spPr>
            <a:solidFill>
              <a:schemeClr val="accent1"/>
            </a:solidFill>
            <a:ln>
              <a:noFill/>
            </a:ln>
            <a:effectLst/>
          </c:spPr>
          <c:invertIfNegative val="0"/>
          <c:dLbls>
            <c:dLbl>
              <c:idx val="0"/>
              <c:layout>
                <c:manualLayout>
                  <c:x val="-2.3391812865497082E-2"/>
                  <c:y val="7.025761124121779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1B8-3D43-AB08-5EA6F73D400A}"/>
                </c:ext>
              </c:extLst>
            </c:dLbl>
            <c:dLbl>
              <c:idx val="1"/>
              <c:layout>
                <c:manualLayout>
                  <c:x val="-2.339181286549707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1B8-3D43-AB08-5EA6F73D400A}"/>
                </c:ext>
              </c:extLst>
            </c:dLbl>
            <c:dLbl>
              <c:idx val="2"/>
              <c:layout>
                <c:manualLayout>
                  <c:x val="-2.0467836257309968E-2"/>
                  <c:y val="7.025761124121779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1B8-3D43-AB08-5EA6F73D400A}"/>
                </c:ext>
              </c:extLst>
            </c:dLbl>
            <c:dLbl>
              <c:idx val="3"/>
              <c:layout>
                <c:manualLayout>
                  <c:x val="-2.7777777777777804E-2"/>
                  <c:y val="9.367681498829039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1B8-3D43-AB08-5EA6F73D400A}"/>
                </c:ext>
              </c:extLst>
            </c:dLbl>
            <c:dLbl>
              <c:idx val="4"/>
              <c:layout>
                <c:manualLayout>
                  <c:x val="-2.6315789473684265E-2"/>
                  <c:y val="2.810304449648711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1B8-3D43-AB08-5EA6F73D400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'Unique Users'!$G$3:$G$18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&gt;15</c:v>
                </c:pt>
              </c:strCache>
            </c:strRef>
          </c:cat>
          <c:val>
            <c:numRef>
              <c:f>'Unique Users'!$H$3:$H$18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numCache>
            </c:numRef>
          </c:val>
          <c:extLst>
            <c:ext xmlns:c16="http://schemas.microsoft.com/office/drawing/2014/chart" uri="{C3380CC4-5D6E-409C-BE32-E72D297353CC}">
              <c16:uniqueId val="{00000000-61B8-3D43-AB08-5EA6F73D400A}"/>
            </c:ext>
          </c:extLst>
        </c:ser>
        <c:dLbls>
          <c:showLegendKey val="0"/>
          <c:showVal val="0"/>
          <c:showCatName val="0"/>
          <c:showSerName val="0"/>
          <c:showPercent val="0"/>
          <c:showBubbleSize val="0"/>
        </c:dLbls>
        <c:gapWidth val="219"/>
        <c:overlap val="-27"/>
        <c:axId val="402572032"/>
        <c:axId val="402599344"/>
      </c:barChart>
      <c:lineChart>
        <c:grouping val="standard"/>
        <c:varyColors val="0"/>
        <c:ser>
          <c:idx val="1"/>
          <c:order val="1"/>
          <c:tx>
            <c:v>Percentage</c:v>
          </c:tx>
          <c:spPr>
            <a:ln w="28575" cap="rnd">
              <a:solidFill>
                <a:schemeClr val="accent2"/>
              </a:solidFill>
              <a:round/>
            </a:ln>
            <a:effectLst/>
          </c:spPr>
          <c:marker>
            <c:symbol val="none"/>
          </c:marker>
          <c:dLbls>
            <c:dLbl>
              <c:idx val="0"/>
              <c:layout>
                <c:manualLayout>
                  <c:x val="-5.8479532163742687E-3"/>
                  <c:y val="-1.8735362997658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1B8-3D43-AB08-5EA6F73D400A}"/>
                </c:ext>
              </c:extLst>
            </c:dLbl>
            <c:dLbl>
              <c:idx val="1"/>
              <c:layout>
                <c:manualLayout>
                  <c:x val="-4.3859649122807015E-3"/>
                  <c:y val="-1.4051522248243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1B8-3D43-AB08-5EA6F73D400A}"/>
                </c:ext>
              </c:extLst>
            </c:dLbl>
            <c:dLbl>
              <c:idx val="2"/>
              <c:layout>
                <c:manualLayout>
                  <c:x val="-8.771929824561403E-3"/>
                  <c:y val="-1.63934426229509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1B8-3D43-AB08-5EA6F73D400A}"/>
                </c:ext>
              </c:extLst>
            </c:dLbl>
            <c:dLbl>
              <c:idx val="3"/>
              <c:layout>
                <c:manualLayout>
                  <c:x val="-1.0233918128655024E-2"/>
                  <c:y val="-2.34192037470726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1B8-3D43-AB08-5EA6F73D400A}"/>
                </c:ext>
              </c:extLst>
            </c:dLbl>
            <c:dLbl>
              <c:idx val="4"/>
              <c:layout>
                <c:manualLayout>
                  <c:x val="-1.1695906432748537E-2"/>
                  <c:y val="-2.34192037470726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1B8-3D43-AB08-5EA6F73D400A}"/>
                </c:ext>
              </c:extLst>
            </c:dLbl>
            <c:dLbl>
              <c:idx val="5"/>
              <c:layout>
                <c:manualLayout>
                  <c:x val="5.8479532163742687E-3"/>
                  <c:y val="-1.8735362997658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1B8-3D43-AB08-5EA6F73D400A}"/>
                </c:ext>
              </c:extLst>
            </c:dLbl>
            <c:dLbl>
              <c:idx val="6"/>
              <c:layout>
                <c:manualLayout>
                  <c:x val="1.4619883040935136E-3"/>
                  <c:y val="-2.34192037470726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1B8-3D43-AB08-5EA6F73D400A}"/>
                </c:ext>
              </c:extLst>
            </c:dLbl>
            <c:dLbl>
              <c:idx val="7"/>
              <c:layout>
                <c:manualLayout>
                  <c:x val="1.4619883040935136E-3"/>
                  <c:y val="-4.4496487119437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1B8-3D43-AB08-5EA6F73D400A}"/>
                </c:ext>
              </c:extLst>
            </c:dLbl>
            <c:dLbl>
              <c:idx val="8"/>
              <c:layout>
                <c:manualLayout>
                  <c:x val="1.4619883040935672E-3"/>
                  <c:y val="-3.74707259953163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1B8-3D43-AB08-5EA6F73D400A}"/>
                </c:ext>
              </c:extLst>
            </c:dLbl>
            <c:dLbl>
              <c:idx val="9"/>
              <c:layout>
                <c:manualLayout>
                  <c:x val="1.4619883040934601E-3"/>
                  <c:y val="-4.4496487119437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1B8-3D43-AB08-5EA6F73D400A}"/>
                </c:ext>
              </c:extLst>
            </c:dLbl>
            <c:dLbl>
              <c:idx val="10"/>
              <c:layout>
                <c:manualLayout>
                  <c:x val="-1.4619883040935672E-3"/>
                  <c:y val="-4.4496487119437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1B8-3D43-AB08-5EA6F73D400A}"/>
                </c:ext>
              </c:extLst>
            </c:dLbl>
            <c:dLbl>
              <c:idx val="11"/>
              <c:layout>
                <c:manualLayout>
                  <c:x val="0"/>
                  <c:y val="-3.98126463700234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1B8-3D43-AB08-5EA6F73D400A}"/>
                </c:ext>
              </c:extLst>
            </c:dLbl>
            <c:dLbl>
              <c:idx val="12"/>
              <c:layout>
                <c:manualLayout>
                  <c:x val="0"/>
                  <c:y val="-3.98126463700234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1B8-3D43-AB08-5EA6F73D400A}"/>
                </c:ext>
              </c:extLst>
            </c:dLbl>
            <c:dLbl>
              <c:idx val="13"/>
              <c:layout>
                <c:manualLayout>
                  <c:x val="2.9239766081870272E-3"/>
                  <c:y val="-3.27868852459016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1B8-3D43-AB08-5EA6F73D400A}"/>
                </c:ext>
              </c:extLst>
            </c:dLbl>
            <c:dLbl>
              <c:idx val="14"/>
              <c:layout>
                <c:manualLayout>
                  <c:x val="-4.3859649122808091E-3"/>
                  <c:y val="-3.74707259953161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1B8-3D43-AB08-5EA6F73D400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'Unique Users'!$G$3:$G$18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&gt;15</c:v>
                </c:pt>
              </c:strCache>
            </c:strRef>
          </c:cat>
          <c:val>
            <c:numRef>
              <c:f>'Unique Users'!$I$3:$I$18</c:f>
              <c:numCache>
                <c:formatCode>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numCache>
            </c:numRef>
          </c:val>
          <c:smooth val="0"/>
          <c:extLst>
            <c:ext xmlns:c16="http://schemas.microsoft.com/office/drawing/2014/chart" uri="{C3380CC4-5D6E-409C-BE32-E72D297353CC}">
              <c16:uniqueId val="{00000001-61B8-3D43-AB08-5EA6F73D400A}"/>
            </c:ext>
          </c:extLst>
        </c:ser>
        <c:dLbls>
          <c:showLegendKey val="0"/>
          <c:showVal val="0"/>
          <c:showCatName val="0"/>
          <c:showSerName val="0"/>
          <c:showPercent val="0"/>
          <c:showBubbleSize val="0"/>
        </c:dLbls>
        <c:marker val="1"/>
        <c:smooth val="0"/>
        <c:axId val="1810598048"/>
        <c:axId val="1877725568"/>
      </c:lineChart>
      <c:catAx>
        <c:axId val="40257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599344"/>
        <c:crosses val="autoZero"/>
        <c:auto val="1"/>
        <c:lblAlgn val="ctr"/>
        <c:lblOffset val="100"/>
        <c:noMultiLvlLbl val="0"/>
      </c:catAx>
      <c:valAx>
        <c:axId val="40259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2572032"/>
        <c:crosses val="autoZero"/>
        <c:crossBetween val="between"/>
      </c:valAx>
      <c:valAx>
        <c:axId val="1877725568"/>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10598048"/>
        <c:crosses val="max"/>
        <c:crossBetween val="between"/>
      </c:valAx>
      <c:catAx>
        <c:axId val="1810598048"/>
        <c:scaling>
          <c:orientation val="minMax"/>
        </c:scaling>
        <c:delete val="1"/>
        <c:axPos val="b"/>
        <c:numFmt formatCode="General" sourceLinked="1"/>
        <c:majorTickMark val="none"/>
        <c:minorTickMark val="none"/>
        <c:tickLblPos val="nextTo"/>
        <c:crossAx val="1877725568"/>
        <c:crosses val="autoZero"/>
        <c:auto val="1"/>
        <c:lblAlgn val="ctr"/>
        <c:lblOffset val="100"/>
        <c:noMultiLvlLbl val="0"/>
      </c:cat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000" b="1" i="0" u="none" strike="noStrike" kern="1200" spc="0" baseline="0">
                <a:solidFill>
                  <a:sysClr val="windowText" lastClr="000000">
                    <a:lumMod val="65000"/>
                    <a:lumOff val="35000"/>
                  </a:sysClr>
                </a:solidFill>
                <a:effectLst/>
              </a:rPr>
              <a:t>Usage by Intent Category</a:t>
            </a:r>
            <a:br>
              <a:rPr lang="en-GB" sz="1600" b="1" i="0" u="none" strike="noStrike" kern="1200" spc="0" baseline="0">
                <a:solidFill>
                  <a:sysClr val="windowText" lastClr="000000">
                    <a:lumMod val="65000"/>
                    <a:lumOff val="35000"/>
                  </a:sysClr>
                </a:solidFill>
                <a:effectLst/>
              </a:rPr>
            </a:br>
            <a:r>
              <a:rPr lang="en-US" sz="1400" b="1" i="0" u="none" strike="noStrike" kern="1200" spc="0" baseline="0">
                <a:solidFill>
                  <a:sysClr val="windowText" lastClr="000000">
                    <a:lumMod val="65000"/>
                    <a:lumOff val="35000"/>
                  </a:sysClr>
                </a:solidFill>
                <a:effectLst/>
              </a:rPr>
              <a:t>Success and Failures </a:t>
            </a:r>
            <a:r>
              <a:rPr lang="en-US" sz="1400" b="0" i="0" u="none" strike="noStrike" kern="1200" spc="0" baseline="0">
                <a:solidFill>
                  <a:sysClr val="windowText" lastClr="000000">
                    <a:lumMod val="65000"/>
                    <a:lumOff val="35000"/>
                  </a:sysClr>
                </a:solidFill>
                <a:effectLst/>
              </a:rPr>
              <a:t>(</a:t>
            </a:r>
            <a:r>
              <a:rPr lang="en-US" sz="1400" b="1" i="0" u="none" strike="noStrike" kern="1200" spc="0" baseline="0">
                <a:solidFill>
                  <a:sysClr val="windowText" lastClr="000000">
                    <a:lumMod val="65000"/>
                    <a:lumOff val="35000"/>
                  </a:sysClr>
                </a:solidFill>
                <a:effectLst/>
              </a:rPr>
              <a:t>% of Failures</a:t>
            </a:r>
            <a:r>
              <a:rPr lang="en-US" sz="1400" b="0" i="0" u="none" strike="noStrike" kern="1200" spc="0" baseline="0">
                <a:solidFill>
                  <a:sysClr val="windowText" lastClr="000000">
                    <a:lumMod val="65000"/>
                    <a:lumOff val="35000"/>
                  </a:sysClr>
                </a:solidFill>
                <a:effectLst/>
              </a:rPr>
              <a:t>)</a:t>
            </a:r>
            <a:endParaRPr lang="en-GB"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717038886763196E-2"/>
          <c:y val="7.1999049687754557E-2"/>
          <c:w val="0.93152452490753235"/>
          <c:h val="0.70418816182459953"/>
        </c:manualLayout>
      </c:layout>
      <c:barChart>
        <c:barDir val="col"/>
        <c:grouping val="stacked"/>
        <c:varyColors val="0"/>
        <c:ser>
          <c:idx val="0"/>
          <c:order val="0"/>
          <c:tx>
            <c:strRef>
              <c:f>'Intent Classification'!$J$4</c:f>
              <c:strCache>
                <c:ptCount val="1"/>
                <c:pt idx="0">
                  <c:v>Success</c:v>
                </c:pt>
              </c:strCache>
            </c:strRef>
          </c:tx>
          <c:spPr>
            <a:solidFill>
              <a:srgbClr val="00B050"/>
            </a:solidFill>
            <a:ln>
              <a:noFill/>
            </a:ln>
            <a:effectLst/>
          </c:spPr>
          <c:invertIfNegative val="0"/>
          <c:cat>
            <c:strRef>
              <c:f>'Intent Classification'!$I$5:$I$39</c:f>
              <c:strCache>
                <c:ptCount val="35"/>
                <c:pt idx="0">
                  <c:v>Abs Q</c:v>
                </c:pt>
                <c:pt idx="1">
                  <c:v>Abs</c:v>
                </c:pt>
                <c:pt idx="2">
                  <c:v>SR</c:v>
                </c:pt>
                <c:pt idx="3">
                  <c:v>Knowledge</c:v>
                </c:pt>
                <c:pt idx="4">
                  <c:v>Pay Q</c:v>
                </c:pt>
                <c:pt idx="5">
                  <c:v>Help</c:v>
                </c:pt>
                <c:pt idx="6">
                  <c:v>Quit</c:v>
                </c:pt>
                <c:pt idx="7">
                  <c:v>FlexWorking</c:v>
                </c:pt>
                <c:pt idx="8">
                  <c:v>Emp Info</c:v>
                </c:pt>
                <c:pt idx="9">
                  <c:v>Benefits</c:v>
                </c:pt>
                <c:pt idx="10">
                  <c:v>Payslip</c:v>
                </c:pt>
                <c:pt idx="11">
                  <c:v>Taxes</c:v>
                </c:pt>
                <c:pt idx="12">
                  <c:v>MSS</c:v>
                </c:pt>
                <c:pt idx="13">
                  <c:v>Wage</c:v>
                </c:pt>
                <c:pt idx="14">
                  <c:v>Worklist</c:v>
                </c:pt>
                <c:pt idx="15">
                  <c:v>Letter</c:v>
                </c:pt>
                <c:pt idx="16">
                  <c:v>Personal Info</c:v>
                </c:pt>
                <c:pt idx="17">
                  <c:v>Talent</c:v>
                </c:pt>
                <c:pt idx="18">
                  <c:v>Misc</c:v>
                </c:pt>
                <c:pt idx="19">
                  <c:v>Dispute</c:v>
                </c:pt>
                <c:pt idx="20">
                  <c:v>Expense</c:v>
                </c:pt>
                <c:pt idx="21">
                  <c:v>EAP</c:v>
                </c:pt>
                <c:pt idx="22">
                  <c:v>Careers</c:v>
                </c:pt>
                <c:pt idx="23">
                  <c:v>Learn</c:v>
                </c:pt>
                <c:pt idx="24">
                  <c:v>JobEvaluation</c:v>
                </c:pt>
                <c:pt idx="25">
                  <c:v>IT Support</c:v>
                </c:pt>
                <c:pt idx="26">
                  <c:v>Checklist</c:v>
                </c:pt>
                <c:pt idx="27">
                  <c:v>UX</c:v>
                </c:pt>
                <c:pt idx="28">
                  <c:v>Directory</c:v>
                </c:pt>
                <c:pt idx="29">
                  <c:v>Bank</c:v>
                </c:pt>
                <c:pt idx="30">
                  <c:v>Covid</c:v>
                </c:pt>
                <c:pt idx="31">
                  <c:v>Grow</c:v>
                </c:pt>
                <c:pt idx="32">
                  <c:v>Hiring</c:v>
                </c:pt>
                <c:pt idx="33">
                  <c:v>Qstory</c:v>
                </c:pt>
                <c:pt idx="34">
                  <c:v>CSR</c:v>
                </c:pt>
              </c:strCache>
            </c:strRef>
          </c:cat>
          <c:val>
            <c:numRef>
              <c:f>'Intent Classification'!$J$5:$J$39</c:f>
              <c:numCache>
                <c:formatCode>General</c:formatCode>
                <c:ptCount val="35"/>
                <c:pt idx="0">
                  <c:v>530</c:v>
                </c:pt>
                <c:pt idx="1">
                  <c:v>487</c:v>
                </c:pt>
                <c:pt idx="2">
                  <c:v>544</c:v>
                </c:pt>
                <c:pt idx="3">
                  <c:v>443</c:v>
                </c:pt>
                <c:pt idx="4">
                  <c:v>152</c:v>
                </c:pt>
                <c:pt idx="5">
                  <c:v>93</c:v>
                </c:pt>
                <c:pt idx="6">
                  <c:v>175</c:v>
                </c:pt>
                <c:pt idx="7">
                  <c:v>130</c:v>
                </c:pt>
                <c:pt idx="8">
                  <c:v>99</c:v>
                </c:pt>
                <c:pt idx="9">
                  <c:v>71</c:v>
                </c:pt>
                <c:pt idx="10">
                  <c:v>100</c:v>
                </c:pt>
                <c:pt idx="11">
                  <c:v>80</c:v>
                </c:pt>
                <c:pt idx="12">
                  <c:v>44</c:v>
                </c:pt>
                <c:pt idx="13">
                  <c:v>95</c:v>
                </c:pt>
                <c:pt idx="14">
                  <c:v>65</c:v>
                </c:pt>
                <c:pt idx="15">
                  <c:v>56</c:v>
                </c:pt>
                <c:pt idx="16">
                  <c:v>41</c:v>
                </c:pt>
                <c:pt idx="17">
                  <c:v>27</c:v>
                </c:pt>
                <c:pt idx="18">
                  <c:v>26</c:v>
                </c:pt>
                <c:pt idx="19">
                  <c:v>19</c:v>
                </c:pt>
                <c:pt idx="20">
                  <c:v>9</c:v>
                </c:pt>
                <c:pt idx="21">
                  <c:v>26</c:v>
                </c:pt>
                <c:pt idx="22">
                  <c:v>16</c:v>
                </c:pt>
                <c:pt idx="23">
                  <c:v>12</c:v>
                </c:pt>
                <c:pt idx="24">
                  <c:v>12</c:v>
                </c:pt>
                <c:pt idx="25">
                  <c:v>3</c:v>
                </c:pt>
                <c:pt idx="26">
                  <c:v>2</c:v>
                </c:pt>
                <c:pt idx="27">
                  <c:v>11</c:v>
                </c:pt>
                <c:pt idx="28">
                  <c:v>10</c:v>
                </c:pt>
                <c:pt idx="29">
                  <c:v>13</c:v>
                </c:pt>
                <c:pt idx="30">
                  <c:v>9</c:v>
                </c:pt>
                <c:pt idx="31">
                  <c:v>7</c:v>
                </c:pt>
                <c:pt idx="32">
                  <c:v>4</c:v>
                </c:pt>
              </c:numCache>
            </c:numRef>
          </c:val>
          <c:extLst>
            <c:ext xmlns:c16="http://schemas.microsoft.com/office/drawing/2014/chart" uri="{C3380CC4-5D6E-409C-BE32-E72D297353CC}">
              <c16:uniqueId val="{00000000-B059-8748-A98D-30597194BD62}"/>
            </c:ext>
          </c:extLst>
        </c:ser>
        <c:ser>
          <c:idx val="1"/>
          <c:order val="1"/>
          <c:tx>
            <c:strRef>
              <c:f>'Intent Classification'!$K$4</c:f>
              <c:strCache>
                <c:ptCount val="1"/>
                <c:pt idx="0">
                  <c:v>Qualified Success</c:v>
                </c:pt>
              </c:strCache>
            </c:strRef>
          </c:tx>
          <c:spPr>
            <a:solidFill>
              <a:srgbClr val="92D050"/>
            </a:solidFill>
            <a:ln>
              <a:noFill/>
            </a:ln>
            <a:effectLst/>
          </c:spPr>
          <c:invertIfNegative val="0"/>
          <c:cat>
            <c:strRef>
              <c:f>'Intent Classification'!$I$5:$I$39</c:f>
              <c:strCache>
                <c:ptCount val="35"/>
                <c:pt idx="0">
                  <c:v>Abs Q</c:v>
                </c:pt>
                <c:pt idx="1">
                  <c:v>Abs</c:v>
                </c:pt>
                <c:pt idx="2">
                  <c:v>SR</c:v>
                </c:pt>
                <c:pt idx="3">
                  <c:v>Knowledge</c:v>
                </c:pt>
                <c:pt idx="4">
                  <c:v>Pay Q</c:v>
                </c:pt>
                <c:pt idx="5">
                  <c:v>Help</c:v>
                </c:pt>
                <c:pt idx="6">
                  <c:v>Quit</c:v>
                </c:pt>
                <c:pt idx="7">
                  <c:v>FlexWorking</c:v>
                </c:pt>
                <c:pt idx="8">
                  <c:v>Emp Info</c:v>
                </c:pt>
                <c:pt idx="9">
                  <c:v>Benefits</c:v>
                </c:pt>
                <c:pt idx="10">
                  <c:v>Payslip</c:v>
                </c:pt>
                <c:pt idx="11">
                  <c:v>Taxes</c:v>
                </c:pt>
                <c:pt idx="12">
                  <c:v>MSS</c:v>
                </c:pt>
                <c:pt idx="13">
                  <c:v>Wage</c:v>
                </c:pt>
                <c:pt idx="14">
                  <c:v>Worklist</c:v>
                </c:pt>
                <c:pt idx="15">
                  <c:v>Letter</c:v>
                </c:pt>
                <c:pt idx="16">
                  <c:v>Personal Info</c:v>
                </c:pt>
                <c:pt idx="17">
                  <c:v>Talent</c:v>
                </c:pt>
                <c:pt idx="18">
                  <c:v>Misc</c:v>
                </c:pt>
                <c:pt idx="19">
                  <c:v>Dispute</c:v>
                </c:pt>
                <c:pt idx="20">
                  <c:v>Expense</c:v>
                </c:pt>
                <c:pt idx="21">
                  <c:v>EAP</c:v>
                </c:pt>
                <c:pt idx="22">
                  <c:v>Careers</c:v>
                </c:pt>
                <c:pt idx="23">
                  <c:v>Learn</c:v>
                </c:pt>
                <c:pt idx="24">
                  <c:v>JobEvaluation</c:v>
                </c:pt>
                <c:pt idx="25">
                  <c:v>IT Support</c:v>
                </c:pt>
                <c:pt idx="26">
                  <c:v>Checklist</c:v>
                </c:pt>
                <c:pt idx="27">
                  <c:v>UX</c:v>
                </c:pt>
                <c:pt idx="28">
                  <c:v>Directory</c:v>
                </c:pt>
                <c:pt idx="29">
                  <c:v>Bank</c:v>
                </c:pt>
                <c:pt idx="30">
                  <c:v>Covid</c:v>
                </c:pt>
                <c:pt idx="31">
                  <c:v>Grow</c:v>
                </c:pt>
                <c:pt idx="32">
                  <c:v>Hiring</c:v>
                </c:pt>
                <c:pt idx="33">
                  <c:v>Qstory</c:v>
                </c:pt>
                <c:pt idx="34">
                  <c:v>CSR</c:v>
                </c:pt>
              </c:strCache>
            </c:strRef>
          </c:cat>
          <c:val>
            <c:numRef>
              <c:f>'Intent Classification'!$K$5:$K$39</c:f>
              <c:numCache>
                <c:formatCode>General</c:formatCode>
                <c:ptCount val="35"/>
                <c:pt idx="0">
                  <c:v>37</c:v>
                </c:pt>
                <c:pt idx="1">
                  <c:v>21</c:v>
                </c:pt>
                <c:pt idx="2">
                  <c:v>1</c:v>
                </c:pt>
                <c:pt idx="3">
                  <c:v>6</c:v>
                </c:pt>
                <c:pt idx="4">
                  <c:v>23</c:v>
                </c:pt>
                <c:pt idx="5">
                  <c:v>39</c:v>
                </c:pt>
                <c:pt idx="6">
                  <c:v>13</c:v>
                </c:pt>
                <c:pt idx="7">
                  <c:v>13</c:v>
                </c:pt>
                <c:pt idx="8">
                  <c:v>4</c:v>
                </c:pt>
                <c:pt idx="9">
                  <c:v>8</c:v>
                </c:pt>
                <c:pt idx="10">
                  <c:v>7</c:v>
                </c:pt>
                <c:pt idx="11">
                  <c:v>20</c:v>
                </c:pt>
                <c:pt idx="12">
                  <c:v>17</c:v>
                </c:pt>
                <c:pt idx="13">
                  <c:v>6</c:v>
                </c:pt>
                <c:pt idx="14">
                  <c:v>1</c:v>
                </c:pt>
                <c:pt idx="15">
                  <c:v>2</c:v>
                </c:pt>
                <c:pt idx="17">
                  <c:v>9</c:v>
                </c:pt>
                <c:pt idx="19">
                  <c:v>7</c:v>
                </c:pt>
                <c:pt idx="20">
                  <c:v>3</c:v>
                </c:pt>
                <c:pt idx="21">
                  <c:v>2</c:v>
                </c:pt>
                <c:pt idx="22">
                  <c:v>1</c:v>
                </c:pt>
                <c:pt idx="23">
                  <c:v>2</c:v>
                </c:pt>
                <c:pt idx="25">
                  <c:v>2</c:v>
                </c:pt>
                <c:pt idx="26">
                  <c:v>3</c:v>
                </c:pt>
                <c:pt idx="31">
                  <c:v>1</c:v>
                </c:pt>
                <c:pt idx="32">
                  <c:v>2</c:v>
                </c:pt>
              </c:numCache>
            </c:numRef>
          </c:val>
          <c:extLst>
            <c:ext xmlns:c16="http://schemas.microsoft.com/office/drawing/2014/chart" uri="{C3380CC4-5D6E-409C-BE32-E72D297353CC}">
              <c16:uniqueId val="{00000001-B059-8748-A98D-30597194BD62}"/>
            </c:ext>
          </c:extLst>
        </c:ser>
        <c:ser>
          <c:idx val="2"/>
          <c:order val="2"/>
          <c:tx>
            <c:strRef>
              <c:f>'Intent Classification'!$L$4</c:f>
              <c:strCache>
                <c:ptCount val="1"/>
                <c:pt idx="0">
                  <c:v>Failure</c:v>
                </c:pt>
              </c:strCache>
            </c:strRef>
          </c:tx>
          <c:spPr>
            <a:solidFill>
              <a:schemeClr val="accent4">
                <a:lumMod val="75000"/>
              </a:schemeClr>
            </a:solidFill>
            <a:ln>
              <a:noFill/>
            </a:ln>
            <a:effectLst/>
          </c:spPr>
          <c:invertIfNegative val="0"/>
          <c:cat>
            <c:strRef>
              <c:f>'Intent Classification'!$I$5:$I$39</c:f>
              <c:strCache>
                <c:ptCount val="35"/>
                <c:pt idx="0">
                  <c:v>Abs Q</c:v>
                </c:pt>
                <c:pt idx="1">
                  <c:v>Abs</c:v>
                </c:pt>
                <c:pt idx="2">
                  <c:v>SR</c:v>
                </c:pt>
                <c:pt idx="3">
                  <c:v>Knowledge</c:v>
                </c:pt>
                <c:pt idx="4">
                  <c:v>Pay Q</c:v>
                </c:pt>
                <c:pt idx="5">
                  <c:v>Help</c:v>
                </c:pt>
                <c:pt idx="6">
                  <c:v>Quit</c:v>
                </c:pt>
                <c:pt idx="7">
                  <c:v>FlexWorking</c:v>
                </c:pt>
                <c:pt idx="8">
                  <c:v>Emp Info</c:v>
                </c:pt>
                <c:pt idx="9">
                  <c:v>Benefits</c:v>
                </c:pt>
                <c:pt idx="10">
                  <c:v>Payslip</c:v>
                </c:pt>
                <c:pt idx="11">
                  <c:v>Taxes</c:v>
                </c:pt>
                <c:pt idx="12">
                  <c:v>MSS</c:v>
                </c:pt>
                <c:pt idx="13">
                  <c:v>Wage</c:v>
                </c:pt>
                <c:pt idx="14">
                  <c:v>Worklist</c:v>
                </c:pt>
                <c:pt idx="15">
                  <c:v>Letter</c:v>
                </c:pt>
                <c:pt idx="16">
                  <c:v>Personal Info</c:v>
                </c:pt>
                <c:pt idx="17">
                  <c:v>Talent</c:v>
                </c:pt>
                <c:pt idx="18">
                  <c:v>Misc</c:v>
                </c:pt>
                <c:pt idx="19">
                  <c:v>Dispute</c:v>
                </c:pt>
                <c:pt idx="20">
                  <c:v>Expense</c:v>
                </c:pt>
                <c:pt idx="21">
                  <c:v>EAP</c:v>
                </c:pt>
                <c:pt idx="22">
                  <c:v>Careers</c:v>
                </c:pt>
                <c:pt idx="23">
                  <c:v>Learn</c:v>
                </c:pt>
                <c:pt idx="24">
                  <c:v>JobEvaluation</c:v>
                </c:pt>
                <c:pt idx="25">
                  <c:v>IT Support</c:v>
                </c:pt>
                <c:pt idx="26">
                  <c:v>Checklist</c:v>
                </c:pt>
                <c:pt idx="27">
                  <c:v>UX</c:v>
                </c:pt>
                <c:pt idx="28">
                  <c:v>Directory</c:v>
                </c:pt>
                <c:pt idx="29">
                  <c:v>Bank</c:v>
                </c:pt>
                <c:pt idx="30">
                  <c:v>Covid</c:v>
                </c:pt>
                <c:pt idx="31">
                  <c:v>Grow</c:v>
                </c:pt>
                <c:pt idx="32">
                  <c:v>Hiring</c:v>
                </c:pt>
                <c:pt idx="33">
                  <c:v>Qstory</c:v>
                </c:pt>
                <c:pt idx="34">
                  <c:v>CSR</c:v>
                </c:pt>
              </c:strCache>
            </c:strRef>
          </c:cat>
          <c:val>
            <c:numRef>
              <c:f>'Intent Classification'!$L$5:$L$39</c:f>
              <c:numCache>
                <c:formatCode>General</c:formatCode>
                <c:ptCount val="35"/>
                <c:pt idx="0">
                  <c:v>249</c:v>
                </c:pt>
                <c:pt idx="1">
                  <c:v>170</c:v>
                </c:pt>
                <c:pt idx="2">
                  <c:v>20</c:v>
                </c:pt>
                <c:pt idx="3">
                  <c:v>64</c:v>
                </c:pt>
                <c:pt idx="4">
                  <c:v>124</c:v>
                </c:pt>
                <c:pt idx="5">
                  <c:v>157</c:v>
                </c:pt>
                <c:pt idx="6">
                  <c:v>40</c:v>
                </c:pt>
                <c:pt idx="7">
                  <c:v>66</c:v>
                </c:pt>
                <c:pt idx="8">
                  <c:v>50</c:v>
                </c:pt>
                <c:pt idx="9">
                  <c:v>54</c:v>
                </c:pt>
                <c:pt idx="10">
                  <c:v>22</c:v>
                </c:pt>
                <c:pt idx="11">
                  <c:v>29</c:v>
                </c:pt>
                <c:pt idx="12">
                  <c:v>67</c:v>
                </c:pt>
                <c:pt idx="13">
                  <c:v>11</c:v>
                </c:pt>
                <c:pt idx="14">
                  <c:v>10</c:v>
                </c:pt>
                <c:pt idx="15">
                  <c:v>7</c:v>
                </c:pt>
                <c:pt idx="16">
                  <c:v>12</c:v>
                </c:pt>
                <c:pt idx="17">
                  <c:v>11</c:v>
                </c:pt>
                <c:pt idx="18">
                  <c:v>17</c:v>
                </c:pt>
                <c:pt idx="19">
                  <c:v>15</c:v>
                </c:pt>
                <c:pt idx="20">
                  <c:v>23</c:v>
                </c:pt>
                <c:pt idx="21">
                  <c:v>4</c:v>
                </c:pt>
                <c:pt idx="22">
                  <c:v>11</c:v>
                </c:pt>
                <c:pt idx="23">
                  <c:v>11</c:v>
                </c:pt>
                <c:pt idx="24">
                  <c:v>6</c:v>
                </c:pt>
                <c:pt idx="25">
                  <c:v>12</c:v>
                </c:pt>
                <c:pt idx="26">
                  <c:v>10</c:v>
                </c:pt>
                <c:pt idx="27">
                  <c:v>4</c:v>
                </c:pt>
                <c:pt idx="28">
                  <c:v>5</c:v>
                </c:pt>
                <c:pt idx="29">
                  <c:v>1</c:v>
                </c:pt>
                <c:pt idx="30">
                  <c:v>2</c:v>
                </c:pt>
                <c:pt idx="32">
                  <c:v>2</c:v>
                </c:pt>
                <c:pt idx="33">
                  <c:v>6</c:v>
                </c:pt>
                <c:pt idx="34">
                  <c:v>3</c:v>
                </c:pt>
              </c:numCache>
            </c:numRef>
          </c:val>
          <c:extLst>
            <c:ext xmlns:c16="http://schemas.microsoft.com/office/drawing/2014/chart" uri="{C3380CC4-5D6E-409C-BE32-E72D297353CC}">
              <c16:uniqueId val="{00000002-B059-8748-A98D-30597194BD62}"/>
            </c:ext>
          </c:extLst>
        </c:ser>
        <c:dLbls>
          <c:showLegendKey val="0"/>
          <c:showVal val="0"/>
          <c:showCatName val="0"/>
          <c:showSerName val="0"/>
          <c:showPercent val="0"/>
          <c:showBubbleSize val="0"/>
        </c:dLbls>
        <c:gapWidth val="219"/>
        <c:overlap val="100"/>
        <c:axId val="1258713631"/>
        <c:axId val="1258598911"/>
      </c:barChart>
      <c:lineChart>
        <c:grouping val="standard"/>
        <c:varyColors val="0"/>
        <c:ser>
          <c:idx val="3"/>
          <c:order val="3"/>
          <c:tx>
            <c:strRef>
              <c:f>'Intent Classification'!$M$4</c:f>
              <c:strCache>
                <c:ptCount val="1"/>
                <c:pt idx="0">
                  <c:v>Failure Ratio</c:v>
                </c:pt>
              </c:strCache>
            </c:strRef>
          </c:tx>
          <c:spPr>
            <a:ln w="28575" cap="rnd">
              <a:solidFill>
                <a:schemeClr val="accent4"/>
              </a:solidFill>
              <a:round/>
            </a:ln>
            <a:effectLst/>
          </c:spPr>
          <c:marker>
            <c:symbol val="none"/>
          </c:marker>
          <c:dLbls>
            <c:dLbl>
              <c:idx val="0"/>
              <c:layout>
                <c:manualLayout>
                  <c:x val="-2.9315451422230757E-2"/>
                  <c:y val="-1.13888280024954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059-8748-A98D-30597194BD62}"/>
                </c:ext>
              </c:extLst>
            </c:dLbl>
            <c:dLbl>
              <c:idx val="1"/>
              <c:layout>
                <c:manualLayout>
                  <c:x val="-4.0283679373837859E-2"/>
                  <c:y val="2.2653068150963809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3171624007357134E-2"/>
                      <c:h val="5.976225224002172E-2"/>
                    </c:manualLayout>
                  </c15:layout>
                </c:ext>
                <c:ext xmlns:c16="http://schemas.microsoft.com/office/drawing/2014/chart" uri="{C3380CC4-5D6E-409C-BE32-E72D297353CC}">
                  <c16:uniqueId val="{00000007-B059-8748-A98D-30597194BD62}"/>
                </c:ext>
              </c:extLst>
            </c:dLbl>
            <c:dLbl>
              <c:idx val="2"/>
              <c:layout>
                <c:manualLayout>
                  <c:x val="-3.1543052003410066E-2"/>
                  <c:y val="-4.3102599782785774E-3"/>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2770673486786021E-2"/>
                      <c:h val="4.4008620689655165E-2"/>
                    </c:manualLayout>
                  </c15:layout>
                </c:ext>
                <c:ext xmlns:c16="http://schemas.microsoft.com/office/drawing/2014/chart" uri="{C3380CC4-5D6E-409C-BE32-E72D297353CC}">
                  <c16:uniqueId val="{0000001D-B059-8748-A98D-30597194BD62}"/>
                </c:ext>
              </c:extLst>
            </c:dLbl>
            <c:dLbl>
              <c:idx val="3"/>
              <c:layout>
                <c:manualLayout>
                  <c:x val="-3.8027535560612481E-2"/>
                  <c:y val="-2.8863613222916102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9022988505747119E-2"/>
                      <c:h val="5.3937326660078423E-2"/>
                    </c:manualLayout>
                  </c15:layout>
                </c:ext>
                <c:ext xmlns:c16="http://schemas.microsoft.com/office/drawing/2014/chart" uri="{C3380CC4-5D6E-409C-BE32-E72D297353CC}">
                  <c16:uniqueId val="{00000008-B059-8748-A98D-30597194BD62}"/>
                </c:ext>
              </c:extLst>
            </c:dLbl>
            <c:dLbl>
              <c:idx val="4"/>
              <c:layout>
                <c:manualLayout>
                  <c:x val="-4.0068201193520905E-2"/>
                  <c:y val="-1.9396466874830303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9458686590007454E-2"/>
                      <c:h val="3.9698275862068963E-2"/>
                    </c:manualLayout>
                  </c15:layout>
                </c:ext>
                <c:ext xmlns:c16="http://schemas.microsoft.com/office/drawing/2014/chart" uri="{C3380CC4-5D6E-409C-BE32-E72D297353CC}">
                  <c16:uniqueId val="{0000001C-B059-8748-A98D-30597194BD62}"/>
                </c:ext>
              </c:extLst>
            </c:dLbl>
            <c:dLbl>
              <c:idx val="5"/>
              <c:layout>
                <c:manualLayout>
                  <c:x val="-1.7902813299232736E-2"/>
                  <c:y val="-1.9396466874830379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752347772385229E-2"/>
                      <c:h val="6.5560344827586201E-2"/>
                    </c:manualLayout>
                  </c15:layout>
                </c:ext>
                <c:ext xmlns:c16="http://schemas.microsoft.com/office/drawing/2014/chart" uri="{C3380CC4-5D6E-409C-BE32-E72D297353CC}">
                  <c16:uniqueId val="{00000009-B059-8748-A98D-30597194BD62}"/>
                </c:ext>
              </c:extLst>
            </c:dLbl>
            <c:dLbl>
              <c:idx val="6"/>
              <c:layout>
                <c:manualLayout>
                  <c:x val="-5.9676044330776098E-3"/>
                  <c:y val="-0.10775853584034754"/>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2.1325694262641724E-2"/>
                      <c:h val="5.6939655172413783E-2"/>
                    </c:manualLayout>
                  </c15:layout>
                </c:ext>
                <c:ext xmlns:c16="http://schemas.microsoft.com/office/drawing/2014/chart" uri="{C3380CC4-5D6E-409C-BE32-E72D297353CC}">
                  <c16:uniqueId val="{0000000A-B059-8748-A98D-30597194BD62}"/>
                </c:ext>
              </c:extLst>
            </c:dLbl>
            <c:dLbl>
              <c:idx val="7"/>
              <c:layout>
                <c:manualLayout>
                  <c:x val="-1.2787723785166271E-2"/>
                  <c:y val="-1.9396551724138011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1555873290774715E-2"/>
                      <c:h val="8.7112068965517236E-2"/>
                    </c:manualLayout>
                  </c15:layout>
                </c:ext>
                <c:ext xmlns:c16="http://schemas.microsoft.com/office/drawing/2014/chart" uri="{C3380CC4-5D6E-409C-BE32-E72D297353CC}">
                  <c16:uniqueId val="{0000000B-B059-8748-A98D-30597194BD62}"/>
                </c:ext>
              </c:extLst>
            </c:dLbl>
            <c:dLbl>
              <c:idx val="8"/>
              <c:layout>
                <c:manualLayout>
                  <c:x val="-1.0230179028132993E-2"/>
                  <c:y val="2.15517241379309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059-8748-A98D-30597194BD62}"/>
                </c:ext>
              </c:extLst>
            </c:dLbl>
            <c:dLbl>
              <c:idx val="9"/>
              <c:layout>
                <c:manualLayout>
                  <c:x val="-1.619778346121057E-2"/>
                  <c:y val="-2.1551639288623404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2408388209785796E-2"/>
                      <c:h val="4.1853448275862064E-2"/>
                    </c:manualLayout>
                  </c15:layout>
                </c:ext>
                <c:ext xmlns:c16="http://schemas.microsoft.com/office/drawing/2014/chart" uri="{C3380CC4-5D6E-409C-BE32-E72D297353CC}">
                  <c16:uniqueId val="{0000000C-B059-8748-A98D-30597194BD62}"/>
                </c:ext>
              </c:extLst>
            </c:dLbl>
            <c:dLbl>
              <c:idx val="10"/>
              <c:layout>
                <c:manualLayout>
                  <c:x val="-1.6197783461210633E-2"/>
                  <c:y val="-3.8793103448275863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1555873290774715E-2"/>
                      <c:h val="6.3405172413793107E-2"/>
                    </c:manualLayout>
                  </c15:layout>
                </c:ext>
                <c:ext xmlns:c16="http://schemas.microsoft.com/office/drawing/2014/chart" uri="{C3380CC4-5D6E-409C-BE32-E72D297353CC}">
                  <c16:uniqueId val="{0000000D-B059-8748-A98D-30597194BD62}"/>
                </c:ext>
              </c:extLst>
            </c:dLbl>
            <c:dLbl>
              <c:idx val="12"/>
              <c:layout>
                <c:manualLayout>
                  <c:x val="-1.790277973565331E-2"/>
                  <c:y val="-3.0172328943795818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3260903128796877E-2"/>
                      <c:h val="4.1853448275862064E-2"/>
                    </c:manualLayout>
                  </c15:layout>
                </c:ext>
                <c:ext xmlns:c16="http://schemas.microsoft.com/office/drawing/2014/chart" uri="{C3380CC4-5D6E-409C-BE32-E72D297353CC}">
                  <c16:uniqueId val="{0000000E-B059-8748-A98D-30597194BD62}"/>
                </c:ext>
              </c:extLst>
            </c:dLbl>
            <c:dLbl>
              <c:idx val="13"/>
              <c:layout>
                <c:manualLayout>
                  <c:x val="-1.7050264816642166E-2"/>
                  <c:y val="-6.0344827586206976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8375992642863371E-2"/>
                      <c:h val="9.5732758620689654E-2"/>
                    </c:manualLayout>
                  </c15:layout>
                </c:ext>
                <c:ext xmlns:c16="http://schemas.microsoft.com/office/drawing/2014/chart" uri="{C3380CC4-5D6E-409C-BE32-E72D297353CC}">
                  <c16:uniqueId val="{0000000F-B059-8748-A98D-30597194BD62}"/>
                </c:ext>
              </c:extLst>
            </c:dLbl>
            <c:dLbl>
              <c:idx val="14"/>
              <c:layout>
                <c:manualLayout>
                  <c:x val="-1.3640238704177323E-2"/>
                  <c:y val="-1.7241294461037199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4965932966819047E-2"/>
                      <c:h val="5.6939655172413783E-2"/>
                    </c:manualLayout>
                  </c15:layout>
                </c:ext>
                <c:ext xmlns:c16="http://schemas.microsoft.com/office/drawing/2014/chart" uri="{C3380CC4-5D6E-409C-BE32-E72D297353CC}">
                  <c16:uniqueId val="{00000010-B059-8748-A98D-30597194BD62}"/>
                </c:ext>
              </c:extLst>
            </c:dLbl>
            <c:dLbl>
              <c:idx val="16"/>
              <c:layout>
                <c:manualLayout>
                  <c:x val="-1.5345268542199551E-2"/>
                  <c:y val="2.586215381482487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6670962804841209E-2"/>
                      <c:h val="5.2629310344827575E-2"/>
                    </c:manualLayout>
                  </c15:layout>
                </c:ext>
                <c:ext xmlns:c16="http://schemas.microsoft.com/office/drawing/2014/chart" uri="{C3380CC4-5D6E-409C-BE32-E72D297353CC}">
                  <c16:uniqueId val="{00000011-B059-8748-A98D-30597194BD62}"/>
                </c:ext>
              </c:extLst>
            </c:dLbl>
            <c:dLbl>
              <c:idx val="18"/>
              <c:layout>
                <c:manualLayout>
                  <c:x val="-2.0460358056266049E-2"/>
                  <c:y val="-2.8017156530002717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2408388209785796E-2"/>
                      <c:h val="3.9698275862068963E-2"/>
                    </c:manualLayout>
                  </c15:layout>
                </c:ext>
                <c:ext xmlns:c16="http://schemas.microsoft.com/office/drawing/2014/chart" uri="{C3380CC4-5D6E-409C-BE32-E72D297353CC}">
                  <c16:uniqueId val="{0000001A-B059-8748-A98D-30597194BD62}"/>
                </c:ext>
              </c:extLst>
            </c:dLbl>
            <c:dLbl>
              <c:idx val="21"/>
              <c:layout>
                <c:manualLayout>
                  <c:x val="-2.0460324492686623E-2"/>
                  <c:y val="1.9396551724137932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3260903128796877E-2"/>
                      <c:h val="6.7715517241379308E-2"/>
                    </c:manualLayout>
                  </c15:layout>
                </c:ext>
                <c:ext xmlns:c16="http://schemas.microsoft.com/office/drawing/2014/chart" uri="{C3380CC4-5D6E-409C-BE32-E72D297353CC}">
                  <c16:uniqueId val="{00000019-B059-8748-A98D-30597194BD62}"/>
                </c:ext>
              </c:extLst>
            </c:dLbl>
            <c:dLbl>
              <c:idx val="22"/>
              <c:layout>
                <c:manualLayout>
                  <c:x val="-2.5575414006752992E-2"/>
                  <c:y val="-2.8017241379310345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4113418047807958E-2"/>
                      <c:h val="5.0474137931034481E-2"/>
                    </c:manualLayout>
                  </c15:layout>
                </c:ext>
                <c:ext xmlns:c16="http://schemas.microsoft.com/office/drawing/2014/chart" uri="{C3380CC4-5D6E-409C-BE32-E72D297353CC}">
                  <c16:uniqueId val="{00000018-B059-8748-A98D-30597194BD62}"/>
                </c:ext>
              </c:extLst>
            </c:dLbl>
            <c:dLbl>
              <c:idx val="23"/>
              <c:layout>
                <c:manualLayout>
                  <c:x val="-1.9607843137254902E-2"/>
                  <c:y val="-1.7241294461037279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1555873290774715E-2"/>
                      <c:h val="4.4008620689655165E-2"/>
                    </c:manualLayout>
                  </c15:layout>
                </c:ext>
                <c:ext xmlns:c16="http://schemas.microsoft.com/office/drawing/2014/chart" uri="{C3380CC4-5D6E-409C-BE32-E72D297353CC}">
                  <c16:uniqueId val="{00000017-B059-8748-A98D-30597194BD62}"/>
                </c:ext>
              </c:extLst>
            </c:dLbl>
            <c:dLbl>
              <c:idx val="25"/>
              <c:layout>
                <c:manualLayout>
                  <c:x val="-1.8755328218243945E-2"/>
                  <c:y val="-1.7241294461037199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752347772385229E-2"/>
                      <c:h val="3.1077586206896546E-2"/>
                    </c:manualLayout>
                  </c15:layout>
                </c:ext>
                <c:ext xmlns:c16="http://schemas.microsoft.com/office/drawing/2014/chart" uri="{C3380CC4-5D6E-409C-BE32-E72D297353CC}">
                  <c16:uniqueId val="{00000015-B059-8748-A98D-30597194BD62}"/>
                </c:ext>
              </c:extLst>
            </c:dLbl>
            <c:dLbl>
              <c:idx val="26"/>
              <c:layout>
                <c:manualLayout>
                  <c:x val="-1.4492753623188406E-2"/>
                  <c:y val="-1.5086122047244134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178605231890771E-2"/>
                      <c:h val="5.6939655172413783E-2"/>
                    </c:manualLayout>
                  </c15:layout>
                </c:ext>
                <c:ext xmlns:c16="http://schemas.microsoft.com/office/drawing/2014/chart" uri="{C3380CC4-5D6E-409C-BE32-E72D297353CC}">
                  <c16:uniqueId val="{00000016-B059-8748-A98D-30597194BD62}"/>
                </c:ext>
              </c:extLst>
            </c:dLbl>
            <c:dLbl>
              <c:idx val="27"/>
              <c:layout>
                <c:manualLayout>
                  <c:x val="-2.0460358056265986E-2"/>
                  <c:y val="2.8017241379310266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752347772385229E-2"/>
                      <c:h val="5.9094827586206898E-2"/>
                    </c:manualLayout>
                  </c15:layout>
                </c:ext>
                <c:ext xmlns:c16="http://schemas.microsoft.com/office/drawing/2014/chart" uri="{C3380CC4-5D6E-409C-BE32-E72D297353CC}">
                  <c16:uniqueId val="{00000013-B059-8748-A98D-30597194BD62}"/>
                </c:ext>
              </c:extLst>
            </c:dLbl>
            <c:dLbl>
              <c:idx val="31"/>
              <c:layout>
                <c:manualLayout>
                  <c:x val="-1.278772378516624E-2"/>
                  <c:y val="-4.95689655172413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059-8748-A98D-30597194BD62}"/>
                </c:ext>
              </c:extLst>
            </c:dLbl>
            <c:dLbl>
              <c:idx val="33"/>
              <c:layout>
                <c:manualLayout>
                  <c:x val="-1.5330188679245283E-2"/>
                  <c:y val="-1.9396551724137956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2.6078431372549019E-2"/>
                      <c:h val="6.1249999999999999E-2"/>
                    </c:manualLayout>
                  </c15:layout>
                </c:ext>
                <c:ext xmlns:c16="http://schemas.microsoft.com/office/drawing/2014/chart" uri="{C3380CC4-5D6E-409C-BE32-E72D297353CC}">
                  <c16:uniqueId val="{00000005-B059-8748-A98D-30597194BD62}"/>
                </c:ext>
              </c:extLst>
            </c:dLbl>
            <c:dLbl>
              <c:idx val="34"/>
              <c:layout>
                <c:manualLayout>
                  <c:x val="-2.2165387894288274E-2"/>
                  <c:y val="1.7241379310344807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8866155157715257E-2"/>
                      <c:h val="9.5732758620689681E-2"/>
                    </c:manualLayout>
                  </c15:layout>
                </c:ext>
                <c:ext xmlns:c16="http://schemas.microsoft.com/office/drawing/2014/chart" uri="{C3380CC4-5D6E-409C-BE32-E72D297353CC}">
                  <c16:uniqueId val="{00000012-B059-8748-A98D-30597194BD62}"/>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'Intent Classification'!$I$5:$I$39</c:f>
              <c:strCache>
                <c:ptCount val="35"/>
                <c:pt idx="0">
                  <c:v>Abs Q</c:v>
                </c:pt>
                <c:pt idx="1">
                  <c:v>Abs</c:v>
                </c:pt>
                <c:pt idx="2">
                  <c:v>SR</c:v>
                </c:pt>
                <c:pt idx="3">
                  <c:v>Knowledge</c:v>
                </c:pt>
                <c:pt idx="4">
                  <c:v>Pay Q</c:v>
                </c:pt>
                <c:pt idx="5">
                  <c:v>Help</c:v>
                </c:pt>
                <c:pt idx="6">
                  <c:v>Quit</c:v>
                </c:pt>
                <c:pt idx="7">
                  <c:v>FlexWorking</c:v>
                </c:pt>
                <c:pt idx="8">
                  <c:v>Emp Info</c:v>
                </c:pt>
                <c:pt idx="9">
                  <c:v>Benefits</c:v>
                </c:pt>
                <c:pt idx="10">
                  <c:v>Payslip</c:v>
                </c:pt>
                <c:pt idx="11">
                  <c:v>Taxes</c:v>
                </c:pt>
                <c:pt idx="12">
                  <c:v>MSS</c:v>
                </c:pt>
                <c:pt idx="13">
                  <c:v>Wage</c:v>
                </c:pt>
                <c:pt idx="14">
                  <c:v>Worklist</c:v>
                </c:pt>
                <c:pt idx="15">
                  <c:v>Letter</c:v>
                </c:pt>
                <c:pt idx="16">
                  <c:v>Personal Info</c:v>
                </c:pt>
                <c:pt idx="17">
                  <c:v>Talent</c:v>
                </c:pt>
                <c:pt idx="18">
                  <c:v>Misc</c:v>
                </c:pt>
                <c:pt idx="19">
                  <c:v>Dispute</c:v>
                </c:pt>
                <c:pt idx="20">
                  <c:v>Expense</c:v>
                </c:pt>
                <c:pt idx="21">
                  <c:v>EAP</c:v>
                </c:pt>
                <c:pt idx="22">
                  <c:v>Careers</c:v>
                </c:pt>
                <c:pt idx="23">
                  <c:v>Learn</c:v>
                </c:pt>
                <c:pt idx="24">
                  <c:v>JobEvaluation</c:v>
                </c:pt>
                <c:pt idx="25">
                  <c:v>IT Support</c:v>
                </c:pt>
                <c:pt idx="26">
                  <c:v>Checklist</c:v>
                </c:pt>
                <c:pt idx="27">
                  <c:v>UX</c:v>
                </c:pt>
                <c:pt idx="28">
                  <c:v>Directory</c:v>
                </c:pt>
                <c:pt idx="29">
                  <c:v>Bank</c:v>
                </c:pt>
                <c:pt idx="30">
                  <c:v>Covid</c:v>
                </c:pt>
                <c:pt idx="31">
                  <c:v>Grow</c:v>
                </c:pt>
                <c:pt idx="32">
                  <c:v>Hiring</c:v>
                </c:pt>
                <c:pt idx="33">
                  <c:v>Qstory</c:v>
                </c:pt>
                <c:pt idx="34">
                  <c:v>CSR</c:v>
                </c:pt>
              </c:strCache>
            </c:strRef>
          </c:cat>
          <c:val>
            <c:numRef>
              <c:f>'Intent Classification'!$M$5:$M$39</c:f>
              <c:numCache>
                <c:formatCode>0%</c:formatCode>
                <c:ptCount val="35"/>
                <c:pt idx="0">
                  <c:v>0.30514705882352944</c:v>
                </c:pt>
                <c:pt idx="1">
                  <c:v>0.25073746312684364</c:v>
                </c:pt>
                <c:pt idx="2">
                  <c:v>3.5398230088495575E-2</c:v>
                </c:pt>
                <c:pt idx="3">
                  <c:v>0.12475633528265107</c:v>
                </c:pt>
                <c:pt idx="4">
                  <c:v>0.41471571906354515</c:v>
                </c:pt>
                <c:pt idx="5">
                  <c:v>0.54325259515570934</c:v>
                </c:pt>
                <c:pt idx="6">
                  <c:v>0.17543859649122806</c:v>
                </c:pt>
                <c:pt idx="7">
                  <c:v>0.31578947368421051</c:v>
                </c:pt>
                <c:pt idx="8">
                  <c:v>0.32679738562091504</c:v>
                </c:pt>
                <c:pt idx="9">
                  <c:v>0.40601503759398494</c:v>
                </c:pt>
                <c:pt idx="10">
                  <c:v>0.17054263565891473</c:v>
                </c:pt>
                <c:pt idx="11">
                  <c:v>0.22480620155038761</c:v>
                </c:pt>
                <c:pt idx="12">
                  <c:v>0.5234375</c:v>
                </c:pt>
                <c:pt idx="13">
                  <c:v>9.8214285714285712E-2</c:v>
                </c:pt>
                <c:pt idx="14">
                  <c:v>0.13157894736842105</c:v>
                </c:pt>
                <c:pt idx="15">
                  <c:v>0.1076923076923077</c:v>
                </c:pt>
                <c:pt idx="16">
                  <c:v>0.22641509433962265</c:v>
                </c:pt>
                <c:pt idx="17">
                  <c:v>0.23404255319148937</c:v>
                </c:pt>
                <c:pt idx="18">
                  <c:v>0.39534883720930231</c:v>
                </c:pt>
                <c:pt idx="19">
                  <c:v>0.36585365853658536</c:v>
                </c:pt>
                <c:pt idx="20">
                  <c:v>0.65714285714285714</c:v>
                </c:pt>
                <c:pt idx="21">
                  <c:v>0.125</c:v>
                </c:pt>
                <c:pt idx="22">
                  <c:v>0.39285714285714285</c:v>
                </c:pt>
                <c:pt idx="23">
                  <c:v>0.44</c:v>
                </c:pt>
                <c:pt idx="24">
                  <c:v>0.33333333333333331</c:v>
                </c:pt>
                <c:pt idx="25">
                  <c:v>0.70588235294117652</c:v>
                </c:pt>
                <c:pt idx="26">
                  <c:v>0.66666666666666663</c:v>
                </c:pt>
                <c:pt idx="27">
                  <c:v>0.26666666666666666</c:v>
                </c:pt>
                <c:pt idx="28">
                  <c:v>0.33333333333333331</c:v>
                </c:pt>
                <c:pt idx="29">
                  <c:v>7.1428571428571425E-2</c:v>
                </c:pt>
                <c:pt idx="30">
                  <c:v>0.18181818181818182</c:v>
                </c:pt>
                <c:pt idx="31">
                  <c:v>0</c:v>
                </c:pt>
                <c:pt idx="32">
                  <c:v>0.25</c:v>
                </c:pt>
                <c:pt idx="33">
                  <c:v>1</c:v>
                </c:pt>
                <c:pt idx="34">
                  <c:v>1</c:v>
                </c:pt>
              </c:numCache>
            </c:numRef>
          </c:val>
          <c:smooth val="0"/>
          <c:extLst>
            <c:ext xmlns:c16="http://schemas.microsoft.com/office/drawing/2014/chart" uri="{C3380CC4-5D6E-409C-BE32-E72D297353CC}">
              <c16:uniqueId val="{00000003-B059-8748-A98D-30597194BD62}"/>
            </c:ext>
          </c:extLst>
        </c:ser>
        <c:dLbls>
          <c:showLegendKey val="0"/>
          <c:showVal val="0"/>
          <c:showCatName val="0"/>
          <c:showSerName val="0"/>
          <c:showPercent val="0"/>
          <c:showBubbleSize val="0"/>
        </c:dLbls>
        <c:marker val="1"/>
        <c:smooth val="0"/>
        <c:axId val="1809969536"/>
        <c:axId val="2028848336"/>
      </c:lineChart>
      <c:catAx>
        <c:axId val="125871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58598911"/>
        <c:crosses val="autoZero"/>
        <c:auto val="1"/>
        <c:lblAlgn val="ctr"/>
        <c:lblOffset val="100"/>
        <c:noMultiLvlLbl val="0"/>
      </c:catAx>
      <c:valAx>
        <c:axId val="125859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58713631"/>
        <c:crosses val="autoZero"/>
        <c:crossBetween val="between"/>
      </c:valAx>
      <c:valAx>
        <c:axId val="20288483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09969536"/>
        <c:crosses val="max"/>
        <c:crossBetween val="between"/>
      </c:valAx>
      <c:catAx>
        <c:axId val="1809969536"/>
        <c:scaling>
          <c:orientation val="minMax"/>
        </c:scaling>
        <c:delete val="1"/>
        <c:axPos val="b"/>
        <c:numFmt formatCode="General" sourceLinked="1"/>
        <c:majorTickMark val="none"/>
        <c:minorTickMark val="none"/>
        <c:tickLblPos val="nextTo"/>
        <c:crossAx val="20288483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'Intent Classification'!$N$43</c:f>
              <c:strCache>
                <c:ptCount val="1"/>
                <c:pt idx="0">
                  <c:v>Normal One Tailed</c:v>
                </c:pt>
              </c:strCache>
            </c:strRef>
          </c:tx>
          <c:spPr>
            <a:solidFill>
              <a:schemeClr val="accent1"/>
            </a:solidFill>
            <a:ln>
              <a:noFill/>
            </a:ln>
            <a:effectLst/>
          </c:spPr>
          <c:invertIfNegative val="0"/>
          <c:cat>
            <c:strRef>
              <c:f>'Intent Classification'!$O$45:$AW$45</c:f>
              <c:strCache>
                <c:ptCount val="35"/>
                <c:pt idx="0">
                  <c:v>Absense Questions</c:v>
                </c:pt>
                <c:pt idx="1">
                  <c:v>Absenses</c:v>
                </c:pt>
                <c:pt idx="2">
                  <c:v>Service Request</c:v>
                </c:pt>
                <c:pt idx="3">
                  <c:v>Knowledge</c:v>
                </c:pt>
                <c:pt idx="4">
                  <c:v>Pay Questions</c:v>
                </c:pt>
                <c:pt idx="5">
                  <c:v>Help</c:v>
                </c:pt>
                <c:pt idx="6">
                  <c:v>Quiting and Retiring</c:v>
                </c:pt>
                <c:pt idx="7">
                  <c:v>Flex Hours</c:v>
                </c:pt>
                <c:pt idx="8">
                  <c:v>My Employment Details</c:v>
                </c:pt>
                <c:pt idx="9">
                  <c:v>Benefits</c:v>
                </c:pt>
                <c:pt idx="10">
                  <c:v>Payslip</c:v>
                </c:pt>
                <c:pt idx="11">
                  <c:v>Taxes</c:v>
                </c:pt>
                <c:pt idx="12">
                  <c:v>Manager Tools</c:v>
                </c:pt>
                <c:pt idx="13">
                  <c:v>Salary</c:v>
                </c:pt>
                <c:pt idx="14">
                  <c:v>Worklist</c:v>
                </c:pt>
                <c:pt idx="15">
                  <c:v>Reference Letters</c:v>
                </c:pt>
                <c:pt idx="16">
                  <c:v>Personal Info</c:v>
                </c:pt>
                <c:pt idx="17">
                  <c:v>Talent</c:v>
                </c:pt>
                <c:pt idx="18">
                  <c:v>Misc</c:v>
                </c:pt>
                <c:pt idx="19">
                  <c:v>Harassment and Disputes</c:v>
                </c:pt>
                <c:pt idx="20">
                  <c:v>Expense</c:v>
                </c:pt>
                <c:pt idx="21">
                  <c:v>Emergency Assistance</c:v>
                </c:pt>
                <c:pt idx="22">
                  <c:v>Careers</c:v>
                </c:pt>
                <c:pt idx="23">
                  <c:v>Learn</c:v>
                </c:pt>
                <c:pt idx="24">
                  <c:v>Work Evaluations</c:v>
                </c:pt>
                <c:pt idx="25">
                  <c:v>IT Support</c:v>
                </c:pt>
                <c:pt idx="26">
                  <c:v>Feedback and Tool Comments</c:v>
                </c:pt>
                <c:pt idx="27">
                  <c:v>New Hire Checklist</c:v>
                </c:pt>
                <c:pt idx="28">
                  <c:v>Company Directory</c:v>
                </c:pt>
                <c:pt idx="29">
                  <c:v>Bank Account</c:v>
                </c:pt>
                <c:pt idx="30">
                  <c:v>Covid Questions</c:v>
                </c:pt>
                <c:pt idx="31">
                  <c:v>Hiring</c:v>
                </c:pt>
                <c:pt idx="32">
                  <c:v>Grow</c:v>
                </c:pt>
                <c:pt idx="33">
                  <c:v>Team</c:v>
                </c:pt>
                <c:pt idx="34">
                  <c:v>Volunteering</c:v>
                </c:pt>
              </c:strCache>
            </c:strRef>
          </c:cat>
          <c:val>
            <c:numRef>
              <c:f>'Intent Classification'!$O$43:$AW$43</c:f>
              <c:numCache>
                <c:formatCode>General</c:formatCode>
                <c:ptCount val="35"/>
                <c:pt idx="0">
                  <c:v>341</c:v>
                </c:pt>
                <c:pt idx="1">
                  <c:v>317.13</c:v>
                </c:pt>
                <c:pt idx="2">
                  <c:v>296.51655</c:v>
                </c:pt>
                <c:pt idx="3">
                  <c:v>277.24297425000003</c:v>
                </c:pt>
                <c:pt idx="4">
                  <c:v>216.24951991500001</c:v>
                </c:pt>
                <c:pt idx="5">
                  <c:v>172.99961593200001</c:v>
                </c:pt>
                <c:pt idx="6">
                  <c:v>147.04967354220003</c:v>
                </c:pt>
                <c:pt idx="7">
                  <c:v>124.99222251087002</c:v>
                </c:pt>
                <c:pt idx="8">
                  <c:v>109.99315580956562</c:v>
                </c:pt>
                <c:pt idx="9">
                  <c:v>98.993840228609059</c:v>
                </c:pt>
                <c:pt idx="10">
                  <c:v>89.094456205748159</c:v>
                </c:pt>
                <c:pt idx="11">
                  <c:v>80.185010585173345</c:v>
                </c:pt>
                <c:pt idx="12">
                  <c:v>75.494187465940698</c:v>
                </c:pt>
                <c:pt idx="13">
                  <c:v>71.115524592916131</c:v>
                </c:pt>
                <c:pt idx="14">
                  <c:v>67.026381928823454</c:v>
                </c:pt>
                <c:pt idx="15">
                  <c:v>63.205878158880516</c:v>
                </c:pt>
                <c:pt idx="16">
                  <c:v>59.634746042903764</c:v>
                </c:pt>
                <c:pt idx="17">
                  <c:v>56.295200264501155</c:v>
                </c:pt>
                <c:pt idx="18">
                  <c:v>53.170816649821347</c:v>
                </c:pt>
                <c:pt idx="19">
                  <c:v>50.246421734081174</c:v>
                </c:pt>
                <c:pt idx="20">
                  <c:v>47.507991749573748</c:v>
                </c:pt>
                <c:pt idx="21">
                  <c:v>44.942560195096767</c:v>
                </c:pt>
                <c:pt idx="22">
                  <c:v>35.055196952175478</c:v>
                </c:pt>
                <c:pt idx="23">
                  <c:v>27.343053622696875</c:v>
                </c:pt>
                <c:pt idx="24">
                  <c:v>21.327581825703565</c:v>
                </c:pt>
                <c:pt idx="25">
                  <c:v>16.635513824048779</c:v>
                </c:pt>
                <c:pt idx="26">
                  <c:v>15.778784862110264</c:v>
                </c:pt>
                <c:pt idx="27">
                  <c:v>14.97406683414264</c:v>
                </c:pt>
                <c:pt idx="28">
                  <c:v>14.217876459018436</c:v>
                </c:pt>
                <c:pt idx="29">
                  <c:v>13.506982636067514</c:v>
                </c:pt>
                <c:pt idx="30">
                  <c:v>12.838386995582171</c:v>
                </c:pt>
                <c:pt idx="31">
                  <c:v>12.209306032798645</c:v>
                </c:pt>
                <c:pt idx="32">
                  <c:v>11.617154690207913</c:v>
                </c:pt>
                <c:pt idx="33">
                  <c:v>11.059531265077933</c:v>
                </c:pt>
                <c:pt idx="34">
                  <c:v>10.53420352998673</c:v>
                </c:pt>
              </c:numCache>
            </c:numRef>
          </c:val>
          <c:extLst>
            <c:ext xmlns:c16="http://schemas.microsoft.com/office/drawing/2014/chart" uri="{C3380CC4-5D6E-409C-BE32-E72D297353CC}">
              <c16:uniqueId val="{00000000-DA7B-B442-9161-7C6022003A1D}"/>
            </c:ext>
          </c:extLst>
        </c:ser>
        <c:dLbls>
          <c:showLegendKey val="0"/>
          <c:showVal val="0"/>
          <c:showCatName val="0"/>
          <c:showSerName val="0"/>
          <c:showPercent val="0"/>
          <c:showBubbleSize val="0"/>
        </c:dLbls>
        <c:gapWidth val="219"/>
        <c:overlap val="-27"/>
        <c:axId val="619057808"/>
        <c:axId val="619060080"/>
      </c:barChart>
      <c:catAx>
        <c:axId val="61905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060080"/>
        <c:crosses val="autoZero"/>
        <c:auto val="1"/>
        <c:lblAlgn val="ctr"/>
        <c:lblOffset val="100"/>
        <c:noMultiLvlLbl val="0"/>
      </c:catAx>
      <c:valAx>
        <c:axId val="61906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057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'Intent Classification'!$N$44</c:f>
              <c:strCache>
                <c:ptCount val="1"/>
                <c:pt idx="0">
                  <c:v>Long Tail</c:v>
                </c:pt>
              </c:strCache>
            </c:strRef>
          </c:tx>
          <c:spPr>
            <a:solidFill>
              <a:schemeClr val="accent1"/>
            </a:solidFill>
            <a:ln>
              <a:noFill/>
            </a:ln>
            <a:effectLst/>
          </c:spPr>
          <c:invertIfNegative val="0"/>
          <c:cat>
            <c:strRef>
              <c:f>'Intent Classification'!$O$45:$AW$45</c:f>
              <c:strCache>
                <c:ptCount val="35"/>
                <c:pt idx="0">
                  <c:v>Absense Questions</c:v>
                </c:pt>
                <c:pt idx="1">
                  <c:v>Absenses</c:v>
                </c:pt>
                <c:pt idx="2">
                  <c:v>Service Request</c:v>
                </c:pt>
                <c:pt idx="3">
                  <c:v>Knowledge</c:v>
                </c:pt>
                <c:pt idx="4">
                  <c:v>Pay Questions</c:v>
                </c:pt>
                <c:pt idx="5">
                  <c:v>Help</c:v>
                </c:pt>
                <c:pt idx="6">
                  <c:v>Quiting and Retiring</c:v>
                </c:pt>
                <c:pt idx="7">
                  <c:v>Flex Hours</c:v>
                </c:pt>
                <c:pt idx="8">
                  <c:v>My Employment Details</c:v>
                </c:pt>
                <c:pt idx="9">
                  <c:v>Benefits</c:v>
                </c:pt>
                <c:pt idx="10">
                  <c:v>Payslip</c:v>
                </c:pt>
                <c:pt idx="11">
                  <c:v>Taxes</c:v>
                </c:pt>
                <c:pt idx="12">
                  <c:v>Manager Tools</c:v>
                </c:pt>
                <c:pt idx="13">
                  <c:v>Salary</c:v>
                </c:pt>
                <c:pt idx="14">
                  <c:v>Worklist</c:v>
                </c:pt>
                <c:pt idx="15">
                  <c:v>Reference Letters</c:v>
                </c:pt>
                <c:pt idx="16">
                  <c:v>Personal Info</c:v>
                </c:pt>
                <c:pt idx="17">
                  <c:v>Talent</c:v>
                </c:pt>
                <c:pt idx="18">
                  <c:v>Misc</c:v>
                </c:pt>
                <c:pt idx="19">
                  <c:v>Harassment and Disputes</c:v>
                </c:pt>
                <c:pt idx="20">
                  <c:v>Expense</c:v>
                </c:pt>
                <c:pt idx="21">
                  <c:v>Emergency Assistance</c:v>
                </c:pt>
                <c:pt idx="22">
                  <c:v>Careers</c:v>
                </c:pt>
                <c:pt idx="23">
                  <c:v>Learn</c:v>
                </c:pt>
                <c:pt idx="24">
                  <c:v>Work Evaluations</c:v>
                </c:pt>
                <c:pt idx="25">
                  <c:v>IT Support</c:v>
                </c:pt>
                <c:pt idx="26">
                  <c:v>Feedback and Tool Comments</c:v>
                </c:pt>
                <c:pt idx="27">
                  <c:v>New Hire Checklist</c:v>
                </c:pt>
                <c:pt idx="28">
                  <c:v>Company Directory</c:v>
                </c:pt>
                <c:pt idx="29">
                  <c:v>Bank Account</c:v>
                </c:pt>
                <c:pt idx="30">
                  <c:v>Covid Questions</c:v>
                </c:pt>
                <c:pt idx="31">
                  <c:v>Hiring</c:v>
                </c:pt>
                <c:pt idx="32">
                  <c:v>Grow</c:v>
                </c:pt>
                <c:pt idx="33">
                  <c:v>Team</c:v>
                </c:pt>
                <c:pt idx="34">
                  <c:v>Volunteering</c:v>
                </c:pt>
              </c:strCache>
            </c:strRef>
          </c:cat>
          <c:val>
            <c:numRef>
              <c:f>'Intent Classification'!$O$44:$AW$44</c:f>
              <c:numCache>
                <c:formatCode>General</c:formatCode>
                <c:ptCount val="35"/>
                <c:pt idx="0">
                  <c:v>267</c:v>
                </c:pt>
                <c:pt idx="1">
                  <c:v>253.64999999999998</c:v>
                </c:pt>
                <c:pt idx="2">
                  <c:v>241.22114999999997</c:v>
                </c:pt>
                <c:pt idx="3">
                  <c:v>229.64253479999999</c:v>
                </c:pt>
                <c:pt idx="4">
                  <c:v>218.84933566439997</c:v>
                </c:pt>
                <c:pt idx="5">
                  <c:v>208.78226622383758</c:v>
                </c:pt>
                <c:pt idx="6">
                  <c:v>199.59584650998872</c:v>
                </c:pt>
                <c:pt idx="7">
                  <c:v>191.01322511005921</c:v>
                </c:pt>
                <c:pt idx="8">
                  <c:v>183.18168288054679</c:v>
                </c:pt>
                <c:pt idx="9">
                  <c:v>175.8544155653249</c:v>
                </c:pt>
                <c:pt idx="10">
                  <c:v>168.90816615049457</c:v>
                </c:pt>
                <c:pt idx="11">
                  <c:v>162.32074767062528</c:v>
                </c:pt>
                <c:pt idx="12">
                  <c:v>156.07139888530622</c:v>
                </c:pt>
                <c:pt idx="13">
                  <c:v>150.14068572766459</c:v>
                </c:pt>
                <c:pt idx="14">
                  <c:v>144.51041001287717</c:v>
                </c:pt>
                <c:pt idx="15">
                  <c:v>139.1635248424007</c:v>
                </c:pt>
                <c:pt idx="16">
                  <c:v>134.08405618565305</c:v>
                </c:pt>
                <c:pt idx="17">
                  <c:v>129.25703016296956</c:v>
                </c:pt>
                <c:pt idx="18">
                  <c:v>124.66840559218414</c:v>
                </c:pt>
                <c:pt idx="19">
                  <c:v>120.3050113964577</c:v>
                </c:pt>
                <c:pt idx="20">
                  <c:v>116.15448850327991</c:v>
                </c:pt>
                <c:pt idx="21">
                  <c:v>112.20523589416838</c:v>
                </c:pt>
                <c:pt idx="22">
                  <c:v>108.44636049171375</c:v>
                </c:pt>
                <c:pt idx="23">
                  <c:v>104.8676305954872</c:v>
                </c:pt>
                <c:pt idx="24">
                  <c:v>101.45943260113387</c:v>
                </c:pt>
                <c:pt idx="25">
                  <c:v>98.212730757897589</c:v>
                </c:pt>
                <c:pt idx="26">
                  <c:v>95.119029739023802</c:v>
                </c:pt>
                <c:pt idx="27">
                  <c:v>92.170339817114069</c:v>
                </c:pt>
                <c:pt idx="28">
                  <c:v>89.359144452692092</c:v>
                </c:pt>
                <c:pt idx="29">
                  <c:v>86.678370119111321</c:v>
                </c:pt>
                <c:pt idx="30">
                  <c:v>84.121358200597527</c:v>
                </c:pt>
                <c:pt idx="31">
                  <c:v>81.6818388127802</c:v>
                </c:pt>
                <c:pt idx="32">
                  <c:v>79.353906406615963</c:v>
                </c:pt>
                <c:pt idx="33">
                  <c:v>77.13199702723071</c:v>
                </c:pt>
                <c:pt idx="34">
                  <c:v>75.01086710898187</c:v>
                </c:pt>
              </c:numCache>
            </c:numRef>
          </c:val>
          <c:extLst>
            <c:ext xmlns:c16="http://schemas.microsoft.com/office/drawing/2014/chart" uri="{C3380CC4-5D6E-409C-BE32-E72D297353CC}">
              <c16:uniqueId val="{00000000-93BB-6C4A-92D1-50AD8127C9D3}"/>
            </c:ext>
          </c:extLst>
        </c:ser>
        <c:dLbls>
          <c:showLegendKey val="0"/>
          <c:showVal val="0"/>
          <c:showCatName val="0"/>
          <c:showSerName val="0"/>
          <c:showPercent val="0"/>
          <c:showBubbleSize val="0"/>
        </c:dLbls>
        <c:gapWidth val="150"/>
        <c:axId val="629600784"/>
        <c:axId val="629602512"/>
      </c:barChart>
      <c:catAx>
        <c:axId val="62960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602512"/>
        <c:crosses val="autoZero"/>
        <c:auto val="1"/>
        <c:lblAlgn val="ctr"/>
        <c:lblOffset val="100"/>
        <c:noMultiLvlLbl val="0"/>
      </c:catAx>
      <c:valAx>
        <c:axId val="629602512"/>
        <c:scaling>
          <c:orientation val="minMax"/>
          <c:max val="4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600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[Conversational Log Analysis-2024.xlsx]System Errors!PivotTable7</c:name>
    <c:fmtId val="0"/>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SYSTEM</a:t>
            </a:r>
            <a:r>
              <a:rPr lang="en-US" sz="2000" b="1" baseline="0"/>
              <a:t> ERRORS</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'System Errors'!$B$5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'System Errors'!$A$6:$A$11</c:f>
              <c:strCache>
                <c:ptCount val="5"/>
                <c:pt idx="0">
                  <c:v>Attempting re-routing</c:v>
                </c:pt>
                <c:pt idx="1">
                  <c:v>I couldn't connect to the application</c:v>
                </c:pt>
                <c:pt idx="2">
                  <c:v>I'm experiencing some technical issues</c:v>
                </c:pt>
                <c:pt idx="3">
                  <c:v>I don't recognise your account</c:v>
                </c:pt>
                <c:pt idx="4">
                  <c:v>There don't appear to be any absence plan details</c:v>
                </c:pt>
              </c:strCache>
            </c:strRef>
          </c:cat>
          <c:val>
            <c:numRef>
              <c:f>'System Errors'!$B$6:$B$11</c:f>
              <c:numCache>
                <c:formatCode>General</c:formatCode>
                <c:ptCount val="5"/>
                <c:pt idx="0">
                  <c:v>150</c:v>
                </c:pt>
                <c:pt idx="1">
                  <c:v>1</c:v>
                </c:pt>
                <c:pt idx="2">
                  <c:v>12</c:v>
                </c:pt>
                <c:pt idx="3">
                  <c:v>1</c:v>
                </c:pt>
                <c:pt idx="4">
                  <c:v>4</c:v>
                </c:pt>
              </c:numCache>
            </c:numRef>
          </c:val>
          <c:extLst>
            <c:ext xmlns:c16="http://schemas.microsoft.com/office/drawing/2014/chart" uri="{C3380CC4-5D6E-409C-BE32-E72D297353CC}">
              <c16:uniqueId val="{00000000-662B-F64D-B60B-FBF891FB5D8B}"/>
            </c:ext>
          </c:extLst>
        </c:ser>
        <c:dLbls>
          <c:dLblPos val="inEnd"/>
          <c:showLegendKey val="0"/>
          <c:showVal val="1"/>
          <c:showCatName val="0"/>
          <c:showSerName val="0"/>
          <c:showPercent val="0"/>
          <c:showBubbleSize val="0"/>
        </c:dLbls>
        <c:gapWidth val="182"/>
        <c:axId val="1780986800"/>
        <c:axId val="1780934640"/>
      </c:barChart>
      <c:catAx>
        <c:axId val="178098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0934640"/>
        <c:crosses val="autoZero"/>
        <c:auto val="1"/>
        <c:lblAlgn val="ctr"/>
        <c:lblOffset val="100"/>
        <c:noMultiLvlLbl val="0"/>
      </c:catAx>
      <c:valAx>
        <c:axId val="1780934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098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12700</xdr:colOff>
      <xdr:row>0</xdr:row>
      <xdr:rowOff>25400</xdr:rowOff>
    </xdr:from>
    <xdr:to>
      <xdr:col>12</xdr:col>
      <xdr:colOff>368300</xdr:colOff>
      <xdr:row>24</xdr:row>
      <xdr:rowOff>25400</xdr:rowOff>
    </xdr:to>
    <xdr:graphicFrame macro="">
      <xdr:nvGraphicFramePr>
        <xdr:cNvPr id="2" name="Chart 1">
          <a:extLst>
            <a:ext uri="{FF2B5EF4-FFF2-40B4-BE49-F238E27FC236}">
              <a16:creationId xmlns:a16="http://schemas.microsoft.com/office/drawing/2014/main" id="{E3E70931-B38F-FC99-969F-611F034C14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165100</xdr:colOff>
      <xdr:row>18</xdr:row>
      <xdr:rowOff>88900</xdr:rowOff>
    </xdr:from>
    <xdr:to>
      <xdr:col>3</xdr:col>
      <xdr:colOff>787400</xdr:colOff>
      <xdr:row>31</xdr:row>
      <xdr:rowOff>122618</xdr:rowOff>
    </xdr:to>
    <xdr:pic>
      <xdr:nvPicPr>
        <xdr:cNvPr id="3" name="Picture 2">
          <a:extLst>
            <a:ext uri="{FF2B5EF4-FFF2-40B4-BE49-F238E27FC236}">
              <a16:creationId xmlns:a16="http://schemas.microsoft.com/office/drawing/2014/main" id="{2EE4F7B2-27CA-2D95-BEB0-740105D242BC}"/>
            </a:ext>
          </a:extLst>
        </xdr:cNvPr>
        <xdr:cNvPicPr>
          <a:picLocks noChangeAspect="1"/>
        </xdr:cNvPicPr>
      </xdr:nvPicPr>
      <xdr:blipFill>
        <a:blip xmlns:r="http://schemas.openxmlformats.org/officeDocument/2006/relationships" r:embed="rId2"/>
        <a:stretch>
          <a:fillRect/>
        </a:stretch>
      </xdr:blipFill>
      <xdr:spPr>
        <a:xfrm>
          <a:off x="165100" y="3517900"/>
          <a:ext cx="3365500" cy="25102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0</xdr:row>
      <xdr:rowOff>12700</xdr:rowOff>
    </xdr:from>
    <xdr:to>
      <xdr:col>15</xdr:col>
      <xdr:colOff>508000</xdr:colOff>
      <xdr:row>31</xdr:row>
      <xdr:rowOff>101600</xdr:rowOff>
    </xdr:to>
    <xdr:graphicFrame macro="">
      <xdr:nvGraphicFramePr>
        <xdr:cNvPr id="2" name="Chart 1">
          <a:extLst>
            <a:ext uri="{FF2B5EF4-FFF2-40B4-BE49-F238E27FC236}">
              <a16:creationId xmlns:a16="http://schemas.microsoft.com/office/drawing/2014/main" id="{90C7034E-A53A-8FF6-6541-C1CB7315F4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0.62637</cdr:x>
      <cdr:y>0.4322</cdr:y>
    </cdr:from>
    <cdr:to>
      <cdr:x>0.68987</cdr:x>
      <cdr:y>0.49364</cdr:y>
    </cdr:to>
    <cdr:sp macro="" textlink="">
      <cdr:nvSpPr>
        <cdr:cNvPr id="2" name="TextBox 1">
          <a:extLst xmlns:a="http://schemas.openxmlformats.org/drawingml/2006/main">
            <a:ext uri="{FF2B5EF4-FFF2-40B4-BE49-F238E27FC236}">
              <a16:creationId xmlns:a16="http://schemas.microsoft.com/office/drawing/2014/main" id="{E878B40D-F98E-029C-0EA2-06944956F53A}"/>
            </a:ext>
          </a:extLst>
        </cdr:cNvPr>
        <cdr:cNvSpPr txBox="1"/>
      </cdr:nvSpPr>
      <cdr:spPr>
        <a:xfrm xmlns:a="http://schemas.openxmlformats.org/drawingml/2006/main">
          <a:off x="6515100" y="2590800"/>
          <a:ext cx="660400" cy="368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solidFill>
                <a:srgbClr val="FF0000"/>
              </a:solidFill>
            </a:rPr>
            <a:t>Pay Day</a:t>
          </a:r>
        </a:p>
      </cdr:txBody>
    </cdr:sp>
  </cdr:relSizeAnchor>
</c:userShapes>
</file>

<file path=xl/drawings/drawing4.xml><?xml version="1.0" encoding="utf-8"?>
<xdr:wsDr xmlns:xdr="http://schemas.openxmlformats.org/drawingml/2006/spreadsheetDrawing" xmlns:a="http://schemas.openxmlformats.org/drawingml/2006/main">
  <xdr:twoCellAnchor>
    <xdr:from>
      <xdr:col>40</xdr:col>
      <xdr:colOff>0</xdr:colOff>
      <xdr:row>0</xdr:row>
      <xdr:rowOff>38100</xdr:rowOff>
    </xdr:from>
    <xdr:to>
      <xdr:col>50</xdr:col>
      <xdr:colOff>800100</xdr:colOff>
      <xdr:row>26</xdr:row>
      <xdr:rowOff>12700</xdr:rowOff>
    </xdr:to>
    <xdr:graphicFrame macro="">
      <xdr:nvGraphicFramePr>
        <xdr:cNvPr id="2" name="Chart 1">
          <a:extLst>
            <a:ext uri="{FF2B5EF4-FFF2-40B4-BE49-F238E27FC236}">
              <a16:creationId xmlns:a16="http://schemas.microsoft.com/office/drawing/2014/main" id="{E48575C5-D334-CE59-2484-A0C0A3BA8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25400</xdr:colOff>
      <xdr:row>0</xdr:row>
      <xdr:rowOff>25400</xdr:rowOff>
    </xdr:from>
    <xdr:to>
      <xdr:col>20</xdr:col>
      <xdr:colOff>457200</xdr:colOff>
      <xdr:row>27</xdr:row>
      <xdr:rowOff>127000</xdr:rowOff>
    </xdr:to>
    <xdr:graphicFrame macro="">
      <xdr:nvGraphicFramePr>
        <xdr:cNvPr id="3" name="Chart 2">
          <a:extLst>
            <a:ext uri="{FF2B5EF4-FFF2-40B4-BE49-F238E27FC236}">
              <a16:creationId xmlns:a16="http://schemas.microsoft.com/office/drawing/2014/main" id="{B393798C-64A1-9DF2-8AFC-344C2EE21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800100</xdr:colOff>
      <xdr:row>0</xdr:row>
      <xdr:rowOff>12700</xdr:rowOff>
    </xdr:from>
    <xdr:to>
      <xdr:col>32</xdr:col>
      <xdr:colOff>12700</xdr:colOff>
      <xdr:row>31</xdr:row>
      <xdr:rowOff>0</xdr:rowOff>
    </xdr:to>
    <xdr:graphicFrame macro="">
      <xdr:nvGraphicFramePr>
        <xdr:cNvPr id="4" name="Chart 3">
          <a:extLst>
            <a:ext uri="{FF2B5EF4-FFF2-40B4-BE49-F238E27FC236}">
              <a16:creationId xmlns:a16="http://schemas.microsoft.com/office/drawing/2014/main" id="{E81AD431-AE7C-BD22-13D8-AFAD656E6A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266700</xdr:colOff>
      <xdr:row>1</xdr:row>
      <xdr:rowOff>25400</xdr:rowOff>
    </xdr:from>
    <xdr:to>
      <xdr:col>41</xdr:col>
      <xdr:colOff>609600</xdr:colOff>
      <xdr:row>25</xdr:row>
      <xdr:rowOff>95250</xdr:rowOff>
    </xdr:to>
    <xdr:graphicFrame macro="">
      <xdr:nvGraphicFramePr>
        <xdr:cNvPr id="6" name="Chart 5">
          <a:extLst>
            <a:ext uri="{FF2B5EF4-FFF2-40B4-BE49-F238E27FC236}">
              <a16:creationId xmlns:a16="http://schemas.microsoft.com/office/drawing/2014/main" id="{4FDE1E09-4010-6D33-A494-0CAD099CC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41</xdr:col>
      <xdr:colOff>698500</xdr:colOff>
      <xdr:row>0</xdr:row>
      <xdr:rowOff>177800</xdr:rowOff>
    </xdr:from>
    <xdr:to>
      <xdr:col>51</xdr:col>
      <xdr:colOff>228600</xdr:colOff>
      <xdr:row>25</xdr:row>
      <xdr:rowOff>88900</xdr:rowOff>
    </xdr:to>
    <xdr:graphicFrame macro="">
      <xdr:nvGraphicFramePr>
        <xdr:cNvPr id="7" name="Chart 6">
          <a:extLst>
            <a:ext uri="{FF2B5EF4-FFF2-40B4-BE49-F238E27FC236}">
              <a16:creationId xmlns:a16="http://schemas.microsoft.com/office/drawing/2014/main" id="{7D78BCBD-3B23-658F-3BE4-3057D5B61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25400</xdr:colOff>
      <xdr:row>0</xdr:row>
      <xdr:rowOff>12700</xdr:rowOff>
    </xdr:from>
    <xdr:to>
      <xdr:col>13</xdr:col>
      <xdr:colOff>584200</xdr:colOff>
      <xdr:row>22</xdr:row>
      <xdr:rowOff>165100</xdr:rowOff>
    </xdr:to>
    <xdr:graphicFrame macro="">
      <xdr:nvGraphicFramePr>
        <xdr:cNvPr id="2" name="Chart 1">
          <a:extLst>
            <a:ext uri="{FF2B5EF4-FFF2-40B4-BE49-F238E27FC236}">
              <a16:creationId xmlns:a16="http://schemas.microsoft.com/office/drawing/2014/main" id="{D566C609-4E01-AA53-EEDE-9B173948B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Richard H Miller" refreshedDate="45316.398565972224" createdVersion="8" refreshedVersion="8" minRefreshableVersion="3" recordCount="10266" xr:uid="{08921E26-0498-734C-B4BF-AA7C4B99475F}">
  <cacheSource type="worksheet">
    <worksheetSource ref="A1:O10267" sheet="Log Data"/>
  </cacheSource>
  <cacheFields count="15">
    <cacheField name="text" numFmtId="0">
      <sharedItems containsDate="1" containsMixedTypes="1" minDate="2023-01-01T00:00:00" maxDate="2024-01-02T00:00:00" count="3682" longText="1">
        <s v="how much maternity pay will I get"/>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MABEL.CLARKSON@NATIONWIDE.CO.UK%22%2c+env%3a+%22https://dnn.fa.em2.oraclecloud.com%22%7d&amp;opauniqueuser=MABEL.CLARKSON@NATIONWIDE.CO.UK"/>
        <s v="Show me how I can manage my team"/>
        <s v="Sure. To reassign existing reports or add direct reports for a manager, try the &lt;a href=&quot;https://dnn.fa.em2.oraclecloud.com/hcmUI/faces/deeplink?objType=MY_TEAM&quot;&gt;Manage Direct Reports page&lt;/a&gt;._x000a__x000a_Take a look at the &lt;a href=&quot;https://dnn.fa.em2.oraclecloud.com/fscmUI/faces/deeplink?objType=CSO_ARTICLE_CONTENT_KM&amp;objKey=docId%3DHRGUI56%3Blocale%3Den_US&amp;action=EDIT_IN_TAB&quot;&gt;PeopleCloud Manager Keying Guide&lt;/a&gt; to find out how."/>
        <s v="Raise a Service Request"/>
        <s v="Sure. I can help with that. Here's where you &lt;a href=&quot;http://dnn.fa.em2.oraclecloud.com/fscmUI/faces/deeplink?objType=SVC_SERVICE_REQUEST_HCM&amp;amp;action=CREATE_IN_TAB&amp;amp;objKey&quot;&gt;raise new requests&lt;/a&gt;.Â If it's urgent or sensitive or you'd like a call back please tell us in the Subject line.&lt;br /&gt;_x000a_Here are yourÂ &lt;a href=&quot;https://dnn.fa.em2.oraclecloud.com/fscmUI/faces/deeplink?objType=SVC_SERVICE_REQUEST_HCM&amp;amp;action=EDIT_IN_POPUP&quot;&gt;existing requests&lt;/a&gt;. To get an update on a request, open it, add a note and click Submit. The SLA for resolving requests varies depending on the topic and the urgency. The team will respond as soon as possible."/>
        <s v="in charge payment"/>
        <s v="Employees in the Branch Network are eligible for an in-charge payment when:&lt;br /&gt;_x000a_- they're required to be in-charge of a branch (Mon - Sun) for a minimum period of 3 consecutive hours which includes either the branch opening time or the branch closing time&lt;br /&gt;_x000a_- they're not claiming an additional responsibility payment for the same period of time&lt;br /&gt;_x000a_- they're not a Branch Manager, Senior Branch Manager, Member Services Manager, Assistant Branch Manager or Area Manager (Mortgage Supervision) or District Manager&lt;br /&gt;_x000a_Please have a look at the &lt;a href=&quot;https://dnn.fa.em2.oraclecloud.com:443/fscmUI/faces/deeplink?objType=CSO_ARTICLE_CONTENT_KM&amp;objKey=docId%3DHRPOL7%3Blocale%3Den_US&amp;action=EDIT_IN_TAB&quot;&gt;Branch Network Working Arrangements Policy&lt;/a&gt; for more information."/>
        <s v="Where do I find the severance calcula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carolyn.bishop@nationwide.co.uk%22%2c+env%3a+%22https://dnn.fa.em2.oraclecloud.com%22%7d&amp;opauniqueuser=carolyn.bishop@nationwide.co.uk_x000a_Job Security and Redundancy Policy: https://dnn.fa.em2.oraclecloud.com:443/fscmUI/faces/deeplink?objType=CSO_ARTICLE_CONTENT_KM&amp;objKey=docId%3DHRPOL17%3Blocale%3Den_US&amp;action=EDIT_IN_TAB"/>
        <s v="Whereâ€™s the redundancy calcula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THEOPHILUS.EKUE@NATIONWIDE.CO.UK%22%2c+env%3a+%22https://dnn.fa.em2.oraclecloud.com%22%7d&amp;opauniqueuser=THEOPHILUS.EKUE@NATIONWIDE.CO.UK_x000a_Job Security and Redundancy Policy: https://dnn.fa.em2.oraclecloud.com:443/fscmUI/faces/deeplink?objType=CSO_ARTICLE_CONTENT_KM&amp;objKey=docId%3DHRPOL17%3Blocale%3Den_US&amp;action=EDIT_IN_TAB"/>
        <s v="holiday entitlement"/>
        <s v="Ok. It sounds like you'd like to cancel some holiday that's already been approved by your manager. Go to your &lt;a href=&quot;https://dnn.fa.em2.oraclecloud.com/fscmUI/faces/deeplink?objType=EXISTING_ABSENCES&amp;amp;action=NONE&quot;&gt;Existing Absences page&lt;/a&gt; and find the holiday you'd like to cancel. Click the pencil icon on the right of the entry. And then click Delete at the top of the page. The entry will show a status of Withdrawn."/>
        <s v="holiday policy"/>
        <s v="All the HR Policies are held on the &lt;a href=&quot;https://dnn.fa.em2.oraclecloud.com:443/fscmUI/faces/deeplink?objType=CSO_ARTICLE_CONTENT_KM&amp;objKey=docId%3DHRPOL78%3Blocale%3Den_US&amp;action=EDIT_IN_TAB&quot;&gt;HR Policy Point&lt;/a&gt; in Knowledge. When you open a policy, clicking on the star next to the article name saves the policy as a favourite in your Knowledge tab."/>
        <s v="When is my probation due?"/>
        <s v="You have the following time off in the next twelve months._x000a__x000a_&lt;b&gt;49 hrs&lt;/b&gt; of &lt;b&gt;Holiday&lt;/b&gt; from Sep 11th to Sep 19th_x000a__x000a_Schedule time off: https://dnn.fa.em2.oraclecloud.com/hcmUI/faces/deeplink?objType=ADD_ABSENCE&amp;action=NONE_x000a_View past absences_x000a_View absences for a specific duration_x000a_View absence balance (excl. sickness balance)"/>
        <s v="When does my probation end?"/>
        <s v="When does my probation end"/>
        <s v="Attempting re-routing"/>
        <s v="When your leaving date has been recorded on PeopleCloud you'll receive a task into your PeopleCloud checklist. This is your invitation to complete an Exit Questionnaire before you leave. Clicking the link will open a new page behind the page you're on. Go to the new page to access the questionnaire. It'll take around 5 minutes and every response is read by the Exit Management Team in the People Function. We need you to be really honest and we'll treat your feedback with appropriate sensitivity. If you'd prefer to talk through your experiences instead, or if you have any questions, please contact &lt;a href=&quot;mailto:exitmanagement@nationwide.co.uk?subject=Exit%20questionnaire%20query&quot;&gt;exitmanagement@nationwide.co.uk&lt;/a&gt;"/>
        <s v="Probation"/>
        <s v="At Nationwide we offer a &lt;a href=&quot;https://nbsuk.sharepoint.com/sites/INTRA-EmployeeBenefits/SitePages/Voluntary%20benefits.aspx&quot;&gt;range of voluntary / flexible benefits&lt;/a&gt;. There are benefits you can start and stop at anytime and others that you can sign up for and amend during the &lt;a href=&quot;https://nbsuk.sharepoint.com/sites/INTRA-EmployeeBenefits/SitePages/Q-and-As.aspx#jumpLinkHeadingID5&quot;&gt;annual enrolment window&lt;/a&gt;Â (unless you experience a &lt;a href=&quot;https://nbsuk.sharepoint.com/sites/INTRA-EmployeeBenefits/SitePages/Q-and-As.aspx#jumpLinkHeadingID11&quot;&gt;lifestyle event&lt;/a&gt;, in which case you can make changes outside the enrolment window)."/>
        <s v="Probation period"/>
        <s v="How much maternity pay will I get?"/>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Katharine.Spencer@nationwide.co.uk%22%2c+env%3a+%22https://dnn.fa.em2.oraclecloud.com%22%7d&amp;opauniqueuser=Katharine.Spencer@nationwide.co.uk"/>
        <s v="return to work"/>
        <s v="When an employee is phasing their return to work from sick leave they need to record the details of their phased return on PeopleCloud Me. Doing this ensures they're paid the appropriate sick pay for the hours they're not at work. Their manager must also make sure that the employee's sickness absence end date matches the last day of their phased return to work. Please take a look at this &lt;a href=&quot;https://dnn.fa.em2.oraclecloud.com:443/fscmUI/faces/deeplink?objType=CSO_ARTICLE_CONTENT_KM&amp;objKey=docId%3DHRGUI136%3Blocale%3Den_US&amp;action=EDIT_IN_TAB&quot;&gt;Employee and Manager Phased Return to Work Guide&lt;/a&gt; for step-by-step instructions."/>
        <s v="sickness policy"/>
        <s v="how to change my preferred name"/>
        <s v="&lt;a href=&quot;https://dnn.fa.em2.oraclecloud.com/fscmUI/faces/deeplink?objType=EMP_PERSONAL_DETAILS&amp;action=NONE&quot;&gt;View and update your personal details&lt;/a&gt; including your name, marital status and other demographic information. If you're changing your address or your legal name, remember to also notify HMRC._x000a__x000a_View your profile in &lt;a href=&quot;https://dnn.fa.em2.oraclecloud.com/fscmUI/faces/deeplink?objType=DIRECTORY_SEARCH&amp;action=NONE&quot;&gt;Directory&lt;/a&gt;."/>
        <s v="I need P60 and P11D for past tax years"/>
        <s v="You'll find your latest P60 and P11D here on yourÂ &lt;a href=&quot;https://dnn.fa.em2.oraclecloud.com/fscmUI/faces/deeplink?objType=VIEW_RES_YEAR_END_DOCS&amp;amp;action=NONE&quot;&gt;Payroll Year End Documents&lt;/a&gt;Â page. Previous year's documents can be found in your &lt;a href=&quot;https://dnn.fa.em2.oraclecloud.com/fscmUI/faces/deeplink?objType=DOCUMENT_RECORDS&amp;amp;action=NONE&quot;&gt;Document Records&lt;/a&gt; page. To see them you need to click on the X, next to where it says Payroll at the top of the page. If you need copies from before this please raise a &lt;a href=&quot;https://dnn.fa.em2.oraclecloud.com/fscmUI/faces/deeplink?objType=SVC_SERVICE_REQUEST_HCM&amp;amp;action=CREATE_IN_TAB&amp;amp;objKey=SelfServiceCategory_c%3DNBS_HRM_PAB%3BSelfServiceSubCategory_c%3DNBS_HRM_PAB_AAQ%3BChannelTypeCd%3DNBS_HRM_ODA&quot;&gt;Service Request&lt;/a&gt;."/>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Tazmin.Karim@nationwide.co.uk%22%2c+env%3a+%22https://dnn.fa.em2.oraclecloud.com%22%7d&amp;opauniqueuser=Tazmin.Karim@nationwide.co.uk"/>
        <s v="View Service Requests"/>
        <s v="completed training still showing"/>
        <s v="If you've completed a learning module, but it's not showing as complete, check to make sure that you clicked on Save &amp; Close when you completed it.&lt;br /&gt;_x000a_&lt;b&gt;Navigation buttons not showing?&lt;/b&gt;&lt;br /&gt;_x000a_This may be because the zoom setting on your internet browser is too high. Please check by opening your browser and clicking on the three dots at the top right of the screen. It needs to be set to 75% or less.&lt;br /&gt;_x000a_&lt;b&gt;Video not playing or something else?&lt;/b&gt;&lt;br /&gt;_x000a_Please raise a &lt;a href=&quot;https://dnn.fa.em2.oraclecloud.com/fscmUI/faces/deeplink?objType=SVC_SERVICE_REQUEST_HCM&amp;action=CREATE_IN_TAB&amp;objKey=SelfServiceCategory_c%3DNBS_HRM_MMDS%3BSelfServiceSubCategory_c%3DNBS_HRM_MMDS_AAQ%3BChannelTypeCd%3DNBS_HRM_ODA&quot;&gt;service request&lt;/a&gt; making sure to tell us the name of the module you're in and the issues you're experiencing."/>
        <s v="i used the save button"/>
        <s v="If you can't see the navigation buttons on your learning it may be because the zoom setting on your internet browser is too high. Please check by opening your browser and clicking on the three dots at the top right of the screen. It needs to be set to 75% or less.&lt;br /&gt;_x000a_&lt;b&gt;Completed learning showing as incomplete?&lt;/b&gt;&lt;br /&gt;_x000a_If you've completed a learning module, but it's not showing as complete, check to make sure that you clicked on Save &amp; Close when you completed it.&lt;br /&gt;_x000a_&lt;b&gt;Video not playing or something else?&lt;/b&gt;&lt;br /&gt;_x000a_Please raise a &lt;a href=&quot;https://dnn.fa.em2.oraclecloud.com/fscmUI/faces/deeplink?objType=SVC_SERVICE_REQUEST_HCM&amp;action=CREATE_IN_TAB&amp;objKey=SelfServiceCategory_c%3DNBS_HRM_MMDS%3BSelfServiceSubCategory_c%3DNBS_HRM_MMDS_AAQ%3BChannelTypeCd%3DNBS_HRM_ODA&quot;&gt;service request&lt;/a&gt; making sure to tell us the name of the module you're in and the issues you're experiencing."/>
        <s v="121 form"/>
        <s v="All the HR Forms are held on the &lt;a href=&quot;https://dnn.fa.em2.oraclecloud.com:443/fscmUI/faces/deeplink?objType=CSO_ARTICLE_CONTENT_KM&amp;amp;objKey=docId%3DHRFOR29%3Blocale%3Den_US&amp;amp;action=EDIT_IN_TAB&quot;&gt;HR Forms site&lt;/a&gt; in Knowledge. When you open a form, clicking on the star next to the article name saves the form as a favourite in your Knowledge tab."/>
        <s v="Hey, please can someone let me know my notice period?"/>
        <s v="Everyone needs to give their manager a certain amount of notice before leaving. How much notice you have to give depends on how long youâ€™ve worked with us, your role and your reason for leaving. Take a look atÂ &lt;a href=&quot;https://dnn.fa.em2.oraclecloud.com:443/fscmUI/faces/deeplink?objType=CSO_ARTICLE_CONTENT_KM&amp;amp;objKey=docId%3DHRPOL8%3Blocale%3Den_US&amp;amp;action=EDIT_IN_TAB&quot;&gt;The Contractual Terms Handbook&lt;/a&gt;, and to find your specific notice period you should look at your employment contract and the statement of terms and conditions that accompanied it. There are no standard notice periods for employees who are moving into a different role at Nationwide, so please use the guidelines in the handbook. They can be varied by agreement between the existing manager, hiring manager and employee."/>
        <s v="please can i speak to an advisor"/>
        <s v="Iâ€™m sorry I havenâ€™t been able to help on this occasion. Most people find the guidance they need here:Â &lt;br /&gt;_x000a_&lt;a href=&quot;https://dnn.fa.em2.oraclecloud.com/fscmUI/faces/deeplink?objType=CSO_ARTICLE_CONTENT_KM&amp;amp;objKey=docId%3DHRGUI46%3Blocale%3Den_US&amp;amp;action=EDIT_IN_TAB&quot;&gt;Troubleshooting Tips and Workarounds&lt;/a&gt;&lt;br /&gt;_x000a_&lt;a href=&quot;https://dnn.fa.em2.oraclecloud.com/fscmUI/faces/deeplink?objType=CSO_ARTICLE_CONTENT_KM&amp;amp;objKey=docId%3DHRGUI10%3Blocale%3Den_US&amp;amp;action=EDIT_IN_TAB&quot;&gt;PeopleCloud User Guides&lt;/a&gt;Â &lt;br /&gt;_x000a_&lt;a href=&quot;https://dnn.fa.em2.oraclecloud.com/fscmUI/faces/deeplink?objType=CSO_ARTICLE_CONTENT_KM&amp;amp;objKey=docId%3DHRPOL79%3Blocale%3Den_US&amp;amp;action=EDIT_IN_TAB&quot;&gt;HR Policy Point&lt;/a&gt;&lt;br /&gt;_x000a_&lt;a href=&quot;https://dnn.fa.em2.oraclecloud.com/fscmUI/faces/deeplink?objType=CSO_ARTICLE_CONTENT_KM&amp;amp;objKey=docId%3DHRFOR29%3Blocale%3Den_US&amp;amp;action=EDIT_IN_TAB&quot;&gt;HR Forms&lt;/a&gt;&lt;br /&gt;_x000a_If you need further support, you canÂ &lt;a href=&quot;http://dnn.fa.em2.oraclecloud.com/fscmUI/faces/deeplink?objType=SVC_SERVICE_REQUEST_HCM&amp;amp;action=CREATE_IN_TAB&amp;amp;objKey&quot;&gt;raise a service request&lt;/a&gt; or if you alreadyÂ have a service request in progress youÂ can &lt;a href=&quot;https://dnn.fa.em2.oraclecloud.com/fscmUI/faces/deeplink?objType=SVC_SERVICE_REQUEST_HCM&amp;amp;action=EDIT_IN_POPUP&quot;&gt;add a note&lt;/a&gt;."/>
        <s v="I need to change my nam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COLIN.SMITH@NATIONWIDE.CO.UK%22%2c+env%3a+%22https://dnn.fa.em2.oraclecloud.com%22%7d&amp;opauniqueuser=COLIN.SMITH@NATIONWIDE.CO.UK_x000a_Job Security and Redundancy Policy: https://dnn.fa.em2.oraclecloud.com:443/fscmUI/faces/deeplink?objType=CSO_ARTICLE_CONTENT_KM&amp;objKey=docId%3DHRPOL17%3Blocale%3Den_US&amp;action=EDIT_IN_TAB"/>
        <s v="Why is my bought holiday not showing in my account?"/>
        <s v="Ok. I think youâ€™re asking about your bought holidays. Holiday bought via MyReward during the &lt;a href=&quot;https://nbsuk.sharepoint.com/sites/INTRA-EmployeeBenefits/SitePages/Q-and-As.aspx#jumpLinkHeadingID5&quot;&gt;annual enrolment window&lt;/a&gt; will show on your &lt;a href=&quot;https://dnn.fa.em2.oraclecloud.com/fscmUI/faces/deeplink?objType=ABSENCE_BALANCE&amp;amp;action=NONE&quot;&gt;Absence Balances&lt;/a&gt;Â on or around the first working day in January. Holiday bought outside of annual enrolment will show on or around the tenth day of the month it becomes effective. When you open your Absence Balance page, remember that its defaulted to show your remaining balances, not your total entitlements. To see your full bought holiday information you need to click into the detailed view. This &lt;a href=&quot;https://dnn.fa.em2.oraclecloud.com/fscmUI/faces/deeplink?objType=CSO_ARTICLE_CONTENT_KM&amp;amp;objKey=docId%3DHRGUI155%3Blocale%3Den_US&amp;amp;action=EDIT_IN_TAB&quot;&gt;guide&lt;/a&gt; shows you how. It also explains the order in which the system deducts different your holiday types."/>
        <s v="holiday calculator"/>
        <s v="Holidays and Absence_x000a_Would you like to:_x000a_See how much unused holiday you have left_x000a_Request leave / record an absence: https://dnn.fa.em2.oraclecloud.com/hcmUI/faces/deeplink?objType=ADD_ABSENCE&amp;action=NONE_x000a_View Holiday Policy and Guidance_x000a_Use the Holiday Entitlement Calculator: https://dnn.fa.em2.oraclecloud.com:443/fscmUI/faces/deeplink?objType=CSO_ARTICLE_CONTENT_KM&amp;objKey=docId%3DHRIA7%3Blocale%3Den_US&amp;action=EDIT_IN_TAB"/>
        <s v="What is my notice period?"/>
        <s v="show my absence balance"/>
        <s v="I think you're asking about your sickness absence balance. Only your manager can see your sickness absence balance figures in PeopleCloud, so please speak to them if you need this information."/>
        <s v="Find User Guides"/>
        <s v="All the User Guides are heldÂ &lt;a href=&quot;https://dnn.fa.em2.oraclecloud.com/fscmUI/faces/deeplink?objType=CSO_ARTICLE_CONTENT_KM&amp;amp;objKey=docId%3DHRGUI10%3Blocale%3Den_US&amp;amp;action=EDIT_IN_TAB&quot;&gt;here&lt;/a&gt; in Knowledge. When you open a guide, clicking on the star next to the article name saves it as a favourite in your Knowledge tab."/>
        <s v="reference request"/>
        <s v="Ok. I think you're asking about employee references. At Nationwide, we provide: employment references (regulated and non-regulated), mortgage / tenancy references, Visa Right to Work references, job seekers references and references to support unemployment / sickness insurance claims. &lt;a href=&quot;https://dnn.fa.em2.oraclecloud.com/fscmUI/faces/deeplink?objType=CSO_ARTICLE_CONTENT_KM&amp;amp;objKey=docId%3DHRFOR137%3Blocale%3Den_US&amp;amp;action=EDIT_IN_TAB&quot;&gt;Find out more&lt;/a&gt;, including how to request them, how long they take to produce and opting out. If you're asked to provide a character reference for a colleague or ex-colleague, please ask them to contact us themselves to request this."/>
        <s v="mulit skilled uplift payment"/>
        <s v="employee references"/>
        <s v="notice period"/>
        <s v="how do I check my expression of wish form"/>
        <s v="Ok. It sounds like you're looking for information about employee pensions or life assurance payments. All our pensions guidance can be foundÂ &lt;a href=&quot;https://nbsuk.sharepoint.com/sites/INTRA-Pensions&quot;&gt;here&lt;/a&gt;. If its about life assurance payments you'll find the guidance you need &lt;a href=&quot;https://nbsuk.sharepoint.com/sites/INTRA-Pensions/SitePages/Death-in-Service.aspx&quot;&gt;here&lt;/a&gt;."/>
        <s v="death in service"/>
        <s v="msm payment"/>
        <s v="Here is what I think you need._x000a_Try the &lt;a href=&quot;https://dnn.fa.em2.oraclecloud.com/hcmUI/faces/deeplink?objType=VIEW_RES_PAY_METHOD&amp;action=NONE&quot;&gt;Payment Methods&lt;/a&gt; page to tell us to pay your salary into a different bank / building society account. _x000a__x000a_This &lt;a href=&quot;https://dnn.fa.em2.oraclecloud.com/fscmUI/faces/deeplink?objType=CSO_ARTICLE_CONTENT_KM&amp;objKey=docId%3DHRGUI59%3Blocale%3Den_US&amp;action=EDIT_IN_TAB&quot;&gt;Guide&lt;/a&gt; shows you how to make the changes."/>
        <s v="where is tasha guise based"/>
        <s v="Choose the right person to see their work location._x000a__x000a_Senior Case Owner_x000a_https://dnn.fa.em2.oraclecloud.com/hcmUI/personImage?personId=204440003537299&amp;returnSquare=true&amp;maxSize=800&amp;returnInitials=Y_x000a_Tasha  Bandey_x000a__x000a_HR Systems Manager_x000a_https://dnn.fa.em2.oraclecloud.com/hcmUI/personImage?personId=204440003502097&amp;returnSquare=true&amp;maxSize=800&amp;returnInitials=Y_x000a_Tasha Guise_x000a__x000a_FC Analyst_x000a_https://dnn.fa.em2.oraclecloud.com/hcmUI/personImage?personId=202000285415099&amp;returnSquare=true&amp;maxSize=800&amp;returnInitials=Y_x000a_Tasha Jordan_x000a__x000a_Financial Planning Manager_x000a_https://dnn.fa.em2.oraclecloud.com/hcmUI/personImage?personId=204440003487805&amp;returnSquare=true&amp;maxSize=800&amp;returnInitials=Y_x000a_Tasha Lenny_x000a__x000a_Contact Centre Snr Consultant_x000a_https://dnn.fa.em2.oraclecloud.com/hcmUI/personImage?personId=202000562350593&amp;returnSquare=true&amp;maxSize=800&amp;returnInitials=Y_x000a_Tasha Speirs_x000a__x000a_Show More"/>
        <s v="Tasha Guise"/>
        <s v="&lt;b&gt;Tasha Guise's&lt;/b&gt; office location is Nationwide House, Pipers Way in Swindon, Wiltshire, GB_x000a__x000a_View &lt;b&gt;Natasha's&lt;/b&gt; profile in &lt;a href=&quot;https://dnn.fa.em2.oraclecloud.com/fscmUI/faces/deeplink?objType=DIRECTORY_SEARCH&amp;action=NONE&quot;&gt;Directory&lt;/a&gt; to know more."/>
        <s v="How do I change Tasha's location"/>
        <s v="Ok you can do that here.&lt;br /&gt;_x000a_&lt;a href=&quot;https://dnn.fa.em2.oraclecloud.com/fscmUI/faces/deeplink?objType=MY_TEAM&amp;amp;action=NONE&quot;&gt;Manage your direct report's work location / cost code&lt;/a&gt;. Take a look at the &lt;a href=&quot;https://dnn.fa.em2.oraclecloud.com/fscmUI/faces/deeplink?objType=CSO_ARTICLE_CONTENT_KM&amp;amp;objKey=docId%3DHRGUI56%3Blocale%3Den_US&amp;amp;action=EDIT_IN_TAB&quot;&gt;PeopleCloud Manager Keying Guide&lt;/a&gt; to find out how."/>
        <s v="what is my holiday balance"/>
        <s v="Here's your absence balance as of 01/03/2023._x000a__x000a_&lt;b&gt;113 hrs 15 mins&lt;/b&gt; of Holiday _x000a_&lt;b&gt;35 hrs&lt;/b&gt; of Family Support Leave _x000a_&lt;b&gt;0 hrs&lt;/b&gt; of Recognising Loyalty _x000a_&lt;b&gt;0 hrs&lt;/b&gt; of Work Anniversary _x000a_&lt;b&gt;0 hrs&lt;/b&gt; of MyReward _x000a_&lt;b&gt;-15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Find HR Policies"/>
        <s v="return from maternity"/>
        <s v="If you decide that you no longer want to return to work at the end of your adoption or maternity leave you'll have the opportunity to tell us when we get in touch with you 4 months before your indicative return date. You'll need to complete the Non-Return to Work Form that we'll send you at the time. Remember that you have the option to take an Employment Break to extend your time off by up to 5 years. Please discuss this with your manager. While you're on leave you can get in touch by emailing AskHR@nationwide.co.uk"/>
        <s v="manager keying maternity"/>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NATASHA.WATKINS@NATIONWIDE.CO.UK%22%2c+env%3a+%22https://dnn.fa.em2.oraclecloud.com%22%7d&amp;opauniqueuser=NATASHA.WATKINS@NATIONWIDE.CO.UK"/>
        <s v="eye test"/>
        <s v="Â£1000.00 uplift payment"/>
        <s v="mulit-skilled member payment"/>
        <s v="recruitment fee"/>
        <s v="finders fee"/>
        <s v="internal vacancies"/>
        <s v="Thereâ€™s no need to change a role profile unless the core accountabilities of the role have changed significantly. Terminology changes can be reflected in the individual's goals instead. For simple job title changes complete a &lt;a href=&quot;https://dnn.fa.em2.oraclecloud.com/fscmUI/faces/deeplink?objType=CSO_ARTICLE_CONTENT_KM&amp;amp;objKey=docId%3DHRFOR132%3blocale%3Den_US&amp;amp;action=EDIT_IN_TAB&quot;&gt;Job Title Change Request Form&lt;/a&gt; (including the approval). Then send the form to us by raising a &lt;a href=&quot;https://dnn.fa.em2.oraclecloud.com/fscmUI/faces/deeplink?objType=SVC_SERVICE_REQUEST_HCM&amp;amp;action=CREATE_IN_TAB&quot;&gt;Service Request&lt;/a&gt;Â and attaching the form to the request. If itâ€™s a job evaluation resulting from organisational structure changes you need to discuss this with your People Function contact. If you don't have a contact complete a &lt;a href=&quot;https://forms.office.com/Pages/ResponsePage.aspx?id=9ZPtGHDklkmw75VUr5hdUDVAS_15z99Gg2Xq2kXwjARUQUI2Vlg2NjFDMU80QU85Sk9ZSTlLNzg2Vy4u&quot;&gt;People Change Initiation Form&lt;/a&gt; and weâ€™ll assign one to you. For any other type of job evaluations complete the &lt;a href=&quot;https://dnn.fa.em2.oraclecloud.com/fscmUI/faces/deeplink?objType=CSO_ARTICLE_CONTENT_KM&amp;amp;objKey=docId%3DHRFOR165%3blocale%3Den_US&amp;amp;action=EDIT_IN_TAB&quot;&gt;Job Evaluation Request Form&lt;/a&gt; and send to the email address provided."/>
        <s v="bank hholidays"/>
        <s v="Public holidays have already been included in your holiday calculations. This may result in you having a public holiday surplus, or a deficit, depending on your work schedule. If you have a deficit, its already been deducted from your holiday balance. If you have a surplus, this is additional holiday that you're entitled to take above that shown on your holiday balance. &lt;a href=&quot;https://dnn.fa.em2.oraclecloud.com:443/fscmUI/faces/deeplink?objType=CSO_ARTICLE_CONTENT_KM&amp;amp;objKey=docId%3DHRCAL21%3Blocale%3Den_US&amp;amp;action=EDIT_IN_TAB&quot;&gt;Use&lt;/a&gt;Â the public holiday calculator to see UK public holiday dates and understand how your public holiday entitlement is calculated. You'll find further information on pg.9 of the &lt;a href=&quot;https://dnn.fa.em2.oraclecloud.com:443/fscmUI/faces/deeplink?objType=CSO_ARTICLE_CONTENT_KM&amp;amp;objKey=docId%3DHRPOL45%3Blocale%3Den_US&amp;amp;action=EDIT_IN_TAB&quot;&gt;Time Off Policy&lt;/a&gt;Â and in theÂ &lt;a href=&quot;https://dnn.fa.em2.oraclecloud.com:443/fscmUI/faces/deeplink?objType=CSO_ARTICLE_CONTENT_KM&amp;amp;objKey=docId%3DHRGUI155%3Blocale%3Den_US&amp;amp;action=EDIT_IN_TAB&quot;&gt;Holiday Guide&lt;/a&gt;."/>
        <s v="how do i contact ask HR?"/>
        <s v="There's a dedicated AskHR email service for ex-employees and for colleagues on long term leave with no access to PeopleCloud. If it's aboutÂ Fair Treatment at Work, sickness absence or wellbeing, it's FTAWaskaquestion@nationwide.co.uk. For any other HR topic, itâ€™s AskHR@nationwide.co.uk.Â If you're in the business you can get in touch byÂ &lt;a href=&quot;http://dnn.fa.em2.oraclecloud.com/fscmUI/faces/deeplink?objType=SVC_SERVICE_REQUEST_HCM&amp;amp;action=CREATE_IN_TAB&amp;amp;objKey&quot;&gt;raising a service request&lt;/a&gt;, and if youÂ already have a service request inÂ progress, you canÂ &lt;a href=&quot;https://dnn.fa.em2.oraclecloud.com/fscmUI/faces/deeplink?objType=SVC_SERVICE_REQUEST_HCM&amp;amp;action=EDIT_IN_POPUP&quot;&gt;add a note&lt;/a&gt;. If your query is in relation to reference requests, just ask me something like 'How are reference requests received into HR?'."/>
        <s v="Find my department"/>
        <s v="Your department is &lt;b&gt;V966 - Payments&lt;/b&gt;._x000a__x000a_Need to see a co-worker's department? Try something like 'Show me John Smith's department'"/>
        <s v="holiday"/>
        <s v="bank holiday"/>
        <s v="baance"/>
        <s v="How much holiday can I carry forward"/>
        <s v="The maximum number of annual holiday hours you can carry forward aligns with your average contracted weekly hours on 31st December. So, if you're contracted to work 20 hours a week you can carry forward up to 20 hours of holiday. However, if you're on maternity or adoption leave over the start of the new year you can carry forward all your unused holiday. There's guidance on carrying forward holiday and sickness absence on pg.8 of the &lt;a href=&quot;https://dnn.fa.em2.oraclecloud.com:443/fscmUI/faces/deeplink?objType=CSO_ARTICLE_CONTENT_KM&amp;amp;objKey=docId%3DHRPOL45%3Blocale%3Den_US&amp;amp;action=EDIT_IN_TAB&quot;&gt;Time Off Policy&lt;/a&gt;. It's not possible to carry forward any holiday bought via MyReward."/>
        <s v="flexible working reques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Faye.Gowan@nationwide.co.uk%22%2c+env%3a+%22https://dnn.fa.em2.oraclecloud.com%22%7d&amp;opauniqueuser=Faye.Gowan@nationwide.co.uk"/>
        <s v="scottish bank holidays"/>
        <s v="internal vacancy"/>
        <s v="recruitment"/>
        <s v="Hereâ€™s the information I think you need. Take a look at the &lt;a href=&quot;https://nbsuk.sharepoint.com/sites/INTRA-Recruitment&quot;&gt;Recruitment site&lt;/a&gt;. If youâ€™re planning to recruit you need to make sure all the &lt;a href=&quot;https://nbsuk.sharepoint.com/sites/INTRA-Recruitment/SitePages/creating-and-advertising-vacancies.aspx&quot;&gt;correct approvals&lt;/a&gt; are in place before you start recruiting. If youâ€™re hiring permanent resource your Resourcing Business Partner can provide additional support and guidance. Youâ€™ll find their contact detailsÂ &lt;a href=&quot;https://nbsuk.sharepoint.com/sites/INTRA-Recruitment/SitePages/Resourcing-Team-Contacts.aspx&quot;&gt;here&lt;/a&gt;."/>
        <s v="bank holidays"/>
        <s v="workplace adjustment"/>
        <s v="Find out about workplace adjustments and how to request them &lt;a href=&quot;https://nbsuk.sharepoint.com/sites/INTRA-Wellbeing/SitePages/Workplace-Adjustments.aspx&quot;&gt;here&lt;/a&gt;. If you have any questions you can contact the Attendance and Wellbeing Team by raising a &lt;a href=&quot;https://dnn.fa.em2.oraclecloud.com/fscmUI/faces/deeplink?objType=SVC_SERVICE_REQUEST_HCM&amp;amp;action=CREATE_IN_TAB&amp;amp;objKey=SelfServiceCategory_c%3DNBS_HRM_WA%3BSelfServiceSubCategory_c%3DNBS_HRM_WA_AAQ%3BChannelTypeCd%3DNBS_HRM_ODA&quot;&gt;service request&lt;/a&gt;."/>
        <s v="See my unused holiday"/>
        <s v="sickness"/>
        <s v="I need a copy of contract"/>
        <s v="Ok. I think you're asking about employment T&amp;Cs. To get a copy of your contract, just raise aÂ &lt;a href=&quot;https://dnn.fa.em2.oraclecloud.com/fscmUI/faces/deeplink?objType=SVC_SERVICE_REQUEST_HCM&amp;amp;action=CREATE_IN_TAB&amp;amp;objKey=SelfServiceCategory_c%3DNBS_HRM_OTHER%3BSelfServiceSubCategory_c%3DNBS_HRM_OTHER_AAQ%3BChannelTypeCd%3DNBS_HRM_ODA&quot;&gt;Service Request&lt;/a&gt;. In the meantime, you can see what type of contract you're on by matching your &lt;a href=&quot;https://dnn.fa.em2.oraclecloud.com/fscmUI/faces/deeplink?objType=MY_EMPLOYMENT_INFO&amp;amp;action=NONE&quot;&gt;contract number &lt;/a&gt;with the related contract name inÂ thisÂ &lt;a href=&quot;https://dnn.fa.em2.oraclecloud.com:443/fscmUI/faces/deeplink?objType=CSO_ARTICLE_CONTENT_KM&amp;amp;objKey=docId%3DHRGUI207%3Blocale%3Den_US&amp;amp;action=EDIT_IN_TAB&quot;&gt;guide&lt;/a&gt;. To find a direct report's contract number, &lt;a href=&quot;https://dnn.fa.em2.oraclecloud.com/fscmUI/faces/deeplink?objType=MY_TEAM&amp;amp;action=NONE&quot;&gt;click on the 3 dots next to their name&lt;/a&gt;Â and select Employment Info. Contract types are important for things like overtime. The system shows you the overtime options you're contractually entitled to, but the policy specifies the correct claim rates, based on when the hours were worked. Managers and employees are both responsible for ensuring claims are accurate."/>
        <s v="payrise not showing on people cloud"/>
        <s v="Another worker's payroll information is not something you can view."/>
        <s v="employee loan"/>
        <s v="Please have a look at section 2.3 of the &lt;a href=&quot;https://dnn.fa.em2.oraclecloud.com/fscmUI/faces/deeplink?objType=CSO_ARTICLE_CONTENT_KM&amp;objKey=docId%3DHRPOL1%3Blocale%3Den_US&amp;action=EDIT_IN_TAB&quot;&gt;Financial Support and Benefits Policy&lt;/a&gt; which explains everything about the welfare loan process. To apply, you need to submit a Welfare Loan Request via PeopleCloud. The &lt;a href=&quot;https://dnn.fa.em2.oraclecloud.com/fscmUI/faces/deeplink?objType=CSO_ARTICLE_CONTENT_KM&amp;objKey=docId%3DHRGUI55%3Blocale%3Den_US&amp;action=EDIT_IN_TAB&quot;&gt;PeopleCloud Overtime &amp; Benefits Guide&lt;/a&gt; shows you how to do that."/>
        <s v="sorry but I cant see anything on people cloud"/>
        <s v="New starters should have access to their eLearning and Compliance modules by lunchtime on their first day. If they donâ€™t have access by 3pm please raise a &lt;a href=&quot;https://dnn.fa.em2.oraclecloud.com/fscmUI/faces/deeplink?objType=SVC_SERVICE_REQUEST_HCM&amp;action=CREATE_IN_TAB&amp;objKey=SelfServiceCategory_c%3DNBS_HRM_MMDS%3BSelfServiceSubCategory_c%3DNBS_HRM_MMDS_AAQ%3BChannelTypeCd%3DNBS_HRM_ODA&quot;&gt;Service Request&lt;/a&gt;"/>
        <s v="i am not a new srarter"/>
        <s v="employee personal loan"/>
        <s v="public holidays"/>
        <s v="ill support plan"/>
        <s v="Please have a look at the &lt;a href=&quot;https://dnn.fa.em2.oraclecloud.com:443/fscmUI/faces/deeplink?objType=CSO_ARTICLE_CONTENT_KM&amp;objKey=docId%3DHRPOL40%3Blocale%3Den_US&amp;action=EDIT_IN_TAB&quot;&gt;Ill Health Capability Policy&lt;/a&gt;. The Ill Health Support Plan form can be found &lt;a href=&quot;https://dnn.fa.em2.oraclecloud.com:443/fscmUI/faces/deeplink?objType=CSO_ARTICLE_CONTENT_KM&amp;objKey=docId%3DHRFOR119%3Blocale%3Den_US&amp;action=EDIT_IN_TAB&quot;&gt;here&lt;/a&gt;. If you need further support please raise a &lt;a href=&quot;https://dnn.fa.em2.oraclecloud.com/fscmUI/faces/deeplink?objType=SVC_SERVICE_REQUEST_HCM&amp;action=CREATE_IN_TAB&amp;objKey=SelfServiceCategory_c%3DNBS_HRM_SS_FTAW%3BSelfServiceSubCategory_c%3DNBS_HRM_SS_FTAW_AAQ%3BChannelTypeCd%3DNBS_HRM_ODA&quot;&gt;Service Request&lt;/a&gt; on PeopleCloud Helpdesk using 'Fair Treatment at Work - Ask a Question'."/>
        <s v="Hi, one of my members of staff is on maternity leave  until October. She is looking to visit the branch to catch up with her training and get up to date with everything. Do I have to contact you before hand as you may have to unlock her login details/email"/>
        <s v="maternity leave questionnair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KELLY.LECAPPELAIN@NATIONWIDE.CO.UK%22%2c+env%3a+%22https://dnn.fa.em2.oraclecloud.com%22%7d&amp;opauniqueuser=KELLY.LECAPPELAIN@NATIONWIDE.CO.UK"/>
        <s v="lunch breaks"/>
        <s v="Sure. Just so you know, it's not possible to record part days sickness absence on PeopleCloud. So you only need to record sick leave on here when someone works less than 50% of their contracted daily hours due to being ill. Here's how you book part days holiday. You'll see the duration automatically defaults to whole days. You need overtype this to reduce the duration. Make sure to use this format, HH:MM (e.g. 03:30 for 3 hrs 30 mins, 03:00 for 3 hours). Then click Submit."/>
        <s v="I am trying to submit my hours worked for phased return but people soft won't allow me"/>
        <s v="Once an overtime claim has been submitted it can't be rerouted. If it needs to be actioned by a different manager, and they don't already have the delegated access they need to do this, we can set this up for them. We can only take instruction from the original manager's manager. They need to raise a &lt;a href=&quot;https://dnn.fa.em2.oraclecloud.com/fscmUI/faces/deeplink?objType=SVC_SERVICE_REQUEST_HCM&amp;action=CREATE_IN_TAB&amp;objKey=SelfServiceCategory_c%3DNBS_HRM_MMDS%3BSelfServiceSubCategory_c%3DNBS_HRM_MMDS_AAQ%3BChannelTypeCd%3DNBS_HRM_ODA&quot;&gt;Service Request&lt;/a&gt;, making sure to enter 'Delegated Access' in summary, and enter the delegate's name and reason for needing the access in the details section."/>
        <s v="when can people take their lunch break"/>
        <s v="There are no scheduled absences for your reports between 01/03/2023 and 31/07/2024."/>
        <s v="view status of promote request"/>
        <s v="You have 24 submissions pending approval:"/>
        <s v="Type_x000a_1. Next to see next set of requests_x000a_2. Done to end the conversation"/>
        <s v="Here are your first 3 requests:_x000a__x000a_1. Promotion for Alex Godden, 093522 (2023-07-17)_x000a_Assigned on July 19th 2023_x000a__x000a_2. Transfer for Alex Godden , 093522 (2023-07-17)_x000a_Completed by Abby Gleeson on July 14th 2023_x000a__x000a_3. Transfer for Lauren Jamieson , 500547 (2023-07-01)_x000a_Completed by Caitlin James on June 21st 2023_x000a__x000a_Next 3"/>
        <s v="service level for promotion requests"/>
        <s v="Apologies, I'm experiencing some technical issues on my end. Please wait a moment and try again."/>
        <s v="what is the service level for actioning promotion requests"/>
        <s v="I am currently on a phased return but get this error message when I try to submit my hours worked"/>
        <s v="The validation formula NBS_ANC_PHASED_RETURN_EOSP_DATE_WORKED failed with an error status when the current entry value was passed. (PAY-1635147)The validation formula error message is You are trying to enter phased return hours after a full return to work has been made. If you need to claim phased return hours for a previous sickness period which has now ended, please raise a service request through Ask HR. Use the error text to diagnose the reason for failure. If no error text is returned, the validation formula must be changed or a validation override message must be defined."/>
        <s v="You can submit another claim for the overtime that you missed. You don't need to include the overtime that you've already submitted a claim for - just add the missing hours. If you've missed the cut-off you can still submit this additional claim and it'll be processed in the following month's pay."/>
        <s v="maternity"/>
        <s v="where is the staff retirement hceck list"/>
        <s v="Sorry, I tried but I am unable to find anyone with the name &lt;b&gt;Hceck&lt;/b&gt; in your team. You can try entering a different name."/>
        <s v="Retirement check list"/>
        <s v="I am still not able to find the person. Try entering their full name. Just so you know, my directory only shows active colleagues. If the person you're looking for has left or is temporarily inactive they won't show. The same applies to the intranet directory."/>
        <s v="What is my holiday balance?"/>
        <s v="Here's your absence balance as of 01/03/2023._x000a__x000a_&lt;b&gt;140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uch holiday do I have left to use?"/>
        <s v="How much holiday do I have left to use"/>
        <s v="how do i update derived working hours"/>
        <s v="Oops. You don't have the permissions to update another worker's personal or employment information."/>
        <s v="closed recruitment"/>
        <s v="Ok. It sounds like youâ€™re looking for support with a complaint. If itâ€™s in relation to the recruitment process please speak to your &lt;a href=&quot;https://nbsuk.sharepoint.com/sites/INTRA-Recruitment/SitePages/Resourcing-Team-Contacts.aspx&quot;&gt;Resourcing Business Partner&lt;/a&gt; in the first instance. Theyâ€™ll be able to help you escalate it further, if required. If itâ€™s about a different HR process, or you need us to provide you with employee information so you can progress a complaint that youâ€™re handling, please raise a &lt;a href=&quot;https://dnn.fa.em2.oraclecloud.com/fscmUI/faces/deeplink?objType=SVC_SERVICE_REQUEST_HCM&amp;amp;action=CREATE_IN_TAB&amp;amp;objKey=SelfServiceCategory_c%3DNBS_HRM_OTHER%3BSelfServiceSubCategory_c%3DNBS_HRM_OTHER_AAQ%3BChannelTypeCd%3DNBS_HRM_ODA&quot;&gt;Service Request&lt;/a&gt;, making sure to give us as much information as possible."/>
        <s v="if i decide to retire how much notice do i need to give please"/>
        <s v="how long is a notice period whilst in probation"/>
        <s v="where to find my employment contract"/>
        <s v="contact HR"/>
        <s v="Did my submissions get approved?"/>
        <s v="You have 8 submissions pending approval:"/>
        <s v="Here are your first 3 requests:_x000a__x000a_1. Chloe Parkinson Provided Final Feedback for My Performance Reflections 2022-23 - End of Year_x000a_Completed on April 11th 2023_x000a__x000a_2. Chloe Parkinson Provided Final Feedback for My Performance Reflections 2022-23 - End of Year_x000a_Assigned to Maia Anslow on April 11th 2023_x000a__x000a_3. Self-Evaluation for Chloe Parkinson in My Performance Reflections 2022-23 - End of Year Was Completed_x000a_Assigned to Maia Anslow on March 28th 2023_x000a__x000a_Next 3"/>
        <s v="I have bought extra holiday, do they automatically go onto my allowance or do they need approving?"/>
        <s v="pending worker"/>
        <s v="how can a former employee contact payroll?"/>
        <s v="holiday on resignation"/>
        <s v="resignation"/>
        <s v="Ok. It sounds like you're asking about reversing a leavers resignation / termination transaction. AskHR can action this for you. If it's about one of your direct reports please raise a &lt;a href=&quot;https://dnn.fa.em2.oraclecloud.com/fscmUI/faces/deeplink?objType=SVC_SERVICE_REQUEST_HCM&amp;amp;action=CREATE_IN_TAB&amp;amp;objKey=SelfServiceCategory_c%3DNBS_HRM_LEAVERS%3BSelfServiceSubCategory_c%3DNBS_HRM_LEAVERS_AAQ%3BChannelTypeCd%3DNBS_HRM_ODA&quot;&gt;Service Request&lt;/a&gt;,Â making sure to enter their name and the reason for the reversal. If it's about your resignation please speak to your manager in the first instance. They will then need to raise a Service Request using the guidance above."/>
        <s v="public holiday calculator"/>
        <s v="holiday when leaving"/>
        <s v="resignation holiday"/>
        <s v="resignation policy"/>
        <s v="leaver"/>
        <s v="Goodbye for now. I'm here to help anytime you have another question or you can't find what you're looking for."/>
        <s v="resign"/>
        <s v="leaver holiday"/>
        <s v="entitlement"/>
        <s v="leaving nationwide"/>
        <s v="To record that you're leaving through resignation or retirement go to the &lt;a href=&quot;https://dnn.fa.em2.oraclecloud.com/fscmUI/faces/deeplink?objType=RESIGNATION&amp;amp;action=NONE&quot;&gt;Resignation&lt;/a&gt;Â page and follow the steps in this &lt;a href=&quot;https://dnn.fa.em2.oraclecloud.com:443/fscmUI/faces/deeplink?objType=CSO_ARTICLE_CONTENT_KM&amp;amp;objKey=docId%3DHRGUI11%3Blocale%3Den_US&amp;amp;action=EDIT_IN_TAB&quot;&gt;Resignation Guide&lt;/a&gt;. Your leaving date is your last day of paid work at Nationwide. Please record this correctly and select the appropriate leaving reason. You may want to check your &lt;a href=&quot;https://dnn-dev10.fa.em2.oraclecloud.com/hcmUI/faces/deeplink?objType=EMP_CONTACT_INFO&amp;amp;action=NONE&quot;&gt;home address&lt;/a&gt; is correct in case we need to send your P45 and Leaving Confirmation Letter to you by post after you've left."/>
        <s v="maternity pay questionnair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Fern.Welsh@nationwide.co.uk%22%2c+env%3a+%22https://dnn.fa.em2.oraclecloud.com%22%7d&amp;opauniqueuser=Fern.Welsh@nationwide.co.uk"/>
        <s v="Where is the holiday entitlement calculator"/>
        <s v="Whereâ€™s the severance pay calcula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KATE.SHAW@NATIONWIDE.CO.UK%22%2c+env%3a+%22https://dnn.fa.em2.oraclecloud.com%22%7d&amp;opauniqueuser=KATE.SHAW@NATIONWIDE.CO.UK_x000a_Job Security and Redundancy Policy: https://dnn.fa.em2.oraclecloud.com:443/fscmUI/faces/deeplink?objType=CSO_ARTICLE_CONTENT_KM&amp;objKey=docId%3DHRPOL17%3Blocale%3Den_US&amp;action=EDIT_IN_TAB"/>
        <s v="Our M&amp;FW interns are with us until 25 August. My particular Intern is interested in a full time vacancy and is actively looking for jobs on our internal site, can you confirm, if he was to apply for a job and his internship comes to an end upon being offered an interview or a job how does this work?"/>
        <s v="Your Resourcing Consultant is best placed to update you about your job application or interview. Please contact &lt;a href=&quot;https://nbsuk.sharepoint.com/sites/INTRA-Recruitment/SitePages/Resourcing-Team-Contacts.aspx&quot;&gt;them&lt;/a&gt; directly."/>
        <s v="how do i put in a holiday"/>
        <s v="4 months before your return to work date we'll send you your accrued holiday breakdown and ask you to confirm your return to work plans. The holiday breakdown will help you to decide if you want to use some of your accrued holiday immediately after your leave ends (to extend your leave), or use it after you've returned. While you're on leave you can get in touch by emailing AskHR@nationwide.co.uk"/>
        <s v="How do I find my P45?"/>
        <s v="pregnancy"/>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Kate.Saunders@nationwide.co.uk%22%2c+env%3a+%22https://dnn.fa.em2.oraclecloud.com%22%7d&amp;opauniqueuser=Kate.Saunders@nationwide.co.uk"/>
        <s v="notify you of a pregnancy"/>
        <s v="Tell your manager as soon as your agency confirms youâ€™ve been matched with a child. If you've already been matched and youâ€™re waiting for a placement date to be agreed, still have a conversation with your manager, so you can start preparing for your adoption leave together. You need to submit your planned adoption leave dates in PeopleCloud within 7 days of being notified of your placement date (if possible). You can change your leave dates if you need to. You just need to make sure you do this at least 28 days before the date you orginally planned to start your leave on. This &lt;a href=&quot;https://dnn.fa.em2.oraclecloud.com:443/fscmUI/faces/deeplink?objType=CSO_ARTICLE_CONTENT_KM&amp;objKey=docId%3DHRGUI52%3Blocale%3Den_US&amp;action=EDIT_IN_TAB&quot;&gt;guide&lt;/a&gt; shows you how to submit your leave dates. And if you haven't already done so, please read the Adoption section of the &lt;a href=&quot;https://dnn.fa.em2.oraclecloud.com:443/fscmUI/faces/deeplink?objType=CSO_ARTICLE_CONTENT_KM&amp;objKey=docId%3DHRPOL12%3Blocale%3Den_US&amp;action=EDIT_IN_TAB&quot;&gt;Becoming a Parent Policy&lt;/a&gt;."/>
        <s v="I want to update my email address"/>
        <s v="Sorry, you can't update your work email. Only Logical Access can do this. If you've recently updated your name or preferred name in PeopleCloud, Logical Access will email you in the next few days to ask if you'd like to update your work email to match your new name details._x000a__x000a_Your work email is &lt;a href='mailto:Shabana.Shaikh@nationwide.co.uk'&gt;Shabana.Shaikh@nationwide.co.uk&lt;/a&gt;._x000a__x000a_&lt;a href=&quot;https://dnn.fa.em2.oraclecloud.com/hcmUI/faces/deeplink?objType=EMP_CONTACT_INFO&amp;action=NONE&quot;&gt;View additional contact information&lt;/a&gt; including your phone, email, home address and other communication methods."/>
        <s v="expense policy"/>
        <s v="Adoption Leave_x000a_To find out more please have a look at the Adoption Leave Policy. _x000a__x000a_You may also find it helpful to use the Adoption Pay &amp; Leave Questionnaire which will estimate your leave and pay values based on the information you enter into it._x000a_Adoption Leave Policy: https://dnn.fa.em2.oraclecloud.com:443/fscmUI/faces/deeplink?objType=CSO_ARTICLE_CONTENT_KM&amp;objKey=docId%3DHRPOL12%3Blocale%3Den_US&amp;action=EDIT_IN_TAB_x000a_Adoption Pay &amp; Leave Questionnaire: https://nbs-opa.custhelp.com/web-determinations/startsession/NBS_Adoption?seedData=%7bname%3a+%22christopher.moore@nationwide.co.uk%22%2c+env%3a+%22https://dnn.fa.em2.oraclecloud.com%22%7d&amp;opauniqueuser=christopher.moore@nationwide.co.uk"/>
        <s v="holiday entitle entitlement calculator"/>
        <s v="You don't have permission to access this information."/>
        <s v="annual holiday calculator"/>
        <s v="when do i have to use my ried over holiday"/>
        <s v="what is a telephone number for hr"/>
        <s v="What is the full name of the person whose information you want to see?"/>
        <s v="i dont have a name"/>
        <s v="Hmm. I didn't find anyone with that name. Try with a variation of that name."/>
        <s v="Your preferred name is &lt;b&gt;Sharon&lt;/b&gt;._x000a__x000a_&lt;a href=&quot;https://dnn.fa.em2.oraclecloud.com/fscmUI/faces/deeplink?objType=EMP_PERSONAL_DETAILS&amp;action=NONE&quot;&gt;View and update your personal details&lt;/a&gt; including your name, marital status and other demographic information. If you're changing your address or your legal name, remember to also notify HMRC._x000a__x000a_View your profile in &lt;a href=&quot;https://dnn.fa.em2.oraclecloud.com/fscmUI/faces/deeplink?objType=DIRECTORY_SEARCH&amp;action=NONE&quot;&gt;Directory&lt;/a&gt;._x000a__x000a_Need to see one of your co-workers nickname? Try &lt;q&gt;Show me John Smith's nickname&lt;/q&gt;."/>
        <s v="i dont know"/>
        <s v="I'm sorry. I can't find any active colleagues with that name. Just so you know, my directory only shows active colleagues. If the person you're looking for has left or is temporarily inactive they won't show. The same applies to the intranet directory."/>
        <s v="i wish to retire"/>
        <s v="I'm here if you need another question answered."/>
        <s v="I've been told a new work pattern has been set up for one of my reports, but it isn't recognised when I'm trying to update peoplecloud?"/>
        <s v="The system needs to know your direct report's work schedules because it uses this information to calculate how much holiday entitlement they're using each time they take annual leave and how much sick pay they get when they're on sick leave. It also uses it to calculate their pay when they first join Nationwide, their new salary if they change their hours during employment and their final pay when they leave. If their work schedule is incorrect their holiday entitlement and pay will be incorrect, and if they have no work schedule details they won't be able to submit absence requests in the system. If your team member has a complicated work pattern and you need additional support please raise a &lt;a href=&quot;https://dnn.fa.em2.oraclecloud.com/fscmUI/faces/deeplink?objType=SVC_SERVICE_REQUEST_HCM&amp;action=CREATE_IN_TAB&amp;objKey=SelfServiceCategory_c%3DNBS_HRM_MMDS%3BSelfServiceSubCategory_c%3DNBS_HRM_MMDS_AAQ%3BChannelTypeCd%3DNBS_HRM_ODA&quot;&gt;Service Request&lt;/a&gt;."/>
        <s v="Where can I see which fund my pension is invested in and the current value of my fund"/>
        <s v="public holiday calc"/>
        <s v="Here's your absence balance as of 01/03/2023._x000a__x000a_&lt;b&gt;40 hrs 45 mins&lt;/b&gt; of Holiday _x000a_&lt;b&gt;0 hrs&lt;/b&gt; of Recognising Loyalty _x000a_&lt;b&gt;0 hrs&lt;/b&gt; of Work Anniversary _x000a_&lt;b&gt;0 hrs&lt;/b&gt; of MyReward _x000a_&lt;b&gt;-23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View balance as of another date"/>
        <s v="Please give me a date to calculate your absence balance. Something like '15/02/23'._x000a__x000a_I'm done"/>
        <d v="2023-12-31T00:00:00"/>
        <s v="Here's your absence balance as of 31/12/2023._x000a__x000a_&lt;b&gt;26 hrs 45 mins&lt;/b&gt; of Holiday _x000a_&lt;b&gt;0 hrs&lt;/b&gt; of Recognising Loyalty _x000a_&lt;b&gt;0 hrs&lt;/b&gt; of Work Anniversary _x000a_&lt;b&gt;0 hrs&lt;/b&gt; of MyReward _x000a_&lt;b&gt;-23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here can i get my contract?"/>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Jordan.Slade@nationwide.co.uk%22%2c+env%3a+%22https://dnn.fa.em2.oraclecloud.com%22%7d&amp;opauniqueuser=Jordan.Slade@nationwide.co.uk"/>
        <s v="working pattern"/>
        <s v="You can &lt;a href=&quot;https://dnn.fa.em2.oraclecloud.com/fscmUI/faces/deeplink?objType=WORKER_TEAM_SCHEDULE_RUI&amp;amp;action=NONE&quot;&gt;view your own work schedule&lt;/a&gt;, however only HR or your manager can update it. Blue indicates your work schedule and yellow indicates your holidays. If you're changing your hours, your manager will update your schedule as long as you're not changing the total number of hours you work per week. Otherwise, HR will update it when they process your Flexible Working Request. If you spot that your schedule isn't right, please speak to your manager in the first instance."/>
        <s v="Hoe to change location"/>
        <s v="Only HR or your manager can update your employment information. Please speak to your manager in the first instance. If they're unable to update your details themselves they can raise a service request via their Helpdesk tab in PeopleCloud and the team will help them._x000a__x000a_Your &lt;a href=&quot;https://dnn.fa.em2.oraclecloud.com/hcmUI/faces/deeplink?objType=EMP_CONTACT_INFO&amp;action=NONE&quot;&gt;contact information&lt;/a&gt; page can help you view and update your home address. You should only have one home address on PeopleCloud, so please make sure you use the pencil icon to edit your address. Don't add a separate entry. PeopleCloud feeds this information into the other employee systems that need your address details, so you only need to enter your address here._x000a__x000a_However, you can &lt;a href=&quot;https://dnn.fa.em2.oraclecloud.com/hcmUI/faces/deeplink?objType=CHANGE_LOCATION&quot;&gt;manage your employee's work location&lt;/a&gt;."/>
        <s v="how do i claim overtime"/>
        <s v="You submit Overtime and On call claims via &lt;a href=&quot;https://dnn.fa.em2.oraclecloud.com/fscmUI/faces/deeplink?objType=NFX_MANAGE_MY_PER_CONTRIBUTION&amp;action=NONE&quot;&gt;Personal Contributions&lt;/a&gt;. Please have a look at the &lt;a href=&quot;https://dnn.fa.em2.oraclecloud.com/fscmUI/faces/deeplink?objType=CSO_ARTICLE_CONTENT_KM&amp;objKey=docId%3DHRGUI55%3Blocale%3Den_US&amp;action=EDIT_IN_TAB&quot;&gt;Overtime and Benefits Guide&lt;/a&gt; to understand the steps you need to follow to create, save, update or submit your claims. If you need clarification about your eligibility you'll find it useful to refer to the &lt;a href=&quot;https://dnn.fa.em2.oraclecloud.com/fscmUI/faces/deeplink?objType=CSO_ARTICLE_CONTENT_KM&amp;objKey=docId%3DHRPOL10%3Blocale%3Den_US&amp;action=EDIT_IN_TAB&quot;&gt;Overtime and Additional Hours Policy&lt;/a&gt; and the &lt;a href=&quot;https://dnn.fa.em2.oraclecloud.com/fscmUI/faces/deeplink?objType=CSO_ARTICLE_CONTENT_KM&amp;objKey=docId%3DHRPOL7%3Blocale%3Den_US&amp;action=EDIT_IN_TAB&quot;&gt;Branch Network Arrangements Policy&lt;/a&gt; and the &lt;a href=&quot;https://dnn.fa.em2.oraclecloud.com/fscmUI/faces/deeplink?objType=CSO_ARTICLE_CONTENT_KM&amp;objKey=docId%3DHRPOL9%3Blocale%3Den_US&amp;action=EDIT_IN_TAB&quot;&gt;On Call Policy&lt;/a&gt;."/>
        <s v="change of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ANDREW.INGRAM@NATIONWIDE.CO.UK%22%2c+env%3a+%22https://dnn.fa.em2.oraclecloud.com%22%7d&amp;opauniqueuser=ANDREW.INGRAM@NATIONWIDE.CO.UK"/>
        <s v="VRF form unable to submit"/>
        <s v="If you're having difficulty accessing the Exit Questionnaire please note that you need to scroll to the bottom of the notification and click on the link to access the exit questionnaire invitation. When you click on the link to the questionnaire that's within the invite, a new survey page will open up behind the page you're on. This is the Exit Questionnaire. If you're still having difficulties please contact us via the &lt;a href=&quot;mailto:exitmanagement@nationwide.co.uk&quot;&gt;Exit Management Team mailbox&lt;/a&gt;."/>
        <s v="pay in lieu of notice"/>
        <s v="You were paid ------ GBP on 20/07/2023._x000a_Here's your payslip information."/>
        <s v="&lt;a href='https://dnn.fa.em2.oraclecloud.com/hcmUI/content/conn/FusionAppsContentRepository/uuid/dDocID:8516172?download&amp;XFND_SCHEME_ID=1&amp;XFND_CERT_FP=E7A6669B1744C0DE0883C285E2A79DD364729D79&amp;XFND_RANDOM=3230762519773787392&amp;XFND_EXPIRES=1690909216937&amp;XFND_SIGNATURE=d8UMRLndGLhE-xr04M5QFNd-v-6v7j9jeuKuWP6tLXo6Id0DmoDUVGLhYW~p-YlmZMt~HLcx~n2Jnr~z-i419VFWCe~YLGSRLKhQb3OoTZHLsHbRKkRnnbDn2iJ04W036~o1gX2V5T4WI4Vt1c2Hfus6EfCoWrnjE4tY6Te2T~0_&amp;Id=8516172' &gt;View your payslip&lt;/a&gt;"/>
        <s v="&lt;a href='https://dnn.fa.em2.oraclecloud.com/fscmUI/faces/deeplink?objType=VIEW_RES_PAY_SLIP&amp;action=NONE' &gt;View all payslips&lt;/a&g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CHRIS.SHELLEY@NATIONWIDE.CO.UK%22%2c+env%3a+%22https://dnn.fa.em2.oraclecloud.com%22%7d&amp;opauniqueuser=CHRIS.SHELLEY@NATIONWIDE.CO.UK_x000a_Job Security and Redundancy Policy: https://dnn.fa.em2.oraclecloud.com:443/fscmUI/faces/deeplink?objType=CSO_ARTICLE_CONTENT_KM&amp;objKey=docId%3DHRPOL17%3Blocale%3Den_US&amp;action=EDIT_IN_TAB"/>
        <s v="what are the working hours for christmas 2023"/>
        <s v="change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Kelly.Porter@nationwide.co.uk%22%2c+env%3a+%22https://dnn.fa.em2.oraclecloud.com%22%7d&amp;opauniqueuser=Kelly.Porter@nationwide.co.uk"/>
        <s v="redundancy policy"/>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Kelly.Porter@nationwide.co.uk%22%2c+env%3a+%22https://dnn.fa.em2.oraclecloud.com%22%7d&amp;opauniqueuser=Kelly.Porter@nationwide.co.uk_x000a_Job Security and Redundancy Policy: https://dnn.fa.em2.oraclecloud.com:443/fscmUI/faces/deeplink?objType=CSO_ARTICLE_CONTENT_KM&amp;objKey=docId%3DHRPOL17%3Blocale%3Den_US&amp;action=EDIT_IN_TAB"/>
        <s v="holiday balance"/>
        <s v="Here's your absence balance as of 02/03/2023._x000a__x000a_&lt;b&gt;82 hrs 15 mins&lt;/b&gt; of Holiday _x000a_&lt;b&gt;0 hrs&lt;/b&gt; of Recognising Loyalty _x000a_&lt;b&gt;0 hrs&lt;/b&gt; of Work Anniversary _x000a_&lt;b&gt;0 hrs&lt;/b&gt; of MyReward _x000a_&lt;b&gt;-12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access to qstory"/>
        <s v="02.08.2023"/>
        <s v="Here's your absence balance as of 03/02/2023._x000a__x000a_&lt;b&gt;151 hrs 15 mins&lt;/b&gt; of Holiday _x000a_&lt;b&gt;0 hrs&lt;/b&gt; of Recognising Loyalty _x000a_&lt;b&gt;0 hrs&lt;/b&gt; of Work Anniversary _x000a_&lt;b&gt;15 hrs&lt;/b&gt; of MyReward _x000a_&lt;b&gt;-12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hat is family support leave"/>
        <s v="Need guidance on cameras"/>
        <s v="Need help with policy query"/>
        <s v="I think youâ€™re asking about who can help you with strategic workforce planning. Your Recruitment Delivery Manager can support you with this. Speak with your Senior Leadership Team because your Recruitment Delivery Manager will have already introduced themselves to your function leader and explained how they can support."/>
        <s v="talk to someone"/>
        <s v="&lt;p&gt;Ok. We've changed the way you contact AskHR to align with our Society Strategy and drive service excellence. Your query needs input from one of my human team mates, so please &lt;a href=&quot;http://dnn.fa.em2.oraclecloud.com/fscmUI/faces/deeplink?objType=SVC_SERVICE_REQUEST_HCM&amp;amp;action=CREATE_IN_TAB&amp;amp;objKey&quot;&gt;raise a service request&lt;/a&gt;. Or if youÂ already have a service request inÂ progress you can &lt;a href=&quot;https://dnn.fa.em2.oraclecloud.com/fscmUI/faces/deeplink?objType=SVC_SERVICE_REQUEST_HCM&amp;amp;action=EDIT_IN_POPUP&quot;&gt;add a note&lt;/a&gt;. If it's urgent or sensitive please tell us in the subject line. If you need a call back you can also tell us in the subject line.&lt;/p&gt;"/>
        <s v="telephone number"/>
        <s v="You don't seem to have added a work phone number to your contact info._x000a__x000a_&lt;a href=&quot;https://dnn.fa.em2.oraclecloud.com/hcmUI/faces/deeplink?objType=EMP_CONTACT_INFO&amp;action=NONE&quot;&gt;View and update your home and work phone numbers&lt;/a&gt;._x000a__x000a_View your profile in &lt;a href=&quot;https://dnn.fa.em2.oraclecloud.com/fscmUI/faces/deeplink?objType=DIRECTORY_SEARCH&amp;action=NONE&quot;&gt;Directory&lt;/a&gt;._x000a__x000a_Need to see one of your co-workers phone number? Try &lt;q&gt;Show me John Smith's phone number&lt;/q&gt;."/>
        <s v="need to call hr"/>
        <s v="One of my team members has been deleted off the system"/>
        <s v="Please contact the Case Management Team by raising a &lt;a href=&quot;https://dnn.fa.em2.oraclecloud.com/fscmUI/faces/deeplink?objType=SVC_SERVICE_REQUEST_HCM&amp;action=CREATE_IN_TAB&amp;objKey=SelfServiceCategory_c%3DNBS_HRM_SS_FTAW%3BSelfServiceSubCategory_c%3DNBS_HRM_SS_FTAW_AAQ%3BChannelTypeCd%3DNBS_HRM_ODA&quot;&gt;Service Request&lt;/a&gt; on PeopleCloud Helpdesk using the categories 'Fair Treatment at Work - Ask a Question'."/>
        <s v="flexible working"/>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Libina.LopesNemeRosa@nationwide.co.uk%22%2c+env%3a+%22https://dnn.fa.em2.oraclecloud.com%22%7d&amp;opauniqueuser=Libina.LopesNemeRosa@nationwide.co.uk"/>
        <s v="how do i log illness"/>
        <s v="Job reference"/>
        <s v="Are there any policies about making yourself look busy in teams?"/>
        <s v="Managers can see when their team members have holiday, non-work days and other time-off by going to the Team Schedule link on the left side of the My Team tab. To see your own schedule go to your PeopleCloud Me tab &gt; Time &amp; Absences &gt; Team Schedule where you'll see your schedule and the schedules of all those that report into your manager. PeopleCloud uses direct reporting lines to define whose schedules you can see / can't see. Therefore, if you're in a cluster group it's not possible to see the schedules of all those within your cluster."/>
        <s v="contract location"/>
        <s v="Ben Hopkins"/>
        <s v="&lt;b&gt;Ben Hopkins's&lt;/b&gt; office location is Nationwide House, Pipers Way in Swindon, Wiltshire, GB_x000a__x000a_View &lt;b&gt;Benjamin's&lt;/b&gt; profile in &lt;a href=&quot;https://dnn.fa.em2.oraclecloud.com/fscmUI/faces/deeplink?objType=DIRECTORY_SEARCH&amp;action=NONE&quot;&gt;Directory&lt;/a&gt; to know more."/>
        <s v="Hi - I have a query on a recent change to my Tax code - can you help on that or do I need to speak to HMRC directly ?"/>
        <s v="Tax codes are driven by HMRC and its HMRC who determine your tax code, based on your individual circumstances and tax allowance thresholds. When your circumstances change they may need to put you onto a different tax code. If HMRC have notified you that your tax code has changed, or that it will be changed soon, they will have also notified us. When we receive their notification we'll apply your tax code change in the next pay run (or the pay run that aligns with the date your new code comes into effect if its future-dated) and yourÂ  payslip will reflect this. If you have any questions about your tax in the meantime pleaseÂ &lt;a href=&quot;https://www.gov.uk/government/organisations/hm-revenue-customs/contact/income-tax-enquiries-for-individuals-pensioners-and-employees&quot;&gt;contact HMRC&lt;/a&gt;. Remember to have your National Insurance number to hand when you contact them."/>
        <s v="Here's your absence balance as of 02/03/2023._x000a__x000a_&lt;b&gt;85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ANY HOPURS DO I HAVE LEFT"/>
        <s v="Do I have anything to approve?"/>
        <s v="kit day"/>
        <s v="Keeping in Touch Days (KIT days) are a way for you to stay in touch with your team and with work while you're on leave. They're ideal for attending things like department briefings, team meetings, training or volunteering. If you're on maternity or adoption leave you can have up to 10 KIT days. If you're on shared parental leave you can have up to 20 KIT days. Take a look at the Adoption, Maternity or Shared Parental Leave guidancein the &lt;a href=&quot;https://dnn.fa.em2.oraclecloud.com:443/fscmUI/faces/deeplink?objType=CSO_ARTICLE_CONTENT_KM&amp;objKey=docId%3DHRPOL12%3Blocale%3Den_US&amp;action=EDIT_IN_TAB&quot;&gt;Becoming a Parent Policy&lt;/a&gt; for more information."/>
        <s v="email address"/>
        <s v="Your work email is &lt;a href='mailto:Abigail.Hawkins@nationwide.co.uk'&gt;Abigail.Hawkins@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what is hr's email?"/>
        <s v="Reference Email of HR"/>
        <s v="can an employee access emails while on long term sick leav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KEVIN.SMITH2@NATIONWIDE.CO.UK%22%2c+env%3a+%22https://dnn.fa.em2.oraclecloud.com%22%7d&amp;opauniqueuser=KEVIN.SMITH2@NATIONWIDE.CO.UK_x000a_Job Security and Redundancy Policy: https://dnn.fa.em2.oraclecloud.com:443/fscmUI/faces/deeplink?objType=CSO_ARTICLE_CONTENT_KM&amp;objKey=docId%3DHRPOL17%3Blocale%3Den_US&amp;action=EDIT_IN_TAB"/>
        <s v="Here's your absence balance as of 02/03/2023._x000a__x000a_&lt;b&gt;104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View future absences"/>
        <s v="You have the following time off in the next twelve months._x000a__x000a_&lt;b&gt;21 hrs&lt;/b&gt; of &lt;b&gt;Holiday&lt;/b&gt; from Aug 16th to Aug 18th_x000a_&lt;b&gt;21 hrs&lt;/b&gt; of &lt;b&gt;Holiday&lt;/b&gt; from Sep 13th to Sep 15th_x000a__x000a_Schedule time off: https://dnn.fa.em2.oraclecloud.com/hcmUI/faces/deeplink?objType=ADD_ABSENCE&amp;action=NONE_x000a_View absences for a specific duration_x000a_View absence balance (excl. sickness balance)"/>
        <s v="View absence balance (excl. sickness balance)"/>
        <s v="Here's your absence balance as of 02/03/2023._x000a__x000a_&lt;b&gt;104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I can't find the Bullying policy which explains the steps i need to take to raise a bullying grievence"/>
        <s v="Please have a look at the &lt;a href=&quot;https://dnn.fa.em2.oraclecloud.com:443/fscmUI/faces/deeplink?objType=CSO_ARTICLE_CONTENT_KM&amp;objKey=docId%3DHRPOL31%3Blocale%3Den_US&amp;action=EDIT_IN_TAB&quot;&gt;Disciplinary Policy&lt;/a&gt;. The Record of Informal Discussion Form can be found &lt;a href=&quot;https://dnn.fa.em2.oraclecloud.com:443/fscmUI/faces/deeplink?objType=CSO_ARTICLE_CONTENT_KM&amp;objKey=docId%3DHRFOR99%3Blocale%3Den_US&amp;action=EDIT_IN_TAB&quot;&gt;here&lt;/a&gt;. If you need further support please raise a &lt;a href=&quot;https://dnn.fa.em2.oraclecloud.com/fscmUI/faces/deeplink?objType=SVC_SERVICE_REQUEST_HCM&amp;action=CREATE_IN_TAB&amp;objKey=SelfServiceCategory_c%3DNBS_HRM_SS_FTAW%3BSelfServiceSubCategory_c%3DNBS_HRM_SS_FTAW_AAQ%3BChannelTypeCd%3DNBS_HRM_ODA&quot;&gt;Service Request&lt;/a&gt; on PeopleCloud Helpdesk using 'Fair Treatment at Work - Ask a Question'."/>
        <s v="Hodo I extend a SoW in PeopleCloud"/>
        <s v="Please take a look at the &lt;a href=&quot;https://dnn.fa.em2.oraclecloud.com:443/fscmUI/faces/deeplink?objType=CSO_ARTICLE_CONTENT_KM&amp;objKey=docId%3DHRGUI147%3Blocale%3Den_US&amp;action=EDIT_IN_TAB&quot;&gt;PeopleCloud Mobile Guide&lt;/a&gt; for step by step instructions about how to access and use it on your mobile device. There are some important steps that you'll need to carry out first, before accessing PeopleCloud on your device. The guide above contains all the information you need. Please read all the information that applies to you before you begin."/>
        <s v="how do I extend someone in PeopleCloud"/>
        <s v="grievnace"/>
        <s v="grievance"/>
        <s v="bullying"/>
        <s v="holiday purchase hasnt synced"/>
        <s v="time off to attend court"/>
        <s v="change location"/>
        <s v="change employees location"/>
        <s v="what is my career family"/>
        <s v="You'll find all the information you need to understand career families &lt;a href=&quot;https://nbsuk.sharepoint.com/sites/INTRA-CareerFamilies&quot;&gt;here&lt;/a&gt;. To see which career family you're in take a look at your &lt;a href=&quot;https://dnn.fa.em2.oraclecloud.com/fscmUI/faces/deeplink?objType=MY_EMPLOYMENT_INFO&amp;amp;action=NONE&quot;&gt;Employment Info&lt;/a&gt;."/>
        <s v="bereavement"/>
        <s v="bank holiday calculator"/>
        <s v="Here's your absence balance as of 02/03/2023._x000a__x000a_&lt;b&gt;144 hrs&lt;/b&gt; of Holiday _x000a_&lt;b&gt;0 hrs&lt;/b&gt; of Recognising Loyalty _x000a_&lt;b&gt;0 hrs&lt;/b&gt; of Work Anniversary _x000a_&lt;b&gt;0 hrs&lt;/b&gt; of MyReward _x000a_&lt;b&gt;-9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View past absences"/>
        <s v="You've taken the following time off in the last twelve months._x000a__x000a_&lt;b&gt;28 hrs&lt;/b&gt; of &lt;b&gt;Holiday&lt;/b&gt; from May 30th to Jun 2nd_x000a_&lt;b&gt;7 hrs&lt;/b&gt; of &lt;b&gt;Holiday&lt;/b&gt; on May 26th_x000a_&lt;b&gt;28 hrs&lt;/b&gt; of &lt;b&gt;Holiday&lt;/b&gt; from May 2nd to May 5th_x000a_&lt;b&gt;7 hrs&lt;/b&gt; of &lt;b&gt;Holiday&lt;/b&gt; on Mar 31st_x000a_&lt;b&gt;7 hrs&lt;/b&gt; of &lt;b&gt;Holiday&lt;/b&gt; on Dec 30th_x000a_&lt;b&gt;7 hrs&lt;/b&gt; of &lt;b&gt;Holiday&lt;/b&gt; on Dec 28th_x000a_&lt;b&gt;7 hrs&lt;/b&gt; of &lt;b&gt;Holiday&lt;/b&gt; on Dec 20th_x000a_&lt;b&gt;7 hrs&lt;/b&gt; of &lt;b&gt;Holiday&lt;/b&gt; on Dec 19th_x000a_&lt;b&gt;7 hrs&lt;/b&gt; of &lt;b&gt;Holiday&lt;/b&gt; on Dec 15th_x000a_&lt;b&gt;7 hrs&lt;/b&gt; of &lt;b&gt;Holiday&lt;/b&gt; on Dec 12th_x000a_&lt;b&gt;14 hrs&lt;/b&gt; of &lt;b&gt;Holiday&lt;/b&gt; from Dec 5th to Dec 6th_x000a_&lt;b&gt;14 hrs&lt;/b&gt; of &lt;b&gt;Holiday&lt;/b&gt; from Oct 3rd to Oct 4th_x000a_&lt;b&gt;7 hrs&lt;/b&gt; of &lt;b&gt;Holiday&lt;/b&gt; on Sep 20th_x000a_&lt;b&gt;70 hrs&lt;/b&gt; of &lt;b&gt;Holiday&lt;/b&gt; from Sep 5th to Sep 16th_x000a_&lt;b&gt;21 hrs&lt;/b&gt; of &lt;b&gt;Holiday&lt;/b&gt; from Aug 17th to Aug 19th_x000a__x000a_Schedule time off: https://dnn.fa.em2.oraclecloud.com/hcmUI/faces/deeplink?objType=ADD_ABSENCE&amp;action=NONE_x000a_View absences for a specific duration_x000a_View absence balance (excl. sickness balance)"/>
        <s v="Here's your absence balance as of 31/12/2023._x000a__x000a_&lt;b&gt;144 hrs&lt;/b&gt; of Holiday _x000a_&lt;b&gt;0 hrs&lt;/b&gt; of Recognising Loyalty _x000a_&lt;b&gt;0 hrs&lt;/b&gt; of Work Anniversary _x000a_&lt;b&gt;0 hrs&lt;/b&gt; of MyReward _x000a_&lt;b&gt;-9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Update on vacancy"/>
        <s v="Reference requests"/>
        <s v="flexible working appeal"/>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JULIE.GROUNDS@NATIONWIDE.CO.UK%22%2c+env%3a+%22https://dnn.fa.em2.oraclecloud.com%22%7d&amp;opauniqueuser=JULIE.GROUNDS@NATIONWIDE.CO.UK"/>
        <s v="retirement policy"/>
        <s v="when are bought holidays added to the balance?"/>
        <s v="Here's your absence balance as of 02/03/2023._x000a__x000a_&lt;b&gt;98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liday entitement"/>
        <s v="My final day of work with NBS is the 1st of september. Can you tell me how much holiday I'll have outstanding when I leave as I may take it before I leave."/>
        <s v="You don't have any time off taken or scheduled between 02/03/2023 and 03/03/2023.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d v="2023-01-01T00:00:00"/>
        <s v="Here's your absence balance as of 01/01/2023._x000a__x000a_&lt;b&gt;122 hrs 45 mins&lt;/b&gt; of Holiday _x000a_&lt;b&gt;0 hrs&lt;/b&gt; of Recognising Loyalty _x000a_&lt;b&gt;0 hrs&lt;/b&gt; of Work Anniversary _x000a_&lt;b&gt;21 hrs&lt;/b&gt; of MyReward _x000a_&lt;b&gt;30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62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hat do i need to do if im being bullied?"/>
        <s v="Please have a look at sections 2.5 and 2.7 of the &lt;a href=&quot;https://dnn.fa.em2.oraclecloud.com:443/fscmUI/faces/deeplink?objType=CSO_ARTICLE_CONTENT_KM&amp;objKey=docId%3DHRPOL37%3Blocale%3Den_US&amp;action=EDIT_IN_TAB&quot;&gt;Code of Conduct Policy&lt;/a&gt;. If you need further support please raise a &lt;a href=&quot;https://dnn.fa.em2.oraclecloud.com/fscmUI/faces/deeplink?objType=SVC_SERVICE_REQUEST_HCM&amp;action=CREATE_IN_TAB&amp;objKey=SelfServiceCategory_c%3DNBS_HRM_SS_FTAW%3BSelfServiceSubCategory_c%3DNBS_HRM_SS_FTAW_AAQ%3BChannelTypeCd%3DNBS_HRM_ODA&quot;&gt;Service Request&lt;/a&gt; on PeopleCloud Helpdesk using 'Fair Treatment at Work - Ask a Question'."/>
        <d v="2023-03-03T00:00:00"/>
        <s v="Here's your absence balance as of 03/03/2023._x000a__x000a_&lt;b&gt;122 hrs 45 mins&lt;/b&gt; of Holiday _x000a_&lt;b&gt;0 hrs&lt;/b&gt; of Recognising Loyalty _x000a_&lt;b&gt;0 hrs&lt;/b&gt; of Work Anniversary _x000a_&lt;b&gt;21 hrs&lt;/b&gt; of MyReward _x000a_&lt;b&gt;2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03/03/2023._x000a__x000a_&lt;b&gt;104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 need help with one of my teams work schedules"/>
        <s v="Help"/>
        <d v="2024-01-01T00:00:00"/>
        <s v="Here's your absence balance as of 01/01/2024._x000a__x000a_&lt;b&gt;126 hrs&lt;/b&gt; of Holiday _x000a_&lt;b&gt;0 hrs&lt;/b&gt; of Recognising Loyalty _x000a_&lt;b&gt;0 hrs&lt;/b&gt; of Work Anniversary _x000a_&lt;b&gt;0 hrs&lt;/b&gt; of MyReward _x000a_&lt;b&gt;12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do i change my role title?"/>
        <s v="Only HR or your manager can update your employment information. Please speak to your manager in the first instance. If they're unable to update your details themselves they can raise a service request via their Helpdesk tab in PeopleCloud and the team will help them."/>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DAVE.MAULE@NATIONWIDE.CO.UK%22%2c+env%3a+%22https://dnn.fa.em2.oraclecloud.com%22%7d&amp;opauniqueuser=DAVE.MAULE@NATIONWIDE.CO.UK_x000a_Job Security and Redundancy Policy: https://dnn.fa.em2.oraclecloud.com:443/fscmUI/faces/deeplink?objType=CSO_ARTICLE_CONTENT_KM&amp;objKey=docId%3DHRPOL17%3Blocale%3Den_US&amp;action=EDIT_IN_TAB"/>
        <s v="How can I get feedback survey responses delivered to my manager as opposed to me"/>
        <s v="Ok. You're asking about requesting or giving performance feedback through PeopleCloud. It's not possible to do this currently. If this changes we'll communicate it out across the whole business through the usual channels. In the meantime, you can still request feedback from your colleagues through email and store it locally."/>
        <s v="when will i see my new job role ?"/>
        <s v="Where would i find my contract"/>
        <s v="Contract"/>
        <s v="Ok, I think youâ€™re asking for an update about a job change where the role has already been offered to you / your team member. Please raise a &lt;a href=&quot;https://dnn.fa.em2.oraclecloud.com/fscmUI/faces/deeplink?objType=SVC_SERVICE_REQUEST_HCM&amp;amp;action=CREATE_IN_TAB&amp;amp;objKey=SelfServiceCategory_c%3DNBS_HRM_JCNH%3BSelfServiceSubCategory_c%3DNBS_HRM_JCNH_AAQ%3BChannelTypeCd%3DNBS_HRM_ODA&quot;&gt;service request&lt;/a&gt; or if you already have a service request in progress you can &lt;a href=&quot;https://dnn.fa.em2.oraclecloud.com/fscmUI/faces/deeplink?objType=SVC_SERVICE_REQUEST_HCM&amp;amp;action=EDIT_IN_POPUP&quot;&gt;add a note&lt;/a&gt;."/>
        <s v="Here's your absence balance as of 02/03/2023._x000a__x000a_&lt;b&gt;66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7 hrs&lt;/b&gt; of &lt;b&gt;Holiday&lt;/b&gt; on Aug 4th_x000a_&lt;b&gt;21 hrs&lt;/b&gt; of &lt;b&gt;Holiday&lt;/b&gt; from Aug 22nd to Aug 25th_x000a_&lt;b&gt;7 hrs&lt;/b&gt; of &lt;b&gt;Holiday&lt;/b&gt; on Oct 6th_x000a_&lt;b&gt;21 hrs&lt;/b&gt; of &lt;b&gt;Holiday&lt;/b&gt; from Oct 24th to Oct 27th_x000a__x000a_Schedule time off: https://dnn.fa.em2.oraclecloud.com/hcmUI/faces/deeplink?objType=ADD_ABSENCE&amp;action=NONE_x000a_View absences for a specific duration_x000a_View absence balance (excl. sickness balance)"/>
        <s v="paternity"/>
        <s v="flexible working decline form"/>
        <s v="key change of hours"/>
        <s v="reference"/>
        <s v="what is my bank holiday allowance"/>
        <s v="policy"/>
        <s v="withdraw resignation"/>
        <s v="how can i get my payslip on my own device"/>
        <s v="If the document you want to download is on your &lt;a href=&quot;https://dnn.fa.em2.oraclecloud.com/fscmUI/faces/deeplink?objType=VIEW_RES_PAY_SLIP&amp;amp;action=NONE&quot;&gt;Payslip page&lt;/a&gt;Â or &lt;a href=&quot;https://dnn.fa.em2.oraclecloud.com/fscmUI/faces/deeplink?objType=VIEW_RES_YEAR_END_DOCS&amp;amp;action=NONE&quot;&gt;Year End Docs page&lt;/a&gt;, clicking on the document will start the downloading process, regardless of what type of computer or device you're using. To download documents from yourÂ Document Records page you'll need to do this via a Windows pc. Click the spectacles icon to the right of the document, then click on the download icon at the bottom of the screen. If you don't have access to a Windows pc, please raise a &lt;a href=&quot;https://dnn.fa.em2.oraclecloud.com/fscmUI/faces/deeplink?objType=SVC_SERVICE_REQUEST_HCM&amp;amp;action=CREATE_IN_TAB&amp;amp;objKey=SelfServiceCategory_c%3DNBS_HRM_OTHER%3BSelfServiceSubCategory_c%3DNBS_HRM_OTHER_AAQ%3BChannelTypeCd%3DNBS_HRM_ODA&quot;&gt;Service Request&lt;/a&gt; and we'll provide copies of your document/s to you."/>
        <s v="how can i access my payslip on my mobile"/>
        <s v="mobile access for pay"/>
        <s v="peoplecloud personal access"/>
        <s v="hi can you tell me how many hours i can claim for saturday working if we open from 9am to 12pm"/>
        <s v="The &lt;a href=&quot;https://dnn.fa.em2.oraclecloud.com:443/fscmUI/faces/deeplink?objType=CSO_ARTICLE_CONTENT_KM&amp;objKey=docId%3DHRPOL10%3Blocale%3Den_US&amp;action=EDIT_IN_TAB&quot;&gt;Overtime &amp; Additional Hours Policy&lt;/a&gt;, the &lt;a href=&quot;https://dnn.fa.em2.oraclecloud.com:443/fscmUI/faces/deeplink?objType=CSO_ARTICLE_CONTENT_KM&amp;objKey=docId%3DHRPOL7%3Blocale%3Den_US&amp;action=EDIT_IN_TAB&quot;&gt;Branch Network Arrangements Policy&lt;/a&gt; and the &lt;a href=&quot;https://dnn.fa.em2.oraclecloud.com:443/fscmUI/faces/deeplink?objType=CSO_ARTICLE_CONTENT_KM&amp;objKey=docId%3DHRPOL9%3Blocale%3Den_US&amp;action=EDIT_IN_TAB&quot;&gt;On Call Policy&lt;/a&gt; are available in Knowledge. When you open a policy, clicking on the star next to the article name saves the policy as a favourite in your Knowledge tab."/>
        <s v="attending funeral"/>
        <s v="Where the holiday calculator"/>
        <s v="holiday entitlement calculator"/>
        <s v="i want to delete"/>
        <s v="Ok. It sounds like you want to withdraw from a learning module that's been assigned to you. We can do this for you on instruction from your manager / senior manager. Please ask them to raise aÂ &lt;a href=&quot;https://dnn.fa.em2.oraclecloud.com/fscmUI/faces/deeplink?objType=SVC_SERVICE_REQUEST_HCM&amp;amp;action=CREATE_IN_TAB&amp;amp;objKey=SelfServiceCategory_c%3DNBS_HRM_MMDS%3BSelfServiceSubCategory_c%3DNBS_HRM_MMDS_AAQ%3BChannelTypeCd%3DNBS_HRM_ODA&quot;&gt;service request&lt;/a&gt;, making sure to tell us the name of the module you wish to withdraw from and why."/>
        <s v="i want to delete an on call"/>
        <s v="You don't seem to have added a work phone number to your contact info._x000a__x000a_View your profile in &lt;a href=&quot;https://dnn.fa.em2.oraclecloud.com/fscmUI/faces/deeplink?objType=DIRECTORY_SEARCH&amp;action=NONE&quot;&gt;Directory&lt;/a&gt;._x000a__x000a_&lt;a href=&quot;https://dnn.fa.em2.oraclecloud.com/hcmUI/faces/deeplink?objType=EMP_CONTACT_INFO&amp;action=NONE&quot;&gt;View and update your home and work phone numbers&lt;/a&gt;."/>
        <s v="how do i change a job title on people cloud"/>
        <s v="occupational health referral"/>
        <s v="With their team member's consent managers can refer them to Occupational Health (OH). Take a look at this &lt;a href=&quot;https://nbsuk.sharepoint.com/sites/INTRA-Wellbeing/SitePages/Occupational-Health.aspx&quot;&gt;Occupational Health guidance&lt;/a&gt; to find find out how."/>
        <s v="How do I cancel approved overtime?"/>
        <s v="opt out pension"/>
        <s v="opt out of my pension"/>
        <s v="pension"/>
        <s v="service request"/>
        <s v="I am looking for the improvement support plan"/>
        <s v="Can i contact a HR agent"/>
        <s v="Improvement support plan"/>
        <s v="Please have a look at the &lt;a href=&quot;https://dnn.fa.em2.oraclecloud.com:443/fscmUI/faces/deeplink?objType=CSO_ARTICLE_CONTENT_KM&amp;objKey=docId%3DHRPOL35%3Blocale%3Den_US&amp;action=EDIT_IN_TAB&quot;&gt;Improving Performance Policy&lt;/a&gt;. You'll find the Performance Support Agreement form &lt;a href=&quot;https://dnn.fa.em2.oraclecloud.com:443/fscmUI/faces/deeplink?objType=CSO_ARTICLE_CONTENT_KM&amp;objKey=docId%3DHRFOR50%3Blocale%3Den_US&amp;action=EDIT_IN_TAB&quot;&gt;here&lt;/a&gt;. If you need further support please raise a &lt;a href=&quot;https://dnn.fa.em2.oraclecloud.com/fscmUI/faces/deeplink?objType=SVC_SERVICE_REQUEST_HCM&amp;action=CREATE_IN_TAB&amp;objKey=SelfServiceCategory_c%3DNBS_HRM_SS_FTAW%3BSelfServiceSubCategory_c%3DNBS_HRM_SS_FTAW_AAQ%3BChannelTypeCd%3DNBS_HRM_ODA&quot;&gt;Service Request&lt;/a&gt; on PeopleCloud Helpdesk using 'Fair Treatment at Work - Ask a Question'."/>
        <s v="maternity leav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debora.calongableazard@nationwide.co.uk%22%2c+env%3a+%22https://dnn.fa.em2.oraclecloud.com%22%7d&amp;opauniqueuser=debora.calongableazard@nationwide.co.uk"/>
        <s v="return from maternity leave"/>
        <s v="car allowance mileage claim"/>
        <s v="complaint"/>
        <s v="extend maternity leave"/>
        <s v="Holiday entitlemment calculator"/>
        <s v="what does &quot;Salary offset backpay&quot; mean ?"/>
        <s v="Your payslip shows you much more than your take home pay, tax and NI. It also shows things like your pension contributions, allowances and salary sacrifices. Take a look at the &lt;a href=&quot;https://dnn.fa.em2.oraclecloud.com/fscmUI/faces/deeplink?objType=CSO_ARTICLE_CONTENT_KM&amp;amp;objKey=docId%3DHRGUI60%3Blocale%3Den_US&amp;amp;action=EDIT_IN_TAB&quot;&gt;Payslip Guide&lt;/a&gt; to find out more. You may also find it useful to look at the &lt;a href=&quot;https://dnn.fa.em2.oraclecloud.com:443/fscmUI/faces/deeplink?objType=CSO_ARTICLE_CONTENT_KM&amp;amp;objKey=docId%3DHRGUI134%3Blocale%3Den_US&amp;amp;action=EDIT_IN_TAB&quot;&gt;Holiday Pay Supplement Guide&lt;/a&gt;. If you still have a question after reading the guides, please raise a &lt;a href=&quot;https://dnn.fa.em2.oraclecloud.com/fscmUI/faces/deeplink?objType=SVC_SERVICE_REQUEST_HCM&amp;amp;action=CREATE_IN_TAB&amp;amp;objKey=SelfServiceCategory_c%3DNBS_HRM_PAB%3BSelfServiceSubCategory_c%3DNBS_HRM_PAB_AAQ%3BChannelTypeCd%3DNBS_HRM_ODA&quot;&gt;Service Request&lt;/a&gt;."/>
        <s v="can i work abroad"/>
        <s v="Ok. It sounds like you want to find out about work experience at Nationwide. Take a look at the guidance on theÂ &lt;a href=&quot;https://nbsuk.sharepoint.com/sites/INTRA-EmergingTalent/SitePages/Work-Experience.aspx&quot;&gt;Work Experience site&lt;/a&gt;. If you still have a query get in touch by emailing &lt;a href=&quot;mailto:emerging.talent@nationwide.co.uk?subject=Work%20experience%20query&quot;&gt;Emerging.Talent@nationwide.co.uk&lt;/a&gt;."/>
        <s v="how many days can you carry over into next holiday year]"/>
        <s v="Here's your absence balance as of 02/03/2023._x000a__x000a_&lt;b&gt;65 hrs 30 mins&lt;/b&gt; of Holiday _x000a_&lt;b&gt;0 hrs&lt;/b&gt; of Recognising Loyalty _x000a_&lt;b&gt;0 hrs&lt;/b&gt; of Work Anniversary _x000a_&lt;b&gt;0 hrs&lt;/b&gt; of MyReward _x000a_&lt;b&gt;-10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Absence balance"/>
        <s v="Record or request absence"/>
        <s v="Record sickness for a staff member"/>
        <s v="Your direct reports can be off for up to 7 calendar days without providing medical certification (a fit note). They need to provide a fit note from their 8th calendar day of absence. When you receive a fit note, upload a copy onto their absence record and store the original in their local file. Then make sure their sickness absence end date on PeopleCloud matches the end date on the fit note. There's more guidance &lt;a href=&quot;https://dnn.fa.em2.oraclecloud.com:443/fscmUI/faces/deeplink?objType=CSO_ARTICLE_CONTENT_KM&amp;amp;objKey=docId%3DHRGUI122%3Blocale%3Den_US&amp;amp;action=EDIT_IN_TAB&quot;&gt;here&lt;/a&gt;."/>
        <s v="HR FORM"/>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Alina-Simona.Cleveti@nationwide.co.uk%22%2c+env%3a+%22https://dnn.fa.em2.oraclecloud.com%22%7d&amp;opauniqueuser=Alina-Simona.Cleveti@nationwide.co.uk"/>
        <s v="can i get maternity leave if im sick"/>
        <s v="For information about your sick leave and pay entitlements please take a look at the &lt;a href=&quot;https://dnn.fa.em2.oraclecloud.com:443/fscmUI/faces/deeplink?objType=CSO_ARTICLE_CONTENT_KM&amp;objKey=docId%3DHRPOL41%3Blocale%3Den_US&amp;action=EDIT_IN_TAB&quot;&gt;Sickness Absence Policy&lt;/a&gt;."/>
        <s v="how to claim overtime"/>
        <s v="Contract types information"/>
        <s v="Where is contract type information"/>
        <s v="Where is contract type information?"/>
        <s v="where will i find details about contracts"/>
        <s v="how long is my probation period"/>
        <s v="Sure. Here's how you can do it._x000a_&lt;a href='https://dnn.fa.em2.oraclecloud.com/hcmUI/faces/deeplink?objType=MY_EMPLOYMENT_INFO&amp;action=NONE'&gt;View your start date&lt;/a&gt;"/>
        <s v="what are the notice periods for either party inside and outside of prohibation"/>
        <s v="probibition policy"/>
        <s v="where can I find my pension policy number"/>
        <s v="You'll find you National Insurance number on your &lt;a href=&quot;https://dnn.fa.em2.oraclecloud.com/fscmUI/faces/deeplink?objType=VIEW_RES_PAY_SLIP&amp;action=NONE&quot;&gt;payslip&lt;/a&gt; and it's also shown in your &lt;a href=&quot;https://dnn.fa.em2.oraclecloud.com/fscmUI/faces/deeplink?objType=EMP_PERSONAL_DETAILS&amp;action=NONE&quot;&gt;personal information&lt;/a&gt;."/>
        <s v="where do i find my contract"/>
        <s v="Here's your absence balance as of 02/03/2023._x000a__x000a_&lt;b&gt;65 hrs&lt;/b&gt; of Holiday _x000a_&lt;b&gt;0 hrs&lt;/b&gt; of Recognising Loyalty _x000a_&lt;b&gt;0 hrs&lt;/b&gt; of Work Anniversary _x000a_&lt;b&gt;0 hrs&lt;/b&gt; of MyReward _x000a_&lt;b&gt;-12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hat is email for hr"/>
        <s v="hr telephone number"/>
        <s v="how to add a performance document"/>
        <s v="You can find your Performance Documents from previous years &lt;a href=&quot;https://dnn.fa.em2.oraclecloud.com/fscmUI/faces/deeplink?objType=WORKER_EVALUATION&amp;action=NONE&quot;&gt;here&lt;/a&gt;. Using the dropdown options you can select previous years and also switch between in progress and completed documents."/>
        <s v="information about different contracts"/>
        <s v="information about contracts"/>
        <s v="how do i speak to HR?"/>
        <s v="whats my payroll number"/>
        <s v="Your current pay rate is -------GBP  annually. Your last approved adjustment was an increase of &lt;b&gt;11&lt;/b&gt;% (----GBP) effective on April 01, 2023."/>
        <s v="payroll"/>
        <s v="number"/>
        <s v="payroll number"/>
        <s v="in charge"/>
        <s v="additional responsibility payment"/>
        <s v="on call guide"/>
        <s v="what is my current work pattern?"/>
        <s v="return to work policy"/>
        <s v="Benefits in kind"/>
        <s v="I would like to see my benefits in kind"/>
        <s v="P60 statement"/>
        <s v="When you leave Nationwide we'll send your P45 Leaving Certificate to your home address. We'll do this after we've processed and paid your final salary payment. Please make sure your address details are up-to-date before you leave. You can check your address details &lt;a href=&quot;https://dnn.fa.em2.oraclecloud.com/fscmUI/faces/deeplink?objType=EMP_CONTACT_INFO&amp;amp;action=NONE&quot;&gt;here&lt;/a&gt;."/>
        <s v="View my p60 document"/>
        <s v="Here's your absence balance as of 03/03/23._x000a__x000a_&lt;b&gt;98 hrs&lt;/b&gt; of Holiday _x000a_&lt;b&gt;7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delegate access"/>
        <s v="If you need to get delegated access to approve requests on behalf of a manager who's absent please raise a &lt;a href=&quot;https://dnn.fa.em2.oraclecloud.com/fscmUI/faces/deeplink?objType=SVC_SERVICE_REQUEST_HCM&amp;amp;action=CREATE_IN_TAB&amp;amp;objKey=SelfServiceCategory_c%3DNBS_HRM_MMDS%3BSelfServiceSubCategory_c%3DNBS_HRM_MMDS_AAQ%3BChannelTypeCd%3DNBS_HRM_ODA&quot;&gt;Service Request&lt;/a&gt; making sure to tell us exactly what access you need. For data privacy reasons, we can only take instruction from the absent manager's manager and we can only delegate access to them or someone who's been authorised to have this access by them. If you're not the absent manager's manager please ask them to contact us instead. If you're a PA who needs delegated access to deputise for your manager you need to ask them to assign this to you via PeopleCloud as only they can do this."/>
        <s v="How many hours in total can I take as holiday from today to 31/12/2023?"/>
        <s v="How many hours in total can I take as holiday from today to 31/12/2023"/>
        <s v="Here's your absence balance as of 31/12/23._x000a__x000a_&lt;b&gt;98 hrs&lt;/b&gt; of Holiday _x000a_&lt;b&gt;7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give delgate access"/>
        <s v="What platform is Grow on"/>
        <s v="All the GROW FAQs are in a comprehensive &lt;a href=&quot;https://dnn.fa.em2.oraclecloud.com:443/fscmUI/faces/deeplink?objType=CSO_ARTICLE_CONTENT_KM&amp;amp;objKey=docId%3DHRGUI169%3Blocale%3Den_US&amp;amp;action=EDIT_IN_TAB&quot;&gt;Knowledge article&lt;/a&gt;. We'll keep updating it as GROW is rolled out to more areas. To make it easier for you to check for updates you can save the article as a Favourite on your PeopleCloud My Knowledge tab by clicking on the star next to the article name."/>
        <s v="Grow edcast"/>
        <s v="Speak to agent"/>
        <s v="where's the holiday calculator"/>
        <s v="how much holiday do i have left"/>
        <s v="The absence balances you see in this chat are your unused allowances, defaulted to today's date. To seeÂ how much unused holiday you have left across the whole year, tell me 'View absence balance', then select 'View balance as of another date' from the menu and input '31/12/23' when prompted. Your absence balances include any approved scheduled holiday up to the as of date."/>
        <s v="when are bought holidays added to absence balance?"/>
        <s v="what is my notice period"/>
        <s v="Only HR or your manager can update your employment information. Please speak to your manager in the first instance. If they're unable to update your details themselves they can raise a service request via their Helpdesk tab in PeopleCloud and the team will help them._x000a__x000a_Your &lt;a href=&quot;https://dnn.fa.em2.oraclecloud.com/hcmUI/faces/deeplink?objType=EMP_CONTACT_INFO&amp;action=NONE&quot;&gt;contact information&lt;/a&gt; page can help you view and update your home address. You should only have one home address on PeopleCloud, so please make sure you use the pencil icon to edit your address. Don't add a separate entry. PeopleCloud feeds this information into the other employee systems that need your address details, so you only need to enter your address here."/>
        <s v="Morning, retiring colleague has had access disabled too early"/>
        <s v="Advice on Phased Return and Sick days"/>
        <s v="Sometimes a team member will be able to return to work before the end date that their GP put on their fit note. They may have recovered faster than their doctor thought they would or their doctor may have been unaware of the support you can provide to ease them back into work. If you and that team member agree that's its appropriate for them to return to work before the date their GP advised, then they can do so. You should make sure you record this agreement on their Return to Work Discussion Checklist."/>
        <s v="what do i do if i need a sick day"/>
        <s v="I need more advice"/>
        <s v="illness policy"/>
        <s v="references"/>
        <s v="removing payment method"/>
        <s v="i am an on emergency tax code"/>
        <s v="We use 2 types of tax basis to calculate employees' monthly tax deductions. Cumulative basis and Week 1 / Month 1 basis (also referred to as X or emergency tax). Cumulative basis takes into account previous pay and tax. This allows you to receive tax rebates during the tax year. Week 1 / Month 1 basis treats each pay day as if it was your first pay day of the tax year. HMRC tell us to apply this to new employees when we haven't received their P45/New Starter Declaration by &lt;a href=&quot;https://nbsuk.sharepoint.com/sites/INTRA-Salary/SitePages/Payroll-and-payment-of-salary.aspx&quot;&gt;payroll cut-off&lt;/a&gt;. You'll be moved to cumulative tax when we receive and process your P45/New Starter Declaration. The onlyÂ exception is where HMRC send us a P6 notification about your tax - we're unable to override P6 notifications."/>
        <s v="i would like to talk to someone about my pension ..how much i am currently paying into it and whether i can increase this.  also my projected figures for taking my pension next year when i turn 55"/>
        <s v="why doesn't calendar show public holidays?"/>
        <s v="How can I see what my holiday entitlement is this year"/>
        <s v="severanc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OE.BRYANT@NATIONWIDE.CO.UK%22%2c+env%3a+%22https://dnn.fa.em2.oraclecloud.com%22%7d&amp;opauniqueuser=JOE.BRYANT@NATIONWIDE.CO.UK_x000a_Job Security and Redundancy Policy: https://dnn.fa.em2.oraclecloud.com:443/fscmUI/faces/deeplink?objType=CSO_ARTICLE_CONTENT_KM&amp;objKey=docId%3DHRPOL17%3Blocale%3Den_US&amp;action=EDIT_IN_TAB"/>
        <s v="team member missing from My Team"/>
        <s v="Sure. You're asking about managers MI. As a manager you can see key data about your team via the Analytics section at the bottom of your My Team page. Click Refresh to bring up the reports. They show who's got incomplete / overdue Learning, fewer goals than they need, incomplete diversity information or high sickness rates. You'll also see your headcount, your recent joiners and recent leavers. There's more guidance &lt;a href=&quot;https://dnn.fa.em2.oraclecloud.com/fscmUI/faces/deeplink?objType=CSO_ARTICLE_CONTENT_KM&amp;amp;objKey=docId%3DHRGUI56%3Blocale%3Den_US&amp;amp;action=EDIT_IN_TAB&quot;&gt;here&lt;/a&gt;."/>
        <s v="Can I contact an AskHR agent"/>
        <s v="See my payslips"/>
        <s v="&lt;a href='https://dnn.fa.em2.oraclecloud.com/hcmUI/content/conn/FusionAppsContentRepository/uuid/dDocID:8518256?download&amp;XFND_SCHEME_ID=1&amp;XFND_CERT_FP=E7A6669B1744C0DE0883C285E2A79DD364729D79&amp;XFND_RANDOM=-2758703219939065707&amp;XFND_EXPIRES=1691483536371&amp;XFND_SIGNATURE=MsYOSn4w6HDngmU~PBjbjBfAVYAZpscm4~kg3tr8LpfiQyBmNq6mgSEQnysATwNxCBtxIrUm7hYMUF48IdYuesCi8PISRQ0VIoBmacX1YlRluAb-mFN1IEDWmr5fLsREvyuMeSv9orM03uBsRVKb4~Ou7BmJLYyL4XG2ibcP5uI_&amp;Id=8518256' &gt;View your payslip&lt;/a&gt;"/>
        <s v="Here's your absence balance as of 03/03/2023._x000a__x000a_&lt;b&gt;80 hrs 30 mins&lt;/b&gt; of Holiday _x000a_&lt;b&gt;0 hrs&lt;/b&gt; of Sabbatical Leave _x000a_&lt;b&gt;0 hrs&lt;/b&gt; of Recognising Loyalty _x000a_&lt;b&gt;0 hrs&lt;/b&gt; of Work Anniversary _x000a_&lt;b&gt;0 hrs&lt;/b&gt; of MyReward _x000a_&lt;b&gt;-4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balance remaining"/>
        <s v="service request SLA"/>
        <s v="You have no pending approval requests and 23 FYIs."/>
        <s v="Here are your first 3 FYIs:_x000a__x000a_1. PeopleCloud Learning - You have recently been assigned learning_x000a__x000a_&lt;a href='https://dnn.fa.em2.oraclecloud.com:443/hcmUI/faces/adf.task-flow?tz=UTC&amp;df=medium&amp;dt=both&amp;tf=short&amp;lg=en&amp;cy=US&amp;bpmWorklistTaskId=7917de70-293a-4e2b-a5d8-c5bc67d25f7f&amp;bpmBrowserWindowStatus=taskFlowReturn&amp;bpmWorklistContext=8a63f055-fc3c-4c88-b2ae-5384159638f7%3B%3BG%3B%3BBVHSgUUE%2FvFFTfy2KfpiMb7nFQA9l7degeySca0qb0kR%2BgL8iJU2p1b%2FWdFHoDCuDDD61qQeyGEx8%2FNoPA81cRfV0gj1ev3Jff0n9Ww5sgcmi%2BVREupmmNeZQylzQaOMnrasYLzf8iTwanP9Xsznh5tBXJLjcrmimhrgy7pIFMsH%2F%2FveYP6cPrLxghM56Qe2&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dfc44adf-18ef-4423-921d-422b06bef35a&amp;bpmBrowserWindowStatus=taskFlowReturn&amp;bpmWorklistContext=8a63f055-fc3c-4c88-b2ae-5384159638f7%3B%3BG%3B%3BBVHSgUUE%2FvFFTfy2KfpiMb7nFQA9l7degeySca0qb0kR%2BgL8iJU2p1b%2FWdFHoDCuDDD61qQeyGEx8%2FNoPA81cRfV0gj1ev3Jff0n9Ww5sgcmi%2BVREupmmNeZQylzQaOMnrasYLzf8iTwanP9Xsznh5tBXJLjcrmimhrgy7pIFMsH%2F%2FveYP6cPrLxghM56Qe2&amp;bpmClientType=&amp;sf=alta&amp;_id=HcmEmailNotificationHumantask_TF&amp;_document=WEB-INF%2Foracle%2Fapps%2Fhcm%2Fcommon%2Fcore%2Falerts%2FpublicUi%2Fcomponent%2Fflow%2FHcmEmailNotificationHumantask_TFxml.xml' target='_blank'&gt;View Details&lt;/a&gt;_x000a__x000a__x000a_3. PeopleCloud Learning - You have recently been assigned learning_x000a__x000a_&lt;a href='https://dnn.fa.em2.oraclecloud.com:443/hcmUI/faces/adf.task-flow?tz=UTC&amp;df=medium&amp;dt=both&amp;tf=short&amp;lg=en&amp;cy=US&amp;bpmWorklistTaskId=60560953-69cf-42cd-b4fd-faa3c5043d8b&amp;bpmBrowserWindowStatus=taskFlowReturn&amp;bpmWorklistContext=8a63f055-fc3c-4c88-b2ae-5384159638f7%3B%3BG%3B%3BBVHSgUUE%2FvFFTfy2KfpiMb7nFQA9l7degeySca0qb0kR%2BgL8iJU2p1b%2FWdFHoDCuDDD61qQeyGEx8%2FNoPA81cRfV0gj1ev3Jff0n9Ww5sgcmi%2BVREupmmNeZQylzQaOMnrasYLzf8iTwanP9Xsznh5tBXJLjcrmimhrgy7pIFMsH%2F%2FveYP6cPrLxghM56Qe2&amp;bpmClientType=&amp;sf=alta&amp;_id=HcmEmailNotificationHumantask_TF&amp;_document=WEB-INF%2Foracle%2Fapps%2Fhcm%2Fcommon%2Fcore%2Falerts%2FpublicUi%2Fcomponent%2Fflow%2FHcmEmailNotificationHumantask_TFxml.xml' target='_blank'&gt;View Details&lt;/a&gt;"/>
        <s v="Enter_x000a_1. Next, to see next set of FYIs_x000a_2. Done, to end the conversation"/>
        <s v="show me the redundancy calcula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oanne.giles@nationwide.co.uk%22%2c+env%3a+%22https://dnn.fa.em2.oraclecloud.com%22%7d&amp;opauniqueuser=joanne.giles@nationwide.co.uk_x000a_Job Security and Redundancy Policy: https://dnn.fa.em2.oraclecloud.com:443/fscmUI/faces/deeplink?objType=CSO_ARTICLE_CONTENT_KM&amp;objKey=docId%3DHRPOL17%3Blocale%3Den_US&amp;action=EDIT_IN_TAB"/>
        <s v="copyof contact"/>
        <s v="Sorry, I didn't get that. Please type 'Next' to see next set of FYI's_x000a_'Done' to end approvals"/>
        <s v="I have recently changed my allocated days. My days are now Tues Wed and Thurs wef 14th August.  I believe this has been keyed on the system. My holiday remaining has increased, before I get excited could you please confirm I'm reading it correctly I have 28hours 15 mins remaining?  Thank you, Clare :-)"/>
        <s v="You are &lt;b&gt;Thomas Copestake&lt;/b&gt;, Contact Centre Snr Consultant._x000a_You report to Laura Gaff._x000a__x000a_Email: &lt;a href='mailto:Thomas.Copestake@nationwide.co.uk'&gt;Thomas.Copestake@nationwide.co.uk&lt;/a&gt;_x000a__x000a_View your profile in &lt;a href=&quot;https://dnn.fa.em2.oraclecloud.com/fscmUI/faces/deeplink?objType=DIRECTORY_SEARCH&amp;action=NONE&quot;&gt;Directory&lt;/a&gt;._x000a__x000a_Need to see a co-worker's contact info? Try something like 'Show me contact info of John Smith'."/>
        <s v="What is the HR email address?"/>
        <s v="How are reference requests received into HR?"/>
        <s v="staff loyalty"/>
        <s v="Thank you!! :)"/>
        <s v="Thank you too. I'm glad I could help."/>
        <s v="How much notice do I need to give?"/>
        <s v="HOW MUCH NOTICE TO GIVE BEFORE LEAVE NATIONWIDE"/>
        <s v="Why has my location changed?"/>
        <s v="search knowledge"/>
        <s v="What would you like to search for?"/>
        <s v="mileage"/>
        <s v="Displaying the top 30 results. Here are results 1-4."/>
        <s v="Expenses Policy_x000a_Business travel and mileage Accommodation Meals_x000a_Open Link: https://dnn.fa.em2.oraclecloud.com/fscmUI/faces/deeplink?objType=CSO_ARTICLE_CONTENT_HCM&amp;objKey=docId%3DHRPOL26%3Blocale%3Den_US&amp;action=EDIT_IN_TAB_x000a__x000a_HR Policy Point Update - 8 March 2022_x000a_How We Work Together (Hybrid Homeworking) Removed reference to the Business Mileage guide as part of the changes to the Expenses policy. The guide has now been decommissioned._x000a_Open Link: https://dnn.fa.em2.oraclecloud.com/fscmUI/faces/deeplink?objType=CSO_ARTICLE_CONTENT_HCM&amp;objKey=docId%3DHRPOU23%3Blocale%3Den_US&amp;action=EDIT_IN_TAB_x000a__x000a_HR Policy Point Update - 17 May 2019_x000a_Expenses Policy On 26 April 2019, the mileage rates in_x000a_Open Link: https://dnn.fa.em2.oraclecloud.com/fscmUI/faces/deeplink?objType=CSO_ARTICLE_CONTENT_HCM&amp;objKey=docId%3DHRPOU6%3Blocale%3Den_US&amp;action=EDIT_IN_TAB_x000a__x000a_HR Policy Point Update - 27 September 2019_x000a_Expenses Policy On 3 September 2019, the mileage rates in section 2.1_x000a_Open Link: https://dnn.fa.em2.oraclecloud.com/fscmUI/faces/deeplink?objType=CSO_ARTICLE_CONTENT_HCM&amp;objKey=docId%3DHRPOU10%3Blocale%3Den_US&amp;action=EDIT_IN_TAB"/>
        <s v="You can say 'see more' to see more results. Say 'help' for other options."/>
        <s v="Hi! I cannot see payslips older than april 2021, same for P60"/>
        <s v="can you please help me?"/>
        <s v="good morning - Liz Davis p09443 is due to retire - I think the date has been keyed in correctly as she has been removed from the systems, her last actual working day is today, however she is then taking her 6 weeks sabbatical so her last day of employment is actually 19th September so her termination of employment should have been 20th September - How can I get this amended and her back on systems for today?"/>
        <s v="If a team member wants to take holiday / extra holiday before they leave and you've already approved their resignation request you need to contact us so that we can amend these details for you. Please raise a &lt;a href=&quot;https://dnn.fa.em2.oraclecloud.com/fscmUI/faces/deeplink?objType=SVC_SERVICE_REQUEST_HCM&amp;action=CREATE_IN_TAB&amp;objKey=SelfServiceCategory_c%3DNBS_HRM_MMDS%3BSelfServiceSubCategory_c%3DNBS_HRM_MMDS_AAQ%3BChannelTypeCd%3DNBS_HRM_ODA&quot;&gt;Service Request&lt;/a&gt;, making sure to add their name, holiday start &amp; end dates and their new leaving date (if this has changed). If they haven't submitted their resignation request yet they can book the agreed holiday off in the normal way and then submit their resignation request after you've approved the holiday."/>
        <s v="cut off dates"/>
        <s v="Sure.Â &lt;a href=&quot;https://nbsuk.sharepoint.com/sites/INTRA-Salary/SitePages/Payroll-and-payment-of-salary.aspx&quot;&gt;Here&lt;/a&gt; are the payroll, overtime and HR cut-offs for this year. Overtime claims that are approved after the cut off will be paid the following month. You don't need to resubmit these claims."/>
        <s v="How do i get my AJI (job profile)?"/>
        <s v="To get a copy of an AJI please raise a &lt;a href=&quot;https://dnn.fa.em2.oraclecloud.com/fscmUI/faces/deeplink?objType=SVC_SERVICE_REQUEST_HCM&amp;amp;action=CREATE_IN_TAB&amp;amp;objKey=SelfServiceCategory_c%3DNBS_HRM_OTHER%3BSelfServiceSubCategory_c%3DNBS_HRM_OTHER_AAQ%3BChannelTypeCd%3DNBS_HRM_ODA&quot;&gt;Service Request&lt;/a&gt;."/>
        <s v="how much pay will I get if I change my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Anne-Marie.stein@nationwide.co.uk%22%2c+env%3a+%22https://dnn.fa.em2.oraclecloud.com%22%7d&amp;opauniqueuser=Anne-Marie.stein@nationwide.co.uk"/>
        <s v="i have 2 pensions one is with aviva can you tell me who the other one is with and how i go about finding out about drawing down"/>
        <s v="dependent leave"/>
        <s v="how much time are we allowed for personal development"/>
        <s v="personal development time"/>
        <s v="HR Policies"/>
        <s v="Here's your absence balance as of 03/03/2023._x000a__x000a_&lt;b&gt;126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35 hrs&lt;/b&gt; of &lt;b&gt;Holiday&lt;/b&gt; from Sep 25th to Sep 29th_x000a_&lt;b&gt;28 hrs&lt;/b&gt; of &lt;b&gt;Holiday&lt;/b&gt; from Oct 2nd to Oct 5th_x000a_&lt;b&gt;28 hrs&lt;/b&gt; of &lt;b&gt;Holiday&lt;/b&gt; from Nov 28th to Dec 1st_x000a_&lt;b&gt;35 hrs&lt;/b&gt; of &lt;b&gt;Holiday&lt;/b&gt; from Dec 4th to Dec 8th_x000a__x000a_Schedule time off: https://dnn.fa.em2.oraclecloud.com/hcmUI/faces/deeplink?objType=ADD_ABSENCE&amp;action=NONE_x000a_View absences for a specific duration_x000a_View absence balance (excl. sickness balance)"/>
        <s v="HR rep"/>
        <s v="how do I restore IT access having terminated my Intern with an end date of 25/8"/>
        <s v="P60s where can I find them"/>
        <s v="WHY IT'S ELEARNING DO NOT OPEN?"/>
        <s v="If the learning you're trying to complete keeps freezing please raise a &lt;a href=&quot;https://dnn.fa.em2.oraclecloud.com/fscmUI/faces/deeplink?objType=SVC_SERVICE_REQUEST_HCM&amp;action=CREATE_IN_TAB&amp;objKey=SelfServiceCategory_c%3DNBS_HRM_MMDS%3BSelfServiceSubCategory_c%3DNBS_HRM_MMDS_AAQ%3BChannelTypeCd%3DNBS_HRM_ODA&quot;&gt;service request&lt;/a&gt; making sure to tell us the name of the module you're in and the issues you're experiencing.&lt;br /&gt;_x000a_&lt;b&gt;Navigation buttons not showing?&lt;/b&gt;&lt;br /&gt;_x000a_This may be because the zoom setting on your internet browser is too high. Please check by opening your browser and clicking on the three dots at the top right of the screen. It needs to be set to 75% or less.&lt;br /&gt;_x000a_&lt;b&gt;Video not playing or something else?&lt;/b&gt;&lt;br /&gt;_x000a_Please raise a &lt;a href=&quot;https://dnn.fa.em2.oraclecloud.com/fscmUI/faces/deeplink?objType=SVC_SERVICE_REQUEST_HCM&amp;action=CREATE_IN_TAB&amp;objKey=SelfServiceCategory_c%3DNBS_HRM_MMDS%3BSelfServiceSubCategory_c%3DNBS_HRM_MMDS_AAQ%3BChannelTypeCd%3DNBS_HRM_ODA&quot;&gt;service request&lt;/a&gt; making sure to tell us the name of the module you're in and the issues you're experiencing."/>
        <s v="How much severance pay will I ge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MICHAEL.WOOD@NATIONWIDE.CO.UK%22%2c+env%3a+%22https://dnn.fa.em2.oraclecloud.com%22%7d&amp;opauniqueuser=MICHAEL.WOOD@NATIONWIDE.CO.UK_x000a_Job Security and Redundancy Policy: https://dnn.fa.em2.oraclecloud.com:443/fscmUI/faces/deeplink?objType=CSO_ARTICLE_CONTENT_KM&amp;objKey=docId%3DHRPOL17%3Blocale%3Den_US&amp;action=EDIT_IN_TAB"/>
        <s v="Ex employee wants P60"/>
        <s v="how does an ex employee get their p60 details"/>
        <s v="You have 10 submissions pending approval:"/>
        <s v="Here are your first 3 requests:_x000a__x000a_1. Becci Hollebon Provided Final Feedback for My Performance Reflections 2022-23 - End of Year_x000a_Assigned to Joshua Wadhams on March 7th 2023_x000a__x000a_2. Becci Hollebon Provided Final Feedback for My Performance Reflections 2022-23 - End of Year_x000a_Completed on March 7th 2023_x000a__x000a_3. Self-Evaluation for Becci Hollebon in My Performance Reflections 2022-23 - End of Year Was Completed_x000a_Completed on March 7th 2023_x000a__x000a_Next 3"/>
        <s v="poayment"/>
        <s v="See my current salary"/>
        <s v="Your current pay rate is -------GBP  annually. Your last approved adjustment was an increase of &lt;b&gt;2.4&lt;/b&gt;% (----GBP) effective on June 01, 2023."/>
        <s v="what is my monthly salary"/>
        <s v="why has my expense not been paid"/>
        <s v="Please check to see if your claim was approved on time. To do this, click on the bell icon at the top right of your screen, then click on 'Show All' and then on 'All'. Use the Search to find all your 'personal contribution' requests, then open each request and you'll see the approval status and date the bottom of the screen. If it's not showing as approved please contact your manager. If it was approved after cut-off you'll receive it a month in arrears."/>
        <s v="payslips"/>
        <s v="&lt;a href='https://dnn.fa.em2.oraclecloud.com/hcmUI/content/conn/FusionAppsContentRepository/uuid/dDocID:8514675?download&amp;XFND_SCHEME_ID=1&amp;XFND_CERT_FP=E7A6669B1744C0DE0883C285E2A79DD364729D79&amp;XFND_RANDOM=-1861617134496084969&amp;XFND_EXPIRES=1691487226214&amp;XFND_SIGNATURE=i0yyQ1fuC69aehOU4q4Os6~d-ebwSXTLakDLqwEgL~2DT9cA~Ou7uqVyOp4~bd0E3jcGYkVoiBW-3QxN01-vHGPtQkJFv9534b9ITSvSF8uSDKAQ8hY0Ftr3xpUoRbJoH7XKNIpszeNWodE1U72A2hmGFg~KXKrghbYU8APe5E0_&amp;Id=8514675' &gt;View your payslip&lt;/a&gt;"/>
        <s v="internal job moves and management of goals"/>
        <s v="It sounds like you're looking for information about Nationwide's approach to performance, goals and ratings. You'll find comprehensive guidance &lt;a href=&quot;https://nbsuk.sharepoint.com/sites/INTRA-EnablingPerformance&quot;&gt;here&lt;/a&gt;,Â including what happens with &lt;a href=&quot;https://nbsuk.sharepoint.com/sites/INTRA-EnablingPerformance/SitePages/Ratings-Indicators-&amp;amp;-Special-Circumstances.aspx&quot;&gt;performance ratings in special circumstances&lt;/a&gt;, &lt;a href=&quot;https://nbsuk.sharepoint.com/sites/INTRA-EnablingPerformance/SitePages/Improving-performance.aspx&quot;&gt;managing under-performance&lt;/a&gt; and &lt;a href=&quot;https://nbsuk.sharepoint.com/sites/INTRA-EnablingPerformance/SitePages/FAQs.aspx&quot;&gt;useful FAQs&lt;/a&gt;. You may also find it helpful to have a look at this &lt;a href=&quot;https://nbsuk.sharepoint.com/sites/INTRA-News/SitePages/Our-approach-to-performance-management.aspx&quot;&gt;overview of the new approach&lt;/a&gt;."/>
        <s v="family leave"/>
        <s v="Ok. I think youâ€™re asking about Family Support Leave. This &lt;a href=&quot;https://dnn.fa.em2.oraclecloud.com/fscmUI/faces/deeplink?objType=CSO_ARTICLE_CONTENT_KM&amp;amp;objKey=docId%3DHRFAQ3%3Blocale%3Den_US&amp;amp;action=EDIT_IN_TAB&quot;&gt;comprehensive guidance&lt;/a&gt; covers all the common questions we get asked about family support leave. For further support you may find it helpful to look at the Family Support section of the &lt;a href=&quot;https://dnn.fa.em2.oraclecloud.com/fscmUI/faces/deeplink?objType=CSO_ARTICLE_CONTENT_KM&amp;amp;objKey=docId%3DHRPOL45%3Blocale%3Den_US&amp;amp;action=EDIT_IN_TAB&quot;&gt;Time Off Policy&lt;/a&gt; and this information about &lt;a href=&quot;https://nbsuk.sharepoint.com/sites/INTRA-News/SitePages/National-Education-Union-strikes.aspx&quot;&gt;teacher strikes&lt;/a&gt;."/>
        <s v="investigate claim"/>
        <s v="user guides"/>
        <s v="&lt;a href='https://dnn.fa.em2.oraclecloud.com/hcmUI/content/conn/FusionAppsContentRepository/uuid/dDocID:8516275?download&amp;XFND_SCHEME_ID=1&amp;XFND_CERT_FP=E7A6669B1744C0DE0883C285E2A79DD364729D79&amp;XFND_RANDOM=1708555882222094483&amp;XFND_EXPIRES=1691055718479&amp;XFND_SIGNATURE=bZNeyo6lNx1ixr87psXKa05ru6yOvqToCddWB~shdePuhWy7Uh18Qj7GTE1FAkS8jDmgpfmvmr6fP3qwS2-sIYm-kVGudYFdMqZaj2uDfuWUDXhD6~JNEZ3ZGVZZVMrLG6rtcsPemLZ-NhsZHLZy8XcrgP5IL~xceUFrLFD5ZxU_&amp;Id=8516275' &gt;View your payslip&lt;/a&gt;"/>
        <s v="Looking for an older payslip"/>
        <s v="&lt;a href='https://dnn.fa.em2.oraclecloud.com/hcmUI/content/conn/FusionAppsContentRepository/uuid/dDocID:8516275?download&amp;XFND_SCHEME_ID=1&amp;XFND_CERT_FP=E7A6669B1744C0DE0883C285E2A79DD364729D79&amp;XFND_RANDOM=-4787578112373020911&amp;XFND_EXPIRES=1691055735888&amp;XFND_SIGNATURE=IuBqPCrfWIjT7k7EHgE9DXpAXAyyCMeuCqp-G7Uv51okE8ed-ZhNSlAogHRVZ4DQOsBJZ--w9DJ4eMZw4FfDQf2svOf1A0Nqr5MCOwhJyPx8uNPaIS93CyvWdcru8GfTF2c9~qzHhY675RyuI7i1MTwixCoTjHY0T~AbtpZYoho_&amp;Id=8516275' &gt;View your payslip&lt;/a&gt;"/>
        <s v="Looking for April 2022 payslip"/>
        <s v="You were paid ------ GBP on 21/04/2022._x000a_Here's your payslip information."/>
        <s v="&lt;a href='https://dnn.fa.em2.oraclecloud.com/hcmUI/content/conn/FusionAppsContentRepository/uuid/dDocID:4790679?download&amp;XFND_SCHEME_ID=1&amp;XFND_CERT_FP=E7A6669B1744C0DE0883C285E2A79DD364729D79&amp;XFND_RANDOM=-718608157082116529&amp;XFND_EXPIRES=1691055750518&amp;XFND_SIGNATURE=gBo7oQYyhqWspLoD0FDihm~eG4dIN05gSUSvHt9Cu1Uxc64UwbIUE3hxz8fso4phhikaa3x0bsUEzXrsZ4Pt9R~83yA2zaGdF1xiY1jN7BfHwm0rhwneut81mC8JJxJAXT8gML-Ipxw0a9QB-nbN0saNelnZA1gtA-IIXGvK8VM_&amp;Id=4790679' &gt;View your payslip&lt;/a&gt;"/>
        <s v="Looking for May 2022 payslip"/>
        <s v="You were paid ------ GBP on 19/05/2022._x000a_Here's your payslip information."/>
        <s v="&lt;a href='https://dnn.fa.em2.oraclecloud.com/hcmUI/content/conn/FusionAppsContentRepository/uuid/dDocID:5057739?download&amp;XFND_SCHEME_ID=1&amp;XFND_CERT_FP=E7A6669B1744C0DE0883C285E2A79DD364729D79&amp;XFND_RANDOM=5010650394235283599&amp;XFND_EXPIRES=1691055912438&amp;XFND_SIGNATURE=KhEtjKiS4PozyACd35GkgeCogkuWLzL3fvlognY9109hLToTvQyHRRZzgIb2NCxdJBRzoQUosz~tsTeFdzN27hLF0JJMThr47g2DYEJ~ozZY6nKBqaObgD1eh6U~Og3fNduV0qHuciRLh9RJaw9sHTfNPsNbYzYM-xIV7gP1MM8_&amp;Id=5057739' &gt;View your payslip&lt;/a&gt;"/>
        <s v="Looking for June 2022 payslip"/>
        <s v="You were paid ------ GBP on 21/06/2022._x000a_Here's your payslip information."/>
        <s v="&lt;a href='https://dnn.fa.em2.oraclecloud.com/hcmUI/content/conn/FusionAppsContentRepository/uuid/dDocID:5310279?download&amp;XFND_SCHEME_ID=1&amp;XFND_CERT_FP=E7A6669B1744C0DE0883C285E2A79DD364729D79&amp;XFND_RANDOM=2645885095831976111&amp;XFND_EXPIRES=1691056006127&amp;XFND_SIGNATURE=biuY0LEvBd2ActrTAUwyUFxzjh8as-uq4wi1pVDguF5lb6eDvSeeVoHj8xhBsoi~jvyF-dCPtcqBPxCBAPgZWWt2OBPN6vdx7s37KqIlDCBVhwbAz0IPiXBxef--7lKxfqIiWIaOxj87I6N1RKEt64yCDaV0nTL4QXstLLVpM2A_&amp;Id=5310279' &gt;View your payslip&lt;/a&gt;"/>
        <s v="where does pension pay show"/>
        <s v="&lt;p&gt;If youâ€™re eligible for the &lt;a href=&quot;https://nbsuk.sharepoint.com/sites/INTRA-News/SitePages/Nationwide%E2%80%99s-proposed-pay-package-for-2023-24.aspx&quot;&gt;2023 Annual Pay Review&lt;/a&gt; your new salary details will show on PeopleCloud from 1 April 2023. From this date you can just ask me â€˜Whatâ€™s my salaryâ€™, and I'll show you your new salary figures together with the monetary value and % value of your pay rise.Â Your annual pay rise is based on your pre-Pay Review salary which you'll still be able to see after 1st April by clicking the 'Show Prior Salary' link on your &lt;a href=&quot;https://dnn.fa.em2.oraclecloud.com/fscmUI/faces/deeplink?objType=PERSON_SPOTLIGHT_CMP&amp;amp;action=NONE&quot;&gt;My Compensation&lt;/a&gt; page.&lt;/p&gt;"/>
        <s v="where can i find information on emergency loans?"/>
        <s v="illness absense"/>
        <s v="Looking for July 2022 payslip"/>
        <s v="You were paid ------ GBP on 21/07/2022._x000a_Here's your payslip information."/>
        <s v="&lt;a href='https://dnn.fa.em2.oraclecloud.com/hcmUI/content/conn/FusionAppsContentRepository/uuid/dDocID:5582474?download&amp;XFND_SCHEME_ID=1&amp;XFND_CERT_FP=E7A6669B1744C0DE0883C285E2A79DD364729D79&amp;XFND_RANDOM=7447097353027932642&amp;XFND_EXPIRES=1691056386645&amp;XFND_SIGNATURE=j5tPoj9XoL3cqhy5keRgCF5k7sTXK6cvX6QyoArJN7iubCLeBEoA7qrvuYgAhTUcmUOd3QcynZVUE2wBTxmvMi5FB6OFki~F6OxwJxILT72xum-vHPIy5WkRalqGnuoe0oPNkNQrXwMunBXPctICK1m6sCkXdOVaDi~SYpNEU9k_&amp;Id=5582474' &gt;View your payslip&lt;/a&gt;"/>
        <s v="There don't appear to be any absence plan details showing for you. Please raise a Service Request via your Helpdesk tab and we'll resolve this as soon as possible.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2024 holiday"/>
        <s v="Sure. You'd like to know if you can submit holiday requests for next year. Yes, you can do this. Your manager will assess your requests in the usual way. To book holiday, tell me 'Book absence'."/>
        <s v="healthcare"/>
        <s v="It sounds like you're asking about the Nationwide Corporate Healthcare Plan. You'll find all the information you need on the &lt;a href=&quot;https://nbsuk.sharepoint.com/sites/INTRA-EmployeeBenefits/SitePages/Healthcare.aspx&quot;&gt;Healthcare site&lt;/a&gt; and in the &lt;a href=&quot;https://dnn.fa.em2.oraclecloud.com:443/fscmUI/faces/deeplink?objType=CSO_ARTICLE_CONTENT_KM&amp;amp;objKey=docId%3DHRPOL28%3Blocale%3Den_US&amp;amp;action=EDIT_IN_TAB&quot;&gt;Healthcare and Protection Benefits Policy&lt;/a&gt;."/>
        <s v="change employee location"/>
        <s v="do my holiday hours automatically update when I change my hours?"/>
        <s v="When your hours are changed in PeopleCloud your new holiday and pay details will show the following day. If they don't, please contact your line manager to make sure they've updated your work schedule or submitted your flexible working form to HR on time. Your change of hours is effective from the date you agreed, and when PeopleCloud is updated it will be based on this date."/>
        <s v="How are public holidays calculated"/>
        <s v="How many hours is a bank holiday"/>
        <s v="how much holiday do we get"/>
        <s v="Here's your absence balance as of 03/03/2023._x000a__x000a_&lt;b&gt;91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lt;a href='https://dnn.fa.em2.oraclecloud.com/hcmUI/content/conn/FusionAppsContentRepository/uuid/dDocID:5310279?download&amp;XFND_SCHEME_ID=1&amp;XFND_CERT_FP=E7A6669B1744C0DE0883C285E2A79DD364729D79&amp;XFND_RANDOM=8773446458188326075&amp;XFND_EXPIRES=1691057086957&amp;XFND_SIGNATURE=bmCftqoIjNm0LxqIqWcDoJi2lL3p7CzrPED3OlzvixoVVDXl8xVEWNlB-tajMa5bp-mj-l8747D1VSFdsrRp5D4P7eh5KwdYrYSvr3muIXxupxWOstIwNnushdlszUfD0Z7m55zOxaDuf58ADmWQN92qufYb1Gh5kcXReHwEsX8_&amp;Id=5310279' &gt;View your payslip&lt;/a&gt;"/>
        <s v="my contract"/>
        <s v="Here's your absence balance as of 03/03/2023._x000a__x000a_&lt;b&gt;87 hrs 15 mins&lt;/b&gt; of Holiday _x000a_&lt;b&gt;0 hrs&lt;/b&gt; of Recognising Loyalty _x000a_&lt;b&gt;0 hrs&lt;/b&gt; of Work Anniversary _x000a_&lt;b&gt;0 hrs&lt;/b&gt; of MyReward _x000a_&lt;b&gt;-13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here are the holiday calculators"/>
        <s v="Where are the Holiday Entitlment Calculators"/>
        <s v="how much maternity will i get"/>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donna.middleton@nationwide.co.uk%22%2c+env%3a+%22https://dnn.fa.em2.oraclecloud.com%22%7d&amp;opauniqueuser=donna.middleton@nationwide.co.uk"/>
        <s v="&lt;a href='https://dnn.fa.em2.oraclecloud.com/hcmUI/content/conn/FusionAppsContentRepository/uuid/dDocID:5057739?download&amp;XFND_SCHEME_ID=1&amp;XFND_CERT_FP=E7A6669B1744C0DE0883C285E2A79DD364729D79&amp;XFND_RANDOM=9185165410045540540&amp;XFND_EXPIRES=1691057391046&amp;XFND_SIGNATURE=lyZmuEgNu2~gEV2dVvF-RRfEDwfFhlDMwIV4hzRWoMqa7PVdXM2eqZwj9zs7hJ1a88nkAX2tMV0tVaU6kZg5I8254cws9lhdKrSpUCGD5FphDKRnPK34FKrbvXFkNPL4d6Rnv~8ospzQhTna57ZOSEMElptgtZ~iGtcItAEKN8o_&amp;Id=5057739' &gt;View your payslip&lt;/a&gt;"/>
        <s v="p11d"/>
        <s v="extend probation"/>
        <s v="how do you extend probation?"/>
        <s v="Here's your absence balance as of 03/03/2023._x000a__x000a_&lt;b&gt;65 hrs 30 mins&lt;/b&gt; of Holiday _x000a_&lt;b&gt;0 hrs&lt;/b&gt; of Recognising Loyalty _x000a_&lt;b&gt;0 hrs&lt;/b&gt; of Work Anniversary _x000a_&lt;b&gt;0 hrs&lt;/b&gt; of MyReward _x000a_&lt;b&gt;-10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RACHELE.MORRISON@NATIONWIDE.CO.UK%22%2c+env%3a+%22https://dnn.fa.em2.oraclecloud.com%22%7d&amp;opauniqueuser=RACHELE.MORRISON@NATIONWIDE.CO.UK"/>
        <s v="Where do I send a reference to?"/>
        <s v="How would I find out my redundancy rights pleas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DUNCAN.BUTCHER@NATIONWIDE.CO.UK%22%2c+env%3a+%22https://dnn.fa.em2.oraclecloud.com%22%7d&amp;opauniqueuser=DUNCAN.BUTCHER@NATIONWIDE.CO.UK_x000a_Job Security and Redundancy Policy: https://dnn.fa.em2.oraclecloud.com:443/fscmUI/faces/deeplink?objType=CSO_ARTICLE_CONTENT_KM&amp;objKey=docId%3DHRPOL17%3Blocale%3Den_US&amp;action=EDIT_IN_TAB"/>
        <s v="flexible working form"/>
        <s v="Your current pay rate is -------GBP  annually. Your last approved adjustment was an increase of &lt;b&gt;11.2&lt;/b&gt;% (----GBP) effective on April 01, 2023."/>
        <s v="Hi, can i have someone check all my holiday has been added - i came back part way through the year and then purchased 5 days holiday - it has been taken from my wages but i'm not sure if its been added to my allowance"/>
        <s v="what is my holiday entitlement"/>
        <s v="How could I see a copy of my contract with regards to redundancy rights"/>
        <s v="redundancy calcula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anna.bethell@nationwide.co.uk%22%2c+env%3a+%22https://dnn.fa.em2.oraclecloud.com%22%7d&amp;opauniqueuser=anna.bethell@nationwide.co.uk_x000a_Job Security and Redundancy Policy: https://dnn.fa.em2.oraclecloud.com:443/fscmUI/faces/deeplink?objType=CSO_ARTICLE_CONTENT_KM&amp;objKey=docId%3DHRPOL17%3Blocale%3Den_US&amp;action=EDIT_IN_TAB"/>
        <s v="what will my salary be if reduce my hour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Anne-Marie.stein@nationwide.co.uk%22%2c+env%3a+%22https://dnn.fa.em2.oraclecloud.com%22%7d&amp;opauniqueuser=Anne-Marie.stein@nationwide.co.uk_x000a_Job Security and Redundancy Policy: https://dnn.fa.em2.oraclecloud.com:443/fscmUI/faces/deeplink?objType=CSO_ARTICLE_CONTENT_KM&amp;objKey=docId%3DHRPOL17%3Blocale%3Den_US&amp;action=EDIT_IN_TAB"/>
        <s v="public holiday"/>
        <s v="wheres the holiday calculator"/>
        <s v="Hi, I am unable to open the ill health support plan, are you able to send this to me please?"/>
        <s v="how do I set up line manager delegations when I am off for my sabbatical ?"/>
        <s v="Before your direct report can use a keeping in touch day there several things you need to check well ahead of the day. Make sure there's a desktop/laptop for them to use and their systems access is active. If you need to order a laptop and other equipment, follow the guidance &lt;a href=&quot;https://nbsuk.sharepoint.com/sites/INTRA-TechnologyForYou/SitePages/desktop-laptop-support.aspx&quot;&gt;here&lt;/a&gt;. The &lt;a href=&quot;https://nbsuk.sharepoint.com/sites/INTRA-ItSystemsAccess/SitePages/Keeping-in-Touch-(KIT)-Days.aspx&quot;&gt;Logical Access KIT Guide&lt;/a&gt; explains how to reactivate their systems access. If they're coming into a work building you need to arrange for their security pass to be reactivated, or make sure that you're available to sign them in when they arrive. To reactivate their pass email &lt;a href=&quot;mailto:accesscontrol@nationwide.co.uk&quot;&gt;Access Control&lt;/a&gt;. KIT day pay can't be claimed until after the KIT day. There's step-by-step guidance on making a claim &lt;a href=&quot;https://dnn.fa.em2.oraclecloud.com:443/fscmUI/faces/deeplink?objType=CSO_ARTICLE_CONTENT_KM&amp;amp;objKey=docId%3DHRGUI52%3Blocale%3Den_US&amp;amp;action=EDIT_IN_TAB&quot;&gt;here&lt;/a&gt;."/>
        <s v="p45"/>
        <s v="tax code"/>
        <s v="You'll find your tax code on your &lt;a href=&quot;https://dnn.fa.em2.oraclecloud.com/fscmUI/faces/deeplink?objType=VIEW_RES_PAY_SLIP&amp;action=NONE&quot;&gt;payslip&lt;/a&gt;."/>
        <s v="delegation of my line manager roles"/>
        <s v="I can help you with tasks like managing your direct reports, approving requests and delegating your access before you go on leave.&lt;br&gt;&lt;br&gt;I can also help you view and update your personal information, contact details, emergency contacts, and photo._x000a__x000a_1. Manage your direct reports_x000a_2. Manage your employee's salary_x000a_3. Promote Employee_x000a_4. View and update your contact information_x000a_5. Transfer Employee"/>
        <s v="new joiner"/>
        <s v="If you're onboarding a new starter this &lt;a href=&quot;https://nbsuk.sharepoint.com/sites/INTRA-Recruitment/Shared%20Documents/New%20Starter%20Line%20Managers%20Guide.pptx&quot;&gt;guidance&lt;/a&gt; explains what you need to do and how to do it."/>
        <s v="performance"/>
        <s v="delegate line manager responsibilities"/>
        <s v="delegating access before I go on leave"/>
        <s v="One of my team doesn't have the right learning assigned, how does he get learning assigned?"/>
        <s v="Holiday error"/>
        <s v="Holidays wont work"/>
        <s v="how do i change my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HANNAH.VANCRAEYENEST@NATIONWIDE.CO.UK%22%2c+env%3a+%22https://dnn.fa.em2.oraclecloud.com%22%7d&amp;opauniqueuser=HANNAH.VANCRAEYENEST@NATIONWIDE.CO.UK"/>
        <s v="family support"/>
        <s v="Manager keying guide"/>
        <s v="Volunteering"/>
        <s v="2 pay rises in the same year"/>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SUSAN.CROSS@NATIONWIDE.CO.UK%22%2c+env%3a+%22https://dnn.fa.em2.oraclecloud.com%22%7d&amp;opauniqueuser=SUSAN.CROSS@NATIONWIDE.CO.UK"/>
        <s v="Half day holiday"/>
        <s v="half-day holiday"/>
        <s v="Here's your absence balance as of 03/03/2023._x000a__x000a_&lt;b&gt;72 hrs 15 mins&lt;/b&gt; of Holiday _x000a_&lt;b&gt;0 hrs&lt;/b&gt; of Recognising Loyalty _x000a_&lt;b&gt;0 hrs&lt;/b&gt; of Work Anniversary _x000a_&lt;b&gt;0 hrs&lt;/b&gt; of MyReward _x000a_&lt;b&gt;-6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Book holiday"/>
        <s v="Hmm. I didn't understand that date. Tell me something like &quot;May 1st&quot;. _x000a__x000a_I'm done"/>
        <s v="Here's your absence balance as of 03/03/2023._x000a__x000a_&lt;b&gt;148 hrs 45 mins&lt;/b&gt; of Holiday _x000a_&lt;b&gt;0 hrs&lt;/b&gt; of Recognising Loyalty _x000a_&lt;b&gt;0 hrs&lt;/b&gt; of Work Anniversary _x000a_&lt;b&gt;0 hrs&lt;/b&gt; of MyReward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03/03/2023._x000a__x000a_&lt;b&gt;73 hrs 30 mins&lt;/b&gt; of Holiday _x000a_&lt;b&gt;0 hrs&lt;/b&gt; of Recognising Loyalty _x000a_&lt;b&gt;0 hrs&lt;/b&gt; of Work Anniversary _x000a_&lt;b&gt;0 hrs&lt;/b&gt; of MyReward _x000a_&lt;b&gt;-24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26 hrs 15 mins&lt;/b&gt; of &lt;b&gt;Holiday&lt;/b&gt; from Jul 4th to Jul 6th_x000a_&lt;b&gt;26 hrs 15 mins&lt;/b&gt; of &lt;b&gt;Holiday&lt;/b&gt; from May 8th to May 11th_x000a_&lt;b&gt;8 hrs 45 mins&lt;/b&gt; of &lt;b&gt;Holiday&lt;/b&gt; on Mar 2nd_x000a_&lt;b&gt;2 days&lt;/b&gt; of &lt;b&gt;Sickness&lt;/b&gt; from Dec 12th to Dec 13th_x000a_&lt;b&gt;26 hrs 15 mins&lt;/b&gt; of &lt;b&gt;Holiday&lt;/b&gt; from Dec 5th to Dec 7th_x000a_&lt;b&gt;3 days&lt;/b&gt; of &lt;b&gt;Sickness&lt;/b&gt; from Sep 12th to Sep 14th_x000a_&lt;b&gt;43 hrs 45 mins&lt;/b&gt; of &lt;b&gt;Holiday&lt;/b&gt; from Aug 10th to Aug 17th_x000a__x000a_Schedule time off: https://dnn.fa.em2.oraclecloud.com/hcmUI/faces/deeplink?objType=ADD_ABSENCE&amp;action=NONE_x000a_View absences for a specific duration_x000a_View absence balance (excl. sickness balance)"/>
        <s v="Hourly pay"/>
        <s v="To work out your hourly and daily rates of pay you need to divide your &lt;a href=&quot;https://dnn.fa.em2.oraclecloud.com/fscmUI/faces/deeplink?objType=PERSON_SPOTLIGHT_CMP&amp;amp;action=NONE&quot;&gt;current annual salary&lt;/a&gt; by 52 to get your weekly rate. Then, divide your weekly rate by the no. of hours you're contracted to work per week (if you're on an annualised, condensed or term-time contract, use the average no. of hours you're contracted to work per week throughout the year). This gives you your hourly rate.&lt;br /&gt;_x000a_To get your daily rate multiply your hourly rate by the (average) no. of hours you're contracted to work in a day."/>
        <s v="How to download payslips"/>
        <s v="current holiday entitlement"/>
        <s v="hi, I'm filling my employee statement and I work half a day in April in a factory and I'm not sure if I have to answer A or B"/>
        <s v="You don't have any time off taken or scheduled between 01/01/2023 and 31/12/2023.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s v="need to speak to an advisor"/>
        <s v="record of informal discussion"/>
        <s v="Your current pay rate is -------GBP  annually. Your last approved adjustment was an increase of &lt;b&gt;0.7&lt;/b&gt;% (----GBP) effective on June 01, 2023."/>
        <s v="view my absence requests"/>
        <s v="You've taken the following time off in the last twelve months._x000a__x000a_&lt;b&gt;7 hrs&lt;/b&gt; of &lt;b&gt;Holiday&lt;/b&gt; on Jun 2nd_x000a_&lt;b&gt;1 day&lt;/b&gt; of &lt;b&gt;Sickness&lt;/b&gt; on Apr 17th_x000a_&lt;b&gt;3 hrs 50 mins&lt;/b&gt; of &lt;b&gt;Holiday&lt;/b&gt; on Mar 17th_x000a_&lt;b&gt;1 day&lt;/b&gt; of &lt;b&gt;Sickness&lt;/b&gt; on Feb 24th_x000a_&lt;b&gt;7 hrs&lt;/b&gt; of &lt;b&gt;Holiday&lt;/b&gt; on Feb 3rd_x000a_&lt;b&gt;14 hrs&lt;/b&gt; of &lt;b&gt;Holiday&lt;/b&gt; from Jan 30th to Jan 31st_x000a_&lt;b&gt;35 hrs&lt;/b&gt; of &lt;b&gt;Holiday&lt;/b&gt; from Dec 21st to Dec 29th_x000a_&lt;b&gt;21 hrs&lt;/b&gt; of &lt;b&gt;Holiday&lt;/b&gt; from Dec 14th to Dec 16th_x000a_&lt;b&gt;7 hrs&lt;/b&gt; of &lt;b&gt;Holiday&lt;/b&gt; on Dec 2nd_x000a_&lt;b&gt;7 hrs&lt;/b&gt; of &lt;b&gt;Holiday&lt;/b&gt; on Nov 25th_x000a_&lt;b&gt;7 hrs&lt;/b&gt; of &lt;b&gt;Holiday&lt;/b&gt; on Nov 11th_x000a_&lt;b&gt;7 hrs&lt;/b&gt; of &lt;b&gt;Holiday&lt;/b&gt; on Oct 31st_x000a_&lt;b&gt;21 hrs&lt;/b&gt; of &lt;b&gt;Holiday&lt;/b&gt; from Sep 7th to Sep 9th_x000a__x000a_Schedule time off: https://dnn.fa.em2.oraclecloud.com/hcmUI/faces/deeplink?objType=ADD_ABSENCE&amp;action=NONE_x000a_View future absences_x000a_View absences for a specific duration_x000a_View absence balance (excl. sickness balance)"/>
        <s v="You don't have any time off in the next twelve months._x000a__x000a_Schedule time off: https://dnn.fa.em2.oraclecloud.com/hcmUI/faces/deeplink?objType=ADD_ABSENCE&amp;action=NONE_x000a_View absences for a specific duration_x000a_View absence balance (excl. sickness balance)"/>
        <s v="agent"/>
        <s v="fuiucking useless"/>
        <s v="can i get some info pls about maternity leave ?"/>
        <s v="flexi request"/>
        <s v="part time holiday"/>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LIAM.COOK@NATIONWIDE.CO.UK%22%2c+env%3a+%22https://dnn.fa.em2.oraclecloud.com%22%7d&amp;opauniqueuser=LIAM.COOK@NATIONWIDE.CO.UK"/>
        <s v="You have the following time off in the next twelve months._x000a__x000a_&lt;b&gt;5 hrs&lt;/b&gt; of &lt;b&gt;Holiday&lt;/b&gt; on Aug 10th_x000a_&lt;b&gt;5 hrs&lt;/b&gt; of &lt;b&gt;Holiday&lt;/b&gt; on Aug 17th_x000a_&lt;b&gt;5 hrs&lt;/b&gt; of &lt;b&gt;Holiday&lt;/b&gt; on Aug 24th_x000a_&lt;b&gt;15 hrs&lt;/b&gt; of &lt;b&gt;Holiday&lt;/b&gt; from Aug 29th to Sep 1st_x000a_&lt;b&gt;5 hrs&lt;/b&gt; of &lt;b&gt;Holiday&lt;/b&gt; on Oct 26th_x000a__x000a_Schedule time off: https://dnn.fa.em2.oraclecloud.com/hcmUI/faces/deeplink?objType=ADD_ABSENCE&amp;action=NONE_x000a_View past absences_x000a_View absences for a specific duration_x000a_View absence balance (excl. sickness balance)"/>
        <s v="Here's your absence balance as of 03/03/2023._x000a__x000a_&lt;b&gt;54 hrs 45 mins&lt;/b&gt; of Holiday _x000a_&lt;b&gt;0 hrs&lt;/b&gt; of Recognising Loyalty _x000a_&lt;b&gt;0 hrs&lt;/b&gt; of Work Anniversary _x000a_&lt;b&gt;0 hrs&lt;/b&gt; of MyReward _x000a_&lt;b&gt;-9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do i find out about my pension"/>
        <s v="where do i send my P45"/>
        <s v="new starter p45"/>
        <s v="uplift"/>
        <s v="Hi, I work in complaints and I need a P number of a staff member who has left the Society. I need their P number and department. I believe they were a mortgage consultant"/>
        <s v="MANAGING UNDER PERFORMANCE"/>
        <s v="Maternity &amp; Adoption Leave Keying Guide"/>
        <s v="Adoption Leave_x000a_To find out more please have a look at the Adoption Leave Policy. _x000a__x000a_You may also find it helpful to use the Adoption Pay &amp; Leave Questionnaire which will estimate your leave and pay values based on the information you enter into it._x000a_Adoption Leave Policy: https://dnn.fa.em2.oraclecloud.com:443/fscmUI/faces/deeplink?objType=CSO_ARTICLE_CONTENT_KM&amp;objKey=docId%3DHRPOL12%3Blocale%3Den_US&amp;action=EDIT_IN_TAB_x000a_Adoption Pay &amp; Leave Questionnaire: https://nbs-opa.custhelp.com/web-determinations/startsession/NBS_Adoption?seedData=%7bname%3a+%22LISA.ROBINSON@NATIONWIDE.CO.UK%22%2c+env%3a+%22https://dnn.fa.em2.oraclecloud.com%22%7d&amp;opauniqueuser=LISA.ROBINSON@NATIONWIDE.CO.UK"/>
        <s v="payment of salary"/>
        <s v="Your current pay rate is -------GBP  annually. Your last approved adjustment was an increase of &lt;b&gt;5.9&lt;/b&gt;% (----GBP) effective on May 01, 2023."/>
        <s v="pay day"/>
        <s v="Sure. Here are the &lt;a href=&quot;https://nbsuk.sharepoint.com/sites/INTRA-Salary/SitePages/Payroll-and-payment-of-salary.aspx&quot;&gt;upcoming pay days&lt;/a&gt; this year. New &lt;a href=&quot;https://dnn.fa.em2.oraclecloud.com/fscmUI/faces/deeplink?objType=VIEW_RES_PAY_SLIP&amp;amp;action=NONE&quot;&gt;payslips&lt;/a&gt;Â become available 3 working days before. We transfer your pay into your account on pay day. Your bank / building society will then clear theseÂ funds in line with their specific timescales.&lt;br /&gt;_x000a_Did you know you can access your payslips on your mobile device? It's justÂ &lt;a href=&quot;https://dnn.fa.em2.oraclecloud.com/fscmUI/faces/deeplink?objType=CSO_ARTICLE_CONTENT_KM&amp;amp;objKey=docId%3DHRGUI147%3Blocale%3Den_US&amp;amp;action=EDIT_IN_TAB&quot;&gt;3 simple steps&lt;/a&gt;Â to get set up."/>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MICHELLE.WILSON@NATIONWIDE.CO.UK%22%2c+env%3a+%22https://dnn.fa.em2.oraclecloud.com%22%7d&amp;opauniqueuser=MICHELLE.WILSON@NATIONWIDE.CO.UK"/>
        <s v="how much is my shift allowanc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ACK.METCALFE@NATIONWIDE.CO.UK%22%2c+env%3a+%22https://dnn.fa.em2.oraclecloud.com%22%7d&amp;opauniqueuser=JACK.METCALFE@NATIONWIDE.CO.UK_x000a_Job Security and Redundancy Policy: https://dnn.fa.em2.oraclecloud.com:443/fscmUI/faces/deeplink?objType=CSO_ARTICLE_CONTENT_KM&amp;objKey=docId%3DHRPOL17%3Blocale%3Den_US&amp;action=EDIT_IN_TAB"/>
        <s v="shift allowance"/>
        <s v="Please take a look at the &lt;a href=&quot;https://dnn.fa.em2.oraclecloud.com:443/fscmUI/faces/deeplink?objType=CSO_ARTICLE_CONTENT_KM&amp;objKey=docId%3DHRPOL3%3Blocale%3Den_US&amp;action=EDIT_IN_TAB&quot;&gt;Allowances Policy&lt;/a&gt; and the &lt;a href=&quot;https://dnn.fa.em2.oraclecloud.com:443/fscmUI/faces/deeplink?objType=CSO_ARTICLE_CONTENT_KM&amp;objKey=docId%3DHRGUI73%3Blocale%3Den_US&amp;action=EDIT_IN_TAB&quot;&gt;London Allowance Employee Guide&lt;/a&gt; where you'll find detailed information about how London Allowance works and what happens when it's phased out."/>
        <s v="Your current pay rate is -------GBP  annually. Your last approved adjustment was an increase of &lt;b&gt;6.5&lt;/b&gt;% (----GBP) effective on April 01, 2023."/>
        <s v="Here are your first 3 requests:_x000a__x000a_1. Holly Cattermole Provided Final Feedback for My Performance Reflections 2022-23 - End of Year_x000a_Completed on March 13th 2023_x000a__x000a_2. Holly Cattermole Provided Final Feedback for My Performance Reflections 2022-23 - End of Year_x000a_Assigned to Lisa Stenson on March 13th 2023_x000a__x000a_3. Self-Evaluation for Holly Cattermole in My Performance Reflections 2022-23 - End of Year Was Completed_x000a_Assigned to Lisa Stenson on March 1st 2023_x000a__x000a_Next 3"/>
        <s v="pay after change of hours"/>
        <s v="questionnaire"/>
        <s v="pay"/>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EMMA.YOUNG@NATIONWIDE.CO.UK%22%2c+env%3a+%22https://dnn.fa.em2.oraclecloud.com%22%7d&amp;opauniqueuser=EMMA.YOUNG@NATIONWIDE.CO.UK"/>
        <s v="salary calculator"/>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Lisa.Davies@nationwide.co.uk%22%2c+env%3a+%22https://dnn.fa.em2.oraclecloud.com%22%7d&amp;opauniqueuser=Lisa.Davies@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carrie-anne.fiocca@nationwide.co.uk%22%2c+env%3a+%22https://dnn.fa.em2.oraclecloud.com%22%7d&amp;opauniqueuser=carrie-anne.fiocca@nationwide.co.uk"/>
        <s v="how much holiday do you get for 5 years service"/>
        <s v="Ok. I think you're looking for help with loyalty leave. The &lt;a href=&quot;https://nbsuk.sharepoint.com/sites/INTRA-Recognition/SitePages/Recognising-loyalty.aspx&quot;&gt;Recognising Loyalty site&lt;/a&gt; is where you'll find the policy together with guidance on how and when to use your one-off holidays. You may also find it useful to look at the related &lt;a href=&quot;https://dnn.fa.em2.oraclecloud.com/fscmUI/faces/deeplink?objType=CSO_ARTICLE_CONTENT_KM&amp;amp;objKey=docId%3DHRGUI10%3Blocale%3Den_US&amp;amp;action=EDIT_IN_TAB&quot;&gt;PeopleCloud User Guides&lt;/a&gt;."/>
        <s v="Change person type"/>
        <s v="Sure. I can help with that._x000a__x000a_&lt;a href=&quot;https://dnn.fa.em2.oraclecloud.com/fscmUI/faces/deeplink?objType=EMP_PERSONAL_DETAILS&amp;action=NONE&quot;&gt;View and update your personal details&lt;/a&gt; including your name, marital status and other demographic information. If you're changing your address or your legal name, remember to also notify HMRC._x000a__x000a_&lt;a href=&quot;https://dnn.fa.em2.oraclecloud.com/hcmUI/faces/deeplink?objType=EMP_CONTACT_INFO&amp;action=NONE&quot;&gt;View and update your contact details&lt;/a&gt; including your phone, email, home address and other communication methods."/>
        <s v="how much pay will i get if i change my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christopher.moore@nationwide.co.uk%22%2c+env%3a+%22https://dnn.fa.em2.oraclecloud.com%22%7d&amp;opauniqueuser=christopher.moore@nationwide.co.uk"/>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JULY.FOSTER@NATIONWIDE.CO.UK%22%2c+env%3a+%22https://dnn.fa.em2.oraclecloud.com%22%7d&amp;opauniqueuser=JULY.FOSTER@NATIONWIDE.CO.UK"/>
        <s v="Here's your absence balance as of 03/03/2023._x000a__x000a_&lt;b&gt;78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3 hrs 30 mins&lt;/b&gt; of &lt;b&gt;Holiday&lt;/b&gt; on Aug 8th_x000a_&lt;b&gt;3 hrs 30 mins&lt;/b&gt; of &lt;b&gt;Holiday&lt;/b&gt; on Aug 9th_x000a_&lt;b&gt;3 hrs 30 mins&lt;/b&gt; of &lt;b&gt;Holiday&lt;/b&gt; on Aug 10th_x000a_&lt;b&gt;3 hrs 30 mins&lt;/b&gt; of &lt;b&gt;Holiday&lt;/b&gt; on Aug 11th_x000a_&lt;b&gt;35 hrs&lt;/b&gt; of &lt;b&gt;Holiday&lt;/b&gt; from Aug 14th to Aug 18th_x000a_&lt;b&gt;7 hrs&lt;/b&gt; of &lt;b&gt;Holiday&lt;/b&gt; on Sep 6th_x000a_&lt;b&gt;7 hrs&lt;/b&gt; of &lt;b&gt;Holiday&lt;/b&gt; on Nov 15th_x000a_&lt;b&gt;14 hrs&lt;/b&gt; of &lt;b&gt;Holiday&lt;/b&gt; from Nov 16th to Nov 17th_x000a__x000a_Schedule time off: https://dnn.fa.em2.oraclecloud.com/hcmUI/faces/deeplink?objType=ADD_ABSENCE&amp;action=NONE_x000a_View absences for a specific duration_x000a_View absence balance (excl. sickness balance)"/>
        <s v="retiremet"/>
        <s v="Here's your absence balance as of 03/03/2023._x000a__x000a_&lt;b&gt;78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retirement guide"/>
        <d v="2023-03-21T00:00:00"/>
        <s v="Here's your absence balance as of 21/03/2023._x000a__x000a_&lt;b&gt;33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employment contract"/>
        <s v="View absences for a specific duration"/>
        <s v="Please provide a time frame to look for absences. Tell me something like &quot;last 6 months&quot;, &quot;Jan 2022&quot; or &quot;August 10th&quot;._x000d__x000a__x000d__x000a_For a range, try &quot;between Jan 1st and Feb 15th&quot;, &quot;Feb to Apr&quot; or &quot;Feb 3 and Mar 18&quot;."/>
        <s v="21st august and 31st december"/>
        <s v="You have the following time off scheduled between 21/03/2023 and 31/12/2023._x000a__x000a_&lt;b&gt;7 hrs&lt;/b&gt; of &lt;b&gt;Holiday&lt;/b&gt; on Sep 6th_x000a_&lt;b&gt;7 hrs&lt;/b&gt; of &lt;b&gt;Holiday&lt;/b&gt; on Nov 15th_x000a_&lt;b&gt;14 hrs&lt;/b&gt; of &lt;b&gt;Holiday&lt;/b&gt; from Nov 16th to Nov 17th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s v="17th november and 31st december"/>
        <d v="2023-11-13T00:00:00"/>
        <s v="Here's your absence balance as of 13/11/2023._x000a__x000a_&lt;b&gt;5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I want to record an absence"/>
        <s v="what is my salary range?"/>
        <s v="What is the maximum salary for my role?"/>
        <s v="It sounds like you're asking about Nationwide's pay bands. They're published &lt;a href=&quot;https://nbsuk.sharepoint.com/sites/INTRA-CareerFamilies&quot;&gt;here&lt;/a&gt;Â with all our pay band guidance."/>
        <s v="what is my salary pay band?"/>
        <s v="I'm sorry. I don't recognise your account information. Please clear your browser cache or refresh your browser tab and try again. If that doesnâ€™t work please raise a Service Request via your Helpdesk tab and we'll look into this for you."/>
        <s v="Market pay data maximum"/>
        <s v="market pay for my role"/>
        <s v="can i amended a job role?"/>
        <s v="retirement"/>
        <s v="retiring"/>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MELISSA.WIGNALL@NATIONWIDE.CO.UK%22%2c+env%3a+%22https://dnn.fa.em2.oraclecloud.com%22%7d&amp;opauniqueuser=MELISSA.WIGNALL@NATIONWIDE.CO.UK"/>
        <s v="I'm changing my hours from September how can i calculate my new holiday"/>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DAWN.HENDERSON@NATIONWIDE.CO.UK%22%2c+env%3a+%22https://dnn.fa.em2.oraclecloud.com%22%7d&amp;opauniqueuser=DAWN.HENDERSON@NATIONWIDE.CO.UK"/>
        <s v="market pay range for my role"/>
        <s v="Hi, I need advice on an employee who has taken a career break and wants to return."/>
        <s v="It's not sick leave"/>
        <s v="It's still not sick leave.  it's a career break."/>
        <s v="increase hours"/>
        <s v="Sure. You can change the working hours here._x000a_&lt;a href='https://dnn.fa.em2.oraclecloud.com/hcmUI/faces/deeplink?objType=MY_TEAM' &gt;Change your direct report's work schedule&lt;/a&gt;_x000a__x000a_There's additional guidance &lt;a href=&quot;https://dnn.fa.em2.oraclecloud.com/fscmUI/faces/deeplink?objType=CSO_ARTICLE_CONTENT_KM&amp;objKey=docId%3DHRGUI56%3Blocale%3Den_US&amp;action=EDIT_IN_TAB&quot;&gt;here&lt;/a&gt;. The policy and guidance are &lt;a href=&quot;https://dnn.fa.em2.oraclecloud.com:443/fscmUI/faces/deeplink?objType=CSO_ARTICLE_CONTENT_KM&amp;objKey=docId%3DHRPOL13%3Blocale%3Den_US&amp;action=EDIT_IN_TAB&quot;&gt;here&lt;/a&gt;."/>
        <s v="This is not helpful.  Can i raise an HR request please"/>
        <s v="Raise a grievance"/>
        <s v="how much noctie do you to give after work for 32 years"/>
        <s v="Sorry, you can't access another worker's salary details."/>
        <s v="family days"/>
        <s v="carers leave"/>
        <s v="carry over holiday"/>
        <s v="when will my new starter get paid"/>
        <s v="Your current annual salary is shown in your &lt;a href=&quot;https://dnn.fa.em2.oraclecloud.com/fscmUI/faces/deeplink?objType=PERSON_SPOTLIGHT_CMP&amp;amp;action=NONE&quot;&gt;Compensation&lt;/a&gt; section. This shows your basic (notional) salary, before any deductions and it doesn't include bonuses. If you started part way through the month your first months pay will align with the number of working days you were employed at Nationwide that month.Â If you joined before the 14th of the month your first pay day will be in the same month. If you joined on or after the 14th your first pay day will be the following month and it'll include your backdated pay for the month you started in. Your salary will be paid into the account you specified when you completed your Welcome Pack.Â We transfer your pay so that it reaches your chosen account on &lt;a href=&quot;https://nbsuk.sharepoint.com/sites/INTRA-salary/sitepages/payroll-and-payment-of-salary.aspx&quot;&gt;pay day&lt;/a&gt;. How long it takes to show as cleared funds in your account is determined by your bank's / building society's own timescales.Â YourÂ &lt;a href=&quot;https://dnn.fa.em2.oraclecloud.com/fscmUI/faces/deeplink?objType=VIEW_RES_PAY_SLIP&amp;amp;action=NONE&quot;&gt;payslip&lt;/a&gt;Â will be available 3 working days before pay day."/>
        <s v="upload maternity return to work form"/>
        <s v="job code"/>
        <s v="my contribution"/>
        <s v="You have 1 active assignment._x000a__x000a_&lt;b&gt;MS Member Representative&lt;/b&gt;, E430455._x000a_You report to Ginelle Males in this assignment."/>
        <s v="how do i upload a maternity return to work form to peoplecloud"/>
        <s v="To record your 1st period of paternity leave go to &lt;a href=&quot;https://dnn.fa.em2.oraclecloud.com/fscmUI/faces/deeplink?objType=ADD_ABSENCE&amp;amp;action=NONE&quot;&gt;Add Absence&lt;/a&gt;, select Paternity Leave as the Type and complete the 3 fields on the left. Then click Submit. The absence will show in &lt;a href=&quot;https://dnn.fa.em2.oraclecloud.com/fscmUI/faces/deeplink?objType=EXISTING_ABSENCES&amp;amp;action=NONE&quot;&gt;Existing Absences&lt;/a&gt;. Before recording your 2nd second period of paternity leave you need to go back to Existing Absences, complete the other 3 fields of your first request and click Submit. Then go ahead and book your 2nd period of leave in &lt;a href=&quot;http://dnn.fa.em2.oraclecloud.com/fscmUI/faces/deeplink?objType=ADD_ABSENCE&amp;amp;action=NONE&quot;&gt;Add Absence&lt;/a&gt;. If you're recording paternity leave on behalf of a direct report there's guidance in the &lt;a href=&quot;https://dnn.fa.em2.oraclecloud.com:443/fscmUI/faces/deeplink?objType=CSO_ARTICLE_CONTENT_KM&amp;amp;objKey=docId%3DHRGUI56%3Blocale%3Den_US&amp;amp;action=EDIT_IN_TAB&quot;&gt;PeopleCloud Manager Keying Guide&lt;/a&gt;. The policy is &lt;a href=&quot;https://dnn.fa.em2.oraclecloud.com:443/fscmUI/faces/deeplink?objType=CSO_ARTICLE_CONTENT_KM&amp;amp;objKey=docId%&quot;&gt;here&lt;/a&gt; if you need to refer to it."/>
        <s v="change employee cost centre"/>
        <s v="need more help"/>
        <s v="can i have a copy of my latest interview notes ?"/>
        <s v="covid"/>
        <s v="You'll find all our HR Covid information &lt;a href=&quot;https://nbsuk.sharepoint.com/sites/INTRA-HRHelp/SitePages/HR-Coronavirus-guidance-updates.aspx&quot;&gt;here&lt;/a&gt;."/>
        <s v="You have 2 submissions pending approval:"/>
        <s v="Here are your requests:_x000a__x000a_1. Approval of Holiday Absence Request for Peter Pearce from 2023-08-29 to 2023-09-08_x000a_Completed on August 8th 2023_x000a__x000a_2. Approval of Holiday Absence Request for Peter Pearce from 2023-08-29 to 2023-09-08_x000a_Completed by Adrian Thompson on August 8th 2023"/>
        <s v="Your current pay rate is -------GBP  annually."/>
        <s v="p60"/>
        <s v="part time holiday calculator"/>
        <s v="You have 1 pending approval requests and 24 FYIs."/>
        <s v="To take an action, enter:_x000a_1. Approve_x000a_2. Reject_x000a_3. Defer_x000a_4. Done, to end the conversation"/>
        <s v="Here's the first request:_x000a_1. Approval of Holiday Absence Request for Tiffany Bolourie from 2023-08-04 to 2023-08-04_x000a__x000a_&lt;a href='https://dnn.fa.em2.oraclecloud.com:443/hcmUI/faces/adf.task-flow?tz=UTC&amp;df=medium&amp;dt=both&amp;tf=short&amp;lg=en&amp;cy=US&amp;bpmWorklistTaskId=c8af78b9-c2e9-4452-8003-3fdb5a68b579&amp;bpmBrowserWindowStatus=taskFlowReturn&amp;bpmWorklistContext=e04a47d8-213e-4a8f-bb8c-0b5b07a94365%3B%3BG%3B%3B7%2BDLhGXfEiEKE7bT2926LlBumQqiBFS5ok3sIP6yl0ziN7mmrZQfToVwLciAY36zs1qIedcPD9nE0uCZgUK1ES9y1AW2lQRiZIFviZVoNXo8vCIUUxgc3WIli5Hr03ULPTMza5opzplhg2a%2F%2B5dZkL4tSDz3Hqp7O5qqpqMS4MM%3D&amp;bpmClientType=&amp;sf=alta&amp;_id=UnifiedNotificationFlow&amp;_document=WEB-INF%2Foracle%2Fapps%2Ffinancials%2FcommonModules%2Fshared%2FpublicUi%2FonlineNotification%2Fflow%2FUnifiedNotificationFlow.xml' target='_blank'&gt;View Approval&lt;/a&gt;"/>
        <s v="approve"/>
        <s v="Your request for approval was completed successfully."/>
        <s v="That's all of your pending requests."/>
        <s v="Here are your first 3 FYIs:_x000a__x000a_1. PeopleCloud Learning - You have recently been assigned learning_x000a__x000a_&lt;a href='https://dnn.fa.em2.oraclecloud.com:443/hcmUI/faces/adf.task-flow?tz=UTC&amp;df=medium&amp;dt=both&amp;tf=short&amp;lg=en&amp;cy=US&amp;bpmWorklistTaskId=ea7cb885-8f48-438e-b5ab-b177aeddb5ad&amp;bpmBrowserWindowStatus=taskFlowReturn&amp;bpmWorklistContext=e04a47d8-213e-4a8f-bb8c-0b5b07a94365%3B%3BG%3B%3B7%2BDLhGXfEiEKE7bT2926LlBumQqiBFS5ok3sIP6yl0ziN7mmrZQfToVwLciAY36zs1qIedcPD9nE0uCZgUK1ES9y1AW2lQRiZIFviZVoNXo8vCIUUxgc3WIli5Hr03ULPTMza5opzplhg2a%2F%2B5dZkL4tSDz3Hqp7O5qqpqMS4MM%3D&amp;bpmClientType=&amp;sf=alta&amp;_id=HcmEmailNotificationHumantask_TF&amp;_document=WEB-INF%2Foracle%2Fapps%2Fhcm%2Fcommon%2Fcore%2Falerts%2FpublicUi%2Fcomponent%2Fflow%2FHcmEmailNotificationHumantask_TFxml.xml' target='_blank'&gt;View Details&lt;/a&gt;_x000a__x000a__x000a_2. Goals Were Shared by Clare Dickinson_x000a__x000a_&lt;a href='https://dnn.fa.em2.oraclecloud.com:443/hcmUI/faces/adf.task-flow?tz=UTC&amp;df=medium&amp;dt=both&amp;tf=short&amp;lg=en&amp;cy=US&amp;bpmWorklistTaskId=bfb2d094-e126-4e17-83fd-651fd3dbb423&amp;bpmBrowserWindowStatus=taskFlowReturn&amp;bpmWorklistContext=e04a47d8-213e-4a8f-bb8c-0b5b07a94365%3B%3BG%3B%3B7%2BDLhGXfEiEKE7bT2926LlBumQqiBFS5ok3sIP6yl0ziN7mmrZQfToVwLciAY36zs1qIedcPD9nE0uCZgUK1ES9y1AW2lQRiZIFviZVoNXo8vCIUUxgc3WIli5Hr03ULPTMza5opzplhg2a%2F%2B5dZkL4tSDz3Hqp7O5qqpqMS4MM%3D&amp;bpmClientType=&amp;sf=alta&amp;_id=UnifiedNotificationFlow&amp;_document=WEB-INF%2Foracle%2Fapps%2Ffinancials%2FcommonModules%2Fshared%2FpublicUi%2FonlineNotification%2Fflow%2FUnifiedNotificationFlow.xml' target='_blank'&gt;View Details&lt;/a&gt;_x000a__x000a__x000a_3. Goals Were Shared by Clare Dickinson_x000a__x000a_&lt;a href='https://dnn.fa.em2.oraclecloud.com:443/hcmUI/faces/adf.task-flow?tz=UTC&amp;df=medium&amp;dt=both&amp;tf=short&amp;lg=en&amp;cy=US&amp;bpmWorklistTaskId=1d923562-72ff-42c4-9f2c-18c21ecd7830&amp;bpmBrowserWindowStatus=taskFlowReturn&amp;bpmWorklistContext=e04a47d8-213e-4a8f-bb8c-0b5b07a94365%3B%3BG%3B%3B7%2BDLhGXfEiEKE7bT2926LlBumQqiBFS5ok3sIP6yl0ziN7mmrZQfToVwLciAY36zs1qIedcPD9nE0uCZgUK1ES9y1AW2lQRiZIFviZVoNXo8vCIUUxgc3WIli5Hr03ULPTMza5opzplhg2a%2F%2B5dZkL4tSDz3Hqp7O5qqpqMS4MM%3D&amp;bpmClientType=&amp;sf=alta&amp;_id=UnifiedNotificationFlow&amp;_document=WEB-INF%2Foracle%2Fapps%2Ffinancials%2FcommonModules%2Fshared%2FpublicUi%2FonlineNotification%2Fflow%2FUnifiedNotificationFlow.xml' target='_blank'&gt;View Details&lt;/a&gt;"/>
        <s v="I dont think I have been paid for working Saturday 6TH May, this was to be paid at single time."/>
        <s v="The validation formula NBS_ANC_PHASED_RETURN_EOSP_DATE_WORKED failed with an error status when the current entry value was passed. (PAY-1635147)The validation formula error message is You are trying to enter phased return hours after a full return to work has been made. If you need to claim phased return hours for a previous sickness period which has now ended, please raise a service request through Ask HR. Use the error text to diagnose the reason for failure. If no error text is returned, the validation formula must be changed or a validation override message must be defined._x000a_ ...hi i have started my phased return hours today and have had this please can you assist me"/>
        <s v="annual leave holiday calculator"/>
        <s v="volunteer"/>
        <s v="past absences"/>
        <s v="You've taken the following time off in the last twelve months._x000a__x000a_&lt;b&gt;20 hrs&lt;/b&gt; of &lt;b&gt;Holiday&lt;/b&gt; from Jul 31st to Aug 4th_x000a_&lt;b&gt;5 hrs&lt;/b&gt; of &lt;b&gt;Holiday&lt;/b&gt; on Jun 16th_x000a_&lt;b&gt;2 days&lt;/b&gt; of &lt;b&gt;Sickness&lt;/b&gt; from Jun 8th to Jun 9th_x000a_&lt;b&gt;5 hrs&lt;/b&gt; of &lt;b&gt;Holiday&lt;/b&gt; on Jun 1st_x000a_&lt;b&gt;5 hrs&lt;/b&gt; of &lt;b&gt;Holiday&lt;/b&gt; on May 16th_x000a_&lt;b&gt;30 hrs&lt;/b&gt; of &lt;b&gt;Holiday&lt;/b&gt; from Apr 3rd to Apr 14th_x000a_&lt;b&gt;5 hrs&lt;/b&gt; of &lt;b&gt;Holiday&lt;/b&gt; on Feb 14th_x000a_&lt;b&gt;5 hrs&lt;/b&gt; of &lt;b&gt;Family Support Leave&lt;/b&gt; on Feb 6th_x000a_&lt;b&gt;2 days&lt;/b&gt; of &lt;b&gt;Sickness&lt;/b&gt; from Feb 2nd to Feb 3rd_x000a_&lt;b&gt;5 hrs&lt;/b&gt; of &lt;b&gt;Holiday&lt;/b&gt; on Dec 29th_x000a_&lt;b&gt;5 hrs&lt;/b&gt; of &lt;b&gt;Holiday&lt;/b&gt; on Dec 23rd_x000a_&lt;b&gt;5 hrs&lt;/b&gt; of &lt;b&gt;Family Support Leave&lt;/b&gt; on Dec 9th_x000a_&lt;b&gt;5 hrs&lt;/b&gt; of &lt;b&gt;Family Support Leave&lt;/b&gt; on Nov 24th_x000a_&lt;b&gt;4 hrs 30 mins&lt;/b&gt; of &lt;b&gt;Family Support Leave&lt;/b&gt; on Nov 22nd_x000a_&lt;b&gt;5 hrs&lt;/b&gt; of &lt;b&gt;Holiday&lt;/b&gt; on Oct 25th_x000a_&lt;b&gt;2 days&lt;/b&gt; of &lt;b&gt;Sickness&lt;/b&gt; from Sep 26th to Sep 27th_x000a_&lt;b&gt;10 hrs&lt;/b&gt; of &lt;b&gt;Holiday&lt;/b&gt; from Sep 1st to Sep 2nd_x000a_&lt;b&gt;5 hrs&lt;/b&gt; of &lt;b&gt;Holiday&lt;/b&gt; on Aug 25th_x000a_&lt;b&gt;5 hrs&lt;/b&gt; of &lt;b&gt;Holiday&lt;/b&gt; on Aug 18th_x000a_&lt;b&gt;5 hrs&lt;/b&gt; of &lt;b&gt;Holiday&lt;/b&gt; on Aug 11th_x000a__x000a_Schedule time off: https://dnn.fa.em2.oraclecloud.com/hcmUI/faces/deeplink?objType=ADD_ABSENCE&amp;action=NONE_x000a_View future absences_x000a_View absences for a specific duration_x000a_View absence balance (excl. sickness balance)"/>
        <s v="how do i work out a team members hourly rate"/>
        <s v="You have the following time off in the next twelve months._x000a__x000a_&lt;b&gt;5 hrs&lt;/b&gt; of &lt;b&gt;Holiday&lt;/b&gt; on Aug 10th_x000a_&lt;b&gt;5 hrs&lt;/b&gt; of &lt;b&gt;Holiday&lt;/b&gt; on Aug 17th_x000a_&lt;b&gt;5 hrs&lt;/b&gt; of &lt;b&gt;Holiday&lt;/b&gt; on Aug 24th_x000a_&lt;b&gt;15 hrs&lt;/b&gt; of &lt;b&gt;Holiday&lt;/b&gt; from Aug 29th to Sep 1st_x000a_&lt;b&gt;5 hrs&lt;/b&gt; of &lt;b&gt;Holiday&lt;/b&gt; on Oct 26th_x000a__x000a_Schedule time off: https://dnn.fa.em2.oraclecloud.com/hcmUI/faces/deeplink?objType=ADD_ABSENCE&amp;action=NONE_x000a_View absences for a specific duration_x000a_View absence balance (excl. sickness balance)"/>
        <s v="Here's your absence balance as of 03/03/2023._x000a__x000a_&lt;b&gt;54 hrs 45 mins&lt;/b&gt; of Holiday _x000a_&lt;b&gt;0 hrs&lt;/b&gt; of Recognising Loyalty _x000a_&lt;b&gt;0 hrs&lt;/b&gt; of Work Anniversary _x000a_&lt;b&gt;0 hrs&lt;/b&gt; of MyReward _x000a_&lt;b&gt;-9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how much holiday can i buy?"/>
        <s v="how much holiday can i buy"/>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MICHAEL.CONNOLLY@NATIONWIDE.CO.UK%22%2c+env%3a+%22https://dnn.fa.em2.oraclecloud.com%22%7d&amp;opauniqueuser=MICHAEL.CONNOLLY@NATIONWIDE.CO.UK_x000a_Job Security and Redundancy Policy: https://dnn.fa.em2.oraclecloud.com:443/fscmUI/faces/deeplink?objType=CSO_ARTICLE_CONTENT_KM&amp;objKey=docId%3DHRPOL17%3Blocale%3Den_US&amp;action=EDIT_IN_TAB"/>
        <s v="hi i am looking to reduce my working hours how can i put in a reques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NINA.BULTITUDE@NATIONWIDE.CO.UK%22%2c+env%3a+%22https://dnn.fa.em2.oraclecloud.com%22%7d&amp;opauniqueuser=NINA.BULTITUDE@NATIONWIDE.CO.UK_x000a_Job Security and Redundancy Policy: https://dnn.fa.em2.oraclecloud.com:443/fscmUI/faces/deeplink?objType=CSO_ARTICLE_CONTENT_KM&amp;objKey=docId%3DHRPOL17%3Blocale%3Den_US&amp;action=EDIT_IN_TAB"/>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JASBINDER.BAHIA@NATIONWIDE.CO.UK%22%2c+env%3a+%22https://dnn.fa.em2.oraclecloud.com%22%7d&amp;opauniqueuser=JASBINDER.BAHIA@NATIONWIDE.CO.UK"/>
        <s v="thank you"/>
        <s v="view holiday policy and guidance"/>
        <s v="Hello, I need to check my remaining sick pay entitlement"/>
        <s v="Hi,I found that there is old address in my payslips._x000a_I changed my home address on 4/4/2023. Could you help me please to change it at my payslips?_x000a_Thanks"/>
        <s v="Your &lt;a href=&quot;https://dnn.fa.em2.oraclecloud.com/hcmUI/faces/deeplink?objType=EMP_CONTACT_INFO&amp;action=NONE&quot;&gt;contact information&lt;/a&gt; page can help you view and update your home address. You should only have one home address on PeopleCloud, so please make sure you use the pencil icon to edit your address. Don't add a separate entry. PeopleCloud feeds this information into the other employee systems that need your address details, so you only need to enter your address here."/>
        <s v="change the address at payslip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ULIET.JAMES@NATIONWIDE.CO.UK%22%2c+env%3a+%22https://dnn.fa.em2.oraclecloud.com%22%7d&amp;opauniqueuser=JULIET.JAMES@NATIONWIDE.CO.UK_x000a_Job Security and Redundancy Policy: https://dnn.fa.em2.oraclecloud.com:443/fscmUI/faces/deeplink?objType=CSO_ARTICLE_CONTENT_KM&amp;objKey=docId%3DHRPOL17%3Blocale%3Den_US&amp;action=EDIT_IN_TAB"/>
        <s v="&lt;a href='https://dnn.fa.em2.oraclecloud.com/hcmUI/content/conn/FusionAppsContentRepository/uuid/dDocID:8518978?download&amp;XFND_SCHEME_ID=1&amp;XFND_CERT_FP=E7A6669B1744C0DE0883C285E2A79DD364729D79&amp;XFND_RANDOM=5671744534279453794&amp;XFND_EXPIRES=1691504461325&amp;XFND_SIGNATURE=B21YJsspzuH9m3SjnjZ5VaJ4pSU0KvU5ajJTTocSo7dG17YJg7cwdPybhJSpQ0P6Sn6gVG5v9kj-przwYlwYF69mFICk7sQTX6a4JiXTMy-aA487rJM9ym~qqJL~j4EH6QR8iJqp04FTUy8ffToaXzcxHSHDfji7Yo-ecKSasXU_&amp;Id=8518978' &gt;View your payslip&lt;/a&gt;"/>
        <s v="how long have i worked for nationwide"/>
        <s v="what's grade b"/>
        <s v="what grade am i"/>
        <s v="Your preferred name is &lt;b&gt;Bernadette&lt;/b&gt;._x000a__x000a_&lt;a href=&quot;https://dnn.fa.em2.oraclecloud.com/fscmUI/faces/deeplink?objType=EMP_PERSONAL_DETAILS&amp;action=NONE&quot;&gt;View and update your personal details&lt;/a&gt; including your name, marital status and other demographic information. If you're changing your address or your legal name, remember to also notify HMRC._x000a__x000a_View your profile in &lt;a href=&quot;https://dnn.fa.em2.oraclecloud.com/fscmUI/faces/deeplink?objType=DIRECTORY_SEARCH&amp;action=NONE&quot;&gt;Directory&lt;/a&gt;._x000a__x000a_Need to see one of your co-workers nickname? Try &lt;q&gt;Show me John Smith's nickname&lt;/q&g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abby.cameron@nationwide.co.uk%22%2c+env%3a+%22https://dnn.fa.em2.oraclecloud.com%22%7d&amp;opauniqueuser=abby.cameron@nationwide.co.uk"/>
        <s v="How do I contact payroll?"/>
        <s v="I need to contact payroll regarding swopping my company car for the car allownace scheme"/>
        <s v="Eligible Nationwide employees who need support to cover the cost of travel for attending work i.e. purchasing tickets from public transport operators or purchasing annual car parking tickets, can apply for a Season Ticket Loan. These loans are interest-free and they're repaid in instalments directly from your salary. Please have a look at section 2.4 of the &lt;a href=&quot;https://dnn.fa.em2.oraclecloud.com:443/fscmUI/faces/deeplink?objType=CSO_ARTICLE_CONTENT_KM&amp;objKey=docId%3DHRPOL1%3Blocale%3Den_US&amp;action=EDIT_IN_TAB&quot;&gt;Financial Support and Benefits Policy&lt;/a&gt; which explains the repayment policy. To apply you need to submit a Season Ticket Loan request via PeopleCloud. The &lt;a href=&quot;https://dnn.fa.em2.oraclecloud.com:443/fscmUI/faces/deeplink?objType=CSO_ARTICLE_CONTENT_KM&amp;objKey=docId%3DHRGUI55%3Blocale%3Den_US&amp;action=EDIT_IN_TAB&quot;&gt;PeopleCloud Overtime &amp; Benefits Guide&lt;/a&gt; shows you how to do that."/>
        <s v="How do i clear the public holiday from my absence balance"/>
        <s v="Here's your absence balance as of 03/03/2023._x000a__x000a_&lt;b&gt;103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Public holiday allowance"/>
        <s v="Here's your absence balance as of 31/12/2023._x000a__x000a_&lt;b&gt;0 hrs&lt;/b&gt; of MyReward _x000a_&lt;b&gt;103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purchased holiday not showing"/>
        <s v="types of working contracts"/>
        <s v="You haven't taken any time off in the last twelve months._x000a__x000a_Schedule time off: https://dnn.fa.em2.oraclecloud.com/hcmUI/faces/deeplink?objType=ADD_ABSENCE&amp;action=NONE_x000a_View absences for a specific duration_x000a_View absence balance (excl. sickness balance)"/>
        <s v="Here's your absence balance as of 31/12/2023._x000a__x000a_&lt;b&gt;103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luke.cunningham@nationwide.co.uk%22%2c+env%3a+%22https://dnn.fa.em2.oraclecloud.com%22%7d&amp;opauniqueuser=luke.cunningham@nationwide.co.uk_x000a_Job Security and Redundancy Policy: https://dnn.fa.em2.oraclecloud.com:443/fscmUI/faces/deeplink?objType=CSO_ARTICLE_CONTENT_KM&amp;objKey=docId%3DHRPOL17%3Blocale%3Den_US&amp;action=EDIT_IN_TAB"/>
        <s v="I am on a fixed term contract ending 22 September, how much holiday do I have left?"/>
        <s v="Here's your absence balance as of 22/09/2023._x000a__x000a_&lt;b&gt;0 hrs&lt;/b&gt; of MyReward _x000a_&lt;b&gt;77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hat happens to any holiday I don't take?"/>
        <s v="What happens to any holiday I don't take"/>
        <s v="Use the &lt;a href=&quot;https://dnn.fa.em2.oraclecloud.com:443/fscmUI/faces/deeplink?objType=CSO_ARTICLE_CONTENT_KM&amp;amp;objKey=docId%3DHRIA7%3Blocale%3Den_US&amp;amp;action=EDIT_IN_TAB&quot;&gt;Holiday Entitlement Calculator&lt;/a&gt;Â toÂ find out what your holiday entitlement will be when you leave. When you leave, any holiday entitlement you haven't used will be paid in your final pay, and if you've taken more holiday than you're entitled to it'll be deducted from your final pay."/>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CURTIS.BUTLER@NATIONWIDE.CO.UK%22%2c+env%3a+%22https://dnn.fa.em2.oraclecloud.com%22%7d&amp;opauniqueuser=CURTIS.BUTLER@NATIONWIDE.CO.UK_x000a_Job Security and Redundancy Policy: https://dnn.fa.em2.oraclecloud.com:443/fscmUI/faces/deeplink?objType=CSO_ARTICLE_CONTENT_KM&amp;objKey=docId%3DHRPOL17%3Blocale%3Den_US&amp;action=EDIT_IN_TAB"/>
        <s v="Additional responsibility"/>
        <s v="can i retire and still get full APP"/>
        <s v="Speak to someone"/>
        <s v="buy holiday"/>
        <s v="link to unconscious bias training"/>
        <s v="i want to use 0.45 holiday, but it won't let me submit it"/>
        <s v="holiday request of 0.45"/>
        <s v="want to book holiday request of 0.45 of an hour but it won't submit"/>
        <s v="Here's your absence balance as of 03/03/2023._x000a__x000a_&lt;b&gt;30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hat is my holiday entitilement?"/>
        <s v="Ok. It sounds like you have a query about your holiday details. The &lt;a href=&quot;https://dnn.fa.em2.oraclecloud.com/fscmUI/faces/deeplink?objType=CSO_ARTICLE_CONTENT_KM&amp;amp;objKey=docId%3DHRGUI155%3Blocale%3Den_US&amp;amp;action=EDIT_IN_TAB &quot;&gt;Holiday Guide&lt;/a&gt;Â tells you everything about how to find and understand your Holiday details. When you open your Absence Balance page, it's defaulted to show your remaining holiday (unused holiday).To see your full holiday details you need to click into each section. If you still have a query after reading the guide you can &lt;a href=&quot;https://dnn.fa.em2.oraclecloud.com/fscmUI/faces/deeplink?objType=SVC_SERVICE_REQUEST_HCM&amp;amp;action=CREATE_IN_TAB&amp;amp;objKey=SelfServiceCategory_c%3DNBS_HRM_MMDS%3BSelfServiceSubCategory_c%3DNBS_HRM_MMDS_AAQ%3BChannelTypeCd%3DNBS_HRM_ODA&quot;&gt;raise a service request&lt;/a&gt;. Please include as much information as possible, including screenshots."/>
        <s v="holuday calculator"/>
        <s v="When you calculate someone's FTE rate you're effectively working out what proportion of a 35 hour (full time) week that person works for. All full timers have an FTE rate of 1.0. Anyone who works fewer than 35 hours a week will have an FTE rate of less than 1.0. For example, if you work 19 hours a week your FTE rate is 19 divided by 35 = 0.54. If you don't work the same number of hours every week you need to use your average weekly hours per month: average weekly hours divided by 35. When you reduce/increase the total no. of hours that you work in a month your FTE rate will also go up/down accordingly. Use your new (average) weekly hours figure to work out your new FTE rate i.e. divide it by 35 to get your new FTE rate."/>
        <s v="overtime"/>
        <s v="how do I raise a ticket with HR"/>
        <s v="raise a ticket with HR"/>
        <s v="I'd like to raise a HR request"/>
        <s v="i consend my hours so work my 35 hour week over 4 days - why have I had 7 hours deducted from my absence allowance"/>
        <s v="fixed term perm"/>
        <s v="Ok you can do that here.&lt;br /&gt;_x000a_&lt;a href=&quot;https://dnn.fa.em2.oraclecloud.com/hcmUI/faces/deeplink?objType=CHANGE_ASSIGNMENT&quot;&gt;Change your direct report's assignment&lt;/a&gt;. You should only use this to confirm their probation, extend or confirm their fixed term contract, update their secondment, location, or department details. Take a look at the &lt;a href=&quot;https://dnn.fa.em2.oraclecloud.com/fscmUI/faces/deeplink?objType=CSO_ARTICLE_CONTENT_KM&amp;amp;objKey=docId%3DHRGUI56%3Blocale%3Den_US&amp;amp;action=EDIT_IN_TAB&quot;&gt;PeopleCloud Manager Keying Guide&lt;/a&gt;Â to find out how."/>
        <s v="holiday left in 2023"/>
        <s v="how much holiday have i left to use"/>
        <s v="Here's your absence balance as of 03/03/2023._x000a__x000a_&lt;b&gt;202 hrs 4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View balance as of today"/>
        <s v="I need to make an occupational health referral"/>
        <s v="Here's your absence balance as of 31/12/2023._x000a__x000a_&lt;b&gt;76 hrs 4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ontact payroll about tax code"/>
        <s v="How do I contact payroll"/>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CLAIRE.JORDAN@NATIONWIDE.CO.UK%22%2c+env%3a+%22https://dnn.fa.em2.oraclecloud.com%22%7d&amp;opauniqueuser=CLAIRE.JORDAN@NATIONWIDE.CO.UK"/>
        <s v="holiday allowance"/>
        <s v="can I forward any untaken holiday before going on maternity"/>
        <s v="When you're on maternity leave or adoption leave you continue to accrue holiday in the same way you did when you were at work. This also applies to your public holiday entitlement - it will continue to work like it did before you went on leave. You have the option to use some or all of your accrued holiday at the end of your leave (to extend your leave), or you can choose to use it all after you've returned. And when you've returned to work you'll continue to accrue holiday for the rest of the holiday year."/>
        <s v="How can I get a copy of my contract"/>
        <s v="tenancy reference"/>
        <s v="Holiday Entitlement calenda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MARK.OTTEN@NATIONWIDE.CO.UK%22%2c+env%3a+%22https://dnn.fa.em2.oraclecloud.com%22%7d&amp;opauniqueuser=MARK.OTTEN@NATIONWIDE.CO.UK_x000a_Job Security and Redundancy Policy: https://dnn.fa.em2.oraclecloud.com:443/fscmUI/faces/deeplink?objType=CSO_ARTICLE_CONTENT_KM&amp;objKey=docId%3DHRPOL17%3Blocale%3Den_US&amp;action=EDIT_IN_TAB"/>
        <s v="how do i work out how much holiday i have"/>
        <s v="cancel resignation"/>
        <s v="london allowance"/>
        <s v="Hi there just want to know if you can carry holiday next year"/>
        <s v="Extend fixed term contrac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Lisa.Davies@nationwide.co.uk%22%2c+env%3a+%22https://dnn.fa.em2.oraclecloud.com%22%7d&amp;opauniqueuser=Lisa.Davies@nationwide.co.uk_x000a_Job Security and Redundancy Policy: https://dnn.fa.em2.oraclecloud.com:443/fscmUI/faces/deeplink?objType=CSO_ARTICLE_CONTENT_KM&amp;objKey=docId%3DHRPOL17%3Blocale%3Den_US&amp;action=EDIT_IN_TAB"/>
        <s v="Here's your absence balance as of 03/03/2023._x000a__x000a_&lt;b&gt;18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162 hrs&lt;/b&gt; of &lt;b&gt;Holiday&lt;/b&gt; from Jun 12th to Aug 7th_x000a__x000a_Schedule time off: https://dnn.fa.em2.oraclecloud.com/hcmUI/faces/deeplink?objType=ADD_ABSENCE&amp;action=NONE_x000a_View absences for a specific duration_x000a_View absence balance (excl. sickness balance)"/>
        <s v="Here's your absence balance as of 03/03/2023._x000a__x000a_&lt;b&gt;77 hrs 12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55 hrs 12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r Policy on ordering a normal chair"/>
        <s v="location change"/>
        <s v="accomodation"/>
        <s v="accomodation expenses"/>
        <s v="people cloud manager keying guide"/>
        <s v="how do i find out my hourly rate"/>
        <s v="update address"/>
        <s v="performance support agreement"/>
        <s v="what is my student loan deduction"/>
        <s v="The Student Loans Company notify us when your salary hits the threshold for you to start repaying your outstanding student loan. Repayments are deducted directly from your pay and how much you repay each month depends on the type of student loan you have i.e. plan 1, plan 2, plan 4 (Scottish) or postgraduate. The thresholds and repayment rates are shown &lt;a href=&quot;https://www.gov.uk/repaying-your-student-loan/when-you-start-repaying&quot;&gt;here&lt;/a&gt;."/>
        <s v="how do i change an employees cost centre"/>
        <s v="external  candidate HR email address"/>
        <s v="After becoming a parent and after maternity leave is completed, what other leave is an employee entitled to, both paid and unpaid plus is there a return to work policy?"/>
        <s v="overtime claim"/>
        <s v="Here's your absence balance as of 03/03/2023._x000a__x000a_&lt;b&gt;124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to i delete a bank account"/>
        <s v="whats the last day you can submit overtime"/>
        <s v="submitting overtime"/>
        <s v="When you submit an overtime claim you'll get a confirmation notification to your bell icon at the top right of your screen. The claim itself won't show in Personal Contributions again until your manager has actioned it. You'll get another notification when they've done this. When you click on your bell icon you need to click on 'Show All' and then on 'Created by Me'."/>
        <s v="how to submit overtimmme"/>
        <s v="When you've received your MATB1/Matching certificate you'll need to show it to your manager so they can verify it, either face to face or over teams. Your manager will need to go into your maternity/adoption absence record and attach a copy of your certificate to the absence by adding it to the 'Comments and Attachments' section. They'll also need to update the comments field to say that they've seen the original document and then re-submit (not save) the absence."/>
        <s v="how to submit overtime"/>
        <s v="You'll receive a notification whenever one of your team members submits an overtime claim. Alternatively, you can check your pending overtime approvals &lt;a href=&quot;https://dnn.fa.em2.oraclecloud.com/fscmUI/faces/deeplink?objType=BEN_PENDING_ACTIONS&amp;action=NONE&quot;&gt;here&lt;/a&gt;. It's important you review all claims to make sure that the correct rate/allowance/hrs are being claimed. These are the monthly &lt;a href=&quot;https://nbsuk.sharepoint.com/sites/INTRA-Salary/SitePages/Payroll-and-payment-of-salary.aspx&quot;&gt;cut off dates&lt;/a&gt; for overtime claims. Please prioritise to action claims before the cut-off. Claims approved after the cut-off wont be paid until the subsequent pay day."/>
        <s v="submit obertim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abran.shahid@nationwide.co.uk%22%2c+env%3a+%22https://dnn.fa.em2.oraclecloud.com%22%7d&amp;opauniqueuser=jabran.shahid@nationwide.co.uk_x000a_Job Security and Redundancy Policy: https://dnn.fa.em2.oraclecloud.com:443/fscmUI/faces/deeplink?objType=CSO_ARTICLE_CONTENT_KM&amp;objKey=docId%3DHRPOL17%3Blocale%3Den_US&amp;action=EDIT_IN_TAB"/>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morgan.raby@nationwide.co.uk%22%2c+env%3a+%22https://dnn.fa.em2.oraclecloud.com%22%7d&amp;opauniqueuser=morgan.raby@nationwide.co.uk"/>
        <s v="bupa"/>
        <s v="Hello, Wayne. To search by a question or phrase, you can say 'search'. If you already know the doc ID or the title of the article you are looking for, you can say, 'find HFAQ3' or 'find &quot;article title&quot;', for example. For more instruction, say help."/>
        <s v="flexible working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CHRIS.HEWITSON@NATIONWIDE.CO.UK%22%2c+env%3a+%22https://dnn.fa.em2.oraclecloud.com%22%7d&amp;opauniqueuser=CHRIS.HEWITSON@NATIONWIDE.CO.UK"/>
        <s v="claim expenses"/>
        <s v="pay dates"/>
        <s v="update bank details"/>
        <s v="how do i get a employer reference"/>
        <s v="expression of wish"/>
        <s v="get car allowance"/>
        <s v="change line manager"/>
        <s v="Only HR or your manager can update your employment information. Please speak to your manager in the first instance. If they're unable to update your details themselves they can raise a service request via their Helpdesk tab in PeopleCloud and the team will help them._x000a__x000a_However, you can &lt;a href=&quot;https://dnn.fa.em2.oraclecloud.com/hcmUI/faces/deeplink?objType=CHANGE_MANAGER&quot;&gt;change your employee's manager&lt;/a&gt;."/>
        <s v="i think my tax code is wrong"/>
        <s v="Tax (PAYE) codes are driven by HMRC and only they will be able to confirm that you're on the correct code. HMRC's contact options are &lt;a href=&quot;https://www.gov.uk/government/organisations/hm-revenue-customs/contact/income-tax-enquiries-for-individuals-pensioners-and-employees&quot;&gt;here&lt;/a&gt;. Remember to have your National Insurance no. to hand when you contact them."/>
        <s v="Hi Can you please check my Absences to date showing 50Hr 30 Mins."/>
        <s v="i think my earning for the current tax year are wrong on the hmrc website"/>
        <s v="hmrc has the income for my tax code?"/>
        <s v="Public holiday dates"/>
        <s v="hr forms"/>
        <s v="im on a saturday contract, what do i claim for overtime"/>
        <s v="Hi One of my direct reports can no longer access the timesheet portal. Can you help?"/>
        <s v="severance calcual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EWA.TOKARSKI@NATIONWIDE.CO.UK%22%2c+env%3a+%22https://dnn.fa.em2.oraclecloud.com%22%7d&amp;opauniqueuser=EWA.TOKARSKI@NATIONWIDE.CO.UK_x000a_Job Security and Redundancy Policy: https://dnn.fa.em2.oraclecloud.com:443/fscmUI/faces/deeplink?objType=CSO_ARTICLE_CONTENT_KM&amp;objKey=docId%3DHRPOL17%3Blocale%3Den_US&amp;action=EDIT_IN_TAB"/>
        <s v="paternity leave"/>
        <s v="view my job description"/>
        <s v="Your job title is &lt;b&gt;Business Supp Consultant (1)&lt;/b&gt;._x000a__x000a_Need to see one of your co-workers job details? Try &lt;q&gt;Show me John Smith's job details&lt;/q&gt;."/>
        <s v="When will my redundancy be paid?"/>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LAURA.SMITH3@NATIONWIDE.CO.UK%22%2c+env%3a+%22https://dnn.fa.em2.oraclecloud.com%22%7d&amp;opauniqueuser=LAURA.SMITH3@NATIONWIDE.CO.UK_x000a_Job Security and Redundancy Policy: https://dnn.fa.em2.oraclecloud.com:443/fscmUI/faces/deeplink?objType=CSO_ARTICLE_CONTENT_KM&amp;objKey=docId%3DHRPOL17%3Blocale%3Den_US&amp;action=EDIT_IN_TAB"/>
        <s v="death policy"/>
        <s v="grooming standards"/>
        <s v="contract type"/>
        <s v="uniform standards"/>
        <s v="My personal email needs to be changed"/>
        <s v="Sure. Here's how you can do it._x000a_&lt;a href='https://dnn.fa.em2.oraclecloud.com/hcmUI/faces/deeplink?objType=EMP_CONTACT_INFO&amp;action=NONE'&gt;View and update your home email&lt;/a&gt;"/>
        <s v="NEW STARTER DECLARATION"/>
        <s v="If you're a new starter and you have a P45 from your previous employer you need to send a copy of it to us as soon as possible to prevent you paying emergency tax on your first pay. To do this, raise a &lt;a href=&quot;https://dnn.fa.em2.oraclecloud.com/fscmUI/faces/deeplink?objType=SVC_SERVICE_REQUEST_HCM&amp;amp;action=CREATE_IN_TAB&amp;amp;objKey=SelfServiceCategory_c%3DNBS_HRM_PAB%3BSelfServiceSubCategory_c%3DNBS_HRM_PAB_AAQ%3BChannelTypeCd%3DNBS_HRM_ODA&quot;&gt;Service Request&lt;/a&gt; and attach a copy of your P45 to the request. If you don't have a P45 from your previous employer you would have been asked to provide the necessary information as part of your onboarding activities. Please make sure you do this as soon as possible."/>
        <s v="I'm being discriminated against and need help"/>
        <s v="changed address"/>
        <s v="paternity checklis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SAM.FIELDING@NATIONWIDE.CO.UK%22%2c+env%3a+%22https://dnn.fa.em2.oraclecloud.com%22%7d&amp;opauniqueuser=SAM.FIELDING@NATIONWIDE.CO.UK_x000a_Job Security and Redundancy Policy: https://dnn.fa.em2.oraclecloud.com:443/fscmUI/faces/deeplink?objType=CSO_ARTICLE_CONTENT_KM&amp;objKey=docId%3DHRPOL17%3Blocale%3Den_US&amp;action=EDIT_IN_TAB"/>
        <s v="absence triggers"/>
        <s v="How  much maternity pay will I reciev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Alix.Olarerin@nationwide.co.uk%22%2c+env%3a+%22https://dnn.fa.em2.oraclecloud.com%22%7d&amp;opauniqueuser=Alix.Olarerin@nationwide.co.uk"/>
        <s v="how much maternity pay will i recieve"/>
        <s v="is it possible to purchase holiday"/>
        <s v="who do i contact about a vacancy i have applied for"/>
        <s v="OK. It sounds like youâ€™re asking about obtaining people data. If its about recruitment, either your &lt;a href=&quot;https://nbsuk.sharepoint.com/sites/INTRA-Recruitment/SitePages/Resourcing-Team-Contacts.aspx&quot;&gt;Resourcing Business Partner&lt;/a&gt; or your &lt;a href=&quot;https://nbsuk.sharepoint.com/sites/INTRA-Recruitment/SitePages/Resourcing-Team-Contacts.aspx&quot;&gt;Recruitment Delivery Manager&lt;/a&gt; can provide this to you. If its about leaving themes our &lt;a href=&quot;mailto:exitmanagement@nationwide.co.uk?subject=Leaving%20themes&quot;&gt;Exit Management Team&lt;/a&gt; can help, and if its about things like attrition or leavers rates you need to &lt;a href=&quot;https://dnn.fa.em2.oraclecloud.com/fscmUI/faces/deeplink?objType=SVC_SERVICE_REQUEST_HCM&amp;amp;action=CREATE_IN_TAB&amp;amp;objKey=SelfServiceCategory_c%3DNBS_HRM_CAT_HRSYSTEMS%3BSelfServiceSubCategory_c%3DNBS_HRM_HRSYSTEMS_PD%3BChannelTypeCd%3DNBS_HRM_ODA&quot;&gt;raise a service request&lt;/a&gt;, making sure to include as much information as possible. I also recommend reading this &lt;a href=&quot;https://nbsuk.sharepoint.com/sites/INTRA-DataPrivacy&quot;&gt;Data Privacy guidance&lt;/a&gt;."/>
        <s v="hi i returned from sickness yesterday and im on a phased return please could you assist me on how im out my hours through please"/>
        <s v="I would like for you to check what my holiday allowance is full time equivalent please? I just want to check my holiday is worked out correctly. I currently work 18.5 hours a week"/>
        <s v="application for new job"/>
        <s v="vacancy application"/>
        <s v="process to move to some from secondment to permanment"/>
        <s v="Secondments should be for a fixed period of time of between three months and one year. Please take a look at section 2.1 of the &lt;a href=&quot;https://dnn.fa.em2.oraclecloud.com:443/fscmUI/faces/deeplink?objType=CSO_ARTICLE_CONTENT_KM&amp;objKey=docId%3DHRPOL4%3Blocale%3Den_US&amp;action=EDIT_IN_TAB&quot;&gt;Secondment Policy&lt;/a&gt; for more information."/>
        <s v="changing a secondment"/>
        <s v="Sorry, only HR or your manager can update your salary information._x000a__x000a_However, you can &lt;a href=&quot;https://dnn.fa.em2.oraclecloud.com/hcmUI/faces/deeplink?objType=MGR_CHANGE_SALARY&quot;&gt;manage your employee's salary&lt;/a&gt;."/>
        <s v="moving a permanment role from secondment"/>
        <s v="OK. Go here to &lt;a href=&quot;https://dnn.fa.em2.oraclecloud.com/hcmUI/faces/deeplink?objType=PROMOTE&quot;&gt;promote an employee&lt;/a&gt;._x000a__x000a_You should only use Promote when theyâ€™re being promoted as a result of an authorised career progression programme, and please make sure you attach all required documentation._x000a__x000a_Take a look at the &lt;a href=&quot;https://dnn.fa.em2.oraclecloud.com/fscmUI/faces/deeplink?objType=CSO_ARTICLE_CONTENT_KM&amp;objKey=docId%3DHRGUI56%3Blocale%3Den_US&amp;action=EDIT_IN_TAB&quot;&gt; PeopleCloud Manager Keying Guide&lt;/a&gt;"/>
        <s v="how do i get a copy of my contract of employment"/>
        <s v="Where to record that a direct report has resigned"/>
        <s v="When a direct report is leaving Nationwide there are some &lt;a href=&quot;https://nbsuk.sharepoint.com/sites/INTRA-LeavingNationwide/SitePages/Leavers-checklist.aspx&quot;&gt;important things you &lt;strong&gt;must&lt;/strong&gt; do before they leave&lt;/a&gt; to make sure their leaving pay is correct, their systems / buildings access is removed, and they've returned their Nationwide equipment. You'll find additional guidance in the &lt;a href=&quot;https://dnn.fa.em2.oraclecloud.com/fscmUI/faces/deeplink?objType=CSO_ARTICLE_CONTENT_KM&amp;amp;objKey=docId%3DHRGUI56%3Blocale%3Den_US&amp;amp;action=EDIT_IN_TAB&quot;&gt;PeopleCloud Managers Keying Guide&lt;/a&gt;. These actions&lt;strong&gt; must be completed on time and accurately&lt;/strong&gt; to ensure the security of Nationwide, our customers and our members. If required, your manager can key terminations on your behalf. If the team member is leaving through disciplinary or other Fair Treatment at Work issues, please contact your HR Case Management Consultant before you initiate any leaving transactions in the system."/>
        <s v="What happens to unused holiday"/>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claire.kennedy@nationwide.co.uk%22%2c+env%3a+%22https://dnn.fa.em2.oraclecloud.com%22%7d&amp;opauniqueuser=claire.kennedy@nationwide.co.uk"/>
        <s v="Who can i contact about CIFAS"/>
        <s v="I'm sorry. I can't find any active colleagues called &lt;b&gt;Cifas&lt;/b&gt;. Can you enter the person's name again, in case I got it wrong. Just so you know, my directory only shows active colleagues. If the person you're looking for has left or is temporarily inactive they won't show. The same applies to the intranet directory."/>
        <s v="sick pay"/>
        <s v="raise a ticket"/>
        <s v="how do i delegate approvals"/>
        <s v="You have no pending approval requests and 24 FYIs."/>
        <s v="Here are your first 3 FYIs:_x000a__x000a_1. PeopleCloud Learning - You have recently been assigned learning_x000a__x000a_&lt;a href='https://dnn.fa.em2.oraclecloud.com:443/hcmUI/faces/adf.task-flow?tz=UTC&amp;df=medium&amp;dt=both&amp;tf=short&amp;lg=en&amp;cy=US&amp;bpmWorklistTaskId=5af5d1cf-a3c5-4ddd-8478-c04b199b24ab&amp;bpmBrowserWindowStatus=taskFlowReturn&amp;bpmWorklistContext=1d975237-e745-4f38-83ec-d30bbe1e8478%3B%3BG%3B%3BjGPjRoj3fJOspXsvSVALGVBxjj%2FkuIMbO8X917Z8MZ%2Fkg1%2BwIlpKp1UtFEOQCKoEeGS0JNLvkIZQdLl2dG4caIN6xxJhsmdW1%2FOBU3PablwqvnrIvEviux%2BLM55LxIW6smV0HGvT7dQ653s0VmZmLKfXXHXyOgAcnYuDQ6E6pDk%3D&amp;bpmClientType=&amp;sf=alta&amp;_id=HcmEmailNotificationHumantask_TF&amp;_document=WEB-INF%2Foracle%2Fapps%2Fhcm%2Fcommon%2Fcore%2Falerts%2FpublicUi%2Fcomponent%2Fflow%2FHcmEmailNotificationHumantask_TFxml.xml' target='_blank'&gt;View Details&lt;/a&gt;_x000a__x000a__x000a_2. Goals Were Shared by Heather Andrusiak_x000a__x000a_&lt;a href='https://dnn.fa.em2.oraclecloud.com:443/hcmUI/faces/adf.task-flow?tz=UTC&amp;df=medium&amp;dt=both&amp;tf=short&amp;lg=en&amp;cy=US&amp;bpmWorklistTaskId=c3c984d1-a8d8-4156-90e1-2922c65032c6&amp;bpmBrowserWindowStatus=taskFlowReturn&amp;bpmWorklistContext=1d975237-e745-4f38-83ec-d30bbe1e8478%3B%3BG%3B%3BjGPjRoj3fJOspXsvSVALGVBxjj%2FkuIMbO8X917Z8MZ%2Fkg1%2BwIlpKp1UtFEOQCKoEeGS0JNLvkIZQdLl2dG4caIN6xxJhsmdW1%2FOBU3PablwqvnrIvEviux%2BLM55LxIW6smV0HGvT7dQ653s0VmZmLKfXXHXyOgAcnYuDQ6E6pDk%3D&amp;bpmClientType=&amp;sf=alta&amp;_id=UnifiedNotificationFlow&amp;_document=WEB-INF%2Foracle%2Fapps%2Ffinancials%2FcommonModules%2Fshared%2FpublicUi%2FonlineNotification%2Fflow%2FUnifiedNotificationFlow.xml' target='_blank'&gt;View Details&lt;/a&gt;_x000a__x000a__x000a_3. Goals Were Shared by Heather Andrusiak_x000a__x000a_&lt;a href='https://dnn.fa.em2.oraclecloud.com:443/hcmUI/faces/adf.task-flow?tz=UTC&amp;df=medium&amp;dt=both&amp;tf=short&amp;lg=en&amp;cy=US&amp;bpmWorklistTaskId=e9fc646f-ee7c-4966-a05c-ce6c0cde9f20&amp;bpmBrowserWindowStatus=taskFlowReturn&amp;bpmWorklistContext=1d975237-e745-4f38-83ec-d30bbe1e8478%3B%3BG%3B%3BjGPjRoj3fJOspXsvSVALGVBxjj%2FkuIMbO8X917Z8MZ%2Fkg1%2BwIlpKp1UtFEOQCKoEeGS0JNLvkIZQdLl2dG4caIN6xxJhsmdW1%2FOBU3PablwqvnrIvEviux%2BLM55LxIW6smV0HGvT7dQ653s0VmZmLKfXXHXyOgAcnYuDQ6E6pDk%3D&amp;bpmClientType=&amp;sf=alta&amp;_id=UnifiedNotificationFlow&amp;_document=WEB-INF%2Foracle%2Fapps%2Ffinancials%2FcommonModules%2Fshared%2FpublicUi%2FonlineNotification%2Fflow%2FUnifiedNotificationFlow.xml' target='_blank'&gt;View Details&lt;/a&gt;"/>
        <s v="delegate"/>
        <s v="location changes"/>
        <s v="can i move to a different hub?"/>
        <s v="Leave balance in days"/>
        <s v="Here's your absence balance as of 04/03/2023._x000a__x000a_&lt;b&gt;133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m in need of some information about a consultant of mine transferring to a new team in a different department"/>
        <s v="expenses policy"/>
        <s v="im not sure if that will help with my query. im in need of the name and department within financial crime, that my consultant will be moving to so i can make contact with them regarding transferring her over to the new team"/>
        <s v="Ok, you can start the process here._x000a__x000a_You should only use &lt;a href=&quot;https://dnn.fa.em2.oraclecloud.com/hcmUI/faces/deeplink?objType=TRANSFER&quot;&gt;Transfer&lt;/a&gt; when theyâ€™re moving to a lower career family or to a new non-advertised role, and please make sure you attach all required documentation. _x000a__x000a_Take a look at the &lt;a href=&quot;https://dnn.fa.em2.oraclecloud.com/fscmUI/faces/deeplink?objType=CSO_ARTICLE_CONTENT_KM&amp;objKey=docId%3DHRGUI56%3Blocale%3Den_US&amp;action=EDIT_IN_TAB&quot;&gt;PeopleCloud Manager Keying Guide&lt;/a&gt; to find out how."/>
        <s v="What is notice period"/>
        <s v="how leave encashment calculated as part of leaver"/>
        <s v="You have no pending approval requests and 6 FYIs."/>
        <s v="Here are your first 3 FYIs:_x000a__x000a_1. PeopleCloud Learning - You have recently been assigned learning_x000a__x000a_&lt;a href='https://dnn.fa.em2.oraclecloud.com:443/hcmUI/faces/adf.task-flow?tz=UTC&amp;df=medium&amp;dt=both&amp;tf=short&amp;lg=en&amp;cy=US&amp;bpmWorklistTaskId=9d0d4cb5-df65-4f67-b35b-d76e69520705&amp;bpmBrowserWindowStatus=taskFlowReturn&amp;bpmWorklistContext=8aaf148d-44d4-46a0-8c5c-e6ff1ee554fc%3B%3BG%3B%3BUoYP%2FQn7OLcHkN4Rj1SUND6btUQwVl4t9%2FBtc9BZkfjsXTvlJHzozc8MAPeG1TZ2VnS%2BLVXIXSkRi%2BDZ7ncf3N9FEWDsrDnWHBx6ymNBGP%2F%2Bd0WjMbQsJt%2BA0WmJ9tXh1rTKVfulTfIhl7R6KZxviWDGll6XpeyIm3owm0WRukd8y5IhaWxqCciVAAiZbLYV&amp;bpmClientType=&amp;sf=alta&amp;_id=HcmEmailNotificationHumantask_TF&amp;_document=WEB-INF%2Foracle%2Fapps%2Fhcm%2Fcommon%2Fcore%2Falerts%2FpublicUi%2Fcomponent%2Fflow%2FHcmEmailNotificationHumantask_TFxml.xml' target='_blank'&gt;View Details&lt;/a&gt;_x000a__x000a__x000a_2. Goal Personal Development  Was Updated by Your Manager_x000a__x000a_&lt;a href='https://dnn.fa.em2.oraclecloud.com:443/hcmUI/faces/adf.task-flow?tz=UTC&amp;df=medium&amp;dt=both&amp;tf=short&amp;lg=en&amp;cy=US&amp;bpmWorklistTaskId=226639af-c39a-4811-b975-524146d6685f&amp;bpmBrowserWindowStatus=taskFlowReturn&amp;bpmWorklistContext=8aaf148d-44d4-46a0-8c5c-e6ff1ee554fc%3B%3BG%3B%3BUoYP%2FQn7OLcHkN4Rj1SUND6btUQwVl4t9%2FBtc9BZkfjsXTvlJHzozc8MAPeG1TZ2VnS%2BLVXIXSkRi%2BDZ7ncf3N9FEWDsrDnWHBx6ymNBGP%2F%2Bd0WjMbQsJt%2BA0WmJ9tXh1rTKVfulTfIhl7R6KZxviWDGll6XpeyIm3owm0WRukd8y5IhaWxqCciVAAiZbLYV&amp;bpmClientType=&amp;sf=alta&amp;_id=UnifiedNotificationFlow&amp;_document=WEB-INF%2Foracle%2Fapps%2Ffinancials%2FcommonModules%2Fshared%2FpublicUi%2FonlineNotification%2Fflow%2FUnifiedNotificationFlow.xml' target='_blank'&gt;View Details&lt;/a&gt;_x000a__x000a__x000a_3. Goal Make our Team Members Successful  Was Updated by Your Manager_x000a__x000a_&lt;a href='https://dnn.fa.em2.oraclecloud.com:443/hcmUI/faces/adf.task-flow?tz=UTC&amp;df=medium&amp;dt=both&amp;tf=short&amp;lg=en&amp;cy=US&amp;bpmWorklistTaskId=5addc424-a76e-427b-a03b-ff5fd26c1dd6&amp;bpmBrowserWindowStatus=taskFlowReturn&amp;bpmWorklistContext=8aaf148d-44d4-46a0-8c5c-e6ff1ee554fc%3B%3BG%3B%3BUoYP%2FQn7OLcHkN4Rj1SUND6btUQwVl4t9%2FBtc9BZkfjsXTvlJHzozc8MAPeG1TZ2VnS%2BLVXIXSkRi%2BDZ7ncf3N9FEWDsrDnWHBx6ymNBGP%2F%2Bd0WjMbQsJt%2BA0WmJ9tXh1rTKVfulTfIhl7R6KZxviWDGll6XpeyIm3owm0WRukd8y5IhaWxqCciVAAiZbLYV&amp;bpmClientType=&amp;sf=alta&amp;_id=UnifiedNotificationFlow&amp;_document=WEB-INF%2Foracle%2Fapps%2Ffinancials%2FcommonModules%2Fshared%2FpublicUi%2FonlineNotification%2Fflow%2FUnifiedNotificationFlow.xml' target='_blank'&gt;View Details&lt;/a&gt;"/>
        <s v="How much maternity pay will I get?'"/>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LAUREN.EATON@NATIONWIDE.CO.UK%22%2c+env%3a+%22https://dnn.fa.em2.oraclecloud.com%22%7d&amp;opauniqueuser=LAUREN.EATON@NATIONWIDE.CO.UK"/>
        <s v="raise service request"/>
        <s v="how much notice do I need to give before the resignation"/>
        <s v="secondment"/>
        <s v="where can i see this on peoplecloud"/>
        <s v="new starter"/>
        <s v="emergency tax"/>
        <s v="P45/New Starter Declaration"/>
        <s v="overtime rate"/>
        <s v="The overtime types / allowances that you see in PeopleCloud are linked to your specific contract type. If you can't see a particular type / allowance it's because you're not contractually entitled to claim it."/>
        <s v="Here's your absence balance as of 04/03/2023._x000a__x000a_&lt;b&gt;101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i i currently work 35 hours and i am looking to redice my hours to 28 hours per week - what would my monthly pay be please"/>
        <s v="what holiday entilment would i get for 28 hours plaese"/>
        <s v="no if my hours reduce from 35hours to 28 hours would i get less holidays per annual year"/>
        <s v="what is my hourly rate."/>
        <s v="deskside assessment"/>
        <s v="bodycare"/>
        <s v="Employment referenc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NATASHA.COXILL@NATIONWIDE.CO.UK%22%2c+env%3a+%22https://dnn.fa.em2.oraclecloud.com%22%7d&amp;opauniqueuser=NATASHA.COXILL@NATIONWIDE.CO.UK_x000a_Job Security and Redundancy Policy: https://dnn.fa.em2.oraclecloud.com:443/fscmUI/faces/deeplink?objType=CSO_ARTICLE_CONTENT_KM&amp;objKey=docId%3DHRPOL17%3Blocale%3Den_US&amp;action=EDIT_IN_TAB"/>
        <s v="where do i find  In Year Salary Review Request Form"/>
        <s v="how much notice do i need to give to leave nationwide"/>
        <s v="Employee statement is incorrect"/>
        <s v="shared parental leave"/>
        <s v="Shared Parental Leave_x000a__x000a_To find out more please have a look at the Shared Parental Leave Policy. You may also find it helpful to use the Shared Parental Leave and Pay Questionnaire which will estimate your leave and pay values based on the information you enter into it._x000a_Shared Parental Leave Policy: https://dnn.fa.em2.oraclecloud.com:443/fscmUI/faces/deeplink?objType=CSO_ARTICLE_CONTENT_KM&amp;objKey=docId%3DHRPOL12%3Blocale%3Den_US&amp;action=EDIT_IN_TAB_x000a_Shared Parental Leave and Pay Questionnaire: https://nbs-opa.custhelp.com/web-determinations/startsession/NBS_SharedLeave?seedData=%7bname%3a+%22liam.wells@nationwide.co.uk%22%2c+env%3a+%22https://dnn.fa.em2.oraclecloud.com%22%7d&amp;opauniqueuser=liam.wells@nationwide.co.uk"/>
        <s v="what is my holiday entitlemen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Claire.Langford@nationwide.co.uk%22%2c+env%3a+%22https://dnn.fa.em2.oraclecloud.com%22%7d&amp;opauniqueuser=Claire.Langford@nationwide.co.uk"/>
        <s v="holiday calendar"/>
        <s v="You don't have any time off in the next twelve months._x000a__x000a_Schedule time off: https://dnn.fa.em2.oraclecloud.com/hcmUI/faces/deeplink?objType=ADD_ABSENCE&amp;action=NONE_x000a_View past absences_x000a_View absences for a specific duration_x000a_View absence balance (excl. sickness balance)"/>
        <s v="Here's your absence balance as of 04/03/2023._x000a__x000a_&lt;b&gt;47 hrs 4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lp with holiday error"/>
        <s v="I joined on 31/10/1988  how much notice do I need to give if I intend to retire on 31/03/2024.  And how much if it was 23/02/2024"/>
        <s v="I've tried that - too confusing - I might get it wrong - i want an official HR response."/>
        <s v="How do I add I am a carer?"/>
        <s v="In peoplecloud"/>
        <s v="how do I speak to a real HR person"/>
        <s v="team birthday"/>
        <s v="You can see you team members birthdays on Appreciate, if they've chosen to share it on there."/>
        <s v="My manager has agreed flexible working (10 in 9) - how do we formalise this?  Is it just a case of him changing my my hours on peoplecloud?"/>
        <s v="apply for car allowance"/>
        <s v="holiday carry over"/>
        <s v="You have no pending approval requests and 4 FYIs."/>
        <s v="Here are your first 3 FYIs:_x000a__x000a_1. Reminder - Task New Starter Declaration Allocated for Christian Paul, 500874 is Due in 3 Days_x000a_2. Reminder - Task Bank Details Allocated for Christian Paul, 500874 is Due in 3 Days_x000a_3. Reminder - Task Expression of Wish Allocated for Christian Paul, 500874 is Due in 3 Days"/>
        <s v="I have completed the tasks assigned to me"/>
        <s v="You have 1 active assignment._x000a__x000a_&lt;b&gt;Engineer - E1&lt;/b&gt;, E500874._x000a_You report to Peter Ridgway in this assignment."/>
        <s v="How do I contact HR?"/>
        <s v="how do I calculate my hourly rate?"/>
        <s v="Hello, back in June last year my friend Caroline Rowe p503671 applied for a MR vacancy with Nationwide she was successful and started 10th October 2022 I believe she submitted my name Wendy Reed and P74623 for the referral payment which I haven't received, is there anyway you could look at this for me please."/>
        <s v="how many holidays are we allowed  per year?"/>
        <s v="how many holidays do i get"/>
        <s v="Here's your absence balance as of 05/03/2023._x000a__x000a_&lt;b&gt;65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7 hrs&lt;/b&gt; of &lt;b&gt;Holiday&lt;/b&gt; on Jul 14th_x000a_&lt;b&gt;14 hrs&lt;/b&gt; of &lt;b&gt;Holiday&lt;/b&gt; from Jul 3rd to Jul 4th_x000a_&lt;b&gt;14 hrs&lt;/b&gt; of &lt;b&gt;Holiday&lt;/b&gt; from Jun 22nd to Jun 23rd_x000a_&lt;b&gt;35 hrs&lt;/b&gt; of &lt;b&gt;Holiday&lt;/b&gt; from May 15th to May 19th_x000a_&lt;b&gt;1 day&lt;/b&gt; of &lt;b&gt;Sickness&lt;/b&gt; on May 2nd_x000a_&lt;b&gt;21 hrs&lt;/b&gt; of &lt;b&gt;Holiday&lt;/b&gt; from Apr 19th to Apr 21st_x000a_&lt;b&gt;1 day&lt;/b&gt; of &lt;b&gt;Sickness&lt;/b&gt; on Apr 17th_x000a_&lt;b&gt;28 hrs&lt;/b&gt; of &lt;b&gt;Holiday&lt;/b&gt; from Mar 28th to Mar 31st_x000a_&lt;b&gt;7 hrs&lt;/b&gt; of &lt;b&gt;Holiday&lt;/b&gt; on Feb 27th_x000a_&lt;b&gt;42 hrs&lt;/b&gt; of &lt;b&gt;Holiday&lt;/b&gt; from Feb 3rd to Feb 10th_x000a_&lt;b&gt;4 days&lt;/b&gt; of &lt;b&gt;Sickness&lt;/b&gt; from Nov 21st to Nov 24th_x000a__x000a_Schedule time off: https://dnn.fa.em2.oraclecloud.com/hcmUI/faces/deeplink?objType=ADD_ABSENCE&amp;action=NONE_x000a_View absences for a specific duration_x000a_View absence balance (excl. sickness balance)"/>
        <s v="Here's your absence balance as of 05/03/2023._x000a__x000a_&lt;b&gt;65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past absences"/>
        <s v="Here's your absence balance as of 31/12/2023._x000a__x000a_&lt;b&gt;65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past absences"/>
        <s v="overtime and benefits guid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LOWRIE.PICTON@NATIONWIDE.CO.UK%22%2c+env%3a+%22https://dnn.fa.em2.oraclecloud.com%22%7d&amp;opauniqueuser=LOWRIE.PICTON@NATIONWIDE.CO.UK"/>
        <s v="Hi, _x000a_I have an Industrial Placement on a fixed term contract and have received an email to end her contract. As she plans to leave on the same end date as originally agreed, please can you confirm that there is no action needed?_x000a__x000a_Thanks_x000a__x000a_Jenna"/>
        <s v="sorry, that doesnt answer the question"/>
        <s v="scottish bank holiday"/>
        <s v="how do i book half a day"/>
        <s v="Speak to an agent"/>
        <s v="Fair Treatment at Work - Ask a Question"/>
        <s v="scotland bank holiday"/>
        <s v="people cloud keying guide"/>
        <s v="ask HR"/>
        <s v="I have a DRC who has recently left the Society. She live a long way from any office and I need to get her laptop returned. Is there a process where she can return it to a branch?"/>
        <s v="When one of your direct reports leaves Nationwide you need to send any locally held personal documentation that you hold about them to us in HR. Take a look at this &lt;a href=&quot;https://nbsuk.sharepoint.com/sites/INTRA-EmployeePersonalInfo/SitePages/personal_file_held_by_manager.aspx&quot;&gt;guidance&lt;/a&gt; to see which types of documents you need to send us, and how."/>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Charlotte.Eyre@nationwide.co.uk%22%2c+env%3a+%22https://dnn.fa.em2.oraclecloud.com%22%7d&amp;opauniqueuser=Charlotte.Eyre@nationwide.co.uk"/>
        <s v="How much redundancy pay will I ge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NICOLA.COOK@NATIONWIDE.CO.UK%22%2c+env%3a+%22https://dnn.fa.em2.oraclecloud.com%22%7d&amp;opauniqueuser=NICOLA.COOK@NATIONWIDE.CO.UK_x000a_Job Security and Redundancy Policy: https://dnn.fa.em2.oraclecloud.com:443/fscmUI/faces/deeplink?objType=CSO_ARTICLE_CONTENT_KM&amp;objKey=docId%3DHRPOL17%3Blocale%3Den_US&amp;action=EDIT_IN_TAB"/>
        <s v="how much notice do i have to give"/>
        <s v="where is my contract"/>
        <s v="update tax code"/>
        <s v="I volunteer each week in a local food bank, i work 22.5hours per week so what is my entitlement for days off thanks"/>
        <s v="Delegate Peoplecloud"/>
        <s v="How do i opt out of pension"/>
        <s v="how do i stop my pension contributions"/>
        <s v="complete mid year performance reflection"/>
        <s v="Sure. I think this is what you want._x000a_&lt;a href='https://dnn.fa.em2.oraclecloud.com/fscmUI/faces/deeplink?objType=WORKER_EVALUATION&amp;action=NONE' &gt;View your Performance&lt;/a&gt;"/>
        <s v="how do I complete my mid year performance doc"/>
        <s v="how do I complete my performance reflections doc"/>
        <s v="What band am I?"/>
        <s v="What is my pay band"/>
        <s v="What Pay Band is Daniel Gill?"/>
        <s v="my pay band"/>
        <s v="pay band"/>
        <s v="My role details?"/>
        <s v="Your job title is &lt;b&gt;Compliance Advice Manager&lt;/b&gt;._x000a__x000a_Need to see one of your co-workers job details? Try &lt;q&gt;Show me John Smith's job details&lt;/q&gt;."/>
        <s v="What is the generic contact email for employment references for myself?"/>
        <s v="What ban is Compliance Advice Manager"/>
        <s v="MY pay details"/>
        <s v="How much do I get paid"/>
        <s v="What is my salary"/>
        <s v="my job detials"/>
        <s v="What grade am I?"/>
        <s v="Your preferred name is &lt;b&gt;Dan&lt;/b&gt;._x000a__x000a_&lt;a href=&quot;https://dnn.fa.em2.oraclecloud.com/fscmUI/faces/deeplink?objType=EMP_PERSONAL_DETAILS&amp;action=NONE&quot;&gt;View and update your personal details&lt;/a&gt; including your name, marital status and other demographic information. If you're changing your address or your legal name, remember to also notify HMRC._x000a__x000a_View your profile in &lt;a href=&quot;https://dnn.fa.em2.oraclecloud.com/fscmUI/faces/deeplink?objType=DIRECTORY_SEARCH&amp;action=NONE&quot;&gt;Directory&lt;/a&gt;._x000a__x000a_Need to see one of your co-workers nickname? Try &lt;q&gt;Show me John Smith's nickname&lt;/q&gt;."/>
        <s v="What job grade am I?"/>
        <s v="Holiday entitlement calcluator"/>
        <s v="scotland bank holidays"/>
        <s v="how can i contact HR by telephone"/>
        <s v="hourly wage"/>
        <s v="How do I cancel holiday?"/>
        <s v="cancel submitted holiday"/>
        <s v="contact number"/>
        <s v="what is your phone number"/>
        <s v="hr phone number"/>
        <s v="Change my employees working hours"/>
        <s v="Hi I accidently added a sickness onto my own people cloud instead of one of my team, how do I remove this?"/>
        <s v="There's guidance &lt;a href=&quot;https://nbsuk.sharepoint.com/sites/INTRA-EmployeeBenefits/SitePages/Healthcare.aspx&quot;&gt;here&lt;/a&gt; about making a claim under your Nationwide Healthcare Plan. If you're looking to amend or cancel your cover, and your cover is paid for by Nationwide, take a look at this &lt;a href=&quot;https://dnn.fa.em2.oraclecloud.com/fscmUI/faces/deeplink?objType=CSO_ARTICLE_CONTENT_KM&amp;objKey=docId%3DHRGUI143%3Blocale%3Den_US&amp;action=EDIT_IN_TAB&quot;&gt;guide&lt;/a&gt; to see how to submit your request. If you bought your cover yourself you can go directly into &lt;a href=&quot;https://nbsuk.sharepoint.com/sites/INTRA-EmployeeBenefits&quot;&gt;MyReward&lt;/a&gt; and make the changes there, via the My Benefit Choices tile."/>
        <s v="I need a letter"/>
        <s v="Should I include non working days when entering a sickness absence for a person working compressed hours"/>
        <s v="Can I speak to an agent?"/>
        <s v="outstanding overtime requests"/>
        <s v="can i check if my consultant Dani redfern is due to have a pay increase following his probation confirmation?"/>
        <s v="no"/>
        <s v="Here's your absence balance as of 07/03/2023._x000a__x000a_&lt;b&gt;101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an i order new uniform for my new starter?"/>
        <s v="change work pattern"/>
        <s v="Here's your absence balance as of 07/03/2023._x000a__x000a_&lt;b&gt;80 hrs 30 mins&lt;/b&gt; of Holiday _x000a_&lt;b&gt;0 hrs&lt;/b&gt; of Sabbatical Leave _x000a_&lt;b&gt;0 hrs&lt;/b&gt; of Recognising Loyalty _x000a_&lt;b&gt;0 hrs&lt;/b&gt; of Work Anniversary _x000a_&lt;b&gt;0 hrs&lt;/b&gt; of MyReward _x000a_&lt;b&gt;-4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here can i find the performance goals"/>
        <s v="Sure. I think this is what you want._x000a_&lt;a href='https://dnn.fa.em2.oraclecloud.com/fscmUI/faces/deeplink?objType=MY_GOALS&amp;action=NONE' &gt;View your Goals&lt;/a&gt;"/>
        <s v="Here's your absence balance as of 07/03/2023._x000a__x000a_&lt;b&gt;100 hrs 2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07/03/2023._x000a__x000a_&lt;b&gt;67 hrs&lt;/b&gt; of Holiday _x000a_&lt;b&gt;0 hrs&lt;/b&gt; of Recognising Loyalty _x000a_&lt;b&gt;0 hrs&lt;/b&gt; of Work Anniversary _x000a_&lt;b&gt;0 hrs&lt;/b&gt; of MyReward _x000a_&lt;b&gt;-13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m done"/>
        <s v="Balance of holiday as of 31.12.23"/>
        <s v="Here's your absence balance as of 31/12/2023._x000a__x000a_&lt;b&gt;32 hrs&lt;/b&gt; of Holiday _x000a_&lt;b&gt;0 hrs&lt;/b&gt; of Recognising Loyalty _x000a_&lt;b&gt;0 hrs&lt;/b&gt; of Work Anniversary _x000a_&lt;b&gt;0 hrs&lt;/b&gt; of MyReward _x000a_&lt;b&gt;-13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Harriet.Daly@nationwide.co.uk%22%2c+env%3a+%22https://dnn.fa.em2.oraclecloud.com%22%7d&amp;opauniqueuser=Harriet.Daly@nationwide.co.uk"/>
        <s v="I have an HR helpdesk service request - it was reopened last week but now it does not show in the list"/>
        <s v="my request 0000254070 is not showing"/>
        <s v="parental leave"/>
        <s v="lodging allowance net - what should be entered in Unit section"/>
        <s v="Is my tax code correct?"/>
        <s v="lodging allowance"/>
        <s v="delegation access"/>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JAMES.HANCZUK@NATIONWIDE.CO.UK%22%2c+env%3a+%22https://dnn.fa.em2.oraclecloud.com%22%7d&amp;opauniqueuser=JAMES.HANCZUK@NATIONWIDE.CO.UK"/>
        <s v="Shared Parental Leave_x000a__x000a_To find out more please have a look at the Shared Parental Leave Policy. You may also find it helpful to use the Shared Parental Leave and Pay Questionnaire which will estimate your leave and pay values based on the information you enter into it._x000a_Shared Parental Leave Policy: https://dnn.fa.em2.oraclecloud.com:443/fscmUI/faces/deeplink?objType=CSO_ARTICLE_CONTENT_KM&amp;objKey=docId%3DHRPOL12%3Blocale%3Den_US&amp;action=EDIT_IN_TAB_x000a_Shared Parental Leave and Pay Questionnaire: https://nbs-opa.custhelp.com/web-determinations/startsession/NBS_SharedLeave?seedData=%7bname%3a+%22JAMES.HANCZUK@NATIONWIDE.CO.UK%22%2c+env%3a+%22https://dnn.fa.em2.oraclecloud.com%22%7d&amp;opauniqueuser=JAMES.HANCZUK@NATIONWIDE.CO.UK"/>
        <s v="medical appointment"/>
        <s v="time off policy"/>
        <s v="Maternity pay"/>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carrie-anne.fiocca@nationwide.co.uk%22%2c+env%3a+%22https://dnn.fa.em2.oraclecloud.com%22%7d&amp;opauniqueuser=carrie-anne.fiocca@nationwide.co.uk"/>
        <s v="interim appraisals"/>
        <s v="when can i key interim appraisals"/>
        <s v="Hi, Would you be able to provide me a Statement of Employment letter? Thanks"/>
        <s v="make a secondment permanent"/>
        <s v="Do you offer the Menopause Package through Bupa as part of my benefits package?"/>
        <s v="refelctions document"/>
        <s v="how do I change my name"/>
        <s v="show my payslip"/>
        <s v="Can I keep my office chair"/>
        <s v="You can book Jury Service Leave &lt;a href=&quot;https://dnn.fa.em2.oraclecloud.com/fscmUI/faces/deeplink?objType=ADD_ABSENCE&amp;amp;action=NONE&quot;&gt;here&lt;/a&gt;.Â When you request the time off make sure to select Other Paid Absence as the absence type and Jury Service as the reason. Your manager can extend your Jury Service Leave in PeopleCloud on your behalf if the trial goes on longer than expected. The policy is &lt;a href=&quot;https://dnn.fa.em2.oraclecloud.com:443/fscmUI/faces/deeplink?objType=CSO_ARTICLE_CONTENT_KM&amp;amp;objKey=docId%3DHRPOL45%3Blocale%3Den_US&amp;amp;action=EDIT_IN_TAB&quot;&gt;here&lt;/a&gt; if you need to refer to it."/>
        <s v="payslip"/>
        <s v="How can i view my contract?"/>
        <s v="show me my payslip"/>
        <s v="&lt;a href='https://dnn.fa.em2.oraclecloud.com/hcmUI/content/conn/FusionAppsContentRepository/uuid/dDocID:8520132?download&amp;XFND_SCHEME_ID=1&amp;XFND_CERT_FP=E7A6669B1744C0DE0883C285E2A79DD364729D79&amp;XFND_RANDOM=2846278255742794831&amp;XFND_EXPIRES=1691409481656&amp;XFND_SIGNATURE=L5h7BeJz7ToWtE9FteAt0IZTNxOF~G0mu5Fg5WftQaROzUApJExMJ2fbpkiWgZLm4-73~ludA86m~UQrOwKCLJ5dlQTbp7lfnoE7LY~Sef68LiwqFhbYFIjZ8iaPmwt1vjaOvpdlCAX2Y0HQkbiZZWeEQq1Q3aWee4YaPA3DMKs_&amp;Id=8520132' &gt;View your payslip&lt;/a&gt;"/>
        <s v="E-Learning keeps crashing so I can't complete it"/>
        <s v="If you're trying to access your Learning via a MacBook you need to use the links in this &lt;a href=&quot;https://nbsuk.sharepoint.com/sites/INTRA-EssentialLearning/Shared%20Documents/Forms/AllItems.aspx?id=%2Fsites%2FINTRA%2DEssentialLearning%2FShared%20Documents%2FMac%20User%20Essential%20Learning%20Links%20v1%2E3%2Epdf&amp;amp;parent=%2Fsites%2FINTRA%2DEssentialLearning%2FShared%20Documents&quot;&gt;guide&lt;/a&gt; and make sure that you're using the Safari browser.&lt;br /&gt;_x000a_&lt;strong&gt;Navigation buttons not showing?&lt;/strong&gt;&lt;br /&gt;_x000a_This may be because the zoom setting on your internet browser is too high. Please check by opening your browser and clicking on the three dots at the top right of the screen. It needs to be set to Â 75% or less.&lt;br /&gt;_x000a_&lt;strong&gt;Completed learning showing as incomplete?&lt;/strong&gt;&lt;br /&gt;_x000a_If you've completed a learning module, but it's not showing as complete, check to make sure that you clicked on Save &amp; Close when you completed it.Â &lt;br /&gt;_x000a_&lt;strong&gt;Video not playing or something else?&lt;/strong&gt;&lt;br /&gt;_x000a_Please raise a &lt;a href=&quot;https://dnn.fa.em2.oraclecloud.com/fscmUI/faces/deeplink?objType=SVC_SERVICE_REQUEST_HCM&amp;amp;action=CREATE_IN_TAB&amp;amp;objKey=SelfServiceCategory_c%3DNBS_HRM_MMDS%3BSelfServiceSubCategory_c%3DNBS_HRM_MMDS_AAQ%3BChannelTypeCd%3DNBS_HRM_ODA&quot;&gt;Service Request&lt;/a&gt; and tell us the name of the module you're in and the issues you're experiencing."/>
        <s v="how to key a schedule assignment"/>
        <s v="holidays carried over"/>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Amber.Churm@nationwide.co.uk%22%2c+env%3a+%22https://dnn.fa.em2.oraclecloud.com%22%7d&amp;opauniqueuser=Amber.Churm@nationwide.co.uk"/>
        <s v="New starter asked to hand in notice"/>
        <s v="process for new starter leaving"/>
        <s v="Link does not work"/>
        <s v="view service request"/>
        <s v="timesheet"/>
        <s v="can you tell who is or was P11226  please?"/>
        <s v="What is the full name or email of the person whose information you want to see?"/>
        <s v="help with pay"/>
        <s v="Check out our &lt;a href=&quot;https://nbsuk.sharepoint.com/:p:/r/sites/INTRA-SocialInvestment/_layouts/15/Doc.aspx?sourcedoc=%7b2EA316E6-7EF7-4337-87C4-C9124D489DEA%7d&amp;amp;file=Quick%20guide%20to%20Payroll%20Giving.ppt&amp;amp;action=edit&amp;amp;mobileredirect=true&amp;amp;DefaultItemOpen=1&quot;&gt;quick guide to Payroll Giving&lt;/a&gt; and these &lt;a href=&quot;https://nbsuk.sharepoint.com/sites/SocialInvestmentHub/_layouts/15/viewer.aspx?sourcedoc=%7b4be1e47c-c2b9-40e2-8c80-fbd0d8eed95b%7d&quot;&gt;handy FAQâ€™s&lt;/a&gt;. If you need further help after looking at the guides, please contact &lt;a href=&quot;mailto:social.investment@nationwide.co.uk&quot;&gt;Social Investment&lt;/a&gt;."/>
        <s v="I dont know thats"/>
        <s v="Do know now"/>
        <s v="end secondment"/>
        <s v="is a scheduled holiday deducted from holiday balance"/>
        <s v="i am retiring on 13th October and still have holiday that I have accrued but wont have time to take.  will this show in my final payslip"/>
        <s v="You don't have any time off scheduled on 13/10/2023.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s v="is there an inflationary pay rise this year?"/>
        <s v="Can I have some advice on the Cycle2Work scheme please?"/>
        <s v="I want to promote"/>
        <s v="How can I contact HR"/>
        <s v="Is there a number I can call?"/>
        <s v="How can I contact the HR team"/>
        <s v="how long do i have off for covid?"/>
        <s v="Hmm. I didn't quite understand the duration to look for absences. Try something like the &quot;previous 6 months&quot;, &quot;May 2022&quot; or &quot;Mar 5 and Apr 18&quot;."/>
        <s v="Cannot find the holiday calculator"/>
        <s v="when did i join nationwide"/>
        <s v="sell holiday"/>
        <s v="Here's your absence balance as of 07/03/2023._x000a__x000a_&lt;b&gt;132 hrs 30 mins&lt;/b&gt; of Holiday _x000a_&lt;b&gt;7 hrs&lt;/b&gt; of Recognising Loyalty _x000a_&lt;b&gt;7 hrs&lt;/b&gt; of Work Anniversary _x000a_&lt;b&gt;0 hrs&lt;/b&gt; of MyReward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8 hrs 45 mins&lt;/b&gt; of &lt;b&gt;Holiday&lt;/b&gt; on Aug 15th_x000a__x000a_Schedule time off: https://dnn.fa.em2.oraclecloud.com/hcmUI/faces/deeplink?objType=ADD_ABSENCE&amp;action=NONE_x000a_View absences for a specific duration_x000a_View absence balance (excl. sickness balance)"/>
        <s v="Here's your absence balance as of 07/03/2023._x000a__x000a_&lt;b&gt;132 hrs 30 mins&lt;/b&gt; of Holiday _x000a_&lt;b&gt;7 hrs&lt;/b&gt; of Recognising Loyalty _x000a_&lt;b&gt;7 hrs&lt;/b&gt; of Work Anniversary _x000a_&lt;b&gt;0 hrs&lt;/b&gt; of MyReward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HI, i have tried accessing my reward to amend my pension contributions however it is saying i am a leaver. i left nationwide in may 21 and have re started today however have the same P number as last time."/>
        <s v="When you return to work from any type of long term leave your holiday details will be updated in the month following your return to work. If they haven't updated within this period please raise a &lt;a href=&quot;https://dnn.fa.em2.oraclecloud.com/fscmUI/faces/deeplink?objType=SVC_SERVICE_REQUEST_HCM&amp;amp;action=CREATE_IN_TAB&amp;amp;objKey=SelfServiceCategory_c%3DNBS_HRM_MMDS%3BSelfServiceSubCategory_c%3DNBS_HRM_MMDS_AAQ%3BChannelTypeCd%3DNBS_HRM_ODA&quot;&gt;Service Request&lt;/a&gt; and attach a screen shot of your holiday summary to the request.&lt;br /&gt;_x000a_If you've returned from maternity leave or adoption leave please refer to your Return to Work Letter which confirms what your holiday entitlement should be."/>
        <s v="where is the severance calcula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DAVID.WRIGHT3@NATIONWIDE.CO.UK%22%2c+env%3a+%22https://dnn.fa.em2.oraclecloud.com%22%7d&amp;opauniqueuser=DAVID.WRIGHT3@NATIONWIDE.CO.UK_x000a_Job Security and Redundancy Policy: https://dnn.fa.em2.oraclecloud.com:443/fscmUI/faces/deeplink?objType=CSO_ARTICLE_CONTENT_KM&amp;objKey=docId%3DHRPOL17%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UDSON.HENRY@NATIONWIDE.CO.UK%22%2c+env%3a+%22https://dnn.fa.em2.oraclecloud.com%22%7d&amp;opauniqueuser=JUDSON.HENRY@NATIONWIDE.CO.UK_x000a_Job Security and Redundancy Policy: https://dnn.fa.em2.oraclecloud.com:443/fscmUI/faces/deeplink?objType=CSO_ARTICLE_CONTENT_KM&amp;objKey=docId%3DHRPOL17%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GRAHAM.STRAUGHAIR@NATIONWIDE.CO.UK%22%2c+env%3a+%22https://dnn.fa.em2.oraclecloud.com%22%7d&amp;opauniqueuser=GRAHAM.STRAUGHAIR@NATIONWIDE.CO.UK_x000a_Job Security and Redundancy Policy: https://dnn.fa.em2.oraclecloud.com:443/fscmUI/faces/deeplink?objType=CSO_ARTICLE_CONTENT_KM&amp;objKey=docId%3DHRPOL17%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PETER.POVEY@NATIONWIDE.CO.UK%22%2c+env%3a+%22https://dnn.fa.em2.oraclecloud.com%22%7d&amp;opauniqueuser=PETER.POVEY@NATIONWIDE.CO.UK_x000a_Job Security and Redundancy Policy: https://dnn.fa.em2.oraclecloud.com:443/fscmUI/faces/deeplink?objType=CSO_ARTICLE_CONTENT_KM&amp;objKey=docId%3DHRPOL17%3Blocale%3Den_US&amp;action=EDIT_IN_TAB"/>
        <s v="overtime payment"/>
        <s v="overtime payment amounts"/>
        <s v="how much do i get paid for overtime"/>
        <s v="employment letter request"/>
        <s v="what do I need to do with premature birrth"/>
        <s v="Sorry, you can't view another worker's information."/>
        <s v="how to find out career family"/>
        <s v="career family"/>
        <s v="overtime cut off"/>
        <s v="Holiday guide"/>
        <s v="Here's your absence balance as of 07/03/2023._x000a__x000a_&lt;b&gt;91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3 hrs 30 mins&lt;/b&gt; of &lt;b&gt;Holiday&lt;/b&gt; on Jul 14th_x000a_&lt;b&gt;7 hrs&lt;/b&gt; of &lt;b&gt;Holiday&lt;/b&gt; on Jul 3rd_x000a_&lt;b&gt;3 hrs 30 mins&lt;/b&gt; of &lt;b&gt;Holiday&lt;/b&gt; on Jun 28th_x000a_&lt;b&gt;7 hrs&lt;/b&gt; of &lt;b&gt;Holiday&lt;/b&gt; on Jun 27th_x000a_&lt;b&gt;35 hrs&lt;/b&gt; of &lt;b&gt;Holiday&lt;/b&gt; from Jun 5th to Jun 9th_x000a_&lt;b&gt;7 hrs&lt;/b&gt; of &lt;b&gt;Holiday&lt;/b&gt; on May 5th_x000a_&lt;b&gt;49 hrs&lt;/b&gt; of &lt;b&gt;Holiday&lt;/b&gt; from Mar 9th to Mar 17th_x000a_&lt;b&gt;7 hrs&lt;/b&gt; of &lt;b&gt;Holiday&lt;/b&gt; on Mar 7th_x000a_&lt;b&gt;7 hrs&lt;/b&gt; of &lt;b&gt;Holiday&lt;/b&gt; on Jan 6th_x000a_&lt;b&gt;14 hrs&lt;/b&gt; of &lt;b&gt;Holiday&lt;/b&gt; from Dec 28th to Dec 29th_x000a_&lt;b&gt;3 hrs 30 mins&lt;/b&gt; of &lt;b&gt;Holiday&lt;/b&gt; on Dec 16th_x000a_&lt;b&gt;3 hrs 30 mins&lt;/b&gt; of &lt;b&gt;Holiday&lt;/b&gt; on Nov 22nd_x000a_&lt;b&gt;3 hrs 30 mins&lt;/b&gt; of &lt;b&gt;Holiday&lt;/b&gt; on Nov 4th_x000a_&lt;b&gt;35 hrs&lt;/b&gt; of &lt;b&gt;Holiday&lt;/b&gt; from Oct 17th to Oct 21st_x000a_&lt;b&gt;3 hrs 30 mins&lt;/b&gt; of &lt;b&gt;Holiday&lt;/b&gt; on Oct 14th_x000a_&lt;b&gt;7 hrs&lt;/b&gt; of &lt;b&gt;Holiday&lt;/b&gt; on Oct 12th_x000a_&lt;b&gt;7 hrs&lt;/b&gt; of &lt;b&gt;Holiday&lt;/b&gt; on Sep 2nd_x000a_&lt;b&gt;7 hrs&lt;/b&gt; of &lt;b&gt;Holiday&lt;/b&gt; on Aug 19th_x000a__x000a_Schedule time off: https://dnn.fa.em2.oraclecloud.com/hcmUI/faces/deeplink?objType=ADD_ABSENCE&amp;action=NONE_x000a_View absences for a specific duration_x000a_View absence balance (excl. sickness balance)"/>
        <s v="Jan 2023 and October 2023"/>
        <s v="You have the following time off between 01/01/2023 and 31/12/2023._x000a__x000a_&lt;b&gt;7 hrs&lt;/b&gt; of &lt;b&gt;Holiday&lt;/b&gt; on Jan 6th_x000a_&lt;b&gt;7 hrs&lt;/b&gt; of &lt;b&gt;Holiday&lt;/b&gt; on Mar 7th_x000a_&lt;b&gt;49 hrs&lt;/b&gt; of &lt;b&gt;Holiday&lt;/b&gt; from Mar 9th to Mar 17th_x000a_&lt;b&gt;7 hrs&lt;/b&gt; of &lt;b&gt;Holiday&lt;/b&gt; on May 5th_x000a_&lt;b&gt;35 hrs&lt;/b&gt; of &lt;b&gt;Holiday&lt;/b&gt; from Jun 5th to Jun 9th_x000a_&lt;b&gt;7 hrs&lt;/b&gt; of &lt;b&gt;Holiday&lt;/b&gt; on Jun 27th_x000a_&lt;b&gt;3 hrs 30 mins&lt;/b&gt; of &lt;b&gt;Holiday&lt;/b&gt; on Jun 28th_x000a_&lt;b&gt;7 hrs&lt;/b&gt; of &lt;b&gt;Holiday&lt;/b&gt; on Jul 3rd_x000a_&lt;b&gt;3 hrs 30 mins&lt;/b&gt; of &lt;b&gt;Holiday&lt;/b&gt; on Jul 14th_x000a_&lt;b&gt;35 hrs&lt;/b&gt; of &lt;b&gt;Holiday&lt;/b&gt; from Oct 16th to Oct 20th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Laura.Davies2@nationwide.co.uk%22%2c+env%3a+%22https://dnn.fa.em2.oraclecloud.com%22%7d&amp;opauniqueuser=Laura.Davies2@nationwide.co.uk_x000a_Job Security and Redundancy Policy: https://dnn.fa.em2.oraclecloud.com:443/fscmUI/faces/deeplink?objType=CSO_ARTICLE_CONTENT_KM&amp;objKey=docId%3DHRPOL17%3Blocale%3Den_US&amp;action=EDIT_IN_TAB"/>
        <s v="A team member is leaving through retirement, what do I need to do"/>
        <s v="does Nationwide pay for an eye test"/>
        <s v="How to change the cost centre for my team"/>
        <s v="can you tell me my salary full tim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jordan.osmond@nationwide.co.uk%22%2c+env%3a+%22https://dnn.fa.em2.oraclecloud.com%22%7d&amp;opauniqueuser=jordan.osmond@nationwide.co.uk"/>
        <s v="What workplace adjustments are there"/>
        <s v="holiday pro rata"/>
        <s v="how much holiday pro rata"/>
        <s v="You can only see absence balances for your team. Do you want to check balance for someone in your team?_x000a__x000a_Yes_x000a_No"/>
        <s v="change nam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HEIDI.TANSLEY@NATIONWIDE.CO.UK%22%2c+env%3a+%22https://dnn.fa.em2.oraclecloud.com%22%7d&amp;opauniqueuser=HEIDI.TANSLEY@NATIONWIDE.CO.UK_x000a_Job Security and Redundancy Policy: https://dnn.fa.em2.oraclecloud.com:443/fscmUI/faces/deeplink?objType=CSO_ARTICLE_CONTENT_KM&amp;objKey=docId%3DHRPOL17%3Blocale%3Den_US&amp;action=EDIT_IN_TAB"/>
        <s v="holiday entitelement"/>
        <s v="In July you updated scheduled KPI on QStory, ever since then, I've found it impossible to stay on track with my schedule. Are you going to give us administration time so we can get other work we need done in the day, or will I be forced to do this outside of my work hours unpaid?"/>
        <s v="If I am signed off ill by a doctor and had holiday absence booked do I lose those days holiday"/>
        <s v="The &lt;a href=&quot;https://dnn.fa.em2.oraclecloud.com:443/fscmUI/faces/deeplink?objType=CSO_ARTICLE_CONTENT_KM&amp;amp;objKey=docId%3DHRPOL45%3Blocale%3Den_US&amp;amp;action=EDIT_IN_TAB&quot;&gt;Holiday Policy&lt;/a&gt;Â tells you all about what happens to your holiday allowance and your booked holidays when you're on sick leave."/>
        <s v="private healthcare"/>
        <s v="acces to grow learning"/>
        <s v="i havent been given access to grow learning"/>
        <s v="Can you you help me get access to grow learning?"/>
        <s v="How do I know my outstanding holiday balance"/>
        <s v="reduce my hours"/>
        <s v="change my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BERNADETTE.WILLIS@NATIONWIDE.CO.UK%22%2c+env%3a+%22https://dnn.fa.em2.oraclecloud.com%22%7d&amp;opauniqueuser=BERNADETTE.WILLIS@NATIONWIDE.CO.UK"/>
        <s v="payroll cutoff"/>
        <s v="sickness and holidays"/>
        <s v="i am looking to reduce my hours to 30 per week how will this affect my holiday please?"/>
        <s v="policy ey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AMES.LEY@NATIONWIDE.CO.UK%22%2c+env%3a+%22https://dnn.fa.em2.oraclecloud.com%22%7d&amp;opauniqueuser=JAMES.LEY@NATIONWIDE.CO.UK_x000a_Job Security and Redundancy Policy: https://dnn.fa.em2.oraclecloud.com:443/fscmUI/faces/deeplink?objType=CSO_ARTICLE_CONTENT_KM&amp;objKey=docId%3DHRPOL17%3Blocale%3Den_US&amp;action=EDIT_IN_TAB"/>
        <s v="carry holiday over"/>
        <s v="employee care"/>
        <s v="role delegation"/>
        <s v="Is there a way to delegate authority for line manager when off sick"/>
        <s v="You delegate and revoke access &lt;a href=&quot;https://dnn.fa.em2.oraclecloud.com/fscmUI/faces/deeplink?objType=ROLES_AND_DELEGATIONS&amp;amp;action=NONE&quot;&gt;here&lt;/a&gt;. You'll find step by step guidance in the &lt;a href=&quot;https://dnn.fa.em2.oraclecloud.com/fscmUI/faces/deeplink?objType=CSO_ARTICLE_CONTENT_KM&amp;amp;objKey=docId%3DHRGUI54%3Blocale%3Den_US&amp;amp;action=EDIT_IN_TAB&quot;&gt;Role Delegation Guide&lt;/a&gt;. When delegating access you can choose an end date or leave it open ended. If you don't set an end date, remember to manually revoke the access when it's no longer required."/>
        <s v="HR contact number"/>
        <s v="How can I change the date of resignation submission"/>
        <s v="Subject access"/>
        <s v="access request"/>
        <s v="myreward"/>
        <s v="salary"/>
        <s v="Your current pay rate is -------GBP  annually. Your last approved adjustment was an increase of &lt;b&gt;10.9&lt;/b&gt;% (----GBP) effective on April 01, 2023."/>
        <s v="do we get paid in advance?"/>
        <s v="severance calcula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KATIE.PUTT@NATIONWIDE.CO.UK%22%2c+env%3a+%22https://dnn.fa.em2.oraclecloud.com%22%7d&amp;opauniqueuser=KATIE.PUTT@NATIONWIDE.CO.UK_x000a_Job Security and Redundancy Policy: https://dnn.fa.em2.oraclecloud.com:443/fscmUI/faces/deeplink?objType=CSO_ARTICLE_CONTENT_KM&amp;objKey=docId%3DHRPOL17%3Blocale%3Den_US&amp;action=EDIT_IN_TAB"/>
        <s v="do we get paid in arrear"/>
        <s v="how do you pay when i leave natiowndie"/>
        <s v="You can see how much National Insurance you've paid by using the &lt;a href=&quot;http://nicecalculator.hmrc.gov.uk/Class1NICs1.aspx&quot;&gt;HMRC NI Calculator&lt;/a&gt;. If you think your NI deductions are incorrect please &lt;a href=&quot;https://www.gov.uk/government/organisations/hm-revenue-customs/contact/income-tax-enquiries-for-individuals-pensioners-and-employees&quot;&gt;contact HMRC&lt;/a&gt;. Remember to have your NI number to hand when you contact them. We can only update your NI number in PeopleCloud when HMRC instruct us to. If you'd like a more detailed breakdown of your NI payments please raise a &lt;a href=&quot;https://dnn.fa.em2.oraclecloud.com/fscmUI/faces/deeplink?objType=SVC_SERVICE_REQUEST_HCM&amp;amp;action=CREATE_IN_TAB&amp;amp;objKey=SelfServiceCategory_c%3DNBS_HRM_PAB%3BSelfServiceSubCategory_c%3DNBS_HRM_PAB_AAQ%3BChannelTypeCd%3DNBS_HRM_ODA&quot;&gt;Service Request&lt;/a&gt;."/>
        <s v="how do I get paid after i left nationwide"/>
        <s v="When you leave Nationwide your final pay is calculated by taking into account factors like your holiday entitlement, any pay or education related loans you may have and any active MyReward benefits you may have. &lt;a href=&quot;https://nbsuk.sharepoint.com/sites/INTRA-EmployeeBenefits/Shared%20Documents/Forms/AllItems.aspx?id=%2Fsites%2FINTRA%2DEmployeeBenefits%2FShared%20Documents%2FInformation%20for%20Leavers%202023%5FFinal%2Epdf&amp;parent=%2Fsites%2FINTRA%2DEmployeeBenefits%2FShared%20Documents&quot;&gt;Find out more&lt;/a&gt; about how your MyRewards selections can impact on your pay."/>
        <s v="when is the final pay when you leave nationwide"/>
        <s v="Hi, I can't  see where I am supposed to upload my Quarterly 1-1 document in people cloud, it wont let me add an anytime document with the dates April - June. Please can you advise."/>
        <s v="i've been asked to approve a welfare loan"/>
        <s v="but i need to approve one"/>
        <s v="Here's the first request:_x000a_1. Personal Contribution Approval Requested for Oana Borza (410303) on 2023-09-01 by Oana Borza_x000a__x000a_&lt;a href='https://dnn.fa.em2.oraclecloud.com:443/hcmUI/faces/adf.task-flow?tz=UTC&amp;df=medium&amp;dt=both&amp;tf=short&amp;lg=en&amp;cy=US&amp;bpmWorklistTaskId=a66bfcfd-6c73-4d5c-845d-22bac23ff981&amp;bpmBrowserWindowStatus=taskFlowReturn&amp;bpmWorklistContext=14b7bea7-b2c6-4939-b8a6-d7debc616ffb%3B%3BG%3B%3BjslcnwBQf5iJzys%2FewZ6rLOlzuBK8lmcghCB7asVUMLJxZIxyrjrrMQU1J48%2BCTY2duqxxieV94I6YpZ6sGWNKrsMN6xzoEX1NkPi3DI10szUNNeMKjQ3D%2BaS%2FvEn%2FcWRkuOK9VqJOd%2FatjF53L84X2B7t41jSFHqHUrDLg3oMoESixetHSGE6CPqEVw%2BSc%2F&amp;bpmClientType=&amp;sf=alta&amp;_id=UnifiedNotificationFlow&amp;_document=WEB-INF%2Foracle%2Fapps%2Ffinancials%2FcommonModules%2Fshared%2FpublicUi%2FonlineNotification%2Fflow%2FUnifiedNotificationFlow.xml' target='_blank'&gt;View Approval&lt;/a&gt;"/>
        <s v="how can i speak to a person"/>
        <s v="You can 'Approve', 'Reject', or 'Defer'._x000a_Some other actions:_x000a_'Done' to end approvals"/>
        <s v="Having problems with my holidays"/>
        <s v="I need help calculating holidays"/>
        <s v="Here's your absence balance as of 09/03/2023._x000a__x000a_&lt;b&gt;94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ULIE2.STEVENS@NATIONWIDE.CO.UK%22%2c+env%3a+%22https://dnn.fa.em2.oraclecloud.com%22%7d&amp;opauniqueuser=JULIE2.STEVENS@NATIONWIDE.CO.UK_x000a_Job Security and Redundancy Policy: https://dnn.fa.em2.oraclecloud.com:443/fscmUI/faces/deeplink?objType=CSO_ARTICLE_CONTENT_KM&amp;objKey=docId%3DHRPOL17%3Blocale%3Den_US&amp;action=EDIT_IN_TAB"/>
        <s v="Here's your absence balance as of 09/03/2023._x000a__x000a_&lt;b&gt;119 hrs&lt;/b&gt; of Holiday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any holiday hours did I start the year with please?"/>
        <s v="how many holiday hours did I start the year with please"/>
        <s v="Here's your absence balance as of 31/12/2023._x000a__x000a_&lt;b&gt;77 hrs&lt;/b&gt; of Holiday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1/03/2023._x000a__x000a_&lt;b&gt;84 hrs&lt;/b&gt; of Holiday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here's my base location"/>
        <s v="Your office location is 21 High Street in Birmingham, West Midlands, GB_x000a__x000a_Your &lt;a href=&quot;https://dnn.fa.em2.oraclecloud.com/hcmUI/faces/deeplink?objType=EMP_CONTACT_INFO&amp;action=NONE&quot;&gt;contact information&lt;/a&gt; page can help you view and update your home address. You should only have one home address on PeopleCloud, so please make sure you use the pencil icon to edit your address. Don't add a separate entry. PeopleCloud feeds this information into the other employee systems that need your address details, so you only need to enter your address her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HAYLEY.HOWARD@NATIONWIDE.CO.UK%22%2c+env%3a+%22https://dnn.fa.em2.oraclecloud.com%22%7d&amp;opauniqueuser=HAYLEY.HOWARD@NATIONWIDE.CO.UK_x000a_Job Security and Redundancy Policy: https://dnn.fa.em2.oraclecloud.com:443/fscmUI/faces/deeplink?objType=CSO_ARTICLE_CONTENT_KM&amp;objKey=docId%3DHRPOL17%3Blocale%3Den_US&amp;action=EDIT_IN_TAB"/>
        <s v="end contract"/>
        <s v="Here's your absence balance as of 09/03/2023._x000a__x000a_&lt;b&gt;76 hrs 45 mins&lt;/b&gt; of Holiday _x000a_&lt;b&gt;0 hrs&lt;/b&gt; of Recognising Loyalty _x000a_&lt;b&gt;0 hrs&lt;/b&gt; of Work Anniversary _x000a_&lt;b&gt;0 hrs&lt;/b&gt; of MyReward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21 hrs&lt;/b&gt; of &lt;b&gt;Holiday&lt;/b&gt; from Aug 21st to Aug 23rd_x000a_&lt;b&gt;21 hrs&lt;/b&gt; of &lt;b&gt;Holiday&lt;/b&gt; from Sep 11th to Sep 13th_x000a_&lt;b&gt;7 hrs&lt;/b&gt; of &lt;b&gt;Holiday&lt;/b&gt; on Oct 23rd_x000a_&lt;b&gt;7 hrs&lt;/b&gt; of &lt;b&gt;Holiday&lt;/b&gt; on Nov 13th_x000a__x000a_Schedule time off: https://dnn.fa.em2.oraclecloud.com/hcmUI/faces/deeplink?objType=ADD_ABSENCE&amp;action=NONE_x000a_View absences for a specific duration_x000a_View absence balance (excl. sickness balance)"/>
        <s v="Here's your absence balance as of 09/03/2023._x000a__x000a_&lt;b&gt;76 hrs 45 mins&lt;/b&gt; of Holiday _x000a_&lt;b&gt;0 hrs&lt;/b&gt; of Recognising Loyalty _x000a_&lt;b&gt;0 hrs&lt;/b&gt; of Work Anniversary _x000a_&lt;b&gt;0 hrs&lt;/b&gt; of MyReward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how do i raise a concern"/>
        <s v="where can i update details of my Next of Kin"/>
        <s v="It sounds like you're asking to see theÂ &lt;a href=&quot;https://dnn.fa.em2.oraclecloud.com:443/fscmUI/faces/deeplink?objType=CSO_ARTICLE_CONTENT_KM&amp;amp;objKey=docId%3DHRGUI46%3Blocale%3Den_US&amp;amp;action=EDIT_IN_TAB&quot;&gt;PeopleCloud Troubleshooting Tips and Workarounds Guide&lt;/a&gt;. If you need to report a new issue the best way to do this is to raise a &lt;a href=&quot;http://dnn.fa.em2.oraclecloud.com/fscmUI/faces/deeplink?objType=SVC_SERVICE_REQUEST_HCM&amp;amp;action=CREATE_IN_TAB&amp;amp;objKey&quot;&gt;Service Request&lt;/a&gt;."/>
        <s v="when can you book 2024 holidays"/>
        <s v="Ive been told that I can't as we are moving to multi skilled branch"/>
        <s v="I want to work out my holiday entitlement"/>
        <s v="As a muilt skilled branch how do I book holiday"/>
        <s v="holiday entitlement calculator please"/>
        <s v="You have 21 submissions pending approval:"/>
        <s v="Here are your first 3 requests:_x000a__x000a_1. Personal Contribution Approval Requested for Salina Kumari (081345) on 2023-08-08 by Salina Kumari_x000a_Completed by Salina Kumari on August 9th 2023_x000a__x000a_2. Personal Contribution Approval Requested for Salina Kumari (081345) on 2023-08-04 by Salina Kumari_x000a_Completed by Salina Kumari on August 9th 2023_x000a__x000a_3. Personal Contribution Approval Requested for Salina Kumari (081345) on 2023-08-02 by Salina Kumari_x000a_Completed by Salina Kumari on August 9th 2023_x000a__x000a_Next 3"/>
        <s v="raise a request"/>
        <s v="How much Holiday am I entitled to?"/>
        <s v="can you email me this document please? How We Work Together Policy (Hybrid _ Homeworking) - 16 May 2023.pdf"/>
        <s v="currant date holidays says i have 100 hours but balance shows nill why is this"/>
        <s v="Here's your absence balance as of 09/03/2023._x000a__x000a_&lt;b&gt;126 hrs&lt;/b&gt; of Holiday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21 hrs&lt;/b&gt; of &lt;b&gt;Holiday&lt;/b&gt; from Aug 14th to Aug 16th_x000a_&lt;b&gt;7 hrs&lt;/b&gt; of &lt;b&gt;Holiday&lt;/b&gt; on Aug 17th_x000a_&lt;b&gt;7 hrs&lt;/b&gt; of &lt;b&gt;Holiday&lt;/b&gt; on Aug 18th_x000a_&lt;b&gt;7 hrs&lt;/b&gt; of &lt;b&gt;Holiday&lt;/b&gt; on Oct 27th_x000a__x000a_Schedule time off: https://dnn.fa.em2.oraclecloud.com/hcmUI/faces/deeplink?objType=ADD_ABSENCE&amp;action=NONE_x000a_View absences for a specific duration_x000a_View absence balance (excl. sickness balance)"/>
        <s v="Here's your absence balance as of 31/12/2023._x000a__x000a_&lt;b&gt;20 hrs 45 mins&lt;/b&gt; of Holiday _x000a_&lt;b&gt;0 hrs&lt;/b&gt; of Recognising Loyalty _x000a_&lt;b&gt;0 hrs&lt;/b&gt; of Work Anniversary _x000a_&lt;b&gt;0 hrs&lt;/b&gt; of MyReward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uch notice do i have to give for retirement"/>
        <s v="Here's your absence balance as of 09/03/2023._x000a__x000a_&lt;b&gt;77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to key a phased return to work"/>
        <d v="2023-03-13T00:00:00"/>
        <s v="Here's your absence balance as of 13/03/2023._x000a__x000a_&lt;b&gt;0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i, I have a colleague on maternity leave who needs to access her laptop and Outlook account, how do I arrange this please?"/>
        <s v="If you have a work laptop you have tthe option to keep it and your access during your leave. It should be used as a way of occasionally keeping in touch with what's happening at work. Your wellbeing is important so you can't use it to carry out any actual work while you're on leave. Take a look at the &lt;a href=&quot;https://dnn.fa.em2.oraclecloud.com:443/fscmUI/faces/deeplink?objType=CSO_ARTICLE_CONTENT_KM&amp;objKey=docId%3DHRPOL12%3Blocale%3Den_US&amp;action=EDIT_IN_TAB&quot;&gt;Becoming a Parent Policy&lt;/a&gt; to see how to arrange this."/>
        <s v="someone has asked for a referenc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ANDREW.DEAN@NATIONWIDE.CO.UK%22%2c+env%3a+%22https://dnn.fa.em2.oraclecloud.com%22%7d&amp;opauniqueuser=ANDREW.DEAN@NATIONWIDE.CO.UK"/>
        <s v="when will i pass my probation"/>
        <s v="have i passed my probation"/>
        <s v="my probation date has passed"/>
        <s v="You've taken the following time off in the last twelve months._x000a__x000a_&lt;b&gt;2 days&lt;/b&gt; of &lt;b&gt;Sickness&lt;/b&gt; from Jun 9th to Jun 12th_x000a__x000a_Schedule time off: https://dnn.fa.em2.oraclecloud.com/hcmUI/faces/deeplink?objType=ADD_ABSENCE&amp;action=NONE_x000a_View future absences_x000a_View absences for a specific duration_x000a_View absence balance (excl. sickness balance)"/>
        <s v="Here's your absence balance as of 09/03/2023._x000a__x000a_&lt;b&gt;92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resignattion"/>
        <s v="fixed term contrac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DAVID.COATES@NATIONWIDE.CO.UK%22%2c+env%3a+%22https://dnn.fa.em2.oraclecloud.com%22%7d&amp;opauniqueuser=DAVID.COATES@NATIONWIDE.CO.UK_x000a_Job Security and Redundancy Policy: https://dnn.fa.em2.oraclecloud.com:443/fscmUI/faces/deeplink?objType=CSO_ARTICLE_CONTENT_KM&amp;objKey=docId%3DHRPOL17%3Blocale%3Den_US&amp;action=EDIT_IN_TAB"/>
        <s v="Here's your absence balance as of 09/03/2023._x000a__x000a_&lt;b&gt;98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 would like to know if i have Private Health care please"/>
        <s v="where is the redundancy calcula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MARIA.MAZZOTTA@NATIONWIDE.CO.UK%22%2c+env%3a+%22https://dnn.fa.em2.oraclecloud.com%22%7d&amp;opauniqueuser=MARIA.MAZZOTTA@NATIONWIDE.CO.UK_x000a_Job Security and Redundancy Policy: https://dnn.fa.em2.oraclecloud.com:443/fscmUI/faces/deeplink?objType=CSO_ARTICLE_CONTENT_KM&amp;objKey=docId%3DHRPOL17%3Blocale%3Den_US&amp;action=EDIT_IN_TAB"/>
        <s v="sick pay arrangement"/>
        <s v="where is the redundancy calcula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LUKE.DAVIES@NATIONWIDE.CO.UK%22%2c+env%3a+%22https://dnn.fa.em2.oraclecloud.com%22%7d&amp;opauniqueuser=LUKE.DAVIES@NATIONWIDE.CO.UK_x000a_Job Security and Redundancy Policy: https://dnn.fa.em2.oraclecloud.com:443/fscmUI/faces/deeplink?objType=CSO_ARTICLE_CONTENT_KM&amp;objKey=docId%3DHRPOL17%3Blocale%3Den_US&amp;action=EDIT_IN_TAB"/>
        <s v="tax"/>
        <s v="salary sacrifice"/>
        <s v="When will my leave from MyReward display in people cloud"/>
        <s v="where do i locate my consultants DoB on people cloud"/>
        <s v="team absence"/>
        <s v="team sickness"/>
        <s v="carers day"/>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PHILIP.CHEETHAM@NATIONWIDE.CO.UK%22%2c+env%3a+%22https://dnn.fa.em2.oraclecloud.com%22%7d&amp;opauniqueuser=PHILIP.CHEETHAM@NATIONWIDE.CO.UK"/>
        <s v="When did worthing branch open?"/>
        <s v="Sure. Here's how you can do it._x000a_&lt;a href='https://dnn.fa.em2.oraclecloud.com/hcmUI/faces/deeplink?objType=EMPLOYMENT_INFO&amp;action=NONE'&gt;View start date&lt;/a&gt;"/>
        <s v="Here's your absence balance as of 10/03/2023._x000a__x000a_&lt;b&gt;126 hrs&lt;/b&gt; of Holiday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 am editing my goals and saving the information but it is not being saved when I go back into them"/>
        <s v="severance pay"/>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kirsty.heyes@nationwide.co.uk%22%2c+env%3a+%22https://dnn.fa.em2.oraclecloud.com%22%7d&amp;opauniqueuser=kirsty.heyes@nationwide.co.uk_x000a_Job Security and Redundancy Policy: https://dnn.fa.em2.oraclecloud.com:443/fscmUI/faces/deeplink?objType=CSO_ARTICLE_CONTENT_KM&amp;objKey=docId%3DHRPOL17%3Blocale%3Den_US&amp;action=EDIT_IN_TAB"/>
        <s v="change of my address"/>
        <s v="latest policy for changing hub location"/>
        <s v="there is no submit button on the service request screen"/>
        <s v="Book a welfare meeting"/>
        <s v="welfare"/>
        <s v="Long term absence"/>
        <s v="You've taken the following time off in the last twelve months._x000a__x000a_&lt;b&gt;35 hrs&lt;/b&gt; of &lt;b&gt;Holiday&lt;/b&gt; from Jun 5th to Jun 9th_x000a_&lt;b&gt;7 hrs&lt;/b&gt; of &lt;b&gt;Holiday&lt;/b&gt; on Apr 14th_x000a_&lt;b&gt;42 hrs&lt;/b&gt; of &lt;b&gt;Holiday&lt;/b&gt; from Mar 30th to Apr 7th_x000a_&lt;b&gt;14 hrs&lt;/b&gt; of &lt;b&gt;Holiday&lt;/b&gt; from Mar 16th to Mar 17th_x000a_&lt;b&gt;14 hrs&lt;/b&gt; of &lt;b&gt;Holiday&lt;/b&gt; from Dec 28th to Dec 29th_x000a_&lt;b&gt;7 hrs&lt;/b&gt; of &lt;b&gt;Holiday&lt;/b&gt; on Oct 7th_x000a_&lt;b&gt;63 hrs&lt;/b&gt; of &lt;b&gt;Holiday&lt;/b&gt; from Sep 20th to Sep 30th_x000a_&lt;b&gt;14 hrs&lt;/b&gt; of &lt;b&gt;Holiday&lt;/b&gt; from Aug 22nd to Aug 23rd_x000a__x000a_Schedule time off: https://dnn.fa.em2.oraclecloud.com/hcmUI/faces/deeplink?objType=ADD_ABSENCE&amp;action=NONE_x000a_View future absences_x000a_View absences for a specific duration_x000a_View absence balance (excl. sickness balance)"/>
        <s v="Hi Could you possibly tell me how many days holiday i get per year please ?"/>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AMES.TAPP@NATIONWIDE.CO.UK%22%2c+env%3a+%22https://dnn.fa.em2.oraclecloud.com%22%7d&amp;opauniqueuser=JAMES.TAPP@NATIONWIDE.CO.UK_x000a_Job Security and Redundancy Policy: https://dnn.fa.em2.oraclecloud.com:443/fscmUI/faces/deeplink?objType=CSO_ARTICLE_CONTENT_KM&amp;objKey=docId%3DHRPOL17%3Blocale%3Den_US&amp;action=EDIT_IN_TAB"/>
        <s v="how do i change my pronoun?"/>
        <s v="Im concerned for the welfare of a colleague"/>
        <s v="To find out who can accompany you to a Fair Treatment at Work hearing or meeting please have a look at section 2.2 of the &lt;a href=&quot;https://dnn.fa.em2.oraclecloud.com/fscmUI/faces/deeplink?objType=CSO_ARTICLE_CONTENT_KM&amp;amp;objKey=docId%3DHRPOL32%3Blocale%3Den_US&amp;amp;action=EDIT_IN_TAB&quot;&gt;Fair Treatment at Work Policy&lt;/a&gt;. If you need further support please raise a &lt;a href=&quot;https://dnn.fa.em2.oraclecloud.com/fscmUI/faces/deeplink?objType=SVC_SERVICE_REQUEST_HCM&amp;amp;action=CREATE_IN_TAB&amp;amp;objKey=SelfServiceCategory_c%3DNBS_HRM_SS_FTAW%3BSelfServiceSubCategory_c%3DNBS_HRM_SS_FTAW_AAQ%3BChannelTypeCd%3DNBS_HRM_ODA&quot;&gt;Service Request&lt;/a&gt; on PeopleCloud Helpdesk using 'Fair Treatment at Work - Ask a Question'."/>
        <s v="Speak to HR"/>
        <s v="You have 63 submissions pending approval:"/>
        <s v="Here are your first 3 requests:_x000a__x000a_1. Personal Contribution Approval Requested for Naseica Alexander (430455) on 2023-08-09 by Naseica Alexander_x000a_Completed by you on August 9th 2023_x000a__x000a_2. Personal Contribution Approval Requested for Naseica Alexander (430455) on 2023-08-09 by Naseica Alexander_x000a_Completed by you on August 9th 2023_x000a__x000a_3. Personal Contribution Approval Requested for Naseica Alexander (430455) on 2023-08-09 by Naseica Alexander_x000a_Completed by you on August 9th 2023_x000a__x000a_Next 3"/>
        <s v="speak with someon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ALISON.GIBB@NATIONWIDE.CO.UK%22%2c+env%3a+%22https://dnn.fa.em2.oraclecloud.com%22%7d&amp;opauniqueuser=ALISON.GIBB@NATIONWIDE.CO.UK_x000a_Job Security and Redundancy Policy: https://dnn.fa.em2.oraclecloud.com:443/fscmUI/faces/deeplink?objType=CSO_ARTICLE_CONTENT_KM&amp;objKey=docId%3DHRPOL17%3Blocale%3Den_US&amp;action=EDIT_IN_TAB"/>
        <s v="how much holiday have i got"/>
        <s v="Here's your absence balance as of 10/03/2023._x000a__x000a_&lt;b&gt;112 hrs&lt;/b&gt; of Holiday _x000a_&lt;b&gt;210 hrs&lt;/b&gt; of Sabbatical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d v="2023-10-07T00:00:00"/>
        <s v="Here's your absence balance as of 10/07/2023._x000a__x000a_&lt;b&gt;119 hrs&lt;/b&gt; of Holiday _x000a_&lt;b&gt;210 hrs&lt;/b&gt; of Sabbatical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07/0/202"/>
        <d v="2023-07-10T00:00:00"/>
        <s v="how much holiday have i got left to book"/>
        <s v="how much holiday have i got left from october 2023"/>
        <s v="how much holiday have i got left until 31st dec 2023"/>
        <s v="how much holiday have i got left"/>
        <s v="2024 allowance please"/>
        <s v="holiday balance 2024 please"/>
        <s v="bereavement policy"/>
        <d v="2023-10-10T00:00:00"/>
        <s v="Here's your absence balance as of 10/10/2023._x000a__x000a_&lt;b&gt;0 hrs&lt;/b&gt; of MyReward _x000a_&lt;b&gt;21 hrs&lt;/b&gt; of Holiday _x000a_&lt;b&gt;0 hrs&lt;/b&gt; of Recognising Loyalty _x000a_&lt;b&gt;0 hrs&lt;/b&gt; of Work Anniversary _x000a_&lt;b&gt;0 hrs&lt;/b&gt; of Public Holiday _x000a_&lt;b&gt;210 hrs&lt;/b&gt; of Sabbatical Leave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One of my employees is pregnant. She is due at the end of October. She has read she can take 4 weeks unpaid partental leave at the end of MAT leave. She has ask if she can take it before? IE start of Sept - is this possible?"/>
        <s v="Thank you but this does not answer my question"/>
        <s v="What was my holiday entitlement?"/>
        <s v="Leaving"/>
        <s v="location code"/>
        <s v="Your office location is 27 Lower Parade in Sutton Coldfield, West Midlands, GB_x000a__x000a_Your &lt;a href=&quot;https://dnn.fa.em2.oraclecloud.com/hcmUI/faces/deeplink?objType=EMP_CONTACT_INFO&amp;action=NONE&quot;&gt;contact information&lt;/a&gt; page can help you view and update your home address. You should only have one home address on PeopleCloud, so please make sure you use the pencil icon to edit your address. Don't add a separate entry. PeopleCloud feeds this information into the other employee systems that need your address details, so you only need to enter your address here._x000a__x000a_Need to see one of your co-workers location? Try &lt;q&gt;Show me John Smith's location&lt;/q&gt;."/>
        <s v="why is my MyReward not working"/>
        <s v="find my contract"/>
        <s v="no i am not asking that"/>
        <s v="practice interview"/>
        <s v="Pluralsite access for grow"/>
        <s v="Access to Pluralsight for Grow"/>
        <s v="Raise a peoplecloud service request"/>
        <s v="Good Morning. I was wondering how my final pay will be given? Will August be my last pay or will I receive any pay in September as well?"/>
        <s v="what date is payday in August?"/>
        <s v="mat leave return to work"/>
        <s v="I have worked for nationwide for 34 years and handed in my notice mean I leave on 31st October - can you please confirm my holiday entitlement for this year thanks you"/>
        <s v="Resignation Checklist"/>
        <s v="what do i need to do to process an employees resignation"/>
        <s v="Recruitement"/>
        <s v="move a staff member"/>
        <s v="How do I add my family to my Bupa policy"/>
        <s v="Can I have my contract?"/>
        <s v="how to raise a greivance"/>
        <s v="chnage line manger of direct report"/>
        <s v="Darren Milne"/>
        <s v="&lt;b&gt;Darren Milne&lt;/b&gt; has no direct reports."/>
        <s v="Rajeev Sharma"/>
        <s v="&lt;b&gt;Rajeev Sharma&lt;/b&gt; is Head of Unsecured Credit Risk._x000a_Rajeev reports to Andy Jackson._x000a__x000a_Email: &lt;a href='mailto:rajeev.sharma@nationwide.co.uk'&gt;rajeev.sharma@nationwide.co.uk&lt;/a&gt;_x000a_Work: 01793 657895_x000a__x000a_View &lt;b&gt;Rajeev's&lt;/b&gt; profile in &lt;a href=&quot;https://dnn.fa.em2.oraclecloud.com/fscmUI/faces/deeplink?objType=DIRECTORY_SEARCH&amp;action=NONE&quot;&gt;Directory&lt;/a&gt; to know more."/>
        <s v="I need a copy of my contract"/>
        <s v="15year loyalty day?"/>
        <s v="when is the payslip made available"/>
        <s v="WHAT IS THE NOTICE PERIOD WHEN YOU WANT TO RETIRE"/>
        <s v="holiday pay"/>
        <s v="Here's your absence balance as of 10/03/2023._x000a__x000a_&lt;b&gt;117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117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time off"/>
        <s v="You have the following time off in the next twelve months._x000a__x000a_&lt;b&gt;3 hrs 30 mins&lt;/b&gt; of &lt;b&gt;Holiday&lt;/b&gt; on Aug 14th_x000a_&lt;b&gt;3 hrs 30 mins&lt;/b&gt; of &lt;b&gt;Holiday&lt;/b&gt; on Aug 15th_x000a_&lt;b&gt;21 hrs&lt;/b&gt; of &lt;b&gt;Holiday&lt;/b&gt; from Aug 16th to Aug 18th_x000a_&lt;b&gt;28 hrs&lt;/b&gt; of &lt;b&gt;Holiday&lt;/b&gt; from Aug 29th to Sep 1st_x000a__x000a_Schedule time off: https://dnn.fa.em2.oraclecloud.com/hcmUI/faces/deeplink?objType=ADD_ABSENCE&amp;action=NONE_x000a_View past absences_x000a_View absences for a specific duration_x000a_View absence balance (excl. sickness balance)"/>
        <s v="find he policies"/>
        <s v="How to key paternity leave"/>
        <s v="key paternity leav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FAYE.WILLIAMS@NATIONWIDE.CO.UK%22%2c+env%3a+%22https://dnn.fa.em2.oraclecloud.com%22%7d&amp;opauniqueuser=FAYE.WILLIAMS@NATIONWIDE.CO.UK"/>
        <s v="How di I check someone has passed probation?"/>
        <s v="Where's MyReward holidays"/>
        <s v="create hr case"/>
        <s v="raise a disciplinary case"/>
        <s v="DEATH IN BENEFIT TAX"/>
        <s v="HI WHERE CAN I PRINT P60 2020 &amp; 2021"/>
        <s v="Incorrect Gender"/>
        <s v="enroll in pension"/>
        <s v="Has my request for Contract of Employment been received."/>
        <s v="p45 upload"/>
        <s v="p45 upload from previous employer"/>
        <s v="Hello, where might I find more information about the healthcare cover that I have?"/>
        <s v="Here are your first 3 FYIs:_x000a__x000a_1. PeopleCloud Learning - You have recently been assigned learning_x000a__x000a_&lt;a href='https://dnn.fa.em2.oraclecloud.com:443/hcmUI/faces/adf.task-flow?tz=UTC&amp;df=medium&amp;dt=both&amp;tf=short&amp;lg=en&amp;cy=US&amp;bpmWorklistTaskId=fa5265ac-6d9a-4376-be37-45c3c746f3d9&amp;bpmBrowserWindowStatus=taskFlowReturn&amp;bpmWorklistContext=cff36bd1-c43e-427f-aa98-938a3b30aae1%3B%3BG%3B%3BEASCli57v8jMvsSTHv6cwC6EQ%2B40m2v5TW%2FhQNO88P9QSqcKQPnRM8D0uyQ3%2F7ZZnNxBxsz1igfO6kcWOpW7FxoSdlaYM6ja27qRY2XBC6H2M84cy7gnnxPS67zbahpLctb3QjnCDxlMgDWLNSz5DWmaLKIMuTvA5h9fUl0%2FA3Y%3D&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e7288e15-bced-4336-96f2-e8d0350eb303&amp;bpmBrowserWindowStatus=taskFlowReturn&amp;bpmWorklistContext=cff36bd1-c43e-427f-aa98-938a3b30aae1%3B%3BG%3B%3BEASCli57v8jMvsSTHv6cwC6EQ%2B40m2v5TW%2FhQNO88P9QSqcKQPnRM8D0uyQ3%2F7ZZnNxBxsz1igfO6kcWOpW7FxoSdlaYM6ja27qRY2XBC6H2M84cy7gnnxPS67zbahpLctb3QjnCDxlMgDWLNSz5DWmaLKIMuTvA5h9fUl0%2FA3Y%3D&amp;bpmClientType=&amp;sf=alta&amp;_id=HcmEmailNotificationHumantask_TF&amp;_document=WEB-INF%2Foracle%2Fapps%2Fhcm%2Fcommon%2Fcore%2Falerts%2FpublicUi%2Fcomponent%2Fflow%2FHcmEmailNotificationHumantask_TFxml.xml' target='_blank'&gt;View Details&lt;/a&gt;_x000a__x000a__x000a_3. PeopleCloud Learning - You have recently been assigned learning_x000a__x000a_&lt;a href='https://dnn.fa.em2.oraclecloud.com:443/hcmUI/faces/adf.task-flow?tz=UTC&amp;df=medium&amp;dt=both&amp;tf=short&amp;lg=en&amp;cy=US&amp;bpmWorklistTaskId=ab610d58-6ebf-44ae-aed6-b4936859aa73&amp;bpmBrowserWindowStatus=taskFlowReturn&amp;bpmWorklistContext=cff36bd1-c43e-427f-aa98-938a3b30aae1%3B%3BG%3B%3BEASCli57v8jMvsSTHv6cwC6EQ%2B40m2v5TW%2FhQNO88P9QSqcKQPnRM8D0uyQ3%2F7ZZnNxBxsz1igfO6kcWOpW7FxoSdlaYM6ja27qRY2XBC6H2M84cy7gnnxPS67zbahpLctb3QjnCDxlMgDWLNSz5DWmaLKIMuTvA5h9fUl0%2FA3Y%3D&amp;bpmClientType=&amp;sf=alta&amp;_id=HcmEmailNotificationHumantask_TF&amp;_document=WEB-INF%2Foracle%2Fapps%2Fhcm%2Fcommon%2Fcore%2Falerts%2FpublicUi%2Fcomponent%2Fflow%2FHcmEmailNotificationHumantask_TFxml.xml' target='_blank'&gt;View Details&lt;/a&gt;"/>
        <s v="Case management"/>
        <s v="I can help you view and update your personal information, contact details, emergency contacts, and photo.&lt;br&gt;&lt;br&gt;I can show employee work address, phone numbers, direct reports, and manager. I can also help you update your photo._x000a__x000a_1. View and update your personal details_x000a_2. View and update your contact information_x000a_3. View and update your emergency contacts_x000a_4. View and upload your photo_x000a_5. View your location._x000a_6. View and update your home and work phone numbers._x000a_7. View your manager."/>
        <s v="Performance support plan"/>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OANNA.BOON@NATIONWIDE.CO.UK%22%2c+env%3a+%22https://dnn.fa.em2.oraclecloud.com%22%7d&amp;opauniqueuser=JOANNA.BOON@NATIONWIDE.CO.UK_x000a_Job Security and Redundancy Policy: https://dnn.fa.em2.oraclecloud.com:443/fscmUI/faces/deeplink?objType=CSO_ARTICLE_CONTENT_KM&amp;objKey=docId%3DHRPOL17%3Blocale%3Den_US&amp;action=EDIT_IN_TAB"/>
        <s v="You have 6 submissions pending approval:"/>
        <s v="Here are your first 3 requests:_x000a__x000a_1. Jennifer Guevara Cruz Provided Final Feedback for My Performance Reflections 2022-23 - End of Year_x000a_Completed on March 30th 2023_x000a__x000a_2. Jennifer Guevara Cruz Provided Final Feedback for My Performance Reflections 2022-23 - End of Year_x000a_Assigned to Lorraine Bryant on March 30th 2023_x000a__x000a_3. Self-Evaluation for Jennifer Guevara Cruz in My Performance Reflections 2022-23 - End of Year Was Completed_x000a_Assigned to Lorraine Bryant on March 29th 2023_x000a__x000a_Next 3"/>
        <s v="hi"/>
        <s v="hello would like to know reg my holidays i did buy"/>
        <s v="is already the 10th and can not see my bought holidays"/>
        <s v="i want to add my son to my bupa cover"/>
        <s v="hourly rate"/>
        <s v="ex staff"/>
        <s v="previous member of staff"/>
        <s v="resigned"/>
        <s v="staff"/>
        <s v="former staff"/>
        <s v="What are my current assignments?"/>
        <s v="You have 1 active assignment._x000a__x000a_&lt;b&gt;Collectn &amp; Recoveries Ops Mgr&lt;/b&gt;, E021811._x000a_You report to Neal Turner in this assignment._x000a__x000a_Need to see a co-worker's assignment? Try something like 'Show me John Smith's assignment'."/>
        <s v="Approving an in year salary award"/>
        <s v="Ok, it sounds like youâ€™re asking about how to appeal against a decision to reduce your annual bonus. Take a look at this &lt;a href=&quot;https://nbsuk.sharepoint.com/sites/INTRA-HRHelp/SitePages/Case-Management-Team-(People-and-Culture).aspx&quot;&gt;guidance&lt;/a&gt; which explains the steps you can follow to challenge the decision. Youâ€™ll find information about informal resolution and the formal appeals process, including the appeal form."/>
        <s v="worklist"/>
        <s v="what is loyalty bonus absence"/>
        <s v="loyalty bonus absence"/>
        <s v="what is it"/>
        <s v="To search by a question or phrase, you can say something like 'search', followed by the question in quotations. (i.e. 'search &quot;flood relief&quot;')_x000a__x000a_If you already know the doc ID or part of the title of the article you're looking for, you can say something like 'find' followed by either the title in quotations (i.e. 'find &quot;flood&quot;'), or a doc ID (i.e. 'find HFAQ123')."/>
        <s v="absence types"/>
        <s v="Here's your absence balance as of 11/03/2023._x000a__x000a_&lt;b&gt;0 hrs&lt;/b&gt; of MyReward _x000a_&lt;b&gt;19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d v="2023-09-27T00:00:00"/>
        <s v="Here's your absence balance as of 27/09/2023._x000a__x000a_&lt;b&gt;0 hrs&lt;/b&gt; of MyReward _x000a_&lt;b&gt;5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an i talk with someone?"/>
        <s v="holidays"/>
        <s v="did buy holidays"/>
        <s v="bought holidays"/>
        <s v="Hello, I've updated my bank details on this app for salary, but I still got a task assigned to me to do this"/>
        <s v="PAID HOLIDAYS"/>
        <s v="New Starter Decleration form"/>
        <s v="how to book partial days holiday"/>
        <s v="MAT B1 form to submit"/>
        <s v="call hr"/>
        <s v="HR phone"/>
        <s v="Hello my salary was meant to go up by Â£1000 in August 2023 - this is not showing on pepople cloud"/>
        <s v="There are several factors that may cause your pay to decrease or increase from one month to the next. These depend on your specific circumstances. Please raise a &lt;a href=&quot;https://dnn.fa.em2.oraclecloud.com/fscmUI/faces/deeplink?objType=SVC_SERVICE_REQUEST_HCM&amp;amp;action=CREATE_IN_TAB&amp;amp;objKey=SelfServiceCategory_c%3DNBS_HRM_PAB%3BSelfServiceSubCategory_c%3DNBS_HRM_PAB_AAQ%3BChannelTypeCd%3DNBS_HRM_ODA&quot;&gt;Service Request&lt;/a&gt; and we'll look into this for you."/>
        <s v="hoilday en"/>
        <s v="how to change a people cloud job title"/>
        <s v="good morning - i have just purchased a days holiday, when will this show in my holiday entitlement"/>
        <s v="remuneration"/>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Gillian.Mclees@nationwide.co.uk%22%2c+env%3a+%22https://dnn.fa.em2.oraclecloud.com%22%7d&amp;opauniqueuser=Gillian.Mclees@nationwide.co.uk_x000a_Job Security and Redundancy Policy: https://dnn.fa.em2.oraclecloud.com:443/fscmUI/faces/deeplink?objType=CSO_ARTICLE_CONTENT_KM&amp;objKey=docId%3DHRPOL17%3Blocale%3Den_US&amp;action=EDIT_IN_TAB"/>
        <s v="Has my HR service request been looked at and actioned yet?"/>
        <s v="what is my annual income"/>
        <s v="how much do i pay into works pension"/>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KATIE.GATES@NATIONWIDE.CO.UK%22%2c+env%3a+%22https://dnn.fa.em2.oraclecloud.com%22%7d&amp;opauniqueuser=KATIE.GATES@NATIONWIDE.CO.UK_x000a_Job Security and Redundancy Policy: https://dnn.fa.em2.oraclecloud.com:443/fscmUI/faces/deeplink?objType=CSO_ARTICLE_CONTENT_KM&amp;objKey=docId%3DHRPOL17%3Blocale%3Den_US&amp;action=EDIT_IN_TAB"/>
        <s v="Hi regarding recent announcement of FPMs moving to Aegon."/>
        <s v="how many days holiday can you carry over"/>
        <s v="toil"/>
        <s v="can you tell me about time off in lieu"/>
        <s v="why cant i get access to my rewards"/>
        <s v="what is Time of in lieu and how does it work?"/>
        <s v="what is Time of in lieu and how does it work"/>
        <s v="my reward"/>
        <s v="You have 1 active assignment._x000a__x000a_&lt;b&gt;Contact Centre Snr Consultant&lt;/b&gt;, E508880._x000a_You report to Lisa Enstone in this assignment."/>
        <s v="flexible working request form"/>
        <s v="how do i request flexible working"/>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Beverley.Cubbon@nationwide.co.uk%22%2c+env%3a+%22https://dnn.fa.em2.oraclecloud.com%22%7d&amp;opauniqueuser=Beverley.Cubbon@nationwide.co.uk"/>
        <s v="how much would i earn if i was full time"/>
        <s v="how would a member of staff raise a complaint regarding BUPA my Rewards service"/>
        <s v="Job change"/>
        <s v="Car allowance"/>
        <s v="Tell me about Death in Service"/>
        <s v="Need to chnage department code"/>
        <s v="I was called out when not on call (so Emergency Call-Out) at 2am weekday. According to the On Call policy I'm entitled to Disturbance Allowance and Overtime. Which options do I select to claim"/>
        <s v="how long does my sabbatical leave last"/>
        <s v="You've taken the following time off in the last twelve months._x000a__x000a_&lt;b&gt;8 hrs 30 mins&lt;/b&gt; of &lt;b&gt;Other Paid Absence&lt;/b&gt; on Aug 10th_x000a_&lt;b&gt;35 hrs&lt;/b&gt; of &lt;b&gt;Holiday&lt;/b&gt; from Jul 31st to Aug 3rd_x000a_&lt;b&gt;35 hrs&lt;/b&gt; of &lt;b&gt;Holiday&lt;/b&gt; from Jul 5th to Jul 8th_x000a_&lt;b&gt;35 hrs&lt;/b&gt; of &lt;b&gt;Holiday&lt;/b&gt; from Jun 27th to Jun 30th_x000a_&lt;b&gt;35 hrs&lt;/b&gt; of &lt;b&gt;Holiday&lt;/b&gt; from May 16th to May 19th_x000a_&lt;b&gt;8 hrs 30 mins&lt;/b&gt; of &lt;b&gt;Holiday&lt;/b&gt; on May 13th_x000a_&lt;b&gt;2 hrs&lt;/b&gt; of &lt;b&gt;Holiday&lt;/b&gt; on May 11th_x000a_&lt;b&gt;9 hrs&lt;/b&gt; of &lt;b&gt;Holiday&lt;/b&gt; on Apr 27th_x000a_&lt;b&gt;35 hrs&lt;/b&gt; of &lt;b&gt;Holiday&lt;/b&gt; from Apr 12th to Apr 15th_x000a_&lt;b&gt;7 hrs&lt;/b&gt; of &lt;b&gt;Recognising Loyalty&lt;/b&gt; on Feb 18th_x000a_&lt;b&gt;9 hrs&lt;/b&gt; of &lt;b&gt;Holiday&lt;/b&gt; on Dec 28th_x000a_&lt;b&gt;9 hrs&lt;/b&gt; of &lt;b&gt;Holiday&lt;/b&gt; on Dec 21st_x000a_&lt;b&gt;1 hr&lt;/b&gt; of &lt;b&gt;Holiday&lt;/b&gt; on Dec 2nd_x000a_&lt;b&gt;4 hrs&lt;/b&gt; of &lt;b&gt;Holiday&lt;/b&gt; on Nov 26th_x000a_&lt;b&gt;35 hrs&lt;/b&gt; of &lt;b&gt;Holiday&lt;/b&gt; from Nov 15th to Nov 18th_x000a_&lt;b&gt;8 hrs 30 mins&lt;/b&gt; of &lt;b&gt;Holiday&lt;/b&gt; on Nov 12th_x000a_&lt;b&gt;2 hrs 30 mins&lt;/b&gt; of &lt;b&gt;Family Support Leave&lt;/b&gt; on Nov 2nd_x000a_&lt;b&gt;17 hrs&lt;/b&gt; of &lt;b&gt;Holiday&lt;/b&gt; from Oct 6th to Oct 7th_x000a_&lt;b&gt;35 hrs&lt;/b&gt; of &lt;b&gt;Holiday&lt;/b&gt; from Sep 20th to Sep 23rd_x000a_&lt;b&gt;8 hrs 30 mins&lt;/b&gt; of &lt;b&gt;Holiday&lt;/b&gt; on Sep 17th_x000a__x000a_Schedule time off: https://dnn.fa.em2.oraclecloud.com/hcmUI/faces/deeplink?objType=ADD_ABSENCE&amp;action=NONE_x000a_View future absences_x000a_View absences for a specific duration_x000a_View absence balance (excl. sickness balance)"/>
        <s v="askhr"/>
        <s v="uniform"/>
        <s v="employee Refferal checme"/>
        <s v="staff complaint"/>
        <s v="myreward complaint"/>
        <s v="Check life assurance beneficiaries"/>
        <s v="Check my life assurance beneficiaries"/>
        <s v="Check who my life assurance beneficiaries are"/>
        <s v="You have no direct reports."/>
        <s v="Nationwide Group Life Assurance Expression of Wish Form"/>
        <s v="Here's your absence balance as of 11/03/2023._x000a__x000a_&lt;b&gt;0 hrs&lt;/b&gt; of MyReward _x000a_&lt;b&gt;175 hrs&lt;/b&gt; of Holiday _x000a_&lt;b&gt;0 hrs&lt;/b&gt; of Recognising Loyalty _x000a_&lt;b&gt;0 hrs&lt;/b&gt; of Work Anniversary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11/03/2023._x000a__x000a_&lt;b&gt;0 hrs&lt;/b&gt; of MyReward _x000a_&lt;b&gt;62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KEITH.DUNCAN@NATIONWIDE.CO.UK%22%2c+env%3a+%22https://dnn.fa.em2.oraclecloud.com%22%7d&amp;opauniqueuser=KEITH.DUNCAN@NATIONWIDE.CO.UK_x000a_Job Security and Redundancy Policy: https://dnn.fa.em2.oraclecloud.com:443/fscmUI/faces/deeplink?objType=CSO_ARTICLE_CONTENT_KM&amp;objKey=docId%3DHRPOL17%3Blocale%3Den_US&amp;action=EDIT_IN_TAB"/>
        <s v="what is my maternity pay"/>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KATE.QUIGLEY@NATIONWIDE.CO.UK%22%2c+env%3a+%22https://dnn.fa.em2.oraclecloud.com%22%7d&amp;opauniqueuser=KATE.QUIGLEY@NATIONWIDE.CO.UK"/>
        <s v="Can you help me find out what location a colleague would be allocated to if they changed to an Admin profile?"/>
        <s v="Natalie Rogers"/>
        <s v="&lt;b&gt;Natalie Rogers's&lt;/b&gt; office location is 12 Market Place in Hitchin, Hertfordshire, GB_x000a__x000a_View &lt;b&gt;Natalie's&lt;/b&gt; profile in &lt;a href=&quot;https://dnn.fa.em2.oraclecloud.com/fscmUI/faces/deeplink?objType=DIRECTORY_SEARCH&amp;action=NONE&quot;&gt;Directory&lt;/a&gt; to know more."/>
        <s v="Would that change if she switched to an admin profile?"/>
        <s v="Can I speak to an HR colleague please"/>
        <s v="When will my last payment for my welfare loan be taken and how much will it be for?"/>
        <s v="It takes approximately 7 working days for you to receive a welfare loan payment. Your manager needs to approve your request and then we review it against the policy. If it aligns to policy we notify AP Expenses to pay the loan into your account via BACS payment. It takes 3 - 5 working days to make a BACS payment. When your manager approves your request a Service Request is created for you through which you can contact us if you have any questions."/>
        <s v="additional responsibilities"/>
        <s v="Additional pay"/>
        <s v="Here's your absence balance as of 11/03/2023._x000a__x000a_&lt;b&gt;0 hrs&lt;/b&gt; of MyReward _x000a_&lt;b&gt;175 hrs 5 mins&lt;/b&gt; of Holiday _x000a_&lt;b&gt;0 hrs&lt;/b&gt; of Recognising Loyalty _x000a_&lt;b&gt;7 hrs&lt;/b&gt; of Work Anniversary _x000a_&lt;b&gt;0 hrs&lt;/b&gt; of Public Holiday _x000a_&lt;b&gt;0 hrs&lt;/b&gt; of Sabbatical Leave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remaining holiday"/>
        <s v="Here's your absence balance as of 31/12/2023._x000a__x000a_&lt;b&gt;0 hrs&lt;/b&gt; of MyReward _x000a_&lt;b&gt;35 hrs 6 mins&lt;/b&gt; of Holiday _x000a_&lt;b&gt;7 hrs&lt;/b&gt; of Recognising Loyalty _x000a_&lt;b&gt;0 hrs&lt;/b&gt; of Work Anniversary _x000a_&lt;b&gt;0 hrs&lt;/b&gt; of Public Holiday _x000a_&lt;b&gt;0 hrs&lt;/b&gt; of Sabbatical Leave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public holiday entitlement calculator please"/>
        <s v="adoption pay"/>
        <s v="Adoption Leave_x000a_To find out more please have a look at the Adoption Leave Policy. _x000a__x000a_You may also find it helpful to use the Adoption Pay &amp; Leave Questionnaire which will estimate your leave and pay values based on the information you enter into it._x000a_Adoption Leave Policy: https://dnn.fa.em2.oraclecloud.com:443/fscmUI/faces/deeplink?objType=CSO_ARTICLE_CONTENT_KM&amp;objKey=docId%3DHRPOL12%3Blocale%3Den_US&amp;action=EDIT_IN_TAB_x000a_Adoption Pay &amp; Leave Questionnaire: https://nbs-opa.custhelp.com/web-determinations/startsession/NBS_Adoption?seedData=%7bname%3a+%22KATE.QUIGLEY@NATIONWIDE.CO.UK%22%2c+env%3a+%22https://dnn.fa.em2.oraclecloud.com%22%7d&amp;opauniqueuser=KATE.QUIGLEY@NATIONWIDE.CO.UK"/>
        <s v="Here's your absence balance as of 11/03/2023._x000a__x000a_&lt;b&gt;0 hrs&lt;/b&gt; of MyReward _x000a_&lt;b&gt;137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lt;a href='https://dnn.fa.em2.oraclecloud.com/hcmUI/content/conn/FusionAppsContentRepository/uuid/dDocID:8515893?download&amp;XFND_SCHEME_ID=1&amp;XFND_CERT_FP=E7A6669B1744C0DE0883C285E2A79DD364729D79&amp;XFND_RANDOM=-4249743752432730252&amp;XFND_EXPIRES=1691755815782&amp;XFND_SIGNATURE=FCtoSzc0AMtplhqfeaiBRmA5CXayUkOw0z3LCFxIsszSX902AEIMqvjkGbu-DMrHqWyxCmQhji2pihc3U7fgnlfsJvQb9sUoxF0IoNJLI8qL5QNaEIZk2Bg8G-OeBJVgxx3NVMB5qanB8ZhykT8NsYHssZCX9f9g1aAXJkHlaLo_&amp;Id=8515893' &gt;View your payslip&lt;/a&g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KATE.QUIGLEY@NATIONWIDE.CO.UK%22%2c+env%3a+%22https://dnn.fa.em2.oraclecloud.com%22%7d&amp;opauniqueuser=KATE.QUIGLEY@NATIONWIDE.CO.UK"/>
        <s v="performance improvement"/>
        <s v="Ok, this is what I think you need. The &lt;a href=&quot;https://dnn.fa.em2.oraclecloud.com:443/fscmUI/faces/deeplink?objType=CSO_ARTICLE_CONTENT_KM&amp;amp;objKey=docId%3DHRGUI6%3Blocale%3Den_US&amp;amp;action=EDIT_IN_TAB&quot;&gt;PeopleCloud Performance Goals Guide&lt;/a&gt; shows you how to add, share and update your performance goals, and add and view your direct reports' goals. When you share a goal, those you're sharing it with need to accept it for it to show in their goals."/>
        <s v="Performance management"/>
        <s v="hi there just wanted to check if my overtime that was submitted today will be paid in August salary as manager approved just after 12.00"/>
        <s v="Performance Support Agreement template"/>
        <s v="printed payslips"/>
        <s v="share parental leave"/>
        <s v="Shared Parental Leave_x000a__x000a_To find out more please have a look at the Shared Parental Leave Policy. You may also find it helpful to use the Shared Parental Leave and Pay Questionnaire which will estimate your leave and pay values based on the information you enter into it._x000a_Shared Parental Leave Policy: https://dnn.fa.em2.oraclecloud.com:443/fscmUI/faces/deeplink?objType=CSO_ARTICLE_CONTENT_KM&amp;objKey=docId%3DHRPOL12%3Blocale%3Den_US&amp;action=EDIT_IN_TAB_x000a_Shared Parental Leave and Pay Questionnaire: https://nbs-opa.custhelp.com/web-determinations/startsession/NBS_SharedLeave?seedData=%7bname%3a+%22KATE.QUIGLEY@NATIONWIDE.CO.UK%22%2c+env%3a+%22https://dnn.fa.em2.oraclecloud.com%22%7d&amp;opauniqueuser=KATE.QUIGLEY@NATIONWIDE.CO.UK"/>
        <s v="Hi, please I would like to know why the tax code OT was used for my taxes. thank you"/>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KATE.QUIGLEY@NATIONWIDE.CO.UK%22%2c+env%3a+%22https://dnn.fa.em2.oraclecloud.com%22%7d&amp;opauniqueuser=KATE.QUIGLEY@NATIONWIDE.CO.UK_x000a_Job Security and Redundancy Policy: https://dnn.fa.em2.oraclecloud.com:443/fscmUI/faces/deeplink?objType=CSO_ARTICLE_CONTENT_KM&amp;objKey=docId%3DHRPOL17%3Blocale%3Den_US&amp;action=EDIT_IN_TAB"/>
        <s v="how much compassionate leave can we have in 12 months?"/>
        <s v="compassionate leave"/>
        <s v="Okay thank you"/>
        <s v="So filling my new starter declaration will align my taxes?"/>
        <s v="Help with mail that has come into the society that needs to be forwarded to Payroll Department"/>
        <s v="Please send all documentation to us by attaching it to yourÂ &lt;a href=&quot;https://dnn.fa.em2.oraclecloud.com/fscmUI/faces/deeplink?objType=SVC_SERVICE_REQUEST_HCM&amp;amp;action=EDIT_IN_POPUP&quot;&gt;existing service request&lt;/a&gt; or raising aÂ &lt;a href=&quot;http://dnn.fa.em2.oraclecloud.com/fscmUI/faces/deeplink?objType=SVC_SERVICE_REQUEST_HCM&amp;amp;action=CREATE_IN_TAB&amp;amp;objKey&quot;&gt;new service request&lt;/a&gt;. If you don't have access to PeopleCloud or we've asked you to send us an original document, we do have a postal address which can be used for documents relating to the Lifecycle Services, Attendance &amp; Wellbeing and Payroll Services teams only.&lt;br /&gt;_x000a_[team name], People Services, People Function, Nationwide House, Pipers Way, Swindon SN38 1NW"/>
        <s v="I have been affected by the recent announcement and being tupe to Aegon. I Normally buy 2 weeks extra holiday when the option opens in October. If i do that will this be honored going forward"/>
        <s v="urgent and sensitive- would like a call back"/>
        <s v="it's urgent or sensitive  need a call back"/>
        <s v="public holiday entitlement"/>
        <s v="New starter employee number"/>
        <s v="Link doesnt work"/>
        <s v="p number"/>
        <d v="2023-05-01T00:00:00"/>
        <s v="Here's your absence balance as of 05/01/2023._x000a__x000a_&lt;b&gt;70 hrs 15 mins&lt;/b&gt; of Holiday _x000a_&lt;b&gt;0 hrs&lt;/b&gt; of Recognising Loyalty _x000a_&lt;b&gt;0 hrs&lt;/b&gt; of Work Anniversary _x000a_&lt;b&gt;0 hrs&lt;/b&gt; of MyReward _x000a_&lt;b&gt;12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an i carry over holiday"/>
        <s v="can i sell holiday"/>
        <s v="work place adjustment"/>
        <s v="my learning lesson 4 referrals to further support and escalation , i have completed the learning but it wont show as completed"/>
        <s v="I was unable to find any payslip for you._x000a_You can, however, &lt;a href=&quot;https://dnn.fa.em2.oraclecloud.com/fscmUI/faces/deeplink?objType=VIEW_RES_PAY_SLIP&amp;action=NONE&quot;&gt;access your payslip&lt;/a&gt; from the HCM application."/>
        <s v="adding paternity leave"/>
        <s v="where can i find my contract"/>
        <s v="why is my name not on the intranet"/>
        <s v="yearly wage"/>
        <s v="can i be made to change my working pattern"/>
        <s v="i am in the Directory but not on sharepoint"/>
        <s v="Here's your absence balance as of 11/03/2023._x000a__x000a_&lt;b&gt;0 hrs&lt;/b&gt; of MyReward _x000a_&lt;b&gt;77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do i key paternity leave"/>
        <s v="reduce hours"/>
        <s v="why is my name not on sharepoint"/>
        <s v="when can i see this months payslip"/>
        <s v="what is my wage for august"/>
        <s v="Hi, i want to know how long (how many months) i get paid if off work sick.. That information is required for a cover i am trying to subscribe and the policy i have checked so far does not clearly specify. Kindly help clarify"/>
        <s v="Here's your absence balance as of 12/03/2023._x000a__x000a_&lt;b&gt;0 hrs&lt;/b&gt; of MyReward _x000a_&lt;b&gt;175 hrs 5 mins&lt;/b&gt; of Holiday _x000a_&lt;b&gt;0 hrs&lt;/b&gt; of Recognising Loyalty _x000a_&lt;b&gt;7 hrs&lt;/b&gt; of Work Anniversary _x000a_&lt;b&gt;0 hrs&lt;/b&gt; of Public Holiday _x000a_&lt;b&gt;0 hrs&lt;/b&gt; of Sabbatical Leave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an i change my name?"/>
        <s v="Covering a different location"/>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anna.maldini@nationwide.co.uk%22%2c+env%3a+%22https://dnn.fa.em2.oraclecloud.com%22%7d&amp;opauniqueuser=anna.maldini@nationwide.co.uk"/>
        <s v="Here's your absence balance as of 12/03/2023._x000a__x000a_&lt;b&gt;173 hrs&lt;/b&gt; of Holiday _x000a_&lt;b&gt;0 hrs&lt;/b&gt; of Sabbatical Leave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problem with elearning"/>
        <s v="I want to change bank account details for wages"/>
        <s v="Where can I see overtime I've submitted"/>
        <s v="why does all my submitted overtime have same date"/>
        <s v="how can I contact HR?"/>
        <s v="We've changed the way you contact AskHR, to align with our Society Strategy and drive service excellence. If your query needs input from one of my human team mates pleaseÂ &lt;a href=&quot;https://dnn.fa.em2.oraclecloud.com/fscmUI/faces/deeplink?objType=SVC_SERVICE_REQUEST_HCM&amp;amp;action=CREATE_IN_TAB&amp;amp;objKey=ChannelTypeCd%3DNBS_HRM_ODA&quot;&gt;raise a service request.&lt;/a&gt;Â Or if youÂ already have a service request inÂ progress you canÂ &lt;a href=&quot;https://dnn.fa.em2.oraclecloud.com/fscmUI/faces/deeplink?objType=SVC_SERVICE_REQUEST_HCM&amp;amp;action=EDIT_IN_POPUP&quot;&gt;add a note&lt;/a&gt;. If it's urgent / sensitive tell us in the subject line. Colleagues with no PeopleCloud access can email FTAWaskaquestion@nationwide.co.uk with Fair Treatment at Work, sickness absence or wellbeing queries. And for any other HR topic, itâ€™s AskHR@nationwide.co.uk"/>
        <s v="Here's your absence balance as of 13/03/2023._x000a__x000a_&lt;b&gt;126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Sure. I can help with that. Here's where you &lt;a href=&quot;https://dnn.fa.em2.oraclecloud.com/fscmUI/faces/deeplink?objType=SVC_SERVICE_REQUEST_HCM&amp;amp;action=CREATE_IN_TAB&amp;amp;objKey=ChannelTypeCd%3DNBS_HRM_ODA&quot;&gt;raise new requests&lt;/a&gt;.Â If it's urgent or sensitive please tell us in the Subject line. Here are yourÂ &lt;a href=&quot;https://dnn.fa.em2.oraclecloud.com/fscmUI/faces/deeplink?objType=SVC_SERVICE_REQUEST_HCM&amp;amp;action=EDIT_IN_POPUP&quot;&gt;existing requests&lt;/a&gt;. To get an update on a request, open it, add a note and click Submit. The SLA for resolving requests varies depending on the topic and the urgency. The team will respond as soon as possible."/>
        <s v="what was my holiday allowance for this year"/>
        <s v="Ok. It sounds like you're asking about something on your payslip. I can help with that. If it's about understanding your payslip, take a look at the &lt;a href=&quot;https://dnn.fa.em2.oraclecloud.com/fscmUI/faces/deeplink?objType=CSO_ARTICLE_CONTENT_KM&amp;amp;objKey=docId%3DHRGUI60%3Blocale%3Den_US&amp;amp;action=EDIT_IN_TAB&quot;&gt;Payslip Guide&lt;/a&gt;. You may also find it useful to look at the &lt;a href=&quot;https://dnn.fa.em2.oraclecloud.com:443/fscmUI/faces/deeplink?objType=CSO_ARTICLE_CONTENT_KM&amp;amp;objKey=docId%3DHRGUI134%3Blocale%3Den_US&amp;amp;action=EDIT_IN_TAB&quot;&gt;Holiday Pay Supplement Guide&lt;/a&gt;. If you're looking to opt out of NWDD GPP SMART Employees Contributions (these are payments into the Group Personal Pension) take a look at the guidance on the &lt;a href=&quot;https://nbsuk.sharepoint.com/sites/INTRA-Pensions&quot;&gt;Pensions site&lt;/a&gt;.Â If you still have a question, please raise a &lt;a href=&quot;https://dnn.fa.em2.oraclecloud.com/fscmUI/faces/deeplink?objType=SVC_SERVICE_REQUEST_HCM&amp;amp;action=CREATE_IN_TAB&amp;amp;objKey=SelfServiceCategory_c%3DNBS_HRM_PAB%3BSelfServiceSubCategory_c%3DNBS_HRM_PAB_AAQ%3BChannelTypeCd%3DNBS_HRM_ODA&quot;&gt;Service Request&lt;/a&gt;."/>
        <s v="what was my holiday this year"/>
        <s v="You've taken the following time off in the last twelve months._x000a__x000a_&lt;b&gt;35 hrs&lt;/b&gt; of &lt;b&gt;Other Paid Absence&lt;/b&gt; from Aug 7th to Aug 11th_x000a_&lt;b&gt;14 hrs&lt;/b&gt; of &lt;b&gt;Holiday&lt;/b&gt; from Jul 14th to Jul 17th_x000a_&lt;b&gt;14 hrs&lt;/b&gt; of &lt;b&gt;Holiday&lt;/b&gt; from Jul 7th to Jul 10th_x000a_&lt;b&gt;7 hrs&lt;/b&gt; of &lt;b&gt;Holiday&lt;/b&gt; on Jun 30th_x000a_&lt;b&gt;7 hrs&lt;/b&gt; of &lt;b&gt;Holiday&lt;/b&gt; on May 30th_x000a_&lt;b&gt;70 hrs&lt;/b&gt; of &lt;b&gt;Holiday&lt;/b&gt; from Apr 11th to Apr 24th_x000a_&lt;b&gt;7 hrs&lt;/b&gt; of &lt;b&gt;Holiday&lt;/b&gt; on Mar 31st_x000a_&lt;b&gt;7 hrs&lt;/b&gt; of &lt;b&gt;Holiday&lt;/b&gt; on Jan 3rd_x000a_&lt;b&gt;7 hrs&lt;/b&gt; of &lt;b&gt;Holiday&lt;/b&gt; on Dec 28th_x000a_&lt;b&gt;7 hrs&lt;/b&gt; of &lt;b&gt;Holiday&lt;/b&gt; on Dec 5th_x000a_&lt;b&gt;35 hrs&lt;/b&gt; of &lt;b&gt;Holiday&lt;/b&gt; from Oct 31st to Nov 4th_x000a_&lt;b&gt;35 hrs&lt;/b&gt; of &lt;b&gt;Holiday&lt;/b&gt; from Sep 12th to Sep 16th_x000a_&lt;b&gt;7 hrs&lt;/b&gt; of &lt;b&gt;Holiday&lt;/b&gt; on Sep 2nd_x000a_&lt;b&gt;7 hrs&lt;/b&gt; of &lt;b&gt;Holiday&lt;/b&gt; on Aug 30th_x000a__x000a_Schedule time off: https://dnn.fa.em2.oraclecloud.com/hcmUI/faces/deeplink?objType=ADD_ABSENCE&amp;action=NONE_x000a_View future absences_x000a_View absences for a specific duration_x000a_View absence balance (excl. sickness balance)"/>
        <s v="my holiday entitlement for the year"/>
        <s v="You were paid ------ GBP on 21/03/2023._x000a_Here's your payslip information."/>
        <s v="&lt;a href='https://dnn.fa.em2.oraclecloud.com/hcmUI/content/conn/FusionAppsContentRepository/uuid/dDocID:8731310?download&amp;XFND_SCHEME_ID=1&amp;XFND_CERT_FP=E7A6669B1744C0DE0883C285E2A79DD364729D79&amp;XFND_RANDOM=-659656481260760247&amp;XFND_EXPIRES=1692343262037&amp;XFND_SIGNATURE=P5MtZF4btRK-HcX5UnfX7SjjGnmf6GLbfO2XR~9Kvwo51S44fx4kCuM~9iNnnHTCW1yWh61ptxtXiwTnpDV8GCvrNH024onDdOUT1QYXvOV9XX0CaMDQ5xDauVEzIHg038FuU0CANL1YHj5Ed1OlGtHDhCKyZ-~oWIfeRFPc0o0_&amp;Id=8731310' &gt;View your payslip&lt;/a&gt;"/>
        <s v="what does retro mean on my payslip"/>
        <s v="what is holiday pay supplement on payslip"/>
        <s v="Incorrect Tax code"/>
        <s v="Tax codes are driven by HMRC and only they can confirm you're on the correct code. Remember to have your NI no. to hand if youÂ &lt;a href=&quot;https://www.gov.uk/government/organisations/hm-revenue-customs/contact/income-tax-enquiries-for-individuals-pensioners-and-employees&quot;&gt;contact them&lt;/a&gt;. If HMRC tell you they'll update your tax code, they'll also notify us and we'll process the change in line with our &lt;a href=&quot;https://nbsuk.sharepoint.com/sites/INTRA-Salary/SitePages/Payroll-and-payment-of-salary.aspx&quot;&gt;payroll cut-offs.&lt;/a&gt; If you're a new starter and you're on an emergency tax code (referred to as code X) this is because HMRC apply this to new starters whose P45 / New Starter Declaration wasn't submitted to us before ourÂ &lt;a href=&quot;https://nbsuk.sharepoint.com/sites/INTRA-Salary/SitePages/Payroll-and-payment-of-salary.aspx&quot;&gt;payroll cut-off&lt;/a&gt;. Those submitted after cut off will be processed the following month."/>
        <s v="Support for role change?"/>
        <s v="payslip explain"/>
        <s v="Here's your absence balance as of 13/03/2023._x000a__x000a_&lt;b&gt;124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view leave policies"/>
        <s v="Shared Parental Leave_x000a__x000a_To find out more please have a look at the Shared Parental Leave Policy. You may also find it helpful to use the Shared Parental Leave and Pay Questionnaire which will estimate your leave and pay values based on the information you enter into it._x000a_Shared Parental Leave Policy: https://dnn.fa.em2.oraclecloud.com:443/fscmUI/faces/deeplink?objType=CSO_ARTICLE_CONTENT_KM&amp;objKey=docId%3DHRPOL12%3Blocale%3Den_US&amp;action=EDIT_IN_TAB_x000a_Shared Parental Leave and Pay Questionnaire: https://nbs-opa--tst1.custhelp.com/web-determinations/startsession/NBS_SharedLeave?seedData=%7bname%3a+%22KATE.CURTIS@NATIONWIDE.CO.UK%22%2c+env%3a+%22https://dnn.fa.em2.oraclecloud.com%22%7d&amp;opauniqueuser=KATE.CURTIS@NATIONWIDE.CO.UK"/>
        <s v="team members date of birth"/>
        <s v="Sure. Here's how you can do it._x000a_&lt;a href='https://dnn.fa.em2.oraclecloud.com/hcmUI/faces/deeplink?objType=EMPLOYMENT_INFO&amp;action=NONE'&gt;View reports start dates&lt;/a&gt;"/>
        <s v="date of birth"/>
        <s v="Here's your absence balance as of 13/03/2023._x000a__x000a_&lt;b&gt;113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15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any days holiday year can you carry over to next year?"/>
        <s v="how many days holiday year can you carry over to next year"/>
        <s v="Here's your absence balance as of 13/03/2023._x000a__x000a_&lt;b&gt;112 hrs&lt;/b&gt; of Holiday _x000a_&lt;b&gt;0 hrs&lt;/b&gt; of Recognising Loyalty _x000a_&lt;b&gt;0 hrs&lt;/b&gt; of Work Anniversary _x000a_&lt;b&gt;0 hrs&lt;/b&gt; of MyReward _x000a_&lt;b&gt;-1 hr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ondenced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GEORGINA.FENN@NATIONWIDE.CO.UK%22%2c+env%3a+%22https://dnn.fa.em2.oraclecloud.com%22%7d&amp;opauniqueuser=GEORGINA.FENN@NATIONWIDE.CO.UK"/>
        <s v="maternity return"/>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SIMON.WILLMOT@NATIONWIDE.CO.UK%22%2c+env%3a+%22https://dnn.fa.em2.oraclecloud.com%22%7d&amp;opauniqueuser=SIMON.WILLMOT@NATIONWIDE.CO.UK"/>
        <s v="hey, whats the number for HR please?"/>
        <s v="im on maternity leav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TRACEY.BUTLER2@NATIONWIDE.CO.UK%22%2c+env%3a+%22https://dnn.fa.em2.oraclecloud.com%22%7d&amp;opauniqueuser=TRACEY.BUTLER2@NATIONWIDE.CO.UK"/>
        <s v="please can i have the phone number for hr"/>
        <s v="can i speak to an agent"/>
        <s v="Phone number for mat colleagues to contact HR"/>
        <s v="WHEN YOU HAVE REACHED MAXUMUM SALARY FOR ROLE WHAT HAPPENS WHEN PAY RISES COME AROUND"/>
        <s v="&lt;p&gt;If you were eligible for the &lt;a href=&quot;https://nbsuk.sharepoint.com/sites/INTRA-News/SitePages/Nationwide%E2%80%99s-proposed-pay-package-for-2023-24.aspx&quot;&gt;2023 Annual Pay Review&lt;/a&gt; your new salary details became available on PeopleCloud on 1 April 2023. Your annual pay rise is based on your pre-pay review salary which you'll find by clicking the 'Show Prior Salary' link on your &lt;a href=&quot;https://dnn.fa.em2.oraclecloud.com/fscmUI/faces/deeplink?objType=PERSON_SPOTLIGHT_CMP&amp;amp;action=NONE&quot;&gt;My Compensation&lt;/a&gt; page.&lt;/p&gt;"/>
        <s v="change of working hours"/>
        <s v="Sure. You can change their working hours here. If they're increasing / decreasing the number of hours they work per week, make sure you've submitted a Flexible Working Confirmation Form to HR before you make any changes here._x000a_&lt;a href='https://dnn.fa.em2.oraclecloud.com/hcmUI/faces/deeplink?objType=MY_TEAM' &gt;Change your direct report's work schedule&lt;/a&gt;_x000a__x000a_There's additional guidance &lt;a href=&quot;https://dnn.fa.em2.oraclecloud.com/fscmUI/faces/deeplink?objType=CSO_ARTICLE_CONTENT_KM&amp;objKey=docId%3DHRGUI56%3Blocale%3Den_US&amp;action=EDIT_IN_TAB&quot;&gt;here&lt;/a&gt;. The policy and guidance are &lt;a href=&quot;https://dnn.fa.em2.oraclecloud.com:443/fscmUI/faces/deeplink?objType=CSO_ARTICLE_CONTENT_KM&amp;objKey=docId%3DHRPOL13%3Blocale%3Den_US&amp;action=EDIT_IN_TAB&quot;&gt;here&lt;/a&gt;."/>
        <s v="Working in Northern Ireland"/>
        <s v="Working inside the UK"/>
        <s v="Can we work in Northern Ireland"/>
        <s v="Working outside UK"/>
        <s v="Can I alter my leaving date"/>
        <s v="If you need to change a team member's leaving date for any reason please &lt;a href=&quot;https://dnn.fa.em2.oraclecloud.com/fscmUI/faces/deeplink?objType=SVC_SERVICE_REQUEST_HCM&amp;amp;action=CREATE_IN_TAB&amp;amp;objKey=SelfServiceCategory_c%3DNBS_HRM_LEAVERS%3BSelfServiceSubCategory_c%3DNBS_HRM_LEAVERS_AAQ%3BChannelTypeCd%3DNBS_HRM_ODA&quot;&gt;raise a service request&lt;/a&gt;, making sure to tell us their name and their correct leaving date. If a team member wants to take holiday / extra holiday before they leave and you've already approved their resignation please &lt;a href=&quot;https://dnn.fa.em2.oraclecloud.com/fscmUI/faces/deeplink?objType=SVC_SERVICE_REQUEST_HCM&amp;amp;action=CREATE_IN_TAB&amp;amp;objKey=SelfServiceCategory_c%3DNBS_HRM_MMDS%3BSelfServiceSubCategory_c%3DNBS_HRM_MMDS_AAQ%3BChannelTypeCd%3DNBS_HRM_ODA&quot;&gt;raise a service request&lt;/a&gt;, making sure to tell us their name, holiday start and end dates and their new leaving date (if this has changed). If they haven't yet submitted their resignation request they can submit it after you've approved their new holiday request."/>
        <s v="confirm probation"/>
        <s v="meal allowance policy"/>
        <s v="PRTW"/>
        <s v="hello i am leaving nationwide 15th Sept, how can i find out if i have holidays owed or if and how much i will be dedected from my final wage slip if i ow holidays back? kids regards gemma P19225"/>
        <s v="Sure. Your final pay is calculated by taking into account factors like your leaving date (how many days you were employed for in the month you left), your holiday entitlement and any employee loans and MyReward benefits you may have. There's MyReward guidanceÂ &lt;a href=&quot;https://nbsuk.sharepoint.com/sites/INTRA-EmployeeBenefits/SitePages/Q-and-As.aspx&quot;&gt;here&lt;/a&gt;, andÂ you can useÂ the &lt;a href=&quot;https://dnn.fa.em2.oraclecloud.com:443/fscmUI/faces/deeplink?objType=CSO_ARTICLE_CONTENT_KM&amp;amp;objKey=docId%3DHRIA7%3Blocale%3Den_US&amp;amp;action=EDIT_IN_TAB&quot;&gt;Holiday Entitlement Calculator&lt;/a&gt;Â toÂ find out what your annual holiday entitlement will be when you leave. You'll be paid for any annual holiday you haven't used and if you've taken more holiday than you're entitled to it'll be deducted from your final pay."/>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JULY.FOSTER@NATIONWIDE.CO.UK%22%2c+env%3a+%22https://dnn.fa.em2.oraclecloud.com%22%7d&amp;opauniqueuser=JULY.FOSTER@NATIONWIDE.CO.UK_x000a_Job Security and Redundancy Policy: https://dnn.fa.em2.oraclecloud.com:443/fscmUI/faces/deeplink?objType=CSO_ARTICLE_CONTENT_KM&amp;objKey=docId%3DHRPOL17%3Blocale%3Den_US&amp;action=EDIT_IN_TAB"/>
        <s v="How does overtime work"/>
        <s v="My start date is incorrect so my holiday entitlement is lower than it should be. Please can we get this corrected?"/>
        <s v="change manager"/>
        <s v="Start date is wrong"/>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Diane.Jones@nationwide.co.uk%22%2c+env%3a+%22https://dnn.fa.em2.oraclecloud.com%22%7d&amp;opauniqueuser=Diane.Jones@nationwide.co.uk_x000a_Job Security and Redundancy Policy: https://dnn.fa.em2.oraclecloud.com:443/fscmUI/faces/deeplink?objType=CSO_ARTICLE_CONTENT_KM&amp;objKey=docId%3DHRPOL17%3Blocale%3Den_US&amp;action=EDIT_IN_TAB"/>
        <s v="when is payday"/>
        <s v="when are expenses paid"/>
        <s v="payment of travel expenses"/>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CARL.READ@NATIONWIDE.CO.UK%22%2c+env%3a+%22https://dnn.fa.em2.oraclecloud.com%22%7d&amp;opauniqueuser=CARL.READ@NATIONWIDE.CO.UK"/>
        <s v="I need an update on a tenancy reference request"/>
        <s v="Hello, I understand that I am required to give 3 months notice before retirement rather than 1 month if I change employer.  Is there any reason why I can't give 1 month notice, leave NBS and then claim my pensions via Aviva and Buck?  Thank you."/>
        <s v="final holiday payment"/>
        <s v="Why is my final holiday payment less than what I am owed?"/>
        <s v="how to cancel holiday"/>
        <s v="cancel absence"/>
        <s v="overtime cutoff"/>
        <s v="Sure.Â &lt;a href=&quot;https://nbsuk.sharepoint.com/sites/INTRA-Salary/SitePages/Payroll-and-payment-of-salary.aspx&quot;&gt;Here&lt;/a&gt; are the payroll, overtime and HR cut-offs for this year. Overtime claims approved after the cut off will be paid the following month. You don't need to resubmit these claims. New starter P45s / declarations submitted after the cut off will be processed the following month."/>
        <s v="work anniversary"/>
        <s v="change of job code"/>
        <s v="Phone number for HR"/>
        <s v="phone number"/>
        <s v="flexible hours"/>
        <s v="claim lodging allowance for staying with family"/>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clare.collister@nationwide.co.uk%22%2c+env%3a+%22https://dnn.fa.em2.oraclecloud.com%22%7d&amp;opauniqueuser=clare.collister@nationwide.co.uk"/>
        <s v="where's the holiday calculator?"/>
        <s v="I work condensed hours, 4 days per week, meaning I don't work on Tuesdays. How does this work when a bank holiday falls on a Tuesday i.e. Boxing Day this year"/>
        <s v="stay with family"/>
        <s v="How can I tell if a public holiday surplus has been applied to my holiday balanc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martina.halagova@nationwide.co.uk%22%2c+env%3a+%22https://dnn.fa.em2.oraclecloud.com%22%7d&amp;opauniqueuser=martina.halagova@nationwide.co.uk"/>
        <s v="personal contribution"/>
        <s v="staying with family"/>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JENNY.CLARK@NATIONWIDE.CO.UK%22%2c+env%3a+%22https://dnn.fa.em2.oraclecloud.com%22%7d&amp;opauniqueuser=JENNY.CLARK@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Jaime.Ross@nationwide.co.uk%22%2c+env%3a+%22https://dnn.fa.em2.oraclecloud.com%22%7d&amp;opauniqueuser=Jaime.Ross@nationwide.co.uk"/>
        <s v="'How much maternity pay will I get?_x000a__x000a_How much maternity pay will I ge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JANE.STRATFORD@NATIONWIDE.CO.UK%22%2c+env%3a+%22https://dnn.fa.em2.oraclecloud.com%22%7d&amp;opauniqueuser=JANE.STRATFORD@NATIONWIDE.CO.UK_x000a_Job Security and Redundancy Policy: https://dnn.fa.em2.oraclecloud.com:443/fscmUI/faces/deeplink?objType=CSO_ARTICLE_CONTENT_KM&amp;objKey=docId%3DHRPOL17%3Blocale%3Den_US&amp;action=EDIT_IN_TAB"/>
        <s v="absence"/>
        <s v="You've taken the following time off in the last twelve months._x000a__x000a_&lt;b&gt;91 hrs&lt;/b&gt; of &lt;b&gt;Holiday&lt;/b&gt; from Jul 12th to Jul 28th_x000a_&lt;b&gt;28 hrs&lt;/b&gt; of &lt;b&gt;Holiday&lt;/b&gt; from May 2nd to May 5th_x000a_&lt;b&gt;14 hrs&lt;/b&gt; of &lt;b&gt;Holiday&lt;/b&gt; from Mar 30th to Mar 31st_x000a_&lt;b&gt;21 hrs&lt;/b&gt; of &lt;b&gt;Holiday&lt;/b&gt; from Jan 20th to Jan 24th_x000a_&lt;b&gt;7 hrs&lt;/b&gt; of &lt;b&gt;Holiday&lt;/b&gt; on Dec 23rd_x000a_&lt;b&gt;5 hrs&lt;/b&gt; of &lt;b&gt;Holiday&lt;/b&gt; on Dec 22nd_x000a_&lt;b&gt;42 hrs&lt;/b&gt; of &lt;b&gt;Holiday&lt;/b&gt; from Sep 19th to Sep 27th_x000a_&lt;b&gt;7 hrs&lt;/b&gt; of &lt;b&gt;Holiday&lt;/b&gt; on Sep 16th_x000a_&lt;b&gt;3 hrs 30 mins&lt;/b&gt; of &lt;b&gt;Holiday&lt;/b&gt; on Sep 9th_x000a_&lt;b&gt;7 hrs&lt;/b&gt; of &lt;b&gt;Holiday&lt;/b&gt; on Aug 25th_x000a__x000a_Schedule time off: https://dnn.fa.em2.oraclecloud.com/hcmUI/faces/deeplink?objType=ADD_ABSENCE&amp;action=NONE_x000a_View future absences_x000a_View absences for a specific duration_x000a_View absence balance (excl. sickness balance)"/>
        <s v="absence query"/>
        <s v="Where would I find information regarding my pension associated with my previous employee number?"/>
        <s v="You'll find your tax code on your &lt;a href=&quot;https://dnn.fa.em2.oraclecloud.com/fscmUI/faces/deeplink?objType=VIEW_RES_PAY_SLIP&amp;amp;action=NONE&quot;&gt;payslip&lt;/a&gt;."/>
        <s v="when i my next payday"/>
        <s v="can i apply for a job less that 6 months after"/>
        <s v="&lt;a href='https://dnn.fa.em2.oraclecloud.com/hcmUI/content/conn/FusionAppsContentRepository/uuid/dDocID:8742451?download&amp;XFND_SCHEME_ID=1&amp;XFND_CERT_FP=E7A6669B1744C0DE0883C285E2A79DD364729D79&amp;XFND_RANDOM=-469641056686167124&amp;XFND_EXPIRES=1692366394883&amp;XFND_SIGNATURE=OC~JfddQFQJ2029GzT7y9J5zJzJRqKv8poyNCl2gJELjE~tYQ1hrQ4V-YbsymnuWUUK3RyNJsPxsiAkFMRG0Ej80QWBetU4gutirA3n9NVHTZeIiylcwX6L1pNnCFO0pDX8L-CDb3kHJEOy7q1MM8krN-0h6TQsy5Rh-rq8IAt0_&amp;Id=8742451' &gt;View your payslip&lt;/a&gt;"/>
        <s v="Hi, I don't understand why I've been paid less can some one please help me with this?"/>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Peiling.Sung@nationwide.co.uk%22%2c+env%3a+%22https://dnn.fa.em2.oraclecloud.com%22%7d&amp;opauniqueuser=Peiling.Sung@nationwide.co.uk"/>
        <s v="How much adoption pay will I get?"/>
        <s v="Adoption Leave_x000a_To find out more please have a look at the Adoption Leave Policy. _x000a__x000a_You may also find it helpful to use the Adoption Pay &amp; Leave Questionnaire which will estimate your leave and pay values based on the information you enter into it._x000a_Adoption Leave Policy: https://dnn.fa.em2.oraclecloud.com:443/fscmUI/faces/deeplink?objType=CSO_ARTICLE_CONTENT_KM&amp;objKey=docId%3DHRPOL12%3Blocale%3Den_US&amp;action=EDIT_IN_TAB_x000a_Adoption Pay &amp; Leave Questionnaire: https://nbs-opa--tst1.custhelp.com/web-determinations/startsession/NBS_Adoption?seedData=%7bname%3a+%22Peiling.Sung@nationwide.co.uk%22%2c+env%3a+%22https://dnn.fa.em2.oraclecloud.com%22%7d&amp;opauniqueuser=Peiling.Sung@nationwide.co.uk"/>
        <s v="You have 14 submissions pending approval:"/>
        <s v="Here are your first 3 requests:_x000a__x000a_1. Personal Contribution Approval Requested for Shirley Foxall (032850) on 2023-08-18 by Shirley Foxall_x000a_Assigned on August 18th 2023_x000a__x000a_2. Personal Contribution Approval Requested for Shirley Foxall (032850) on 2023-08-18 by Shirley Foxall_x000a_Assigned on August 18th 2023_x000a__x000a_3. Personal Contribution Approval Requested for Shirley Foxall (032850) on 2023-07-24 by Shirley Foxall_x000a_Completed on July 31st 2023_x000a__x000a_Next 3"/>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liam.wells@nationwide.co.uk%22%2c+env%3a+%22https://dnn.fa.em2.oraclecloud.com%22%7d&amp;opauniqueuser=liam.wells@nationwide.co.uk"/>
        <s v="Why has my tax cide changed"/>
        <s v="There are several possible reasons why your tax deductions have changed. It may be that your tax code or Personal Tax Allowance has changed, or your salary may have changed and taken elements of your pay into a different tax threshold. If you're a new starter it may be that HMRC have put you on an emergency tax code (referred to as code X) because your P45 / New Starter Declaration wasn't submitted before ourÂ &lt;a href=&quot;https://nbsuk.sharepoint.com/sites/INTRA-Salary/SitePages/Payroll-and-payment-of-salary.aspx&quot;&gt;payroll cut-off&lt;/a&gt;. Those submitted after cut off will be processed the following month."/>
        <s v="Shared Parental Leave_x000a__x000a_To find out more please have a look at the Shared Parental Leave Policy. You may also find it helpful to use the Shared Parental Leave and Pay Questionnaire which will estimate your leave and pay values based on the information you enter into it._x000a_Shared Parental Leave Policy: https://dnn.fa.em2.oraclecloud.com:443/fscmUI/faces/deeplink?objType=CSO_ARTICLE_CONTENT_KM&amp;objKey=docId%3DHRPOL12%3Blocale%3Den_US&amp;action=EDIT_IN_TAB_x000a_Shared Parental Leave and Pay Questionnaire: https://nbs-opa--tst1.custhelp.com/web-determinations/startsession/NBS_SharedLeave?seedData=%7bname%3a+%22liam.wells@nationwide.co.uk%22%2c+env%3a+%22https://dnn.fa.em2.oraclecloud.com%22%7d&amp;opauniqueuser=liam.wells@nationwide.co.uk"/>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DAVID.CANTWELL@NATIONWIDE.CO.UK%22%2c+env%3a+%22https://dnn.fa.em2.oraclecloud.com%22%7d&amp;opauniqueuser=DAVID.CANTWELL@NATIONWIDE.CO.UK_x000a_Job Security and Redundancy Policy: https://dnn.fa.em2.oraclecloud.com:443/fscmUI/faces/deeplink?objType=CSO_ARTICLE_CONTENT_KM&amp;objKey=docId%3DHRPOL17%3Blocale%3Den_US&amp;action=EDIT_IN_TAB"/>
        <s v="Hi. I'm in the process of extending the contract for my intern. Because of payroll cut off technically that means they have to leave for a day before rejoining. Do I still have to decomission tech in that case?"/>
        <s v="I've got a question about decomissioning tech when we're extending a contract"/>
        <s v="When you make a Fixed Term Contract open ended it's important you attach the necessary approval email in the trasaction. You'll find step by step instructions in the &lt;a href=&quot;https://dnn.fa.em2.oraclecloud.com:443/fscmUI/faces/deeplink?objType=CSO_ARTICLE_CONTENT_KM&amp;objKey=docId%3DHRGUI56%3Blocale%3Den_US&amp;action=EDIT_IN_TAB&quot;&gt;PeopleCloud Managers Keying Guide&lt;/a&gt;."/>
        <s v="That doesn't answer my question"/>
        <s v="Iâ€™m sorry I havenâ€™t been able to help on this occasion. Most people find the guidance they need here:Â &lt;br /&gt;_x000a_&lt;a href=&quot;https://dnn.fa.em2.oraclecloud.com/fscmUI/faces/deeplink?objType=CSO_ARTICLE_CONTENT_KM&amp;amp;objKey=docId%3DHRGUI46%3Blocale%3Den_US&amp;amp;action=EDIT_IN_TAB&quot;&gt;Troubleshooting Tips and Workarounds&lt;/a&gt;&lt;br /&gt;_x000a_&lt;a href=&quot;https://dnn.fa.em2.oraclecloud.com/fscmUI/faces/deeplink?objType=CSO_ARTICLE_CONTENT_KM&amp;amp;objKey=docId%3DHRGUI10%3Blocale%3Den_US&amp;amp;action=EDIT_IN_TAB&quot;&gt;PeopleCloud User Guides&lt;/a&gt;Â &lt;br /&gt;_x000a_&lt;a href=&quot;https://dnn.fa.em2.oraclecloud.com/fscmUI/faces/deeplink?objType=CSO_ARTICLE_CONTENT_KM&amp;amp;objKey=docId%3DHRPOL79%3Blocale%3Den_US&amp;amp;action=EDIT_IN_TAB&quot;&gt;HR Policy Point&lt;/a&gt;&lt;br /&gt;_x000a_&lt;a href=&quot;https://dnn.fa.em2.oraclecloud.com/fscmUI/faces/deeplink?objType=CSO_ARTICLE_CONTENT_KM&amp;amp;objKey=docId%3DHRFOR29%3Blocale%3Den_US&amp;amp;action=EDIT_IN_TAB&quot;&gt;HR Forms&lt;/a&gt;&lt;br /&gt;_x000a_If you need further support you canÂ &lt;a href=&quot;https://dnn.fa.em2.oraclecloud.com/fscmUI/faces/deeplink?objType=SVC_SERVICE_REQUEST_HCM&amp;amp;action=CREATE_IN_TAB&amp;amp;objKey=ChannelTypeCd%3DNBS_HRM_ODA&quot;&gt;raise a service request&lt;/a&gt;, or if you alreadyÂ have a service request in progress youÂ can &lt;a href=&quot;https://dnn.fa.em2.oraclecloud.com/fscmUI/faces/deeplink?objType=SVC_SERVICE_REQUEST_HCM&amp;amp;action=EDIT_IN_POPUP&quot;&gt;add a note&lt;/a&gt;."/>
        <s v="family emergency"/>
        <s v="Sure. I think this is what you want._x000a_&lt;a href='https://dnn.fa.em2.oraclecloud.com/hcmUI/faces/deeplink?objType=EMP_FAMILY_AND_EMGNC_CONTACTS&amp;action=NONE' &gt;View and update your emergency contacts&lt;/a&g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JACQUELINE.GOUGH@NATIONWIDE.CO.UK%22%2c+env%3a+%22https://dnn.fa.em2.oraclecloud.com%22%7d&amp;opauniqueuser=JACQUELINE.GOUGH@NATIONWIDE.CO.UK"/>
        <s v="I don't think my annual leave allowance is accurate"/>
        <s v="i don't understand my absence balance"/>
        <s v="I don't understad my holiday balance"/>
        <s v="paye"/>
        <s v="how can I request a pay rise"/>
        <s v="bye"/>
        <s v="how can I ask for a pay rise"/>
        <s v="how to get my salary increase"/>
        <s v="Sorry, only HR or your manager can update your salary information."/>
        <s v="when is the 2024 bank holiday calculator coming out"/>
        <s v="how to delegate access for holiday approval"/>
        <s v="Do full-time employees get paid overtime"/>
        <s v="Im full-time do i get paid overtime pay"/>
        <s v="Eligible Leaver Form"/>
        <s v="Eligible Leaver Form not displaying under goals and performance"/>
        <s v="Sure. It sounds like you're looking for guidance on performance, goals and ratings. There's detailed informationÂ &lt;a href=&quot;https://nbsuk.sharepoint.com/sites/INTRA-EnablingPerformance&quot;&gt;here&lt;/a&gt;,Â including what happens with &lt;a href=&quot;https://nbsuk.sharepoint.com/sites/INTRA-EnablingPerformance/SitePages/Ratings-Indicators-&amp;amp;-Special-Circumstances.aspx&quot;&gt;performance ratings in special circumstances&lt;/a&gt;, &lt;a href=&quot;https://nbsuk.sharepoint.com/sites/INTRA-EnablingPerformance/SitePages/Improving-performance.aspx&quot;&gt;managing under-performance&lt;/a&gt; and &lt;a href=&quot;https://nbsuk.sharepoint.com/sites/INTRA-EnablingPerformance/SitePages/FAQs.aspx&quot;&gt;useful FAQs&lt;/a&gt;. If it's how to guides you need, you'll find the Performance Reflections Guide &lt;a href=&quot;https://dnn.fa.em2.oraclecloud.com:443/fscmUI/faces/deeplink?objType=CSO_ARTICLE_CONTENT_KM&amp;amp;objKey=docId%3DHRGUI188%3Blocale%3Den_US&amp;amp;action=EDIT_IN_TAB&quot;&gt;here&lt;/a&gt;Â and the Performance Goals Guide &lt;a href=&quot;https://dnn.fa.em2.oraclecloud.com:443/fscmUI/faces/deeplink?objType=CSO_ARTICLE_CONTENT_KM&amp;amp;objKey=docId%3DHRGUI6%3Blocale%3Den_US&amp;amp;action=EDIT_IN_TAB&quot;&gt;here&lt;/a&gt;."/>
        <s v="what bank hoilday im i entiled to be off"/>
        <s v="keying bereavement leave"/>
        <s v="You've taken the following time off in the last twelve months._x000a__x000a_&lt;b&gt;3 hrs 30 mins&lt;/b&gt; of &lt;b&gt;Holiday&lt;/b&gt; on Aug 7th_x000a_&lt;b&gt;3 hrs 30 mins&lt;/b&gt; of &lt;b&gt;Holiday&lt;/b&gt; on Jul 31st_x000a_&lt;b&gt;28 hrs&lt;/b&gt; of &lt;b&gt;Holiday&lt;/b&gt; from Jul 17th to Jul 20th_x000a_&lt;b&gt;28 hrs&lt;/b&gt; of &lt;b&gt;Holiday&lt;/b&gt; from May 8th to May 12th_x000a_&lt;b&gt;14 hrs&lt;/b&gt; of &lt;b&gt;Holiday&lt;/b&gt; from Apr 3rd to Apr 4th_x000a_&lt;b&gt;3 hrs 50 mins&lt;/b&gt; of &lt;b&gt;Family Support Leave&lt;/b&gt; on Mar 30th_x000a_&lt;b&gt;3 hrs&lt;/b&gt; of &lt;b&gt;Holiday&lt;/b&gt; on Mar 3rd_x000a_&lt;b&gt;7 hrs&lt;/b&gt; of &lt;b&gt;Holiday&lt;/b&gt; on Feb 14th_x000a_&lt;b&gt;3 hrs 50 mins&lt;/b&gt; of &lt;b&gt;Family Support Leave&lt;/b&gt; on Jan 31st_x000a_&lt;b&gt;7 hrs&lt;/b&gt; of &lt;b&gt;Holiday&lt;/b&gt; on Dec 28th_x000a_&lt;b&gt;7 hrs&lt;/b&gt; of &lt;b&gt;Holiday&lt;/b&gt; on Dec 20th_x000a_&lt;b&gt;35 hrs&lt;/b&gt; of &lt;b&gt;Holiday&lt;/b&gt; from Oct 24th to Oct 28th_x000a_&lt;b&gt;35 hrs&lt;/b&gt; of &lt;b&gt;Holiday&lt;/b&gt; from Oct 3rd to Oct 7th_x000a_&lt;b&gt;28 calendar days&lt;/b&gt; of &lt;b&gt;Paternity Leave - Childbirth&lt;/b&gt; from Sep 5th to Oct 2nd_x000a_&lt;b&gt;14 hrs&lt;/b&gt; of &lt;b&gt;Holiday&lt;/b&gt; from Sep 1st to Sep 2nd_x000a_&lt;b&gt;14 hrs&lt;/b&gt; of &lt;b&gt;Holiday&lt;/b&gt; from Aug 22nd to Aug 23rd_x000a__x000a_Schedule time off: https://dnn.fa.em2.oraclecloud.com/hcmUI/faces/deeplink?objType=ADD_ABSENCE&amp;action=NONE_x000a_View future absences_x000a_View absences for a specific duration_x000a_View absence balance (excl. sickness balance)"/>
        <s v="keying absence"/>
        <s v="Is there a cut off point for payrises to start"/>
        <s v="When would my payrise kick in"/>
        <s v="when would a pay increase start"/>
        <s v="increase my salary"/>
        <s v="in year pay award"/>
        <s v="Sure. Here's what I think you needÂ &lt;br /&gt;_x000a_- view &lt;a href=&quot;https://nbsuk.sharepoint.com/sites/INTRA-AnnualPerformancePayPlan?OR=Teams-HL&amp;amp;CT=1684932011862&amp;amp;clickparams=eyJBcHBOYW1lIjoiVGVhbXMtRGVza3RvcCIsIkFwcFZlcnNpb24iOiIyNy8yMzA0MDIwMjcwNSIsIkhhc0ZlZGVyYXRlZFVzZXIiOmZhbHNlfQ%3D%3D&quot;&gt;Annual Performance Pay Plan&lt;/a&gt; guidance&lt;br /&gt;_x000a_- view &lt;a href=&quot;https://nbsuk.sharepoint.com/sites/INTRA-HRHelp/SitePages/Case-Management-Team-(People-and-Culture).aspx&quot;&gt;SIS Award Outcome Appeal&lt;/a&gt; guidance&lt;br /&gt;_x000a_The APP Plan is discretionary. If all the criteria is achieved, eligible employees can expect to receive their 23/24 payment in their June 2024 pay. The gross value of the award will show in yourÂ &lt;a href=&quot;https://dnn.fa.em2.oraclecloud.com/fscmUI/faces/deeplink?objType=PERSON_SPOTLIGHT_CMP&amp;amp;action=NONE&quot;&gt;Compensation&lt;/a&gt;Â section at the start of June 2024. Clicking on Prior Compensation will enable you to see your historic salary details."/>
        <s v="delegation"/>
        <s v="You have 1 active assignment._x000a__x000a_&lt;b&gt;FC Team Manager (Lead)&lt;/b&gt;, E078689._x000a_You report to Alex Kershaw in this assignment._x000a__x000a_Need to see a co-worker's assignment? Try something like 'Show me John Smith's assignment'."/>
        <s v="&lt;a href='https://dnn.fa.em2.oraclecloud.com/hcmUI/content/conn/FusionAppsContentRepository/uuid/dDocID:8520159?download&amp;XFND_SCHEME_ID=1&amp;XFND_CERT_FP=E7A6669B1744C0DE0883C285E2A79DD364729D79&amp;XFND_RANDOM=-6770621026643133247&amp;XFND_EXPIRES=1691949762040&amp;XFND_SIGNATURE=mqJWdb6v0s-9BHGakH5eDIznUV4P5KZ2Ppw7svC4c~-3NTpc32elRsUy9xWEBcVlVFALUCwxkIhPKuX0sYemg5oTPP0tCnxhRgmH874mJtPBjgaG8G1ZFtHLeNkcU5UEC7RG9MsVKx0qJrrm0GJt-xEW4eZOcDzH0lPV0lyT178_&amp;Id=8520159' &gt;View your payslip&lt;/a&gt;"/>
        <s v="You have no pending approval requests and 10 FYIs."/>
        <s v="Here are your first 3 FYIs:_x000a__x000a_1. PeopleCloud Learning - You have recently been assigned learning_x000a__x000a_&lt;a href='https://dnn.fa.em2.oraclecloud.com:443/hcmUI/faces/adf.task-flow?tz=UTC&amp;df=medium&amp;dt=both&amp;tf=short&amp;lg=en&amp;cy=US&amp;bpmWorklistTaskId=ba46bed1-c0cc-40f6-80c8-bb1cb001ca96&amp;bpmBrowserWindowStatus=taskFlowReturn&amp;bpmWorklistContext=77108ee6-d971-41c5-b871-7513314f5c00%3B%3BG%3B%3Bo6UiaxfT51UxIJ%2FWG3QvyNSfoNKP6JwWpVFSl6sZlTY0KSeQK6AU9ov5JE2je67pUCk6cyJuHG2cRGiJkAcoGRkjWs0RzQaDpuzzPbuIAeEGu5EA6YLQ7IReQtKIY9Zl77koXoLsElAXuyyYN%2FU3GdrnO9O8nfR%2F4ItGX5TBilAPM9Eimxvln4eyDKATHrel&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5c985eaf-6931-4da9-9869-e1b11028422f&amp;bpmBrowserWindowStatus=taskFlowReturn&amp;bpmWorklistContext=77108ee6-d971-41c5-b871-7513314f5c00%3B%3BG%3B%3Bo6UiaxfT51UxIJ%2FWG3QvyNSfoNKP6JwWpVFSl6sZlTY0KSeQK6AU9ov5JE2je67pUCk6cyJuHG2cRGiJkAcoGRkjWs0RzQaDpuzzPbuIAeEGu5EA6YLQ7IReQtKIY9Zl77koXoLsElAXuyyYN%2FU3GdrnO9O8nfR%2F4ItGX5TBilAPM9Eimxvln4eyDKATHrel&amp;bpmClientType=&amp;sf=alta&amp;_id=HcmEmailNotificationHumantask_TF&amp;_document=WEB-INF%2Foracle%2Fapps%2Fhcm%2Fcommon%2Fcore%2Falerts%2FpublicUi%2Fcomponent%2Fflow%2FHcmEmailNotificationHumantask_TFxml.xml' target='_blank'&gt;View Details&lt;/a&gt;_x000a__x000a__x000a_3. PeopleCloud Learning - You have recently been assigned learning_x000a__x000a_&lt;a href='https://dnn.fa.em2.oraclecloud.com:443/hcmUI/faces/adf.task-flow?tz=UTC&amp;df=medium&amp;dt=both&amp;tf=short&amp;lg=en&amp;cy=US&amp;bpmWorklistTaskId=18e9c68a-e89f-499c-ae5b-1bbfaa67f995&amp;bpmBrowserWindowStatus=taskFlowReturn&amp;bpmWorklistContext=77108ee6-d971-41c5-b871-7513314f5c00%3B%3BG%3B%3Bo6UiaxfT51UxIJ%2FWG3QvyNSfoNKP6JwWpVFSl6sZlTY0KSeQK6AU9ov5JE2je67pUCk6cyJuHG2cRGiJkAcoGRkjWs0RzQaDpuzzPbuIAeEGu5EA6YLQ7IReQtKIY9Zl77koXoLsElAXuyyYN%2FU3GdrnO9O8nfR%2F4ItGX5TBilAPM9Eimxvln4eyDKATHrel&amp;bpmClientType=&amp;sf=alta&amp;_id=HcmEmailNotificationHumantask_TF&amp;_document=WEB-INF%2Foracle%2Fapps%2Fhcm%2Fcommon%2Fcore%2Falerts%2FpublicUi%2Fcomponent%2Fflow%2FHcmEmailNotificationHumantask_TFxml.xml' target='_blank'&gt;View Details&lt;/a&gt;"/>
        <s v="how can i speak to hr"/>
        <s v="&lt;a href='https://dnn.fa.em2.oraclecloud.com/hcmUI/content/conn/FusionAppsContentRepository/uuid/dDocID:8509661?download&amp;XFND_SCHEME_ID=1&amp;XFND_CERT_FP=E7A6669B1744C0DE0883C285E2A79DD364729D79&amp;XFND_RANDOM=4264024317702779927&amp;XFND_EXPIRES=1691990300177&amp;XFND_SIGNATURE=gbrTcEpSUPy9qgO7vnGjsoQu3Ll5umJo39uu~aNmHaP2HFIbp~jJzWCUELFU5bzqjcVDKeTkf87Sshx7bKPq4qDKlwYSYEeITZKIpwcKSNlmGNPHEK9FhZnWKuOiRaN5hhtpe35MCvlVerCVDHEfr~KDzBa9q8Z6iLbvwcgmcVA_&amp;Id=8509661' &gt;View your payslip&lt;/a&gt;"/>
        <s v="ipad bought through myreward"/>
        <s v="On my own peoplecloud I can easily locate my holiday balance. Is there a way to do this for a team member?"/>
        <s v="Here's your absence balance as of 14/03/2023._x000a__x000a_&lt;b&gt;151 hrs 15 mins&lt;/b&gt; of Holiday _x000a_&lt;b&gt;0 hrs&lt;/b&gt; of Recognising Loyalty _x000a_&lt;b&gt;0 hrs&lt;/b&gt; of Work Anniversary _x000a_&lt;b&gt;0 hrs&lt;/b&gt; of MyReward _x000a_&lt;b&gt;-8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laim for eye test and glasses"/>
        <s v="housing support package"/>
        <s v="Our colleague housing support package"/>
        <s v="Why do i have zero hours as my absence balance when i am meant to have 16.5 hours"/>
        <s v="update my name"/>
        <s v="Hi, my holiday annual accrual for this year states 165 hours, could I ask if this is correct as I am full time? Many thanks"/>
        <s v="When will my expenses get paid?"/>
        <s v="logging compassionate leave"/>
        <s v="bereavement leave"/>
        <s v="logging bereavement absence for team member"/>
        <s v="holiday b alance"/>
        <s v="unused holiday"/>
        <s v="no help at all - thanks"/>
        <s v="view holiday balance"/>
        <s v="Here's your absence balance as of 14/03/2023._x000a__x000a_&lt;b&gt;70 hrs 30 mins&lt;/b&gt; of Holiday _x000a_&lt;b&gt;0 hrs&lt;/b&gt; of Recognising Loyalty _x000a_&lt;b&gt;0 hrs&lt;/b&gt; of Work Anniversary _x000a_&lt;b&gt;0 hrs&lt;/b&gt; of MyReward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VERSHA.AGGARWAL@NATIONWIDE.CO.UK%22%2c+env%3a+%22https://dnn.fa.em2.oraclecloud.com%22%7d&amp;opauniqueuser=VERSHA.AGGARWAL@NATIONWIDE.CO.UK_x000a_Job Security and Redundancy Policy: https://dnn.fa.em2.oraclecloud.com:443/fscmUI/faces/deeplink?objType=CSO_ARTICLE_CONTENT_KM&amp;objKey=docId%3DHRPOL17%3Blocale%3Den_US&amp;action=EDIT_IN_TAB"/>
        <s v="public holiday 2024"/>
        <s v="&lt;a href='https://dnn.fa.em2.oraclecloud.com/hcmUI/content/conn/FusionAppsContentRepository/uuid/dDocID:8517762?download&amp;XFND_SCHEME_ID=1&amp;XFND_CERT_FP=E7A6669B1744C0DE0883C285E2A79DD364729D79&amp;XFND_RANDOM=8110857416037434310&amp;XFND_EXPIRES=1692004074735&amp;XFND_SIGNATURE=a-t3rEarD2xSUy47H1B~~Gb3mHFM9QCxKmwy2pSfiKZiwba9PcC75KHJiJE9JNuPGnPVmYVIdIzax4DjZj3yIx0qjofncomDoqqun5JDkEbHW-Vb4u-u5y8Qi7KFnypSbCEzNTscy87qWzFMxnKtLI4ZprIhC14UBFLNLdljFRw_&amp;Id=8517762' &gt;View your payslip&lt;/a&gt;"/>
        <s v="welfare loan final payment date"/>
        <s v="How to extend a fixed term contract"/>
        <s v="sickness during annual leave"/>
        <s v="What is the official pay date"/>
        <s v="birthday"/>
        <s v="where can I find my expression of wish form"/>
        <s v="hr number"/>
        <s v="Here's your absence balance as of 14/03/2023._x000a__x000a_&lt;b&gt;78 hrs 58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liday calc"/>
        <s v="holiday calculatore"/>
        <s v="My FTE looks wrong"/>
        <s v="Can you explain how location allowance works"/>
        <s v="working from home allowance"/>
        <s v="change my nam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CARRIE.THOMPSON@NATIONWIDE.CO.UK%22%2c+env%3a+%22https://dnn.fa.em2.oraclecloud.com%22%7d&amp;opauniqueuser=CARRIE.THOMPSON@NATIONWIDE.CO.UK_x000a_Job Security and Redundancy Policy: https://dnn.fa.em2.oraclecloud.com:443/fscmUI/faces/deeplink?objType=CSO_ARTICLE_CONTENT_KM&amp;objKey=docId%3DHRPOL17%3Blocale%3Den_US&amp;action=EDIT_IN_TAB"/>
        <s v="Here's your absence balance as of 14/03/2023._x000a__x000a_&lt;b&gt;113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63 hrs&lt;/b&gt; of &lt;b&gt;Holiday&lt;/b&gt; from Sep 12th to Sep 22nd_x000a_&lt;b&gt;14 hrs&lt;/b&gt; of &lt;b&gt;Holiday&lt;/b&gt; from Oct 12th to Oct 13th_x000a__x000a_Schedule time off: https://dnn.fa.em2.oraclecloud.com/hcmUI/faces/deeplink?objType=ADD_ABSENCE&amp;action=NONE_x000a_View absences for a specific duration_x000a_View absence balance (excl. sickness balance)"/>
        <s v="Here's your absence balance as of 14/03/2023._x000a__x000a_&lt;b&gt;113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Here's your absence balance as of 31/12/2023._x000a__x000a_&lt;b&gt;36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change email name"/>
        <s v="Sorry, you can't update your work email. Only Logical Access can do this. If you've recently updated your name or preferred name in PeopleCloud, Logical Access will email you in the next few days to ask if you'd like to update your work email to match your new name details._x000a__x000a_Your work email is &lt;a href='mailto:sadie.kerr@nationwide.co.uk'&gt;sadie.kerr@nationwide.co.uk&lt;/a&gt;._x000a__x000a_&lt;a href=&quot;https://dnn.fa.em2.oraclecloud.com/hcmUI/faces/deeplink?objType=EMP_CONTACT_INFO&amp;action=NONE&quot;&gt;View additional contact information&lt;/a&gt; including your phone, email, home address and other communication methods."/>
        <s v="Can you help me change my working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ANNIE.HODGES@NATIONWIDE.CO.UK%22%2c+env%3a+%22https://dnn.fa.em2.oraclecloud.com%22%7d&amp;opauniqueuser=ANNIE.HODGES@NATIONWIDE.CO.UK"/>
        <s v="When will I  be payed"/>
        <s v="when is next payday"/>
        <s v="where are hr forms"/>
        <s v="Am I required to be contactable during the day at work?"/>
        <s v="You are &lt;b&gt;James Donnelly&lt;/b&gt;, Engineer - E2._x000a_You report to Dom Osman._x000a__x000a_Email: &lt;a href='mailto:James.Donnelly@nationwide.co.uk'&gt;James.Donnelly@nationwide.co.uk&lt;/a&gt;_x000a__x000a_View your profile in &lt;a href=&quot;https://dnn.fa.em2.oraclecloud.com/fscmUI/faces/deeplink?objType=DIRECTORY_SEARCH&amp;action=NONE&quot;&gt;Directory&lt;/a&gt;._x000a__x000a_Need to see a co-worker's contact info? Try something like 'Show me contact info of John Smith'."/>
        <s v="Policy if someone can't be contacted"/>
        <s v="Sure. I think this is what you want._x000a_&lt;a href='https://dnn.fa.em2.oraclecloud.com/hcmUI/faces/deeplink?objType=EMP_FAMILY_AND_EMGNC_CONTACTS&amp;action=NONE' &gt;View and update your emergency contacts&lt;/a&gt;_x000a__x000a_Ask me 'Show my contact info' to view your work phone number and work email address."/>
        <s v="Hello - I need proof of my london location allowance in a PDF letter please."/>
        <s v="london location allowance"/>
        <s v="ATM overtime rate"/>
        <s v="human help?"/>
        <s v="key leaver"/>
        <s v="How do I record a leaver"/>
        <s v="&lt;a href='https://dnn.fa.em2.oraclecloud.com/hcmUI/content/conn/FusionAppsContentRepository/uuid/dDocID:8519959?download&amp;XFND_SCHEME_ID=1&amp;XFND_CERT_FP=E7A6669B1744C0DE0883C285E2A79DD364729D79&amp;XFND_RANDOM=3973993000376811686&amp;XFND_EXPIRES=1692011938370&amp;XFND_SIGNATURE=iBx8SUxBtzD6V4GIcjVdkaPPoCmQZV9lfr56YBTrdPcs288mIENe0QtABI38eh99w582jsEiP84eZiCWKA48wqPKEshsCThVlGNUkmaKZz7A~Lj2lYPZAmbZP5S0MKoPevCYYOX9eRYPrUsYzQPNLszqrUOkYgoeR9FcOBaqGE8_&amp;Id=8519959' &gt;View your payslip&lt;/a&gt;"/>
        <s v="new working pattern"/>
        <s v="assign working apttern"/>
        <s v="Sorry, only HR can add new assignments for your direct reports. However, you can &lt;a href=&quot;https://dnn.fa.em2.oraclecloud.com/fscmUI/faces/deeplink?objType=CHANGE_ASSIGNMENT&amp;amp;action=NONE&quot;&gt;change a direct reports assignment&lt;/a&gt; when you need to confirm their probation, extend or confirm their fixed term contract, update their secondment, location, or department details. Take a look at the &lt;a href=&quot;https://dnn.fa.em2.oraclecloud.com/fscmUI/faces/deeplink?objType=CSO_ARTICLE_CONTENT_KM&amp;amp;objKey=docId%3DHRGUI56%3Blocale%3Den_US&amp;amp;action=EDIT_IN_TAB&quot;&gt;PeopleCloud Manager Keying Guide&lt;/a&gt; to find out how."/>
        <s v="how do i change my working pattern"/>
        <s v="update email"/>
        <s v="Sorry, you can't update your work email. Only Logical Access can do this. If you've recently updated your name or preferred name in PeopleCloud, Logical Access will email you in the next few days to ask if you'd like to update your work email to match your new name details._x000a__x000a_Your work email is &lt;a href='mailto:Katherine.Bell@nationwide.co.uk'&gt;Katherine.Bell@nationwide.co.uk&lt;/a&gt;._x000a__x000a_&lt;a href=&quot;https://dnn.fa.em2.oraclecloud.com/hcmUI/faces/deeplink?objType=EMP_CONTACT_INFO&amp;action=NONE&quot;&gt;View additional contact information&lt;/a&gt; including your phone, email, home address and other communication methods."/>
        <s v="Changing my Job pattern"/>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FIONA.BOND@NATIONWIDE.CO.UK%22%2c+env%3a+%22https://dnn.fa.em2.oraclecloud.com%22%7d&amp;opauniqueuser=FIONA.BOND@NATIONWIDE.CO.UK"/>
        <s v="How do i find hourly rate"/>
        <s v="can i call HR?"/>
        <s v="Holiday when on maternity"/>
        <s v="tm overtim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MELISSA.SWABEY@NATIONWIDE.CO.UK%22%2c+env%3a+%22https://dnn.fa.em2.oraclecloud.com%22%7d&amp;opauniqueuser=MELISSA.SWABEY@NATIONWIDE.CO.UK"/>
        <s v="new starter bit locker pin"/>
        <s v="do our wages get paid into our account this friday?"/>
        <s v="when do we get paid?"/>
        <s v="when can i view this months wageslip"/>
        <s v="do our wages go in on friday?"/>
        <s v="pay day?"/>
        <s v="London weighting"/>
        <s v="I was just wondering if by moving to London that i would get London weighting?"/>
        <s v="How do i claim overtime for weekend"/>
        <s v="WHAT IS THE CURRENT COVID 19 GUIDANCE?"/>
        <s v="hybrid working"/>
        <s v="hi, I'm having issues with the travel policy , can someone point me in right direction please?"/>
        <s v="is tehre a phone number I can ask a question on?"/>
        <s v="Guidance for someone turning part time"/>
        <s v="how long can an employee claim travel expenses adter relocation"/>
        <s v="part time"/>
        <s v="You have the following time off in the next twelve months._x000a__x000a_&lt;b&gt;14 hrs&lt;/b&gt; of &lt;b&gt;Holiday&lt;/b&gt; from Sep 21st to Sep 22nd_x000a__x000a_Schedule time off: https://dnn.fa.em2.oraclecloud.com/hcmUI/faces/deeplink?objType=ADD_ABSENCE&amp;action=NONE_x000a_View past absences_x000a_View absences for a specific duration_x000a_View absence balance (excl. sickness balance)"/>
        <s v="go part time"/>
        <s v="Here's your absence balance as of 14/03/2023._x000a__x000a_&lt;b&gt;161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part-time"/>
        <s v="how ,many holidays until today"/>
        <s v="Here's your absence balance as of 14/03/2023._x000a__x000a_&lt;b&gt;125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SUE.RODGERS@NATIONWIDE.CO.UK%22%2c+env%3a+%22https://dnn.fa.em2.oraclecloud.com%22%7d&amp;opauniqueuser=SUE.RODGERS@NATIONWIDE.CO.UK_x000a_Job Security and Redundancy Policy: https://dnn.fa.em2.oraclecloud.com:443/fscmUI/faces/deeplink?objType=CSO_ARTICLE_CONTENT_KM&amp;objKey=docId%3DHRPOL17%3Blocale%3Den_US&amp;action=EDIT_IN_TAB"/>
        <s v="Cant end sicknes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RACHEL.NALDER@NATIONWIDE.CO.UK%22%2c+env%3a+%22https://dnn.fa.em2.oraclecloud.com%22%7d&amp;opauniqueuser=RACHEL.NALDER@NATIONWIDE.CO.UK_x000a_Job Security and Redundancy Policy: https://dnn.fa.em2.oraclecloud.com:443/fscmUI/faces/deeplink?objType=CSO_ARTICLE_CONTENT_KM&amp;objKey=docId%3DHRPOL17%3Blocale%3Den_US&amp;action=EDIT_IN_TAB"/>
        <s v="hi can i key absence in hours"/>
        <s v="what is my public holiday"/>
        <s v="I am a new starter, but have worked at Nationwide previously. All my data appears to be attached to my previous employment here and not my current role."/>
        <s v="How can i email HR"/>
        <s v="raising for another consultant regarding holiday, currently doing manager cover"/>
        <s v="In most situations your manager would have given delegated access to another manager in your area so that the other manager can action things like these on their behalf. However, sometimes that's not possible because your manager has had to take unplanned leave. If you know that they haven't delegated their access to anyone else you need to ask your manager's manager to contact us so we can help them get the access they need to review and approve your request or claim. The best way to do this is by raising aÂ &lt;a href=&quot;https://dnn.fa.em2.oraclecloud.com/fscmUI/faces/deeplink?objType=SVC_SERVICE_REQUEST_HCM&amp;amp;action=CREATE_IN_TAB&amp;amp;objKey=SelfServiceCategory_c%3DNBS_HRM_MMDS%3BSelfServiceSubCategory_c%3DNBS_HRM_MMDS_AAQ%3BChannelTypeCd%3DNBS_HRM_ODA&quot;&gt;Service Request&lt;/a&gt; making sure to tell us exactly what access they need."/>
        <s v="my holiday allowance"/>
        <s v="Remove old e-learning"/>
        <s v="How to key end of placement"/>
        <s v="pay slip from June 2022"/>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BENJAMIN.MCCONNELL@NATIONWIDE.CO.UK%22%2c+env%3a+%22https://dnn.fa.em2.oraclecloud.com%22%7d&amp;opauniqueuser=BENJAMIN.MCCONNELL@NATIONWIDE.CO.UK_x000a_Job Security and Redundancy Policy: https://dnn.fa.em2.oraclecloud.com:443/fscmUI/faces/deeplink?objType=CSO_ARTICLE_CONTENT_KM&amp;objKey=docId%3DHRPOL17%3Blocale%3Den_US&amp;action=EDIT_IN_TAB"/>
        <s v="payslip august"/>
        <s v="&lt;a href='https://dnn.fa.em2.oraclecloud.com/hcmUI/content/conn/FusionAppsContentRepository/uuid/dDocID:8517762?download&amp;XFND_SCHEME_ID=1&amp;XFND_CERT_FP=E7A6669B1744C0DE0883C285E2A79DD364729D79&amp;XFND_RANDOM=8895815108526264287&amp;XFND_EXPIRES=1692023989925&amp;XFND_SIGNATURE=IafuAmMPhnEcyKJibBjf6Z-2i3XqYbWsZ~wvbomT6hKOhMyVocgixc3MiRAHAVi77OvEQ7TcCoKc7VnPDrmqwZPvwE1PFe5MURfQZdSldQLyaOg0Z5Y8HGGyjcUFNbHn3rlVVXJQuQeWBaqtMOHCTD~iama1xjs5GjeVl9CfDR8_&amp;Id=8517762' &gt;View your payslip&lt;/a&gt;"/>
        <s v="august pay#"/>
        <s v="view absence balance"/>
        <s v="Here's your absence balance as of 14/03/2023._x000a__x000a_&lt;b&gt;115 hrs 30 mins&lt;/b&gt; of Holiday _x000a_&lt;b&gt;0 hrs&lt;/b&gt; of Recognising Loyalty _x000a_&lt;b&gt;0 hrs&lt;/b&gt; of Work Anniversary _x000a_&lt;b&gt;0 hrs&lt;/b&gt; of MyReward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View balance as of another date"/>
        <s v="Here's your absence balance as of 31/12/2023._x000a__x000a_&lt;b&gt;0 hrs&lt;/b&gt; of MyReward _x000a_&lt;b&gt;54 hrs 30 mins&lt;/b&gt; of Holiday _x000a_&lt;b&gt;0 hrs&lt;/b&gt; of Recognising Loyalty _x000a_&lt;b&gt;0 hrs&lt;/b&gt; of Work Anniversary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52 hrs&lt;/b&gt; of &lt;b&gt;Holiday&lt;/b&gt; from Aug 21st to Aug 30th_x000a__x000a_Schedule time off: https://dnn.fa.em2.oraclecloud.com/hcmUI/faces/deeplink?objType=ADD_ABSENCE&amp;action=NONE_x000a_View absences for a specific duration_x000a_View absence balance (excl. sickness balance)"/>
        <s v="my reward option on maternity leav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kimberley.seymour@nationwide.co.uk%22%2c+env%3a+%22https://dnn.fa.em2.oraclecloud.com%22%7d&amp;opauniqueuser=kimberley.seymour@nationwide.co.uk"/>
        <s v="pay and benefits"/>
        <s v="How to get an employee reference"/>
        <s v="Here's your absence balance as of 14/03/2023._x000a__x000a_&lt;b&gt;127 hrs 19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2 days&lt;/b&gt; of &lt;b&gt;Sickness&lt;/b&gt; from Aug 3rd to Aug 4th_x000a_&lt;b&gt;5 days&lt;/b&gt; of &lt;b&gt;Sickness&lt;/b&gt; from Jul 24th to Jul 28th_x000a_&lt;b&gt;7 hrs&lt;/b&gt; of &lt;b&gt;Holiday&lt;/b&gt; on Jul 18th_x000a_&lt;b&gt;3 days&lt;/b&gt; of &lt;b&gt;Sickness&lt;/b&gt; from Jul 3rd to Jul 5th_x000a_&lt;b&gt;3 hrs 50 mins&lt;/b&gt; of &lt;b&gt;Holiday&lt;/b&gt; on Jun 19th_x000a_&lt;b&gt;3 hrs 50 mins&lt;/b&gt; of &lt;b&gt;Holiday&lt;/b&gt; on Jun 14th_x000a_&lt;b&gt;7 hrs&lt;/b&gt; of &lt;b&gt;Holiday&lt;/b&gt; on Jun 6th_x000a_&lt;b&gt;28 hrs&lt;/b&gt; of &lt;b&gt;Holiday&lt;/b&gt; from May 9th to May 12th_x000a_&lt;b&gt;7 hrs&lt;/b&gt; of &lt;b&gt;Family Support Leave&lt;/b&gt; on Mar 20th_x000a_&lt;b&gt;7 hrs&lt;/b&gt; of &lt;b&gt;Holiday&lt;/b&gt; on Mar 7th_x000a_&lt;b&gt;14 hrs&lt;/b&gt; of &lt;b&gt;Holiday&lt;/b&gt; from Feb 3rd to Feb 6th_x000a_&lt;b&gt;1 day&lt;/b&gt; of &lt;b&gt;Sickness&lt;/b&gt; on Jan 30th_x000a_&lt;b&gt;8 days&lt;/b&gt; of &lt;b&gt;Sickness&lt;/b&gt; from Nov 29th to Dec 8th_x000a_&lt;b&gt;1 day&lt;/b&gt; of &lt;b&gt;Sickness&lt;/b&gt; on Nov 24th_x000a__x000a_Schedule time off: https://dnn.fa.em2.oraclecloud.com/hcmUI/faces/deeplink?objType=ADD_ABSENCE&amp;action=NONE_x000a_View absences for a specific duration_x000a_View absence balance (excl. sickness balance)"/>
        <s v="Here's your absence balance as of 14/03/2023._x000a__x000a_&lt;b&gt;127 hrs 19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past absences"/>
        <s v="Where can I see my payslip"/>
        <s v="annualised"/>
        <s v="What is an annualised contract"/>
        <s v="how is my holiday allocated if i work compressed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GEORGINA.FENN@NATIONWIDE.CO.UK%22%2c+env%3a+%22https://dnn.fa.em2.oraclecloud.com%22%7d&amp;opauniqueuser=GEORGINA.FENN@NATIONWIDE.CO.UK"/>
        <s v="different contract types"/>
        <s v="do i book bank holidays as leave if i work compressed hours"/>
        <s v="when is the next payslip du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LISA.HENDERSON@NATIONWIDE.CO.UK%22%2c+env%3a+%22https://dnn.fa.em2.oraclecloud.com%22%7d&amp;opauniqueuser=LISA.HENDERSON@NATIONWIDE.CO.UK"/>
        <s v="do i need to book bank holidays as leave if i work compressed hours"/>
        <s v="Staff charge cards"/>
        <s v="Here's your absence balance as of 14/03/2023._x000a__x000a_&lt;b&gt;175 hrs&lt;/b&gt; of Holiday _x000a_&lt;b&gt;0 hrs&lt;/b&gt; of Recognising Loyalty _x000a_&lt;b&gt;0 hrs&lt;/b&gt; of Work Anniversary _x000a_&lt;b&gt;7 hrs 10 min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129 hrs 50 mins&lt;/b&gt; of &lt;b&gt;Holiday&lt;/b&gt; from Oct 3rd to Oct 27th_x000a__x000a_Schedule time off: https://dnn.fa.em2.oraclecloud.com/hcmUI/faces/deeplink?objType=ADD_ABSENCE&amp;action=NONE_x000a_View absences for a specific duration_x000a_View absence balance (excl. sickness balance)"/>
        <s v="&lt;a href='https://dnn.fa.em2.oraclecloud.com/hcmUI/content/conn/FusionAppsContentRepository/uuid/dDocID:8510443?download&amp;XFND_SCHEME_ID=1&amp;XFND_CERT_FP=E7A6669B1744C0DE0883C285E2A79DD364729D79&amp;XFND_RANDOM=-5217893850720436022&amp;XFND_EXPIRES=1692030533167&amp;XFND_SIGNATURE=BOmsXvTuJRY5KSJG8K1vpDqEcRpBm-N5EGyYHh4sHiyz4CrzMDFXmwoTB6MstLjqGUTiPYPRgEVN6Ij6S9BXwwW4RbS1E3F3Q0N8EsVqM90gIl29QP4hAg~yIIVGGJw0ZQZ37qiA4xp-yJBZ-WUD-Mtk9J0RmJrxUZUcn5dyvVE_&amp;Id=8510443' &gt;View your payslip&lt;/a&gt;"/>
        <s v="what is my take home salary"/>
        <s v="Your current pay rate is -------GBP  annually. Your last approved adjustment was an increase of &lt;b&gt;33.2&lt;/b&gt;% (----GBP) effective on July 17, 2023."/>
        <s v="If I was to add my wife as a dependant on the Nationwide Healthcare Plan, would cover start immediately after acceptance, or from the start of the next policy year?"/>
        <s v="pay slips"/>
        <s v="How to key missing diversity info"/>
        <s v="j)_x0009_How to key diversity info"/>
        <s v="How to key diversity info"/>
        <s v="how do I record my missing divesity info"/>
        <s v="How do I key missing diversity info"/>
        <s v="what is my seniority date"/>
        <s v="when can i view my next wageslip"/>
        <s v="how to view sickness record"/>
        <s v="When is your payslip available"/>
        <s v="can i get a refubnd for my holiday purchase"/>
        <s v="My last day will be 25 August 2023. Are you able to confirm if I will be owed holiday or if I owe to the business?"/>
        <s v="You've taken the following time off in the last twelve months._x000a__x000a_&lt;b&gt;19 days&lt;/b&gt; of &lt;b&gt;Sickness&lt;/b&gt; from Jul 19th to Aug 14th_x000a_&lt;b&gt;14 hrs&lt;/b&gt; of &lt;b&gt;Holiday&lt;/b&gt; from Jul 17th to Jul 18th_x000a_&lt;b&gt;70 hrs&lt;/b&gt; of &lt;b&gt;Holiday&lt;/b&gt; from Jun 26th to Jul 7th_x000a_&lt;b&gt;35 hrs&lt;/b&gt; of &lt;b&gt;Holiday&lt;/b&gt; from Jun 5th to Jun 9th_x000a_&lt;b&gt;4 days&lt;/b&gt; of &lt;b&gt;Sickness&lt;/b&gt; from May 16th to May 19th_x000a_&lt;b&gt;14 hrs&lt;/b&gt; of &lt;b&gt;Holiday&lt;/b&gt; from May 12th to May 15th_x000a_&lt;b&gt;35 hrs&lt;/b&gt; of &lt;b&gt;Holiday&lt;/b&gt; from Mar 13th to Mar 17th_x000a_&lt;b&gt;3 hrs 10 mins&lt;/b&gt; of &lt;b&gt;Holiday&lt;/b&gt; on Jan 13th_x000a_&lt;b&gt;14 hrs&lt;/b&gt; of &lt;b&gt;Holiday&lt;/b&gt; from Dec 28th to Dec 29th_x000a_&lt;b&gt;5 days&lt;/b&gt; of &lt;b&gt;Sickness&lt;/b&gt; from Dec 19th to Dec 23rd_x000a_&lt;b&gt;7 hrs&lt;/b&gt; of &lt;b&gt;Holiday&lt;/b&gt; on Nov 21st_x000a_&lt;b&gt;42 calendar days&lt;/b&gt; of &lt;b&gt;Paternity Leave - Childbirth&lt;/b&gt; from Sep 26th to Nov 6th_x000a_&lt;b&gt;21 hrs&lt;/b&gt; of &lt;b&gt;Holiday&lt;/b&gt; from Sep 21st to Sep 23rd_x000a_&lt;b&gt;7 hrs&lt;/b&gt; of &lt;b&gt;Family Support Leave&lt;/b&gt; on Sep 20th_x000a_&lt;b&gt;35 hrs&lt;/b&gt; of &lt;b&gt;Holiday&lt;/b&gt; from Sep 12th to Sep 16th_x000a_&lt;b&gt;42 hrs&lt;/b&gt; of &lt;b&gt;Holiday&lt;/b&gt; from Sep 2nd to Sep 9th_x000a__x000a_Schedule time off: https://dnn.fa.em2.oraclecloud.com/hcmUI/faces/deeplink?objType=ADD_ABSENCE&amp;action=NONE_x000a_View future absences_x000a_View absences for a specific duration_x000a_View absence balance (excl. sickness balance)"/>
        <s v="How much will my line report get for SMP?"/>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MATTHEW.CRISP@NATIONWIDE.CO.UK%22%2c+env%3a+%22https://dnn.fa.em2.oraclecloud.com%22%7d&amp;opauniqueuser=MATTHEW.CRISP@NATIONWIDE.CO.UK"/>
        <s v="Here's your absence balance as of 15/03/2023._x000a__x000a_&lt;b&gt;119 hrs 45 mins&lt;/b&gt; of Holiday _x000a_&lt;b&gt;0 hrs&lt;/b&gt; of Recognising Loyalty _x000a_&lt;b&gt;0 hrs&lt;/b&gt; of Work Anniversary _x000a_&lt;b&gt;0 hrs&lt;/b&gt; of MyReward _x000a_&lt;b&gt;-10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EMMA.YOUNG@NATIONWIDE.CO.UK%22%2c+env%3a+%22https://dnn.fa.em2.oraclecloud.com%22%7d&amp;opauniqueuser=EMMA.YOUNG@NATIONWIDE.CO.UK"/>
        <s v="Here's your absence balance as of 31/12/2023._x000a__x000a_&lt;b&gt;35 hrs 45 mins&lt;/b&gt; of Holiday _x000a_&lt;b&gt;0 hrs&lt;/b&gt; of Recognising Loyalty _x000a_&lt;b&gt;0 hrs&lt;/b&gt; of Work Anniversary _x000a_&lt;b&gt;0 hrs&lt;/b&gt; of MyReward _x000a_&lt;b&gt;-10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return to work checklist"/>
        <s v="delegate approval"/>
        <s v="Here's the first request:_x000a_1. Personal Contribution Approval Requested for Sarah Rogers (087306) on 2023-03-30 by Sarah Rogers_x000a__x000a_&lt;a href='https://dnn.fa.em2.oraclecloud.com:443/hcmUI/faces/adf.task-flow?tz=UTC&amp;df=medium&amp;dt=both&amp;tf=short&amp;lg=en&amp;cy=US&amp;bpmWorklistTaskId=463a82f2-151a-4878-b2c0-7e56d19bdccf&amp;bpmBrowserWindowStatus=taskFlowReturn&amp;bpmWorklistContext=99a85741-8203-4dc7-9ecf-1eacc774b153%3B%3BG%3B%3B4SCewxDsKNW%2BzN%2BstWOySR%2B5LOjtdDR%2FGrC2iNtveNL0SCRBMOHynGXUO6x8cx7APKAbfacqYyfMHrsW6%2FpAye7jsGb%2Fhqbqy%2BwSRgv193Tm5PcQTq9oWoF7RrvE%2F3BM32gDmUjBGWQ6CuecghKffyL%2B01fWfVJN6q%2FV5gjTqyY%3D&amp;bpmClientType=&amp;sf=alta&amp;_id=UnifiedNotificationFlow&amp;_document=WEB-INF%2Foracle%2Fapps%2Ffinancials%2FcommonModules%2Fshared%2FpublicUi%2FonlineNotification%2Fflow%2FUnifiedNotificationFlow.xml' target='_blank'&gt;View Approval&lt;/a&gt;"/>
        <s v="hi i need my p60 for previuos years"/>
        <s v="how to claim on call payument"/>
        <s v="keying on call"/>
        <s v="keying overtime claims"/>
        <s v="when will my bought holiday show on my i cloud"/>
        <s v="list of pay days"/>
        <s v="forgot password for PeopleCloud mobile device"/>
        <s v="change employee job titl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SALLY.THOMPSON@NATIONWIDE.CO.UK%22%2c+env%3a+%22https://dnn.fa.em2.oraclecloud.com%22%7d&amp;opauniqueuser=SALLY.THOMPSON@NATIONWIDE.CO.UK"/>
        <s v="change of hours pay"/>
        <s v="what career family am I in"/>
        <s v="where is diversity"/>
        <s v="Here's your absence balance as of 15/03/2023._x000a__x000a_&lt;b&gt;48 hrs&lt;/b&gt; of Holiday _x000a_&lt;b&gt;0 hrs&lt;/b&gt; of Recognising Loyalty _x000a_&lt;b&gt;0 hrs&lt;/b&gt; of Work Anniversary _x000a_&lt;b&gt;0 hrs&lt;/b&gt; of MyReward _x000a_&lt;b&gt;6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48 hrs&lt;/b&gt; of Holiday _x000a_&lt;b&gt;0 hrs&lt;/b&gt; of Recognising Loyalty _x000a_&lt;b&gt;0 hrs&lt;/b&gt; of Work Anniversary _x000a_&lt;b&gt;0 hrs&lt;/b&gt; of MyReward _x000a_&lt;b&gt;6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 think I should have increased public holiday balance"/>
        <s v="what is the phone number for HR"/>
        <s v="how can a leaver contact HR"/>
        <s v="HR phone number please"/>
        <s v="when are payslips uploaded"/>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REBECCA.NASH2@NATIONWIDE.CO.UK%22%2c+env%3a+%22https://dnn.fa.em2.oraclecloud.com%22%7d&amp;opauniqueuser=REBECCA.NASH2@NATIONWIDE.CO.UK"/>
        <s v="Here's your absence balance as of 15/03/2023._x000a__x000a_&lt;b&gt;74 hrs 15 mins&lt;/b&gt; of Holiday _x000a_&lt;b&gt;0 hrs&lt;/b&gt; of Recognising Loyalty _x000a_&lt;b&gt;0 hrs&lt;/b&gt; of Work Anniversary _x000a_&lt;b&gt;0 hrs&lt;/b&gt; of MyReward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uch holiday am I entitled to"/>
        <s v="how do you change line manager"/>
        <s v="Ok you can do that here.&lt;br /&gt;_x000a_&lt;a href=&quot;https://dnn.fa.em2.oraclecloud.com/hcmUI/faces/deeplink?objType=CHANGE_MANAGER&quot;&gt;Reassign a direct report to another manager&lt;/a&gt;. You should only use this when theyâ€™re moving into another reporting line, but all their job details are staying the same. Take a look at the &lt;a href=&quot;https://dnn.fa.em2.oraclecloud.com/fscmUI/faces/deeplink?objType=CSO_ARTICLE_CONTENT_KM&amp;amp;objKey=docId%3DHRGUI56%3Blocale%3Den_US&amp;amp;action=EDIT_IN_TAB&quot;&gt;PeopleCloud Manager Keying Guide&lt;/a&gt;Â to find out how."/>
        <s v="How to change my Work Schedule Assignmen"/>
        <s v="Work Schedule Assignment"/>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CHLOE.BAILEY@NATIONWIDE.CO.UK%22%2c+env%3a+%22https://dnn.fa.em2.oraclecloud.com%22%7d&amp;opauniqueuser=CHLOE.BAILEY@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PETER.MILSOM@NATIONWIDE.CO.UK%22%2c+env%3a+%22https://dnn.fa.em2.oraclecloud.com%22%7d&amp;opauniqueuser=PETER.MILSOM@NATIONWIDE.CO.UK"/>
        <s v="work schedule"/>
        <s v="Hi - my Absence balance does not appear to reflect the 5 days I bought"/>
        <s v="Here's your absence balance as of 15/03/2023._x000a__x000a_&lt;b&gt;74 hrs 15 mins&lt;/b&gt; of Holiday _x000a_&lt;b&gt;0 hrs&lt;/b&gt; of Recognising Loyalty _x000a_&lt;b&gt;0 hrs&lt;/b&gt; of Work Anniversary _x000a_&lt;b&gt;0 hrs&lt;/b&gt; of MyReward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How do you set up a trial flexible working period in Peoplesoft?"/>
        <s v="Flexible working pattern trial period"/>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RUTH.HUNT@NATIONWIDE.CO.UK%22%2c+env%3a+%22https://dnn.fa.em2.oraclecloud.com%22%7d&amp;opauniqueuser=RUTH.HUNT@NATIONWIDE.CO.UK"/>
        <s v="do you still get paid your location allowance while on maternity"/>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Annie.Hannon@nationwide.co.uk%22%2c+env%3a+%22https://dnn.fa.em2.oraclecloud.com%22%7d&amp;opauniqueuser=Annie.Hannon@nationwide.co.uk"/>
        <s v="who does employer references"/>
        <s v="how much sickness do we get paid"/>
        <s v="payday"/>
        <s v="how do i amend an employees working pattern"/>
        <s v="interview questionss"/>
        <s v="I have new starter that has hit a 4th Absence since start date of 9th may i completed ill health support plan on third absence but called on sick today"/>
        <s v="Report for elearning compliance to non mandatory"/>
        <s v="Advisor"/>
        <s v="Speak to advisor"/>
        <s v="Hi who do i contact regards a work reference for a properties i am renting"/>
        <s v="what is the email i give for a emplotment reference"/>
        <s v="3 week holiday"/>
        <s v="Here's your absence balance as of 05/09/2023._x000a__x000a_&lt;b&gt;98 hrs&lt;/b&gt; of Holiday _x000a_&lt;b&gt;210 hrs&lt;/b&gt; of Sabbatical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 have returned to work from Long Term Sick and I am putting my hours worked through on OSP Phased Return. I have today received what I think might be a generic email stating - Weâ€™re getting in touch to let you know that, weâ€™ve had to terminate the transaction as it failed and could not progress - I cannot see anything on PeopleCloud stating this as failed and checked with my Line Manager. Could someone check this to see if all is good please as I'm confused to find any that might have failed. Mobile is 07837 488060 if required."/>
        <s v="How do I setup my Bupa?"/>
        <s v="How do I check that I am enrolled in the Bupa healthcare scheme?"/>
        <s v="How do I check that I am enrolled in the Bupa healthcare scheme"/>
        <s v="Here's your absence balance as of 15/03/2023._x000a__x000a_&lt;b&gt;60 hrs&lt;/b&gt; of Holiday _x000a_&lt;b&gt;0 hrs&lt;/b&gt; of Recognising Loyalty _x000a_&lt;b&gt;0 hrs&lt;/b&gt; of Work Anniversary _x000a_&lt;b&gt;0 hrs&lt;/b&gt; of MyReward _x000a_&lt;b&gt;-1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URRENT SALARY"/>
        <s v="Your current pay rate is -------GBP  annually. Your last approved adjustment was an increase of &lt;b&gt;4.4&lt;/b&gt;% (----GBP) effective on June 01, 2023."/>
        <s v="pro rata salary"/>
        <s v="Your current pay rate is -------GBP  annually. Your last approved adjustment was an increase of &lt;b&gt;3.9&lt;/b&gt;% (----GBP) effective on June 01, 2023."/>
        <s v="check new salary"/>
        <s v="how to check new salary"/>
        <s v="Hi, i chose the wrong role for the eLearning, how do i change?"/>
        <s v="how to work out pro rata salary"/>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clare.collister@nationwide.co.uk%22%2c+env%3a+%22https://dnn.fa.em2.oraclecloud.com%22%7d&amp;opauniqueuser=clare.collister@nationwide.co.uk_x000a_Job Security and Redundancy Policy: https://dnn.fa.em2.oraclecloud.com:443/fscmUI/faces/deeplink?objType=CSO_ARTICLE_CONTENT_KM&amp;objKey=docId%3DHRPOL17%3Blocale%3Den_US&amp;action=EDIT_IN_TAB"/>
        <s v="calculator for working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clare.collister@nationwide.co.uk%22%2c+env%3a+%22https://dnn.fa.em2.oraclecloud.com%22%7d&amp;opauniqueuser=clare.collister@nationwide.co.uk"/>
        <s v="how do i access the redundancy calcula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SAM.BISSETT@NATIONWIDE.CO.UK%22%2c+env%3a+%22https://dnn.fa.em2.oraclecloud.com%22%7d&amp;opauniqueuser=SAM.BISSETT@NATIONWIDE.CO.UK_x000a_Job Security and Redundancy Policy: https://dnn.fa.em2.oraclecloud.com:443/fscmUI/faces/deeplink?objType=CSO_ARTICLE_CONTENT_KM&amp;objKey=docId%3DHRPOL17%3Blocale%3Den_US&amp;action=EDIT_IN_TAB"/>
        <s v="up coming payslip dates"/>
        <s v="&lt;a href='https://dnn.fa.em2.oraclecloud.com/hcmUI/content/conn/FusionAppsContentRepository/uuid/dDocID:8518256?download&amp;XFND_SCHEME_ID=1&amp;XFND_CERT_FP=E7A6669B1744C0DE0883C285E2A79DD364729D79&amp;XFND_RANDOM=7908840767961119845&amp;XFND_EXPIRES=1692102785597&amp;XFND_SIGNATURE=hTv9yKezvx28vi~EPAfu~A-q1fAfRnZJgRCTk4UOW~21cw5yUneoxvNaucDFB0Uo8j9jL6QpbFvyZB4fVFa9IOOigUp-V0u9RnSdUGzKlBo2TWor5aQt0G9RwLxQKQrgHVGKHN7TKzgy4cUQbJYrXBxNN-Wun6dwyXW17ltluJk_&amp;Id=8518256' &gt;View your payslip&lt;/a&gt;"/>
        <s v="Here's your absence balance as of 15/03/2023._x000a__x000a_&lt;b&gt;52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15/03/2023._x000a__x000a_&lt;b&gt;113 hrs&lt;/b&gt; of Holiday _x000a_&lt;b&gt;120 hrs&lt;/b&gt; of Sabbatical Leave _x000a_&lt;b&gt;0 hrs&lt;/b&gt; of Recognising Loyalty _x000a_&lt;b&gt;4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an you help with an appricate anytime award please?"/>
        <s v="do i need team leader approval to book a golden day"/>
        <s v="do i need team leader approval to book holiday"/>
        <s v="employee reffernce"/>
        <s v="i have three team members showing as no goals added, i believe they followed the correct process can you please tell me how i can fix this please"/>
        <s v="hr email address"/>
        <s v="Holiday days"/>
        <s v="Here's your absence balance as of 15/03/2023._x000a__x000a_&lt;b&gt;115 hrs 4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any days is 115..hours 40 minutes"/>
        <s v="Your current pay rate is -------GBP  annually. Your last approved adjustment was an increase of &lt;b&gt;21&lt;/b&gt;% (----GBP) effective on August 01, 2023."/>
        <s v="Hi can you please tell me if i can still claim Â£100 towards the cost of new glasses if the form has been correctly completed by the optician"/>
        <s v="Your eligibility for a tax rebate depends on your taxable earnings, your tax code, your tax basis and the amount of tax you've paid so far this financial year. You can work out much tax you've paid so far by using the &lt;a href=&quot;http://payecalculator.hmrc.gov.uk/PAYE0.aspx &quot;&gt;HMRC Tax Calculator&lt;/a&gt;.Â If you'd like a more detailed breakdown please submit a &lt;a href=&quot;https://dnn.fa.em2.oraclecloud.com/fscmUI/faces/deeplink?objType=SVC_SERVICE_REQUEST_HCM&amp;amp;action=CREATE_IN_TAB&amp;amp;objKey=SelfServiceCategory_c%3DNBS_HRM_PAB%3BSelfServiceSubCategory_c%3DNBS_HRM_PAB_AAQ%3BChannelTypeCd%3DNBS_HRM_ODA&quot;&gt;Service Request&lt;/a&gt;."/>
        <s v="working abroad"/>
        <s v="Can I work overseas"/>
        <s v="Can I work from Spain"/>
        <s v="Can I work remotely"/>
        <s v="When is pay day"/>
        <s v="Hi is anyone available to discuss an appeal of SIS discussion hearing I am currently completing"/>
        <s v="How do I know my final holiday balance?"/>
        <s v="Here's your absence balance as of 15/03/2023._x000a__x000a_&lt;b&gt;127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uch holiday left"/>
        <s v="Here's your absence balance as of 15/03/2023._x000a__x000a_&lt;b&gt;112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mat leav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jemma.watson@nationwide.co.uk%22%2c+env%3a+%22https://dnn.fa.em2.oraclecloud.com%22%7d&amp;opauniqueuser=jemma.watson@nationwide.co.uk"/>
        <s v="update my address"/>
        <s v="jury service"/>
        <s v="How can I phone HR"/>
        <s v="Was is the payment for being in charge of a branch"/>
        <s v="What is the in charge rate"/>
        <s v="Here's your absence balance as of 15/03/2023._x000a__x000a_&lt;b&gt;86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no pending approval requests and 22 FYIs."/>
        <s v="Here are your first 3 FYIs:_x000a__x000a_1. PeopleCloud Learning - You have recently been assigned learning_x000a__x000a_&lt;a href='https://dnn.fa.em2.oraclecloud.com:443/hcmUI/faces/adf.task-flow?tz=UTC&amp;df=medium&amp;dt=both&amp;tf=short&amp;lg=en&amp;cy=US&amp;bpmWorklistTaskId=473fded5-1cfb-4d1c-b88b-8b72dd0cf2ba&amp;bpmBrowserWindowStatus=taskFlowReturn&amp;bpmWorklistContext=2a036fea-7ab3-4c90-845d-590f188e8bc9%3B%3BG%3B%3BJ%2F41k92CV0m63X709YNKutJz8ZXa3cwW%2BR6iALPbf9Tx%2BJpvcNl5e%2BQDVuin6gullI%2BthXMQd%2FncqDuhMzB%2F958%2BFE8S1bQSH7SBTbO9iWqJj6ANviX%2BDJeeC%2FNfy9VaJ7X3QTJo1WUHwSbjxmpQc8jXkhA128lvrihQd3N8tvYOBA37VynBHLP3fcJxLc69&amp;bpmClientType=&amp;sf=alta&amp;_id=HcmEmailNotificationHumantask_TF&amp;_document=WEB-INF%2Foracle%2Fapps%2Fhcm%2Fcommon%2Fcore%2Falerts%2FpublicUi%2Fcomponent%2Fflow%2FHcmEmailNotificationHumantask_TFxml.xml' target='_blank'&gt;View Details&lt;/a&gt;_x000a__x000a__x000a_2. Reminder - Task Expression of Wish Allocated for Brandon Hathaway, 498207 is Due in 3 Days_x000a_3. Reminder - Task New Starter Declaration Allocated for Brandon Hathaway, 498207 is Due in 3 Days"/>
        <s v="Here's your absence balance as of 31/12/2023._x000a__x000a_&lt;b&gt;51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15/03/2023._x000a__x000a_&lt;b&gt;94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were paid ------ GBP on 20/07/23._x000a_Here's your payslip information."/>
        <s v="&lt;a href='https://dnn.fa.em2.oraclecloud.com/hcmUI/content/conn/FusionAppsContentRepository/uuid/dDocID:8520360?download&amp;XFND_SCHEME_ID=1&amp;XFND_CERT_FP=E7A6669B1744C0DE0883C285E2A79DD364729D79&amp;XFND_RANDOM=824117116366595113&amp;XFND_EXPIRES=1692113763668&amp;XFND_SIGNATURE=P95eW4U4YF~fPV9PYiyAAJ4THdArwqoEURyEjvP0aNJ9i8cvW4x48LpLRfILNcFUqpDLYGdeF0IrO-0VpuYxspLDATKp7Ylgyphrj2gqtxF5N9hvH~kcAL5P9N3lCqG5t2APGVGxBNVY4OJbEyYMZkZdyNw9k8OP8um-rnTv3C0_&amp;Id=8520360' &gt;View your payslip&lt;/a&gt;"/>
        <s v="&lt;a href='https://dnn.fa.em2.oraclecloud.com/hcmUI/content/conn/FusionAppsContentRepository/uuid/dDocID:8508947?download&amp;XFND_SCHEME_ID=1&amp;XFND_CERT_FP=E7A6669B1744C0DE0883C285E2A79DD364729D79&amp;XFND_RANDOM=-3758230726286282616&amp;XFND_EXPIRES=1692114499844&amp;XFND_SIGNATURE=POwt6Kjs8O2d1rLRwNqkp2eJWGnXIVUaZLhbgQK42HVm61YExGi3Sau4OM1ZniwbziR8kP-oMvDlNHRArJ20dk083FOiK~ObSw2Cq4iIAzKkakCLCxBkfYyNHi-d95tE8cv5IBkPSNqJJ4LMP4DEDAX1DqZjPj1cFlNN5A4Kyto_&amp;Id=8508947' &gt;View your payslip&lt;/a&gt;"/>
        <s v="when are payslip[s uploaded"/>
        <s v="&lt;a href='https://dnn.fa.em2.oraclecloud.com/hcmUI/content/conn/FusionAppsContentRepository/uuid/dDocID:8514584?download&amp;XFND_SCHEME_ID=1&amp;XFND_CERT_FP=E7A6669B1744C0DE0883C285E2A79DD364729D79&amp;XFND_RANDOM=2269780844766096500&amp;XFND_EXPIRES=1692115764106&amp;XFND_SIGNATURE=gCVzzPQZrf18lBZMOQHwfrF1eOEvPNGK30xef67IDmZzEQ3qlAkimU4l44d0VxEvKvbSyqS3RYExVUbl4EKK~gfflA-wuncXz9yyZxltHHa-fc24wP48bX3IrWZbtgQ9daQN3yv6EtriNgcvpLnt9WY0bkVzh5Xx9ufOR2LghM4_&amp;Id=8514584' &gt;View your payslip&lt;/a&gt;"/>
        <s v="askhr email"/>
        <s v="'How are reference requests received into HR?'."/>
        <s v="financial reference"/>
        <s v="where is my employment contract"/>
        <s v="can you show me the severence calcula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LEVI.BOULTON@NATIONWIDE.CO.UK%22%2c+env%3a+%22https://dnn.fa.em2.oraclecloud.com%22%7d&amp;opauniqueuser=LEVI.BOULTON@NATIONWIDE.CO.UK_x000a_Job Security and Redundancy Policy: https://dnn.fa.em2.oraclecloud.com:443/fscmUI/faces/deeplink?objType=CSO_ARTICLE_CONTENT_KM&amp;objKey=docId%3DHRPOL17%3Blocale%3Den_US&amp;action=EDIT_IN_TAB"/>
        <s v="miscarriag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Faye.Carey@nationwide.co.uk%22%2c+env%3a+%22https://dnn.fa.em2.oraclecloud.com%22%7d&amp;opauniqueuser=Faye.Carey@nationwide.co.uk"/>
        <s v="when do i get paid"/>
        <s v="There is an unusual deduction on my payslip 'salary offset backpay'. What is this please"/>
        <s v="How do I change team member departmen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SARAH.TIFFIN@NATIONWIDE.CO.UK%22%2c+env%3a+%22https://dnn.fa.em2.oraclecloud.com%22%7d&amp;opauniqueuser=SARAH.TIFFIN@NATIONWIDE.CO.UK"/>
        <s v="change of hours request"/>
        <s v="Flexible Working Confirmation Form"/>
        <s v="specific absence help"/>
        <s v="my payslip is incorrect its missing overtime"/>
        <s v="Here's your absence balance as of 16/03/2023._x000a__x000a_&lt;b&gt;101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f I carry forward 35 hours will I get 5 weeks holiday nexy year?"/>
        <s v="if I carry forward 35 hours will I get 5 weeks holiday next year?"/>
        <s v="can someone call me please?"/>
        <s v="You have 27 submissions pending approval:"/>
        <s v="Here are your first 3 requests:_x000a__x000a_1. Personal Contribution Approval Requested for Kerry Condie (424727) on 2023-08-15 by Kerry Condie_x000a_Completed by you on August 15th 2023_x000a__x000a_2. Personal Contribution Approval Requested for Kerry Condie (424727) on 2023-08-15 by Kerry Condie_x000a_Completed on August 15th 2023_x000a__x000a_3. Personal Contribution Approval Requested for Kerry Condie (424727) on 2023-08-15 by Kerry Condie_x000a_Completed on August 15th 2023_x000a__x000a_Next 3"/>
        <s v="Good Morning , I have recieved"/>
        <s v="2 emails advsing my overtime has not been processed, can you please confirm this has went through ok ? Thanks _x000a_Kerry"/>
        <s v="As per my comment above If this can be looked into please , regards Kerry"/>
        <s v="leavers form"/>
        <s v="Here's your absence balance as of 16/03/2023._x000a__x000a_&lt;b&gt;67 hrs 2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recognising loyalty"/>
        <s v="hoilday help"/>
        <s v="how long have I been working here"/>
        <s v="people cloud access"/>
        <s v="How can I raise concerns regarding sexual misconduct in the workplace"/>
        <s v="holiday renewal"/>
        <s v="how do I report sexual misconduct"/>
        <s v="This action requires you to have direct reports."/>
        <s v="sexual misconduct"/>
        <s v="Please have a look at the &lt;a href=&quot;https://nbsuk.sharepoint.com/sites/GRO_Data_Systems_Reporting-GRCSupportPortal/Lists/Policy_Register/Attachments/14/Conflicts_of_Interest.pdf&quot;&gt;Conflict of Interest Policy&lt;/a&gt;. If you need further support please raise a &lt;a href=&quot;https://dnn.fa.em2.oraclecloud.com/fscmUI/faces/deeplink?objType=SVC_SERVICE_REQUEST_HCM&amp;action=CREATE_IN_TAB&amp;objKey=SelfServiceCategory_c%3DNBS_HRM_SS_FTAW%3BSelfServiceSubCategory_c%3DNBS_HRM_SS_FTAW_AAQ%3BChannelTypeCd%3DNBS_HRM_ODA&quot;&gt;Service Request&lt;/a&gt; on PeopleCloud Helpdesk using 'Fair Treatment at Work - Ask a Question'."/>
        <s v="cannot raise service request"/>
        <s v="what is the contact phone number for private healthcare?"/>
        <s v="explain my payslip"/>
        <s v="wrong paid amount"/>
        <s v="Outside Employment / Work Activity - Manager Guide"/>
        <s v="dresscode"/>
        <s v="dress code"/>
        <s v="Time off in lieu"/>
        <s v="Here's your absence balance as of 16/03/2023._x000a__x000a_&lt;b&gt;115 hrs&lt;/b&gt; of Holiday _x000a_&lt;b&gt;0 hrs&lt;/b&gt; of Sabbatical Leave _x000a_&lt;b&gt;25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alculate my holiday"/>
        <s v="conflicts of interest policy"/>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Yasmin.Davies@nationwide.co.uk%22%2c+env%3a+%22https://dnn.fa.em2.oraclecloud.com%22%7d&amp;opauniqueuser=Yasmin.Davies@nationwide.co.uk"/>
        <s v="can i buy holiday now"/>
        <s v="I saw this online but can't seem to buy holiday"/>
        <s v="You can select this benefit at any time throughout the scheme year, with the last selection to be submitted by 30 September 2023. Once you have a selection in place, you cannot amend or cancel it."/>
        <s v="if i started this year as a job family level C, do i get free healthcare?"/>
        <s v="how to change contracted hours"/>
        <s v="&lt;a href='https://dnn.fa.em2.oraclecloud.com/hcmUI/content/conn/FusionAppsContentRepository/uuid/dDocID:8745609?download&amp;XFND_SCHEME_ID=1&amp;XFND_CERT_FP=E7A6669B1744C0DE0883C285E2A79DD364729D79&amp;XFND_RANDOM=-7797014292072974186&amp;XFND_EXPIRES=1692181302929&amp;XFND_SIGNATURE=PVPlnqQaZGz2~--077p-EpXfFDHDDllObVUj4f4QXHaUcwS0hfLD5x4y7QjpM7GMmz3-Ph5Bbdu9-tuolADi7DfQb~1sOwkQKswoIfXx8uVl~3D50DaBdc5rfxJncTwCMtvSpIp5YpZUpiaxExFgcSTh66DJfJuneJBOzDniEIA_&amp;Id=8745609' &gt;View your payslip&lt;/a&gt;"/>
        <s v="what travel expenses can i claim"/>
        <s v="late night taxi form"/>
        <s v="&lt;a href='https://dnn.fa.em2.oraclecloud.com/hcmUI/content/conn/FusionAppsContentRepository/uuid/dDocID:8733833?download&amp;XFND_SCHEME_ID=1&amp;XFND_CERT_FP=E7A6669B1744C0DE0883C285E2A79DD364729D79&amp;XFND_RANDOM=5828198852551660171&amp;XFND_EXPIRES=1692181429882&amp;XFND_SIGNATURE=OsJHBh0e~QgauYC00bEjIQ6j0wgjgLkPFKc3-MSD9QeJuX0n1hE7YHxeZxVyYdigJMGxHv9AywJzaCjfxM~CboNaI6d-xMsY5aeyjOeo-qq0HFIq9R8j8SZJDnQZ8o3Wb9A1NuCMIwB6WYvMdYh02NqfPLGxU33is9E-Bdeypl8_&amp;Id=8733833' &gt;View your payslip&lt;/a&gt;"/>
        <s v="search"/>
        <s v="Hi XXXXX,_x000a_ABSE 95.1 Phased Return to Line Manager Email Hi XXXX, Just to confirm XXXXX has been keyed onto a phased return effective XXXXXX._x000a_Open Link: https://dnn.fa.em2.oraclecloud.com:443/utility/resources/fusion/content/draft/DB59C7B7042F469FBEBD8E02C8282842/8058A3D1AD9942EF94D2C07423B41625/ABSE%2095.1%20Phased%20return%20email%20to%20LM-%2031%20July%202023.doc_x000a__x000a_Pluralsight New Licence Email- 02 August 2023.docx_x000a_Pluralsight New Licence Email Hi I have now set you up with a Pluralsight License._x000a_Open Link: https://dnn.fa.em2.oraclecloud.com:443/utility/resources/fusion/content/draft/20AAB4BB64B34EDBBA454ACF746C0870/D12347A408A0464A94BD597847A5852C/Pluralsight%20New%20Licence%20Email-%2002%20August%202023.docx_x000a__x000a_PAY 114.1 Overpayment Agreement Email - 01 August 2023.docx_x000a_PAY 114.1 Overpayment Agreement Email Hi It has come to our attention that you have been overpaid by the Society due to â€¦â€¦_x000a_Open Link: https://dnn.fa.em2.oraclecloud.com:443/utility/resources/fusion/content/draft/B1B1C127375C44EABB72737ACA4C9169/7C7A864BC25F47F5AAEF630F2E63DA73/PAY%20114.1%20Overpayment%20Agreement%20Email%20-%2001%20August%202023.docx_x000a__x000a_Move 54.1 Confirmation email to LM Working Pattern Email - 31 July 2023.docx_x000a_Move 54.1 Confirmation to LM Working Pattern Email Hi Thank you for the request to change nameâ€™s working hours._x000a_Open Link: https://dnn.fa.em2.oraclecloud.com:443/utility/resources/fusion/content/draft/1F79782110D941D283187D4BF0A52E4F/DB72890854084DCE8623E1177C3899CB/Move%2054.1%20Confirmation%20email%20to%20LM%20Working%20Pattern%20Email%20-%2031%20July%202023.docx"/>
        <s v="howdy"/>
        <s v="Hello, Jacqui. To search by a question or phrase, you can say 'search'. If you already know the doc ID or the title of the article you are looking for, you can say, 'find HFAQ3' or 'find &quot;article title&quot;', for example. For more instruction, say help."/>
        <s v="additional responsibilit"/>
        <s v="responsibility"/>
        <s v="GB P45 Plain Paper_x000a_go to www.gov.uk/government/publications/income-tax-claiming-tax-back-when-you-have-stopped-working-p50 Help If you need more help, go to www.gov.uk/topic/personal-tax_x000a_Open Link: https://dnn.fa.em2.oraclecloud.com:443/utility/resources/fusion/content/draft/34EB7A6E4413439D85F1724503D44473/A1417E3AA24D4FB5B954553FB0F96E9F/OOTB%20amended_R147_%20P45%20Automated%20Letter%20-%2016%20May%202023.docx_x000a__x000a_Right to Erase Request - 12 Month Response Text Email 4 August 2023.docx_x000a_Each application will be erased after 12 months in line with our data retention. Weâ€™re here to help_x000a_Open Link: https://dnn.fa.em2.oraclecloud.com:443/utility/resources/fusion/content/draft/DF56B113B5F34B3D8A9E55E15439FECA/B28DBB441FF44D9483259728B97A74B0/Right%20to%20Erase%20Request%20-%2012%20Month%20Response%20Text%20Email%204%20August%202023.docx_x000a__x000a_NW_NT1793 SoW Projected End Date Approaching (6_ 4_ 2 weeks prior) Automated Not_x000a_Weâ€™re here to help If you have any further queries, please contact Resource.Requests@nationwide.co.uk Kind regards,_x000a_Open Link: https://dnn.fa.em2.oraclecloud.com:443/utility/resources/fusion/content/draft/0298EAB263404A30A5F94FA9C3868463/BE089263F82C430F88B0B00CCA95E38A/NW_NT1793%20SoW%20Projected%20End%20Date%20Approaching%20%286_%204_%202%20weeks%20prior%29%20Automated%20Notification%20-%2009%20August%202023.docx_x000a__x000a_NW_NT1897 SoW Projected End Date Approaching (1 week prior) Automated Notificati_x000a_Weâ€™re here to help If you have any further queries, please contact Resource.Requests@nationwide.co.uk Kind regards,_x000a_Open Link: https://dnn.fa.em2.oraclecloud.com:443/utility/resources/fusion/content/draft/831FC2909DF2478DA26E838BAAF5E606/646E9AB961DB4BF6A0B4F8F818964A4D/NW_NT1897%20SoW%20Projected%20End%20Date%20Approaching%20%281%20week%20prior%29%20Automated%20Notification%20-%2009%20August%202023.docx"/>
        <s v="leave search"/>
        <s v="I want to leave the search"/>
        <s v="Shared Parental Leave â€“ Employee Checklist - When Things to work through Checklist_x000a_Take a look at the Shared Parental Leave section to explore if Shared Parental Leave (SPL) is something you might want to do and how it would impact time off and pay for you and your partner. You donâ€™t need to make a decision straightaway or confirm your plans._x000a_Open Link: https://dnn.fa.em2.oraclecloud.com:443/utility/resources/fusion/content/draft/F6C45F7EC1C2466187B3442D12CDFDD0/6422A9A7FB4C4C07894818C58F4B7A6C/SPL%20Employee%20Checklist%20-%2001%20April%202023.pdf_x000a__x000a_SPEC 35.1 Going on Adoption Long Term Fostering Leave Email - 11 July 2023.doc_x000a_If youâ€™re planning to return to work before the end of your 52 week adoption leave entitlement you may want to consider sharing the rest of your leave [and pay] entitlements with your partner. Youâ€™ll find more information about this, including eligibility criteria, in the Shared Parental Leave section of the Becoming a Parent Policy ._x000a_Open Link: https://dnn.fa.em2.oraclecloud.com:443/utility/resources/fusion/content/draft/C5934BD168A046279E4E9C278C0FC92D/D3A5B5A196DC4AFC8531942830AEC6B5/SPEC%2035.1%20Going%20on%20Adoption%20Long%20Term%20Fostering%20Leave%20Email%20-%2011%20July%202023.doc_x000a__x000a_Going on Maternity Leave Letter_x000a_If youâ€™re planning to return to work before the end of your 52 week maternity leave entitlement you may want to consider sharing the rest of your leave [and pay] entitlements with your partner. Youâ€™ll find more information about this, including eligibility criteria, in the Shared Parental Leave section of the Becoming a Parent Policy._x000a_Open Link: https://dnn.fa.em2.oraclecloud.com:443/utility/resources/fusion/content/draft/0372297B005342C9944FE6B3A4DCD11E/4BA2A984CA904997B68650773843C87C/SPEC%207.1%20Going%20on%20Maternity%20Leave%20Email%20-%2001%20August%202023.doc_x000a__x000a_SPEC 23.1 Your Benefits While on Maternity Leave Letter - 6 April 2023.doc_x000a_&lt;&lt;Monthly Payment&gt;&gt; If you have any questions regarding this process or want to know if you can cancel your benefits before going on leave, please contact AskHR via raising a service request, to see if this is possible. ----------------------------------------------------------------------------------------------------------------------------_x000a_Open Link: https://dnn.fa.em2.oraclecloud.com:443/utility/resources/fusion/content/draft/89B4CEAE38AE425E99049EE84E7FBBF3/9635EB6EC6344BB39AACCD313AA5D529/SPEC%2023.1%20Your%20Benefits%20While%20on%20Maternity%20Leave%20Letter%20-%206%20April%202023.doc"/>
        <s v="where has my 31 hours 45 mins holiday gone"/>
        <s v="Here's your absence balance as of 16/03/2023._x000a__x000a_&lt;b&gt;31 hrs 45 mins&lt;/b&gt; of Holiday _x000a_&lt;b&gt;0 hrs&lt;/b&gt; of Recognising Loyalty _x000a_&lt;b&gt;0 hrs&lt;/b&gt; of Work Anniversary _x000a_&lt;b&gt;0 hrs&lt;/b&gt; of MyReward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no pending approval requests and 17 FYIs."/>
        <s v="Here are your first 3 FYIs:_x000a__x000a_1. PeopleCloud Learning - You have recently been assigned learning_x000a__x000a_&lt;a href='https://dnn.fa.em2.oraclecloud.com:443/hcmUI/faces/adf.task-flow?tz=UTC&amp;df=medium&amp;dt=both&amp;tf=short&amp;lg=en&amp;cy=US&amp;bpmWorklistTaskId=95217a9f-3387-4987-8e01-b407af1bb6a1&amp;bpmBrowserWindowStatus=taskFlowReturn&amp;bpmWorklistContext=1ca44274-1c5c-45ac-a687-e4ad36bdf014%3B%3BG%3B%3B3d6lAyLwQBQpJ029KRRo3HXVB5CcHoRzMBvStjahRK%2B%2Bijmn9dChboh4vUon7RyzjLUO9gq6EdDTk6DUZhqeJeGj2lEaXwbhJxzTBfTRVUGjZyrC4jt3qVOqPLJixxaOAj%2FENu1Qx%2FEAd4Bc2wSZ6H0U2f2vCM5mxplWA3hjgJJixSBL999Xe400g8fvr1G0&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46c5dc6b-3e40-4c2f-a2e2-8f3650ab856c&amp;bpmBrowserWindowStatus=taskFlowReturn&amp;bpmWorklistContext=1ca44274-1c5c-45ac-a687-e4ad36bdf014%3B%3BG%3B%3B3d6lAyLwQBQpJ029KRRo3HXVB5CcHoRzMBvStjahRK%2B%2Bijmn9dChboh4vUon7RyzjLUO9gq6EdDTk6DUZhqeJeGj2lEaXwbhJxzTBfTRVUGjZyrC4jt3qVOqPLJixxaOAj%2FENu1Qx%2FEAd4Bc2wSZ6H0U2f2vCM5mxplWA3hjgJJixSBL999Xe400g8fvr1G0&amp;bpmClientType=&amp;sf=alta&amp;_id=HcmEmailNotificationHumantask_TF&amp;_document=WEB-INF%2Foracle%2Fapps%2Fhcm%2Fcommon%2Fcore%2Falerts%2FpublicUi%2Fcomponent%2Fflow%2FHcmEmailNotificationHumantask_TFxml.xml' target='_blank'&gt;View Details&lt;/a&gt;_x000a__x000a__x000a_3. PeopleCloud Learning - You have recently been assigned learning_x000a__x000a_&lt;a href='https://dnn.fa.em2.oraclecloud.com:443/hcmUI/faces/adf.task-flow?tz=UTC&amp;df=medium&amp;dt=both&amp;tf=short&amp;lg=en&amp;cy=US&amp;bpmWorklistTaskId=b627df35-138d-4719-8af6-a510d4098013&amp;bpmBrowserWindowStatus=taskFlowReturn&amp;bpmWorklistContext=1ca44274-1c5c-45ac-a687-e4ad36bdf014%3B%3BG%3B%3B3d6lAyLwQBQpJ029KRRo3HXVB5CcHoRzMBvStjahRK%2B%2Bijmn9dChboh4vUon7RyzjLUO9gq6EdDTk6DUZhqeJeGj2lEaXwbhJxzTBfTRVUGjZyrC4jt3qVOqPLJixxaOAj%2FENu1Qx%2FEAd4Bc2wSZ6H0U2f2vCM5mxplWA3hjgJJixSBL999Xe400g8fvr1G0&amp;bpmClientType=&amp;sf=alta&amp;_id=HcmEmailNotificationHumantask_TF&amp;_document=WEB-INF%2Foracle%2Fapps%2Fhcm%2Fcommon%2Fcore%2Falerts%2FpublicUi%2Fcomponent%2Fflow%2FHcmEmailNotificationHumantask_TFxml.xml' target='_blank'&gt;View Details&lt;/a&gt;"/>
        <s v="how to enroll in pension"/>
        <s v="what month can i not enrol in MyReward"/>
        <s v="how to change team shedule"/>
        <s v="You have no pending approval requests and 19 FYIs."/>
        <s v="Here are your first 3 FYIs:_x000a__x000a_1. PeopleCloud Learning - You have recently been assigned learning_x000a__x000a_&lt;a href='https://dnn.fa.em2.oraclecloud.com:443/hcmUI/faces/adf.task-flow?tz=UTC&amp;df=medium&amp;dt=both&amp;tf=short&amp;lg=en&amp;cy=US&amp;bpmWorklistTaskId=87a356c7-a39f-4fab-93eb-264f0b55b091&amp;bpmBrowserWindowStatus=taskFlowReturn&amp;bpmWorklistContext=04ae1b4a-4125-423c-a806-92b7ca507c42%3B%3BG%3B%3B8wtSGBHJi81q58%2F2u7oPGMfPXX%2B2rJh9ckbriB%2Bz5Tt3nIxNQY%2BKfNZlPcvs%2FerHy2%2FRHlhgSa7%2FKNuJd%2B8sYs%2Frcf4LpZTTNe2rOFYt7%2FOYjJwGSPwp%2BCQMr8eivw9fjeroYnmmwBmeAGhzIajlxYb%2FvOYUDQkNFpXzBOLKODGuS%2B6qaDbYaCw5enpylwNk&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9871cfa9-fa40-4a41-abf5-6373413cbb8b&amp;bpmBrowserWindowStatus=taskFlowReturn&amp;bpmWorklistContext=04ae1b4a-4125-423c-a806-92b7ca507c42%3B%3BG%3B%3B8wtSGBHJi81q58%2F2u7oPGMfPXX%2B2rJh9ckbriB%2Bz5Tt3nIxNQY%2BKfNZlPcvs%2FerHy2%2FRHlhgSa7%2FKNuJd%2B8sYs%2Frcf4LpZTTNe2rOFYt7%2FOYjJwGSPwp%2BCQMr8eivw9fjeroYnmmwBmeAGhzIajlxYb%2FvOYUDQkNFpXzBOLKODGuS%2B6qaDbYaCw5enpylwNk&amp;bpmClientType=&amp;sf=alta&amp;_id=HcmEmailNotificationHumantask_TF&amp;_document=WEB-INF%2Foracle%2Fapps%2Fhcm%2Fcommon%2Fcore%2Falerts%2FpublicUi%2Fcomponent%2Fflow%2FHcmEmailNotificationHumantask_TFxml.xml' target='_blank'&gt;View Details&lt;/a&gt;_x000a__x000a__x000a_3. PeopleCloud Learning - You have recently been assigned learning_x000a__x000a_&lt;a href='https://dnn.fa.em2.oraclecloud.com:443/hcmUI/faces/adf.task-flow?tz=UTC&amp;df=medium&amp;dt=both&amp;tf=short&amp;lg=en&amp;cy=US&amp;bpmWorklistTaskId=67958d97-741d-47ee-8c51-4b5a24a2b18b&amp;bpmBrowserWindowStatus=taskFlowReturn&amp;bpmWorklistContext=04ae1b4a-4125-423c-a806-92b7ca507c42%3B%3BG%3B%3B8wtSGBHJi81q58%2F2u7oPGMfPXX%2B2rJh9ckbriB%2Bz5Tt3nIxNQY%2BKfNZlPcvs%2FerHy2%2FRHlhgSa7%2FKNuJd%2B8sYs%2Frcf4LpZTTNe2rOFYt7%2FOYjJwGSPwp%2BCQMr8eivw9fjeroYnmmwBmeAGhzIajlxYb%2FvOYUDQkNFpXzBOLKODGuS%2B6qaDbYaCw5enpylwNk&amp;bpmClientType=&amp;sf=alta&amp;_id=HcmEmailNotificationHumantask_TF&amp;_document=WEB-INF%2Foracle%2Fapps%2Fhcm%2Fcommon%2Fcore%2Falerts%2FpublicUi%2Fcomponent%2Fflow%2FHcmEmailNotificationHumantask_TFxml.xml' target='_blank'&gt;View Details&lt;/a&gt;"/>
        <s v="Here's your absence balance as of 16/03/2023._x000a__x000a_&lt;b&gt;174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Absence balance as of 01/03/23"/>
        <s v="Here's your absence balance as of 03/01/2023._x000a__x000a_&lt;b&gt;223 hrs 19 mins&lt;/b&gt; of Holiday _x000a_&lt;b&gt;0 hrs&lt;/b&gt; of Recognising Loyalty _x000a_&lt;b&gt;0 hrs&lt;/b&gt; of Work Anniversary _x000a_&lt;b&gt;35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Absence balance as 01/01/23"/>
        <s v="Here's your absence balance as of 01/01/2023._x000a__x000a_&lt;b&gt;223 hrs 19 mins&lt;/b&gt; of Holiday _x000a_&lt;b&gt;0 hrs&lt;/b&gt; of Recognising Loyalty _x000a_&lt;b&gt;0 hrs&lt;/b&gt; of Work Anniversary _x000a_&lt;b&gt;35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elfare loan"/>
        <s v="Here's your absence balance as of 16/03/2023._x000a__x000a_&lt;b&gt;100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liday pay supplement"/>
        <s v="Here's your absence balance as of 16/03/2023._x000a__x000a_&lt;b&gt;56 hrs 1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liday pay query"/>
        <s v="I am leaving the Society on 1st September, how much holiday allowance do I have?"/>
        <s v="I am leaving the Society on 1st September, how much holiday allowance do I have"/>
        <s v="Here's your absence balance as of 01/09/2023._x000a__x000a_&lt;b&gt;0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no pending approval requests and 25 FYIs."/>
        <s v="Here are your first 3 FYIs:_x000a__x000a_1. PeopleCloud Learning - You have recently been assigned learning_x000a__x000a_&lt;a href='https://dnn.fa.em2.oraclecloud.com:443/hcmUI/faces/adf.task-flow?tz=UTC&amp;df=medium&amp;dt=both&amp;tf=short&amp;lg=en&amp;cy=US&amp;bpmWorklistTaskId=2e37c9be-dc8d-42f6-98f0-78df64960564&amp;bpmBrowserWindowStatus=taskFlowReturn&amp;bpmWorklistContext=f22a12d9-e943-4f88-a2a1-792975ffe481%3B%3BG%3B%3B%2BFJItIvw4YQ%2FY5Gqwi%2F0MKhLP8U7BHQcVe03JdFWJq7ARlQii5%2FMcSSeCQDx4leSicAyAkgDW4ogqT1KBRsuamG1eQRc7TrwJTyR1OlPojQOp7jfyUpnro4S7P%2FXB9Eq7YdoVBL1XP5vl74cpfqq8JQTX%2B8OLOIyS1tGJf22FphJ0T8eAkWMJDUwbBDAe1bb&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abb45203-24a5-49ae-b926-d09aedada7d7&amp;bpmBrowserWindowStatus=taskFlowReturn&amp;bpmWorklistContext=f22a12d9-e943-4f88-a2a1-792975ffe481%3B%3BG%3B%3B%2BFJItIvw4YQ%2FY5Gqwi%2F0MKhLP8U7BHQcVe03JdFWJq7ARlQii5%2FMcSSeCQDx4leSicAyAkgDW4ogqT1KBRsuamG1eQRc7TrwJTyR1OlPojQOp7jfyUpnro4S7P%2FXB9Eq7YdoVBL1XP5vl74cpfqq8JQTX%2B8OLOIyS1tGJf22FphJ0T8eAkWMJDUwbBDAe1bb&amp;bpmClientType=&amp;sf=alta&amp;_id=HcmEmailNotificationHumantask_TF&amp;_document=WEB-INF%2Foracle%2Fapps%2Fhcm%2Fcommon%2Fcore%2Falerts%2FpublicUi%2Fcomponent%2Fflow%2FHcmEmailNotificationHumantask_TFxml.xml' target='_blank'&gt;View Details&lt;/a&gt;_x000a__x000a__x000a_3. Goal 2) Development goal  Was Added by Your Manager_x000a__x000a_&lt;a href='https://dnn.fa.em2.oraclecloud.com:443/hcmUI/faces/adf.task-flow?tz=UTC&amp;df=medium&amp;dt=both&amp;tf=short&amp;lg=en&amp;cy=US&amp;bpmWorklistTaskId=2cf99b63-c798-4ad8-9c67-0c012d919f03&amp;bpmBrowserWindowStatus=taskFlowReturn&amp;bpmWorklistContext=f22a12d9-e943-4f88-a2a1-792975ffe481%3B%3BG%3B%3B%2BFJItIvw4YQ%2FY5Gqwi%2F0MKhLP8U7BHQcVe03JdFWJq7ARlQii5%2FMcSSeCQDx4leSicAyAkgDW4ogqT1KBRsuamG1eQRc7TrwJTyR1OlPojQOp7jfyUpnro4S7P%2FXB9Eq7YdoVBL1XP5vl74cpfqq8JQTX%2B8OLOIyS1tGJf22FphJ0T8eAkWMJDUwbBDAe1bb&amp;bpmClientType=&amp;sf=alta&amp;_id=UnifiedNotificationFlow&amp;_document=WEB-INF%2Foracle%2Fapps%2Ffinancials%2FcommonModules%2Fshared%2FpublicUi%2FonlineNotification%2Fflow%2FUnifiedNotificationFlow.xml' target='_blank'&gt;View Details&lt;/a&gt;"/>
        <s v="unused holiday balance"/>
        <s v="Here's your absence balance as of 16/03/2023._x000a__x000a_&lt;b&gt;35 hrs 45 mins&lt;/b&gt; of Holiday _x000a_&lt;b&gt;0 hrs&lt;/b&gt; of Recognising Loyalty _x000a_&lt;b&gt;0 hrs&lt;/b&gt; of Work Anniversary _x000a_&lt;b&gt;0 hrs&lt;/b&gt; of MyReward _x000a_&lt;b&gt;-21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 are your first 3 FYIs:_x000a__x000a_1. PeopleCloud Learning - You have recently been assigned learning_x000a__x000a_&lt;a href='https://dnn.fa.em2.oraclecloud.com:443/hcmUI/faces/adf.task-flow?tz=UTC&amp;df=medium&amp;dt=both&amp;tf=short&amp;lg=en&amp;cy=US&amp;bpmWorklistTaskId=2e37c9be-dc8d-42f6-98f0-78df64960564&amp;bpmBrowserWindowStatus=taskFlowReturn&amp;bpmWorklistContext=f6a03744-e0a6-4101-a729-4b75c89b229c%3B%3BG%3B%3BQuYq9b7RNVmJXTT7N0RcOsVDEnN3V1CazFIYHwAMs9StIw4vA0DckGv1Y0j6YiYFq9tQd88%2BZs9xpbAEwOl%2FLNNtzOEa8WltWfJ%2BMvlgIWInr%2B29j8xAQDRvmYMqZjUzqK%2BrKlmrK%2FkZA6TUarskPWAbvDMgTIO4z6vljbZt6PM6pcgu7i0FxEexC9gr9pUf&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abb45203-24a5-49ae-b926-d09aedada7d7&amp;bpmBrowserWindowStatus=taskFlowReturn&amp;bpmWorklistContext=f6a03744-e0a6-4101-a729-4b75c89b229c%3B%3BG%3B%3BQuYq9b7RNVmJXTT7N0RcOsVDEnN3V1CazFIYHwAMs9StIw4vA0DckGv1Y0j6YiYFq9tQd88%2BZs9xpbAEwOl%2FLNNtzOEa8WltWfJ%2BMvlgIWInr%2B29j8xAQDRvmYMqZjUzqK%2BrKlmrK%2FkZA6TUarskPWAbvDMgTIO4z6vljbZt6PM6pcgu7i0FxEexC9gr9pUf&amp;bpmClientType=&amp;sf=alta&amp;_id=HcmEmailNotificationHumantask_TF&amp;_document=WEB-INF%2Foracle%2Fapps%2Fhcm%2Fcommon%2Fcore%2Falerts%2FpublicUi%2Fcomponent%2Fflow%2FHcmEmailNotificationHumantask_TFxml.xml' target='_blank'&gt;View Details&lt;/a&gt;_x000a__x000a__x000a_3. Goal 2) Development goal  Was Added by Your Manager_x000a__x000a_&lt;a href='https://dnn.fa.em2.oraclecloud.com:443/hcmUI/faces/adf.task-flow?tz=UTC&amp;df=medium&amp;dt=both&amp;tf=short&amp;lg=en&amp;cy=US&amp;bpmWorklistTaskId=2cf99b63-c798-4ad8-9c67-0c012d919f03&amp;bpmBrowserWindowStatus=taskFlowReturn&amp;bpmWorklistContext=f6a03744-e0a6-4101-a729-4b75c89b229c%3B%3BG%3B%3BQuYq9b7RNVmJXTT7N0RcOsVDEnN3V1CazFIYHwAMs9StIw4vA0DckGv1Y0j6YiYFq9tQd88%2BZs9xpbAEwOl%2FLNNtzOEa8WltWfJ%2BMvlgIWInr%2B29j8xAQDRvmYMqZjUzqK%2BrKlmrK%2FkZA6TUarskPWAbvDMgTIO4z6vljbZt6PM6pcgu7i0FxEexC9gr9pUf&amp;bpmClientType=&amp;sf=alta&amp;_id=UnifiedNotificationFlow&amp;_document=WEB-INF%2Foracle%2Fapps%2Ffinancials%2FcommonModules%2Fshared%2FpublicUi%2FonlineNotification%2Fflow%2FUnifiedNotificationFlow.xml' target='_blank'&gt;View Details&lt;/a&gt;"/>
        <s v="You have 16 submissions pending approval:"/>
        <s v="Here are your first 3 requests:_x000a__x000a_1. Approval of Holiday Absence Request for Jacqui Gough from 2023-08-17 to 2023-08-17_x000a_Completed on August 14th 2023_x000a__x000a_2. Approval of Holiday Absence Request for Jacqui Gough from 2023-08-17 to 2023-08-17_x000a_Completed on August 14th 2023_x000a__x000a_3. Jacqui Gough Provided Final Feedback for My Performance Reflections 2022-23 - End of Year_x000a_Completed on March 29th 2023_x000a__x000a_Next 3"/>
        <s v="I work full time does that mean i can carry forward 35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MdGulam.Kibria@nationwide.co.uk%22%2c+env%3a+%22https://dnn.fa.em2.oraclecloud.com%22%7d&amp;opauniqueuser=MdGulam.Kibria@nationwide.co.uk"/>
        <s v="how do i speak to some one in HR"/>
        <s v="contracted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Craig.Wood@nationwide.co.uk%22%2c+env%3a+%22https://dnn.fa.em2.oraclecloud.com%22%7d&amp;opauniqueuser=Craig.Wood@nationwide.co.uk"/>
        <s v="working hours"/>
        <s v="How much overtime pay did I get"/>
        <s v="&lt;a href='https://dnn.fa.em2.oraclecloud.com/hcmUI/content/conn/FusionAppsContentRepository/uuid/dDocID:8742533?download&amp;XFND_SCHEME_ID=1&amp;XFND_CERT_FP=E7A6669B1744C0DE0883C285E2A79DD364729D79&amp;XFND_RANDOM=4703664609732720297&amp;XFND_EXPIRES=1692185729001&amp;XFND_SIGNATURE=DBlSFUEj~2qisgrTNvrgL8fkr-bTIFqRapRA127Tc676ZKHrjWwGJdRF9LnAPbga6p0P2QmwV-1SrHnmtTVPRHn61ARtPp7Tw5k~3fKIBDwzt9raKE3m-VIwWfdoHl-3SwH7urcyS37GL3vyDG-9IWEgtnQejZR5OOqDen4oe6E_&amp;Id=8742533' &gt;View your payslip&lt;/a&gt;"/>
        <s v="You have 38 submissions pending approval:"/>
        <s v="Here are your first 3 requests:_x000a__x000a_1. Personal Contribution Approval Requested for Dhivya Pethurajan (508263) on 2023-08-14 by Dhivya Pethurajan_x000a_Assigned on August 14th 2023_x000a__x000a_2. Personal Contribution Approval Requested for Dhivya Pethurajan (508263) on 2023-08-14 by Dhivya Pethurajan_x000a_Assigned on August 14th 2023_x000a__x000a_3. Personal Contribution Approval Requested for Dhivya Pethurajan (508263) on 2023-08-04 by Dhivya Pethurajan_x000a_Assigned on August 4th 2023_x000a__x000a_Next 3"/>
        <s v="Next"/>
        <s v="Next 3:_x000a__x000a_4. Personal Contribution Approval Requested for Dhivya Pethurajan (508263) on 2023-08-04 by Dhivya Pethurajan_x000a_Assigned on August 4th 2023_x000a__x000a_5. Personal Contribution Approval Requested for Dhivya Pethurajan (508263) on 2023-08-04 by Dhivya Pethurajan_x000a_Assigned on August 4th 2023_x000a__x000a_6. Personal Contribution Approval Requested for Dhivya Pethurajan (508263) on 2023-08-04 by Dhivya Pethurajan_x000a_Assigned on August 4th 2023_x000a__x000a_Next 3"/>
        <s v="Next 3:_x000a__x000a_7. Personal Contribution Approval Requested for Dhivya Pethurajan (508263) on 2023-08-02 by Dhivya Pethurajan_x000a_Completed on August 4th 2023_x000a__x000a_8. Personal Contribution Approval Requested for Dhivya Pethurajan (508263) on 2023-08-02 by Dhivya Pethurajan_x000a_Completed on August 2nd 2023_x000a__x000a_9. Personal Contribution Approval Requested for Dhivya Pethurajan (508263) on 2023-08-02 by Dhivya Pethurajan_x000a_Completed on August 2nd 2023_x000a__x000a_Next 3"/>
        <s v="Next 3:_x000a__x000a_10. Personal Contribution Approval Requested for Dhivya Pethurajan (508263) on 2023-08-02 by Dhivya Pethurajan_x000a_Completed on August 2nd 2023_x000a__x000a_11. Personal Contribution Approval Requested for Dhivya Pethurajan (508263) on 2023-08-02 by Dhivya Pethurajan_x000a_Completed on August 2nd 2023_x000a__x000a_12. Personal Contribution Approval Requested for Dhivya Pethurajan (508263) on 2023-08-02 by Dhivya Pethurajan_x000a_Completed on August 2nd 2023_x000a__x000a_Next 3"/>
        <s v="Next 3:_x000a__x000a_13. Personal Contribution Approval Requested for Dhivya Pethurajan (508263) on 2023-07-25 by Dhivya Pethurajan_x000a_Completed on July 31st 2023_x000a__x000a_14. Personal Contribution Approval Requested for Dhivya Pethurajan (508263) on 2023-07-25 by Dhivya Pethurajan_x000a_Completed on July 31st 2023_x000a__x000a_15. Personal Contribution Approval Requested for Dhivya Pethurajan (508263) on 2023-07-25 by Dhivya Pethurajan_x000a_Completed on July 31st 2023_x000a__x000a_Next 3"/>
        <s v="Next 3:_x000a__x000a_16. Personal Contribution Approval Requested for Dhivya Pethurajan (508263) on 2023-07-29 by Dhivya Pethurajan_x000a_Assigned on July 29th 2023_x000a__x000a_17. Personal Contribution Approval Requested for Dhivya Pethurajan (508263) on 2023-07-29 by Dhivya Pethurajan_x000a_Assigned on July 29th 2023_x000a__x000a_18. Personal Contribution Approval Requested for Dhivya Pethurajan (508263) on 2023-07-25 by Dhivya Pethurajan_x000a_Assigned on July 28th 2023_x000a__x000a_Next 3"/>
        <s v="Next 3:_x000a__x000a_19. Personal Contribution Approval Requested for Dhivya Pethurajan (508263) on 2023-07-25 by Dhivya Pethurajan_x000a_Assigned on July 28th 2023_x000a__x000a_20. Personal Contribution Approval Requested for Dhivya Pethurajan (508263) on 2023-07-25 by Dhivya Pethurajan_x000a_Assigned on July 28th 2023_x000a__x000a_21. Personal Contribution Approval Requested for Dhivya Pethurajan (508263) on 2023-07-25 by Dhivya Pethurajan_x000a_Assigned on July 28th 2023_x000a__x000a_Next 3"/>
        <s v="Next 3:_x000a__x000a_22. Personal Contribution Approval Requested for Dhivya Pethurajan (508263) on 2023-07-28 by Dhivya Pethurajan_x000a_Assigned on July 28th 2023_x000a__x000a_23. Personal Contribution Approval Requested for Dhivya Pethurajan (508263) on 2023-07-28 by Dhivya Pethurajan_x000a_Assigned on July 28th 2023_x000a__x000a_24. Personal Contribution Approval Requested for Dhivya Pethurajan (508263) on 2023-07-28 by Dhivya Pethurajan_x000a_Assigned on July 28th 2023_x000a__x000a_Next 3"/>
        <s v="Next 3:_x000a__x000a_25. Personal Contribution Approval Requested for Dhivya Pethurajan (508263) on 2023-07-28 by Dhivya Pethurajan_x000a_Assigned on July 28th 2023_x000a__x000a_26. Personal Contribution Approval Requested for Dhivya Pethurajan (508263) on 2023-07-26 by Dhivya Pethurajan_x000a_Assigned on July 26th 2023_x000a__x000a_27. Personal Contribution Approval Requested for Dhivya Pethurajan (508263) on 2023-07-26 by Dhivya Pethurajan_x000a_Assigned on July 26th 2023_x000a__x000a_Next 3"/>
        <s v="Next 3:_x000a__x000a_28. Personal Contribution Approval Requested for Dhivya Pethurajan (508263) on 2023-07-25 by Dhivya Pethurajan_x000a_Completed on July 26th 2023_x000a__x000a_29. Personal Contribution Approval Requested for Dhivya Pethurajan (508263) on 2023-07-25 by Dhivya Pethurajan_x000a_Completed on July 26th 2023_x000a__x000a_30. Personal Contribution Approval Requested for Dhivya Pethurajan (508263) on 2023-07-25 by Dhivya Pethurajan_x000a_Completed on July 26th 2023_x000a__x000a_Next 3"/>
        <s v="Next 3:_x000a__x000a_31. Personal Contribution Approval Requested for Dhivya Pethurajan (508263) on 2023-07-25 by Dhivya Pethurajan_x000a_Completed on July 25th 2023_x000a__x000a_32. Personal Contribution Approval Requested for Dhivya Pethurajan (508263) on 2023-07-25 by Dhivya Pethurajan_x000a_Completed on July 25th 2023_x000a__x000a_33. Personal Contribution Approval Requested for Dhivya Pethurajan (508263) on 2023-07-25 by Dhivya Pethurajan_x000a_Completed on July 25th 2023_x000a__x000a_Next 3"/>
        <s v="how can i get a copy of my contract for employment?"/>
        <s v="Next 3:_x000a__x000a_34. Personal Contribution Approval Requested for Dhivya Pethurajan (508263) on 2023-07-25 by Dhivya Pethurajan_x000a_Completed on July 25th 2023_x000a__x000a_35. Personal Contribution Approval Requested for Dhivya Pethurajan (508263) on 2023-07-25 by Dhivya Pethurajan_x000a_Completed on July 25th 2023_x000a__x000a_36. Personal Contribution Approval Requested for Dhivya Pethurajan (508263) on 2023-07-25 by Dhivya Pethurajan_x000a_Completed on July 25th 2023_x000a__x000a_Next 2"/>
        <s v="Last 2:_x000a__x000a_37. Personal Contribution Approval Requested for Dhivya Pethurajan (508263) on 2023-07-25 by Dhivya Pethurajan_x000a_Completed on July 25th 2023_x000a__x000a_38. Personal Contribution Approval Requested for Dhivya Pethurajan (508263) on 2023-07-25 by Dhivya Pethurajan_x000a_Completed on July 25th 2023"/>
        <s v="You have no pending approval requests and 7 FYIs."/>
        <s v="Here are your first 3 FYIs:_x000a__x000a_1. PeopleCloud Learning - You have recently been assigned learning_x000a__x000a_&lt;a href='https://dnn.fa.em2.oraclecloud.com:443/hcmUI/faces/adf.task-flow?tz=UTC&amp;df=medium&amp;dt=both&amp;tf=short&amp;lg=en&amp;cy=US&amp;bpmWorklistTaskId=87ca5a42-b586-49d9-bb4b-edd8404ea369&amp;bpmBrowserWindowStatus=taskFlowReturn&amp;bpmWorklistContext=c181e9c4-b5b0-45ba-b9d2-cc13b0f6d15c%3B%3BG%3B%3B24O%2F4OF7i%2Fo%2BjnvR5U2%2BVRUXIwQoEuC4pIkOBZnVNJfNmYX%2BMdeHSJ5kflF%2B1T%2FSF%2BqKrRtF2%2FnAc6OuRpHLbCb0WCRE2vNKYVSpslxAY80%2FWWlg6pWwa7OUJJsXOh%2FHsJbztPcvzK47e2sKcJzHNA47QYAPkNR%2BV0IUPcZfHTcIzei09Lt5MLwexVhMf8n8&amp;bpmClientType=&amp;sf=alta&amp;_id=HcmEmailNotificationHumantask_TF&amp;_document=WEB-INF%2Foracle%2Fapps%2Fhcm%2Fcommon%2Fcore%2Falerts%2FpublicUi%2Fcomponent%2Fflow%2FHcmEmailNotificationHumantask_TFxml.xml' target='_blank'&gt;View Details&lt;/a&gt;_x000a__x000a__x000a_2. Goal 5) Pre-Assigned Goals 2023/24  Was Added by Your Manager_x000a__x000a_&lt;a href='https://dnn.fa.em2.oraclecloud.com:443/hcmUI/faces/adf.task-flow?tz=UTC&amp;df=medium&amp;dt=both&amp;tf=short&amp;lg=en&amp;cy=US&amp;bpmWorklistTaskId=a2082094-e554-411c-b89a-498983d36225&amp;bpmBrowserWindowStatus=taskFlowReturn&amp;bpmWorklistContext=c181e9c4-b5b0-45ba-b9d2-cc13b0f6d15c%3B%3BG%3B%3B24O%2F4OF7i%2Fo%2BjnvR5U2%2BVRUXIwQoEuC4pIkOBZnVNJfNmYX%2BMdeHSJ5kflF%2B1T%2FSF%2BqKrRtF2%2FnAc6OuRpHLbCb0WCRE2vNKYVSpslxAY80%2FWWlg6pWwa7OUJJsXOh%2FHsJbztPcvzK47e2sKcJzHNA47QYAPkNR%2BV0IUPcZfHTcIzei09Lt5MLwexVhMf8n8&amp;bpmClientType=&amp;sf=alta&amp;_id=UnifiedNotificationFlow&amp;_document=WEB-INF%2Foracle%2Fapps%2Ffinancials%2FcommonModules%2Fshared%2FpublicUi%2FonlineNotification%2Fflow%2FUnifiedNotificationFlow.xml' target='_blank'&gt;View Details&lt;/a&gt;_x000a__x000a__x000a_3. PeopleCloud Learning - You have recently been assigned learning_x000a__x000a_&lt;a href='https://dnn.fa.em2.oraclecloud.com:443/hcmUI/faces/adf.task-flow?tz=UTC&amp;df=medium&amp;dt=both&amp;tf=short&amp;lg=en&amp;cy=US&amp;bpmWorklistTaskId=7fefa6a9-c1da-4480-ad26-ce107b508f4c&amp;bpmBrowserWindowStatus=taskFlowReturn&amp;bpmWorklistContext=c181e9c4-b5b0-45ba-b9d2-cc13b0f6d15c%3B%3BG%3B%3B24O%2F4OF7i%2Fo%2BjnvR5U2%2BVRUXIwQoEuC4pIkOBZnVNJfNmYX%2BMdeHSJ5kflF%2B1T%2FSF%2BqKrRtF2%2FnAc6OuRpHLbCb0WCRE2vNKYVSpslxAY80%2FWWlg6pWwa7OUJJsXOh%2FHsJbztPcvzK47e2sKcJzHNA47QYAPkNR%2BV0IUPcZfHTcIzei09Lt5MLwexVhMf8n8&amp;bpmClientType=&amp;sf=alta&amp;_id=HcmEmailNotificationHumantask_TF&amp;_document=WEB-INF%2Foracle%2Fapps%2Fhcm%2Fcommon%2Fcore%2Falerts%2FpublicUi%2Fcomponent%2Fflow%2FHcmEmailNotificationHumantask_TFxml.xml' target='_blank'&gt;View Details&lt;/a&gt;"/>
        <s v="You were paid ------ GBP on 2023-08-21T00:00:00+00:00._x000a_Here's your payslip information."/>
        <s v="&lt;a href='https://dnn.fa.em2.oraclecloud.com/hcmUI/content/conn/FusionAppsContentRepository/uuid/dDocID:8742791?download&amp;XFND_SCHEME_ID=1&amp;XFND_CERT_FP=E7A6669B1744C0DE0883C285E2A79DD364729D79&amp;XFND_RANDOM=4043183854257126992&amp;XFND_EXPIRES=1692186331614&amp;XFND_SIGNATURE=dwMP~F4WUn4cT9lpS2Ge7cigectM3xNeabkA5CWzOM8rDGv73iEonkHcrf7oXyP6kDdQYmDAkRO9cvUZPbDXH35AuUb8X4f7cUYtza3SCCrHuTXdK9yT8jXJpK1PFhhDT0vf07LV-tOMzLwzJx-A8MhHSR-KimFCKazK77L5Rgg_&amp;Id=8742791' &gt;View your payslip&lt;/a&gt;"/>
        <s v="I have queries with my overtime pay"/>
        <s v="Overtime pay is not reflected on my payslip"/>
        <s v="HPolicy"/>
        <s v="need to confirm an employees probation date"/>
        <s v="Guide"/>
        <s v="When is the cut off period for overtime pay"/>
        <s v="find article"/>
        <s v="Please tell me either a valid doc ID or an article title offset in quotations. For example, you can say &quot;HFAQ123&quot; or &quot;How to Fix Anything.&quo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KAREN.WITHERINGTON@NATIONWIDE.CO.UK%22%2c+env%3a+%22https://dnn.fa.em2.oraclecloud.com%22%7d&amp;opauniqueuser=KAREN.WITHERINGTON@NATIONWIDE.CO.UK_x000a_Job Security and Redundancy Policy: https://dnn.fa.em2.oraclecloud.com:443/fscmUI/faces/deeplink?objType=CSO_ARTICLE_CONTENT_KM&amp;objKey=docId%3DHRPOL17%3Blocale%3Den_US&amp;action=EDIT_IN_TAB"/>
        <s v="competency uplift payment"/>
        <s v="change assigned cost cente"/>
        <s v="Hi, my last day with nationwide is on the 31st, please can you confirm if i am due anymore pay after the 21st august?"/>
        <s v="You didn't take any scheduled time off on 21/03/2023.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s v="how do i cancel pension"/>
        <s v="national insurance"/>
        <s v="change national insurance"/>
        <s v="These are the current NI codes that apply to Nationwide employees:&lt;br /&gt;_x000a_- Code A All employees apart from those in groups C, H, M in this list&lt;br /&gt;_x000a_- Code C Employees over the State Pension age&lt;br /&gt;_x000a_- Code H Apprentices under 25&lt;br /&gt;_x000a_- Code M Employees under 21&lt;br /&gt;_x000a_If you think your National Insurance code or number is incorrect please contact HMRC on 0300 200 3300. Remember, have your National Insurance number to hand when you call HMRC, along with Nationwide's PAYE Reference number of 470/N9705. HMRC will then provide us with the written documentation that we need to update your National Insurance details in PeopleCloud."/>
        <s v="Hi, I need to find out the official last day for my Direct Reports Bupa Healthcare policy as she has resigned with a last working day of 23rd August."/>
        <s v="There are no scheduled absences for your reports between 16/03/232023 and 17/03/232023."/>
        <s v="Displaying the top 5 results. Here are results 1-4."/>
        <s v="HRFOR228: Search Results Data Template Form - SD&amp;I_x000a_Last Published: 2023-05-15_x000a_Open Link: https://dnn.fa.em2.oraclecloud.com/fscmUI/faces/deeplink?objType=CSO_ARTICLE_CONTENT_HCM&amp;objKey=docId%3DHRFOR228%3Blocale%3Den_US&amp;action=EDIT_IN_TAB_x000a__x000a_HRHTG453: How2Guide - Key Word Search - Service Design &amp; Improvement_x000a_Last Published: 2023-05-02_x000a_Open Link: https://dnn.fa.em2.oraclecloud.com/fscmUI/faces/deeplink?objType=CSO_ARTICLE_CONTENT_HCM&amp;objKey=docId%3DHRHTG453%3Blocale%3Den_US&amp;action=EDIT_IN_TAB_x000a__x000a_HRHTG437: How2Guide - Searching Employee Overtime - Payroll Services_x000a_Last Published: 2022-08-10_x000a_Open Link: https://dnn.fa.em2.oraclecloud.com/fscmUI/faces/deeplink?objType=CSO_ARTICLE_CONTENT_HCM&amp;objKey=docId%3DHRHTG437%3Blocale%3Den_US&amp;action=EDIT_IN_TAB_x000a__x000a_HRGUI90: Security Searching Guidelines_x000a_Last Published: 2021-08-18_x000a_Open Link: https://dnn.fa.em2.oraclecloud.com/fscmUI/faces/deeplink?objType=CSO_ARTICLE_CONTENT_HCM&amp;objKey=docId%3DHRGUI90%3Blocale%3Den_US&amp;action=EDIT_IN_TAB"/>
        <s v="Hi my manager Ruth Sampson sent request to get my hours amended to 21 hours per week and backdated to July 2021.  Can you tell me if this is still in progress or do you require further information?  She printed  completed the form  Have you got this?"/>
        <s v="Hi my manager Ruth Sampson sent request to get my hours amended to 21 hours per week and backdated to July 2021.  Can you tell me if this is still in progress or do you require further information?  She printed  completed the form  Have you got this? Thanks Tanya"/>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MEGAN.STIRLAND@nationwide.co.uk%22%2c+env%3a+%22https://dnn.fa.em2.oraclecloud.com%22%7d&amp;opauniqueuser=MEGAN.STIRLAND@nationwide.co.uk_x000a_Job Security and Redundancy Policy: https://dnn.fa.em2.oraclecloud.com:443/fscmUI/faces/deeplink?objType=CSO_ARTICLE_CONTENT_KM&amp;objKey=docId%3DHRPOL17%3Blocale%3Den_US&amp;action=EDIT_IN_TAB"/>
        <s v="leave nationwide"/>
        <s v="&lt;a href='https://dnn.fa.em2.oraclecloud.com/hcmUI/content/conn/FusionAppsContentRepository/uuid/dDocID:8733001?download&amp;XFND_SCHEME_ID=1&amp;XFND_CERT_FP=E7A6669B1744C0DE0883C285E2A79DD364729D79&amp;XFND_RANDOM=6855294605729105753&amp;XFND_EXPIRES=1692190037375&amp;XFND_SIGNATURE=HtSwTpfZ-aV7AcsXU2GiJcOgInv0fhMW93HGshQYUAbUO8Bb5x4k9UUHeC1lyKXnvhIil7lCZI15~w~taGYB3fS7FYe7LCYabo5dkqHv3aaSUIxTe9mp1kTz4on6TRgZUfU5p2ogGyRQAEkKul1kfdsr7T9WqMYMalfRPgN7EKI_&amp;Id=8733001' &gt;View your payslip&lt;/a&gt;"/>
        <s v="hi if i book a half day holiday do i finish at 12.30pm or 12 oclock  thanks"/>
        <s v="what time do i finish on a half day"/>
        <s v="You have the following time off in the next twelve months._x000a__x000a_&lt;b&gt;3 hrs 30 mins&lt;/b&gt; of &lt;b&gt;Holiday&lt;/b&gt; on Sep 4th_x000a_&lt;b&gt;7 hrs&lt;/b&gt; of &lt;b&gt;Holiday&lt;/b&gt; on Sep 11th_x000a_&lt;b&gt;21 hrs&lt;/b&gt; of &lt;b&gt;Holiday&lt;/b&gt; from Oct 9th to Oct 11th_x000a_&lt;b&gt;7 hrs&lt;/b&gt; of &lt;b&gt;Holiday&lt;/b&gt; on Nov 27th_x000a_&lt;b&gt;14 hrs&lt;/b&gt; of &lt;b&gt;Holiday&lt;/b&gt; from Mar 15th to Mar 18th_x000a_&lt;b&gt;35 hrs&lt;/b&gt; of &lt;b&gt;Holiday&lt;/b&gt; from Jul 2nd to Jul 9th_x000a_&lt;b&gt;63 hrs&lt;/b&gt; of &lt;b&gt;Holiday&lt;/b&gt; from Jul 31st to Aug 14th_x000a__x000a_Schedule time off: https://dnn.fa.em2.oraclecloud.com/hcmUI/faces/deeplink?objType=ADD_ABSENCE&amp;action=NONE_x000a_View past absences_x000a_View absences for a specific duration_x000a_View absence balance (excl. sickness balance)"/>
        <s v="return to wrok form"/>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ulie.gargett@nationwide.co.uk%22%2c+env%3a+%22https://dnn.fa.em2.oraclecloud.com%22%7d&amp;opauniqueuser=julie.gargett@nationwide.co.uk_x000a_Job Security and Redundancy Policy: https://dnn.fa.em2.oraclecloud.com:443/fscmUI/faces/deeplink?objType=CSO_ARTICLE_CONTENT_KM&amp;objKey=docId%3DHRPOL17%3Blocale%3Den_US&amp;action=EDIT_IN_TAB"/>
        <s v="'find &quot;peopleCloud user guides&quot;'"/>
        <s v="guidance"/>
        <s v="Note Taker_s Guidance.docx_x000a_Note Taker's Guide Note takers guidance This document is to help you understand your role and responsibility as a notetaker during a Fair Treatment at Work hearing or meeting._x000a_Open Link: https://dnn.fa.em2.oraclecloud.com:443/utility/resources/fusion/content/draft/514DEF189FCC47C3B1287057AF9F5E8E/136A33573D3A40A5840C7832B4D19C2B/Note%20Taker_s%20Guidance.docx_x000a__x000a_Death in Service Guidance Checklist_x000a_Death in Service Guidance Checklist_x000a_Open Link: https://dnn.fa.em2.oraclecloud.com/fscmUI/faces/deeplink?objType=CSO_ARTICLE_CONTENT_HCM&amp;objKey=docId%3DHRCHE2%3Blocale%3Den_US&amp;action=EDIT_IN_TAB_x000a__x000a_Gender Change Request Guidance Guide_x000a_Gender Change Request Guidance Guide_x000a_Open Link: https://dnn.fa.em2.oraclecloud.com/fscmUI/faces/deeplink?objType=CSO_ARTICLE_CONTENT_HCM&amp;objKey=docId%3DHRGUI154%3Blocale%3Den_US&amp;action=EDIT_IN_TAB_x000a__x000a_FAQ Subject Access Request Guidance_x000a_FAQ Subject Access Request Guidance_x000a_Open Link: https://dnn.fa.em2.oraclecloud.com/fscmUI/faces/deeplink?objType=CSO_ARTICLE_CONTENT_HCM&amp;objKey=docId%3DHRGUI34%3Blocale%3Den_US&amp;action=EDIT_IN_TAB"/>
        <s v="secondment form"/>
        <s v="find"/>
        <s v="Displaying the top 20 results. Here are results 1-4."/>
        <s v="HRMAI205: Maternity/Adoption - Email to Line Manager to confirm Verint Holiday_x000a_Last Published: 2023-08-01_x000a_Open Link: https://dnn.fa.em2.oraclecloud.com/fscmUI/faces/deeplink?objType=CSO_ARTICLE_CONTENT_HCM&amp;objKey=docId%3DHRMAI205%3Blocale%3Den_US&amp;action=EDIT_IN_TAB_x000a__x000a_HRMAI194: SPEC 7.1 Going on Maternity Leave Email_x000a_Last Published: 2023-08-01_x000a_Open Link: https://dnn.fa.em2.oraclecloud.com/fscmUI/faces/deeplink?objType=CSO_ARTICLE_CONTENT_HCM&amp;objKey=docId%3DHRMAI194%3Blocale%3Den_US&amp;action=EDIT_IN_TAB_x000a__x000a_HRALE41: NW_LTA1977_Spec 7.1 Going on Maternity Leave Automated Letter_x000a_Last Published: 2023-06-22_x000a_Open Link: https://dnn.fa.em2.oraclecloud.com/fscmUI/faces/deeplink?objType=CSO_ARTICLE_CONTENT_HCM&amp;objKey=docId%3DHRALE41%3Blocale%3Den_US&amp;action=EDIT_IN_TAB_x000a__x000a_HRMLE283: SPEC 8.1 Going on Maternity Leave Earlier than Planned Letter_x000a_Last Published: 2023-06-09_x000a_Open Link: https://dnn.fa.em2.oraclecloud.com/fscmUI/faces/deeplink?objType=CSO_ARTICLE_CONTENT_HCM&amp;objKey=docId%3DHRMLE283%3Blocale%3Den_US&amp;action=EDIT_IN_TAB"/>
        <s v="'search &quot;how to guides&quot;'"/>
        <s v="'search &quot;occupational health&quot;"/>
        <s v="Step 1: Log into IIQ from the Intranet Home page:_x000a_Step 4: Select your name so the green tick appears, and then click â€˜Nextâ€™ at the bottom of the screen. Step 5: In the â€˜Searchâ€™ field, search for â€˜Occupational Healthâ€™ to find the AD group. Step 6: Select the AD group so that the green tick appears and click â€˜Nextâ€™ at the bottom of the screen._x000a_Open Link: https://dnn.fa.em2.oraclecloud.com:443/utility/resources/fusion/content/draft/CFA85F680CE042A38AB24C05776152A3/B9EAC684701944ED97C67226C2700177/IIQ%20Access%20-%20Screen%20Shots%20Guide%205%20January%202023.pdf_x000a__x000a_Wellbeing â€“ Sources of Support_x000a_who are absent or who have health concerns, so they can remain in or return safely to work. For more information, search the intranet for Occupational Health or follow this link: Occupational Health_x000a_Open Link: https://dnn.fa.em2.oraclecloud.com:443/utility/resources/fusion/content/draft/6783E1CF417D42049751D4149C480C8D/366B071DA257426ABE2ED478499D4C6B/Wellbeing%20%20Sources%20of%20Support%20Guide%20-%2018%20May%202023.pdf_x000a__x000a_Sickness Absence Manager Toolkit - Manager Mini Guide_x000a_Before any decisions are made seek HR and Occupational Health advice . If your employee returns early, remember to update the return date on PeopleCloud so that their absence record remains up to date and to ensure they are paid correctly._x000a_Open Link: https://dnn.fa.em2.oraclecloud.com:443/utility/resources/fusion/content/draft/27F4BED9BDB74D698BD86C6FD16A2A43/59053D233D7C4A27A6591371DCAB30D4/Sickness%20Absence%20Manager%20Toolkit%20-%20Manager%20Mini%20Guide%20-%2016%20May%202023.pdf_x000a__x000a_Managing Sickness Absence â€“ Manager Guide_x000a_Although they may not be fit enough to carry out their substantive role, it may be possible for them to return temporarily to another role within their Community or in another part of the business. Be aware of what opportunities are available for your employee, discuss opportunities with other managers and the employee. Before any decisions are made seek HR and Occupational Health advice._x000a_Open Link: https://dnn.fa.em2.oraclecloud.com:443/utility/resources/fusion/content/draft/8977027F17574D5888B164A3E53F3857/4D97C9221A32419DB2630B6DC2FFA92C/Managing%20Sickness%20Absence%20-%20Manager%20Guide%20-%2016%20May%202023.pdf"/>
        <s v="search &quot;occupational health&quot;"/>
        <s v="book an absence"/>
        <s v="occupational health"/>
        <s v="Occupational Health FAQs_x000a_See Summary_x000a__x000a_Occupational Health FAQs - 03 April 2023.docx_x000a_Occupational Health FAQs Occupational Health FAQ Sheet How do I contact Optima Health in partnership with Bupa?_x000a_Open Link: https://dnn.fa.em2.oraclecloud.com:443/utility/resources/fusion/content/draft/12E83F0F912E45BF98F8871F8AF0B423/58390ADD974D4084B79E7EC4253D6F2B/Occupational%20Health%20FAQs%20-%2003%20April%202023.docx_x000a__x000a_Occupational Health Service - Managerâ€™s Guide - Nationwide Building Society_x000a_Nationwide OH User Guide - Manager Guide Occupational Health Service - Managerâ€™s Guide Nationwide Building Society_x000a_Open Link: https://dnn.fa.em2.oraclecloud.com:443/utility/resources/fusion/content/draft/6A46E81EEFC34383B5558256DF5C8061/F889B191AE1E48E3981B8D5A1916A4D0/Nationwide%20OH%20User%20Guide%20-%20Manager%20Guide%20%20-%2018%20May%202023.pdf_x000a__x000a_G23 Occupational Health Registration Process Map_x000a_G23 Occupational Health Registration Process Map_x000a_Open Link: https://dnn.fa.em2.oraclecloud.com/fscmUI/faces/deeplink?objType=CSO_ARTICLE_CONTENT_HCM&amp;objKey=docId%3DHRMAP367%3Blocale%3Den_US&amp;action=EDIT_IN_TAB"/>
        <s v="&quot;occupational health&quot;"/>
        <s v="find &quot;occupational health&quot;"/>
        <s v="Going on Maternity Leave Letter_x000a_SPEC 85.1 Maternity Leave MyReward Letter What about other MyReward options?_x000a_Open Link: https://dnn.fa.em2.oraclecloud.com:443/utility/resources/fusion/content/draft/70C39D64803741A7931C53E5DF3C6B6B/6DE2FAC9A35B4B089AB9B64FCBDD40AF/SPEC%2085.1%20Maternity%20Leave%20MyReward%20Letter%20-%2028%20December%202022.doc_x000a__x000a_Going on Maternity Leave Letter_x000a_SPEC 7.1 Going on Maternity Leave Email Private and Confidential Hi A.FIRST_NAME_x000a_Open Link: https://dnn.fa.em2.oraclecloud.com:443/utility/resources/fusion/content/draft/0372297B005342C9944FE6B3A4DCD11E/4BA2A984CA904997B68650773843C87C/SPEC%207.1%20Going%20on%20Maternity%20Leave%20Email%20-%2001%20August%202023.doc_x000a__x000a_Going on Maternity Leave Letter_x000a_IOM 08.1 Going on Maternity Leave Letter Private and Confidential Name_x000a_Open Link: https://dnn.fa.em2.oraclecloud.com:443/utility/resources/fusion/content/draft/F999342C78434B24ADC3EEA409973DE2/BA7E1CE5156C4A8B89AB10165A234B0B/IOM%2008.1.doc_x000a__x000a_Letter Q - PSB Maternity Leave_x000a_Letter Q - PSB Maternity Leave_x000a_Open Link: https://dnn.fa.em2.oraclecloud.com/fscmUI/faces/deeplink?objType=CSO_ARTICLE_CONTENT_HCM&amp;objKey=docId%3DHRMLE94%3Blocale%3Den_US&amp;action=EDIT_IN_TAB"/>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JACQUELINE.GOUGH@NATIONWIDE.CO.UK%22%2c+env%3a+%22https://dnn.fa.em2.oraclecloud.com%22%7d&amp;opauniqueuser=JACQUELINE.GOUGH@NATIONWIDE.CO.UK"/>
        <s v="hr policy point"/>
        <s v="HR Policy Point_x000a_Welcome to the HR Policy Point This site provides you with the access to all of the HR people policies, along with any supporting guidance and forms. Policies_x000a_Open Link: https://dnn.fa.em2.oraclecloud.com/fscmUI/faces/deeplink?objType=CSO_ARTICLE_CONTENT_HCM&amp;objKey=docId%3DHRPOL78%3Blocale%3Den_US&amp;action=EDIT_IN_TAB_x000a__x000a_HR Policy Point - Policy Index_x000a_Clicking on a policy link will take you to the relevant policies, guidance and forms. Back to the HR Policy Point Home Page Policy_x000a_Open Link: https://dnn.fa.em2.oraclecloud.com/fscmUI/faces/deeplink?objType=CSO_ARTICLE_CONTENT_HCM&amp;objKey=docId%3DHRPOL79%3Blocale%3Den_US&amp;action=EDIT_IN_TAB_x000a__x000a_HR Policy Point - 7 October 2020_x000a_HR Policy Update - 7 October 2020_x000a_Open Link: https://dnn.fa.em2.oraclecloud.com/fscmUI/faces/deeplink?objType=CSO_ARTICLE_CONTENT_HCM&amp;objKey=docId%3DHRPOU17%3Blocale%3Den_US&amp;action=EDIT_IN_TAB_x000a__x000a_HR Policy Point Update - 18 January 2019_x000a_HR Policy Update - 18 January 2019 There were no policy updates with the Joint Statement for 18 January 2019_x000a_Open Link: https://dnn.fa.em2.oraclecloud.com/fscmUI/faces/deeplink?objType=CSO_ARTICLE_CONTENT_HCM&amp;objKey=docId%3DHRPOU3%3Blocale%3Den_US&amp;action=EDIT_IN_TAB"/>
        <s v="peoplecloud managers guide"/>
        <s v="How to request flexible working?"/>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paulina.szkurlat@nationwide.co.uk%22%2c+env%3a+%22https://dnn.fa.em2.oraclecloud.com%22%7d&amp;opauniqueuser=paulina.szkurlat@nationwide.co.uk"/>
        <s v="i have completed the learning lesson 4 referrals to further support &amp; escalation but it wont save and close"/>
        <s v="can you help me with an expense form"/>
        <s v="can i speak to a human"/>
        <s v="what is askhr telephone number"/>
        <s v="How to cancel a holiday balance of 7hrs that has been taken off my absence balance which I ended up working instead?"/>
        <s v="Holiday that was not cancelled"/>
        <s v="Incorrect absence balance"/>
        <s v="Here's your absence balance as of 16/03/2023._x000a__x000a_&lt;b&gt;44 hrs&lt;/b&gt; of Holiday _x000a_&lt;b&gt;0 hrs&lt;/b&gt; of Recognising Loyalty _x000a_&lt;b&gt;0 hrs&lt;/b&gt; of Work Anniversary _x000a_&lt;b&gt;0 hrs&lt;/b&gt; of MyReward _x000a_&lt;b&gt;-13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7 hrs&lt;/b&gt; of &lt;b&gt;Holiday&lt;/b&gt; on Aug 7th_x000a_&lt;b&gt;7 hrs&lt;/b&gt; of &lt;b&gt;Holiday&lt;/b&gt; on Jul 31st_x000a_&lt;b&gt;1 hr 15 mins&lt;/b&gt; of &lt;b&gt;Holiday&lt;/b&gt; on Jul 19th_x000a_&lt;b&gt;21 hrs&lt;/b&gt; of &lt;b&gt;Holiday&lt;/b&gt; from Jul 3rd to Jul 5th_x000a_&lt;b&gt;21 hrs&lt;/b&gt; of &lt;b&gt;Holiday&lt;/b&gt; from Jun 26th to Jun 28th_x000a_&lt;b&gt;3 hrs&lt;/b&gt; of &lt;b&gt;Holiday&lt;/b&gt; on May 10th_x000a_&lt;b&gt;7 hrs&lt;/b&gt; of &lt;b&gt;Holiday&lt;/b&gt; on Dec 21st_x000a_&lt;b&gt;66 days&lt;/b&gt; of &lt;b&gt;Sickness&lt;/b&gt; from Dec 12th to Apr 19th_x000a_&lt;b&gt;7 hrs&lt;/b&gt; of &lt;b&gt;Holiday&lt;/b&gt; on Dec 7th_x000a_&lt;b&gt;7 hrs&lt;/b&gt; of &lt;b&gt;Holiday&lt;/b&gt; on Dec 5th_x000a_&lt;b&gt;3 hrs&lt;/b&gt; of &lt;b&gt;Holiday&lt;/b&gt; on Nov 28th_x000a_&lt;b&gt;7 hrs&lt;/b&gt; of &lt;b&gt;Holiday&lt;/b&gt; on Nov 1st_x000a_&lt;b&gt;7 hrs&lt;/b&gt; of &lt;b&gt;Holiday&lt;/b&gt; on Oct 31st_x000a_&lt;b&gt;2 hrs&lt;/b&gt; of &lt;b&gt;Holiday&lt;/b&gt; on Oct 10th_x000a_&lt;b&gt;2 hrs 30 mins&lt;/b&gt; of &lt;b&gt;Holiday&lt;/b&gt; on Sep 12th_x000a__x000a_Schedule time off: https://dnn.fa.em2.oraclecloud.com/hcmUI/faces/deeplink?objType=ADD_ABSENCE&amp;action=NONE_x000a_View absences for a specific duration_x000a_View absence balance (excl. sickness balance)"/>
        <s v="Pay issu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SALLY.THOMPSON@NATIONWIDE.CO.UK%22%2c+env%3a+%22https://dnn.fa.em2.oraclecloud.com%22%7d&amp;opauniqueuser=SALLY.THOMPSON@NATIONWIDE.CO.UK_x000a_Job Security and Redundancy Policy: https://dnn.fa.em2.oraclecloud.com:443/fscmUI/faces/deeplink?objType=CSO_ARTICLE_CONTENT_KM&amp;objKey=docId%3DHRPOL17%3Blocale%3Den_US&amp;action=EDIT_IN_TAB"/>
        <s v="am i eligible for the Nationwide Healthcare Plan"/>
        <s v="You have the following time off in the next twelve months._x000a__x000a_&lt;b&gt;14 hrs&lt;/b&gt; of &lt;b&gt;Holiday&lt;/b&gt; from Aug 29th to Aug 30th_x000a_&lt;b&gt;26 hrs&lt;/b&gt; of &lt;b&gt;Holiday&lt;/b&gt; from Sep 12th to Sep 15th_x000a_&lt;b&gt;7 hrs&lt;/b&gt; of &lt;b&gt;Holiday&lt;/b&gt; on Oct 3rd_x000a_&lt;b&gt;5 hrs&lt;/b&gt; of &lt;b&gt;Holiday&lt;/b&gt; on Nov 3rd_x000a_&lt;b&gt;7 hrs&lt;/b&gt; of &lt;b&gt;Holiday&lt;/b&gt; on Dec 5th_x000a__x000a_Schedule time off: https://dnn.fa.em2.oraclecloud.com/hcmUI/faces/deeplink?objType=ADD_ABSENCE&amp;action=NONE_x000a_View absences for a specific duration_x000a_View absence balance (excl. sickness balance)"/>
        <s v="view past absenses"/>
        <s v="what is an entitlement retro day"/>
        <s v="my tax code still showing as the old one"/>
        <s v="request P60 for 2016, 2017, 2018, 2019,2020 &amp; 2021"/>
        <s v="Request P60 document"/>
        <s v="what is NWDD GPP SMART Employees Contribution"/>
        <s v="&lt;a href='https://dnn.fa.em2.oraclecloud.com/hcmUI/content/conn/FusionAppsContentRepository/uuid/dDocID:8732692?download&amp;XFND_SCHEME_ID=1&amp;XFND_CERT_FP=E7A6669B1744C0DE0883C285E2A79DD364729D79&amp;XFND_RANDOM=3030021319111274845&amp;XFND_EXPIRES=1692199338789&amp;XFND_SIGNATURE=V2E2pm9dt9J8cjt5EtCBRj4VD2g92sHZivULy~2GxjtKoDYk2EIwFMgBIvflkYrNSfrrqVaROhVKxOhg72JouxlrS5x2mjjZAOGD1y266Diz5U2QOMCe5xOrMuYSDiLmmG~39G004yJe-c6c2rw3-hSdiIUQkPVgPV-YQkOnB5A_&amp;Id=8732692' &gt;View your payslip&lt;/a&gt;"/>
        <s v="What is a salary offse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claire.furnell@nationwide.co.uk%22%2c+env%3a+%22https://dnn.fa.em2.oraclecloud.com%22%7d&amp;opauniqueuser=claire.furnell@nationwide.co.uk_x000a_Job Security and Redundancy Policy: https://dnn.fa.em2.oraclecloud.com:443/fscmUI/faces/deeplink?objType=CSO_ARTICLE_CONTENT_KM&amp;objKey=docId%3DHRPOL17%3Blocale%3Den_US&amp;action=EDIT_IN_TAB"/>
        <s v="NWDD GPP SMART Employees Contribution"/>
        <s v="loan"/>
        <s v="Here's your absence balance as of 16/03/2023._x000a__x000a_&lt;b&gt;0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STEVEN.LEWIS@NATIONWIDE.CO.UK%22%2c+env%3a+%22https://dnn.fa.em2.oraclecloud.com%22%7d&amp;opauniqueuser=STEVEN.LEWIS@NATIONWIDE.CO.UK"/>
        <s v="&lt;a href='https://dnn.fa.em2.oraclecloud.com/hcmUI/content/conn/FusionAppsContentRepository/uuid/dDocID:8746575?download&amp;XFND_SCHEME_ID=1&amp;XFND_CERT_FP=E7A6669B1744C0DE0883C285E2A79DD364729D79&amp;XFND_RANDOM=-5163820695326458779&amp;XFND_EXPIRES=1692200125640&amp;XFND_SIGNATURE=o9pJkZ1vs1Hcnl0C59UyVIO2l964-TlZtQooZuUSVrS5YMCa3Q4xkrQn043PMpgE4vZ5gjlQ9kFaXipB~WkzBHrNEB615rjGrI5klf9y3BEc8v3~NfhwJvk64RnnP6ZRCPYxQokbinGVQTBNfkUGte3TMEgLo390~OM-E6G9WOE_&amp;Id=8746575' &gt;View your payslip&lt;/a&gt;"/>
        <s v="I have a request regarding this months payslip - for some reason I have received a deduction of almost Â£130.00  - This is different to my July pay - has this got something to do with being paid pay increase in April and bonus in June - this has not just happened to me either there are others where this has impacted"/>
        <s v="mmy rights if I resign"/>
        <s v="in year salary"/>
        <s v="where is responsibility allowance on peoplecloud"/>
        <s v="right to work"/>
        <s v="awol"/>
        <s v="improving performance"/>
        <s v="personal financial management"/>
        <s v="vaping at work"/>
        <s v="I couldn't find anything for bye in the Knowledge base. You can say 'search' or 'find' to look for another article."/>
        <s v="is my tax code right"/>
        <s v="my tax code needs updating"/>
        <s v="why has my tax gone up"/>
        <s v="There are several possible reasons why your tax (PAYE) deductions have changed. It may be that your tax code or Personal Tax Allowance has changed, or your salary may have changed and taken elements of your pay into a different tax threshold. If you've just joined, it may be that you haven't yet provided your P45/New Starter Declaration to us, or you didn't provide it in time for it to be applied to your recent pay.&lt;br /&gt;_x000a_If you'd like to work out much tax you've paid this year please use the &lt;a href=&quot;http://payecalculator.hmrc.gov.uk/PAYE0.aspx&quot;&gt;HMRC Tax Calculator&lt;/a&gt;. If you'd like a more detailed breakdown please raise a &lt;a href=&quot;https://dnn.fa.em2.oraclecloud.com/fscmUI/faces/deeplink?objType=SVC_SERVICE_REQUEST_HCM&amp;amp;action=CREATE_IN_TAB&amp;amp;objKey=SelfServiceCategory_c%3DNBS_HRM_PAB%3BSelfServiceSubCategory_c%3DNBS_HRM_PAB_AAQ%3BChannelTypeCd%3DNBS_HRM_ODA&quot;&gt;Service Request&lt;/a&gt;."/>
        <s v="tax rebate"/>
        <s v="maternity leave returner"/>
        <s v="Here are your first 3 FYIs:_x000a__x000a_1. PeopleCloud Learning - You have recently been assigned learning_x000a__x000a_&lt;a href='https://dnn.fa.em2.oraclecloud.com:443/hcmUI/faces/adf.task-flow?tz=UTC&amp;df=medium&amp;dt=both&amp;tf=short&amp;lg=en&amp;cy=US&amp;bpmWorklistTaskId=87a356c7-a39f-4fab-93eb-264f0b55b091&amp;bpmBrowserWindowStatus=taskFlowReturn&amp;bpmWorklistContext=9eb1c314-b832-4acd-8fd6-42d3af614f3d%3B%3BG%3B%3B4PnJpSKDjctxGFuN2yFq8htUhdYV6W4E84nb3ZUxA9kwziYo7VsbSCrSW5TUJd671YwMnG%2FUV4FQUZJlPQrrpccztxDAe6cN7Lzd13qV%2BNznWajWqI2RLA17WqfLjhLvvAQSeLYXGTczBetLQhGYUEn1fMAmL2aPhmyVKqSL19cDD98nT6ftOOcL1zpMvuIP&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9871cfa9-fa40-4a41-abf5-6373413cbb8b&amp;bpmBrowserWindowStatus=taskFlowReturn&amp;bpmWorklistContext=9eb1c314-b832-4acd-8fd6-42d3af614f3d%3B%3BG%3B%3B4PnJpSKDjctxGFuN2yFq8htUhdYV6W4E84nb3ZUxA9kwziYo7VsbSCrSW5TUJd671YwMnG%2FUV4FQUZJlPQrrpccztxDAe6cN7Lzd13qV%2BNznWajWqI2RLA17WqfLjhLvvAQSeLYXGTczBetLQhGYUEn1fMAmL2aPhmyVKqSL19cDD98nT6ftOOcL1zpMvuIP&amp;bpmClientType=&amp;sf=alta&amp;_id=HcmEmailNotificationHumantask_TF&amp;_document=WEB-INF%2Foracle%2Fapps%2Fhcm%2Fcommon%2Fcore%2Falerts%2FpublicUi%2Fcomponent%2Fflow%2FHcmEmailNotificationHumantask_TFxml.xml' target='_blank'&gt;View Details&lt;/a&gt;_x000a__x000a__x000a_3. PeopleCloud Learning - You have recently been assigned learning_x000a__x000a_&lt;a href='https://dnn.fa.em2.oraclecloud.com:443/hcmUI/faces/adf.task-flow?tz=UTC&amp;df=medium&amp;dt=both&amp;tf=short&amp;lg=en&amp;cy=US&amp;bpmWorklistTaskId=67958d97-741d-47ee-8c51-4b5a24a2b18b&amp;bpmBrowserWindowStatus=taskFlowReturn&amp;bpmWorklistContext=9eb1c314-b832-4acd-8fd6-42d3af614f3d%3B%3BG%3B%3B4PnJpSKDjctxGFuN2yFq8htUhdYV6W4E84nb3ZUxA9kwziYo7VsbSCrSW5TUJd671YwMnG%2FUV4FQUZJlPQrrpccztxDAe6cN7Lzd13qV%2BNznWajWqI2RLA17WqfLjhLvvAQSeLYXGTczBetLQhGYUEn1fMAmL2aPhmyVKqSL19cDD98nT6ftOOcL1zpMvuIP&amp;bpmClientType=&amp;sf=alta&amp;_id=HcmEmailNotificationHumantask_TF&amp;_document=WEB-INF%2Foracle%2Fapps%2Fhcm%2Fcommon%2Fcore%2Falerts%2FpublicUi%2Fcomponent%2Fflow%2FHcmEmailNotificationHumantask_TFxml.xml' target='_blank'&gt;View Details&lt;/a&gt;"/>
        <s v="I jave some concerns about sexual misconduct"/>
        <s v="How do I raise concerns about sexual conduct"/>
        <s v="Ok. It sounds like you want to understand how to resolve some workplace conflict. The first escalation point for raising concerns should be your manager or via the approach in the &lt;a href=&quot;https://dnn.fa.em2.oraclecloud.com/fscmUI/faces/deeplink?objType=CSO_ARTICLE_CONTENT_KM&amp;amp;objKey=docId%3DHRPOL88%3Blocale%3Den_US&amp;amp;action=EDIT_IN_TAB&quot;&gt;Resolution Framework&lt;/a&gt;. We've created a handy guide that shows you &lt;a href=&quot;https://dnn.fa.em2.oraclecloud.com/fscmUI/faces/deeplink?objType=CSO_ARTICLE_CONTENT_KM&amp;amp;objKey=docId%3DHRGUI255%3Blocale%3Den_US&amp;amp;action=EDIT_IN_TAB&quot;&gt;how to raise and resolve all disagreements and concerns in the workplace&lt;/a&gt; and the support available throughout."/>
        <s v="how do I book sick leave for a part timer"/>
        <s v="Sure. With sickness absences, it's not possible to record part days sick leave on PeopleCloud. So you only need to &lt;a href=&quot;https://dnn.fa.em2.oraclecloud.com/fscmUI/faces/deeplink?objType=CSO_ARTICLE_CONTENT_KM&amp;amp;objKey=docId%3DHRGUI39%3Blocale%3Den_US&amp;amp;action=EDIT_IN_TAB&quot;&gt;record sick leave&lt;/a&gt; on here when someone works less than 50% of their contracted daily hours due to being ill.&lt;br /&gt;_x000a_With holiday you can book part days. To do this you need to overtype the Duration as this automatically defaults to whole days. Make sure to use this format, HH:MM (e.g. 03:30 for 3 hrs 30 mins, 03:00 for 3 hours). Then click Submit."/>
        <s v="I want to appeal getting no bonus"/>
        <s v="do I have to take all my holiday before going on adoption leave"/>
        <s v="Sure. It sounds like you're asking about holiday in relation to adoption or maternity leave. Just so you know, you don't need to use all your annual holiday before you start your leave. Any annual holiday that you haven't used by the time you leave will be deferred until your leave ends. We call this 'accrued' holiday. When you're on leave you'll continue to accrue holiday (this also applies to your public holiday entitlement). Then at the end of your leave you have the option to use some or all of your accrued holiday (to extend your leave) or you can choose to use it all after you've returned."/>
        <s v="branch working arrangements"/>
        <s v="branch working arrangements guidance"/>
        <s v="Thereâ€™s no need to change a role profile unless the core accountabilities of the role have changed significantly. Terminology changes can be reflected in the individual's goals instead. For simple job title changes complete a &lt;a href=&quot;https://dnn.fa.em2.oraclecloud.com/fscmUI/faces/deeplink?objType=CSO_ARTICLE_CONTENT_KM&amp;amp;objKey=docId%3DHRFOR132%3blocale%3Den_US&amp;amp;action=EDIT_IN_TAB&quot;&gt;Job Title Change Request Form&lt;/a&gt; (including the approval). Then send the form to us by &lt;a href=&quot;https://dnn.fa.em2.oraclecloud.com/fscmUI/faces/deeplink?objType=SVC_SERVICE_REQUEST_HCM&amp;amp;action=CREATE_IN_TAB&amp;amp;objKey=ChannelTypeCd%3DNBS_HRM_ODA&quot;&gt;raising a service request&lt;/a&gt;Â and attaching the form to the request. If itâ€™s a job evaluation resulting from organisational structure changes you need to discuss this with your People Function contact. If you don't have a contact complete a &lt;a href=&quot;https://forms.office.com/Pages/ResponsePage.aspx?id=9ZPtGHDklkmw75VUr5hdUDVAS_15z99Gg2Xq2kXwjARUQUI2Vlg2NjFDMU80QU85Sk9ZSTlLNzg2Vy4u&quot;&gt;People Change Initiation Form&lt;/a&gt; and weâ€™ll assign one to you. For any other type of job evaluations complete the &lt;a href=&quot;https://dnn.fa.em2.oraclecloud.com/fscmUI/faces/deeplink?objType=CSO_ARTICLE_CONTENT_KM&amp;amp;objKey=docId%3DHRFOR165%3blocale%3Den_US&amp;amp;action=EDIT_IN_TAB&quot;&gt;Job Evaluation Request Form&lt;/a&gt; and send to the email address provided."/>
        <s v="can you show me branch network working arrangements info"/>
        <s v="what's payrolls email address"/>
        <s v="Please send all documentation to us by attaching it to yourÂ &lt;a href=&quot;https://dnn.fa.em2.oraclecloud.com/fscmUI/faces/deeplink?objType=SVC_SERVICE_REQUEST_HCM&amp;amp;action=EDIT_IN_POPUP&quot;&gt;existing service request&lt;/a&gt; or raising a &lt;a href=&quot;https://dnn.fa.em2.oraclecloud.com/fscmUI/faces/deeplink?objType=SVC_SERVICE_REQUEST_HCM&amp;amp;action=CREATE_IN_TAB&amp;amp;objKey=ChannelTypeCd%3DNBS_HRM_ODA&quot;&gt;new service request&lt;/a&gt;.Â If you don't have access to PeopleCloud or we've asked you to send us an original document we do have a postal address which can be used for documents relating to the Lifecycle Services, Attendance &amp; Wellbeing and Payroll Services teams only -_x000a_&lt;p style=&quot;color:#2c3e50&quot;&gt;[team name], People Services, People Function, Nationwide House, Pipers Way, Swindon SN38 1NW&lt;/p&gt;"/>
        <s v="my service ticket is missing"/>
        <s v="what is my shift pattern"/>
        <s v="Sure. Here's where you can &lt;a href=&quot;https://dnn.fa.em2.oraclecloud.com/fscmUI/faces/deeplink?objType=WORKER_TEAM_SCHEDULE_RUI&amp;amp;action=NONE&quot;&gt;view your own work schedule&lt;/a&gt;. Blue indicates your work schedule and yellow indicates your holidays. If you're changing your hours, either your manager or HR will update your schedule. If you spot that your schedule isn't right, please speak to your manager in the first instance."/>
        <s v="how to change a working pattern"/>
        <s v="how do I update a reports working schedule"/>
        <s v="why hasn't my tax code been updated"/>
        <s v="will I get a tax rebate"/>
        <s v="am I paying too much national insurance"/>
        <s v="adoption"/>
        <s v="Adoption non placement_x000a_SPEC 40.1 Adoption Non Placement Letter Private and Confidential (Name)_x000a_Open Link: https://dnn.fa.em2.oraclecloud.com:443/utility/resources/fusion/content/draft/DD73455A259A41D39A1A4F383A3613E3/A835C64B0F1C4538B8DEA9EBBCD129AD/SPEC%2040.1%20-%2006%20June%202023.doc_x000a__x000a_Adoption Leave Screen Content Intelligent Advisor_x000a_Adoption Leave Screen Content Intelligent Advisor_x000a_Open Link: https://dnn.fa.em2.oraclecloud.com/fscmUI/faces/deeplink?objType=CSO_ARTICLE_CONTENT_HCM&amp;objKey=docId%3DHRIA1%3Blocale%3Den_US&amp;action=EDIT_IN_TAB_x000a__x000a_PeopleCloud â€“ Maternity &amp; Adoption Leave Keying Guide 1 5 November 2022_x000a_PeopleCloud Maternity &amp; Adoption Leaving Keying Guide PeopleCloud â€“ Maternity &amp; Adoption Leave Keying Guide 1 5 November 2022_x000a_Open Link: https://dnn.fa.em2.oraclecloud.com:443/utility/resources/fusion/content/draft/48BBEEE8C3E647BB94BD58E71B463954/4261BEB42CD6462D9B0EC3519FAA3955/PeopleCloud%20Maternity%20Adoption%20Leave%20Keying%20Guide%20-%2015%20November%202022.pdf_x000a__x000a_SPEC 40.1 Adoption Non Placement Letter_x000a_SPEC 40.1 Adoption Non Placement Letter_x000a_Open Link: https://dnn.fa.em2.oraclecloud.com/fscmUI/faces/deeplink?objType=CSO_ARTICLE_CONTENT_HCM&amp;objKey=docId%3DHRMLE276%3Blocale%3Den_US&amp;action=EDIT_IN_TAB"/>
        <s v="is anything waiting for my appproval"/>
        <s v="great"/>
        <s v="done"/>
        <s v="Let me know if there's something else I can help you with. Otherwise, have a great day!"/>
        <s v="has my claim been approved"/>
        <s v="ok thanks"/>
        <s v="where are the forms"/>
        <s v="when will i receive my Myreward product"/>
        <s v="Ok. It's sounds like you're asking about a tech product you've recently bought via MyReward. As soon as your order's been approved we'll authorise the courier, Stormfront, to delivery it. They aim to deliver as close to the date of your first salary deduction as possible and they'll contact you to confirm the details. If you've ordered tech products during annual enrolment, please remember there's no guarantee they'll be delivered by Christmas and you can't cancel them if they don't arrive before Christmas. Visit MyReward for further information. Click on 'Our Range of Benefits' &gt; 'Technology' &gt; 'Further Information'."/>
        <s v="i need to report a death"/>
        <s v="I couldn't connect to the application. Please try again in a few moments."/>
        <s v="how do I notify of a death"/>
        <s v="what is the number for AskHR"/>
        <s v="when will I get my p45"/>
        <s v="Sure. You're asking about P45s. I can help. New starters, please send us a copy of your P45 from your previous job as soon as possible to avoid HMRC applying emergency tax to your pay. Here are our &lt;a href=&quot;https://nbsuk.sharepoint.com/sites/INTRA-Salary/SitePages/Payroll-and-payment-of-salary.aspx&quot;&gt;payroll cut-off dates&lt;/a&gt;. Raise a &lt;a href=&quot;https://dnn.fa.em2.oraclecloud.com/fscmUI/faces/deeplink?objType=SVC_SERVICE_REQUEST_HCM&amp;amp;action=CREATE_IN_TAB&amp;amp;objKey=SelfServiceCategory_c%3DNBS_HRM_PAB%3BSelfServiceSubCategory_c%3DNBS_HRM_PAB_AAQ%3BChannelTypeCd%3DNBS_HRM_ODA&quot;&gt;Service Request&lt;/a&gt; and attach a copy of your P45 to the request. If you don't have a P45 please complete the necessary information as part of your onboarding activities. If you're leaving we'll send your P45 to yourÂ &lt;a href=&quot;https://dnn.fa.em2.oraclecloud.com/fscmUI/faces/deeplink?objType=EMP_CONTACT_INFO&amp;amp;action=NONE&quot;&gt;home address&lt;/a&gt;Â after we've processed and paid your final salary payment."/>
        <s v="P11"/>
        <s v="how long until my ticket is resolved"/>
        <s v="how doo I apply for healthcare"/>
        <s v="It sounds like you're asking about the Nationwide Corporate Healthcare Plan. If it's about how to apply for, opt out of, amend or cancel your 'corporate' cover take a look at the &lt;a href=&quot;https://dnn.fa.em2.oraclecloud.com:443/fscmUI/faces/deeplink?objType=CSO_ARTICLE_CONTENT_KM&amp;amp;objKey=docId%3DHRGUI143%3Blocale%3Den_US&amp;amp;action=EDIT_IN_TAB&quot;&gt;Healthcare Guide&lt;/a&gt;. If it's about buying, amending or cancelling non-corporate cover take a look at the &lt;a href=&quot;https://nbsuk.sharepoint.com/sites/INTRA-EmployeeBenefits/SitePages/Voluntary%20benefits.aspx&quot;&gt;Employee Benefits site&lt;/a&gt;. For any queries on eligibility and the scheme itself, including how to claim, you'll find all the information you need in the &lt;a href=&quot;https://dnn.fa.em2.oraclecloud.com:443/fscmUI/faces/deeplink?objType=CSO_ARTICLE_CONTENT_KM&amp;amp;objKey=docId%3DHRPOL28%3Blocale%3Den_US&amp;amp;action=EDIT_IN_TAB&quot;&gt;Healthcare and Protection Benefits Policy&lt;/a&gt;Â and theÂ &lt;a href=&quot;https://nbsuk.sharepoint.com/sites/INTRA-EmployeeBenefits/SitePages/Healthcare.aspx&quot;&gt;Healthcare site&lt;/a&gt;."/>
        <s v="How to change a work schedule"/>
        <s v="how can I update a reports cost code"/>
        <s v="Ok you can do that here.&lt;br /&gt;_x000a_&lt;a href=&quot;https://dnn.fa.em2.oraclecloud.com/fscmUI/faces/deeplink?objType=MY_TEAM&amp;amp;action=NONE&quot;&gt;Manage your direct report's work location / cost code/ dept&lt;/a&gt;. Take a look at the &lt;a href=&quot;https://dnn.fa.em2.oraclecloud.com/fscmUI/faces/deeplink?objType=CSO_ARTICLE_CONTENT_KM&amp;amp;objKey=docId%3DHRGUI56%3Blocale%3Den_US&amp;amp;action=EDIT_IN_TAB&quot;&gt;PeopleCloud Manager Keying Guide&lt;/a&gt; to find out how."/>
        <s v="how do you move a report to a new department"/>
        <s v="change department"/>
        <s v="when will payslips be available"/>
        <s v="has anyone sent me approval requests"/>
        <s v="Here are your first 3 FYIs:_x000a__x000a_1. PeopleCloud Learning - You have recently been assigned learning_x000a__x000a_&lt;a href='https://dnn.fa.em2.oraclecloud.com:443/hcmUI/faces/adf.task-flow?tz=UTC&amp;df=medium&amp;dt=both&amp;tf=short&amp;lg=en&amp;cy=US&amp;bpmWorklistTaskId=87a356c7-a39f-4fab-93eb-264f0b55b091&amp;bpmBrowserWindowStatus=taskFlowReturn&amp;bpmWorklistContext=974bd76e-f7ad-4147-8f92-9bc71fdfc149%3B%3BG%3B%3BEp2c6iQaUZf4kSYJQJ8Yh9NckYNwzcVLxc9KidB2t0toDeDhrJ1Igyk0O9xkfBLEMhfUZwVWLIj7pg7UtauiTf0qlMFqTsYrDoNyPMnM%2BR9XPSD1G6iamJuuv%2Bsv4LwMwszci7mX7iTmTskMJMephyaEup%2BV0z7tmQKlaDgAkrij5vtThUgqX0qTTGuZlWUk&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9871cfa9-fa40-4a41-abf5-6373413cbb8b&amp;bpmBrowserWindowStatus=taskFlowReturn&amp;bpmWorklistContext=974bd76e-f7ad-4147-8f92-9bc71fdfc149%3B%3BG%3B%3BEp2c6iQaUZf4kSYJQJ8Yh9NckYNwzcVLxc9KidB2t0toDeDhrJ1Igyk0O9xkfBLEMhfUZwVWLIj7pg7UtauiTf0qlMFqTsYrDoNyPMnM%2BR9XPSD1G6iamJuuv%2Bsv4LwMwszci7mX7iTmTskMJMephyaEup%2BV0z7tmQKlaDgAkrij5vtThUgqX0qTTGuZlWUk&amp;bpmClientType=&amp;sf=alta&amp;_id=HcmEmailNotificationHumantask_TF&amp;_document=WEB-INF%2Foracle%2Fapps%2Fhcm%2Fcommon%2Fcore%2Falerts%2FpublicUi%2Fcomponent%2Fflow%2FHcmEmailNotificationHumantask_TFxml.xml' target='_blank'&gt;View Details&lt;/a&gt;_x000a__x000a__x000a_3. PeopleCloud Learning - You have recently been assigned learning_x000a__x000a_&lt;a href='https://dnn.fa.em2.oraclecloud.com:443/hcmUI/faces/adf.task-flow?tz=UTC&amp;df=medium&amp;dt=both&amp;tf=short&amp;lg=en&amp;cy=US&amp;bpmWorklistTaskId=67958d97-741d-47ee-8c51-4b5a24a2b18b&amp;bpmBrowserWindowStatus=taskFlowReturn&amp;bpmWorklistContext=974bd76e-f7ad-4147-8f92-9bc71fdfc149%3B%3BG%3B%3BEp2c6iQaUZf4kSYJQJ8Yh9NckYNwzcVLxc9KidB2t0toDeDhrJ1Igyk0O9xkfBLEMhfUZwVWLIj7pg7UtauiTf0qlMFqTsYrDoNyPMnM%2BR9XPSD1G6iamJuuv%2Bsv4LwMwszci7mX7iTmTskMJMephyaEup%2BV0z7tmQKlaDgAkrij5vtThUgqX0qTTGuZlWUk&amp;bpmClientType=&amp;sf=alta&amp;_id=HcmEmailNotificationHumantask_TF&amp;_document=WEB-INF%2Foracle%2Fapps%2Fhcm%2Fcommon%2Fcore%2Falerts%2FpublicUi%2Fcomponent%2Fflow%2FHcmEmailNotificationHumantask_TFxml.xml' target='_blank'&gt;View Details&lt;/a&gt;"/>
        <s v="how do I change my reports leaving date"/>
        <s v="what happens to my holiday when I leave"/>
        <s v="what happens to my rewards if I leave"/>
        <s v="how to I update my expression of wish"/>
        <s v="who do I contact about a death in service"/>
        <s v="will I get paid this month"/>
        <s v="how does pay work"/>
        <s v="I just started when will I be paid"/>
        <s v="how do I copied of my old payslips"/>
        <s v="historic payslips"/>
        <s v="how do I get copies of my payslips from before 1021"/>
        <s v="can I send my payslips home"/>
        <s v="how do I update my diversity info"/>
        <s v="who can help me with an urgent ticket"/>
        <s v="when will I get my final payslip"/>
        <s v="how much will my final pay b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JACQUELINE.GOUGH@NATIONWIDE.CO.UK%22%2c+env%3a+%22https://dnn.fa.em2.oraclecloud.com%22%7d&amp;opauniqueuser=JACQUELINE.GOUGH@NATIONWIDE.CO.UK_x000a_Job Security and Redundancy Policy: https://dnn.fa.em2.oraclecloud.com:443/fscmUI/faces/deeplink?objType=CSO_ARTICLE_CONTENT_KM&amp;objKey=docId%3DHRPOL17%3Blocale%3Den_US&amp;action=EDIT_IN_TAB"/>
        <s v="leavers pay"/>
        <s v="I don;t have a P45"/>
        <s v="where do I book medical appointments"/>
        <s v="I need support to resolve workplace conflict"/>
        <s v="I need guidance on sorting an issue that's causing conflict at work"/>
        <s v="It sounds like you're asking to see theÂ &lt;a href=&quot;https://dnn.fa.em2.oraclecloud.com:443/fscmUI/faces/deeplink?objType=CSO_ARTICLE_CONTENT_KM&amp;amp;objKey=docId%3DHRGUI46%3Blocale%3Den_US&amp;amp;action=EDIT_IN_TAB&quot;&gt;PeopleCloud Troubleshooting Tips and Workarounds Guide&lt;/a&gt;. If you need to report a new issue, pleaseÂ &lt;a href=&quot;https://dnn.fa.em2.oraclecloud.com/fscmUI/faces/deeplink?objType=SVC_SERVICE_REQUEST_HCM&amp;amp;action=CREATE_IN_TAB&amp;amp;objKey=ChannelTypeCd%3DNBS_HRM_ODA&quot;&gt;raise a service request&lt;/a&gt;."/>
        <s v="its about conflict at work"/>
        <s v="I want to raise a greivance"/>
        <s v="I want to report harassment"/>
        <s v="someine is being bullied"/>
        <s v="if you can't help me who can"/>
        <s v="what is the phone number for human resourc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paulina.szkurlat@nationwide.co.uk%22%2c+env%3a+%22https://dnn.fa.em2.oraclecloud.com%22%7d&amp;opauniqueuser=paulina.szkurlat@nationwide.co.uk"/>
        <s v="working hours calculator"/>
        <s v="pay calcula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paulina.szkurlat@nationwide.co.uk%22%2c+env%3a+%22https://dnn.fa.em2.oraclecloud.com%22%7d&amp;opauniqueuser=paulina.szkurlat@nationwide.co.uk_x000a_Job Security and Redundancy Policy: https://dnn.fa.em2.oraclecloud.com:443/fscmUI/faces/deeplink?objType=CSO_ARTICLE_CONTENT_KM&amp;objKey=docId%3DHRPOL17%3Blocale%3Den_US&amp;action=EDIT_IN_TAB"/>
        <s v="Your current pay rate is -------GBP  annually. Your last approved adjustment was an increase of &lt;b&gt;0.4&lt;/b&gt;% (----GBP) effective on April 02, 2023."/>
        <s v="change working hours"/>
        <s v="&lt;a href='https://dnn.fa.em2.oraclecloud.com/hcmUI/content/conn/FusionAppsContentRepository/uuid/dDocID:8732318?download&amp;XFND_SCHEME_ID=1&amp;XFND_CERT_FP=E7A6669B1744C0DE0883C285E2A79DD364729D79&amp;XFND_RANDOM=-1044685495409375203&amp;XFND_EXPIRES=1692254645922&amp;XFND_SIGNATURE=BAkzMCE0p2DD1vqCcVCZvS6GOrM~8tUpTr0j3XCRTX2LRqWDeZjnaiyFH3yZzttAMwNonmCDFX1dLjn8ZtWT3DKsW2nW6Xmbm8ufF9I3-1rivquIhqKECUxAVtkJEYYXYelBK3FdPjRw2S-RaytsuAowc8-fV6y9eoCJRlNXOJg_&amp;Id=8732318' &gt;View your payslip&lt;/a&gt;"/>
        <s v="my pay is wrong"/>
        <s v="where is the salary guidance tool"/>
        <s v="OK. Go here to &lt;a href=&quot;https://dnn.fa.em2.oraclecloud.com/hcmUI/faces/deeplink?objType=MGR_CHANGE_SALARY&quot;&gt;start a salary change&lt;/a&gt; for one of your employees._x000a__x000a_Only use this option if you're recording an In Year Salary Award. To see step by step guidance on how to initiate an In Year Salary Award, or change a direct report's salary as part of a promotion or transfer, just tell me something like 'Where are the user guides?'."/>
        <s v="where are the user guides"/>
        <s v="where do i find the expeenses policy"/>
        <s v="What will a reference say"/>
        <s v="not paid overtime"/>
        <s v="paper payslips"/>
        <s v="&lt;a href='https://dnn.fa.em2.oraclecloud.com/hcmUI/content/conn/FusionAppsContentRepository/uuid/dDocID:8744754?download&amp;XFND_SCHEME_ID=1&amp;XFND_CERT_FP=E7A6669B1744C0DE0883C285E2A79DD364729D79&amp;XFND_RANDOM=-8121043753117156020&amp;XFND_EXPIRES=1692259945376&amp;XFND_SIGNATURE=c-ieGgri4nqRsrL3toxykhJWmVAuSr~CzDPXhLZhgP6oCSl8eG8eqWWpZw5XJ6SfMxoTG61B0Vv9s-2xnuWj0WRQIoW-NHe6KT8HwvjPBuhWUu68HodDShk58JTVmIDS9dNRhPdFk5~fSXz0bq6AH9TuVsqkhqB3FX2B4yqFLjA_&amp;Id=8744754' &gt;View your payslip&lt;/a&gt;"/>
        <s v="how can i get paper payslips sent out for a member of my team?"/>
        <s v="Here's your absence balance as of 17/03/2023._x000a__x000a_&lt;b&gt;48 hrs 45 mins&lt;/b&gt; of Holiday _x000a_&lt;b&gt;0 hrs&lt;/b&gt; of Recognising Loyalty _x000a_&lt;b&gt;0 hrs&lt;/b&gt; of Work Anniversary _x000a_&lt;b&gt;0 hrs&lt;/b&gt; of MyReward _x000a_&lt;b&gt;-19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s public holiday already taken off"/>
        <s v="What is the leaving process"/>
        <s v="2024 holiday allowance"/>
        <s v="can you tell me how my pay has been calculated"/>
        <s v="can you tell me how my final payslip has been calculated"/>
        <s v="In charge payments"/>
        <s v="what was my salary in 2015??"/>
        <s v="Process for reviewing job level"/>
        <s v="Please can i talk to a member of staff in HR"/>
        <s v="Here's your absence balance as of 17/03/2023._x000a__x000a_&lt;b&gt;65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discrepancy with payslip"/>
        <s v="My assigned learning does not have a launch button"/>
        <s v="Ok. It sounds like your asking for help with Learning. If you're trying to access your Learning via a Mac make sure to use the links in this &lt;a href=&quot;https://nbsuk.sharepoint.com/sites/INTRA-EssentialLearning/Shared%20Documents/Forms/AllItems.aspx?id=%2Fsites%2FINTRA%2DEssentialLearning%2FShared%20Documents%2FMac%20User%20Essential%20Learning%20Links%20v1%2E3%2Epdf&amp;amp;parent=%2Fsites%2FINTRA%2DEssentialLearning%2FShared%20Documents&quot;&gt;guide&lt;/a&gt;Â via the Safari browser. If the learning keeps freezing, a video within the learning won't play or you've completed some learning and it's not showing as complete (even when you've clicked on Save &amp; Close), please &lt;a href=&quot;https://dnn.fa.em2.oraclecloud.com/fscmUI/faces/deeplink?objType=SVC_SERVICE_REQUEST_HCM&amp;amp;action=CREATE_IN_TAB&amp;amp;objKey=SelfServiceCategory_c%3DNBS_HRM_MMDS%3BSelfServiceSubCategory_c%3DNBS_HRM_MMDS_AAQ%3BChannelTypeCd%3DNBS_HRM_ODA&quot;&gt;raise a service request&lt;/a&gt;Â making sure to tell us the name of the module you're in and the issues you're experiencing.Â If you can attach screen shots of the issue that will be very helpful. If you can't see the navigation buttons please check the zoom setting on your browser is 75% or less."/>
        <s v="&lt;a href='https://dnn.fa.em2.oraclecloud.com/hcmUI/content/conn/FusionAppsContentRepository/uuid/dDocID:8739453?download&amp;XFND_SCHEME_ID=1&amp;XFND_CERT_FP=E7A6669B1744C0DE0883C285E2A79DD364729D79&amp;XFND_RANDOM=-6346939137123226836&amp;XFND_EXPIRES=1692263471507&amp;XFND_SIGNATURE=UlX4jluLy7JTTwnnUyfuRdrj43vj56iUh7PMibbzgYPRVmw0wF8Zk5zfTYFiZU6mB~aqFT3S4zQO6QicGUUX373JN05M4JcE85R0yMFR6oTUnuISZBsbyrMSH3RYO8dJu2PeJUysrF9WvuMim2-5qyNxYH6~cS7H35CghE~pEWk_&amp;Id=8739453' &gt;View your payslip&lt;/a&gt;"/>
        <s v="What is my salary?"/>
        <s v="phone HR"/>
        <s v="The current rate of pay on my first payslip calculates as  Â£19,413.  Is that because I am being paid for 3 weeks and not 4 weeks?"/>
        <s v="show me number to call HR"/>
        <s v="Why is my current rate of pay on my first payslip much lower than expected.  It should work out to Â£23500 but it works out as Â£19413"/>
        <s v="This is not a tax question"/>
        <s v="This is a query about my salary"/>
        <s v="It is not 23500 on my first payslip.  Why is it wrong?"/>
        <s v="What is salary sacrifice applied to?"/>
        <s v="What is salary sacrifice?"/>
        <s v="Payslip not opening"/>
        <s v="payslip unavailable"/>
        <s v="MATERNITY RETURN TO WORK HELP"/>
        <s v="access pass for new starter"/>
        <s v="I need guidance on unauthorised TOIL day swap"/>
        <s v="I want help processing"/>
        <s v="how does my new starter get their building pass"/>
        <s v="eyetest when on mat leave"/>
        <s v="You can't access another worker's absence information."/>
        <s v="Time off for funeral"/>
        <s v="eyetest"/>
        <s v="Here's your absence balance as of 17/03/2023._x000a__x000a_&lt;b&gt;81 hrs 15 mins&lt;/b&gt; of Holiday _x000a_&lt;b&gt;0 hrs&lt;/b&gt; of Recognising Loyalty _x000a_&lt;b&gt;0 hrs&lt;/b&gt; of Work Anniversary _x000a_&lt;b&gt;0 hrs&lt;/b&gt; of MyReward _x000a_&lt;b&gt;5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previous employer pension"/>
        <s v="Your current pay rate is -------GBP  annually. Your last approved adjustment was an increase of &lt;b&gt;11.4&lt;/b&gt;% (----GBP) effective on July 03, 2023."/>
        <s v="Is my manager notified when I complete learning?"/>
        <s v="waht is holiday pay supplement"/>
        <s v="talk to HR"/>
        <s v="conflict of interest"/>
        <s v="hr support"/>
        <s v="final pay"/>
        <s v="How much would I be paid if I change my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Rachel.Sykes@nationwide.co.uk%22%2c+env%3a+%22https://dnn.fa.em2.oraclecloud.com%22%7d&amp;opauniqueuser=Rachel.Sykes@nationwide.co.uk"/>
        <s v="number to call HR"/>
        <s v="speak to someone in HR"/>
        <s v="Who do i forward a reference request on to?"/>
        <s v="help hr"/>
        <s v="when are P60s available"/>
        <s v="&lt;a href='https://dnn.fa.em2.oraclecloud.com/hcmUI/content/conn/FusionAppsContentRepository/uuid/dDocID:8747923?download&amp;XFND_SCHEME_ID=1&amp;XFND_CERT_FP=E7A6669B1744C0DE0883C285E2A79DD364729D79&amp;XFND_RANDOM=-7239921336051361569&amp;XFND_EXPIRES=1692266768727&amp;XFND_SIGNATURE=qRIVw5zl8ZgVrTvQ6tzQsCnVMmMwI~FEbDtskCWm17mcUFwOFNl1vEC~AIHclUR4HfuWpZZ3sxxmuC~FLZBdqkfUj-2OPlLvB7DQLm0a-lfDDXQGZWFqgK~sY85TxlFxpgqqEEGSofXTsqF8NOYVFZfaCYA~ScVNOKBhZ7qQy3Q_&amp;Id=8747923' &gt;View your payslip&lt;/a&gt;"/>
        <s v="I need payslips from before 2020"/>
        <s v="copies of payslips"/>
        <s v="long service"/>
        <s v="How long have I been working in this org?"/>
        <s v="advise of long term eye issue"/>
        <s v="career brea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KATHLEEN.HATCHELL@NATIONWIDE.CO.UK%22%2c+env%3a+%22https://dnn.fa.em2.oraclecloud.com%22%7d&amp;opauniqueuser=KATHLEEN.HATCHELL@NATIONWIDE.CO.UK"/>
        <s v="hi can i please get an employment letter"/>
        <s v="Where is my contract?"/>
        <s v="Payroll contact number"/>
        <s v="sabbatical"/>
        <s v="Here's your absence balance as of 17/03/2023._x000a__x000a_&lt;b&gt;67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to book further paternity leave"/>
        <s v="should i include pregnancy absences in an occupational health referral?"/>
        <s v="Hey, what does the salary offset back pay refer to on the payslip refer to?"/>
        <s v="HiI am going on maternity leave from 22nd of August.  How do i return my laptop?"/>
        <s v="My maternity starts on 22nd of August. why is my salary lower on August payslip."/>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rabia.hans@nationwide.co.uk%22%2c+env%3a+%22https://dnn.fa.em2.oraclecloud.com%22%7d&amp;opauniqueuser=rabia.hans@nationwide.co.uk"/>
        <s v="&lt;a href='https://dnn.fa.em2.oraclecloud.com/hcmUI/content/conn/FusionAppsContentRepository/uuid/dDocID:8735784?download&amp;XFND_SCHEME_ID=1&amp;XFND_CERT_FP=E7A6669B1744C0DE0883C285E2A79DD364729D79&amp;XFND_RANDOM=8074588350817597194&amp;XFND_EXPIRES=1692272491727&amp;XFND_SIGNATURE=cHRTZ8MUUXaQGvgDHOpkwQC2gAH3~l9jFJ38lUf1sAyDWQlCfwtXjhM-kGJdlyBS2AKINN5dtFxayXGtgXLUYT0KHiv6okrCU1M3En10fKuzb-gIK8HqxgWTkFAezt5UIxeVDZDCHTcP92F6acpKI4PzkY-4UKRzXtMD84QxRms_&amp;Id=8735784' &gt;View your payslip&lt;/a&gt;"/>
        <s v="pLEASE I NEED SOMEONE HELP"/>
        <s v="unpaid break"/>
        <s v="request flexible working"/>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Jodie.Doyle@nationwide.co.uk%22%2c+env%3a+%22https://dnn.fa.em2.oraclecloud.com%22%7d&amp;opauniqueuser=Jodie.Doyle@nationwide.co.uk"/>
        <s v="How to opt out of pension"/>
        <s v="where can i see the date and total  amount of sick pay"/>
        <s v="where is the sickness absence logged"/>
        <s v="manager infolets"/>
        <s v="how do I complete mid year reflections document"/>
        <s v="has everyone completed their performance evaluations"/>
        <s v="my hour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JAMES.LEY@NATIONWIDE.CO.UK%22%2c+env%3a+%22https://dnn.fa.em2.oraclecloud.com%22%7d&amp;opauniqueuser=JAMES.LEY@NATIONWIDE.CO.UK_x000a_Job Security and Redundancy Policy: https://dnn.fa.em2.oraclecloud.com:443/fscmUI/faces/deeplink?objType=CSO_ARTICLE_CONTENT_KM&amp;objKey=docId%3DHRPOL17%3Blocale%3Den_US&amp;action=EDIT_IN_TAB"/>
        <s v="Keep in touch day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Jennifer.Seconde@nationwide.co.uk%22%2c+env%3a+%22https://dnn.fa.em2.oraclecloud.com%22%7d&amp;opauniqueuser=Jennifer.Seconde@nationwide.co.uk"/>
        <s v="employee anniversary"/>
        <s v="Here are your first 3 FYIs:_x000a__x000a_1. PeopleCloud Learning - You have recently been assigned learning_x000a__x000a_&lt;a href='https://dnn.fa.em2.oraclecloud.com:443/hcmUI/faces/adf.task-flow?tz=UTC&amp;df=medium&amp;dt=both&amp;tf=short&amp;lg=en&amp;cy=US&amp;bpmWorklistTaskId=a930249e-9d4e-4d30-8c52-f478275ed18f&amp;bpmBrowserWindowStatus=taskFlowReturn&amp;bpmWorklistContext=95afb211-3d96-4a4e-9b9d-1c467f853364%3B%3BG%3B%3BT9t27Gg95EKB0R3n55DHdhz5zz%2FvmUrWAUx7ntmho862Oxlp1THnLbcjTzNjPsQdS9%2F9F6Km5u%2B%2FRDGRTXO7eWI8ik8mRPUKinOBvakrmrPO4Su%2F8iy4L%2FMomE9AAQvnCn9aEsTT23U8wp13PrWBNtMCJ%2BAKXvKeuHhjgQ1izPxRa3S7sGJbUDTaMq7MWlZW&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49c5d807-191d-4bb2-bfea-a921f6683b24&amp;bpmBrowserWindowStatus=taskFlowReturn&amp;bpmWorklistContext=95afb211-3d96-4a4e-9b9d-1c467f853364%3B%3BG%3B%3BT9t27Gg95EKB0R3n55DHdhz5zz%2FvmUrWAUx7ntmho862Oxlp1THnLbcjTzNjPsQdS9%2F9F6Km5u%2B%2FRDGRTXO7eWI8ik8mRPUKinOBvakrmrPO4Su%2F8iy4L%2FMomE9AAQvnCn9aEsTT23U8wp13PrWBNtMCJ%2BAKXvKeuHhjgQ1izPxRa3S7sGJbUDTaMq7MWlZW&amp;bpmClientType=&amp;sf=alta&amp;_id=HcmEmailNotificationHumantask_TF&amp;_document=WEB-INF%2Foracle%2Fapps%2Fhcm%2Fcommon%2Fcore%2Falerts%2FpublicUi%2Fcomponent%2Fflow%2FHcmEmailNotificationHumantask_TFxml.xml' target='_blank'&gt;View Details&lt;/a&gt;_x000a__x000a__x000a_3. PeopleCloud Learning - You have recently been assigned learning_x000a__x000a_&lt;a href='https://dnn.fa.em2.oraclecloud.com:443/hcmUI/faces/adf.task-flow?tz=UTC&amp;df=medium&amp;dt=both&amp;tf=short&amp;lg=en&amp;cy=US&amp;bpmWorklistTaskId=1770d761-48fa-4899-9e98-0efcfce00f86&amp;bpmBrowserWindowStatus=taskFlowReturn&amp;bpmWorklistContext=95afb211-3d96-4a4e-9b9d-1c467f853364%3B%3BG%3B%3BT9t27Gg95EKB0R3n55DHdhz5zz%2FvmUrWAUx7ntmho862Oxlp1THnLbcjTzNjPsQdS9%2F9F6Km5u%2B%2FRDGRTXO7eWI8ik8mRPUKinOBvakrmrPO4Su%2F8iy4L%2FMomE9AAQvnCn9aEsTT23U8wp13PrWBNtMCJ%2BAKXvKeuHhjgQ1izPxRa3S7sGJbUDTaMq7MWlZW&amp;bpmClientType=&amp;sf=alta&amp;_id=HcmEmailNotificationHumantask_TF&amp;_document=WEB-INF%2Foracle%2Fapps%2Fhcm%2Fcommon%2Fcore%2Falerts%2FpublicUi%2Fcomponent%2Fflow%2FHcmEmailNotificationHumantask_TFxml.xml' target='_blank'&gt;View Details&lt;/a&gt;"/>
        <s v="When submitting an overtime claim, does this have to be after the date of the overtime?"/>
        <s v="can I submit a claim before the date of the overtime?"/>
        <s v="Can overtime claims be submitted in advance?"/>
        <s v="how can i get a copy of my p60 for 2020 &amp; 2021"/>
        <s v="why is my pay different"/>
        <s v="How many days holiday can I carry forward?"/>
        <s v="How many days annual leave can I carry forward to next yea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nathan.whiting@nationwide.co.uk%22%2c+env%3a+%22https://dnn.fa.em2.oraclecloud.com%22%7d&amp;opauniqueuser=nathan.whiting@nationwide.co.uk_x000a_Job Security and Redundancy Policy: https://dnn.fa.em2.oraclecloud.com:443/fscmUI/faces/deeplink?objType=CSO_ARTICLE_CONTENT_KM&amp;objKey=docId%3DHRPOL17%3Blocale%3Den_US&amp;action=EDIT_IN_TAB"/>
        <s v="endng a secondment early"/>
        <s v="In year salary award"/>
        <s v="Unable to save Goals progress updates"/>
        <s v="How to raise faults against peoplecloud"/>
        <s v="whats my notice period?"/>
        <s v="Advise on reservist time off and no-standard shift patterns"/>
        <s v="reservist time off"/>
        <s v="getting help from HR?"/>
        <s v="getting help from HR"/>
        <s v="reservist"/>
        <s v="reservistreservis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Lisa.Davies@nationwide.co.uk%22%2c+env%3a+%22https://dnn.fa.em2.oraclecloud.com%22%7d&amp;opauniqueuser=Lisa.Davies@nationwide.co.uk"/>
        <s v="domestic emergency"/>
        <s v="&lt;a href='https://dnn.fa.em2.oraclecloud.com/hcmUI/content/conn/FusionAppsContentRepository/uuid/dDocID:8736097?download&amp;XFND_SCHEME_ID=1&amp;XFND_CERT_FP=E7A6669B1744C0DE0883C285E2A79DD364729D79&amp;XFND_RANDOM=-4344612067461607616&amp;XFND_EXPIRES=1692282617042&amp;XFND_SIGNATURE=Sw9njVllCYNaCbp05UKi4tyxLcaFksdDVVkObzqCQ3qpMAleYv-V3C4-l1t68vZ9756IiAu7Ln9PeL9dzDfkFgGdoWqmHEIEASEiWHQiTv1EqfWE1v7NfjgG-iEz3DzzeAf6Hk0LbeT3AtwRUi68knJ4BCgFwsbRRV3RKwGvhGU_&amp;Id=8736097' &gt;View your payslip&lt;/a&gt;"/>
        <s v="Here's your absence balance as of 17/03/2023._x000a__x000a_&lt;b&gt;166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166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leaving pay"/>
        <s v="referenceletter"/>
        <s v="Hi, Im trying to key a performance review for an intern leaver but i have no option to do so in peoplecloud"/>
        <s v="additional responsibility payments"/>
        <s v="additional compensation"/>
        <s v="resignation when dismissed"/>
        <s v="how do I get payslips back to 2020"/>
        <s v="add payment information"/>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REBECCA.WILLIAMS@NATIONWIDE.CO.UK%22%2c+env%3a+%22https://dnn.fa.em2.oraclecloud.com%22%7d&amp;opauniqueuser=REBECCA.WILLIAMS@NATIONWIDE.CO.UK"/>
        <s v="My P11D doesn't look correct"/>
        <s v="I have an issue with pay"/>
        <s v="I need help with my pay"/>
        <s v="I need help from payroll"/>
        <s v="How can i re set an e learning module?"/>
        <s v="emoplyee reference"/>
        <s v="acting up pay"/>
        <s v="additional responsibility pay"/>
        <s v="what is additional responsibility pay"/>
        <s v="i havent received my salary"/>
        <s v="HiI am looking at my holiday on People cloud and would appreciate some clarification.  The  entitlement of 72hr 30 min does that include public holidays? Also In have holiday that is not shown on the plan balance which are as follows - 6/7/8 Sept total 21hrs and 2/8 - 3 hrs."/>
        <s v="Here's your absence balance as of 19/03/2023._x000a__x000a_&lt;b&gt;0 hrs&lt;/b&gt; of MyReward _x000a_&lt;b&gt;72 hrs 30 mins&lt;/b&gt; of Holiday _x000a_&lt;b&gt;0 hrs&lt;/b&gt; of Recognising Loyalty _x000a_&lt;b&gt;0 hrs&lt;/b&gt; of Work Anniversary _x000a_&lt;b&gt;22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n't scheduled time off this year.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s v="Here's your absence balance as of 19/03/2023._x000a__x000a_&lt;b&gt;0 hrs&lt;/b&gt; of MyReward _x000a_&lt;b&gt;72 hrs 30 mins&lt;/b&gt; of Holiday _x000a_&lt;b&gt;0 hrs&lt;/b&gt; of Recognising Loyalty _x000a_&lt;b&gt;0 hrs&lt;/b&gt; of Work Anniversary _x000a_&lt;b&gt;22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Covid Questions"/>
        <s v="request p45"/>
        <s v="Good morning, When does 2024 holiday allocation get added?  I have Holidays booked for 2024 that i want to book off work but cant because there is no allocation?  please advise"/>
        <s v="when does 2024 holiday entitlement get put on  the system please"/>
        <s v="how much is overtime earned"/>
        <s v="when do es holiday allocation get posted for 2024"/>
        <s v="how do you print pay slips"/>
        <s v="my tax isnt right how can i update this"/>
        <s v="help reading payslip"/>
        <s v="Contracting for another company"/>
        <s v="second employment"/>
        <s v="rules for second employment"/>
        <s v="what is the cut off for overtime"/>
        <s v="speak to someone about my payslip"/>
        <s v="&lt;a href='https://dnn.fa.em2.oraclecloud.com/hcmUI/content/conn/FusionAppsContentRepository/uuid/dDocID:8742591?download&amp;XFND_SCHEME_ID=1&amp;XFND_CERT_FP=E7A6669B1744C0DE0883C285E2A79DD364729D79&amp;XFND_RANDOM=-488665319140775911&amp;XFND_EXPIRES=1692602198994&amp;XFND_SIGNATURE=F4Gaat1PG27ueKGsul37fYXjYmNJ5vYx2r8uf4OKxuYVx3JnUgAgQJxgBxBma3kpoPXR8pkdmEAFIR4Srr4xmKARzxuEH8Vj5FMvVqmeESJP8tRfKjQ27SVpsk2Ijp1i5XocKxloaX8Mcw6FRohDBsM3r808EeXUsUB5JqpyI~Q_&amp;Id=8742591' &gt;View your payslip&lt;/a&gt;"/>
        <s v="Can I speak to someone about my August payslip?"/>
        <s v="&lt;a href='https://dnn.fa.em2.oraclecloud.com/hcmUI/content/conn/FusionAppsContentRepository/uuid/dDocID:8742591?download&amp;XFND_SCHEME_ID=1&amp;XFND_CERT_FP=E7A6669B1744C0DE0883C285E2A79DD364729D79&amp;XFND_RANDOM=5426318640976414086&amp;XFND_EXPIRES=1692602225028&amp;XFND_SIGNATURE=nVu7cF7UNdE4iCb5-9HKasmxAXbE0VtL1X~~orx2PLUvDLNtws1IFJ3mkgGLjSVY9Zll3Q4PZSAkj7JaIZHtf4cMwl19q6UseliCVHCzqEa71gGi9Yjx8oFkjqP6p85azdXppiqmOVOtxnap1ArPAbL8GLvY3NV4uPpn7dNN9Vw_&amp;Id=8742591' &gt;View your payslip&lt;/a&gt;"/>
        <s v="where do I find my employment contract"/>
        <s v="&lt;a href='https://dnn.fa.em2.oraclecloud.com/hcmUI/content/conn/FusionAppsContentRepository/uuid/dDocID:8740697?download&amp;XFND_SCHEME_ID=1&amp;XFND_CERT_FP=E7A6669B1744C0DE0883C285E2A79DD364729D79&amp;XFND_RANDOM=-3695375510931974528&amp;XFND_EXPIRES=1692603139947&amp;XFND_SIGNATURE=bJnMm92Pkmd8iaZhBwwxj7NXinE64RccfjhNTdqjaVmQ4nxbSypGBfg8mSH2NR5L5OfIrZk9pFk-De0n9IMOwJ502NC50SFP-SYAzY7-BJI5ILx4K~RXPH0OIoSTptGDzYy6vpasNknt5uBNEIgesqVLi8--jL03ftXfzveSXZI_&amp;Id=8740697' &gt;View your payslip&lt;/a&gt;"/>
        <s v="why has my tax code changed"/>
        <s v="Sick policy"/>
        <s v="it wont let me access the pdf"/>
        <s v="I joined on the 31st august and I haven't been paid for that day"/>
        <s v="Yes, but I didn't recieve my pay for the 31st august"/>
        <s v="How do I contact HR"/>
        <s v="does my leaver get p45"/>
        <s v="contacing hr about pay"/>
        <s v="To work out your hourly and daily rates of pay you need to divide your &lt;a href=&quot;https://dnn.fa.em2.oraclecloud.com/fscmUI/faces/deeplink?objType=PERSON_SPOTLIGHT_CMP&amp;amp;action=NONE&quot;&gt;current annual salary&lt;/a&gt; by 52 to get your weekly rate. Then, divide your weekly rate by the no. of hours you're contracted to work per week (if you're on an annualised, condensed or term-time contract, use the average no. of hours you're contracted to work per week throughout the year). This gives you your hourly rate.Â To get your daily rate multiply your hourly rate by the (average) no. of hours you're contracted to work in a day."/>
        <s v="contact telephone number"/>
        <s v="My salary seems incorrect. I am currently on a phased return and I have asked my line manager Kym Goldsworthy to help me look into this with the HR case person please Thank you"/>
        <s v="requesting a reference"/>
        <s v="when will I receive my payslip"/>
        <s v="what if my employee has not received their p45"/>
        <s v="what if p45 does not arrive"/>
        <s v="i need proof of my holiday booking"/>
        <s v="that is not what i asked"/>
        <s v="Here's your absence balance as of 21/03/2023._x000a__x000a_&lt;b&gt;0 hrs&lt;/b&gt; of MyReward _x000a_&lt;b&gt;84 hrs&lt;/b&gt; of Holiday _x000a_&lt;b&gt;0 hrs&lt;/b&gt; of Recognising Loyalty _x000a_&lt;b&gt;7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to change email address"/>
        <s v="Sorry, you can't update your work email. Only Logical Access can do this. If you've recently updated your name or preferred name in PeopleCloud, Logical Access will email you in the next few days to ask if you'd like to update your work email to match your new name details._x000a__x000a_Your work email is &lt;a href='mailto:claire.sherry@nationwide.co.uk'&gt;claire.sherry@nationwide.co.uk&lt;/a&gt;._x000a__x000a_&lt;a href=&quot;https://dnn.fa.em2.oraclecloud.com/hcmUI/faces/deeplink?objType=EMP_CONTACT_INFO&amp;action=NONE&quot;&gt;View additional contact information&lt;/a&gt; including your phone, email, home address and other communication methods."/>
        <s v="please could you provide a hr email"/>
        <s v="give reference"/>
        <s v="public holiday calcualtor"/>
        <s v="I require a financial reference"/>
        <s v="do we get bank holidays off?"/>
        <s v="Here's your absence balance as of 21/03/2023._x000a__x000a_&lt;b&gt;57 hrs 15 mins&lt;/b&gt; of Holiday _x000a_&lt;b&gt;210 hrs&lt;/b&gt; of Sabbatical Leave _x000a_&lt;b&gt;0 hrs&lt;/b&gt; of Recognising Loyalty _x000a_&lt;b&gt;7 hrs&lt;/b&gt; of Work Anniversary _x000a_&lt;b&gt;0 hrs&lt;/b&gt; of MyReward _x000a_&lt;b&gt;-6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i, I need to change my windows profile telephone number"/>
        <s v="How can I change my windows profile phone number"/>
        <s v="Your work number is +44 3305519012._x000a__x000a_&lt;a href=&quot;https://dnn.fa.em2.oraclecloud.com/hcmUI/faces/deeplink?objType=EMP_CONTACT_INFO&amp;action=NONE&quot;&gt;View and update your home and work phone numbers&lt;/a&gt;._x000a__x000a_View your profile in &lt;a href=&quot;https://dnn.fa.em2.oraclecloud.com/fscmUI/faces/deeplink?objType=DIRECTORY_SEARCH&amp;action=NONE&quot;&gt;Directory&lt;/a&gt;."/>
        <s v="how can i check if I have been added to payroll"/>
        <s v="policies regarding quitting"/>
        <s v="how to put in a notice immediate effect"/>
        <s v="what is the payroll cut-off date?"/>
        <s v="Holiday balance is incorrect"/>
        <s v="Hi, i have had my duplicate overtime claim for 9/3/23 approved twice by my manager. will this be adjusted and not go thru twice"/>
        <s v="I want to fill in my new starter declaration"/>
        <s v="&lt;a href='https://dnn.fa.em2.oraclecloud.com/hcmUI/content/conn/FusionAppsContentRepository/uuid/dDocID:8743299?download&amp;XFND_SCHEME_ID=1&amp;XFND_CERT_FP=E7A6669B1744C0DE0883C285E2A79DD364729D79&amp;XFND_RANDOM=626043225245332924&amp;XFND_EXPIRES=1692610826906&amp;XFND_SIGNATURE=rh5LEnRlit3FWBxPGIlvPXbD~2rjEsdKZrUNFxiid~Mtf7Tpj8UE-TNXSbKqFyGRJj~AiHg8I0ZqkxMMgWYQKlEvdiKEk6cr-4kQpuF~iWlfLb17NY-5R2-BKMGg5i-C~tGLdEg-p62H-wGQK4C74Qk8UR1BwvsZiabpRBJmVFA_&amp;Id=8743299' &gt;View your payslip&lt;/a&gt;"/>
        <s v="i have had a overtime request duplicated and approved twice for 09/03/23. can this be adjusted by payroll as should only be one dayof overtime worked and approved"/>
        <s v="my yearly holiday total"/>
        <s v="When do we get paid"/>
        <s v="I havent been paid"/>
        <s v="I cant see my payslip yet"/>
        <s v="&lt;a href='https://dnn.fa.em2.oraclecloud.com/hcmUI/content/conn/FusionAppsContentRepository/uuid/dDocID:8731412?download&amp;XFND_SCHEME_ID=1&amp;XFND_CERT_FP=E7A6669B1744C0DE0883C285E2A79DD364729D79&amp;XFND_RANDOM=-4031793917510535548&amp;XFND_EXPIRES=1692611777021&amp;XFND_SIGNATURE=erVpCY-90WOj9S-HUQGVhuKySJLfqWzF-b6W~PtFrQ1Ofsf78sbb5swQRQGYnBcukI3SZfb1XjlMI59fNzjpS-0ZRfiYoXx4LP~nG8IATb1dQD3GGZjhxJnDig3QP6fvvSFHK8NkrZyn~Cn2-KQHExFa3UbPBwWPZuUtQCSmM9g_&amp;Id=8731412' &gt;View your payslip&lt;/a&gt;"/>
        <s v="What is HR telephone number?"/>
        <s v="HR telephone number?"/>
        <s v="My salary was incorrect."/>
        <s v="What is my email address?"/>
        <s v="Your work email is &lt;a href='mailto:Akembila.Mbela@nationwide.co.uk'&gt;Akembila.Mbela@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What is HR email address?"/>
        <s v="&lt;a href='https://dnn.fa.em2.oraclecloud.com/hcmUI/content/conn/FusionAppsContentRepository/uuid/dDocID:8735709?download&amp;XFND_SCHEME_ID=1&amp;XFND_CERT_FP=E7A6669B1744C0DE0883C285E2A79DD364729D79&amp;XFND_RANDOM=5713481167854258921&amp;XFND_EXPIRES=1692612413944&amp;XFND_SIGNATURE=TNNkG1yU7oh9z4rr4bRS-YsDb5XqBGJR-x1v~QhxNiUccJW-o4bH01ViNB~~SxsFOMAo2FXfPJNXxjxUij3p6T9j~9uGpt0eFt3o~-Eho5N~f~iouEXPhUh3e7zW5U25w3KOE3aI7pTdE1GWh09noki0udOI24cre8Tju-fM~N4_&amp;Id=8735709' &gt;View your payslip&lt;/a&gt;"/>
        <s v="query pay"/>
        <s v="Hi, I've worked out between Peoplecloud and Qstory that I didn't submit 22/12/2022 as holiday. This has resulted in me having 7 hours more than I should on Peoplecloud. Is it possible to deduct this please?"/>
        <s v="pensions query"/>
        <s v="holiday issue"/>
        <s v="Stop getting email about holiday request from employee that has left."/>
        <s v="Pay slip query"/>
        <s v="Why has my PAYE increased"/>
        <s v="Hi Please could you explain why I'm paying more tax this month.  I have checked HMRC and they estimate my earnings to be Â£54,190 but my actual income is lower Â£45,354"/>
        <s v="Can you confirm if my monthly gross figure was for the whole month of August or from 7th August when I started?"/>
        <s v="holiday balance incorrect"/>
        <s v="There I was paid for three weeks?"/>
        <s v="&lt;a href='https://dnn.fa.em2.oraclecloud.com/hcmUI/content/conn/FusionAppsContentRepository/uuid/dDocID:8731412?download&amp;XFND_SCHEME_ID=1&amp;XFND_CERT_FP=E7A6669B1744C0DE0883C285E2A79DD364729D79&amp;XFND_RANDOM=7510536466360819900&amp;XFND_EXPIRES=1692612760187&amp;XFND_SIGNATURE=BjgDklVZzdiqGKZGJ0yBDXZnhNVAHq5F-6ZIv5sR8q5GeSMIJeToVsQO87TeIV1ZVhyrUKxMEZmgVx46aQefdqBhpvelgC7lmN6RcXHMaqDyKeHtzNKGCw056UnSGc~7RyfQJADuNrWOklw~rLjwF2xSE~~yVzoie~GXeu5XALI_&amp;Id=8731412' &gt;View your payslip&lt;/a&gt;"/>
        <s v="Work out hourly rate of pay"/>
        <s v="how to book work anniversary leave"/>
        <s v="how much holiday until 31/12/2024"/>
        <s v="Here's your absence balance as of 31/12/2024._x000a__x000a_&lt;b&gt;0 hrs&lt;/b&gt; of MyReward _x000a_&lt;b&gt;74 hrs 15 mins&lt;/b&gt; of Holiday _x000a_&lt;b&gt;0 hrs&lt;/b&gt; of Recognising Loyalty _x000a_&lt;b&gt;0 hrs&lt;/b&gt; of Work Anniversary _x000a_&lt;b&gt;-12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do I view a team members holiday"/>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Abigail.Marley@nationwide.co.uk%22%2c+env%3a+%22https://dnn.fa.em2.oraclecloud.com%22%7d&amp;opauniqueuser=Abigail.Marley@nationwide.co.uk"/>
        <s v="I think I have paid too much tax this month"/>
        <s v="how to key return to work hours"/>
        <s v="What is payroll number?"/>
        <s v="What is my hire date?"/>
        <s v="give me a hr numbr to call"/>
        <s v="How many days holiday to book?"/>
        <s v="Here's your absence balance as of 21/03/2023._x000a__x000a_&lt;b&gt;206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1/03/2023._x000a__x000a_&lt;b&gt;127 hrs 30 mins&lt;/b&gt; of Holiday _x000a_&lt;b&gt;0 hrs&lt;/b&gt; of Sabbatical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l sup"/>
        <s v="Hello, April. To search by a question or phrase, you can say 'search'. If you already know the doc ID or the title of the article you are looking for, you can say, 'find HFAQ3' or 'find &quot;article title&quot;', for example. For more instruction, say help."/>
        <s v="Here's your absence balance as of 31/12/2023._x000a__x000a_&lt;b&gt;89 hrs&lt;/b&gt; of Holiday _x000a_&lt;b&gt;0 hrs&lt;/b&gt; of Sabbatical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liday supplement"/>
        <s v="Here's your absence balance as of 21/03/2023._x000a__x000a_&lt;b&gt;89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Guidance and Support option &gt; Search for PeopleCloud User Guides button."/>
        <s v="PeopleCloud â€“ Manager Keying Guide - 17 August 2023_x000a_Withdrawn absences canâ€™t be edited, but you can edit and delete absences with other statuses using the Pencil icon. You can record a new absence for them directly from this screen by clicking the +Add button or you can follow the guidance below._x000a_Open Link: https://dnn.fa.em2.oraclecloud.com:443/utility/resources/fusion/content/draft/86C0060A6214483880E583501DF7F33A/C9B8A8D1DBDE41429CDB2E14C0278C1D/PeopleCloud%20Manager%20Keying%20Guide%20%20-%2017%20August%202023.pdf_x000a__x000a_PeopleCloud Recertification Manager Guide - 14 August 2023_x000a_When you select the Submit button, a warning message will appear as shown below. This is your last chance to make any changes before you submit your response._x000a_Open Link: https://dnn.fa.em2.oraclecloud.com:443/utility/resources/fusion/content/draft/9C6534A45B784DBBAA196DC83723ED27/07177F9A6C62415DBAACE7CFAC10E5C1/PeopleCloud%20Recertification%20Manager%20Guide%20-%2014%20August%202023.pdf_x000a__x000a_PeopleCloud â€“ Sickness Absence Recording Manager Guide 28 July 2023_x000a_Go to My Team, Show More, Existing Absences, pick employee, select appropriate absence with Pen Icon and press Delete button at the top. The sickness absence will then show as Withdrawn._x000a_Open Link: https://dnn.fa.em2.oraclecloud.com:443/utility/resources/fusion/content/draft/F5A69A9BA56240288DD9C5CCCC5EB4F3/1812B5F0BA75403E82679B273D412C83/PeopleCloud%20-%20Sickness%20Absence%20Recording%20Manager%20Guide%20-%2028%20July%202023.pdf_x000a__x000a_PeopleCloud Guide - Development Goals - Creating development goals_x000a_You can expand this section by clicking this arrow and adding a career statement. You can click on the â€˜Addâ€™ button to add a development goal. Creating development goals_x000a_Open Link: https://dnn.fa.em2.oraclecloud.com:443/utility/resources/fusion/content/draft/0877CDA1EED74BDA8977A8D48861D5C1/0FBC944FCB674053ACBBA2ABCC645E42/PeopleCloud%20Development%20Goals%20Guide.pdf"/>
        <s v="Job role"/>
        <s v="how can i find out the highest my salary can go in my role"/>
        <s v="Completion of probation"/>
        <s v="change address"/>
        <s v="what does my tax code mean"/>
        <s v="whay has my tax gone up"/>
        <s v="carry forward holiday"/>
        <s v="how much do i earn 4 days a week?"/>
        <s v="Hi I am a new starter(today). I have my P45. what do I do with it?"/>
        <s v="overtime non branch"/>
        <s v="overtime admin"/>
        <s v="ive been emergency taxed"/>
        <s v="what tax code"/>
        <s v="Here's your absence balance as of 21/03/2023._x000a__x000a_&lt;b&gt;0 hrs&lt;/b&gt; of MyReward _x000a_&lt;b&gt;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0 hrs&lt;/b&gt; of MyReward _x000a_&lt;b&gt;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an you confirm who authorises my additional personal contribution claims. my line manager isn't receiving them"/>
        <s v="Here's your absence balance as of 21/03/2023._x000a__x000a_&lt;b&gt;20 hrs&lt;/b&gt; of MyReward _x000a_&lt;b&gt;106 hrs 58 mins&lt;/b&gt; of Holiday _x000a_&lt;b&gt;0 hrs&lt;/b&gt; of Recognising Loyalty _x000a_&lt;b&gt;0 hrs&lt;/b&gt; of Work Anniversary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d v="2023-04-01T00:00:00"/>
        <s v="Here's your absence balance as of 04/01/2023._x000a__x000a_&lt;b&gt;20 hrs&lt;/b&gt; of MyReward _x000a_&lt;b&gt;106 hrs 58 mins&lt;/b&gt; of Holiday _x000a_&lt;b&gt;0 hrs&lt;/b&gt; of Recognising Loyalty _x000a_&lt;b&gt;0 hrs&lt;/b&gt; of Work Anniversary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01/01/2023._x000a__x000a_&lt;b&gt;20 hrs&lt;/b&gt; of MyReward _x000a_&lt;b&gt;106 hrs 58 mins&lt;/b&gt; of Holiday _x000a_&lt;b&gt;0 hrs&lt;/b&gt; of Recognising Loyalty _x000a_&lt;b&gt;0 hrs&lt;/b&gt; of Work Anniversary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My holiday entitlement has gone from 128 hours to 110 hours on the feed to Qstory, how do i request for this to be looked into. thank you"/>
        <s v="&lt;p style=&quot;color:#000000;&quot;&gt;Sure. All the holiday requests you've submitted are listed on your &lt;a href=&quot;https://dnn.fa.em2.oraclecloud.com/fscmUI/faces/deeplink?objType=EXISTING_ABSENCES&amp;amp;action=NONE&quot;&gt;Existing Absences page&lt;/a&gt;. Approved requests show a status of Scheduled or Completed, depending on whether they're in the future or in the past. Cancelled requests show as Withdrawn.Â Â &lt;/p&gt;"/>
        <s v="MY REWARD LOG IN"/>
        <s v="Payroll email address"/>
        <s v="Your work email is &lt;a href='mailto:Jonkheer.deJonge@nationwide.co.uk'&gt;Jonkheer.deJonge@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show me the payroll team's email"/>
        <s v="I have not been paid"/>
        <s v="Changing flexible working pattern"/>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MARK.WILSON@NATIONWIDE.CO.UK%22%2c+env%3a+%22https://dnn.fa.em2.oraclecloud.com%22%7d&amp;opauniqueuser=MARK.WILSON@NATIONWIDE.CO.UK"/>
        <s v="Hi I pay the full 7% into my pension and I want to make additional payments.  I would like to do this via salary sacrifice and after attempting to do this on the Aviva App it wouldn't let me and asked that i called.  I called the Aviva line and they said i need to go through Nationwide."/>
        <s v="Thanks this isn't relevant to my query?"/>
        <s v="will my salary decrease"/>
        <s v="will my salary decrease if I move roles within the same career family"/>
        <s v="You have no pending approval requests and 16 FYIs."/>
        <s v="Here are your first 3 FYIs:_x000a__x000a_1. PeopleCloud Learning - You have recently been assigned learning_x000a__x000a_&lt;a href='https://dnn.fa.em2.oraclecloud.com:443/hcmUI/faces/adf.task-flow?tz=UTC&amp;df=medium&amp;dt=both&amp;tf=short&amp;lg=en&amp;cy=US&amp;bpmWorklistTaskId=5dc80999-cde8-4b78-96b3-3db18e3df339&amp;bpmBrowserWindowStatus=taskFlowReturn&amp;bpmWorklistContext=2f0ed9a9-a412-4582-be93-9ca20c9a552a%3B%3BG%3B%3BoBCI2wBgnVLrOeBRwv1vmozcx6%2BLwKelQniAGOx7%2FD9%2BZSEvj32m%2BxoxyJWLYDHrc%2Bhl1%2BfwnIczM0%2BTuIO%2F%2FvE2c2ngSUPFfrmTqdvVhXeGeeYo5M0V5w%2BaB10Xj%2FkTxOAgahsHhPR2518GhEZEIU443tSbbRqCeBUWF3HmGzXnGJXEcyLysGwQTyuHzi9J&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09292b54-1066-4600-ba31-e92537bb257e&amp;bpmBrowserWindowStatus=taskFlowReturn&amp;bpmWorklistContext=2f0ed9a9-a412-4582-be93-9ca20c9a552a%3B%3BG%3B%3BoBCI2wBgnVLrOeBRwv1vmozcx6%2BLwKelQniAGOx7%2FD9%2BZSEvj32m%2BxoxyJWLYDHrc%2Bhl1%2BfwnIczM0%2BTuIO%2F%2FvE2c2ngSUPFfrmTqdvVhXeGeeYo5M0V5w%2BaB10Xj%2FkTxOAgahsHhPR2518GhEZEIU443tSbbRqCeBUWF3HmGzXnGJXEcyLysGwQTyuHzi9J&amp;bpmClientType=&amp;sf=alta&amp;_id=HcmEmailNotificationHumantask_TF&amp;_document=WEB-INF%2Foracle%2Fapps%2Fhcm%2Fcommon%2Fcore%2Falerts%2FpublicUi%2Fcomponent%2Fflow%2FHcmEmailNotificationHumantask_TFxml.xml' target='_blank'&gt;View Details&lt;/a&gt;_x000a__x000a__x000a_3. PeopleCloud Learning - You have recently been assigned learning_x000a__x000a_&lt;a href='https://dnn.fa.em2.oraclecloud.com:443/hcmUI/faces/adf.task-flow?tz=UTC&amp;df=medium&amp;dt=both&amp;tf=short&amp;lg=en&amp;cy=US&amp;bpmWorklistTaskId=532f503e-7590-419b-876a-94b541a3ed70&amp;bpmBrowserWindowStatus=taskFlowReturn&amp;bpmWorklistContext=2f0ed9a9-a412-4582-be93-9ca20c9a552a%3B%3BG%3B%3BoBCI2wBgnVLrOeBRwv1vmozcx6%2BLwKelQniAGOx7%2FD9%2BZSEvj32m%2BxoxyJWLYDHrc%2Bhl1%2BfwnIczM0%2BTuIO%2F%2FvE2c2ngSUPFfrmTqdvVhXeGeeYo5M0V5w%2BaB10Xj%2FkTxOAgahsHhPR2518GhEZEIU443tSbbRqCeBUWF3HmGzXnGJXEcyLysGwQTyuHzi9J&amp;bpmClientType=&amp;sf=alta&amp;_id=HcmEmailNotificationHumantask_TF&amp;_document=WEB-INF%2Foracle%2Fapps%2Fhcm%2Fcommon%2Fcore%2Falerts%2FpublicUi%2Fcomponent%2Fflow%2FHcmEmailNotificationHumantask_TFxml.xml' target='_blank'&gt;View Details&lt;/a&gt;"/>
        <s v="show my absence balances"/>
        <s v="show absence balance"/>
        <s v="Here's your absence balance as of 21/03/2023._x000a__x000a_&lt;b&gt;0 hrs&lt;/b&gt; of MyReward _x000a_&lt;b&gt;144 hrs&lt;/b&gt; of Holiday _x000a_&lt;b&gt;0 hrs&lt;/b&gt; of Recognising Loyalty _x000a_&lt;b&gt;0 hrs&lt;/b&gt; of Work Anniversary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do I add, share or update performance goals"/>
        <s v="Here's your absence balance as of 21/03/2023._x000a__x000a_&lt;b&gt;16 hrs&lt;/b&gt; of MyReward _x000a_&lt;b&gt;78 hrs 45 mins&lt;/b&gt; of Holiday _x000a_&lt;b&gt;0 hrs&lt;/b&gt; of Recognising Loyalty _x000a_&lt;b&gt;0 hrs&lt;/b&gt; of Work Anniversary _x000a_&lt;b&gt;-17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LIZ.JONES@NATIONWIDE.CO.UK%22%2c+env%3a+%22https://dnn.fa.em2.oraclecloud.com%22%7d&amp;opauniqueuser=LIZ.JONES@NATIONWIDE.CO.UK"/>
        <s v="how do i key 45 minutes through as overtime please ?"/>
        <s v="covering branch"/>
        <s v="Return to work from sickness"/>
        <s v="Car to cash form"/>
        <s v="what does contract type 28 mean"/>
        <s v="what does Grade B mean"/>
        <s v="what does healthcare entitlement S mean"/>
        <s v="When was my last day off"/>
        <s v="You've taken the following time off in the last twelve months._x000a__x000a_&lt;b&gt;35 hrs&lt;/b&gt; of &lt;b&gt;Holiday&lt;/b&gt; from Jul 3rd to Jul 7th_x000a_&lt;b&gt;35 hrs&lt;/b&gt; of &lt;b&gt;Holiday&lt;/b&gt; from Apr 24th to Apr 28th_x000a_&lt;b&gt;7 hrs&lt;/b&gt; of &lt;b&gt;Holiday&lt;/b&gt; on Dec 30th_x000a_&lt;b&gt;7 hrs&lt;/b&gt; of &lt;b&gt;Holiday&lt;/b&gt; on Dec 28th_x000a_&lt;b&gt;35 hrs&lt;/b&gt; of &lt;b&gt;Holiday&lt;/b&gt; from Dec 19th to Dec 23rd_x000a_&lt;b&gt;7 hrs&lt;/b&gt; of &lt;b&gt;Holiday&lt;/b&gt; on Dec 16th_x000a_&lt;b&gt;35 hrs&lt;/b&gt; of &lt;b&gt;Holiday&lt;/b&gt; from Oct 17th to Oct 21st_x000a_&lt;b&gt;42 hrs&lt;/b&gt; of &lt;b&gt;Holiday&lt;/b&gt; from Oct 7th to Oct 14th_x000a__x000a_Schedule time off: https://dnn.fa.em2.oraclecloud.com/hcmUI/faces/deeplink?objType=ADD_ABSENCE&amp;action=NONE_x000a_View future absences_x000a_View absences for a specific duration_x000a_View absence balance (excl. sickness balance)"/>
        <s v="What is my cost centre"/>
        <s v="what career family am i"/>
        <s v="what function am i"/>
        <s v="Your department is &lt;b&gt;V983 - Tech for Colleague Recoverable&lt;/b&gt;._x000a__x000a_Need to see a co-worker's department? Try something like 'Show me John Smith's department'"/>
        <s v="employee statement"/>
        <s v="can you help me with nationwide pension fund query"/>
        <s v="can you help me with death in service enefits"/>
        <s v="if I take my deferred nationwide pension does that affect my death in service benefi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JO.BELORGEY@NATIONWIDE.CO.UK%22%2c+env%3a+%22https://dnn.fa.em2.oraclecloud.com%22%7d&amp;opauniqueuser=JO.BELORGEY@NATIONWIDE.CO.UK_x000a_Job Security and Redundancy Policy: https://dnn.fa.em2.oraclecloud.com:443/fscmUI/faces/deeplink?objType=CSO_ARTICLE_CONTENT_KM&amp;objKey=docId%3DHRPOL17%3Blocale%3Den_US&amp;action=EDIT_IN_TAB"/>
        <s v="pension opt out enquiry"/>
        <s v="Here's your absence balance as of 21/03/2023._x000a__x000a_&lt;b&gt;0 hrs&lt;/b&gt; of MyReward _x000a_&lt;b&gt;56 hrs 1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ash to car form"/>
        <s v="when will I receive my severance pay?"/>
        <s v="update address once left"/>
        <s v="leaving the society and update address"/>
        <s v="how to add half hour overtime"/>
        <s v="How does a leaver contact hr"/>
        <s v="what are the rules regarding emergency leave"/>
        <s v="Thanks"/>
        <s v="Does family support leave cover parents"/>
        <s v="moving departments"/>
        <s v="Your department is &lt;b&gt;V322 - End User Services&lt;/b&gt;._x000a__x000a_Need to see a co-worker's department? Try something like 'Show me John Smith's department'"/>
        <s v="change job role"/>
        <s v="I'm trying to claim mileage for the first time, I have a car allowance but on NEO the only option available to me is Mileage no car allowance so I can't complete my claim"/>
        <s v="Please can you explain my holiday entitlement, I have been employed with NBS for coming up 27yrs, based on the policy that equates to 30 days paid holiday per annum, yet on peoplecloud this is showing as 203 (29 days). In addition I have noticed 7hrs have been deducted for public bank holiday, please can you explain this to me."/>
        <s v="I have added my car to my profile and tried to follow the instructions on the intranet"/>
        <s v="Here's your absence balance as of 22/03/2023._x000a__x000a_&lt;b&gt;0 hrs&lt;/b&gt; of MyReward _x000a_&lt;b&gt;84 hrs&lt;/b&gt; of Holiday _x000a_&lt;b&gt;0 hrs&lt;/b&gt; of Recognising Loyalty _x000a_&lt;b&gt;7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leavers guide"/>
        <s v="responsibility allowance"/>
        <s v="summer internship"/>
        <s v="payslip query"/>
        <s v="&lt;a href='https://dnn.fa.em2.oraclecloud.com/hcmUI/content/conn/FusionAppsContentRepository/uuid/dDocID:8736870?download&amp;XFND_SCHEME_ID=1&amp;XFND_CERT_FP=E7A6669B1744C0DE0883C285E2A79DD364729D79&amp;XFND_RANDOM=1032984117131458891&amp;XFND_EXPIRES=1692693168757&amp;XFND_SIGNATURE=roc4rD8q0dqecnbxSIgpbBJafb~PqCoJSjY9S9ONY80JBmjrzqmJXR7UJiEFNCOHVSLnel8HSvVWPgaS3AsPfxQ~RdmduFL1gMCS~oroHB7WE~vjNe9gWjwDhQtIjIJMoFFjdtpwZuyPpMgsWXsZhKFyEoQzqVPklAvRzReMiME_&amp;Id=8736870' &gt;View your payslip&lt;/a&gt;"/>
        <s v="question on payslip"/>
        <s v="BRANCH COVER"/>
        <s v="NEED TO SPEAK TO HR MEMBER"/>
        <s v="working out how much holiday someone leaving has"/>
        <s v="how many days holiday can you roll over"/>
        <s v="can i see a job role"/>
        <s v="Your job title is &lt;b&gt;Policy &amp; Regulation Consultant&lt;/b&gt;._x000a__x000a_Need to see one of your co-workers job details? Try &lt;q&gt;Show me John Smith's job details&lt;/q&gt;."/>
        <s v="i need to see a job role for a job i have applied for"/>
        <s v="To request a copy of an AJI / job profile please raise a &lt;a href=&quot;https://dnn.fa.em2.oraclecloud.com/fscmUI/faces/deeplink?objType=SVC_SERVICE_REQUEST_HCM&amp;amp;action=CREATE_IN_TAB&amp;amp;objKey=SelfServiceCategory_c%3DNBS_HRM_OTHER%3BSelfServiceSubCategory_c%3DNBS_HRM_OTHER_AAQ%3BChannelTypeCd%3DNBS_HRM_ODA&quot;&gt;Service Request&lt;/a&gt;."/>
        <s v="where is the telephone number for HR"/>
        <s v="telephone number for human resources"/>
        <s v="Hi can I have the number for resourcing team"/>
        <s v="You have 23 submissions pending approval:"/>
        <s v="How do I get a copy of my employment contract"/>
        <s v="Why does my absence balance show Public Holiday -5h15m ?"/>
        <s v="when will next years bank holiday calculator be available?"/>
        <s v="When will my skill and competency upskill be applied to my payslip?"/>
        <s v="When will I be paid my Skills and Competency Pay"/>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Alli.Peebles@nationwide.co.uk%22%2c+env%3a+%22https://dnn.fa.em2.oraclecloud.com%22%7d&amp;opauniqueuser=Alli.Peebles@nationwide.co.uk"/>
        <s v="where can I find team members contracted hours?"/>
        <s v="contracted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Katy.Bignell@nationwide.co.uk%22%2c+env%3a+%22https://dnn.fa.em2.oraclecloud.com%22%7d&amp;opauniqueuser=Katy.Bignell@nationwide.co.uk"/>
        <s v="Here's your absence balance as of 22/03/2023._x000a__x000a_&lt;b&gt;0 hrs&lt;/b&gt; of MyReward _x000a_&lt;b&gt;107 hrs 1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orking out holiday for leaver"/>
        <s v="someone leaving wants to know how much holiday they have left"/>
        <s v="SICKNESS WELLBEING"/>
        <d v="2023-03-22T00:00:00"/>
        <s v="Here's your absence balance as of 22/03/2023._x000a__x000a_&lt;b&gt;210 hrs&lt;/b&gt; of Sabbatical Leave _x000a_&lt;b&gt;0 hrs&lt;/b&gt; of MyReward _x000a_&lt;b&gt;59 hrs 30 mins&lt;/b&gt; of Holiday _x000a_&lt;b&gt;0 hrs&lt;/b&gt; of Recognising Loyalty _x000a_&lt;b&gt;7 hrs&lt;/b&gt; of Work Anniversary _x000a_&lt;b&gt;-15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does this mean i have 59 hours and 30 mins to take? Not including the holiday booked already?"/>
        <s v="does this mean i have 59 hours and 30 mins to take? Not including the holiday booked already"/>
        <s v="How do I change my name?"/>
        <s v="Here's your absence balance as of 22/03/2023._x000a__x000a_&lt;b&gt;0 hrs&lt;/b&gt; of MyReward _x000a_&lt;b&gt;59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i can you tee my calculated final salary on my leaving date the 1st september"/>
        <s v="dependants leave"/>
        <s v="emergency dependants leave"/>
        <s v="holiday balance shown does that include the balance of the recognising loyalty balance???"/>
        <s v="Can I raise a service request please"/>
        <s v="where do i enter overtime"/>
        <s v="What is our stance on Covid after testing positive"/>
        <s v="I have been deducted some pay and i don't know why"/>
        <s v="Here's your absence balance as of 22/03/2023._x000a__x000a_&lt;b&gt;0 hrs&lt;/b&gt; of MyReward _x000a_&lt;b&gt;21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uch shared parental pay will i get"/>
        <s v="Shared Parental Leave_x000a__x000a_To find out more please have a look at the Shared Parental Leave Policy. You may also find it helpful to use the Shared Parental Leave and Pay Questionnaire which will estimate your leave and pay values based on the information you enter into it._x000a_Shared Parental Leave Policy: https://dnn.fa.em2.oraclecloud.com:443/fscmUI/faces/deeplink?objType=CSO_ARTICLE_CONTENT_KM&amp;objKey=docId%3DHRPOL12%3Blocale%3Den_US&amp;action=EDIT_IN_TAB_x000a_Shared Parental Leave and Pay Questionnaire: https://nbs-opa--tst1.custhelp.com/web-determinations/startsession/NBS_SharedLeave?seedData=%7bname%3a+%22JACQUELINE.STEVENSON@NATIONWIDE.CO.UK%22%2c+env%3a+%22https://dnn.fa.em2.oraclecloud.com%22%7d&amp;opauniqueuser=JACQUELINE.STEVENSON@NATIONWIDE.CO.UK"/>
        <s v="kit days"/>
        <s v="how do i see my anual salary"/>
        <s v="Can i see my payslip on my phone"/>
        <s v="&lt;a href='https://dnn.fa.em2.oraclecloud.com/hcmUI/content/conn/FusionAppsContentRepository/uuid/dDocID:8740764?download&amp;XFND_SCHEME_ID=1&amp;XFND_CERT_FP=E7A6669B1744C0DE0883C285E2A79DD364729D79&amp;XFND_RANDOM=4842214774377402341&amp;XFND_EXPIRES=1692700971735&amp;XFND_SIGNATURE=QeHlX2~zBYnP3a~Z7Y8Tyu1kDOT8tKLkUI5rhbGX1GKiOoU4cJVMcUuJpPT9wh2s9F94zenB53ADKp9Cr6~WoFpKS6hmShfFXXDgXG4YFnc9HL1ZQJ838uV2kFfSr33rKxVgVRXVgi5wb-fHmSJaI4VrTnGV9Cx~raK--T2zN0g_&amp;Id=8740764' &gt;View your payslip&lt;/a&gt;"/>
        <s v="Hi where do I find london weighting"/>
        <s v="holiday entitilement 2024"/>
        <s v="how much holiday do i have for 2024"/>
        <s v="Here's your absence balance as of 22/03/2023._x000a__x000a_&lt;b&gt;0 hrs&lt;/b&gt; of Recognising Loyalty _x000a_&lt;b&gt;0 hrs&lt;/b&gt; of Work Anniversary _x000a_&lt;b&gt;0 hrs&lt;/b&gt; of Public Holiday _x000a_&lt;b&gt;65 hrs 15 mins&lt;/b&gt; of Holiday _x000a_&lt;b&gt;0 hrs&lt;/b&gt; of MyReward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There's no salary on record for you. Please raise a Service Request via your Helpdesk tab and we'll look into this for you."/>
        <s v="is there a bank holiday calculator"/>
        <s v="how much annual leave do I have left"/>
        <s v="how much holiday did i have this year"/>
        <s v="Here's your absence balance as of 31/12/2023._x000a__x000a_&lt;b&gt;0 hrs&lt;/b&gt; of Recognising Loyalty _x000a_&lt;b&gt;0 hrs&lt;/b&gt; of Work Anniversary _x000a_&lt;b&gt;0 hrs&lt;/b&gt; of Public Holiday _x000a_&lt;b&gt;15 hrs 15 mins&lt;/b&gt; of Holiday _x000a_&lt;b&gt;0 hrs&lt;/b&gt; of MyReward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01/01/2024._x000a__x000a_&lt;b&gt;0 hrs&lt;/b&gt; of Recognising Loyalty _x000a_&lt;b&gt;0 hrs&lt;/b&gt; of Work Anniversary _x000a_&lt;b&gt;28 hrs 30 mins&lt;/b&gt; of Public Holiday _x000a_&lt;b&gt;188 hrs 45 mins&lt;/b&gt; of Holiday _x000a_&lt;b&gt;0 hrs&lt;/b&gt; of MyReward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liday entiltelment"/>
        <s v="Here's your absence balance as of 22/03/2023._x000a__x000a_&lt;b&gt;0 hrs&lt;/b&gt; of Public Holiday _x000a_&lt;b&gt;0 hrs&lt;/b&gt; of Work Anniversary _x000a_&lt;b&gt;0 hrs&lt;/b&gt; of MyReward _x000a_&lt;b&gt;120 hrs 15 mins&lt;/b&gt; of Holiday _x000a_&lt;b&gt;0 hrs&lt;/b&gt; of Recognising Loyalt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56 hrs&lt;/b&gt; of &lt;b&gt;Holiday&lt;/b&gt; from Aug 9th to Aug 18th_x000a_&lt;b&gt;35 hrs&lt;/b&gt; of &lt;b&gt;Holiday&lt;/b&gt; from Dec 19th to Dec 23rd_x000a_&lt;b&gt;7 hrs&lt;/b&gt; of &lt;b&gt;Holiday&lt;/b&gt; on Dec 2nd_x000a_&lt;b&gt;42 hrs&lt;/b&gt; of &lt;b&gt;Holiday&lt;/b&gt; from Nov 24th to Dec 1st_x000a__x000a_Schedule time off: https://dnn.fa.em2.oraclecloud.com/hcmUI/faces/deeplink?objType=ADD_ABSENCE&amp;action=NONE_x000a_View absences for a specific duration_x000a_View absence balance (excl. sickness balance)"/>
        <s v="speak to an advisor"/>
        <s v="Here's your absence balance as of 22/03/2023._x000a__x000a_&lt;b&gt;0 hrs&lt;/b&gt; of MyReward _x000a_&lt;b&gt;45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d v="2023-03-25T00:00:00"/>
        <s v="Here's your absence balance as of 25/03/2023._x000a__x000a_&lt;b&gt;0 hrs&lt;/b&gt; of MyReward _x000a_&lt;b&gt;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Good Afternoon"/>
        <s v="How can I change my work email?"/>
        <s v="Sorry, you can't update your work email. Only Logical Access can do this. If you've recently updated your name or preferred name in PeopleCloud, Logical Access will email you in the next few days to ask if you'd like to update your work email to match your new name details._x000a__x000a_Your work email is &lt;a href='mailto:Jonkheer.deJonge@nationwide.co.uk'&gt;Jonkheer.deJonge@nationwide.co.uk&lt;/a&gt;._x000a__x000a_&lt;a href=&quot;https://dnn.fa.em2.oraclecloud.com/hcmUI/faces/deeplink?objType=EMP_CONTACT_INFO&amp;action=NONE&quot;&gt;View additional contact information&lt;/a&gt; including your phone, email, home address and other communication methods."/>
        <s v="holiday calculator 2024"/>
        <s v="sell back holidays"/>
        <s v="How to request a change of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carrie-anne.fiocca@nationwide.co.uk%22%2c+env%3a+%22https://dnn.fa.em2.oraclecloud.com%22%7d&amp;opauniqueuser=carrie-anne.fiocca@nationwide.co.uk"/>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MATTHEW.ROBERTS@nationwide.co.uk%22%2c+env%3a+%22https://dnn.fa.em2.oraclecloud.com%22%7d&amp;opauniqueuser=MATTHEW.ROBERTS@nationwide.co.uk_x000a_Job Security and Redundancy Policy: https://dnn.fa.em2.oraclecloud.com:443/fscmUI/faces/deeplink?objType=CSO_ARTICLE_CONTENT_KM&amp;objKey=docId%3DHRPOL17%3Blocale%3Den_US&amp;action=EDIT_IN_TAB"/>
        <s v="On Call Policy"/>
        <s v="Development goal"/>
        <s v="tentant referrence"/>
        <s v="You have 22 submissions pending approval:"/>
        <s v="Here are your first 3 requests:_x000a__x000a_1. Personal Contribution Approval Requested for Julie Grounds (038962) on 2023-08-22 by Julie Grounds_x000a_Assigned on August 22nd 2023_x000a__x000a_2. Personal Contribution Approval Requested for Julie Grounds (038962) on 2023-08-22 by Julie Grounds_x000a_Assigned on August 22nd 2023_x000a__x000a_3. Personal Contribution Approval Requested for Julie Grounds (038962) on 2023-08-15 by Julie Grounds_x000a_Completed on August 22nd 2023_x000a__x000a_Next 3"/>
        <s v="hi I have an industrial placement working for me Gibril Keita but i cant see &quot;myteams&quot; in peoplecloud. I need  it so i can uplaod his goals before he leaves"/>
        <s v="Sure. Here's how you can do it._x000a_&lt;a href='https://dnn.fa.em2.oraclecloud.com/hcmUI/faces/deeplink?objType=MANAGE_GOALS&amp;action=NONE' &gt;View and add goals for your team.&lt;/a&g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MICHAEL.BELL@NATIONWIDE.CO.UK%22%2c+env%3a+%22https://dnn.fa.em2.oraclecloud.com%22%7d&amp;opauniqueuser=MICHAEL.BELL@NATIONWIDE.CO.UK_x000a_Job Security and Redundancy Policy: https://dnn.fa.em2.oraclecloud.com:443/fscmUI/faces/deeplink?objType=CSO_ARTICLE_CONTENT_KM&amp;objKey=docId%3DHRPOL17%3Blocale%3Den_US&amp;action=EDIT_IN_TAB"/>
        <s v="Here are your first 3 requests:_x000a__x000a_1. Approval of Holiday Absence Request for Ashita Dewan from 2023-08-11 to 2023-08-11_x000a_Completed on August 2nd 2023_x000a__x000a_2. Approval of Holiday Absence Request for Ashita Dewan from 2023-08-10 to 2023-08-10_x000a_Completed on August 2nd 2023_x000a__x000a_3. Approval of Holiday Absence Request for Ashita Dewan from 2023-08-09 to 2023-08-09_x000a_Completed on August 2nd 2023_x000a__x000a_Next 3"/>
        <s v="Here's your absence balance as of 2023-08-22T00:00:00+00:00._x000a__x000a_&lt;b&gt;0 hrs&lt;/b&gt; of MyReward _x000a_&lt;b&gt;33 hrs 1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023-12-31T00:00:00+00:00._x000a__x000a_&lt;b&gt;0 hrs&lt;/b&gt; of MyReward _x000a_&lt;b&gt;5 hrs 1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permission to take laptop abroad"/>
        <s v="take laptop abroad"/>
        <s v="take equipment abroad"/>
        <s v="take laptop out of UK"/>
        <s v="how many days can i carry forward"/>
        <s v="whats the  HR contact number?"/>
        <s v="You have the following time off in the next twelve months._x000a__x000a_&lt;b&gt;7 hrs&lt;/b&gt; of &lt;b&gt;Holiday&lt;/b&gt; on Sep 6th_x000a_&lt;b&gt;7 hrs&lt;/b&gt; of &lt;b&gt;Holiday&lt;/b&gt; on Nov 15th_x000a_&lt;b&gt;14 hrs&lt;/b&gt; of &lt;b&gt;Holiday&lt;/b&gt; from Nov 16th to Nov 17th_x000a__x000a_Schedule time off: https://dnn.fa.em2.oraclecloud.com/hcmUI/faces/deeplink?objType=ADD_ABSENCE&amp;action=NONE_x000a_View absences for a specific duration_x000a_View absence balance (excl. sickness balance)"/>
        <s v="Change work location of direct report"/>
        <s v="&lt;a href='https://dnn.fa.em2.oraclecloud.com/hcmUI/content/conn/FusionAppsContentRepository/uuid/dDocID:8734343?download&amp;XFND_SCHEME_ID=1&amp;XFND_CERT_FP=E7A6669B1744C0DE0883C285E2A79DD364729D79&amp;XFND_RANDOM=-1578632049578767799&amp;XFND_EXPIRES=1692714629185&amp;XFND_SIGNATURE=axR666W8Ga25p2-fzlKT~iqRtCSBEjNK9Y~m7iEzBsaPKehM4xJCnSlc4beME8hfVZgVbDLV-qywIASVWulQhG1cWTx88amQdqXjhaBSx7XBq3reuXYDWxXiIBEMM~uEi39sQohuqnhipMCxjMEscOQAr~rasqwI7oHkkhs0F5Y_&amp;Id=8734343' &gt;View your payslip&lt;/a&gt;"/>
        <s v="&lt;a href='https://dnn.fa.em2.oraclecloud.com/hcmUI/content/conn/FusionAppsContentRepository/uuid/dDocID:8734343?download&amp;XFND_SCHEME_ID=1&amp;XFND_CERT_FP=E7A6669B1744C0DE0883C285E2A79DD364729D79&amp;XFND_RANDOM=7996471486718918502&amp;XFND_EXPIRES=1692714721260&amp;XFND_SIGNATURE=qFD8EsoJ0LLvYRz6RxsHOgyTSA5lXYj79pqXaXKS01BNqK38MtKVBYzXAQzDb4hsV0wellPohzDQAiO~DWNmwuYYQHGzMSK3iPjmMMCHQtxURgamenlRzDNqmEx7Y5WHuRYKPeBWI2mjtvWg84oVf7MDJZWjTprgWtPKQ41PWlE_&amp;Id=8734343' &gt;View your payslip&lt;/a&gt;"/>
        <s v="carry holiday"/>
        <s v="absence policy"/>
        <s v="where is the holiday calculator"/>
        <s v="cannot see what I am looking for - what is the current maximum holiday carry over"/>
        <s v="how do I update my name?"/>
        <s v="how to i add a payment method"/>
        <s v="so if I am on 35 hours full time then I can carry over  this amount e.g. 7 days"/>
        <s v="my payments method not working"/>
        <s v="that is of no help"/>
        <s v="finding out someones hours of holiday left before they leave"/>
        <s v="so can you confirm if I can carry over 7 days"/>
        <s v="someone whos leaving holiday balance gone"/>
        <s v="Yes"/>
        <s v="Which team member's absence balance do you want to see?"/>
        <s v="Lisa Smith"/>
        <s v="Here's the absence balance for &lt;b&gt;Lisa Smith&lt;/b&gt; as of 22/03/2023._x000a__x000a_&lt;b&gt;65 hrs 45 mins&lt;/b&gt; of Holiday _x000a_&lt;b&gt;21 hrs&lt;/b&gt; of Family Support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View balance as of another date_x000a_View future absences_x000a_View past absences"/>
        <s v="22/033/23"/>
        <s v="holiday balance not showing"/>
        <s v="cant take holiday before i leave"/>
        <s v="Neo expenses help"/>
        <s v="missing holiday balance"/>
        <s v="grow learning access"/>
        <s v="New starter pay"/>
        <s v="New starter hasnt been paid"/>
        <s v="Here's your absence balance as of 22/03/2023._x000a__x000a_&lt;b&gt;98 hrs&lt;/b&gt; of Holiday _x000a_&lt;b&gt;210 hrs&lt;/b&gt; of Sabbatical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annual holiday entitlement"/>
        <s v="See my holiday balance"/>
        <s v="where can i see my holiday balanc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KEITH.COATSWORTH@NATIONWIDE.CO.UK%22%2c+env%3a+%22https://dnn.fa.em2.oraclecloud.com%22%7d&amp;opauniqueuser=KEITH.COATSWORTH@NATIONWIDE.CO.UK_x000a_Job Security and Redundancy Policy: https://dnn.fa.em2.oraclecloud.com:443/fscmUI/faces/deeplink?objType=CSO_ARTICLE_CONTENT_KM&amp;objKey=docId%3DHRPOL17%3Blocale%3Den_US&amp;action=EDIT_IN_TAB"/>
        <s v="Your work email is &lt;a href='mailto:connie.mullis@nationwide.co.uk'&gt;connie.mullis@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No HR email"/>
        <s v="how much notice do I need to give if I decide to retire?"/>
        <s v="becoming a parent"/>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Lisa.Davies@nationwide.co.uk%22%2c+env%3a+%22https://dnn.fa.em2.oraclecloud.com%22%7d&amp;opauniqueuser=Lisa.Davies@nationwide.co.uk"/>
        <s v="severance calc"/>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katie.verth@nationwide.co.uk%22%2c+env%3a+%22https://dnn.fa.em2.oraclecloud.com%22%7d&amp;opauniqueuser=katie.verth@nationwide.co.uk_x000a_Job Security and Redundancy Policy: https://dnn.fa.em2.oraclecloud.com:443/fscmUI/faces/deeplink?objType=CSO_ARTICLE_CONTENT_KM&amp;objKey=docId%3DHRPOL17%3Blocale%3Den_US&amp;action=EDIT_IN_TAB"/>
        <s v="Your current pay rate is -------GBP  annually. Your last approved adjustment was an increase of &lt;b&gt;13.4&lt;/b&gt;% (----GBP) effective on May 01, 2023."/>
        <s v="what date did I join nationwide?"/>
        <s v="Hi, I've moved house. I've changed my address to my new address within peoplecloud contact details. can you advise does this suffice?"/>
        <s v="great thank you"/>
        <s v="Your work email is &lt;a href='mailto:simon.moore@nationwide.co.uk'&gt;simon.moore@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show me HR email address"/>
        <s v="where can i get proof of employment"/>
        <s v="what is the hr email?"/>
        <s v="show me HR's email"/>
        <s v="what is the human resources email?"/>
        <s v="give me HR's emaik"/>
        <s v="A person in HR who can deal with tenant references"/>
        <s v="hr contact phone number for visa"/>
        <s v="I need to submit an ask HR question"/>
        <s v="what are the overtime rates"/>
        <s v="secondment agreement"/>
        <s v="Cancel a leaver"/>
        <s v="When to key a sickness absence"/>
        <s v="bank holiday for part time"/>
        <s v="sickness/absence return to work form"/>
        <s v="Can I see diversity characteristics for my team"/>
        <s v="view diversity characteristics for my team"/>
        <s v="Hi, I need to update my home address on peopleclouds but it is not giving me the option to update"/>
        <s v="book holiday on restricted date"/>
        <s v="How do i book half day"/>
        <s v="hr contact"/>
        <s v="How can I view a Service Request my manager raised?"/>
        <s v="my working pattern is wrong"/>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Maddison.Perry@nationwide.co.uk%22%2c+env%3a+%22https://dnn.fa.em2.oraclecloud.com%22%7d&amp;opauniqueuser=Maddison.Perry@nationwide.co.uk"/>
        <s v="Here's your absence balance as of 23/03/2023._x000a__x000a_&lt;b&gt;0 hrs&lt;/b&gt; of MyReward _x000a_&lt;b&gt;94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liday Calculater"/>
        <s v="Shared Parental Leave_x000a__x000a_To find out more please have a look at the Shared Parental Leave Policy. You may also find it helpful to use the Shared Parental Leave and Pay Questionnaire which will estimate your leave and pay values based on the information you enter into it._x000a_Shared Parental Leave Policy: https://dnn.fa.em2.oraclecloud.com:443/fscmUI/faces/deeplink?objType=CSO_ARTICLE_CONTENT_KM&amp;objKey=docId%3DHRPOL12%3Blocale%3Den_US&amp;action=EDIT_IN_TAB_x000a_Shared Parental Leave and Pay Questionnaire: https://nbs-opa--tst1.custhelp.com/web-determinations/startsession/NBS_SharedLeave?seedData=%7bname%3a+%22JOANNA.HALL@NATIONWIDE.CO.UK%22%2c+env%3a+%22https://dnn.fa.em2.oraclecloud.com%22%7d&amp;opauniqueuser=JOANNA.HALL@NATIONWIDE.CO.UK"/>
        <s v="Show me the managers leavers checklist"/>
        <s v="how to change name"/>
        <s v="change email address"/>
        <s v="Sorry, you can't update your work email. Only Logical Access can do this. If you've recently updated your name or preferred name in PeopleCloud, Logical Access will email you in the next few days to ask if you'd like to update your work email to match your new name details._x000a__x000a_Your work email is &lt;a href='mailto:christopher.orchard@nationwide.co.uk'&gt;christopher.orchard@nationwide.co.uk&lt;/a&gt;._x000a__x000a_&lt;a href=&quot;https://dnn.fa.em2.oraclecloud.com/hcmUI/faces/deeplink?objType=EMP_CONTACT_INFO&amp;action=NONE&quot;&gt;View additional contact information&lt;/a&gt; including your phone, email, home address and other communication methods."/>
        <s v="Here's your absence balance as of 23/03/2023._x000a__x000a_&lt;b&gt;0 hrs&lt;/b&gt; of MyReward _x000a_&lt;b&gt;56 hrs&lt;/b&gt; of Holiday _x000a_&lt;b&gt;0 hrs&lt;/b&gt; of Recognising Loyalty _x000a_&lt;b&gt;0 hrs&lt;/b&gt; of Work Anniversary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hange JB code"/>
        <s v="change jb"/>
        <s v="Provides a link to the Manager's Checklist on the intranet."/>
        <s v="maternity calculator"/>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SAM.BISSETT@NATIONWIDE.CO.UK%22%2c+env%3a+%22https://dnn.fa.em2.oraclecloud.com%22%7d&amp;opauniqueuser=SAM.BISSETT@NATIONWIDE.CO.UK"/>
        <s v="team holiday balance"/>
        <s v="keith coatsworth"/>
        <s v="Here's the absence balance for &lt;b&gt;Keith Coatsworth&lt;/b&gt; as of 23/03/2023._x000a__x000a_&lt;b&gt;139 hrs 40 mins&lt;/b&gt; of Holiday _x000a_&lt;b&gt;35 hrs&lt;/b&gt; of Family Support Leave _x000a_&lt;b&gt;7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View balance as of another date_x000a_View future absences_x000a_View past absences"/>
        <s v="&lt;b&gt;Keith Coatsworth&lt;/b&gt; took the following time off in the last twelve months._x000a__x000a_&lt;b&gt;7 hrs&lt;/b&gt; of &lt;b&gt;Holiday&lt;/b&gt; on Aug 18th_x000a_&lt;b&gt;7 hrs&lt;/b&gt; of &lt;b&gt;Holiday&lt;/b&gt; on Jul 28th_x000a_&lt;b&gt;3 hrs 30 mins&lt;/b&gt; of &lt;b&gt;Holiday&lt;/b&gt; on Jul 14th_x000a_&lt;b&gt;3 hrs 30 mins&lt;/b&gt; of &lt;b&gt;Holiday&lt;/b&gt; on Jun 23rd_x000a_&lt;b&gt;1 day&lt;/b&gt; of &lt;b&gt;Sickness&lt;/b&gt; on May 26th_x000a_&lt;b&gt;42 hrs&lt;/b&gt; of &lt;b&gt;Holiday&lt;/b&gt; from May 17th to May 24th_x000a_&lt;b&gt;7 hrs&lt;/b&gt; of &lt;b&gt;Holiday&lt;/b&gt; on Mar 27th_x000a_&lt;b&gt;3 hrs 30 mins&lt;/b&gt; of &lt;b&gt;Holiday&lt;/b&gt; on Mar 17th_x000a_&lt;b&gt;3 hrs 30 mins&lt;/b&gt; of &lt;b&gt;Holiday&lt;/b&gt; on Feb 24th_x000a_&lt;b&gt;3 hrs 30 mins&lt;/b&gt; of &lt;b&gt;Holiday&lt;/b&gt; on Feb 10th_x000a_&lt;b&gt;21 hrs&lt;/b&gt; of &lt;b&gt;Holiday&lt;/b&gt; from Dec 28th to Dec 30th_x000a_&lt;b&gt;3 hrs 30 mins&lt;/b&gt; of &lt;b&gt;Holiday&lt;/b&gt; on Dec 23rd_x000a_&lt;b&gt;7 hrs&lt;/b&gt; of &lt;b&gt;Holiday&lt;/b&gt; on Dec 7th_x000a_&lt;b&gt;35 hrs&lt;/b&gt; of &lt;b&gt;Holiday&lt;/b&gt; from Nov 21st to Nov 25th_x000a_&lt;b&gt;3 hrs 30 mins&lt;/b&gt; of &lt;b&gt;Holiday&lt;/b&gt; on Oct 21st_x000a_&lt;b&gt;35 hrs&lt;/b&gt; of &lt;b&gt;Holiday&lt;/b&gt; from Sep 26th to Sep 30th_x000a_&lt;b&gt;7 hrs&lt;/b&gt; of &lt;b&gt;Holiday&lt;/b&gt; on Aug 26th_x000a__x000a_View absences for a specific duration_x000a_View absence balance (excl. sickness balance)"/>
        <s v="Here's the absence balance for &lt;b&gt;Keith Coatsworth&lt;/b&gt; as of 23/03/2023._x000a__x000a_&lt;b&gt;139 hrs 40 mins&lt;/b&gt; of Holiday _x000a_&lt;b&gt;35 hrs&lt;/b&gt; of Family Support Leave _x000a_&lt;b&gt;7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View balance as of another date_x000a_View past absences"/>
        <s v="Here's the absence balance for &lt;b&gt;Keith Coatsworth&lt;/b&gt; as of 31/12/2023._x000a__x000a_&lt;b&gt;132 hrs 40 mins&lt;/b&gt; of Holiday _x000a_&lt;b&gt;35 hrs&lt;/b&gt; of Family Support Leave _x000a_&lt;b&gt;7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View balance as of another date_x000a_View past absences"/>
        <s v="Here's your absence balance as of 23/03/2023._x000a__x000a_&lt;b&gt;0 hrs&lt;/b&gt; of MyReward _x000a_&lt;b&gt;63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0 hrs&lt;/b&gt; of MyReward _x000a_&lt;b&gt;63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hat with live agent"/>
        <s v="flexible working questionnair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SAM.BISSETT@NATIONWIDE.CO.UK%22%2c+env%3a+%22https://dnn.fa.em2.oraclecloud.com%22%7d&amp;opauniqueuser=SAM.BISSETT@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JULY.FOSTER@NATIONWIDE.CO.UK%22%2c+env%3a+%22https://dnn.fa.em2.oraclecloud.com%22%7d&amp;opauniqueuser=JULY.FOSTER@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CHELSEA.WOOLFORD@NATIONWIDE.CO.UK%22%2c+env%3a+%22https://dnn.fa.em2.oraclecloud.com%22%7d&amp;opauniqueuser=CHELSEA.WOOLFORD@NATIONWIDE.CO.UK"/>
        <s v="Hi were do i go to submit a welfare loan request?"/>
        <s v="I would like a copy of my contract please"/>
        <s v="How do I raise a request to have my salary increase?"/>
        <s v="who do I talk to about my salary?"/>
        <s v="how do i work out what holiday i am entitled too"/>
        <s v="Here's your absence balance as of 23/03/2023._x000a__x000a_&lt;b&gt;0 hrs&lt;/b&gt; of MyReward _x000a_&lt;b&gt;5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 am leaving and I am unsure of my holiday entitlement upon leaving"/>
        <s v="Raise issue regarding TUPE"/>
        <s v="Here's your absence balance as of 23/03/2023._x000a__x000a_&lt;b&gt;126 hrs&lt;/b&gt; of Sabbatical Leave _x000a_&lt;b&gt;0 hrs&lt;/b&gt; of MyReward _x000a_&lt;b&gt;106 hrs 20 mins&lt;/b&gt; of Holiday _x000a_&lt;b&gt;0 hrs&lt;/b&gt; of Recognising Loyalty _x000a_&lt;b&gt;4 hrs 15 mins&lt;/b&gt; of Work Anniversary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R service request"/>
        <s v="how to cancel an absence request"/>
        <s v="how do i extend an absence?"/>
        <s v="i have somone who is ill and thy have another sick line"/>
        <s v="flexible working requ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VANESSA.COWLES@NATIONWIDE.CO.UK%22%2c+env%3a+%22https://dnn.fa.em2.oraclecloud.com%22%7d&amp;opauniqueuser=VANESSA.COWLES@NATIONWIDE.CO.UK"/>
        <s v="How do request time off for an operation"/>
        <s v="holiday entitlemen"/>
        <s v="The Holiday Entitlement Calculator"/>
        <s v="copy of P11d"/>
        <s v="I want guidance on how to change employee grade"/>
        <s v="what is resolution framework for fair treatment complaint"/>
        <s v="calculate hourly pay"/>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ems.brennan@nationwide.co.uk%22%2c+env%3a+%22https://dnn.fa.em2.oraclecloud.com%22%7d&amp;opauniqueuser=ems.brennan@nationwide.co.uk_x000a_Job Security and Redundancy Policy: https://dnn.fa.em2.oraclecloud.com:443/fscmUI/faces/deeplink?objType=CSO_ARTICLE_CONTENT_KM&amp;objKey=docId%3DHRPOL17%3Blocale%3Den_US&amp;action=EDIT_IN_TAB"/>
        <s v="Here's your absence balance as of 23/03/2023._x000a__x000a_&lt;b&gt;72 hrs 45 mins&lt;/b&gt; of Holiday _x000a_&lt;b&gt;0 hrs&lt;/b&gt; of Recognising Loyalty _x000a_&lt;b&gt;0 hrs&lt;/b&gt; of Work Anniversary _x000a_&lt;b&gt;0 hrs&lt;/b&gt; of MyReward _x000a_&lt;b&gt;-5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14 hrs&lt;/b&gt; of &lt;b&gt;Holiday&lt;/b&gt; from Oct 9th to Oct 10th_x000a_&lt;b&gt;14 hrs&lt;/b&gt; of &lt;b&gt;Holiday&lt;/b&gt; from Nov 13th to Nov 14th_x000a__x000a_Schedule time off: https://dnn.fa.em2.oraclecloud.com/hcmUI/faces/deeplink?objType=ADD_ABSENCE&amp;action=NONE_x000a_View absences for a specific duration_x000a_View absence balance (excl. sickness balance)"/>
        <s v="keying guide"/>
        <s v="Please can you tell me the formula for which holiday is calculated"/>
        <s v="how to change a termination date"/>
        <s v="holiday calulator"/>
        <s v="Here's your absence balance as of 31/12/2023._x000a__x000a_&lt;b&gt;0 hrs&lt;/b&gt; of MyReward _x000a_&lt;b&gt;94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any holiday hours can be moved to the new year"/>
        <s v="Can you please tell me my full year annual leave allowed?"/>
        <s v="forms"/>
        <s v="how many hours can you take forward a year"/>
        <s v="changing my hours"/>
        <s v="&lt;a href='https://dnn.fa.em2.oraclecloud.com/hcmUI/content/conn/FusionAppsContentRepository/uuid/dDocID:8730404?download&amp;XFND_SCHEME_ID=1&amp;XFND_CERT_FP=E7A6669B1744C0DE0883C285E2A79DD364729D79&amp;XFND_RANDOM=-310371933375945675&amp;XFND_EXPIRES=1692796089262&amp;XFND_SIGNATURE=jQVx4bZu3C1EKnLdxtw7S0E0N-nfHQpiwRmnBLvGf~x3~31oZ~t9vDTQqaFWa~DVtLEqvWYarT4QMc9ebIqTkDryr8vn1giiuXevQ-puOW5S4PcziRwrTy3ilWMPuw08peKzByN3asGgT3mmDrXkQ-lg~TVjYJpII2XlZjKrP2w_&amp;Id=8730404' &gt;View your payslip&lt;/a&gt;"/>
        <s v="Here's your absence balance as of 23/03/2023._x000a__x000a_&lt;b&gt;0 hrs&lt;/b&gt; of MyReward _x000a_&lt;b&gt;87 hrs 1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3/03/2023._x000a__x000a_&lt;b&gt;16 hrs&lt;/b&gt; of MyReward _x000a_&lt;b&gt;21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d v="2023-03-23T00:00:00"/>
        <s v="You've taken the following time off in the last twelve months._x000a__x000a_&lt;b&gt;30 mins&lt;/b&gt; of &lt;b&gt;Other Paid Absence&lt;/b&gt; on Jun 28th_x000a_&lt;b&gt;2 hrs&lt;/b&gt; of &lt;b&gt;Other Paid Absence&lt;/b&gt; on Jun 8th_x000a_&lt;b&gt;1 day&lt;/b&gt; of &lt;b&gt;Sickness&lt;/b&gt; on Feb 9th_x000a_&lt;b&gt;1 day&lt;/b&gt; of &lt;b&gt;Sickness&lt;/b&gt; on Oct 17th_x000a_&lt;b&gt;1 day&lt;/b&gt; of &lt;b&gt;Sickness&lt;/b&gt; on Oct 11th_x000a__x000a_Schedule time off: https://dnn.fa.em2.oraclecloud.com/hcmUI/faces/deeplink?objType=ADD_ABSENCE&amp;action=NONE_x000a_View absences for a specific duration_x000a_View absence balance (excl. sickness balance)"/>
        <s v="My holiday was previously recorded on Q story can you move my holiday across to people cloud"/>
        <s v="My holiday was previously recorded on Q story can you move my holiday across to people cloud?"/>
        <s v="Guides"/>
        <s v="Can i work from abroad?"/>
        <s v="family support leave balance"/>
        <s v="what will my pay be if i change my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LUCY.CADDEN@NATIONWIDE.CO.UK%22%2c+env%3a+%22https://dnn.fa.em2.oraclecloud.com%22%7d&amp;opauniqueuser=LUCY.CADDEN@NATIONWIDE.CO.UK"/>
        <s v="TUPE concerns"/>
        <s v="appreciate"/>
        <s v="my benefits"/>
        <s v="Have an ex employee on the phone who needs to contact HR about a Cheshire Building society pension, who does she need to contact?"/>
        <s v="Sorry, you can't view another worker's personal information such as home phone, home email, home address and emergency contacts."/>
        <s v="How does an ex employee contact h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JAMES.SURGEY@NATIONWIDE.CO.UK%22%2c+env%3a+%22https://dnn.fa.em2.oraclecloud.com%22%7d&amp;opauniqueuser=JAMES.SURGEY@NATIONWIDE.CO.UK_x000a_Job Security and Redundancy Policy: https://dnn.fa.em2.oraclecloud.com:443/fscmUI/faces/deeplink?objType=CSO_ARTICLE_CONTENT_KM&amp;objKey=docId%3DHRPOL17%3Blocale%3Den_US&amp;action=EDIT_IN_TAB"/>
        <s v="Delegated access"/>
        <s v="how do I change my bank account"/>
        <s v="for my salary"/>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GEMMA.RANDALL@NATIONWIDE.CO.UK%22%2c+env%3a+%22https://dnn.fa.em2.oraclecloud.com%22%7d&amp;opauniqueuser=GEMMA.RANDALL@NATIONWIDE.CO.UK"/>
        <s v="how much do i get paid?"/>
        <s v="what is my holiday entitlement from 01/01/2024"/>
        <s v="Here's your absence balance as of 23/03/2023._x000a__x000a_&lt;b&gt;0 hrs&lt;/b&gt; of Recognising Loyalty _x000a_&lt;b&gt;0 hrs&lt;/b&gt; of Work Anniversary _x000a_&lt;b&gt;0 hrs&lt;/b&gt; of Public Holiday _x000a_&lt;b&gt;65 hrs 15 mins&lt;/b&gt; of Holiday _x000a_&lt;b&gt;0 hrs&lt;/b&gt; of MyReward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3/03/2023._x000a__x000a_&lt;b&gt;0 hrs&lt;/b&gt; of MyReward _x000a_&lt;b&gt;98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should antenatal appointments be keyed?"/>
        <s v="can we time off for antenatal appointments"/>
        <s v="There is a mistake with my start date on the system"/>
        <s v="changing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jade.hinder@nationwide.co.uk%22%2c+env%3a+%22https://dnn.fa.em2.oraclecloud.com%22%7d&amp;opauniqueuser=jade.hinder@nationwide.co.uk"/>
        <s v="Here's your absence balance as of 23/03/2023._x000a__x000a_&lt;b&gt;0 hrs&lt;/b&gt; of MyReward _x000a_&lt;b&gt;56 hrs 21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0 hrs&lt;/b&gt; of MyReward _x000a_&lt;b&gt;14 hrs 2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public holidays 2024"/>
        <s v="buy holidays"/>
        <s v="working from hom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Ioana-Andreea.Ghita@nationwide.co.uk%22%2c+env%3a+%22https://dnn.fa.em2.oraclecloud.com%22%7d&amp;opauniqueuser=Ioana-Andreea.Ghita@nationwide.co.uk"/>
        <s v="Job change but my holidays dont reflect my booked off time"/>
        <s v="how do i speak to hr"/>
        <s v="Here's your absence balance as of 23/03/2023._x000a__x000a_&lt;b&gt;0 hrs&lt;/b&gt; of MyReward _x000a_&lt;b&gt;21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liday calculstor"/>
        <s v="working from home change of address"/>
        <s v="how do I change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ANGELAT.TILEY@NATIONWIDE.CO.UK%22%2c+env%3a+%22https://dnn.fa.em2.oraclecloud.com%22%7d&amp;opauniqueuser=ANGELAT.TILEY@NATIONWIDE.CO.UK"/>
        <s v="full time salary"/>
        <s v="contact details for HR"/>
        <s v="The link doesnt work"/>
        <s v="Can you explain my holiday entitlement to me, my normal accrual holidays is 30 days (210 hours), yet  7hrs have been deducted? This may be something to do with the minus 7hrs for bank holiday which again I donâ€™t understand, can you help me. I have asked my line manager and this was his response 'It looks like its deducted the 7 hours for  January 1st, as this was a Sunday but for clarity Iâ€™d send an Ask HR request!'"/>
        <s v="how to change working pattern"/>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nicola.rogers2@nationwide.co.uk%22%2c+env%3a+%22https://dnn.fa.em2.oraclecloud.com%22%7d&amp;opauniqueuser=nicola.rogers2@nationwide.co.uk"/>
        <s v="change work pattern in peoplecloud"/>
        <s v="return to work document"/>
        <s v="How much sick time have I used?"/>
        <s v="where do we find that information"/>
        <s v="How do I request a change of working patterns from full time to working Tuesday to Friday."/>
        <s v="emerrgency leave for dependants"/>
        <s v="children sick"/>
        <s v="hours calculator"/>
        <s v="This is a request for me to reduce my hours not for anyone else.  This is my initial reques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laura.aherne@nationwide.co.uk%22%2c+env%3a+%22https://dnn.fa.em2.oraclecloud.com%22%7d&amp;opauniqueuser=laura.aherne@nationwide.co.uk"/>
        <s v="can i be sick"/>
        <s v="Fit note"/>
        <s v="holiday calcualtor"/>
        <s v="Here's your absence balance as of 24/03/2023._x000a__x000a_&lt;b&gt;53 hrs 17 mins&lt;/b&gt; of Holiday _x000a_&lt;b&gt;0 hrs&lt;/b&gt; of Recognising Loyalty _x000a_&lt;b&gt;0 hrs&lt;/b&gt; of Work Anniversary _x000a_&lt;b&gt;0 hrs&lt;/b&gt; of MyReward _x000a_&lt;b&gt;-3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person not showing as leaving"/>
        <s v="person leaving"/>
        <s v="severance pay calcula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STACEY.REAY@NATIONWIDE.CO.UK%22%2c+env%3a+%22https://dnn.fa.em2.oraclecloud.com%22%7d&amp;opauniqueuser=STACEY.REAY@NATIONWIDE.CO.UK_x000a_Job Security and Redundancy Policy: https://dnn.fa.em2.oraclecloud.com:443/fscmUI/faces/deeplink?objType=CSO_ARTICLE_CONTENT_KM&amp;objKey=docId%3DHRPOL17%3Blocale%3Den_US&amp;action=EDIT_IN_TAB"/>
        <s v="sorry my request was nothing to do with overtime"/>
        <s v="sickness 7 day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JORDAN.EDWARDS@NATIONWIDE.CO.UK%22%2c+env%3a+%22https://dnn.fa.em2.oraclecloud.com%22%7d&amp;opauniqueuser=JORDAN.EDWARDS@NATIONWIDE.CO.UK_x000a_Job Security and Redundancy Policy: https://dnn.fa.em2.oraclecloud.com:443/fscmUI/faces/deeplink?objType=CSO_ARTICLE_CONTENT_KM&amp;objKey=docId%3DHRPOL17%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LAURA.HOLMES@NATIONWIDE.CO.UK%22%2c+env%3a+%22https://dnn.fa.em2.oraclecloud.com%22%7d&amp;opauniqueuser=LAURA.HOLMES@NATIONWIDE.CO.UK_x000a_Job Security and Redundancy Policy: https://dnn.fa.em2.oraclecloud.com:443/fscmUI/faces/deeplink?objType=CSO_ARTICLE_CONTENT_KM&amp;objKey=docId%3DHRPOL17%3Blocale%3Den_US&amp;action=EDIT_IN_TAB"/>
        <s v="probation confirmation"/>
        <s v="&lt;a href='https://dnn.fa.em2.oraclecloud.com/hcmUI/content/conn/FusionAppsContentRepository/uuid/dDocID:8747322?download&amp;XFND_SCHEME_ID=1&amp;XFND_CERT_FP=E7A6669B1744C0DE0883C285E2A79DD364729D79&amp;XFND_RANDOM=2443802384790639318&amp;XFND_EXPIRES=1692867029768&amp;XFND_SIGNATURE=AC3eSQuoX~rAy9pVMBACmrWhkobAJzhzAyQSTKCC-BJx0fU820IX-uWkhfmi7HWo4DybbxzjplkAGnQbrhi0dUa78bzH3zAPfyYb7l8SaQhb2FIcPh5xPlpht6uZJe0CS0Xo9rIym0Qr9-rhHlVnGSQVCkg9O5pkKp2O6QY-93k_&amp;Id=8747322' &gt;View your payslip&lt;/a&gt;"/>
        <s v="I need more help"/>
        <s v="pay is wrong"/>
        <s v="speak to payroll"/>
        <s v="Changing address"/>
        <s v="How do I get annual leave approved when my manager is on leave?"/>
        <s v="Here's your absence balance as of 24/03/2023._x000a__x000a_&lt;b&gt;0 hrs&lt;/b&gt; of MyReward _x000a_&lt;b&gt;116 hrs 1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LLO"/>
        <s v="I recently change my hours to full time, but the sabatical leave has not been updated."/>
        <s v="do i qualify for some of next years sharing in success if i leave the society"/>
        <s v="hr email"/>
        <s v="Your work email is &lt;a href='mailto:Gabriel.Ali-Agi@nationwide.co.uk'&gt;Gabriel.Ali-Agi@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what will my salary be if i increase my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SANDRA.KRUSZEWSKA@NATIONWIDE.CO.UK%22%2c+env%3a+%22https://dnn.fa.em2.oraclecloud.com%22%7d&amp;opauniqueuser=SANDRA.KRUSZEWSKA@NATIONWIDE.CO.UK"/>
        <s v="what is my holiday entitlment?"/>
        <s v="I am a new starter and have not seen my e-learning come through"/>
        <s v="Cannot complete secure coding e learning"/>
        <s v="service request updat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GINA.GARLICK@NATIONWIDE.CO.UK%22%2c+env%3a+%22https://dnn.fa.em2.oraclecloud.com%22%7d&amp;opauniqueuser=GINA.GARLICK@NATIONWIDE.CO.UK"/>
        <s v="how do i ask for feedback?"/>
        <s v="employer number for visa"/>
        <s v="Hi do we get a day off for moving home as its a lifetime event?"/>
        <s v="responsibility pay"/>
        <s v="Can i check what overtime claim has been made"/>
        <s v="Uplift in salary"/>
        <s v="where can i find how to become a member of the diversity panel"/>
        <s v="Diversity interviewer"/>
        <s v="uplift salary"/>
        <s v="where are the user guides to uplift salary"/>
        <s v="uplift salary guide"/>
        <s v="addtional responsibility allowance form"/>
        <s v="My name is Sebastiao Fernandes Emp. T491126, Can you please help me. I need to know how to raise peoplecloud ticket.. Please let me know"/>
        <s v="so im currently stepping up to cover my TL as she is off, in the course of this step up a member of the team has had a series of sick, a shift where they spent hours on not ready with out communicating to anyone and has now had a systems issue where they have not done any follow up with systems, both systems and management have tried to contact but they haven't responded, we have managed to confirm the managers and systems were contacting the correct number,  im looking to find advise on if we can with hold pay, the correct way to approach a conversation on the matter of them working from hub or if we have ground to take take things further"/>
        <s v="How to raise a PeopleCloud ticket"/>
        <s v="Has my flexible working request been received?"/>
        <s v="working hours on 5th September"/>
        <s v="Here's your absence balance as of 05/09/2023._x000a__x000a_&lt;b&gt;0 hrs&lt;/b&gt; of MyReward _x000a_&lt;b&gt;58 hrs&lt;/b&gt; of Holiday _x000a_&lt;b&gt;0 hrs&lt;/b&gt; of Recognising Loyalty _x000a_&lt;b&gt;0 hrs&lt;/b&gt; of Work Anniversary _x000a_&lt;b&gt;-2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here is dob held on peolpecloud"/>
        <s v="I'm sorry. I can't find any active colleagues called &lt;b&gt;Dob&lt;/b&gt;. Can you enter the person's name again, in case I got it wrong. Just so you know, my directory only shows active colleagues. If the person you're looking for has left or is temporarily inactive they won't show. If you need to find their employee number or other directory details please raise a Service Request via your Helpdesk tab."/>
        <s v="Where is Date of Birth held on PeopleCloud?"/>
        <s v="I am still not able to find the person. Try entering their full name. Just so you know, my directory only shows active colleagues. If the person you're looking for has left or is temporarily inactive they won't show. If you need to find their employee number or other directory details please raise a Service Request via your Helpdesk tab."/>
        <s v="Here's your absence balance as of 24/03/2023._x000a__x000a_&lt;b&gt;51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any holidays per year"/>
        <s v="demotion"/>
        <s v="One of my team has secured a new role how does this get updated in the system"/>
        <s v="When you move to a line manager role the changes are updated in PeopleCloud overnight on the day you started your new role. Therefore, you'll get access to your direct reports' details on My Team from the day after you started your line manager role. If you still don't have access on your 2nd day as a line manager please visit Announcements on your homepage to see if there are any known issues that may be causing this. If you're unsure about how to proceed after checking the Announcements please raise a &lt;a href=&quot;https://dnn.fa.em2.oraclecloud.com/fscmUI/faces/deeplink?objType=SVC_SERVICE_REQUEST_HCM&amp;amp;action=CREATE_IN_TAB&amp;amp;objKey=SelfServiceCategory_c%3DNBS_HRM_MMDS%3BSelfServiceSubCategory_c%3DNBS_HRM_MMDS_AAQ%3BChannelTypeCd%3DNBS_HRM_ODA&quot;&gt;Service Request&lt;/a&gt;."/>
        <s v="i wou;d like to speak to somone in hr"/>
        <s v="Shared Parental Leave_x000a__x000a_To find out more please have a look at the Shared Parental Leave Policy. You may also find it helpful to use the Shared Parental Leave and Pay Questionnaire which will estimate your leave and pay values based on the information you enter into it._x000a_Shared Parental Leave Policy: https://dnn.fa.em2.oraclecloud.com:443/fscmUI/faces/deeplink?objType=CSO_ARTICLE_CONTENT_KM&amp;objKey=docId%3DHRPOL12%3Blocale%3Den_US&amp;action=EDIT_IN_TAB_x000a_Shared Parental Leave and Pay Questionnaire: https://nbs-opa--tst1.custhelp.com/web-determinations/startsession/NBS_SharedLeave?seedData=%7bname%3a+%22sarah.johnston@nationwide.co.uk%22%2c+env%3a+%22https://dnn.fa.em2.oraclecloud.com%22%7d&amp;opauniqueuser=sarah.johnston@nationwide.co.uk"/>
        <s v="Hiya, would i please be able to request a copy of my P60 21/22 to be emailed to me."/>
        <s v="bank holiday scotland"/>
        <s v="public holiday scotland"/>
        <s v="how is holiday considered if you leave the society"/>
        <s v="I want to update job for my direct report"/>
        <s v="Its is to do with retiring and pensions"/>
        <s v="how much family support leave do i have left"/>
        <s v="if i leave to i paid my holiday"/>
        <s v="short break policy"/>
        <s v="taking a career break"/>
        <s v="How to arrange a career break"/>
        <s v="get payslips from home"/>
        <s v="&lt;a href='https://dnn.fa.em2.oraclecloud.com/hcmUI/content/conn/FusionAppsContentRepository/uuid/dDocID:8735218?download&amp;XFND_SCHEME_ID=1&amp;XFND_CERT_FP=E7A6669B1744C0DE0883C285E2A79DD364729D79&amp;XFND_RANDOM=-7426228597170631253&amp;XFND_EXPIRES=1692883802419&amp;XFND_SIGNATURE=rrAS96ZQT5cdURkHSK9rCn4BxS4cO0bU3~YxEYIMcrLRI3zcLE39KO8PDtKLfAeKwUdnIgH-Mf4AIGAznZHTegtlfSvyLezWLEt-xHTAhlj55YzS-788psvANafeAl9luiMjKwkrRzA~V0QGCZq7zRutsbu4H6bBxQDPyF99DXw_&amp;Id=8735218' &gt;View your payslip&lt;/a&gt;"/>
        <s v="Does a career break impact annual holiday allowance"/>
        <s v="see my contract"/>
        <s v="I requested a work chair 2 months ago as I have back pains and do not currently have the right chair but I still haven't received it."/>
        <s v="No, this chair is part of my work equiptment"/>
        <s v="Work from home chair"/>
        <s v="annualised conntract"/>
        <s v="Raise a formal grievance how?"/>
        <s v="Here's your absence balance as of 24/03/2023._x000a__x000a_&lt;b&gt;0 hrs&lt;/b&gt; of MyReward _x000a_&lt;b&gt;56 hrs&lt;/b&gt; of Holiday _x000a_&lt;b&gt;0 hrs&lt;/b&gt; of Recognising Loyalty _x000a_&lt;b&gt;0 hrs&lt;/b&gt; of Work Anniversary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uch is my holiday entitlement?"/>
        <s v="Here's your absence balance as of 24/03/2023._x000a__x000a_&lt;b&gt;0 hrs&lt;/b&gt; of MyReward _x000a_&lt;b&gt;144 hrs&lt;/b&gt; of Holiday _x000a_&lt;b&gt;0 hrs&lt;/b&gt; of Recognising Loyalty _x000a_&lt;b&gt;0 hrs&lt;/b&gt; of Work Anniversary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4/03/2023._x000a__x000a_&lt;b&gt;0 hrs&lt;/b&gt; of MyReward _x000a_&lt;b&gt;133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uch holiday do I have left?"/>
        <s v="Here's your absence balance as of 24/03/2023._x000a__x000a_&lt;b&gt;0 hrs&lt;/b&gt; of Public Holiday _x000a_&lt;b&gt;0 hrs&lt;/b&gt; of Recognising Loyalty _x000a_&lt;b&gt;0 hrs&lt;/b&gt; of MyReward _x000a_&lt;b&gt;0 hrs&lt;/b&gt; of Work Anniversary _x000a_&lt;b&gt;140 hr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SARAH.HARRIS3@NATIONWIDE.CO.UK%22%2c+env%3a+%22https://dnn.fa.em2.oraclecloud.com%22%7d&amp;opauniqueuser=SARAH.HARRIS3@NATIONWIDE.CO.UK_x000a_Job Security and Redundancy Policy: https://dnn.fa.em2.oraclecloud.com:443/fscmUI/faces/deeplink?objType=CSO_ARTICLE_CONTENT_KM&amp;objKey=docId%3DHRPOL17%3Blocale%3Den_US&amp;action=EDIT_IN_TAB"/>
        <s v="payslips after bonus are different"/>
        <s v="&lt;a href='https://dnn.fa.em2.oraclecloud.com/hcmUI/content/conn/FusionAppsContentRepository/uuid/dDocID:8731509?download&amp;XFND_SCHEME_ID=1&amp;XFND_CERT_FP=E7A6669B1744C0DE0883C285E2A79DD364729D79&amp;XFND_RANDOM=6809221402037116880&amp;XFND_EXPIRES=1692887624451&amp;XFND_SIGNATURE=NE28r0FG3wbHsDnT2~o5BAu5~yWhjMSqMsxHHYbtLC8UvubasnUAN0NwQfCrfxCSKXJFbx2R8Po29ysJ5HBSeMAjPeM0tntqC88iYbIMI27OvPDdN2Z~xkCAeLiQwmO9w2EilpHUvPPS8SOhglFENG05xvt3rwdgzWm7daueeV4_&amp;Id=8731509' &gt;View your payslip&lt;/a&gt;"/>
        <s v="net pay is higher than normal"/>
        <s v="A broad pay band is a group of salaries that cover all the roles in an individual career family. Broad pay bands don't have minimum, maximum or market anchor salary points. Instead, the salary for each role is determined by the nature of the role and by broad band market pay data (how much other organisations typically pay for similar roles). Read more &lt;a href=&quot;https://nbsuk.sharepoint.com/sites/INTRA-CareerFamilies&quot;&gt;here&lt;/a&gt;."/>
        <s v="less tax taken than normal in my pay"/>
        <s v="eye care policy"/>
        <s v="eye care"/>
        <s v="do we have any support options for study loans for members of staff?"/>
        <s v="what bank details do i need to provide to get paid"/>
        <s v="make a flexible working reques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CLAIRE.VINCEC@NATIONWIDE.CO.UK%22%2c+env%3a+%22https://dnn.fa.em2.oraclecloud.com%22%7d&amp;opauniqueuser=CLAIRE.VINCEC@NATIONWIDE.CO.UK"/>
        <s v="what's the policy on allocating a hub for new starters?"/>
        <s v="location for new starters"/>
        <s v="new starter hub allocation"/>
        <s v="see my hourly salary"/>
        <s v="change job title"/>
        <s v="flexible guide"/>
        <s v="flexible working policy"/>
        <s v="How to work out holiday when leaving"/>
        <s v="How to work out holiday when leaving?"/>
        <s v="When do I get paid?"/>
        <s v="&lt;a href='https://dnn.fa.em2.oraclecloud.com/hcmUI/content/conn/FusionAppsContentRepository/uuid/dDocID:8732765?download&amp;XFND_SCHEME_ID=1&amp;XFND_CERT_FP=E7A6669B1744C0DE0883C285E2A79DD364729D79&amp;XFND_RANDOM=4476268166115284537&amp;XFND_EXPIRES=1692902664339&amp;XFND_SIGNATURE=caSvbae3UrY2KYH60I7ZRrlpbZUb6MoIuAZplpFURRCMaYLQGXlyLz1aDDnzp9F1BW6gw4mnIUU-EA5aPr9JWuJEAgrmpZucpkJQ5WxYh6D7n53-XwWAU4YW6Zizrsx4aW6Tb1AFmfDRxGw03vAFuhaHLiOKSB2IShtIxjaWC0s_&amp;Id=8732765' &gt;View your payslip&lt;/a&gt;"/>
        <s v="Hi i am trying to APPLY for ILR. I need a visa reference letter"/>
        <s v="information on career breaks"/>
        <s v="employment breaks"/>
        <s v="over time not paid"/>
        <s v="wage slip wrong"/>
        <s v="overtime not paid"/>
        <s v="Buying Holidays"/>
        <s v="Your current pay rate is -------GBP  annually. Your last approved adjustment was an increase of &lt;b&gt;5&lt;/b&gt;% (----GBP) effective on May 01, 2023."/>
        <s v="Here's your absence balance as of 25/03/2023._x000a__x000a_&lt;b&gt;87 hrs 47 mins&lt;/b&gt; of Holiday _x000a_&lt;b&gt;0 hrs&lt;/b&gt; of Recognising Loyalty _x000a_&lt;b&gt;0 hrs&lt;/b&gt; of Work Anniversary _x000a_&lt;b&gt;0 hrs&lt;/b&gt; of MyReward _x000a_&lt;b&gt;-2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55 hrs 7 mins&lt;/b&gt; of Holiday _x000a_&lt;b&gt;0 hrs&lt;/b&gt; of Recognising Loyalty _x000a_&lt;b&gt;0 hrs&lt;/b&gt; of Work Anniversary _x000a_&lt;b&gt;0 hrs&lt;/b&gt; of MyReward _x000a_&lt;b&gt;-2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manager requests"/>
        <s v="You report to &lt;b&gt;Simon Hammond&lt;/b&gt;, Team Manager._x000a__x000a_&lt;b&gt;Simon's&lt;/b&gt; office location is 38 Carver Street in Sheffield, West Yorkshire, GB._x000a__x000a_Email: &lt;a href='mailto:simon.hammond@nationwide.co.uk'&gt;simon.hammond@nationwide.co.uk&lt;/a&gt;_x000a__x000a_View &lt;b&gt;Simon's&lt;/b&gt; profile in &lt;a href=&quot;https://dnn.fa.em2.oraclecloud.com/fscmUI/faces/deeplink?objType=DIRECTORY_SEARCH&amp;action=NONE&quot;&gt;Directory&lt;/a&gt; to know more."/>
        <s v="need urgent assistance with a leaver who was terminated early"/>
        <s v="What career family am I in?"/>
        <s v="Hello, if you can direct me to where I can send a ticket request for fixing the internet for a laptop. It cuts off the internet about every half an hour. I sent a ticket to servicehub then they asked me to send a ticket to the ITHub. I am unsure where I can send this request so the laptop can stay connected to the internet without me restarting it evert half an hour. Please advise, thank you."/>
        <s v="IT Ticket"/>
        <s v="Computer ticke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KELVIN.BROWN@NATIONWIDE.CO.UK%22%2c+env%3a+%22https://dnn.fa.em2.oraclecloud.com%22%7d&amp;opauniqueuser=KELVIN.BROWN@NATIONWIDE.CO.UK"/>
        <s v="Is there any concept of leave carry forward?"/>
        <s v="my holiday hours"/>
        <s v="my leaves"/>
        <s v="my unused holidays"/>
        <s v="You haven't taken any time off in the last twelve months._x000a__x000a_Schedule time off: https://dnn.fa.em2.oraclecloud.com/hcmUI/faces/deeplink?objType=ADD_ABSENCE&amp;action=NONE_x000a_View future absences_x000a_View absences for a specific duration_x000a_View absence balance (excl. sickness balance)"/>
        <s v="employee reference"/>
        <s v="Shared Parental Leave_x000a__x000a_To find out more please have a look at the Shared Parental Leave Policy. You may also find it helpful to use the Shared Parental Leave and Pay Questionnaire which will estimate your leave and pay values based on the information you enter into it._x000a_Shared Parental Leave Policy: https://dnn.fa.em2.oraclecloud.com:443/fscmUI/faces/deeplink?objType=CSO_ARTICLE_CONTENT_KM&amp;objKey=docId%3DHRPOL12%3Blocale%3Den_US&amp;action=EDIT_IN_TAB_x000a_Shared Parental Leave and Pay Questionnaire: https://nbs-opa--tst1.custhelp.com/web-determinations/startsession/NBS_SharedLeave?seedData=%7bname%3a+%22GERARD.JENKINS@NATIONWIDE.CO.UK%22%2c+env%3a+%22https://dnn.fa.em2.oraclecloud.com%22%7d&amp;opauniqueuser=GERARD.JENKINS@NATIONWIDE.CO.UK"/>
        <s v="leave policy"/>
        <s v="Hey my pay is wrong, I should be on Â£23,000"/>
        <s v="What is my holiday allowance in 2024"/>
        <s v="Here's your absence balance as of 31/12/2024._x000a__x000a_&lt;b&gt;0 hrs&lt;/b&gt; of MyReward _x000a_&lt;b&gt;99 hrs 15 mins&lt;/b&gt; of Holiday _x000a_&lt;b&gt;0 hrs&lt;/b&gt; of Recognising Loyalty _x000a_&lt;b&gt;0 hrs&lt;/b&gt; of Work Anniversary _x000a_&lt;b&gt;-2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5/03/2023._x000a__x000a_&lt;b&gt;70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28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liday entitalment"/>
        <s v="Here's your absence balance as of 25/03/2023._x000a__x000a_&lt;b&gt;105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email"/>
        <s v="Your work email is &lt;a href='mailto:sally.oakley2@nationwide.co.uk'&gt;sally.oakley2@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when do holidays renew"/>
        <s v="when do holidays end"/>
        <s v="do i take the -hrs 45 mins off my total?"/>
        <s v="do i take the -hrs 45 mins off my total"/>
        <s v="what do you do with public holiday allowances"/>
        <s v="show my performance plan"/>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EMMA.YOUNG@NATIONWIDE.CO.UK%22%2c+env%3a+%22https://dnn.fa.em2.oraclecloud.com%22%7d&amp;opauniqueuser=EMMA.YOUNG@NATIONWIDE.CO.UK"/>
        <s v="log volunteering"/>
        <s v="Where is the maternity leave and pay questionnair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MEGAN.SIMS@NATIONWIDE.CO.UK%22%2c+env%3a+%22https://dnn.fa.em2.oraclecloud.com%22%7d&amp;opauniqueuser=MEGAN.SIMS@NATIONWIDE.CO.UK"/>
        <s v="show my performance evaluation"/>
        <s v="i am trying to convert a staff member from fixed to permanent"/>
        <s v="Here's your absence balance as of 25/03/2023._x000a__x000a_&lt;b&gt;124 hrs 45 mins&lt;/b&gt; of Holiday _x000a_&lt;b&gt;0 hrs&lt;/b&gt; of Recognising Loyalty _x000a_&lt;b&gt;0 hrs&lt;/b&gt; of Work Anniversary _x000a_&lt;b&gt;0 hrs&lt;/b&gt; of MyReward _x000a_&lt;b&gt;-6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need help with welfare loan"/>
        <s v="I AM OUT OF OFFICE AND NEED TO CONTACT HR"/>
        <s v="i have not been paid my overtime"/>
        <s v="it was approved"/>
        <s v="Here are your first 3 requests:_x000a__x000a_1. Personal Contribution Approval Requested for Lisa Cooper (496581) on 2023-08-15 by Lisa Cooper_x000a_Completed on August 21st 2023_x000a__x000a_2. Personal Contribution Approval Requested for Lisa Cooper (496581) on 2023-08-15 by Lisa Cooper_x000a_Completed on August 15th 2023_x000a__x000a_3. Personal Contribution Approval Requested for Lisa Cooper (496581) on 2023-08-15 by Lisa Cooper_x000a_Completed on August 15th 2023_x000a__x000a_Next 3"/>
        <s v="Next 3:_x000a__x000a_4. Personal Contribution Approval Requested for Lisa Cooper (496581) on 2023-07-28 by Lisa Cooper_x000a_Completed on July 30th 2023_x000a__x000a_5. Personal Contribution Approval Requested for Lisa Cooper (496581) on 2023-07-28 by Lisa Cooper_x000a_Completed on July 28th 2023_x000a__x000a_6. Personal Contribution Approval Requested for Lisa Cooper (496581) on 2023-07-28 by Lisa Cooper_x000a_Completed on July 28th 2023_x000a__x000a_Next 2"/>
        <s v="How do I know my service request has sent?"/>
        <s v="severance pay estimator"/>
        <s v="has my service request submitted?"/>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SARAH.ARMSTRONG@NATIONWIDE.CO.UK%22%2c+env%3a+%22https://dnn.fa.em2.oraclecloud.com%22%7d&amp;opauniqueuser=SARAH.ARMSTRONG@NATIONWIDE.CO.UK_x000a_Job Security and Redundancy Policy: https://dnn.fa.em2.oraclecloud.com:443/fscmUI/faces/deeplink?objType=CSO_ARTICLE_CONTENT_KM&amp;objKey=docId%3DHRPOL17%3Blocale%3Den_US&amp;action=EDIT_IN_TAB"/>
        <s v="is my request submitted?"/>
        <s v="Here are your first 3 requests:_x000a__x000a_1. Approval of Holiday Absence Request for Laura Mead from 2023-11-24 to 2023-11-30_x000a_Assigned on August 23rd 2023_x000a__x000a_2. Laura Mead Added Feedback About Lucy Rowe_x000a_Assigned on May 12th 2023_x000a__x000a_3. Laura Mead Added Feedback About Lucy Rowe_x000a_Assigned on May 12th 2023_x000a__x000a_Next 3"/>
        <s v="service request help"/>
        <s v="REFERENCE GUIDENCE"/>
        <s v="Here's your absence balance as of 25/03/2023._x000a__x000a_&lt;b&gt;142 hrs 49 mins&lt;/b&gt; of Holiday _x000a_&lt;b&gt;0 hrs&lt;/b&gt; of Recognising Loyalty _x000a_&lt;b&gt;0 hrs&lt;/b&gt; of Work Anniversary _x000a_&lt;b&gt;0 hrs&lt;/b&gt; of Public Holiday _x000a_&lt;b&gt;0 hrs&lt;/b&gt; of MyReward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73 hrs 50 mins&lt;/b&gt; of &lt;b&gt;Holiday&lt;/b&gt; from Sep 8th to Sep 22nd_x000a__x000a_Schedule time off: https://dnn.fa.em2.oraclecloud.com/hcmUI/faces/deeplink?objType=ADD_ABSENCE&amp;action=NONE_x000a_View absences for a specific duration_x000a_View absence balance (excl. sickness balance)"/>
        <s v="i need a contact number"/>
        <s v="i need a contact number for hr"/>
        <s v="change teams working hours"/>
        <s v="full time wag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CHARLES.DAY@NATIONWIDE.CO.UK%22%2c+env%3a+%22https://dnn.fa.em2.oraclecloud.com%22%7d&amp;opauniqueuser=CHARLES.DAY@NATIONWIDE.CO.UK_x000a_Job Security and Redundancy Policy: https://dnn.fa.em2.oraclecloud.com:443/fscmUI/faces/deeplink?objType=CSO_ARTICLE_CONTENT_KM&amp;objKey=docId%3DHRPOL17%3Blocale%3Den_US&amp;action=EDIT_IN_TAB"/>
        <s v="goal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NINA.PATEL2@NATIONWIDE.CO.UK%22%2c+env%3a+%22https://dnn.fa.em2.oraclecloud.com%22%7d&amp;opauniqueuser=NINA.PATEL2@NATIONWIDE.CO.UK_x000a_Job Security and Redundancy Policy: https://dnn.fa.em2.oraclecloud.com:443/fscmUI/faces/deeplink?objType=CSO_ARTICLE_CONTENT_KM&amp;objKey=docId%3DHRPOL17%3Blocale%3Den_US&amp;action=EDIT_IN_TAB"/>
        <s v="Where should I send my P45?"/>
        <s v="Is a letter produced after an In Year Salary Award has been keyed"/>
        <s v="I can only show salary for your directs. Do you want to check salary details for your directs?_x000a__x000a_Yes_x000a_No"/>
        <s v="what is 2024 holiday allowance"/>
        <s v="what is my 2024 holiday allowance"/>
        <s v="how can i delegate"/>
        <s v="employee reference guide"/>
        <s v="what is HR telephone number"/>
        <s v="You have 1 active assignment._x000a__x000a_&lt;b&gt;Branch Manager M+&lt;/b&gt;, E033348._x000a_You report to Gayle McVea in this assignment._x000a__x000a_Need to see a co-worker's assignment? Try something like 'Show me John Smith's assignment'."/>
        <s v="show me gayle mcvea assignement"/>
        <s v="&lt;b&gt;Gayle McVea&lt;/b&gt; has 1 active assignment._x000a__x000a_&lt;b&gt;Member Relationships Director&lt;/b&gt;, E085402._x000a_&lt;b&gt;Gayle&lt;/b&gt; reports to Claire Wilson in this assignment."/>
        <s v="revoke delegation"/>
        <s v="confirm Member representative day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MICHAELA.EARP@NATIONWIDE.CO.UK%22%2c+env%3a+%22https://dnn.fa.em2.oraclecloud.com%22%7d&amp;opauniqueuser=MICHAELA.EARP@NATIONWIDE.CO.UK_x000a_Job Security and Redundancy Policy: https://dnn.fa.em2.oraclecloud.com:443/fscmUI/faces/deeplink?objType=CSO_ARTICLE_CONTENT_KM&amp;objKey=docId%3DHRPOL17%3Blocale%3Den_US&amp;action=EDIT_IN_TAB"/>
        <s v="can I use up all my holiday allowance when I leave"/>
        <s v="handing my notice in"/>
        <s v="year end statement"/>
        <s v="request feedback"/>
        <s v="prolonged sickness benefit"/>
        <s v="End of year documents"/>
        <s v="Here's your absence balance as of 25/03/2023._x000a__x000a_&lt;b&gt;201 hrs 45 mins&lt;/b&gt; of Holiday _x000a_&lt;b&gt;0 hrs&lt;/b&gt; of Recognising Loyalty _x000a_&lt;b&gt;0 hrs&lt;/b&gt; of Work Anniversary _x000a_&lt;b&gt;105 hrs&lt;/b&gt; of MyReward _x000a_&lt;b&gt;8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llo, I would like to submit a flexible working request pleas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Sandra.Craggs@nationwide.co.uk%22%2c+env%3a+%22https://dnn.fa.em2.oraclecloud.com%22%7d&amp;opauniqueuser=Sandra.Craggs@nationwide.co.uk"/>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AMANDA.FREEGARD@NATIONWIDE.CO.UK%22%2c+env%3a+%22https://dnn.fa.em2.oraclecloud.com%22%7d&amp;opauniqueuser=AMANDA.FREEGARD@NATIONWIDE.CO.UK_x000a_Job Security and Redundancy Policy: https://dnn.fa.em2.oraclecloud.com:443/fscmUI/faces/deeplink?objType=CSO_ARTICLE_CONTENT_KM&amp;objKey=docId%3DHRPOL17%3Blocale%3Den_US&amp;action=EDIT_IN_TAB"/>
        <s v="Hi, I have just finished my 1st week of training and have a P45. How do I send it over?"/>
        <s v="employee refrence"/>
        <s v="i need an employment reference"/>
        <s v="MY UNUSED HOLIDAY"/>
        <s v="My tax code needs changing due to my company car"/>
        <s v="Lease car benefit in kind"/>
        <s v="My lease car benefit in kind is incorrect"/>
        <s v="sending personal email to work email"/>
        <s v="You entered 2 types of email. Please choose one from the list._x000a_1. home_x000a_2. work"/>
        <s v="1. home"/>
        <s v="Sure. Here's how you can do it._x000a_&lt;a href='https://dnn.fa.em2.oraclecloud.com/hcmUI/faces/deeplink?objType=EMP_CONTACT_INFO&amp;action=NONE'&gt;View and update your home email&lt;/a&gt;_x000a__x000a_Need to see a co-workers work email address? Try something like 'Show me John Smith's email'."/>
        <s v="I shall be retiring on 24th November this year.  Will my pension be paid automatically or do I need to do anything?"/>
        <s v="How do I get my pension?"/>
        <s v="I would like to know the latest date I can hand my notice in next year for retiring on the Thursday 20th March 2025."/>
        <s v="You don't have any time off scheduled between 01/01/2024 and 31/12/2024.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s v="How much notice do I have to give to retire"/>
        <s v="appeal previous diciplinary"/>
        <s v="appeal"/>
        <s v="Your current pay rate is -------GBP  annually. Your last approved adjustment was an increase of &lt;b&gt;4.6&lt;/b&gt;% (----GBP) effective on August 01, 2023."/>
        <s v="uplift in pay for stage 3 mortgage advisor"/>
        <s v="How to give access to another manager in my absence"/>
        <s v="what is my hourly rate"/>
        <s v="both my wage slips are different though"/>
        <s v="but if i am on 11.87 an hour and i multiple that by 35 amd ,ultiply it by four weeks, my gross pay should have appeared higher on my july wage slip..."/>
        <s v="making complaint"/>
        <s v="complaint against my manager"/>
        <s v="You report to &lt;b&gt;Caitlin Evans&lt;/b&gt;, Finance Reconciliation Lead._x000a__x000a_&lt;b&gt;Caitlin's&lt;/b&gt; office location is 7/11 Montague Street in Worthing, GB._x000a__x000a_Email: &lt;a href='mailto:Caitlin.Evans@nationwide.co.uk'&gt;Caitlin.Evans@nationwide.co.uk&lt;/a&gt;_x000a__x000a_View &lt;b&gt;Caitlin's&lt;/b&gt; profile in &lt;a href=&quot;https://dnn.fa.em2.oraclecloud.com/fscmUI/faces/deeplink?objType=DIRECTORY_SEARCH&amp;action=NONE&quot;&gt;Directory&lt;/a&gt; to know more."/>
        <s v="complaint about harrassment"/>
        <s v="harassment"/>
        <s v="what is Payroll Giving &amp; Every Penny Helps"/>
        <s v="my overtime is wrong"/>
        <s v="salary reference"/>
        <s v="see my pension statement"/>
        <s v="Here's your absence balance as of 29/03/2023._x000a__x000a_&lt;b&gt;0 hrs&lt;/b&gt; of MyReward _x000a_&lt;b&gt;87 hrs 30 mins&lt;/b&gt; of Holiday _x000a_&lt;b&gt;0 hrs&lt;/b&gt; of Recognising Loyalty _x000a_&lt;b&gt;0 hrs&lt;/b&gt; of Work Anniversary _x000a_&lt;b&gt;-9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9/03/2023._x000a__x000a_&lt;b&gt;217 hrs&lt;/b&gt; of Holiday _x000a_&lt;b&gt;0 hrs&lt;/b&gt; of Recognising Loyalty _x000a_&lt;b&gt;0 hrs&lt;/b&gt; of Work Anniversary _x000a_&lt;b&gt;7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lt;a href='https://dnn.fa.em2.oraclecloud.com/hcmUI/content/conn/FusionAppsContentRepository/uuid/dDocID:8732034?download&amp;XFND_SCHEME_ID=1&amp;XFND_CERT_FP=E7A6669B1744C0DE0883C285E2A79DD364729D79&amp;XFND_RANDOM=640927481742070335&amp;XFND_EXPIRES=1693296649607&amp;XFND_SIGNATURE=GSxyDD~THQn1rVnXEHAaGtbG9j1LNKVFBxe2FNvQyMZxccif90RxPz03Vh98DEq7qGvUe~7Zfqhxig~a~aHGy1pSWPcEJNfj3ISXi9IQuw2xByGbRJr01biUahNTpcFXsJna60vAuKDRP8v3lpYxStUlj58kcpL-7qtAAB2wPGA_&amp;Id=8732034' &gt;View your payslip&lt;/a&gt;"/>
        <s v="Is there a contact for recruitment for someone external"/>
        <s v="email address for hr"/>
        <s v="Your work email is &lt;a href='mailto:jake.gibbs@nationwide.co.uk'&gt;jake.gibbs@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Hi, someone has transferred to the screening analytics team but doesn't have an active admin/retail profile so can't log on, can you assist please?"/>
        <s v="break entitlement"/>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gary.ambrose@nationwide.co.uk%22%2c+env%3a+%22https://dnn.fa.em2.oraclecloud.com%22%7d&amp;opauniqueuser=gary.ambrose@nationwide.co.uk"/>
        <s v="Can I change my contact's information?"/>
        <s v="Sure. I think this is what you want._x000a_&lt;a href='https://dnn.fa.em2.oraclecloud.com/hcmUI/faces/deeplink?objType=EMP_FAMILY_AND_EMGNC_CONTACTS&amp;action=NONE' &gt;View and update your emergency contacts&lt;/a&gt;_x000a__x000a_Ask 'Update my contact info' to update your details like phone numbers and personal email address."/>
        <s v="&lt;a href='https://dnn.fa.em2.oraclecloud.com/hcmUI/content/conn/FusionAppsContentRepository/uuid/dDocID:8734671?download&amp;XFND_SCHEME_ID=1&amp;XFND_CERT_FP=E7A6669B1744C0DE0883C285E2A79DD364729D79&amp;XFND_RANDOM=-8875428923312424245&amp;XFND_EXPIRES=1693298282000&amp;XFND_SIGNATURE=R-fOsyEIyBed6JoeSUwXma4PVPG62uLYJcV9mzKLbWi7ic9Ss9-R29qaqAh2~FxSFBMoP7Mjcid8Dkx0bV8g6CtcV0-KW5Z03ArG2uocIXHJSMw8Pd~HYArY7MBR6sWTDWqLzLhyCtfnlYarxiSBTDZhxuQliWsLqv20xadB7Hw_&amp;Id=8734671' &gt;View your payslip&lt;/a&gt;"/>
        <s v="Here's your absence balance as of 29/03/2023._x000a__x000a_&lt;b&gt;0 hrs&lt;/b&gt; of Work Anniversary _x000a_&lt;b&gt;-17 hrs&lt;/b&gt; of Public Holiday _x000a_&lt;b&gt;0 hrs&lt;/b&gt; of Recognising Loyalty _x000a_&lt;b&gt;0 hrs&lt;/b&gt; of MyReward _x000a_&lt;b&gt;49 hrs 30 min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i, Who can I contact via email to confirm holiday booking procedure, purchased holidays and carrying normal holidays into next years allocation?"/>
        <s v="Hi has my 10 years service extra day holiday been added? :) thank you"/>
        <s v="Hi, Who in HR can I contact via email to confirm booking of purchased holidays and carrying over normal holidays?"/>
        <s v="Hi, Who in HR can I contact via email?"/>
        <s v="Can you tell me how long a notice that I have to give for retirement and if it is 3 mths, can I be held to that."/>
        <s v="secondment extension"/>
        <s v="Hi, how can i get a copy of my employment contract?"/>
        <s v="I have a Nationwide-HR Employee-Package PDF file that is blank. Please can someone resend me the document"/>
        <s v="I have an employee package pdf I need sending to me"/>
        <s v="Your work email is &lt;a href='mailto:Seb.Wylie@nationwide.co.uk'&gt;Seb.Wylie@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Am I eligible for healthcare?"/>
        <s v="when will I receive my P45?"/>
        <s v="What would my holiday be if I left on the 16/09/2023"/>
        <s v="Here's your absence balance as of 16/09/2023._x000a__x000a_&lt;b&gt;0 hrs&lt;/b&gt; of MyReward _x000a_&lt;b&gt;111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0 hrs&lt;/b&gt; of MyReward _x000a_&lt;b&gt;111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bought holiday"/>
        <s v="how much holiday did I buy"/>
        <s v="Help with Resignation"/>
        <s v="Here's your absence balance as of 29/03/2023._x000a__x000a_&lt;b&gt;0 hrs&lt;/b&gt; of MyReward _x000a_&lt;b&gt;84 hrs&lt;/b&gt; of Holiday _x000a_&lt;b&gt;0 hrs&lt;/b&gt; of Recognising Loyalty _x000a_&lt;b&gt;7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ere to fill in bank details"/>
        <s v="CALL"/>
        <s v="death during service"/>
        <s v="Can you please tell me my hourly rate, as I am on term time I am struggling to work it out"/>
        <s v="Learning modules not showing for new starter"/>
        <s v="Where do I find an In Year Salary Review Reques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CANDESSE.MOON@NATIONWIDE.CO.UK%22%2c+env%3a+%22https://dnn.fa.em2.oraclecloud.com%22%7d&amp;opauniqueuser=CANDESSE.MOON@NATIONWIDE.CO.UK_x000a_Job Security and Redundancy Policy: https://dnn.fa.em2.oraclecloud.com:443/fscmUI/faces/deeplink?objType=CSO_ARTICLE_CONTENT_KM&amp;objKey=docId%3DHRPOL17%3Blocale%3Den_US&amp;action=EDIT_IN_TAB"/>
        <s v="submitted wrong hourly rate"/>
        <s v="book a half day"/>
        <s v="unable to book Recognising Loyalty"/>
        <s v="booking addtional day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antonia.thomas-humphreys@nationwide.co.uk%22%2c+env%3a+%22https://dnn.fa.em2.oraclecloud.com%22%7d&amp;opauniqueuser=antonia.thomas-humphreys@nationwide.co.uk_x000a_Job Security and Redundancy Policy: https://dnn.fa.em2.oraclecloud.com:443/fscmUI/faces/deeplink?objType=CSO_ARTICLE_CONTENT_KM&amp;objKey=docId%3DHRPOL17%3Blocale%3Den_US&amp;action=EDIT_IN_TAB"/>
        <s v="can i get a copy of my contract?"/>
        <s v="schedule assignment chang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JULY.FOSTER@NATIONWIDE.CO.UK%22%2c+env%3a+%22https://dnn.fa.em2.oraclecloud.com%22%7d&amp;opauniqueuser=JULY.FOSTER@NATIONWIDE.CO.UK"/>
        <s v="how to check overtime submitted"/>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ROBERT.LIVESEY2@NATIONWIDE.CO.UK%22%2c+env%3a+%22https://dnn.fa.em2.oraclecloud.com%22%7d&amp;opauniqueuser=ROBERT.LIVESEY2@NATIONWIDE.CO.UK_x000a_Job Security and Redundancy Policy: https://dnn.fa.em2.oraclecloud.com:443/fscmUI/faces/deeplink?objType=CSO_ARTICLE_CONTENT_KM&amp;objKey=docId%3DHRPOL17%3Blocale%3Den_US&amp;action=EDIT_IN_TAB"/>
        <s v="part day sickness"/>
        <s v="absence balance wrong"/>
        <s v="Here's your absence balance as of 29/03/2023._x000a__x000a_&lt;b&gt;0 hrs&lt;/b&gt; of MyReward _x000a_&lt;b&gt;23 hrs&lt;/b&gt; of Holiday _x000a_&lt;b&gt;0 hrs&lt;/b&gt; of Recognising Loyalty _x000a_&lt;b&gt;0 hrs&lt;/b&gt; of Work Anniversary _x000a_&lt;b&gt;-13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volunteer day"/>
        <s v="how do I claim for lodgings?"/>
        <s v="Ok. Here's how you claim KIT Day pay. You claim it as Overtime, after each KIT Day. You'll only be able to claim KIT Day pay while you're on leave, so it's important any claims are submitted immediately after each KIT Day has taken place. To claim for yourself go &lt;a href=&quot;https://dnn.fa.em2.oraclecloud.com/fscmUI/faces/deeplink?objType=NFX_MANAGE_MY_PER_CONTRIBUTION&amp;amp;action=NONE&quot;&gt;here&lt;/a&gt;, using this &lt;a href=&quot;https://dnn.fa.em2.oraclecloud.com/fscmUI/faces/deeplink?objType=CSO_ARTICLE_CONTENT_KM&amp;amp;objKey=docId%3DHRGUI55%3Blocale%3Den_US&amp;amp;action=EDIT_IN_TAB&quot;&gt;guidance&lt;/a&gt;. To claim on behalf of a direct report click &lt;a href=&quot;https://dnn.fa.em2.oraclecloud.com/fscmUI/faces/deeplink?objType=MANAGE_COMPENSATION&amp;amp;action=EDIT&quot;&gt;here&lt;/a&gt; and use this &lt;a href=&quot;https://dnn.fa.em2.oraclecloud.com:443/fscmUI/faces/deeplink?objType=CSO_ARTICLE_CONTENT_KM&amp;amp;objKey=docId%3DHRGUI56%3Blocale%3Den_US&amp;amp;action=EDIT_IN_TAB&quot;&gt;guidance&lt;/a&gt;."/>
        <s v="claim lodgings"/>
        <s v="claim expenses biot not helping"/>
        <s v="You can request a Healthcare Loan &lt;a href=&quot;https://dnn.fa.em2.oraclecloud.com/fscmUI/faces/deeplink?objType=NFX_MANAGE_MY_PER_CONTRIBUTION&amp;amp;action=NONE&quot;&gt;here&lt;/a&gt;.&lt;br /&gt;_x000a_This step by step &lt;a href=&quot;https://dnn.fa.em2.oraclecloud.com:443/fscmUI/faces/deeplink?objType=CSO_ARTICLE_CONTENT_KM&amp;amp;objKey=docId%3DHRGUI55%3Blocale%3Den_US&amp;amp;action=EDIT_IN_TAB&quot;&gt;guide&lt;/a&gt; shows you how."/>
        <s v="Who do i give my P45 to"/>
        <s v="approve overtime"/>
        <s v="override approval overtime"/>
        <s v="In the event of redundancy are there any enhancements to pensions"/>
        <s v="can I ask who the line manager was for Evie Robb"/>
        <s v="I'm sorry. I can't find any active colleagues called &lt;b&gt;Evie Robb&lt;/b&gt;. Can you enter the person's name again, in case I got it wrong. Just so you know, my directory only shows active colleagues. If the person you're looking for has left or is temporarily inactive they won't show. If you need to find their employee number or other directory details please raise a Service Request via your Helpdesk tab."/>
        <s v="Here's your absence balance as of 29/03/2023._x000a__x000a_&lt;b&gt;0 hrs&lt;/b&gt; of Recognising Loyalty _x000a_&lt;b&gt;0 hrs&lt;/b&gt; of Work Anniversary _x000a_&lt;b&gt;0 hrs&lt;/b&gt; of Public Holiday _x000a_&lt;b&gt;0 hrs&lt;/b&gt; of MyReward _x000a_&lt;b&gt;82 hr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f i increased my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natalie.elly@nationwide.co.uk%22%2c+env%3a+%22https://dnn.fa.em2.oraclecloud.com%22%7d&amp;opauniqueuser=natalie.elly@nationwide.co.uk"/>
        <s v="Leave for stress"/>
        <s v="thats not right"/>
        <s v="cancel team holiday"/>
        <s v="No worries. I think she has left nationwide but i wanted to trace her manager"/>
        <s v="All sorted now"/>
        <s v="Hmm. Could it be spelled differently? I still can't find the person. Try one more time and I will try to look it up again. Just so you know, my directory only shows active colleagues. If the person you're looking for has left or is temporarily inactive they won't show. If you need to find their employee number or other directory details please raise a Service Request via your Helpdesk tab."/>
        <s v="holiday and saturday working"/>
        <s v="Here's your absence balance as of 29/03/2023._x000a__x000a_&lt;b&gt;0 hrs&lt;/b&gt; of Recognising Loyalty _x000a_&lt;b&gt;0 hrs&lt;/b&gt; of Work Anniversary _x000a_&lt;b&gt;0 hrs&lt;/b&gt; of Public Holiday _x000a_&lt;b&gt;70 hrs&lt;/b&gt; of MyReward _x000a_&lt;b&gt;217 hr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view balance as of 31/12/23"/>
        <s v="What is my holiday balance as of 31/12/23"/>
        <s v="Someone wants an update on a job application"/>
        <s v="workplace conflict"/>
        <s v="You have 1 pending approval requests and 1 FYIs."/>
        <s v="Here's the first request:_x000a_1. Withdrawal of Holiday Absence Record for Jeni Fellows from 2023-08-31 to 2023-08-31_x000a__x000a_&lt;a href='https://dnn.fa.em2.oraclecloud.com:443/hcmUI/faces/adf.task-flow?tz=UTC&amp;df=medium&amp;dt=both&amp;tf=short&amp;lg=en&amp;cy=US&amp;bpmWorklistTaskId=3801ed5d-e5db-420c-8adf-7b44e336c5d4&amp;bpmBrowserWindowStatus=taskFlowReturn&amp;bpmWorklistContext=8d58a738-d6fc-4614-a596-87aa6dea35d6%3B%3BG%3B%3B8mAW4fsUcWgPydp8AlCb4LvDqphQZx5SKDjAIj8eiwEcKi4zdaNQruSS4upy4yR0HNqgGbG%2BSK1LrRpK7s%2B5fkiG%2Fmc1IkQUEmCOVixMqwyjyndh696wbg7UOM6ZAanXT6fpmI6xr6CUD4qkLA8v1BTADiDwFIkR4oRun7TLIkc%3D&amp;bpmClientType=&amp;sf=alta&amp;_id=UnifiedNotificationFlow&amp;_document=WEB-INF%2Foracle%2Fapps%2Ffinancials%2FcommonModules%2Fshared%2FpublicUi%2FonlineNotification%2Fflow%2FUnifiedNotificationFlow.xml' target='_blank'&gt;View Approval&lt;/a&gt;"/>
        <s v="Here are your FYIs:_x000a__x000a_1. PeopleCloud Learning - You have recently been assigned learning_x000a__x000a_&lt;a href='https://dnn.fa.em2.oraclecloud.com:443/hcmUI/faces/adf.task-flow?tz=UTC&amp;df=medium&amp;dt=both&amp;tf=short&amp;lg=en&amp;cy=US&amp;bpmWorklistTaskId=ff76b8cb-22aa-4340-806d-a6c236ec9be1&amp;bpmBrowserWindowStatus=taskFlowReturn&amp;bpmWorklistContext=8d58a738-d6fc-4614-a596-87aa6dea35d6%3B%3BG%3B%3B8mAW4fsUcWgPydp8AlCb4LvDqphQZx5SKDjAIj8eiwEcKi4zdaNQruSS4upy4yR0HNqgGbG%2BSK1LrRpK7s%2B5fkiG%2Fmc1IkQUEmCOVixMqwyjyndh696wbg7UOM6ZAanXT6fpmI6xr6CUD4qkLA8v1BTADiDwFIkR4oRun7TLIkc%3D&amp;bpmClientType=&amp;sf=alta&amp;_id=HcmEmailNotificationHumantask_TF&amp;_document=WEB-INF%2Foracle%2Fapps%2Fhcm%2Fcommon%2Fcore%2Falerts%2FpublicUi%2Fcomponent%2Fflow%2FHcmEmailNotificationHumantask_TFxml.xml' target='_blank'&gt;View Details&lt;/a&gt;"/>
        <s v="how much maternity pay do i get"/>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laura.dawkins@nationwide.co.uk%22%2c+env%3a+%22https://dnn.fa.em2.oraclecloud.com%22%7d&amp;opauniqueuser=laura.dawkins@nationwide.co.uk"/>
        <s v="role profile"/>
        <s v="email HR"/>
        <s v="Your work email is &lt;a href='mailto:Hannah.Shawcross@nationwide.co.uk'&gt;Hannah.Shawcross@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send me HR email"/>
        <s v="holidays left"/>
        <s v="Here's your absence balance as of 29/03/2023._x000a__x000a_&lt;b&gt;0 hrs&lt;/b&gt; of Work Anniversary _x000a_&lt;b&gt;-21 hrs&lt;/b&gt; of Public Holiday _x000a_&lt;b&gt;0 hrs&lt;/b&gt; of MyReward _x000a_&lt;b&gt;51 hrs&lt;/b&gt; of Holiday _x000a_&lt;b&gt;1 hr 30 mins&lt;/b&gt; of Recognising Loyalt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 would like to know what the policy is to give notice for resignation"/>
        <s v="Here's your absence balance as of 31/12/2023._x000a__x000a_&lt;b&gt;0 hrs&lt;/b&gt; of Work Anniversary _x000a_&lt;b&gt;-21 hrs&lt;/b&gt; of Public Holiday _x000a_&lt;b&gt;0 hrs&lt;/b&gt; of MyReward _x000a_&lt;b&gt;30 hrs&lt;/b&gt; of Holiday _x000a_&lt;b&gt;1 hr 30 mins&lt;/b&gt; of Recognising Loyalt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buying additional holiday"/>
        <s v="submitted wrong answer for new starter declaration"/>
        <s v="I need to buy additional holiday but already did so during enrolment. This is due to having to unexpectantly move house which is not one of the lifestyle events listed"/>
        <s v="new starter unable to access learning"/>
        <s v="Where do i send reference request"/>
        <s v="death service"/>
        <s v="how to log service holiday?"/>
        <s v="Here's your absence balance as of 29/03/2023._x000a__x000a_&lt;b&gt;0 hrs&lt;/b&gt; of MyReward _x000a_&lt;b&gt;84 hrs 49 mins&lt;/b&gt; of Holiday _x000a_&lt;b&gt;0 hrs&lt;/b&gt; of Recognising Loyalty _x000a_&lt;b&gt;0 hrs&lt;/b&gt; of Work Anniversary _x000a_&lt;b&gt;-13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5 hrs&lt;/b&gt; of &lt;b&gt;Holiday&lt;/b&gt; on Sep 4th_x000a_&lt;b&gt;7 hrs&lt;/b&gt; of &lt;b&gt;Holiday&lt;/b&gt; on Sep 5th_x000a_&lt;b&gt;7 hrs&lt;/b&gt; of &lt;b&gt;Holiday&lt;/b&gt; on Sep 6th_x000a_&lt;b&gt;7 hrs&lt;/b&gt; of &lt;b&gt;Holiday&lt;/b&gt; on Sep 18th_x000a_&lt;b&gt;7 hrs&lt;/b&gt; of &lt;b&gt;Holiday&lt;/b&gt; on Nov 15th_x000a_&lt;b&gt;7 hrs&lt;/b&gt; of &lt;b&gt;Holiday&lt;/b&gt; on Nov 16th_x000a_&lt;b&gt;7 hrs&lt;/b&gt; of &lt;b&gt;Holiday&lt;/b&gt; on Nov 20th_x000a_&lt;b&gt;7 hrs&lt;/b&gt; of &lt;b&gt;Holiday&lt;/b&gt; on Dec 13th_x000a__x000a_Schedule time off: https://dnn.fa.em2.oraclecloud.com/hcmUI/faces/deeplink?objType=ADD_ABSENCE&amp;action=NONE_x000a_View absences for a specific duration_x000a_View absence balance (excl. sickness balance)"/>
        <s v="Your current pay rate is -------GBP  annually. Your last approved adjustment was an increase of &lt;b&gt;9&lt;/b&gt;% (----GBP) effective on April 01, 2023."/>
        <s v="start hr case"/>
        <s v="My August pay was Â£900 higher than July. Is this attributed to the new tax code I've been given and everything is as it should be?"/>
        <s v="what is a career family"/>
        <s v="where can i find my contract of employment"/>
        <s v="If its the correct code or not isn't really my issue, I was previously a company car user and gave this up earlier this year so was expecting a change of code at some point.  I just want to check that it is the change of code that is the reason for the uplift in net pay."/>
        <s v="Hi How do I find my own JB Code"/>
        <s v="How do I find my Job code"/>
        <s v="I'd like to understand Public Holiday Surplus which is -7hrs"/>
        <s v="I need help understanding holiday balance."/>
        <s v="Here's your absence balance as of 29/03/2023._x000a__x000a_&lt;b&gt;0 hrs&lt;/b&gt; of MyReward _x000a_&lt;b&gt;34 hrs 15 mins&lt;/b&gt; of Holiday _x000a_&lt;b&gt;0 hrs&lt;/b&gt; of Recognising Loyalty _x000a_&lt;b&gt;0 hrs&lt;/b&gt; of Work Anniversary _x000a_&lt;b&gt;-25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9/03/2023._x000a__x000a_&lt;b&gt;0 hrs&lt;/b&gt; of MyReward _x000a_&lt;b&gt;62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ill i be paid my holiday balance when i leave"/>
        <s v="will i be paid holiday balance if not used"/>
        <s v="Here's your absence balance as of 31/12/2023._x000a__x000a_&lt;b&gt;0 hrs&lt;/b&gt; of MyReward _x000a_&lt;b&gt;27 hrs 15 mins&lt;/b&gt; of Holiday _x000a_&lt;b&gt;0 hrs&lt;/b&gt; of Recognising Loyalty _x000a_&lt;b&gt;0 hrs&lt;/b&gt; of Work Anniversary _x000a_&lt;b&gt;-25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HELENA.KENNY@NATIONWIDE.CO.UK%22%2c+env%3a+%22https://dnn.fa.em2.oraclecloud.com%22%7d&amp;opauniqueuser=HELENA.KENNY@NATIONWIDE.CO.UK"/>
        <s v="Progress against goals section"/>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BEAU.MORONEY@NATIONWIDE.CO.UK%22%2c+env%3a+%22https://dnn.fa.em2.oraclecloud.com%22%7d&amp;opauniqueuser=BEAU.MORONEY@NATIONWIDE.CO.UK_x000a_Job Security and Redundancy Policy: https://dnn.fa.em2.oraclecloud.com:443/fscmUI/faces/deeplink?objType=CSO_ARTICLE_CONTENT_KM&amp;objKey=docId%3DHRPOL17%3Blocale%3Den_US&amp;action=EDIT_IN_TAB"/>
        <s v="where do I record Progress against Goal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WILLIAM.SPEARING@NATIONWIDE.CO.UK%22%2c+env%3a+%22https://dnn.fa.em2.oraclecloud.com%22%7d&amp;opauniqueuser=WILLIAM.SPEARING@NATIONWIDE.CO.UK_x000a_Job Security and Redundancy Policy: https://dnn.fa.em2.oraclecloud.com:443/fscmUI/faces/deeplink?objType=CSO_ARTICLE_CONTENT_KM&amp;objKey=docId%3DHRPOL17%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martin.logan@nationwide.co.uk%22%2c+env%3a+%22https://dnn.fa.em2.oraclecloud.com%22%7d&amp;opauniqueuser=martin.logan@nationwide.co.uk_x000a_Job Security and Redundancy Policy: https://dnn.fa.em2.oraclecloud.com:443/fscmUI/faces/deeplink?objType=CSO_ARTICLE_CONTENT_KM&amp;objKey=docId%3DHRPOL17%3Blocale%3Den_US&amp;action=EDIT_IN_TAB"/>
        <s v="Where do I key a termination"/>
        <s v="Hi, where can I find my contract of employment?"/>
        <s v="Notice period for contract type 9"/>
        <s v="How do i get annual leave entitlement added?"/>
        <s v="Extra responsibility"/>
        <s v="IS there any relocation allowance?"/>
        <s v="recognising loyalty leave"/>
        <s v="recognising loyalty holiday"/>
        <s v="How do I view what has been keyed for my half year?"/>
        <s v="How do I find out what my manager has keyed for my mid-year reflections?"/>
        <s v="You report to &lt;b&gt;Lauren Jamieson&lt;/b&gt;, Senior Experience Lead._x000a__x000a_&lt;b&gt;Lauren's&lt;/b&gt; office location is Caledonia House, Carnegie Avenue in Dunfermline, Fife Region, GB._x000a__x000a_Email: &lt;a href='mailto:Lauren.Jamieson@nationwide.co.uk'&gt;Lauren.Jamieson@nationwide.co.uk&lt;/a&gt;_x000a__x000a_View &lt;b&gt;Lauren's&lt;/b&gt; profile in &lt;a href=&quot;https://dnn.fa.em2.oraclecloud.com/fscmUI/faces/deeplink?objType=DIRECTORY_SEARCH&amp;action=NONE&quot;&gt;Directory&lt;/a&gt; to know more."/>
        <s v="Change employees JB code"/>
        <s v="Sickness Absence (while on holiday)"/>
        <s v="One of my team was ill whilst on holiday"/>
        <s v="You have no pending approval requests and 1 FYIs."/>
        <s v="Here are your FYIs:_x000a__x000a_1. PeopleCloud Learning - You have recently been assigned learning_x000a__x000a_&lt;a href='https://dnn.fa.em2.oraclecloud.com:443/hcmUI/faces/adf.task-flow?tz=UTC&amp;df=medium&amp;dt=both&amp;tf=short&amp;lg=en&amp;cy=US&amp;bpmWorklistTaskId=86eb16ae-4d83-40e9-a700-07ab475bea71&amp;bpmBrowserWindowStatus=taskFlowReturn&amp;bpmWorklistContext=026bc684-3f61-4eed-bc01-b1cbe7c70779%3B%3BG%3B%3BXjMYQkVYKM4jFTJWfLJQWsRrvRSQ%2FGIc4DSjexE4gF3piJ1SOLwDa%2FfPJgo0ex28YLgfdv3B9kPLjV0PefHI5n3uk0Ux00ltjyr%2FjbtyyIBKn9ODp%2FVdzeQcbWIMv1nT1iLRRuHQRtxwebCIXOqAdHpPs7HXtuVNyyambJ%2BMyenW2CgRppvAYTKTLLuj4xhD&amp;bpmClientType=&amp;sf=alta&amp;_id=HcmEmailNotificationHumantask_TF&amp;_document=WEB-INF%2Foracle%2Fapps%2Fhcm%2Fcommon%2Fcore%2Falerts%2FpublicUi%2Fcomponent%2Fflow%2FHcmEmailNotificationHumantask_TFxml.xml' target='_blank'&gt;View Details&lt;/a&gt;"/>
        <s v="overtime requst"/>
        <s v="How to work out holiday when leaving?,"/>
        <s v="Your work email is &lt;a href='mailto:Thomas.Copestake@nationwide.co.uk'&gt;Thomas.Copestake@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part time work pay and policies"/>
        <s v="how much holidays do get"/>
        <s v="I need a copy of my ill health stage one meeting paperwork"/>
        <s v="Occ health referral"/>
        <s v="Here's your absence balance as of 30/03/2023._x000a__x000a_&lt;b&gt;9 hrs&lt;/b&gt; of Work Anniversary _x000a_&lt;b&gt;0 hrs&lt;/b&gt; of Public Holiday _x000a_&lt;b&gt;0 hrs&lt;/b&gt; of Sabbatical Leave _x000a_&lt;b&gt;0 hrs&lt;/b&gt; of Recognising Loyalty _x000a_&lt;b&gt;0 hrs&lt;/b&gt; of MyReward _x000a_&lt;b&gt;140 hrs 30 min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ork out hourly pay"/>
        <s v="You've taken the following time off in the last twelve months._x000a__x000a_&lt;b&gt;21 hrs&lt;/b&gt; of &lt;b&gt;Holiday&lt;/b&gt; from Jun 28th to Jun 30th_x000a_&lt;b&gt;45 hrs 30 mins&lt;/b&gt; of &lt;b&gt;Holiday&lt;/b&gt; from May 10th to May 19th_x000a_&lt;b&gt;4 days&lt;/b&gt; of &lt;b&gt;Sickness&lt;/b&gt; from Nov 23rd to Nov 26th_x000a_&lt;b&gt;21 hrs&lt;/b&gt; of &lt;b&gt;Holiday&lt;/b&gt; from Nov 2nd to Nov 4th_x000a_&lt;b&gt;21 hrs&lt;/b&gt; of &lt;b&gt;Holiday&lt;/b&gt; from Sep 28th to Sep 30th_x000a_&lt;b&gt;42 hrs&lt;/b&gt; of &lt;b&gt;Holiday&lt;/b&gt; from Sep 7th to Sep 16th_x000a__x000a_Schedule time off: https://dnn.fa.em2.oraclecloud.com/hcmUI/faces/deeplink?objType=ADD_ABSENCE&amp;action=NONE_x000a_View absences for a specific duration_x000a_View absence balance (excl. sickness balance)"/>
        <s v="How many hours do you have to work to have a break"/>
        <s v="Moving line manager"/>
        <s v="You report to &lt;b&gt;Victoria Evans&lt;/b&gt;, Business Designer._x000a__x000a_&lt;b&gt;Victoria's&lt;/b&gt; office location is Nationwide House, Pipers Way in Swindon, Wiltshire, GB._x000a__x000a_Email: &lt;a href='mailto:victoria.evans3@nationwide.co.uk'&gt;victoria.evans3@nationwide.co.uk&lt;/a&gt;_x000a__x000a_View &lt;b&gt;Victoria's&lt;/b&gt; profile in &lt;a href=&quot;https://dnn.fa.em2.oraclecloud.com/fscmUI/faces/deeplink?objType=DIRECTORY_SEARCH&amp;action=NONE&quot;&gt;Directory&lt;/a&gt; to know more._x000a__x000a_Need to see one of your co-workers manager? Try &lt;q&gt;Show me John Smith's manager&lt;/q&gt;."/>
        <s v="Natalie Elly's manager"/>
        <s v="Choose the right person to see their manager._x000a__x000a_Business Designer_x000a_https://dnn.fa.em2.oraclecloud.com/hcmUI/personImage?personId=202000010532564&amp;returnSquare=true&amp;maxSize=800&amp;returnInitials=Y_x000a_Natalie Elly_x000a__x000a_P&amp;O Senior Consultant_x000a_https://dnn.fa.em2.oraclecloud.com/hcmUI/personImage?personId=204440003542166&amp;returnSquare=true&amp;maxSize=800&amp;returnInitials=Y_x000a_Natalie Kelly"/>
        <s v="Natalie Elly"/>
        <s v="Natalie Elly reports to &lt;b&gt;Sarah Doyle&lt;/b&gt;, Business Designer._x000a__x000a_&lt;b&gt;Sarah's&lt;/b&gt; office location is Nationwide House, Pipers Way in Swindon, Wiltshire, GB._x000a__x000a_Email: &lt;a href='mailto:sarah.doyle@nationwide.co.uk'&gt;sarah.doyle@nationwide.co.uk&lt;/a&gt;_x000a__x000a_View &lt;b&gt;Sarah's&lt;/b&gt; profile in &lt;a href=&quot;https://dnn.fa.em2.oraclecloud.com/fscmUI/faces/deeplink?objType=DIRECTORY_SEARCH&amp;action=NONE&quot;&gt;Directory&lt;/a&gt; to know more."/>
        <s v="Can you please confirm my used holiday for this year from jan to to date as i know i get bank holiday extra as i don't work Mondays"/>
        <s v="time outside of my contracted hours"/>
        <s v="You have the following time off in the next twelve months._x000a__x000a_&lt;b&gt;14 hrs&lt;/b&gt; of &lt;b&gt;Holiday&lt;/b&gt; from Oct 12th to Oct 13th_x000a_&lt;b&gt;7 hrs&lt;/b&gt; of &lt;b&gt;Holiday&lt;/b&gt; on Nov 28th_x000a__x000a_Schedule time off: https://dnn.fa.em2.oraclecloud.com/hcmUI/faces/deeplink?objType=ADD_ABSENCE&amp;action=NONE_x000a_View past absences_x000a_View absences for a specific duration_x000a_View absence balance (excl. sickness balance)"/>
        <s v="absence request due to hospital procedure"/>
        <s v="What is HR policy on taking appointments"/>
        <s v="help with behaviours"/>
        <s v="Here's your absence balance as of 30/03/2023._x000a__x000a_&lt;b&gt;201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1 day&lt;/b&gt; of &lt;b&gt;Sickness&lt;/b&gt; on May 18th_x000a_&lt;b&gt;2 days&lt;/b&gt; of &lt;b&gt;Sickness&lt;/b&gt; from Mar 30th to Mar 31st_x000a__x000a_Schedule time off: https://dnn.fa.em2.oraclecloud.com/hcmUI/faces/deeplink?objType=ADD_ABSENCE&amp;action=NONE_x000a_View absences for a specific duration_x000a_View absence balance (excl. sickness balance)"/>
        <s v="You have the following time off in the next twelve months._x000a__x000a_&lt;b&gt;3 hrs&lt;/b&gt; of &lt;b&gt;Holiday&lt;/b&gt; on Sep 1st_x000a_&lt;b&gt;35 hrs&lt;/b&gt; of &lt;b&gt;Holiday&lt;/b&gt; from Sep 4th to Sep 8th_x000a_&lt;b&gt;3 hrs&lt;/b&gt; of &lt;b&gt;Holiday&lt;/b&gt; on Oct 6th_x000a_&lt;b&gt;3 hrs&lt;/b&gt; of &lt;b&gt;Holiday&lt;/b&gt; on Oct 13th_x000a_&lt;b&gt;3 hrs&lt;/b&gt; of &lt;b&gt;Holiday&lt;/b&gt; on Oct 20th_x000a_&lt;b&gt;3 hrs&lt;/b&gt; of &lt;b&gt;Holiday&lt;/b&gt; on Oct 27th_x000a_&lt;b&gt;3 hrs&lt;/b&gt; of &lt;b&gt;Holiday&lt;/b&gt; on Nov 3rd_x000a_&lt;b&gt;11 hrs&lt;/b&gt; of &lt;b&gt;Holiday&lt;/b&gt; from Dec 1st to Dec 4th_x000a_&lt;b&gt;8 hrs&lt;/b&gt; of &lt;b&gt;Holiday&lt;/b&gt; on Dec 5th_x000a__x000a_Schedule time off: https://dnn.fa.em2.oraclecloud.com/hcmUI/faces/deeplink?objType=ADD_ABSENCE&amp;action=NONE_x000a_View past absences_x000a_View absences for a specific duration_x000a_View absence balance (excl. sickness balance)"/>
        <s v="employee ideas"/>
        <s v="Here's your absence balance as of 30/03/2023._x000a__x000a_&lt;b&gt;0 hrs&lt;/b&gt; of MyReward _x000a_&lt;b&gt;89 hrs 15 mins&lt;/b&gt; of Holiday _x000a_&lt;b&gt;0 hrs&lt;/b&gt; of Recognising Loyalty _x000a_&lt;b&gt;0 hrs&lt;/b&gt; of Work Anniversary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0 hrs&lt;/b&gt; of MyReward _x000a_&lt;b&gt;36 hrs 45 mins&lt;/b&gt; of Holiday _x000a_&lt;b&gt;0 hrs&lt;/b&gt; of Recognising Loyalty _x000a_&lt;b&gt;0 hrs&lt;/b&gt; of Work Anniversary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i, my holiday balance appears to be wrong. I am on a 35 hour week but I have logged each days hoilday as 8.30 till 5 and not 7 hours. How can I correct this"/>
        <s v="Okay that seems simple enough, but can I correct my previous abscneces"/>
        <s v="Sure. Here's how you can do it._x000a__x000a_&lt;a href=&quot;https://dnn.fa.em2.oraclecloud.com/hcmUI/faces/deeplink?objType=EMP_CONTACT_INFO&amp;action=NONE&quot;&gt;View and update your contact details&lt;/a&gt; including your phone, email, home address and other communication methods."/>
        <s v="The family details (children incorrect) on my Bupa account are incorrect. How do I get them updated?"/>
        <s v="How can i change my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MATT.BISSET@NATIONWIDE.CO.UK%22%2c+env%3a+%22https://dnn.fa.em2.oraclecloud.com%22%7d&amp;opauniqueuser=MATT.BISSET@NATIONWIDE.CO.UK"/>
        <s v="Here's your absence balance as of 30/03/2023._x000a__x000a_&lt;b&gt;-18 hrs 15 mins&lt;/b&gt; of Public Holiday _x000a_&lt;b&gt;0 hrs&lt;/b&gt; of MyReward _x000a_&lt;b&gt;46 hrs 15 mins&lt;/b&gt; of Holiday _x000a_&lt;b&gt;0 hrs&lt;/b&gt; of Recognising Loyalty _x000a_&lt;b&gt;0 hrs&lt;/b&gt; of Work Anniversar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return to work checklsit"/>
        <s v="find a form"/>
        <s v="I have 2 different start dates on my profile"/>
        <s v="Dependancy leave"/>
        <s v="Here's your absence balance as of 31/12/2023._x000a__x000a_&lt;b&gt;-18 hrs 15 mins&lt;/b&gt; of Public Holiday _x000a_&lt;b&gt;0 hrs&lt;/b&gt; of MyReward _x000a_&lt;b&gt;46 hrs 15 mins&lt;/b&gt; of Holiday _x000a_&lt;b&gt;0 hrs&lt;/b&gt; of Recognising Loyalty _x000a_&lt;b&gt;0 hrs&lt;/b&gt; of Work Anniversar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any holidays will i accrue if i retire on 01/04/2024"/>
        <s v="change cost centre"/>
        <s v="Here are your FYIs:_x000a__x000a_1. PeopleCloud Learning - You have recently been assigned learning_x000a__x000a_&lt;a href='https://dnn.fa.em2.oraclecloud.com:443/hcmUI/faces/adf.task-flow?tz=UTC&amp;df=medium&amp;dt=both&amp;tf=short&amp;lg=en&amp;cy=US&amp;bpmWorklistTaskId=5f0060d2-74db-442e-984e-041048906506&amp;bpmBrowserWindowStatus=taskFlowReturn&amp;bpmWorklistContext=6d1174b6-cf21-407b-859c-e807c8fc04c7%3B%3BG%3B%3Bdeyf9LsS3jpTiR6Z9FQLXutxAJTSBWsDOoLOE1E2Y8b23Y1uYwD%2B26PiQkhC9APC0DA%2BXhwwkLGO1UEniuhe1HC819Rsv4cy1Tbvze6GEtmZnCUKnTsgN5eAZlnE7QLwRe9HszXDrHPHgitgkGowF4io%2FVfBLYMSTn6bL6z21Dosi%2FJVM%2Fy7VL4cWK%2B0MwzE&amp;bpmClientType=&amp;sf=alta&amp;_id=HcmEmailNotificationHumantask_TF&amp;_document=WEB-INF%2Foracle%2Fapps%2Fhcm%2Fcommon%2Fcore%2Falerts%2FpublicUi%2Fcomponent%2Fflow%2FHcmEmailNotificationHumantask_TFxml.xml' target='_blank'&gt;View Details&lt;/a&gt;"/>
        <s v="holiday cancel"/>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LEANNE.SCHOEMAN@NATIONWIDE.CO.UK%22%2c+env%3a+%22https://dnn.fa.em2.oraclecloud.com%22%7d&amp;opauniqueuser=LEANNE.SCHOEMAN@NATIONWIDE.CO.UK_x000a_Job Security and Redundancy Policy: https://dnn.fa.em2.oraclecloud.com:443/fscmUI/faces/deeplink?objType=CSO_ARTICLE_CONTENT_KM&amp;objKey=docId%3DHRPOL17%3Blocale%3Den_US&amp;action=EDIT_IN_TAB"/>
        <s v="what is my start date"/>
        <s v="Do I get money if I nedd glasses"/>
        <s v="compensation if glasses are needed it"/>
        <s v="Here's your absence balance as of 30/03/2023._x000a__x000a_&lt;b&gt;0 hrs&lt;/b&gt; of MyReward _x000a_&lt;b&gt;91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0 hrs&lt;/b&gt; of MyReward _x000a_&lt;b&gt;14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can I change the Probation period of my reporte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beth.hatherall@nationwide.co.uk%22%2c+env%3a+%22https://dnn.fa.em2.oraclecloud.com%22%7d&amp;opauniqueuser=beth.hatherall@nationwide.co.uk"/>
        <s v="holiday and maternity"/>
        <s v="emergency dependant leave"/>
        <s v="You have the following time off in the next twelve months._x000a__x000a_&lt;b&gt;21 hrs&lt;/b&gt; of &lt;b&gt;Holiday&lt;/b&gt; from Sep 11th to Sep 13th_x000a_&lt;b&gt;7 hrs&lt;/b&gt; of &lt;b&gt;Holiday&lt;/b&gt; on Oct 23rd_x000a_&lt;b&gt;7 hrs&lt;/b&gt; of &lt;b&gt;Holiday&lt;/b&gt; on Nov 13th_x000a_&lt;b&gt;14 hrs&lt;/b&gt; of &lt;b&gt;Holiday&lt;/b&gt; from Dec 4th to Dec 5th_x000a__x000a_Schedule time off: https://dnn.fa.em2.oraclecloud.com/hcmUI/faces/deeplink?objType=ADD_ABSENCE&amp;action=NONE_x000a_View past absences_x000a_View absences for a specific duration_x000a_View absence balance (excl. sickness balance)"/>
        <s v="how can I extend probation period of my reportee"/>
        <s v="Here's your absence balance as of 30/03/2023._x000a__x000a_&lt;b&gt;0 hrs&lt;/b&gt; of MyReward _x000a_&lt;b&gt;55 hrs 45 mins&lt;/b&gt; of Holiday _x000a_&lt;b&gt;0 hrs&lt;/b&gt; of Recognising Loyalty _x000a_&lt;b&gt;0 hrs&lt;/b&gt; of Work Anniversary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21 hrs&lt;/b&gt; of &lt;b&gt;Holiday&lt;/b&gt; from Sep 11th to Sep 13th_x000a_&lt;b&gt;7 hrs&lt;/b&gt; of &lt;b&gt;Holiday&lt;/b&gt; on Oct 23rd_x000a_&lt;b&gt;7 hrs&lt;/b&gt; of &lt;b&gt;Holiday&lt;/b&gt; on Nov 13th_x000a_&lt;b&gt;14 hrs&lt;/b&gt; of &lt;b&gt;Holiday&lt;/b&gt; from Dec 4th to Dec 5th_x000a__x000a_Schedule time off: https://dnn.fa.em2.oraclecloud.com/hcmUI/faces/deeplink?objType=ADD_ABSENCE&amp;action=NONE_x000a_View absences for a specific duration_x000a_View absence balance (excl. sickness balance)"/>
        <s v="Here's your absence balance as of 30/03/2023._x000a__x000a_&lt;b&gt;0 hrs&lt;/b&gt; of MyReward _x000a_&lt;b&gt;55 hrs 45 mins&lt;/b&gt; of Holiday _x000a_&lt;b&gt;0 hrs&lt;/b&gt; of Recognising Loyalty _x000a_&lt;b&gt;0 hrs&lt;/b&gt; of Work Anniversary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Emergency dependance leave"/>
        <s v="money owed"/>
        <s v="outstanding expenses for a leaver"/>
        <s v="How much pay will I receive in September"/>
        <s v="You have 30 submissions pending approval:"/>
        <s v="Here are your first 3 requests:_x000a__x000a_1. Personal Contribution Approval Requested for Dhivya Pethurajan (508263) on 2023-08-04 by Dhivya Pethurajan_x000a_Completed on August 28th 2023_x000a__x000a_2. Personal Contribution Approval Requested for Dhivya Pethurajan (508263) on 2023-08-04 by Dhivya Pethurajan_x000a_Completed on August 28th 2023_x000a__x000a_3. Personal Contribution Approval Requested for Dhivya Pethurajan (508263) on 2023-08-14 by Dhivya Pethurajan_x000a_Completed on August 21st 2023_x000a__x000a_Next 3"/>
        <s v="next 3"/>
        <s v="Next 3:_x000a__x000a_4. Personal Contribution Approval Requested for Dhivya Pethurajan (508263) on 2023-08-14 by Dhivya Pethurajan_x000a_Completed on August 14th 2023_x000a__x000a_5. Personal Contribution Approval Requested for Dhivya Pethurajan (508263) on 2023-08-14 by Dhivya Pethurajan_x000a_Completed on August 14th 2023_x000a__x000a_6. Personal Contribution Approval Requested for Dhivya Pethurajan (508263) on 2023-08-04 by Dhivya Pethurajan_x000a_Completed on August 4th 2023_x000a__x000a_Next 3"/>
        <s v="Here's your absence balance as of 30/03/2023._x000a__x000a_&lt;b&gt;0 hrs&lt;/b&gt; of MyReward _x000a_&lt;b&gt;72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hat holiday am i entitled to"/>
        <s v="when do the new holidays start please?"/>
        <s v="i mean when does out new annual holiday allwoance refresh?"/>
        <s v="holiday allwoance"/>
        <s v="Here's your absence balance as of 30/03/2023._x000a__x000a_&lt;b&gt;0 hrs&lt;/b&gt; of MyReward _x000a_&lt;b&gt;131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53 hrs&lt;/b&gt; of &lt;b&gt;Holiday&lt;/b&gt; from Sep 12th to Sep 20th_x000a__x000a_Schedule time off: https://dnn.fa.em2.oraclecloud.com/hcmUI/faces/deeplink?objType=ADD_ABSENCE&amp;action=NONE_x000a_View absences for a specific duration_x000a_View absence balance (excl. sickness balance)"/>
        <s v="copy of contract"/>
        <s v="how 2 guide template"/>
        <s v="hiliday calcualot"/>
        <s v="I'm sorry. I can't find any active colleagues called &lt;b&gt;Hiliday Calcualot&lt;/b&gt;. Can you enter the person's name again, in case I got it wrong. Just so you know, my directory only shows active colleagues. If the person you're looking for has left or is temporarily inactive they won't show. If you need to find their employee number or other directory details please raise a Service Request via your Helpdesk tab."/>
        <s v="I'm sorry. I can't find any active colleagues called &lt;b&gt;{NAME}&lt;/b&gt;.  Just so you know, my directory only shows active colleagues. If the person you're looking for has left or is temporarily inactive they won't show. If you need to find their employee number or other directory details please raise a Service Request via your Helpdesk tab."/>
        <s v="Let me know if you have another question for me."/>
        <s v="when do holidays renew please?"/>
        <s v="how to request a change in hours"/>
        <s v="how do I change my hours"/>
        <s v="healthcare tax"/>
        <s v="Flexible Working Request Confirmation form"/>
        <s v="when do i get my new holiday allowance?"/>
        <s v="See my teams goals"/>
        <s v="Team goals"/>
        <s v="Ive been emergency taxed, is there any way to claim this back?"/>
        <s v="i have spoken to HMRC and there is nothing they can do. Is there anyway to claim the  overpayment of tax prior to my next wage?"/>
        <s v="Here's your absence balance as of 30/03/2023._x000a__x000a_&lt;b&gt;0 hrs&lt;/b&gt; of Public Holiday _x000a_&lt;b&gt;0 hrs&lt;/b&gt; of MyReward _x000a_&lt;b&gt;217 hrs&lt;/b&gt; of Holiday _x000a_&lt;b&gt;0 hrs&lt;/b&gt; of Recognising Loyalty _x000a_&lt;b&gt;0 hrs&lt;/b&gt; of Work Anniversar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uch oay will i get if i change my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asia.fox@nationwide.co.uk%22%2c+env%3a+%22https://dnn.fa.em2.oraclecloud.com%22%7d&amp;opauniqueuser=asia.fox@nationwide.co.uk"/>
        <s v="holiday entilement"/>
        <s v="Where do I send my MAT B 1 form?"/>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CARLO.PILEGGI@NATIONWIDE.CO.UK%22%2c+env%3a+%22https://dnn.fa.em2.oraclecloud.com%22%7d&amp;opauniqueuser=CARLO.PILEGGI@NATIONWIDE.CO.UK_x000a_Job Security and Redundancy Policy: https://dnn.fa.em2.oraclecloud.com:443/fscmUI/faces/deeplink?objType=CSO_ARTICLE_CONTENT_KM&amp;objKey=docId%3DHRPOL17%3Blocale%3Den_US&amp;action=EDIT_IN_TAB"/>
        <s v="can i email myself my payslip"/>
        <s v="Your work email is &lt;a href='mailto:Genevieve.Kirk@nationwide.co.uk'&gt;Genevieve.Kirk@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Here's your absence balance as of 30/03/2023._x000a__x000a_&lt;b&gt;0 hrs&lt;/b&gt; of MyReward _x000a_&lt;b&gt;65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35 hrs&lt;/b&gt; of &lt;b&gt;Holiday&lt;/b&gt; from Oct 30th to Nov 3rd_x000a__x000a_Schedule time off: https://dnn.fa.em2.oraclecloud.com/hcmUI/faces/deeplink?objType=ADD_ABSENCE&amp;action=NONE_x000a_View absences for a specific duration_x000a_View absence balance (excl. sickness balance)"/>
        <s v="Here's your absence balance as of 30/03/2023._x000a__x000a_&lt;b&gt;0 hrs&lt;/b&gt; of MyReward _x000a_&lt;b&gt;65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Can I get a copy of my contract"/>
        <s v="How can I view my department?"/>
        <s v="Your department is &lt;b&gt;0946 - Ballymena&lt;/b&gt;._x000a__x000a_Need to see a co-worker's department? Try something like 'Show me John Smith's department'"/>
        <s v="change contact number"/>
        <s v="when can we take annual leave while on maternity"/>
        <s v="contact number for ask hr"/>
        <s v="I recently changed my working days from 5 days to 4 and would like to know my holiday allowanc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sharon.bouchard@nationwide.co.uk%22%2c+env%3a+%22https://dnn.fa.em2.oraclecloud.com%22%7d&amp;opauniqueuser=sharon.bouchard@nationwide.co.uk"/>
        <s v="i am unable to access this refresher training Activity  which is required ... I had a previous fault raised 0000246128 in June but it has not yet been resolved Becoming an Approved Assessor v1.1_x0009_Required_x000a_SCORM 1.2"/>
        <s v="I am not a new starter"/>
        <s v="please could you tell me where I  find a flexible working request forms as looking to decrease my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CHRISTINEL.NEWBY@NATIONWIDE.CO.UK%22%2c+env%3a+%22https://dnn.fa.em2.oraclecloud.com%22%7d&amp;opauniqueuser=CHRISTINEL.NEWBY@NATIONWIDE.CO.UK"/>
        <s v="I have changed my working days to 4 days how much holiday allowance do i get"/>
        <s v="leavers final payslip"/>
        <s v="Christmas holiday embargo"/>
        <s v="Maximum time off at christmas"/>
        <s v="christmas holiday"/>
        <s v="work anniverary"/>
        <s v="You have nothing to approve."/>
        <s v="Here's your absence balance as of 30/03/2023._x000a__x000a_&lt;b&gt;0 hrs&lt;/b&gt; of MyReward _x000a_&lt;b&gt;73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21 hrs&lt;/b&gt; of &lt;b&gt;Holiday&lt;/b&gt; from Aug 18th to Aug 22nd_x000a_&lt;b&gt;3 hrs 30 mins&lt;/b&gt; of &lt;b&gt;Holiday&lt;/b&gt; on Aug 16th_x000a_&lt;b&gt;7 hrs&lt;/b&gt; of &lt;b&gt;Holiday&lt;/b&gt; on Jul 14th_x000a_&lt;b&gt;2 hrs 30 mins&lt;/b&gt; of &lt;b&gt;Holiday&lt;/b&gt; on Jun 2nd_x000a_&lt;b&gt;2 hrs 30 mins&lt;/b&gt; of &lt;b&gt;Holiday&lt;/b&gt; on Jun 1st_x000a_&lt;b&gt;14 hrs&lt;/b&gt; of &lt;b&gt;Holiday&lt;/b&gt; from May 16th to May 17th_x000a__x000a_Schedule time off: https://dnn.fa.em2.oraclecloud.com/hcmUI/faces/deeplink?objType=ADD_ABSENCE&amp;action=NONE_x000a_View absences for a specific duration_x000a_View absence balance (excl. sickness balance)"/>
        <s v="Can i have a second job?"/>
        <s v="If I leave, is my unused holiday paid to me?"/>
        <s v="If I leave, is my unused holiday paid to me"/>
        <s v="Keeping in touch days"/>
        <s v="I don't understand the holiday accrual on peoplecloud"/>
        <s v="unpaid lead"/>
        <s v="unpaid leave"/>
        <s v="how can I extend the probation period of my reportee"/>
        <s v="overtime was not approved"/>
        <s v="can you please change whom my claim was assigned to"/>
        <s v="Can I cancel my pending request for overtime approval and submit new claim"/>
        <s v="Trying to delete overtime"/>
        <s v="How many hours are my holiday?"/>
        <s v="Here's your absence balance as of 31/03/2023._x000a__x000a_&lt;b&gt;0 hrs&lt;/b&gt; of MyReward _x000a_&lt;b&gt;0 hrs&lt;/b&gt; of Recognising Loyalty _x000a_&lt;b&gt;113 hrs&lt;/b&gt; of Holida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update work pattern"/>
        <s v="how do i take 30 mins holiday"/>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CRAIG.HALL2@NATIONWIDE.CO.UK%22%2c+env%3a+%22https://dnn.fa.em2.oraclecloud.com%22%7d&amp;opauniqueuser=CRAIG.HALL2@NATIONWIDE.CO.UK"/>
        <s v="Here's your absence balance as of 31/03/2023._x000a__x000a_&lt;b&gt;0 hrs&lt;/b&gt; of MyReward _x000a_&lt;b&gt;85 hrs&lt;/b&gt; of Holiday _x000a_&lt;b&gt;0 hrs&lt;/b&gt; of Recognising Loyalty _x000a_&lt;b&gt;0 hrs&lt;/b&gt; of Work Anniversary _x000a_&lt;b&gt;-7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do I get information about my sick pay?"/>
        <s v="I am getting a mortgage and need a letter explaining my sickness benefits"/>
        <s v="I got married last week and need to change my surname"/>
        <s v="I have updated my name after getting married and need my email address updating"/>
        <s v="Sorry, you can't update your work email. Only Logical Access can do this. If you've recently updated your name or preferred name in PeopleCloud, Logical Access will email you in the next few days to ask if you'd like to update your work email to match your new name details._x000a__x000a_Your work email is &lt;a href='mailto:Natalie.Phillips@nationwide.co.uk'&gt;Natalie.Phillips@nationwide.co.uk&lt;/a&gt;._x000a__x000a_&lt;a href=&quot;https://dnn.fa.em2.oraclecloud.com/hcmUI/faces/deeplink?objType=EMP_CONTACT_INFO&amp;action=NONE&quot;&gt;View additional contact information&lt;/a&gt; including your phone, email, home address and other communication methods."/>
        <s v="I've looked at this and it doesn't mention the cover I have for sick pay"/>
        <s v="where do i upload p45"/>
        <s v="how to update my payment details"/>
        <s v="how do I change my contracted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laura.williams@nationwide.co.uk%22%2c+env%3a+%22https://dnn.fa.em2.oraclecloud.com%22%7d&amp;opauniqueuser=laura.williams@nationwide.co.uk"/>
        <s v="Hi can you tell me how to get a employers reference from Nationwide"/>
        <s v="Hi may i know what is happening with my holidays"/>
        <s v="Morning, I am needing some help in regards a letter confirming my uplift in salary due to competency.  I also need a copy of my contract, to show my employee benefits.   I am trying to get a mortgage and unless I get this information and confirmation of my uplift in salary any potential offer I put into for a property and subsequent mtg will not go through.  I can then potentially lose my home!"/>
        <s v="employers reference"/>
        <s v="hi, I'm looking to changing my hours, been told to contact hr, who do I speak to?"/>
        <s v="domestic leave"/>
        <s v="submit holiday"/>
        <s v="how to submit holiday"/>
        <s v="You have 13 submissions pending approval:"/>
        <s v="Here are your first 3 requests:_x000a__x000a_1. Personal Contribution Approval Requested for Adam Paphitis (411710) on 2023-08-31 by Adam Paphitis_x000a_Assigned on August 31st 2023_x000a__x000a_2. Personal Contribution Approval Requested for Adam Paphitis (411710) on 2023-08-31 by Adam Paphitis_x000a_Assigned on August 31st 2023_x000a__x000a_3. Personal Contribution Approval Requested for Adam Paphitis (411710) on 2023-08-31 by Adam Paphitis_x000a_Withdrawn on August 31st 2023_x000a__x000a_Next 3"/>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HANNAH.BATER@NATIONWIDE.CO.UK%22%2c+env%3a+%22https://dnn.fa.em2.oraclecloud.com%22%7d&amp;opauniqueuser=HANNAH.BATER@NATIONWIDE.CO.UK_x000a_Job Security and Redundancy Policy: https://dnn.fa.em2.oraclecloud.com:443/fscmUI/faces/deeplink?objType=CSO_ARTICLE_CONTENT_KM&amp;objKey=docId%3DHRPOL17%3Blocale%3Den_US&amp;action=EDIT_IN_TAB"/>
        <s v="manager is unable to approve overtime"/>
        <s v="overtime approval"/>
        <s v="manager approval issues"/>
        <s v="issue with approving my overtime request"/>
        <s v="I have recently changed my working hours from 5 days to 4 how much is my holiday allowance now"/>
        <s v="How to submit my P45"/>
        <s v="what category of service request should I raise"/>
        <s v="See my payslip"/>
        <s v="what is PSA"/>
        <s v="&lt;a href='https://dnn.fa.em2.oraclecloud.com/hcmUI/content/conn/FusionAppsContentRepository/uuid/dDocID:8741252?download&amp;XFND_SCHEME_ID=1&amp;XFND_CERT_FP=E7A6669B1744C0DE0883C285E2A79DD364729D79&amp;XFND_RANDOM=-8859034583157564670&amp;XFND_EXPIRES=1693478562991&amp;XFND_SIGNATURE=DpcYgM20PysvxB9q0~q5s3g0kgWLIG1wf6pmnkYPpJh6bhftIV7po4OT6SR6g-6NMoJltLc-wPzgeHdzJmvsW4mHEhz7kLXM7wsAcckXbyGwbabblDrHDXWOkpBDHtjM3WtLVguCAuO0cvMIekqWk1Y0qw~-2KMBE3kZ4cjCO78_&amp;Id=8741252' &gt;View your payslip&lt;/a&gt;"/>
        <s v="how to cancel overtime"/>
        <s v="Here's your absence balance as of 31/03/2023._x000a__x000a_&lt;b&gt;0 hrs&lt;/b&gt; of MyReward _x000a_&lt;b&gt;84 hrs&lt;/b&gt; of Holiday _x000a_&lt;b&gt;0 hrs&lt;/b&gt; of Recognising Loyalty _x000a_&lt;b&gt;7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CATHERINE.WALTON@NATIONWIDE.CO.UK%22%2c+env%3a+%22https://dnn.fa.em2.oraclecloud.com%22%7d&amp;opauniqueuser=CATHERINE.WALTON@NATIONWIDE.CO.UK_x000a_Job Security and Redundancy Policy: https://dnn.fa.em2.oraclecloud.com:443/fscmUI/faces/deeplink?objType=CSO_ARTICLE_CONTENT_KM&amp;objKey=docId%3DHRPOL17%3Blocale%3Den_US&amp;action=EDIT_IN_TAB"/>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Emilie.Staple@nationwide.co.uk%22%2c+env%3a+%22https://dnn.fa.em2.oraclecloud.com%22%7d&amp;opauniqueuser=Emilie.Staple@nationwide.co.uk"/>
        <s v="Hi, my line manager has approved a holiday cancellation for 30/05/2023 - -5/06/2023 but this has not been added back to my holiday balance.  To-date I have taken:_x000a_3 - 6 January â€“ 28 hours_x000a_21 April â€“ 7 hours_x000a__x000a_Scheduled:_x000a__x000a_4 - 8 September â€“ 35 hours _x000a_27 - 28 November â€“ 14 hours_x000a__x000a_Therefore 175 hours â€“ 84 = 91"/>
        <s v="How do I give notice to leave"/>
        <s v="what is my bank holiday entitlement"/>
        <s v="Change work schedule"/>
        <s v="When will my pay uplift show"/>
        <s v="can I change my base location"/>
        <s v="hello. please can you tell me how I can cancel leave booked as I need to reschedule later on September due to flight problems . Many thanks"/>
        <s v="Issue with absence balance"/>
        <s v="How do I contact HR about my absence balance"/>
        <s v="manage an employee base location"/>
        <s v="manage employee work location"/>
        <s v="fixed term extension"/>
        <s v="extending a fixed term contract"/>
        <s v="update on fixed term extension request"/>
        <s v="Changing bank details"/>
        <s v="Can I see the holiday calculator"/>
        <s v="&lt;a href='https://dnn.fa.em2.oraclecloud.com/hcmUI/content/conn/FusionAppsContentRepository/uuid/dDocID:8746043?download&amp;XFND_SCHEME_ID=1&amp;XFND_CERT_FP=E7A6669B1744C0DE0883C285E2A79DD364729D79&amp;XFND_RANDOM=-866187256487921566&amp;XFND_EXPIRES=1693484756876&amp;XFND_SIGNATURE=nLWmGJq9Bn2ZzY1KWbCWF-Gd75ldXGi3hrZopvV3nJM8xj~wVLAb8nj7nj4~haN5lPSy8zN6~RvZuOkf~11uKKpuaew1P4qAGTfDCQlHEpNBzdrEf~rpOCT9beSPhW1iYYaF6Z2FX69LGYyHZBbbmUyiEnlYf-AYDtRbo0Uccv4_&amp;Id=8746043' &gt;View your payslip&lt;/a&gt;"/>
        <s v="Pension tax relief"/>
        <s v="when did i become a senior fraud analyst - I need info for a witness statement and I cannot tell from records held"/>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REBECCA.LANGDON@NATIONWIDE.CO.UK%22%2c+env%3a+%22https://dnn.fa.em2.oraclecloud.com%22%7d&amp;opauniqueuser=REBECCA.LANGDON@NATIONWIDE.CO.UK"/>
        <s v="Here are your first 3 requests:_x000a__x000a_1. Personal Contribution Approval Requested for Tracey Clarke (041079) on 2023-08-29 by Tracey Clarke_x000a_Completed on August 30th 2023_x000a__x000a_2. Personal Contribution Approval Requested for Tracey Clarke (041079) on 2023-08-29 by Tracey Clarke_x000a_Completed on August 29th 2023_x000a__x000a_3. Personal Contribution Approval Requested for Tracey Clarke (041079) on 2023-08-29 by Tracey Clarke_x000a_Completed on August 29th 2023_x000a__x000a_Next 3"/>
        <s v="Here are your FYIs:_x000a__x000a_1. PeopleCloud Learning - You have recently been assigned learning_x000a__x000a_&lt;a href='https://dnn.fa.em2.oraclecloud.com:443/hcmUI/faces/adf.task-flow?tz=UTC&amp;df=medium&amp;dt=both&amp;tf=short&amp;lg=en&amp;cy=US&amp;bpmWorklistTaskId=79fc353a-72f3-4796-904a-dc495b8cf874&amp;bpmBrowserWindowStatus=taskFlowReturn&amp;bpmWorklistContext=9b41f593-8eb9-4598-bd75-b333efea12d4%3B%3BG%3B%3BrwwEzgHzAJcTXeOeb62gusaz9Qj1Q9Hj%2FrLgEtV%2FCQhi1jxMRkQ41N%2FGIP48fyKWoLM%2Fna91mgzj8CQS6dwcZm9EQike%2BOqyB1VhHNHoyNfk2skWdydGWWT%2FrshjPri3AON%2FOGyqwf5K9zgaOB6jFbO8zTbhzhdjD6w2PjkjO5n7DKgSURlbwFvTpWI%2BUTVa&amp;bpmClientType=&amp;sf=alta&amp;_id=HcmEmailNotificationHumantask_TF&amp;_document=WEB-INF%2Foracle%2Fapps%2Fhcm%2Fcommon%2Fcore%2Falerts%2FpublicUi%2Fcomponent%2Fflow%2FHcmEmailNotificationHumantask_TFxml.xml' target='_blank'&gt;View Details&lt;/a&gt;"/>
        <s v="Here are your FYIs:_x000a__x000a_1. PeopleCloud Learning - You have recently been assigned learning_x000a__x000a_&lt;a href='https://dnn.fa.em2.oraclecloud.com:443/hcmUI/faces/adf.task-flow?tz=UTC&amp;df=medium&amp;dt=both&amp;tf=short&amp;lg=en&amp;cy=US&amp;bpmWorklistTaskId=79fc353a-72f3-4796-904a-dc495b8cf874&amp;bpmBrowserWindowStatus=taskFlowReturn&amp;bpmWorklistContext=6011b29d-9561-4219-9673-593658181786%3B%3BG%3B%3Bvw0UtX0x%2BSt8lgRyYyayKpAsN2hCodmdyfT5FVZ6wPY3g3S2BTP6zVEW%2F6YtiOViRu64P7ba645yxzJ9zxmwA%2FgfAM1XppXqSeibK%2F7Dh13ib7dSrrW1QaY2R8Gh4x7J731DtKw0HRQ0tWAgBctsLFcZ1Jbc66ma%2Bmluufd%2BXsSjnS8WkMvH%2BtGUI8OfgWxY&amp;bpmClientType=&amp;sf=alta&amp;_id=HcmEmailNotificationHumantask_TF&amp;_document=WEB-INF%2Foracle%2Fapps%2Fhcm%2Fcommon%2Fcore%2Falerts%2FpublicUi%2Fcomponent%2Fflow%2FHcmEmailNotificationHumantask_TFxml.xml' target='_blank'&gt;View Details&lt;/a&gt;"/>
        <s v="How to change my email address"/>
        <s v="Sorry, you can't update your work email. Only Logical Access can do this. If you've recently updated your name or preferred name in PeopleCloud, Logical Access will email you in the next few days to ask if you'd like to update your work email to match your new name details._x000a__x000a_Your work email is &lt;a href='mailto:caroline.jones@nationwide.co.uk'&gt;caroline.jones@nationwide.co.uk&lt;/a&gt;._x000a__x000a_&lt;a href=&quot;https://dnn.fa.em2.oraclecloud.com/hcmUI/faces/deeplink?objType=EMP_CONTACT_INFO&amp;action=NONE&quot;&gt;View additional contact information&lt;/a&gt; including your phone, email, home address and other communication methods."/>
        <s v="I changed my name a while ago but my email is incorrect"/>
        <s v="Does this mean that my overtime has been approved?"/>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Tom.Campbell@nationwide.co.uk%22%2c+env%3a+%22https://dnn.fa.em2.oraclecloud.com%22%7d&amp;opauniqueuser=Tom.Campbell@nationwide.co.uk_x000a_Job Security and Redundancy Policy: https://dnn.fa.em2.oraclecloud.com:443/fscmUI/faces/deeplink?objType=CSO_ARTICLE_CONTENT_KM&amp;objKey=docId%3DHRPOL17%3Blocale%3Den_US&amp;action=EDIT_IN_TAB"/>
        <s v="overtime records for staff"/>
        <s v="Hi there, please can you let me know if my overtime has been approved as I have received an email from yourselves saying it has been cancelled? It shows on submitted claims but doesn@t say one way or another?"/>
        <s v="where can I find overttime logged by a member of staff"/>
        <s v="Hi I've just joined (P511424) Jonathan Avrancsev &lt;Jonathan.Avrancsev@nationwide.co.uk&gt; and would like to have my role title details corrected as this has been misspelt. See attachment below."/>
        <s v="i have withdrawn unapproved overtime request"/>
        <s v="job codes"/>
        <s v="privacy policy"/>
        <s v="maternity claims"/>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Priyadharshini.SubramanianChandrasekaran@nationwide.co.uk%22%2c+env%3a+%22https://dnn.fa.em2.oraclecloud.com%22%7d&amp;opauniqueuser=Priyadharshini.SubramanianChandrasekaran@nationwide.co.uk"/>
        <s v="what is my career family ?"/>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SHELLEY.FORD@NATIONWIDE.CO.UK%22%2c+env%3a+%22https://dnn.fa.em2.oraclecloud.com%22%7d&amp;opauniqueuser=SHELLEY.FORD@NATIONWIDE.CO.UK"/>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PHIL.RANDALL@NATIONWIDE.CO.UK%22%2c+env%3a+%22https://dnn.fa.em2.oraclecloud.com%22%7d&amp;opauniqueuser=PHIL.RANDALL@NATIONWIDE.CO.UK_x000a_Job Security and Redundancy Policy: https://dnn.fa.em2.oraclecloud.com:443/fscmUI/faces/deeplink?objType=CSO_ARTICLE_CONTENT_KM&amp;objKey=docId%3DHRPOL17%3Blocale%3Den_US&amp;action=EDIT_IN_TAB"/>
        <s v="upload p45"/>
        <s v="resolution framework"/>
        <s v="change role profile band E"/>
        <s v="Change role profile"/>
        <s v="change of role"/>
        <s v="where can I find the PeopleCloud Manager Keying Guide - 17 August 2023"/>
        <s v="Does the Absence Balance mean how many days are left to take or how many have been taken already?"/>
        <s v="Not helpful! Especially as a woman who has not been able to have children!"/>
        <s v="move day"/>
        <s v="You have the following time off in the next twelve months._x000a__x000a_&lt;b&gt;84 hrs&lt;/b&gt; of &lt;b&gt;Holiday&lt;/b&gt; from Nov 1st to Nov 16th_x000a__x000a_Schedule time off: https://dnn.fa.em2.oraclecloud.com/hcmUI/faces/deeplink?objType=ADD_ABSENCE&amp;action=NONE_x000a_View past absences_x000a_View absences for a specific duration_x000a_View absence balance (excl. sickness balance)"/>
        <s v="moving house"/>
        <s v="do i need to use holiday to move house"/>
        <s v="change office location"/>
        <s v="change contingent worker"/>
        <s v="amend location"/>
        <s v="how to i change location"/>
        <s v="Bupa query"/>
        <s v="can you carry over annual leave"/>
        <s v="when is pay review"/>
        <s v="How to change my location"/>
        <s v="change my location"/>
        <s v="Choose the right person to see their work location._x000a__x000a_Senior Case Owner_x000a_https://dnn.fa.em2.oraclecloud.com/hcmUI/personImage?personId=100000003537299&amp;returnSquare=true&amp;maxSize=800&amp;returnInitials=Y_x000a_Tasha  Bandey_x000a__x000a_HR Systems Manager_x000a_https://dnn.fa.em2.oraclecloud.com/hcmUI/personImage?personId=100000003502097&amp;returnSquare=true&amp;maxSize=800&amp;returnInitials=Y_x000a_Tasha Guise_x000a__x000a_FC Analyst_x000a_https://dnn.fa.em2.oraclecloud.com/hcmUI/personImage?personId=100000285415099&amp;returnSquare=true&amp;maxSize=800&amp;returnInitials=Y_x000a_Tasha Jordan_x000a__x000a_Financial Planning Manager_x000a_https://dnn.fa.em2.oraclecloud.com/hcmUI/personImage?personId=100000003487805&amp;returnSquare=true&amp;maxSize=800&amp;returnInitials=Y_x000a_Tasha Lenny_x000a__x000a_Contact Centre Snr Consultant_x000a_https://dnn.fa.em2.oraclecloud.com/hcmUI/personImage?personId=100000562350593&amp;returnSquare=true&amp;maxSize=800&amp;returnInitials=Y_x000a_Tasha Speirs_x000a__x000a_Show More" u="1"/>
        <s v="Here's your absence balance as of 01/08/2023._x000a__x000a_&lt;b&gt;113 hrs 15 mins&lt;/b&gt; of Holiday _x000a_&lt;b&gt;35 hrs&lt;/b&gt; of Family Support Leave _x000a_&lt;b&gt;0 hrs&lt;/b&gt; of Recognising Loyalty _x000a_&lt;b&gt;0 hrs&lt;/b&gt; of Work Anniversary _x000a_&lt;b&gt;0 hrs&lt;/b&gt; of MyReward _x000a_&lt;b&gt;-15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There are no scheduled absences for your reports between 01/08/2023 and 31/07/2024." u="1"/>
        <s v="Here's your absence balance as of 01/08/2023._x000a__x000a_&lt;b&gt;140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1/08/2023._x000a__x000a_&lt;b&gt;40 hrs 45 mins&lt;/b&gt; of Holiday _x000a_&lt;b&gt;0 hrs&lt;/b&gt; of Recognising Loyalty _x000a_&lt;b&gt;0 hrs&lt;/b&gt; of Work Anniversary _x000a_&lt;b&gt;0 hrs&lt;/b&gt; of MyReward _x000a_&lt;b&gt;-23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2/08/2023._x000a__x000a_&lt;b&gt;82 hrs 15 mins&lt;/b&gt; of Holiday _x000a_&lt;b&gt;0 hrs&lt;/b&gt; of Recognising Loyalty _x000a_&lt;b&gt;0 hrs&lt;/b&gt; of Work Anniversary _x000a_&lt;b&gt;0 hrs&lt;/b&gt; of MyReward _x000a_&lt;b&gt;-12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2/2023._x000a__x000a_&lt;b&gt;151 hrs 15 mins&lt;/b&gt; of Holiday _x000a_&lt;b&gt;0 hrs&lt;/b&gt; of Recognising Loyalty _x000a_&lt;b&gt;0 hrs&lt;/b&gt; of Work Anniversary _x000a_&lt;b&gt;15 hrs&lt;/b&gt; of MyReward _x000a_&lt;b&gt;-12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2/08/2023._x000a__x000a_&lt;b&gt;85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2/08/2023._x000a__x000a_&lt;b&gt;104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2/08/2023._x000a__x000a_&lt;b&gt;104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02/08/2023._x000a__x000a_&lt;b&gt;144 hrs&lt;/b&gt; of Holiday _x000a_&lt;b&gt;0 hrs&lt;/b&gt; of Recognising Loyalty _x000a_&lt;b&gt;0 hrs&lt;/b&gt; of Work Anniversary _x000a_&lt;b&gt;0 hrs&lt;/b&gt; of MyReward _x000a_&lt;b&gt;-9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2/08/2023._x000a__x000a_&lt;b&gt;98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You don't have any time off taken or scheduled between 02/08/2023 and 03/08/2023.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u="1"/>
        <d v="2023-08-03T00:00:00" u="1"/>
        <s v="Here's your absence balance as of 08/03/2023._x000a__x000a_&lt;b&gt;122 hrs 45 mins&lt;/b&gt; of Holiday _x000a_&lt;b&gt;0 hrs&lt;/b&gt; of Recognising Loyalty _x000a_&lt;b&gt;0 hrs&lt;/b&gt; of Work Anniversary _x000a_&lt;b&gt;21 hrs&lt;/b&gt; of MyReward _x000a_&lt;b&gt;2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d v="2023-03-08T00:00:00" u="1"/>
        <s v="Here's your absence balance as of 03/08/2023._x000a__x000a_&lt;b&gt;104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2/08/2023._x000a__x000a_&lt;b&gt;66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2/08/2023._x000a__x000a_&lt;b&gt;65 hrs 30 mins&lt;/b&gt; of Holiday _x000a_&lt;b&gt;0 hrs&lt;/b&gt; of Recognising Loyalty _x000a_&lt;b&gt;0 hrs&lt;/b&gt; of Work Anniversary _x000a_&lt;b&gt;0 hrs&lt;/b&gt; of MyReward _x000a_&lt;b&gt;-10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2/08/2023._x000a__x000a_&lt;b&gt;65 hrs&lt;/b&gt; of Holiday _x000a_&lt;b&gt;0 hrs&lt;/b&gt; of Recognising Loyalty _x000a_&lt;b&gt;0 hrs&lt;/b&gt; of Work Anniversary _x000a_&lt;b&gt;0 hrs&lt;/b&gt; of MyReward _x000a_&lt;b&gt;-12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3/08/2023._x000a__x000a_&lt;b&gt;126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3/08/2023._x000a__x000a_&lt;b&gt;87 hrs 15 mins&lt;/b&gt; of Holiday _x000a_&lt;b&gt;0 hrs&lt;/b&gt; of Recognising Loyalty _x000a_&lt;b&gt;0 hrs&lt;/b&gt; of Work Anniversary _x000a_&lt;b&gt;0 hrs&lt;/b&gt; of MyReward _x000a_&lt;b&gt;-13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3/08/2023._x000a__x000a_&lt;b&gt;65 hrs 30 mins&lt;/b&gt; of Holiday _x000a_&lt;b&gt;0 hrs&lt;/b&gt; of Recognising Loyalty _x000a_&lt;b&gt;0 hrs&lt;/b&gt; of Work Anniversary _x000a_&lt;b&gt;0 hrs&lt;/b&gt; of MyReward _x000a_&lt;b&gt;-10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3/08/2023._x000a__x000a_&lt;b&gt;72 hrs 15 mins&lt;/b&gt; of Holiday _x000a_&lt;b&gt;0 hrs&lt;/b&gt; of Recognising Loyalty _x000a_&lt;b&gt;0 hrs&lt;/b&gt; of Work Anniversary _x000a_&lt;b&gt;0 hrs&lt;/b&gt; of MyReward _x000a_&lt;b&gt;-6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3/08/2023._x000a__x000a_&lt;b&gt;148 hrs 45 mins&lt;/b&gt; of Holiday _x000a_&lt;b&gt;0 hrs&lt;/b&gt; of Recognising Loyalty _x000a_&lt;b&gt;0 hrs&lt;/b&gt; of Work Anniversary _x000a_&lt;b&gt;0 hrs&lt;/b&gt; of MyReward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3/08/2023._x000a__x000a_&lt;b&gt;103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3/08/2023._x000a__x000a_&lt;b&gt;30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3/08/2023._x000a__x000a_&lt;b&gt;124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4/08/2023._x000a__x000a_&lt;b&gt;133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4/08/2023._x000a__x000a_&lt;b&gt;101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4/08/2023._x000a__x000a_&lt;b&gt;47 hrs 4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I joined on 31/10/1988  how much notice do I need to give if I intend to retire on 31/03/2024.  And how much if it was 28/02/2024" u="1"/>
        <s v="Here's your absence balance as of 05/08/2023._x000a__x000a_&lt;b&gt;65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5/08/2023._x000a__x000a_&lt;b&gt;65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past absences" u="1"/>
        <s v="Here's your absence balance as of 07/08/2023._x000a__x000a_&lt;b&gt;101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7/08/2023._x000a__x000a_&lt;b&gt;80 hrs 30 mins&lt;/b&gt; of Holiday _x000a_&lt;b&gt;0 hrs&lt;/b&gt; of Sabbatical Leave _x000a_&lt;b&gt;0 hrs&lt;/b&gt; of Recognising Loyalty _x000a_&lt;b&gt;0 hrs&lt;/b&gt; of Work Anniversary _x000a_&lt;b&gt;0 hrs&lt;/b&gt; of MyReward _x000a_&lt;b&gt;-4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7/08/2023._x000a__x000a_&lt;b&gt;100 hrs 2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7/08/2023._x000a__x000a_&lt;b&gt;67 hrs&lt;/b&gt; of Holiday _x000a_&lt;b&gt;0 hrs&lt;/b&gt; of Recognising Loyalty _x000a_&lt;b&gt;0 hrs&lt;/b&gt; of Work Anniversary _x000a_&lt;b&gt;0 hrs&lt;/b&gt; of MyReward _x000a_&lt;b&gt;-13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7/08/2023._x000a__x000a_&lt;b&gt;132 hrs 30 mins&lt;/b&gt; of Holiday _x000a_&lt;b&gt;7 hrs&lt;/b&gt; of Recognising Loyalty _x000a_&lt;b&gt;7 hrs&lt;/b&gt; of Work Anniversary _x000a_&lt;b&gt;0 hrs&lt;/b&gt; of MyReward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7/08/2023._x000a__x000a_&lt;b&gt;132 hrs 30 mins&lt;/b&gt; of Holiday _x000a_&lt;b&gt;7 hrs&lt;/b&gt; of Recognising Loyalty _x000a_&lt;b&gt;7 hrs&lt;/b&gt; of Work Anniversary _x000a_&lt;b&gt;0 hrs&lt;/b&gt; of MyReward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07/08/2023._x000a__x000a_&lt;b&gt;91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8/23._x000a__x000a_&lt;b&gt;98 hrs&lt;/b&gt; of Holiday _x000a_&lt;b&gt;7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8/2023._x000a__x000a_&lt;b&gt;80 hrs 30 mins&lt;/b&gt; of Holiday _x000a_&lt;b&gt;0 hrs&lt;/b&gt; of Sabbatical Leave _x000a_&lt;b&gt;0 hrs&lt;/b&gt; of Recognising Loyalty _x000a_&lt;b&gt;0 hrs&lt;/b&gt; of Work Anniversary _x000a_&lt;b&gt;0 hrs&lt;/b&gt; of MyReward _x000a_&lt;b&gt;-4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8/2023._x000a__x000a_&lt;b&gt;91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8/2023._x000a__x000a_&lt;b&gt;73 hrs 30 mins&lt;/b&gt; of Holiday _x000a_&lt;b&gt;0 hrs&lt;/b&gt; of Recognising Loyalty _x000a_&lt;b&gt;0 hrs&lt;/b&gt; of Work Anniversary _x000a_&lt;b&gt;0 hrs&lt;/b&gt; of MyReward _x000a_&lt;b&gt;-24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8/2023._x000a__x000a_&lt;b&gt;54 hrs 45 mins&lt;/b&gt; of Holiday _x000a_&lt;b&gt;0 hrs&lt;/b&gt; of Recognising Loyalty _x000a_&lt;b&gt;0 hrs&lt;/b&gt; of Work Anniversary _x000a_&lt;b&gt;0 hrs&lt;/b&gt; of MyReward _x000a_&lt;b&gt;-9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8/2023._x000a__x000a_&lt;b&gt;78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8/2023._x000a__x000a_&lt;b&gt;78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d v="2023-08-21T00:00:00" u="1"/>
        <s v="Here's your absence balance as of 21/08/2023._x000a__x000a_&lt;b&gt;33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You have the following time off scheduled between 21/08/2023 and 31/12/2023._x000a__x000a_&lt;b&gt;7 hrs&lt;/b&gt; of &lt;b&gt;Holiday&lt;/b&gt; on Sep 6th_x000a_&lt;b&gt;7 hrs&lt;/b&gt; of &lt;b&gt;Holiday&lt;/b&gt; on Nov 15th_x000a_&lt;b&gt;14 hrs&lt;/b&gt; of &lt;b&gt;Holiday&lt;/b&gt; from Nov 16th to Nov 17th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u="1"/>
        <d v="2023-11-18T00:00:00" u="1"/>
        <s v="Here's your absence balance as of 18/11/2023._x000a__x000a_&lt;b&gt;5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08/08/2023._x000a__x000a_&lt;b&gt;54 hrs 45 mins&lt;/b&gt; of Holiday _x000a_&lt;b&gt;0 hrs&lt;/b&gt; of Recognising Loyalty _x000a_&lt;b&gt;0 hrs&lt;/b&gt; of Work Anniversary _x000a_&lt;b&gt;0 hrs&lt;/b&gt; of MyReward _x000a_&lt;b&gt;-9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08/08/2023._x000a__x000a_&lt;b&gt;202 hrs 4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8/2023._x000a__x000a_&lt;b&gt;18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8/2023._x000a__x000a_&lt;b&gt;77 hrs 12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9/08/2023._x000a__x000a_&lt;b&gt;94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9/08/2023._x000a__x000a_&lt;b&gt;119 hrs&lt;/b&gt; of Holiday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1/08/2023._x000a__x000a_&lt;b&gt;84 hrs&lt;/b&gt; of Holiday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9/08/2023._x000a__x000a_&lt;b&gt;76 hrs 45 mins&lt;/b&gt; of Holiday _x000a_&lt;b&gt;0 hrs&lt;/b&gt; of Recognising Loyalty _x000a_&lt;b&gt;0 hrs&lt;/b&gt; of Work Anniversary _x000a_&lt;b&gt;0 hrs&lt;/b&gt; of MyReward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9/08/2023._x000a__x000a_&lt;b&gt;76 hrs 45 mins&lt;/b&gt; of Holiday _x000a_&lt;b&gt;0 hrs&lt;/b&gt; of Recognising Loyalty _x000a_&lt;b&gt;0 hrs&lt;/b&gt; of Work Anniversary _x000a_&lt;b&gt;0 hrs&lt;/b&gt; of MyReward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09/08/2023._x000a__x000a_&lt;b&gt;126 hrs&lt;/b&gt; of Holiday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9/08/2023._x000a__x000a_&lt;b&gt;77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d v="2023-08-18T00:00:00" u="1"/>
        <s v="Here's your absence balance as of 18/08/2023._x000a__x000a_&lt;b&gt;0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9/08/2023._x000a__x000a_&lt;b&gt;92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9/08/2023._x000a__x000a_&lt;b&gt;98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0/08/2023._x000a__x000a_&lt;b&gt;126 hrs&lt;/b&gt; of Holiday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0/08/2023._x000a__x000a_&lt;b&gt;112 hrs&lt;/b&gt; of Holiday _x000a_&lt;b&gt;210 hrs&lt;/b&gt; of Sabbatical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0/08/2023._x000a__x000a_&lt;b&gt;117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1/08/2023._x000a__x000a_&lt;b&gt;0 hrs&lt;/b&gt; of MyReward _x000a_&lt;b&gt;19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1/08/2023._x000a__x000a_&lt;b&gt;0 hrs&lt;/b&gt; of MyReward _x000a_&lt;b&gt;175 hrs&lt;/b&gt; of Holiday _x000a_&lt;b&gt;0 hrs&lt;/b&gt; of Recognising Loyalty _x000a_&lt;b&gt;0 hrs&lt;/b&gt; of Work Anniversary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1/08/2023._x000a__x000a_&lt;b&gt;0 hrs&lt;/b&gt; of MyReward _x000a_&lt;b&gt;62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1/08/2023._x000a__x000a_&lt;b&gt;0 hrs&lt;/b&gt; of MyReward _x000a_&lt;b&gt;175 hrs 5 mins&lt;/b&gt; of Holiday _x000a_&lt;b&gt;0 hrs&lt;/b&gt; of Recognising Loyalty _x000a_&lt;b&gt;7 hrs&lt;/b&gt; of Work Anniversary _x000a_&lt;b&gt;0 hrs&lt;/b&gt; of Public Holiday _x000a_&lt;b&gt;0 hrs&lt;/b&gt; of Sabbatical Leave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1/08/2023._x000a__x000a_&lt;b&gt;0 hrs&lt;/b&gt; of MyReward _x000a_&lt;b&gt;137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1/08/2023._x000a__x000a_&lt;b&gt;0 hrs&lt;/b&gt; of MyReward _x000a_&lt;b&gt;77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2/08/2023._x000a__x000a_&lt;b&gt;0 hrs&lt;/b&gt; of MyReward _x000a_&lt;b&gt;175 hrs 5 mins&lt;/b&gt; of Holiday _x000a_&lt;b&gt;0 hrs&lt;/b&gt; of Recognising Loyalty _x000a_&lt;b&gt;7 hrs&lt;/b&gt; of Work Anniversary _x000a_&lt;b&gt;0 hrs&lt;/b&gt; of Public Holiday _x000a_&lt;b&gt;0 hrs&lt;/b&gt; of Sabbatical Leave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2/08/2023._x000a__x000a_&lt;b&gt;173 hrs&lt;/b&gt; of Holiday _x000a_&lt;b&gt;0 hrs&lt;/b&gt; of Sabbatical Leave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3/08/2023._x000a__x000a_&lt;b&gt;112 hrs&lt;/b&gt; of Holiday _x000a_&lt;b&gt;0 hrs&lt;/b&gt; of Recognising Loyalty _x000a_&lt;b&gt;0 hrs&lt;/b&gt; of Work Anniversary _x000a_&lt;b&gt;0 hrs&lt;/b&gt; of MyReward _x000a_&lt;b&gt;-1 hr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4/08/2023._x000a__x000a_&lt;b&gt;151 hrs 15 mins&lt;/b&gt; of Holiday _x000a_&lt;b&gt;0 hrs&lt;/b&gt; of Recognising Loyalty _x000a_&lt;b&gt;0 hrs&lt;/b&gt; of Work Anniversary _x000a_&lt;b&gt;0 hrs&lt;/b&gt; of MyReward _x000a_&lt;b&gt;-8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4/08/2023._x000a__x000a_&lt;b&gt;70 hrs 30 mins&lt;/b&gt; of Holiday _x000a_&lt;b&gt;0 hrs&lt;/b&gt; of Recognising Loyalty _x000a_&lt;b&gt;0 hrs&lt;/b&gt; of Work Anniversary _x000a_&lt;b&gt;0 hrs&lt;/b&gt; of MyReward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4/08/2023._x000a__x000a_&lt;b&gt;78 hrs 58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4/08/2023._x000a__x000a_&lt;b&gt;113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4/08/2023._x000a__x000a_&lt;b&gt;113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14/08/2023._x000a__x000a_&lt;b&gt;161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4/08/2023._x000a__x000a_&lt;b&gt;125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4/08/2023._x000a__x000a_&lt;b&gt;115 hrs 30 mins&lt;/b&gt; of Holiday _x000a_&lt;b&gt;0 hrs&lt;/b&gt; of Recognising Loyalty _x000a_&lt;b&gt;0 hrs&lt;/b&gt; of Work Anniversary _x000a_&lt;b&gt;0 hrs&lt;/b&gt; of MyReward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4/08/2023._x000a__x000a_&lt;b&gt;127 hrs 19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4/08/2023._x000a__x000a_&lt;b&gt;127 hrs 19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past absences" u="1"/>
        <s v="Here's your absence balance as of 14/08/2023._x000a__x000a_&lt;b&gt;175 hrs&lt;/b&gt; of Holiday _x000a_&lt;b&gt;0 hrs&lt;/b&gt; of Recognising Loyalty _x000a_&lt;b&gt;0 hrs&lt;/b&gt; of Work Anniversary _x000a_&lt;b&gt;7 hrs 10 min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119 hrs 45 mins&lt;/b&gt; of Holiday _x000a_&lt;b&gt;0 hrs&lt;/b&gt; of Recognising Loyalty _x000a_&lt;b&gt;0 hrs&lt;/b&gt; of Work Anniversary _x000a_&lt;b&gt;0 hrs&lt;/b&gt; of MyReward _x000a_&lt;b&gt;-10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48 hrs&lt;/b&gt; of Holiday _x000a_&lt;b&gt;0 hrs&lt;/b&gt; of Recognising Loyalty _x000a_&lt;b&gt;0 hrs&lt;/b&gt; of Work Anniversary _x000a_&lt;b&gt;0 hrs&lt;/b&gt; of MyReward _x000a_&lt;b&gt;6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74 hrs 15 mins&lt;/b&gt; of Holiday _x000a_&lt;b&gt;0 hrs&lt;/b&gt; of Recognising Loyalty _x000a_&lt;b&gt;0 hrs&lt;/b&gt; of Work Anniversary _x000a_&lt;b&gt;0 hrs&lt;/b&gt; of MyReward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74 hrs 15 mins&lt;/b&gt; of Holiday _x000a_&lt;b&gt;0 hrs&lt;/b&gt; of Recognising Loyalty _x000a_&lt;b&gt;0 hrs&lt;/b&gt; of Work Anniversary _x000a_&lt;b&gt;0 hrs&lt;/b&gt; of MyReward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15/08/2023._x000a__x000a_&lt;b&gt;60 hrs&lt;/b&gt; of Holiday _x000a_&lt;b&gt;0 hrs&lt;/b&gt; of Recognising Loyalty _x000a_&lt;b&gt;0 hrs&lt;/b&gt; of Work Anniversary _x000a_&lt;b&gt;0 hrs&lt;/b&gt; of MyReward _x000a_&lt;b&gt;-1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52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113 hrs&lt;/b&gt; of Holiday _x000a_&lt;b&gt;120 hrs&lt;/b&gt; of Sabbatical Leave _x000a_&lt;b&gt;0 hrs&lt;/b&gt; of Recognising Loyalty _x000a_&lt;b&gt;4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115 hrs 4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127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112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86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94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6/08/2023._x000a__x000a_&lt;b&gt;101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6/08/2023._x000a__x000a_&lt;b&gt;67 hrs 2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6/08/2023._x000a__x000a_&lt;b&gt;115 hrs&lt;/b&gt; of Holiday _x000a_&lt;b&gt;0 hrs&lt;/b&gt; of Sabbatical Leave _x000a_&lt;b&gt;25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You were paid ------ GBP on 21/08/2023._x000a_Here's your payslip information." u="1"/>
        <s v="GB P45 Plain Paper_x000a_go to www.gov.uk/government/publications/income-tax-claiming-tax-back-when-you-have-stopped-working-p50 Help If you need more help, go to www.gov.uk/topic/personal-tax_x000a_Open Link: https://dnn.fa.em2.oraclecloud.com:443/utility/resources/fusion/content/draft/34EB7A6E4413439D85F1724503D44478/A1417E3AA24D4FB5B954553FB0F96E9F/OOTB%20amended_R147_%20P45%20Automated%20Letter%20-%2016%20May%202023.docx_x000a__x000a_Right to Erase Request - 12 Month Response Text Email 4 August 2023.docx_x000a_Each application will be erased after 12 months in line with our data retention. Weâ€™re here to help_x000a_Open Link: https://dnn.fa.em2.oraclecloud.com:443/utility/resources/fusion/content/draft/DF56B113B5F34B3D8A9E55E15439FECA/B28DBB441FF44D9483259728B97A74B0/Right%20to%20Erase%20Request%20-%2012%20Month%20Response%20Text%20Email%204%20August%202023.docx_x000a__x000a_NW_NT1793 SoW Projected End Date Approaching (6_ 4_ 2 weeks prior) Automated Not_x000a_Weâ€™re here to help If you have any further queries, please contact Resource.Requests@nationwide.co.uk Kind regards,_x000a_Open Link: https://dnn.fa.em2.oraclecloud.com:443/utility/resources/fusion/content/draft/0298EAB263404A30A5F94FA9C3868468/BE089263F82C430F88B0B00CCA95E38A/NW_NT1793%20SoW%20Projected%20End%20Date%20Approaching%20%286_%204_%202%20weeks%20prior%29%20Automated%20Notification%20-%2009%20August%202023.docx_x000a__x000a_NW_NT1897 SoW Projected End Date Approaching (1 week prior) Automated Notificati_x000a_Weâ€™re here to help If you have any further queries, please contact Resource.Requests@nationwide.co.uk Kind regards,_x000a_Open Link: https://dnn.fa.em2.oraclecloud.com:443/utility/resources/fusion/content/draft/831FC2909DF2478DA26E838BAAF5E606/646E9AB961DB4BF6A0B4F8F818964A4D/NW_NT1897%20SoW%20Projected%20End%20Date%20Approaching%20%281%20week%20prior%29%20Automated%20Notification%20-%2009%20August%202023.docx" u="1"/>
        <s v="Here's your absence balance as of 16/08/2023._x000a__x000a_&lt;b&gt;31 hrs 45 mins&lt;/b&gt; of Holiday _x000a_&lt;b&gt;0 hrs&lt;/b&gt; of Recognising Loyalty _x000a_&lt;b&gt;0 hrs&lt;/b&gt; of Work Anniversary _x000a_&lt;b&gt;0 hrs&lt;/b&gt; of MyReward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6/08/2023._x000a__x000a_&lt;b&gt;174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Absence balance as of 01/08/23" u="1"/>
        <s v="Here's your absence balance as of 08/01/2023._x000a__x000a_&lt;b&gt;223 hrs 19 mins&lt;/b&gt; of Holiday _x000a_&lt;b&gt;0 hrs&lt;/b&gt; of Recognising Loyalty _x000a_&lt;b&gt;0 hrs&lt;/b&gt; of Work Anniversary _x000a_&lt;b&gt;35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6/08/2023._x000a__x000a_&lt;b&gt;100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6/08/2023._x000a__x000a_&lt;b&gt;56 hrs 1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6/08/2023._x000a__x000a_&lt;b&gt;35 hrs 45 mins&lt;/b&gt; of Holiday _x000a_&lt;b&gt;0 hrs&lt;/b&gt; of Recognising Loyalty _x000a_&lt;b&gt;0 hrs&lt;/b&gt; of Work Anniversary _x000a_&lt;b&gt;0 hrs&lt;/b&gt; of MyReward _x000a_&lt;b&gt;-21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You didn't take any scheduled time off on 21/08/2023.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u="1"/>
        <s v="There are no scheduled absences for your reports between 16/08/232023 and 17/08/232023." u="1"/>
        <s v="Step 1: Log into IIQ from the Intranet Home page:_x000a_Step 4: Select your name so the green tick appears, and then click â€˜Nextâ€™ at the bottom of the screen. Step 5: In the â€˜Searchâ€™ field, search for â€˜Occupational Healthâ€™ to find the AD group. Step 6: Select the AD group so that the green tick appears and click â€˜Nextâ€™ at the bottom of the screen._x000a_Open Link: https://dnn.fa.em2.oraclecloud.com:443/utility/resources/fusion/content/draft/CFA85F680CE042A38AB24C05776152A8/B9EAC684701944ED97C67226C2700177/IIQ%20Access%20-%20Screen%20Shots%20Guide%205%20January%202023.pdf_x000a__x000a_Wellbeing â€“ Sources of Support_x000a_who are absent or who have health concerns, so they can remain in or return safely to work. For more information, search the intranet for Occupational Health or follow this link: Occupational Health_x000a_Open Link: https://dnn.fa.em2.oraclecloud.com:443/utility/resources/fusion/content/draft/6783E1CF417D42049751D4149C480C8D/366B071DA257426ABE2ED478499D4C6B/Wellbeing%20%20Sources%20of%20Support%20Guide%20-%2018%20May%202023.pdf_x000a__x000a_Sickness Absence Manager Toolkit - Manager Mini Guide_x000a_Before any decisions are made seek HR and Occupational Health advice . If your employee returns early, remember to update the return date on PeopleCloud so that their absence record remains up to date and to ensure they are paid correctly._x000a_Open Link: https://dnn.fa.em2.oraclecloud.com:443/utility/resources/fusion/content/draft/27F4BED9BDB74D698BD86C6FD16A2A43/59053D233D7C4A27A6591371DCAB30D4/Sickness%20Absence%20Manager%20Toolkit%20-%20Manager%20Mini%20Guide%20-%2016%20May%202023.pdf_x000a__x000a_Managing Sickness Absence â€“ Manager Guide_x000a_Although they may not be fit enough to carry out their substantive role, it may be possible for them to return temporarily to another role within their Community or in another part of the business. Be aware of what opportunities are available for your employee, discuss opportunities with other managers and the employee. Before any decisions are made seek HR and Occupational Health advice._x000a_Open Link: https://dnn.fa.em2.oraclecloud.com:443/utility/resources/fusion/content/draft/8977027F17574D5888B164A3E53F3857/4D97C9221A32419DB2630B6DC2FFA92C/Managing%20Sickness%20Absence%20-%20Manager%20Guide%20-%2016%20May%202023.pdf" u="1"/>
        <s v="Here's your absence balance as of 16/08/2023._x000a__x000a_&lt;b&gt;44 hrs&lt;/b&gt; of Holiday _x000a_&lt;b&gt;0 hrs&lt;/b&gt; of Recognising Loyalty _x000a_&lt;b&gt;0 hrs&lt;/b&gt; of Work Anniversary _x000a_&lt;b&gt;0 hrs&lt;/b&gt; of MyReward _x000a_&lt;b&gt;-13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6/08/2023._x000a__x000a_&lt;b&gt;0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7/08/2023._x000a__x000a_&lt;b&gt;48 hrs 45 mins&lt;/b&gt; of Holiday _x000a_&lt;b&gt;0 hrs&lt;/b&gt; of Recognising Loyalty _x000a_&lt;b&gt;0 hrs&lt;/b&gt; of Work Anniversary _x000a_&lt;b&gt;0 hrs&lt;/b&gt; of MyReward _x000a_&lt;b&gt;-19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7/08/2023._x000a__x000a_&lt;b&gt;65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7/08/2023._x000a__x000a_&lt;b&gt;81 hrs 15 mins&lt;/b&gt; of Holiday _x000a_&lt;b&gt;0 hrs&lt;/b&gt; of Recognising Loyalty _x000a_&lt;b&gt;0 hrs&lt;/b&gt; of Work Anniversary _x000a_&lt;b&gt;0 hrs&lt;/b&gt; of MyReward _x000a_&lt;b&gt;5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7/08/2023._x000a__x000a_&lt;b&gt;67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7/08/2023._x000a__x000a_&lt;b&gt;166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8/08/2023._x000a__x000a_&lt;b&gt;126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8/08/2023._x000a__x000a_&lt;b&gt;124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8/08/2023._x000a__x000a_&lt;b&gt;113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9/08/2023._x000a__x000a_&lt;b&gt;0 hrs&lt;/b&gt; of MyReward _x000a_&lt;b&gt;72 hrs 30 mins&lt;/b&gt; of Holiday _x000a_&lt;b&gt;0 hrs&lt;/b&gt; of Recognising Loyalty _x000a_&lt;b&gt;0 hrs&lt;/b&gt; of Work Anniversary _x000a_&lt;b&gt;22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9/08/2023._x000a__x000a_&lt;b&gt;0 hrs&lt;/b&gt; of MyReward _x000a_&lt;b&gt;72 hrs 30 mins&lt;/b&gt; of Holiday _x000a_&lt;b&gt;0 hrs&lt;/b&gt; of Recognising Loyalty _x000a_&lt;b&gt;0 hrs&lt;/b&gt; of Work Anniversary _x000a_&lt;b&gt;22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21/08/2023._x000a__x000a_&lt;b&gt;0 hrs&lt;/b&gt; of MyReward _x000a_&lt;b&gt;84 hrs&lt;/b&gt; of Holiday _x000a_&lt;b&gt;0 hrs&lt;/b&gt; of Recognising Loyalty _x000a_&lt;b&gt;7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1/08/2023._x000a__x000a_&lt;b&gt;57 hrs 15 mins&lt;/b&gt; of Holiday _x000a_&lt;b&gt;210 hrs&lt;/b&gt; of Sabbatical Leave _x000a_&lt;b&gt;0 hrs&lt;/b&gt; of Recognising Loyalty _x000a_&lt;b&gt;7 hrs&lt;/b&gt; of Work Anniversary _x000a_&lt;b&gt;0 hrs&lt;/b&gt; of MyReward _x000a_&lt;b&gt;-6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i, i have had my duplicate overtime claim for 9/8/23 approved twice by my manager. will this be adjusted and not go thru twice" u="1"/>
        <s v="i have had a overtime request duplicated and approved twice for 09/08/23. can this be adjusted by payroll as should only be one dayof overtime worked and approved" u="1"/>
        <s v="Here's your absence balance as of 21/08/2023._x000a__x000a_&lt;b&gt;206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1/08/2023._x000a__x000a_&lt;b&gt;127 hrs 30 mins&lt;/b&gt; of Holiday _x000a_&lt;b&gt;0 hrs&lt;/b&gt; of Sabbatical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1/08/2023._x000a__x000a_&lt;b&gt;89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1/08/2023._x000a__x000a_&lt;b&gt;0 hrs&lt;/b&gt; of MyReward _x000a_&lt;b&gt;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1/08/2023._x000a__x000a_&lt;b&gt;20 hrs&lt;/b&gt; of MyReward _x000a_&lt;b&gt;106 hrs 58 mins&lt;/b&gt; of Holiday _x000a_&lt;b&gt;0 hrs&lt;/b&gt; of Recognising Loyalty _x000a_&lt;b&gt;0 hrs&lt;/b&gt; of Work Anniversary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1/08/2023._x000a__x000a_&lt;b&gt;0 hrs&lt;/b&gt; of MyReward _x000a_&lt;b&gt;144 hrs&lt;/b&gt; of Holiday _x000a_&lt;b&gt;0 hrs&lt;/b&gt; of Recognising Loyalty _x000a_&lt;b&gt;0 hrs&lt;/b&gt; of Work Anniversary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1/08/2023._x000a__x000a_&lt;b&gt;16 hrs&lt;/b&gt; of MyReward _x000a_&lt;b&gt;78 hrs 45 mins&lt;/b&gt; of Holiday _x000a_&lt;b&gt;0 hrs&lt;/b&gt; of Recognising Loyalty _x000a_&lt;b&gt;0 hrs&lt;/b&gt; of Work Anniversary _x000a_&lt;b&gt;-17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1/08/2023._x000a__x000a_&lt;b&gt;0 hrs&lt;/b&gt; of MyReward _x000a_&lt;b&gt;56 hrs 1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2/08/2023._x000a__x000a_&lt;b&gt;0 hrs&lt;/b&gt; of MyReward _x000a_&lt;b&gt;84 hrs&lt;/b&gt; of Holiday _x000a_&lt;b&gt;0 hrs&lt;/b&gt; of Recognising Loyalty _x000a_&lt;b&gt;7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2/08/2023._x000a__x000a_&lt;b&gt;0 hrs&lt;/b&gt; of MyReward _x000a_&lt;b&gt;107 hrs 1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d v="2023-08-22T00:00:00" u="1"/>
        <s v="Here's your absence balance as of 22/08/2023._x000a__x000a_&lt;b&gt;210 hrs&lt;/b&gt; of Sabbatical Leave _x000a_&lt;b&gt;0 hrs&lt;/b&gt; of MyReward _x000a_&lt;b&gt;59 hrs 30 mins&lt;/b&gt; of Holiday _x000a_&lt;b&gt;0 hrs&lt;/b&gt; of Recognising Loyalty _x000a_&lt;b&gt;7 hrs&lt;/b&gt; of Work Anniversary _x000a_&lt;b&gt;-15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2/08/2023._x000a__x000a_&lt;b&gt;0 hrs&lt;/b&gt; of MyReward _x000a_&lt;b&gt;59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2/08/2023._x000a__x000a_&lt;b&gt;0 hrs&lt;/b&gt; of MyReward _x000a_&lt;b&gt;21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2/08/2023._x000a__x000a_&lt;b&gt;0 hrs&lt;/b&gt; of Recognising Loyalty _x000a_&lt;b&gt;0 hrs&lt;/b&gt; of Work Anniversary _x000a_&lt;b&gt;0 hrs&lt;/b&gt; of Public Holiday _x000a_&lt;b&gt;65 hrs 15 mins&lt;/b&gt; of Holiday _x000a_&lt;b&gt;0 hrs&lt;/b&gt; of MyReward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2/08/2023._x000a__x000a_&lt;b&gt;0 hrs&lt;/b&gt; of Public Holiday _x000a_&lt;b&gt;0 hrs&lt;/b&gt; of Work Anniversary _x000a_&lt;b&gt;0 hrs&lt;/b&gt; of MyReward _x000a_&lt;b&gt;120 hrs 15 mins&lt;/b&gt; of Holiday _x000a_&lt;b&gt;0 hrs&lt;/b&gt; of Recognising Loyalt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2/08/2023._x000a__x000a_&lt;b&gt;0 hrs&lt;/b&gt; of MyReward _x000a_&lt;b&gt;45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d v="2023-08-25T00:00:00" u="1"/>
        <s v="Here's your absence balance as of 25/08/2023._x000a__x000a_&lt;b&gt;0 hrs&lt;/b&gt; of MyReward _x000a_&lt;b&gt;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the absence balance for &lt;b&gt;Lisa Smith&lt;/b&gt; as of 22/08/2023._x000a__x000a_&lt;b&gt;65 hrs 45 mins&lt;/b&gt; of Holiday _x000a_&lt;b&gt;21 hrs&lt;/b&gt; of Family Support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View balance as of another date_x000a_View future absences_x000a_View past absences" u="1"/>
        <s v="22/038/23" u="1"/>
        <s v="Here's your absence balance as of 22/08/2023._x000a__x000a_&lt;b&gt;98 hrs&lt;/b&gt; of Holiday _x000a_&lt;b&gt;210 hrs&lt;/b&gt; of Sabbatical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0 hrs&lt;/b&gt; of MyReward _x000a_&lt;b&gt;94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0 hrs&lt;/b&gt; of MyReward _x000a_&lt;b&gt;56 hrs&lt;/b&gt; of Holiday _x000a_&lt;b&gt;0 hrs&lt;/b&gt; of Recognising Loyalty _x000a_&lt;b&gt;0 hrs&lt;/b&gt; of Work Anniversary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the absence balance for &lt;b&gt;Keith Coatsworth&lt;/b&gt; as of 23/08/2023._x000a__x000a_&lt;b&gt;139 hrs 40 mins&lt;/b&gt; of Holiday _x000a_&lt;b&gt;35 hrs&lt;/b&gt; of Family Support Leave _x000a_&lt;b&gt;7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View balance as of another date_x000a_View future absences_x000a_View past absences" u="1"/>
        <s v="Here's the absence balance for &lt;b&gt;Keith Coatsworth&lt;/b&gt; as of 23/08/2023._x000a__x000a_&lt;b&gt;139 hrs 40 mins&lt;/b&gt; of Holiday _x000a_&lt;b&gt;35 hrs&lt;/b&gt; of Family Support Leave _x000a_&lt;b&gt;7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View balance as of another date_x000a_View past absences" u="1"/>
        <s v="Here's your absence balance as of 23/08/2023._x000a__x000a_&lt;b&gt;0 hrs&lt;/b&gt; of MyReward _x000a_&lt;b&gt;63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0 hrs&lt;/b&gt; of MyReward _x000a_&lt;b&gt;5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126 hrs&lt;/b&gt; of Sabbatical Leave _x000a_&lt;b&gt;0 hrs&lt;/b&gt; of MyReward _x000a_&lt;b&gt;106 hrs 20 mins&lt;/b&gt; of Holiday _x000a_&lt;b&gt;0 hrs&lt;/b&gt; of Recognising Loyalty _x000a_&lt;b&gt;4 hrs 15 mins&lt;/b&gt; of Work Anniversary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72 hrs 45 mins&lt;/b&gt; of Holiday _x000a_&lt;b&gt;0 hrs&lt;/b&gt; of Recognising Loyalty _x000a_&lt;b&gt;0 hrs&lt;/b&gt; of Work Anniversary _x000a_&lt;b&gt;0 hrs&lt;/b&gt; of MyReward _x000a_&lt;b&gt;-5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0 hrs&lt;/b&gt; of MyReward _x000a_&lt;b&gt;87 hrs 1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16 hrs&lt;/b&gt; of MyReward _x000a_&lt;b&gt;21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d v="2023-08-23T00:00:00" u="1"/>
        <s v="Here's your absence balance as of 23/08/2023._x000a__x000a_&lt;b&gt;0 hrs&lt;/b&gt; of Recognising Loyalty _x000a_&lt;b&gt;0 hrs&lt;/b&gt; of Work Anniversary _x000a_&lt;b&gt;0 hrs&lt;/b&gt; of Public Holiday _x000a_&lt;b&gt;65 hrs 15 mins&lt;/b&gt; of Holiday _x000a_&lt;b&gt;0 hrs&lt;/b&gt; of MyReward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0 hrs&lt;/b&gt; of MyReward _x000a_&lt;b&gt;98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0 hrs&lt;/b&gt; of MyReward _x000a_&lt;b&gt;56 hrs 21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0 hrs&lt;/b&gt; of MyReward _x000a_&lt;b&gt;21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4/08/2023._x000a__x000a_&lt;b&gt;53 hrs 17 mins&lt;/b&gt; of Holiday _x000a_&lt;b&gt;0 hrs&lt;/b&gt; of Recognising Loyalty _x000a_&lt;b&gt;0 hrs&lt;/b&gt; of Work Anniversary _x000a_&lt;b&gt;0 hrs&lt;/b&gt; of MyReward _x000a_&lt;b&gt;-3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4/08/2023._x000a__x000a_&lt;b&gt;0 hrs&lt;/b&gt; of MyReward _x000a_&lt;b&gt;116 hrs 1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4/08/2023._x000a__x000a_&lt;b&gt;51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4/08/2023._x000a__x000a_&lt;b&gt;0 hrs&lt;/b&gt; of MyReward _x000a_&lt;b&gt;56 hrs&lt;/b&gt; of Holiday _x000a_&lt;b&gt;0 hrs&lt;/b&gt; of Recognising Loyalty _x000a_&lt;b&gt;0 hrs&lt;/b&gt; of Work Anniversary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4/08/2023._x000a__x000a_&lt;b&gt;0 hrs&lt;/b&gt; of MyReward _x000a_&lt;b&gt;144 hrs&lt;/b&gt; of Holiday _x000a_&lt;b&gt;0 hrs&lt;/b&gt; of Recognising Loyalty _x000a_&lt;b&gt;0 hrs&lt;/b&gt; of Work Anniversary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4/08/2023._x000a__x000a_&lt;b&gt;0 hrs&lt;/b&gt; of MyReward _x000a_&lt;b&gt;133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4/08/2023._x000a__x000a_&lt;b&gt;0 hrs&lt;/b&gt; of Public Holiday _x000a_&lt;b&gt;0 hrs&lt;/b&gt; of Recognising Loyalty _x000a_&lt;b&gt;0 hrs&lt;/b&gt; of MyReward _x000a_&lt;b&gt;0 hrs&lt;/b&gt; of Work Anniversary _x000a_&lt;b&gt;140 hr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5/08/2023._x000a__x000a_&lt;b&gt;87 hrs 47 mins&lt;/b&gt; of Holiday _x000a_&lt;b&gt;0 hrs&lt;/b&gt; of Recognising Loyalty _x000a_&lt;b&gt;0 hrs&lt;/b&gt; of Work Anniversary _x000a_&lt;b&gt;0 hrs&lt;/b&gt; of MyReward _x000a_&lt;b&gt;-2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5/08/2023._x000a__x000a_&lt;b&gt;70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5/08/2023._x000a__x000a_&lt;b&gt;105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5/08/2023._x000a__x000a_&lt;b&gt;124 hrs 45 mins&lt;/b&gt; of Holiday _x000a_&lt;b&gt;0 hrs&lt;/b&gt; of Recognising Loyalty _x000a_&lt;b&gt;0 hrs&lt;/b&gt; of Work Anniversary _x000a_&lt;b&gt;0 hrs&lt;/b&gt; of MyReward _x000a_&lt;b&gt;-6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5/08/2023._x000a__x000a_&lt;b&gt;142 hrs 49 mins&lt;/b&gt; of Holiday _x000a_&lt;b&gt;0 hrs&lt;/b&gt; of Recognising Loyalty _x000a_&lt;b&gt;0 hrs&lt;/b&gt; of Work Anniversary _x000a_&lt;b&gt;0 hrs&lt;/b&gt; of Public Holiday _x000a_&lt;b&gt;0 hrs&lt;/b&gt; of MyReward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5/08/2023._x000a__x000a_&lt;b&gt;201 hrs 45 mins&lt;/b&gt; of Holiday _x000a_&lt;b&gt;0 hrs&lt;/b&gt; of Recognising Loyalty _x000a_&lt;b&gt;0 hrs&lt;/b&gt; of Work Anniversary _x000a_&lt;b&gt;105 hrs&lt;/b&gt; of MyReward _x000a_&lt;b&gt;8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MyReward _x000a_&lt;b&gt;87 hrs 30 mins&lt;/b&gt; of Holiday _x000a_&lt;b&gt;0 hrs&lt;/b&gt; of Recognising Loyalty _x000a_&lt;b&gt;0 hrs&lt;/b&gt; of Work Anniversary _x000a_&lt;b&gt;-9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217 hrs&lt;/b&gt; of Holiday _x000a_&lt;b&gt;0 hrs&lt;/b&gt; of Recognising Loyalty _x000a_&lt;b&gt;0 hrs&lt;/b&gt; of Work Anniversary _x000a_&lt;b&gt;7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Work Anniversary _x000a_&lt;b&gt;-17 hrs&lt;/b&gt; of Public Holiday _x000a_&lt;b&gt;0 hrs&lt;/b&gt; of Recognising Loyalty _x000a_&lt;b&gt;0 hrs&lt;/b&gt; of MyReward _x000a_&lt;b&gt;49 hrs 30 min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MyReward _x000a_&lt;b&gt;84 hrs&lt;/b&gt; of Holiday _x000a_&lt;b&gt;0 hrs&lt;/b&gt; of Recognising Loyalty _x000a_&lt;b&gt;7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MyReward _x000a_&lt;b&gt;23 hrs&lt;/b&gt; of Holiday _x000a_&lt;b&gt;0 hrs&lt;/b&gt; of Recognising Loyalty _x000a_&lt;b&gt;0 hrs&lt;/b&gt; of Work Anniversary _x000a_&lt;b&gt;-13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Recognising Loyalty _x000a_&lt;b&gt;0 hrs&lt;/b&gt; of Work Anniversary _x000a_&lt;b&gt;0 hrs&lt;/b&gt; of Public Holiday _x000a_&lt;b&gt;0 hrs&lt;/b&gt; of MyReward _x000a_&lt;b&gt;82 hr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Recognising Loyalty _x000a_&lt;b&gt;0 hrs&lt;/b&gt; of Work Anniversary _x000a_&lt;b&gt;0 hrs&lt;/b&gt; of Public Holiday _x000a_&lt;b&gt;70 hrs&lt;/b&gt; of MyReward _x000a_&lt;b&gt;217 hr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Work Anniversary _x000a_&lt;b&gt;-21 hrs&lt;/b&gt; of Public Holiday _x000a_&lt;b&gt;0 hrs&lt;/b&gt; of MyReward _x000a_&lt;b&gt;51 hrs&lt;/b&gt; of Holiday _x000a_&lt;b&gt;1 hr 30 mins&lt;/b&gt; of Recognising Loyalt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MyReward _x000a_&lt;b&gt;84 hrs 49 mins&lt;/b&gt; of Holiday _x000a_&lt;b&gt;0 hrs&lt;/b&gt; of Recognising Loyalty _x000a_&lt;b&gt;0 hrs&lt;/b&gt; of Work Anniversary _x000a_&lt;b&gt;-13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MyReward _x000a_&lt;b&gt;34 hrs 15 mins&lt;/b&gt; of Holiday _x000a_&lt;b&gt;0 hrs&lt;/b&gt; of Recognising Loyalty _x000a_&lt;b&gt;0 hrs&lt;/b&gt; of Work Anniversary _x000a_&lt;b&gt;-25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MyReward _x000a_&lt;b&gt;62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9 hrs&lt;/b&gt; of Work Anniversary _x000a_&lt;b&gt;0 hrs&lt;/b&gt; of Public Holiday _x000a_&lt;b&gt;0 hrs&lt;/b&gt; of Sabbatical Leave _x000a_&lt;b&gt;0 hrs&lt;/b&gt; of Recognising Loyalty _x000a_&lt;b&gt;0 hrs&lt;/b&gt; of MyReward _x000a_&lt;b&gt;140 hrs 30 min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Choose the right person to see their manager._x000a__x000a_Business Designer_x000a_https://dnn.fa.em2.oraclecloud.com/hcmUI/personImage?personId=100000010532564&amp;returnSquare=true&amp;maxSize=800&amp;returnInitials=Y_x000a_Natalie Elly_x000a__x000a_P&amp;O Senior Consultant_x000a_https://dnn.fa.em2.oraclecloud.com/hcmUI/personImage?personId=100000003542166&amp;returnSquare=true&amp;maxSize=800&amp;returnInitials=Y_x000a_Natalie Kelly" u="1"/>
        <s v="Here's your absence balance as of 30/08/2023._x000a__x000a_&lt;b&gt;201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0 hrs&lt;/b&gt; of MyReward _x000a_&lt;b&gt;89 hrs 15 mins&lt;/b&gt; of Holiday _x000a_&lt;b&gt;0 hrs&lt;/b&gt; of Recognising Loyalty _x000a_&lt;b&gt;0 hrs&lt;/b&gt; of Work Anniversary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18 hrs 15 mins&lt;/b&gt; of Public Holiday _x000a_&lt;b&gt;0 hrs&lt;/b&gt; of MyReward _x000a_&lt;b&gt;46 hrs 15 mins&lt;/b&gt; of Holiday _x000a_&lt;b&gt;0 hrs&lt;/b&gt; of Recognising Loyalty _x000a_&lt;b&gt;0 hrs&lt;/b&gt; of Work Anniversar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0 hrs&lt;/b&gt; of MyReward _x000a_&lt;b&gt;91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0 hrs&lt;/b&gt; of MyReward _x000a_&lt;b&gt;55 hrs 45 mins&lt;/b&gt; of Holiday _x000a_&lt;b&gt;0 hrs&lt;/b&gt; of Recognising Loyalty _x000a_&lt;b&gt;0 hrs&lt;/b&gt; of Work Anniversary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0 hrs&lt;/b&gt; of MyReward _x000a_&lt;b&gt;55 hrs 45 mins&lt;/b&gt; of Holiday _x000a_&lt;b&gt;0 hrs&lt;/b&gt; of Recognising Loyalty _x000a_&lt;b&gt;0 hrs&lt;/b&gt; of Work Anniversary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30/08/2023._x000a__x000a_&lt;b&gt;0 hrs&lt;/b&gt; of MyReward _x000a_&lt;b&gt;72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0 hrs&lt;/b&gt; of MyReward _x000a_&lt;b&gt;131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0 hrs&lt;/b&gt; of Public Holiday _x000a_&lt;b&gt;0 hrs&lt;/b&gt; of MyReward _x000a_&lt;b&gt;217 hrs&lt;/b&gt; of Holiday _x000a_&lt;b&gt;0 hrs&lt;/b&gt; of Recognising Loyalty _x000a_&lt;b&gt;0 hrs&lt;/b&gt; of Work Anniversar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0 hrs&lt;/b&gt; of MyReward _x000a_&lt;b&gt;65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0 hrs&lt;/b&gt; of MyReward _x000a_&lt;b&gt;65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30/08/2023._x000a__x000a_&lt;b&gt;0 hrs&lt;/b&gt; of MyReward _x000a_&lt;b&gt;73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1/08/2023._x000a__x000a_&lt;b&gt;0 hrs&lt;/b&gt; of MyReward _x000a_&lt;b&gt;0 hrs&lt;/b&gt; of Recognising Loyalty _x000a_&lt;b&gt;113 hrs&lt;/b&gt; of Holida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1/08/2023._x000a__x000a_&lt;b&gt;0 hrs&lt;/b&gt; of MyReward _x000a_&lt;b&gt;85 hrs&lt;/b&gt; of Holiday _x000a_&lt;b&gt;0 hrs&lt;/b&gt; of Recognising Loyalty _x000a_&lt;b&gt;0 hrs&lt;/b&gt; of Work Anniversary _x000a_&lt;b&gt;-7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1/08/2023._x000a__x000a_&lt;b&gt;0 hrs&lt;/b&gt; of MyReward _x000a_&lt;b&gt;84 hrs&lt;/b&gt; of Holiday _x000a_&lt;b&gt;0 hrs&lt;/b&gt; of Recognising Loyalty _x000a_&lt;b&gt;7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haredItems>
    </cacheField>
    <cacheField name="Choices" numFmtId="0">
      <sharedItems containsBlank="1" count="3">
        <m/>
        <s v="(B)"/>
        <s v="(S)"/>
      </sharedItems>
    </cacheField>
    <cacheField name="Source" numFmtId="0">
      <sharedItems count="2">
        <s v="USER"/>
        <s v="BOT"/>
      </sharedItems>
    </cacheField>
    <cacheField name="Classification" numFmtId="0">
      <sharedItems containsBlank="1"/>
    </cacheField>
    <cacheField name="What" numFmtId="0">
      <sharedItems containsBlank="1" count="6">
        <s v="Success"/>
        <s v=""/>
        <m/>
        <s v="Failure"/>
        <s v="Qualified Success"/>
        <s v=" "/>
      </sharedItems>
    </cacheField>
    <cacheField name="When" numFmtId="0">
      <sharedItems containsBlank="1"/>
    </cacheField>
    <cacheField name="Where" numFmtId="0">
      <sharedItems containsBlank="1" count="7">
        <s v=""/>
        <m/>
        <s v="Utterance"/>
        <s v="Interaction"/>
        <s v="System"/>
        <s v="Response"/>
        <s v=" "/>
      </sharedItems>
    </cacheField>
    <cacheField name="Utterance Issues" numFmtId="0">
      <sharedItems containsBlank="1"/>
    </cacheField>
    <cacheField name="Notes / Skil to Assign To" numFmtId="0">
      <sharedItems containsBlank="1" count="15">
        <m/>
        <s v="absenceBalance.view.self"/>
        <s v=" "/>
        <s v="Attempting re-routing"/>
        <s v="I'm experiencing some technical issues"/>
        <s v="Bug 35561431 FYI as pending approval"/>
        <s v="No response"/>
        <s v="There don't appear to be any absence plan details"/>
        <s v="I don't recognise your account"/>
        <s v="You can only see absence balances for your team"/>
        <s v="You don't have permission"/>
        <s v="I couldn't connect to the application"/>
        <s v="Bug 35561431" u="1"/>
        <s v=" I'm experiencing some technical issues" u="1"/>
        <s v="I'm experiencing some technical issues " u="1"/>
      </sharedItems>
    </cacheField>
    <cacheField name="Usage Intent" numFmtId="0">
      <sharedItems containsBlank="1" count="56">
        <s v="Absense Questions"/>
        <m/>
        <s v="Manager Tools"/>
        <s v="Service Request"/>
        <s v="Pay Questions"/>
        <s v="Quiting and Retiring"/>
        <s v="Absenses"/>
        <s v="My Employment Details"/>
        <s v="Knowledge"/>
        <s v="Personal Info"/>
        <s v="Taxes"/>
        <s v="Learn"/>
        <s v="Help"/>
        <s v="Reference Letters"/>
        <s v="Benefits"/>
        <s v="Bank Account"/>
        <s v="Company Directory"/>
        <s v="Careers"/>
        <s v="Flex Hours"/>
        <s v="Emergency Assistance"/>
        <s v="Worklist"/>
        <s v="Hiring"/>
        <s v="Expense"/>
        <s v="Qstory"/>
        <s v="Harassment and Disputes"/>
        <s v="Talent"/>
        <s v="Payslip"/>
        <s v="IT Support"/>
        <s v="Grow"/>
        <s v="Feedback and Tool Comments"/>
        <s v="Work Evaluations"/>
        <s v="Salary"/>
        <s v="Covid Questions"/>
        <s v="Volunteering"/>
        <s v="New Hire Checklist"/>
        <s v="Misc"/>
        <s v="Emp Info" u="1"/>
        <s v="Abs" u="1"/>
        <s v="SR" u="1"/>
        <s v="Quit" u="1"/>
        <s v="MSS" u="1"/>
        <s v="Abs Q" u="1"/>
        <s v="Checklist" u="1"/>
        <s v="Pay Q" u="1"/>
        <s v="Directory" u="1"/>
        <s v="Covid" u="1"/>
        <s v="EAP" u="1"/>
        <s v="Letter" u="1"/>
        <s v="FlexWorking" u="1"/>
        <s v="Wage" u="1"/>
        <s v="Bank" u="1"/>
        <s v="JobEvaluation" u="1"/>
        <s v="CSR" u="1"/>
        <s v="Dispute" u="1"/>
        <s v="UX" u="1"/>
        <s v="Q story" u="1"/>
      </sharedItems>
    </cacheField>
    <cacheField name="Day" numFmtId="0">
      <sharedItems/>
    </cacheField>
    <cacheField name="Date" numFmtId="14">
      <sharedItems containsSemiMixedTypes="0" containsNonDate="0" containsDate="1" containsString="0" minDate="2023-03-01T00:00:00" maxDate="2023-09-01T00:00:00" count="59">
        <d v="2023-03-01T00:00:00"/>
        <d v="2023-03-02T00:00:00"/>
        <d v="2023-03-03T00:00:00"/>
        <d v="2023-03-04T00:00:00"/>
        <d v="2023-03-05T00:00:00"/>
        <d v="2023-03-06T00:00:00"/>
        <d v="2023-03-07T00:00:00"/>
        <d v="2023-03-09T00:00:00"/>
        <d v="2023-03-10T00:00:00"/>
        <d v="2023-03-11T00:00:00"/>
        <d v="2023-03-12T00:00:00"/>
        <d v="2023-03-13T00:00:00"/>
        <d v="2023-03-14T00:00:00"/>
        <d v="2023-03-15T00:00:00"/>
        <d v="2023-03-16T00:00:00"/>
        <d v="2023-03-17T00:00:00"/>
        <d v="2023-03-19T00:00:00"/>
        <d v="2023-03-20T00:00:00"/>
        <d v="2023-03-21T00:00:00"/>
        <d v="2023-03-22T00:00:00"/>
        <d v="2023-03-23T00:00:00"/>
        <d v="2023-03-24T00:00:00"/>
        <d v="2023-03-25T00:00:00"/>
        <d v="2023-03-26T00:00:00"/>
        <d v="2023-03-27T00:00:00"/>
        <d v="2023-03-29T00:00:00"/>
        <d v="2023-03-30T00:00:00"/>
        <d v="2023-03-31T00:00:00"/>
        <d v="2023-08-01T00:00:00" u="1"/>
        <d v="2023-08-02T00:00:00" u="1"/>
        <d v="2023-08-03T00:00:00" u="1"/>
        <d v="2023-08-04T00:00:00" u="1"/>
        <d v="2023-08-05T00:00:00" u="1"/>
        <d v="2023-08-06T00:00:00" u="1"/>
        <d v="2023-08-07T00:00:00" u="1"/>
        <d v="2023-08-08T00:00:00" u="1"/>
        <d v="2023-08-09T00:00:00" u="1"/>
        <d v="2023-08-10T00:00:00" u="1"/>
        <d v="2023-08-11T00:00:00" u="1"/>
        <d v="2023-08-12T00:00:00" u="1"/>
        <d v="2023-08-13T00:00:00" u="1"/>
        <d v="2023-08-14T00:00:00" u="1"/>
        <d v="2023-08-15T00:00:00" u="1"/>
        <d v="2023-08-16T00:00:00" u="1"/>
        <d v="2023-08-17T00:00:00" u="1"/>
        <d v="2023-08-18T00:00:00" u="1"/>
        <d v="2023-08-19T00:00:00" u="1"/>
        <d v="2023-08-20T00:00:00" u="1"/>
        <d v="2023-08-21T00:00:00" u="1"/>
        <d v="2023-08-22T00:00:00" u="1"/>
        <d v="2023-08-23T00:00:00" u="1"/>
        <d v="2023-08-24T00:00:00" u="1"/>
        <d v="2023-08-25T00:00:00" u="1"/>
        <d v="2023-08-26T00:00:00" u="1"/>
        <d v="2023-08-27T00:00:00" u="1"/>
        <d v="2023-08-28T00:00:00" u="1"/>
        <d v="2023-08-29T00:00:00" u="1"/>
        <d v="2023-08-30T00:00:00" u="1"/>
        <d v="2023-08-31T00:00:00" u="1"/>
      </sharedItems>
    </cacheField>
    <cacheField name="Time" numFmtId="21">
      <sharedItems containsSemiMixedTypes="0" containsNonDate="0" containsDate="1" containsString="0" minDate="1899-12-30T00:15:18" maxDate="1899-12-30T23:00:25"/>
    </cacheField>
    <cacheField name="User ID" numFmtId="1">
      <sharedItems containsSemiMixedTypes="0" containsString="0" containsNumber="1" containsInteger="1" minValue="202000010532564" maxValue="513003604764608"/>
    </cacheField>
    <cacheField name="# of Words" numFmtId="0">
      <sharedItems containsString="0" containsBlank="1" containsNumber="1" containsInteger="1" minValue="1" maxValue="126" count="58">
        <n v="7"/>
        <m/>
        <n v="8"/>
        <n v="4"/>
        <n v="3"/>
        <n v="2"/>
        <n v="5"/>
        <n v="1"/>
        <n v="6"/>
        <n v="9"/>
        <n v="10"/>
        <n v="51"/>
        <n v="17"/>
        <n v="20"/>
        <n v="94"/>
        <n v="14"/>
        <n v="59"/>
        <n v="26"/>
        <n v="18"/>
        <n v="11"/>
        <n v="30"/>
        <n v="19"/>
        <n v="33"/>
        <n v="15"/>
        <n v="21"/>
        <n v="13"/>
        <n v="39"/>
        <n v="56"/>
        <n v="12"/>
        <n v="78"/>
        <n v="28"/>
        <n v="16"/>
        <n v="46"/>
        <n v="29"/>
        <n v="34"/>
        <n v="112"/>
        <n v="27"/>
        <n v="25"/>
        <n v="43"/>
        <n v="55"/>
        <n v="38"/>
        <n v="23"/>
        <n v="22"/>
        <n v="40"/>
        <n v="36"/>
        <n v="48"/>
        <n v="32"/>
        <n v="44"/>
        <n v="31"/>
        <n v="101"/>
        <n v="24"/>
        <n v="53"/>
        <n v="63"/>
        <n v="60"/>
        <n v="82"/>
        <n v="126"/>
        <n v="58"/>
        <n v="35"/>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2D6205-3FD3-194C-9A8A-DF0D0A0E3556}"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7" firstHeaderRow="1" firstDataRow="1" firstDataCol="1" rowPageCount="1" colPageCount="1"/>
  <pivotFields count="15">
    <pivotField dataField="1" showAll="0"/>
    <pivotField showAll="0"/>
    <pivotField axis="axisPage" multipleItemSelectionAllowed="1" showAll="0">
      <items count="3">
        <item h="1" x="1"/>
        <item x="0"/>
        <item t="default"/>
      </items>
    </pivotField>
    <pivotField showAll="0"/>
    <pivotField axis="axisRow" showAll="0">
      <items count="7">
        <item x="1"/>
        <item x="5"/>
        <item x="3"/>
        <item x="4"/>
        <item x="0"/>
        <item x="2"/>
        <item t="default"/>
      </items>
    </pivotField>
    <pivotField showAll="0"/>
    <pivotField showAll="0"/>
    <pivotField showAll="0"/>
    <pivotField showAll="0"/>
    <pivotField showAll="0"/>
    <pivotField showAll="0"/>
    <pivotField numFmtId="14" showAll="0"/>
    <pivotField numFmtId="21" showAll="0"/>
    <pivotField numFmtId="1" showAll="0"/>
    <pivotField showAll="0"/>
  </pivotFields>
  <rowFields count="1">
    <field x="4"/>
  </rowFields>
  <rowItems count="4">
    <i>
      <x v="2"/>
    </i>
    <i>
      <x v="3"/>
    </i>
    <i>
      <x v="4"/>
    </i>
    <i t="grand">
      <x/>
    </i>
  </rowItems>
  <colItems count="1">
    <i/>
  </colItems>
  <pageFields count="1">
    <pageField fld="2" hier="-1"/>
  </pageFields>
  <dataFields count="1">
    <dataField name="Count of text" fld="0" subtotal="count" baseField="0" baseItem="0"/>
  </dataFields>
  <chartFormats count="12">
    <chartFormat chart="0" format="12" series="1">
      <pivotArea type="data" outline="0" fieldPosition="0">
        <references count="1">
          <reference field="4294967294" count="1" selected="0">
            <x v="0"/>
          </reference>
        </references>
      </pivotArea>
    </chartFormat>
    <chartFormat chart="0" format="13">
      <pivotArea type="data" outline="0" fieldPosition="0">
        <references count="2">
          <reference field="4294967294" count="1" selected="0">
            <x v="0"/>
          </reference>
          <reference field="4" count="1" selected="0">
            <x v="2"/>
          </reference>
        </references>
      </pivotArea>
    </chartFormat>
    <chartFormat chart="0" format="14">
      <pivotArea type="data" outline="0" fieldPosition="0">
        <references count="2">
          <reference field="4294967294" count="1" selected="0">
            <x v="0"/>
          </reference>
          <reference field="4" count="1" selected="0">
            <x v="3"/>
          </reference>
        </references>
      </pivotArea>
    </chartFormat>
    <chartFormat chart="0" format="15">
      <pivotArea type="data" outline="0" fieldPosition="0">
        <references count="2">
          <reference field="4294967294" count="1" selected="0">
            <x v="0"/>
          </reference>
          <reference field="4" count="1" selected="0">
            <x v="4"/>
          </reference>
        </references>
      </pivotArea>
    </chartFormat>
    <chartFormat chart="15" format="16" series="1">
      <pivotArea type="data" outline="0" fieldPosition="0">
        <references count="1">
          <reference field="4294967294" count="1" selected="0">
            <x v="0"/>
          </reference>
        </references>
      </pivotArea>
    </chartFormat>
    <chartFormat chart="15" format="17">
      <pivotArea type="data" outline="0" fieldPosition="0">
        <references count="2">
          <reference field="4294967294" count="1" selected="0">
            <x v="0"/>
          </reference>
          <reference field="4" count="1" selected="0">
            <x v="2"/>
          </reference>
        </references>
      </pivotArea>
    </chartFormat>
    <chartFormat chart="15" format="18">
      <pivotArea type="data" outline="0" fieldPosition="0">
        <references count="2">
          <reference field="4294967294" count="1" selected="0">
            <x v="0"/>
          </reference>
          <reference field="4" count="1" selected="0">
            <x v="3"/>
          </reference>
        </references>
      </pivotArea>
    </chartFormat>
    <chartFormat chart="15" format="19">
      <pivotArea type="data" outline="0" fieldPosition="0">
        <references count="2">
          <reference field="4294967294" count="1" selected="0">
            <x v="0"/>
          </reference>
          <reference field="4" count="1" selected="0">
            <x v="4"/>
          </reference>
        </references>
      </pivotArea>
    </chartFormat>
    <chartFormat chart="16" format="20" series="1">
      <pivotArea type="data" outline="0" fieldPosition="0">
        <references count="1">
          <reference field="4294967294" count="1" selected="0">
            <x v="0"/>
          </reference>
        </references>
      </pivotArea>
    </chartFormat>
    <chartFormat chart="16" format="21">
      <pivotArea type="data" outline="0" fieldPosition="0">
        <references count="2">
          <reference field="4294967294" count="1" selected="0">
            <x v="0"/>
          </reference>
          <reference field="4" count="1" selected="0">
            <x v="2"/>
          </reference>
        </references>
      </pivotArea>
    </chartFormat>
    <chartFormat chart="16" format="22">
      <pivotArea type="data" outline="0" fieldPosition="0">
        <references count="2">
          <reference field="4294967294" count="1" selected="0">
            <x v="0"/>
          </reference>
          <reference field="4" count="1" selected="0">
            <x v="3"/>
          </reference>
        </references>
      </pivotArea>
    </chartFormat>
    <chartFormat chart="16" format="23">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28C587-219E-9242-BE08-91A8900860B8}"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Word Counts">
  <location ref="A4:E63" firstHeaderRow="1" firstDataRow="2" firstDataCol="1" rowPageCount="1" colPageCount="1"/>
  <pivotFields count="15">
    <pivotField dataField="1" showAll="0"/>
    <pivotField showAll="0"/>
    <pivotField axis="axisPage" multipleItemSelectionAllowed="1" showAll="0">
      <items count="3">
        <item h="1" x="1"/>
        <item x="0"/>
        <item t="default"/>
      </items>
    </pivotField>
    <pivotField showAll="0"/>
    <pivotField axis="axisCol" showAll="0">
      <items count="7">
        <item x="1"/>
        <item x="5"/>
        <item x="3"/>
        <item x="4"/>
        <item x="0"/>
        <item x="2"/>
        <item t="default"/>
      </items>
    </pivotField>
    <pivotField showAll="0"/>
    <pivotField showAll="0"/>
    <pivotField showAll="0"/>
    <pivotField showAll="0"/>
    <pivotField showAll="0"/>
    <pivotField showAll="0"/>
    <pivotField numFmtId="14" showAll="0"/>
    <pivotField numFmtId="21" showAll="0"/>
    <pivotField numFmtId="1" showAll="0"/>
    <pivotField axis="axisRow" showAll="0">
      <items count="59">
        <item x="7"/>
        <item x="5"/>
        <item x="4"/>
        <item x="3"/>
        <item x="6"/>
        <item x="8"/>
        <item x="0"/>
        <item x="2"/>
        <item x="9"/>
        <item x="10"/>
        <item x="19"/>
        <item x="28"/>
        <item x="25"/>
        <item x="15"/>
        <item x="23"/>
        <item x="31"/>
        <item x="12"/>
        <item x="18"/>
        <item x="21"/>
        <item x="13"/>
        <item x="24"/>
        <item x="42"/>
        <item x="41"/>
        <item x="50"/>
        <item x="37"/>
        <item x="17"/>
        <item x="36"/>
        <item x="30"/>
        <item x="33"/>
        <item x="20"/>
        <item x="48"/>
        <item x="46"/>
        <item x="22"/>
        <item x="34"/>
        <item x="57"/>
        <item x="44"/>
        <item x="40"/>
        <item x="26"/>
        <item x="43"/>
        <item x="38"/>
        <item x="47"/>
        <item x="32"/>
        <item x="45"/>
        <item x="11"/>
        <item x="51"/>
        <item x="39"/>
        <item x="27"/>
        <item x="56"/>
        <item x="16"/>
        <item x="53"/>
        <item x="52"/>
        <item x="29"/>
        <item x="54"/>
        <item x="14"/>
        <item x="49"/>
        <item x="35"/>
        <item x="55"/>
        <item x="1"/>
        <item t="default"/>
      </items>
    </pivotField>
  </pivotFields>
  <rowFields count="1">
    <field x="14"/>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Fields count="1">
    <field x="4"/>
  </colFields>
  <colItems count="4">
    <i>
      <x v="2"/>
    </i>
    <i>
      <x v="3"/>
    </i>
    <i>
      <x v="4"/>
    </i>
    <i t="grand">
      <x/>
    </i>
  </colItems>
  <pageFields count="1">
    <pageField fld="2" hier="-1"/>
  </pageFields>
  <dataFields count="1">
    <dataField name="Count of" fld="0" subtotal="count"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E6F967-7A01-F74B-8A11-7E8CCE94849C}"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2" firstHeaderRow="1" firstDataRow="1" firstDataCol="1" rowPageCount="1" colPageCount="1"/>
  <pivotFields count="15">
    <pivotField dataField="1"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axis="axisRow" numFmtId="14" showAll="0">
      <items count="60">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umFmtId="21" showAll="0"/>
    <pivotField numFmtId="1" showAll="0"/>
    <pivotField showAll="0"/>
  </pivotFields>
  <rowFields count="1">
    <field x="11"/>
  </rowFields>
  <rowItems count="29">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t="grand">
      <x/>
    </i>
  </rowItems>
  <colItems count="1">
    <i/>
  </colItems>
  <pageFields count="1">
    <pageField fld="2" hier="-1"/>
  </pageFields>
  <dataFields count="1">
    <dataField name="Count of text"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D2DA8B-A6CF-FC43-AC5E-699BB8C7A31C}"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D5" firstHeaderRow="1" firstDataRow="2" firstDataCol="1" rowPageCount="1" colPageCount="1"/>
  <pivotFields count="15">
    <pivotField dataField="1"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axis="axisCol" numFmtId="14" showAll="0">
      <items count="60">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umFmtId="21" showAll="0"/>
    <pivotField numFmtId="1" showAll="0"/>
    <pivotField showAll="0"/>
  </pivotFields>
  <rowItems count="1">
    <i/>
  </rowItems>
  <colFields count="1">
    <field x="11"/>
  </colFields>
  <colItems count="29">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t="grand">
      <x/>
    </i>
  </colItems>
  <pageFields count="1">
    <pageField fld="2" hier="-1"/>
  </pageFields>
  <dataFields count="1">
    <dataField name="Count of tex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05C489-1AAF-ED44-AE60-E5AF9AF77605}"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rowPageCount="1" colPageCount="1"/>
  <pivotFields count="15">
    <pivotField dataField="1"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numFmtId="14" showAll="0"/>
    <pivotField numFmtId="21" showAll="0"/>
    <pivotField numFmtId="1" showAll="0"/>
    <pivotField showAll="0"/>
  </pivotFields>
  <rowItems count="1">
    <i/>
  </rowItems>
  <colItems count="1">
    <i/>
  </colItems>
  <pageFields count="1">
    <pageField fld="2" hier="-1"/>
  </pageFields>
  <dataFields count="1">
    <dataField name="Count of tex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52A69C-0DAD-2B4F-B4EF-62A122A1C2C5}"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E20" firstHeaderRow="1" firstDataRow="2" firstDataCol="1" rowPageCount="1" colPageCount="1"/>
  <pivotFields count="15">
    <pivotField dataField="1" showAll="0"/>
    <pivotField showAll="0"/>
    <pivotField axis="axisPage" multipleItemSelectionAllowed="1" showAll="0">
      <items count="3">
        <item h="1" x="1"/>
        <item x="0"/>
        <item t="default"/>
      </items>
    </pivotField>
    <pivotField showAll="0"/>
    <pivotField axis="axisCol" showAll="0">
      <items count="7">
        <item x="1"/>
        <item x="5"/>
        <item x="3"/>
        <item x="4"/>
        <item x="0"/>
        <item x="2"/>
        <item t="default"/>
      </items>
    </pivotField>
    <pivotField showAll="0"/>
    <pivotField showAll="0"/>
    <pivotField showAll="0"/>
    <pivotField showAll="0"/>
    <pivotField showAll="0"/>
    <pivotField showAll="0"/>
    <pivotField numFmtId="14" showAll="0"/>
    <pivotField numFmtId="21" showAll="0"/>
    <pivotField numFmtId="1" showAll="0"/>
    <pivotField showAll="0"/>
  </pivotFields>
  <rowItems count="1">
    <i/>
  </rowItems>
  <colFields count="1">
    <field x="4"/>
  </colFields>
  <colItems count="4">
    <i>
      <x v="2"/>
    </i>
    <i>
      <x v="3"/>
    </i>
    <i>
      <x v="4"/>
    </i>
    <i t="grand">
      <x/>
    </i>
  </colItems>
  <pageFields count="1">
    <pageField fld="2" hier="-1"/>
  </pageFields>
  <dataFields count="1">
    <dataField name="Count of tex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56815F7-BE7D-1444-B7DE-9B5CE572C01B}"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0" firstHeaderRow="1" firstDataRow="2" firstDataCol="1" rowPageCount="1" colPageCount="1"/>
  <pivotFields count="15">
    <pivotField dataField="1" showAll="0"/>
    <pivotField showAll="0"/>
    <pivotField axis="axisPage" multipleItemSelectionAllowed="1" showAll="0">
      <items count="3">
        <item h="1" x="1"/>
        <item x="0"/>
        <item t="default"/>
      </items>
    </pivotField>
    <pivotField showAll="0"/>
    <pivotField axis="axisCol" showAll="0">
      <items count="7">
        <item x="1"/>
        <item x="5"/>
        <item x="3"/>
        <item x="4"/>
        <item x="0"/>
        <item x="2"/>
        <item t="default"/>
      </items>
    </pivotField>
    <pivotField showAll="0"/>
    <pivotField showAll="0"/>
    <pivotField showAll="0"/>
    <pivotField showAll="0"/>
    <pivotField axis="axisRow" showAll="0" sortType="descending">
      <items count="57">
        <item m="1" x="37"/>
        <item m="1" x="41"/>
        <item m="1" x="50"/>
        <item x="14"/>
        <item x="17"/>
        <item m="1" x="42"/>
        <item m="1" x="45"/>
        <item m="1" x="52"/>
        <item m="1" x="44"/>
        <item m="1" x="53"/>
        <item m="1" x="46"/>
        <item m="1" x="36"/>
        <item x="22"/>
        <item m="1" x="48"/>
        <item x="28"/>
        <item x="12"/>
        <item x="21"/>
        <item x="27"/>
        <item m="1" x="51"/>
        <item x="8"/>
        <item x="11"/>
        <item m="1" x="47"/>
        <item x="35"/>
        <item m="1" x="40"/>
        <item m="1" x="43"/>
        <item x="26"/>
        <item x="9"/>
        <item m="1" x="55"/>
        <item x="23"/>
        <item m="1" x="39"/>
        <item m="1" x="38"/>
        <item x="25"/>
        <item x="10"/>
        <item m="1" x="54"/>
        <item m="1" x="49"/>
        <item x="20"/>
        <item x="1"/>
        <item x="0"/>
        <item x="2"/>
        <item x="3"/>
        <item x="4"/>
        <item x="5"/>
        <item x="6"/>
        <item x="7"/>
        <item x="13"/>
        <item x="15"/>
        <item x="16"/>
        <item x="18"/>
        <item x="19"/>
        <item x="24"/>
        <item x="29"/>
        <item x="30"/>
        <item x="31"/>
        <item x="32"/>
        <item x="33"/>
        <item x="34"/>
        <item t="default"/>
      </items>
      <autoSortScope>
        <pivotArea dataOnly="0" outline="0" fieldPosition="0">
          <references count="1">
            <reference field="4294967294" count="1" selected="0">
              <x v="0"/>
            </reference>
          </references>
        </pivotArea>
      </autoSortScope>
    </pivotField>
    <pivotField showAll="0"/>
    <pivotField numFmtId="14" showAll="0"/>
    <pivotField numFmtId="21" showAll="0"/>
    <pivotField numFmtId="1" showAll="0"/>
    <pivotField showAll="0"/>
  </pivotFields>
  <rowFields count="1">
    <field x="9"/>
  </rowFields>
  <rowItems count="36">
    <i>
      <x v="37"/>
    </i>
    <i>
      <x v="42"/>
    </i>
    <i>
      <x v="39"/>
    </i>
    <i>
      <x v="19"/>
    </i>
    <i>
      <x v="40"/>
    </i>
    <i>
      <x v="15"/>
    </i>
    <i>
      <x v="41"/>
    </i>
    <i>
      <x v="47"/>
    </i>
    <i>
      <x v="43"/>
    </i>
    <i>
      <x v="3"/>
    </i>
    <i>
      <x v="25"/>
    </i>
    <i>
      <x v="32"/>
    </i>
    <i>
      <x v="38"/>
    </i>
    <i>
      <x v="52"/>
    </i>
    <i>
      <x v="35"/>
    </i>
    <i>
      <x v="44"/>
    </i>
    <i>
      <x v="26"/>
    </i>
    <i>
      <x v="31"/>
    </i>
    <i>
      <x v="22"/>
    </i>
    <i>
      <x v="49"/>
    </i>
    <i>
      <x v="12"/>
    </i>
    <i>
      <x v="48"/>
    </i>
    <i>
      <x v="4"/>
    </i>
    <i>
      <x v="20"/>
    </i>
    <i>
      <x v="51"/>
    </i>
    <i>
      <x v="17"/>
    </i>
    <i>
      <x v="50"/>
    </i>
    <i>
      <x v="55"/>
    </i>
    <i>
      <x v="46"/>
    </i>
    <i>
      <x v="45"/>
    </i>
    <i>
      <x v="53"/>
    </i>
    <i>
      <x v="16"/>
    </i>
    <i>
      <x v="14"/>
    </i>
    <i>
      <x v="28"/>
    </i>
    <i>
      <x v="54"/>
    </i>
    <i t="grand">
      <x/>
    </i>
  </rowItems>
  <colFields count="1">
    <field x="4"/>
  </colFields>
  <colItems count="4">
    <i>
      <x v="2"/>
    </i>
    <i>
      <x v="3"/>
    </i>
    <i>
      <x v="4"/>
    </i>
    <i t="grand">
      <x/>
    </i>
  </colItems>
  <pageFields count="1">
    <pageField fld="2" hier="-1"/>
  </pageFields>
  <dataFields count="1">
    <dataField name="Count of tex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16F162-282C-0848-8C07-4CC4BEAB73E7}"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B11" firstHeaderRow="1" firstDataRow="1" firstDataCol="1" rowPageCount="3" colPageCount="1"/>
  <pivotFields count="15">
    <pivotField showAll="0"/>
    <pivotField showAll="0"/>
    <pivotField axis="axisPage" multipleItemSelectionAllowed="1" showAll="0">
      <items count="3">
        <item h="1" x="1"/>
        <item x="0"/>
        <item t="default"/>
      </items>
    </pivotField>
    <pivotField showAll="0"/>
    <pivotField axis="axisPage" multipleItemSelectionAllowed="1" showAll="0">
      <items count="7">
        <item h="1" x="1"/>
        <item h="1" x="5"/>
        <item x="3"/>
        <item h="1" x="4"/>
        <item h="1" x="0"/>
        <item h="1" x="2"/>
        <item t="default"/>
      </items>
    </pivotField>
    <pivotField showAll="0"/>
    <pivotField axis="axisPage" multipleItemSelectionAllowed="1" showAll="0">
      <items count="8">
        <item h="1" x="0"/>
        <item h="1" x="6"/>
        <item h="1" x="3"/>
        <item h="1" x="5"/>
        <item x="4"/>
        <item h="1" x="2"/>
        <item h="1" x="1"/>
        <item t="default"/>
      </items>
    </pivotField>
    <pivotField showAll="0"/>
    <pivotField axis="axisRow" dataField="1" showAll="0">
      <items count="16">
        <item x="2"/>
        <item m="1" x="13"/>
        <item x="1"/>
        <item x="3"/>
        <item m="1" x="12"/>
        <item x="11"/>
        <item x="4"/>
        <item m="1" x="14"/>
        <item x="6"/>
        <item x="10"/>
        <item x="0"/>
        <item x="8"/>
        <item x="5"/>
        <item x="7"/>
        <item x="9"/>
        <item t="default"/>
      </items>
    </pivotField>
    <pivotField showAll="0"/>
    <pivotField showAll="0"/>
    <pivotField numFmtId="14" showAll="0"/>
    <pivotField numFmtId="21" showAll="0"/>
    <pivotField numFmtId="1" showAll="0"/>
    <pivotField showAll="0"/>
  </pivotFields>
  <rowFields count="1">
    <field x="8"/>
  </rowFields>
  <rowItems count="6">
    <i>
      <x v="3"/>
    </i>
    <i>
      <x v="5"/>
    </i>
    <i>
      <x v="6"/>
    </i>
    <i>
      <x v="11"/>
    </i>
    <i>
      <x v="13"/>
    </i>
    <i t="grand">
      <x/>
    </i>
  </rowItems>
  <colItems count="1">
    <i/>
  </colItems>
  <pageFields count="3">
    <pageField fld="2" hier="-1"/>
    <pageField fld="4" hier="-1"/>
    <pageField fld="6" hier="-1"/>
  </pageFields>
  <dataFields count="1">
    <dataField name="Count of Notes / Skil to Assign To"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AE2FAF8-D650-C04D-ADFE-8D339C2453D6}" name="PivotTable2" cacheId="12" applyNumberFormats="0" applyBorderFormats="0" applyFontFormats="0" applyPatternFormats="0" applyAlignmentFormats="0" applyWidthHeightFormats="1" dataCaption="Values" grandTotalCaption="Total of One Button Click" updatedVersion="8" minRefreshableVersion="3" useAutoFormatting="1" itemPrintTitles="1" createdVersion="8" indent="0" outline="1" outlineData="1" multipleFieldFilters="0" rowHeaderCaption="Button Label" colHeaderCaption="Columns">
  <location ref="A4:D18" firstHeaderRow="1" firstDataRow="2" firstDataCol="1" rowPageCount="2" colPageCount="1"/>
  <pivotFields count="15">
    <pivotField axis="axisRow" dataField="1" showAll="0">
      <items count="3683">
        <item x="2094"/>
        <item x="1939"/>
        <item x="1606"/>
        <item x="2101"/>
        <item x="2102"/>
        <item x="1780"/>
        <item x="2108"/>
        <item x="233"/>
        <item x="535"/>
        <item x="538"/>
        <item x="568"/>
        <item x="541"/>
        <item x="561"/>
        <item x="548"/>
        <item x="1935"/>
        <item x="1667"/>
        <item x="1803"/>
        <item x="1937"/>
        <item x="523"/>
        <item x="1465"/>
        <item x="232"/>
        <item x="532"/>
        <item x="530"/>
        <item x="1688"/>
        <item x="1776"/>
        <item x="461"/>
        <item x="1896"/>
        <item x="761"/>
        <item x="1725"/>
        <item x="1092"/>
        <item x="1663"/>
        <item x="1934"/>
        <item x="2796"/>
        <item x="1529"/>
        <item x="2454"/>
        <item x="2473"/>
        <item x="2946"/>
        <item x="3097"/>
        <item x="2247"/>
        <item x="2136"/>
        <item x="2966"/>
        <item x="2088"/>
        <item x="1995"/>
        <item x="2668"/>
        <item x="2669"/>
        <item x="3106"/>
        <item x="2930"/>
        <item x="2461"/>
        <item x="2329"/>
        <item x="2367"/>
        <item x="2576"/>
        <item x="2272"/>
        <item x="2411"/>
        <item x="2623"/>
        <item x="3404"/>
        <item x="1615"/>
        <item x="2042"/>
        <item x="2407"/>
        <item x="2409"/>
        <item x="2062"/>
        <item x="2448"/>
        <item x="2256"/>
        <item x="1992"/>
        <item x="3425"/>
        <item x="2143"/>
        <item x="2870"/>
        <item x="2310"/>
        <item x="31"/>
        <item x="264"/>
        <item x="1333"/>
        <item x="3048"/>
        <item x="2751"/>
        <item x="1451"/>
        <item x="1335"/>
        <item x="70"/>
        <item x="2516"/>
        <item x="1558"/>
        <item x="543"/>
        <item x="250"/>
        <item x="243"/>
        <item x="1296"/>
        <item x="3071"/>
        <item x="40"/>
        <item x="1337"/>
        <item x="684"/>
        <item x="1961"/>
        <item x="609"/>
        <item x="1302"/>
        <item x="550"/>
        <item x="2261"/>
        <item x="682"/>
        <item m="1" x="3624"/>
        <item x="1875"/>
        <item x="186"/>
        <item x="2948"/>
        <item x="2717"/>
        <item x="1149"/>
        <item x="81"/>
        <item x="1608"/>
        <item x="382"/>
        <item x="2018"/>
        <item m="1" x="3580"/>
        <item x="3145"/>
        <item x="2671"/>
        <item x="1610"/>
        <item x="3253"/>
        <item x="897"/>
        <item x="1387"/>
        <item x="1165"/>
        <item x="2286"/>
        <item x="1185"/>
        <item x="1318"/>
        <item x="242"/>
        <item x="833"/>
        <item x="834"/>
        <item x="2385"/>
        <item x="2377"/>
        <item x="1497"/>
        <item x="2374"/>
        <item x="1457"/>
        <item x="2000"/>
        <item x="1456"/>
        <item x="785"/>
        <item x="2386"/>
        <item x="416"/>
        <item x="2373"/>
        <item x="2900"/>
        <item x="2183"/>
        <item x="1619"/>
        <item x="195"/>
        <item x="1463"/>
        <item x="646"/>
        <item x="2184"/>
        <item x="1462"/>
        <item x="443"/>
        <item x="2315"/>
        <item x="2359"/>
        <item x="1871"/>
        <item x="843"/>
        <item x="631"/>
        <item x="3166"/>
        <item x="433"/>
        <item x="41"/>
        <item x="15"/>
        <item x="56"/>
        <item x="3118"/>
        <item x="2128"/>
        <item x="2182"/>
        <item x="1715"/>
        <item x="3463"/>
        <item x="198"/>
        <item x="2695"/>
        <item x="741"/>
        <item x="1791"/>
        <item x="2936"/>
        <item x="112"/>
        <item x="136"/>
        <item x="3079"/>
        <item x="3078"/>
        <item x="906"/>
        <item x="978"/>
        <item x="2809"/>
        <item x="735"/>
        <item x="3154"/>
        <item x="1380"/>
        <item x="260"/>
        <item x="1226"/>
        <item x="1962"/>
        <item x="1003"/>
        <item x="1434"/>
        <item x="1938"/>
        <item x="1727"/>
        <item x="23"/>
        <item x="1721"/>
        <item x="20"/>
        <item x="350"/>
        <item x="1777"/>
        <item x="2149"/>
        <item x="95"/>
        <item x="1063"/>
        <item x="463"/>
        <item x="87"/>
        <item x="94"/>
        <item x="298"/>
        <item x="2724"/>
        <item x="2919"/>
        <item x="104"/>
        <item x="2702"/>
        <item x="590"/>
        <item x="263"/>
        <item x="420"/>
        <item x="297"/>
        <item x="1679"/>
        <item x="1304"/>
        <item x="1693"/>
        <item x="956"/>
        <item x="3135"/>
        <item x="1278"/>
        <item x="2105"/>
        <item x="614"/>
        <item x="2729"/>
        <item x="3137"/>
        <item x="3084"/>
        <item x="3123"/>
        <item x="1394"/>
        <item x="2578"/>
        <item x="2169"/>
        <item x="2170"/>
        <item x="3102"/>
        <item x="290"/>
        <item x="857"/>
        <item x="3465"/>
        <item x="1200"/>
        <item x="3085"/>
        <item x="788"/>
        <item x="2831"/>
        <item x="3187"/>
        <item x="2973"/>
        <item x="1640"/>
        <item x="2782"/>
        <item x="1984"/>
        <item x="1891"/>
        <item x="3128"/>
        <item x="1400"/>
        <item x="276"/>
        <item x="1565"/>
        <item x="695"/>
        <item x="1614"/>
        <item x="3157"/>
        <item x="1501"/>
        <item x="2857"/>
        <item x="1987"/>
        <item x="1735"/>
        <item x="3366"/>
        <item x="1492"/>
        <item x="3414"/>
        <item x="3104"/>
        <item x="1511"/>
        <item x="1052"/>
        <item x="2893"/>
        <item x="366"/>
        <item x="459"/>
        <item x="3330"/>
        <item x="815"/>
        <item x="3335"/>
        <item x="3139"/>
        <item x="1817"/>
        <item x="388"/>
        <item x="633"/>
        <item x="724"/>
        <item x="3356"/>
        <item x="1329"/>
        <item x="1114"/>
        <item x="1087"/>
        <item x="928"/>
        <item x="1055"/>
        <item x="2613"/>
        <item x="786"/>
        <item x="2582"/>
        <item x="2726"/>
        <item x="2622"/>
        <item x="3424"/>
        <item x="1493"/>
        <item x="2223"/>
        <item x="2119"/>
        <item x="1555"/>
        <item x="1050"/>
        <item x="1453"/>
        <item x="2408"/>
        <item x="2347"/>
        <item x="1391"/>
        <item x="3052"/>
        <item x="378"/>
        <item x="2804"/>
        <item x="1913"/>
        <item x="1912"/>
        <item x="1914"/>
        <item x="2348"/>
        <item x="1957"/>
        <item x="2824"/>
        <item x="1563"/>
        <item x="3466"/>
        <item x="2470"/>
        <item x="2510"/>
        <item x="1232"/>
        <item x="1700"/>
        <item x="2844"/>
        <item x="1710"/>
        <item x="1449"/>
        <item x="2118"/>
        <item x="2551"/>
        <item x="2550"/>
        <item x="1899"/>
        <item x="3365"/>
        <item x="3250"/>
        <item x="489"/>
        <item x="2792"/>
        <item x="3130"/>
        <item x="2172"/>
        <item x="1942"/>
        <item x="1416"/>
        <item x="3112"/>
        <item x="2263"/>
        <item x="2262"/>
        <item x="1152"/>
        <item x="1103"/>
        <item x="1167"/>
        <item x="2722"/>
        <item x="1587"/>
        <item x="822"/>
        <item x="1041"/>
        <item x="3164"/>
        <item x="2886"/>
        <item x="1121"/>
        <item x="1975"/>
        <item x="2673"/>
        <item x="1762"/>
        <item x="2688"/>
        <item x="1428"/>
        <item x="372"/>
        <item x="2539"/>
        <item x="2316"/>
        <item x="1141"/>
        <item x="1267"/>
        <item x="712"/>
        <item x="2501"/>
        <item x="2670"/>
        <item x="1177"/>
        <item x="713"/>
        <item x="1362"/>
        <item x="2556"/>
        <item x="2498"/>
        <item x="2073"/>
        <item x="3338"/>
        <item x="3462"/>
        <item x="3275"/>
        <item x="2208"/>
        <item x="2740"/>
        <item x="1708"/>
        <item x="722"/>
        <item x="1835"/>
        <item x="554"/>
        <item x="3228"/>
        <item x="294"/>
        <item x="236"/>
        <item x="2744"/>
        <item x="2743"/>
        <item x="2567"/>
        <item x="2960"/>
        <item x="867"/>
        <item x="293"/>
        <item x="1575"/>
        <item x="1045"/>
        <item x="1170"/>
        <item x="3469"/>
        <item x="1702"/>
        <item x="1158"/>
        <item x="2078"/>
        <item x="226"/>
        <item x="2595"/>
        <item x="2840"/>
        <item x="3326"/>
        <item x="2647"/>
        <item x="2760"/>
        <item x="3346"/>
        <item x="2955"/>
        <item x="1596"/>
        <item x="3408"/>
        <item x="2818"/>
        <item x="1548"/>
        <item x="2888"/>
        <item x="3211"/>
        <item x="2833"/>
        <item x="1634"/>
        <item x="2827"/>
        <item x="1605"/>
        <item x="2343"/>
        <item x="1604"/>
        <item x="2333"/>
        <item x="2759"/>
        <item x="2317"/>
        <item x="2598"/>
        <item x="2984"/>
        <item x="2856"/>
        <item x="3383"/>
        <item x="2365"/>
        <item x="2535"/>
        <item x="2807"/>
        <item x="2523"/>
        <item x="3267"/>
        <item x="3161"/>
        <item x="2846"/>
        <item x="2241"/>
        <item x="2304"/>
        <item x="3428"/>
        <item x="2758"/>
        <item x="3060"/>
        <item x="2883"/>
        <item x="3342"/>
        <item x="3447"/>
        <item x="2775"/>
        <item x="766"/>
        <item x="1245"/>
        <item x="227"/>
        <item x="497"/>
        <item x="1711"/>
        <item x="1171"/>
        <item x="1424"/>
        <item x="664"/>
        <item x="860"/>
        <item x="670"/>
        <item x="813"/>
        <item x="918"/>
        <item x="965"/>
        <item x="1892"/>
        <item x="2039"/>
        <item x="700"/>
        <item x="661"/>
        <item x="99"/>
        <item x="1348"/>
        <item x="1733"/>
        <item x="1794"/>
        <item x="605"/>
        <item x="753"/>
        <item x="1153"/>
        <item x="306"/>
        <item x="1466"/>
        <item x="237"/>
        <item x="636"/>
        <item x="257"/>
        <item x="663"/>
        <item x="1798"/>
        <item x="2036"/>
        <item x="1738"/>
        <item x="698"/>
        <item x="2116"/>
        <item x="1855"/>
        <item x="1268"/>
        <item x="573"/>
        <item x="1861"/>
        <item x="1836"/>
        <item x="1949"/>
        <item x="2142"/>
        <item x="610"/>
        <item x="1837"/>
        <item x="1950"/>
        <item x="1591"/>
        <item x="1275"/>
        <item x="3453"/>
        <item x="1559"/>
        <item x="3461"/>
        <item x="667"/>
        <item x="3452"/>
        <item x="3451"/>
        <item x="3033"/>
        <item x="759"/>
        <item x="2667"/>
        <item x="1056"/>
        <item x="2847"/>
        <item x="3412"/>
        <item x="2246"/>
        <item x="894"/>
        <item x="910"/>
        <item x="2874"/>
        <item x="3423"/>
        <item x="2522"/>
        <item x="2826"/>
        <item x="2795"/>
        <item x="1732"/>
        <item x="2756"/>
        <item x="1439"/>
        <item x="1440"/>
        <item x="1886"/>
        <item x="1106"/>
        <item x="1441"/>
        <item x="2853"/>
        <item x="1331"/>
        <item m="1" x="3666"/>
        <item m="1" x="3470"/>
        <item x="3351"/>
        <item x="3349"/>
        <item x="861"/>
        <item x="3151"/>
        <item x="1671"/>
        <item x="1595"/>
        <item x="3150"/>
        <item x="152"/>
        <item x="1478"/>
        <item x="3281"/>
        <item x="2072"/>
        <item x="373"/>
        <item x="3089"/>
        <item x="3087"/>
        <item x="1016"/>
        <item x="36"/>
        <item x="2497"/>
        <item x="2983"/>
        <item x="1547"/>
        <item x="3050"/>
        <item x="1567"/>
        <item x="2300"/>
        <item x="1985"/>
        <item x="2419"/>
        <item x="2842"/>
        <item x="157"/>
        <item x="1042"/>
        <item x="3340"/>
        <item x="811"/>
        <item x="2421"/>
        <item x="332"/>
        <item x="262"/>
        <item x="887"/>
        <item x="391"/>
        <item x="2038"/>
        <item x="2597"/>
        <item x="2402"/>
        <item x="2312"/>
        <item x="3308"/>
        <item x="2779"/>
        <item x="470"/>
        <item x="1512"/>
        <item x="2537"/>
        <item x="725"/>
        <item x="1351"/>
        <item x="1233"/>
        <item x="622"/>
        <item x="1882"/>
        <item x="492"/>
        <item x="1332"/>
        <item x="1541"/>
        <item x="3129"/>
        <item x="1353"/>
        <item x="64"/>
        <item x="885"/>
        <item x="3192"/>
        <item x="926"/>
        <item x="426"/>
        <item x="1826"/>
        <item x="599"/>
        <item x="1013"/>
        <item x="2815"/>
        <item x="600"/>
        <item x="1661"/>
        <item x="1072"/>
        <item x="594"/>
        <item x="2913"/>
        <item x="3272"/>
        <item x="2610"/>
        <item x="499"/>
        <item x="955"/>
        <item x="2650"/>
        <item x="1393"/>
        <item x="158"/>
        <item x="1795"/>
        <item x="2269"/>
        <item x="2099"/>
        <item x="485"/>
        <item x="2082"/>
        <item x="2896"/>
        <item x="1646"/>
        <item x="1796"/>
        <item x="3280"/>
        <item x="269"/>
        <item x="2167"/>
        <item x="1900"/>
        <item x="1901"/>
        <item x="1799"/>
        <item x="3460"/>
        <item x="2879"/>
        <item x="3005"/>
        <item x="3004"/>
        <item x="1108"/>
        <item x="555"/>
        <item x="1740"/>
        <item x="1743"/>
        <item x="2436"/>
        <item x="1189"/>
        <item x="1192"/>
        <item x="2952"/>
        <item x="1083"/>
        <item x="1862"/>
        <item x="2931"/>
        <item x="2564"/>
        <item x="2418"/>
        <item x="1150"/>
        <item x="3455"/>
        <item x="2606"/>
        <item x="2605"/>
        <item x="3435"/>
        <item x="2366"/>
        <item x="3389"/>
        <item x="2187"/>
        <item x="1981"/>
        <item x="1980"/>
        <item x="1093"/>
        <item x="1648"/>
        <item x="1649"/>
        <item x="769"/>
        <item x="3000"/>
        <item x="272"/>
        <item x="3099"/>
        <item x="3180"/>
        <item x="3293"/>
        <item x="3287"/>
        <item x="2611"/>
        <item x="946"/>
        <item x="2852"/>
        <item x="2384"/>
        <item x="2344"/>
        <item x="1178"/>
        <item x="3259"/>
        <item x="113"/>
        <item x="118"/>
        <item x="2990"/>
        <item x="3044"/>
        <item x="60"/>
        <item x="1436"/>
        <item x="1902"/>
        <item x="3063"/>
        <item x="2549"/>
        <item x="961"/>
        <item x="7"/>
        <item x="2890"/>
        <item x="3387"/>
        <item x="2969"/>
        <item x="679"/>
        <item x="1137"/>
        <item x="957"/>
        <item x="1216"/>
        <item x="3057"/>
        <item x="1109"/>
        <item x="2354"/>
        <item x="1356"/>
        <item x="467"/>
        <item x="175"/>
        <item x="43"/>
        <item x="512"/>
        <item x="1373"/>
        <item x="194"/>
        <item x="932"/>
        <item x="486"/>
        <item x="1977"/>
        <item x="865"/>
        <item x="825"/>
        <item x="374"/>
        <item x="570"/>
        <item x="3421"/>
        <item x="842"/>
        <item x="3221"/>
        <item x="2951"/>
        <item x="2950"/>
        <item x="80"/>
        <item x="2293"/>
        <item x="2290"/>
        <item x="1000"/>
        <item x="711"/>
        <item x="1632"/>
        <item x="526"/>
        <item x="606"/>
        <item x="2805"/>
        <item x="1584"/>
        <item x="2302"/>
        <item x="1940"/>
        <item x="2098"/>
        <item x="2109"/>
        <item x="3270"/>
        <item x="2069"/>
        <item x="1345"/>
        <item x="75"/>
        <item x="1314"/>
        <item x="91"/>
        <item x="106"/>
        <item x="55"/>
        <item x="84"/>
        <item x="2679"/>
        <item x="2858"/>
        <item x="1252"/>
        <item x="3420"/>
        <item x="803"/>
        <item x="634"/>
        <item x="2961"/>
        <item x="1594"/>
        <item x="256"/>
        <item x="305"/>
        <item x="1951"/>
        <item x="337"/>
        <item x="577"/>
        <item x="859"/>
        <item x="1860"/>
        <item x="2962"/>
        <item x="2757"/>
        <item x="2774"/>
        <item x="98"/>
        <item x="3318"/>
        <item x="1422"/>
        <item x="389"/>
        <item x="2817"/>
        <item x="1834"/>
        <item x="1377"/>
        <item x="2793"/>
        <item x="632"/>
        <item x="2841"/>
        <item x="3034"/>
        <item m="1" x="3577"/>
        <item x="866"/>
        <item x="2929"/>
        <item x="2362"/>
        <item x="2361"/>
        <item x="431"/>
        <item x="2484"/>
        <item x="2716"/>
        <item x="2433"/>
        <item x="1756"/>
        <item x="3036"/>
        <item x="2110"/>
        <item x="2641"/>
        <item x="1406"/>
        <item x="490"/>
        <item x="1960"/>
        <item x="2395"/>
        <item x="1320"/>
        <item x="172"/>
        <item x="2186"/>
        <item x="2709"/>
        <item x="289"/>
        <item x="288"/>
        <item x="886"/>
        <item x="434"/>
        <item x="2691"/>
        <item x="2095"/>
        <item x="2493"/>
        <item x="1752"/>
        <item x="2067"/>
        <item x="2803"/>
        <item x="611"/>
        <item x="612"/>
        <item x="3053"/>
        <item x="3090"/>
        <item x="2210"/>
        <item x="2339"/>
        <item x="2189"/>
        <item x="2904"/>
        <item x="1409"/>
        <item x="1357"/>
        <item x="3023"/>
        <item x="2811"/>
        <item x="1247"/>
        <item x="1204"/>
        <item x="552"/>
        <item x="3317"/>
        <item x="2877"/>
        <item x="1719"/>
        <item x="1570"/>
        <item x="1402"/>
        <item x="1369"/>
        <item x="2489"/>
        <item x="986"/>
        <item x="756"/>
        <item x="1583"/>
        <item x="3059"/>
        <item x="1395"/>
        <item x="2981"/>
        <item x="1999"/>
        <item x="858"/>
        <item x="1360"/>
        <item x="3415"/>
        <item x="322"/>
        <item x="2308"/>
        <item x="2401"/>
        <item x="3255"/>
        <item x="969"/>
        <item x="1481"/>
        <item x="1105"/>
        <item x="3125"/>
        <item x="2029"/>
        <item x="2032"/>
        <item x="1930"/>
        <item x="925"/>
        <item x="2529"/>
        <item x="466"/>
        <item x="2014"/>
        <item x="2211"/>
        <item x="2160"/>
        <item x="2060"/>
        <item x="2009"/>
        <item x="938"/>
        <item x="2345"/>
        <item x="1665"/>
        <item x="738"/>
        <item x="1361"/>
        <item x="981"/>
        <item x="2657"/>
        <item x="2034"/>
        <item x="3026"/>
        <item x="515"/>
        <item x="160"/>
        <item x="657"/>
        <item x="1367"/>
        <item x="3393"/>
        <item x="3298"/>
        <item x="2044"/>
        <item x="2653"/>
        <item x="1959"/>
        <item x="3019"/>
        <item x="1289"/>
        <item x="1229"/>
        <item x="1621"/>
        <item x="3429"/>
        <item x="134"/>
        <item x="3276"/>
        <item x="3431"/>
        <item x="3430"/>
        <item x="3232"/>
        <item x="3176"/>
        <item x="728"/>
        <item x="66"/>
        <item m="1" x="3628"/>
        <item m="1" x="3629"/>
        <item x="2753"/>
        <item m="1" x="3623"/>
        <item x="734"/>
        <item x="1201"/>
        <item x="1827"/>
        <item x="3175"/>
        <item x="314"/>
        <item x="2514"/>
        <item x="2019"/>
        <item x="2633"/>
        <item x="324"/>
        <item m="1" x="3471"/>
        <item m="1" x="3473"/>
        <item m="1" x="3474"/>
        <item x="2027"/>
        <item m="1" x="3479"/>
        <item m="1" x="3478"/>
        <item m="1" x="3480"/>
        <item m="1" x="3488"/>
        <item m="1" x="3489"/>
        <item m="1" x="3487"/>
        <item m="1" x="3475"/>
        <item m="1" x="3477"/>
        <item m="1" x="3481"/>
        <item m="1" x="3495"/>
        <item m="1" x="3486"/>
        <item m="1" x="3497"/>
        <item m="1" x="3490"/>
        <item m="1" x="3494"/>
        <item m="1" x="3496"/>
        <item m="1" x="3492"/>
        <item m="1" x="3493"/>
        <item m="1" x="3491"/>
        <item x="2513"/>
        <item m="1" x="3499"/>
        <item m="1" x="3498"/>
        <item m="1" x="3500"/>
        <item x="1491"/>
        <item m="1" x="3502"/>
        <item m="1" x="3503"/>
        <item x="2906"/>
        <item x="1876"/>
        <item m="1" x="3506"/>
        <item m="1" x="3504"/>
        <item m="1" x="3509"/>
        <item m="1" x="3508"/>
        <item m="1" x="3507"/>
        <item m="1" x="3505"/>
        <item m="1" x="3510"/>
        <item m="1" x="3581"/>
        <item m="1" x="3476"/>
        <item m="1" x="3484"/>
        <item m="1" x="3525"/>
        <item m="1" x="3524"/>
        <item m="1" x="3523"/>
        <item m="1" x="3515"/>
        <item m="1" x="3514"/>
        <item m="1" x="3526"/>
        <item m="1" x="3517"/>
        <item m="1" x="3516"/>
        <item m="1" x="3512"/>
        <item m="1" x="3513"/>
        <item m="1" x="3511"/>
        <item m="1" x="3528"/>
        <item m="1" x="3532"/>
        <item m="1" x="3531"/>
        <item m="1" x="3530"/>
        <item m="1" x="3533"/>
        <item m="1" x="3536"/>
        <item m="1" x="3527"/>
        <item m="1" x="3537"/>
        <item x="1295"/>
        <item m="1" x="3539"/>
        <item m="1" x="3540"/>
        <item m="1" x="3538"/>
        <item x="1306"/>
        <item m="1" x="3545"/>
        <item m="1" x="3544"/>
        <item m="1" x="3542"/>
        <item m="1" x="3541"/>
        <item m="1" x="3543"/>
        <item m="1" x="3546"/>
        <item m="1" x="3547"/>
        <item m="1" x="3548"/>
        <item m="1" x="3549"/>
        <item m="1" x="3554"/>
        <item m="1" x="3553"/>
        <item m="1" x="3557"/>
        <item m="1" x="3556"/>
        <item m="1" x="3558"/>
        <item m="1" x="3559"/>
        <item m="1" x="3550"/>
        <item m="1" x="3555"/>
        <item m="1" x="3560"/>
        <item m="1" x="3551"/>
        <item m="1" x="3552"/>
        <item m="1" x="3570"/>
        <item m="1" x="3567"/>
        <item m="1" x="3568"/>
        <item m="1" x="3561"/>
        <item m="1" x="3569"/>
        <item m="1" x="3562"/>
        <item m="1" x="3566"/>
        <item m="1" x="3565"/>
        <item m="1" x="3564"/>
        <item m="1" x="3563"/>
        <item m="1" x="3571"/>
        <item m="1" x="3572"/>
        <item m="1" x="3589"/>
        <item m="1" x="3582"/>
        <item m="1" x="3573"/>
        <item m="1" x="3575"/>
        <item m="1" x="3579"/>
        <item m="1" x="3578"/>
        <item m="1" x="3584"/>
        <item m="1" x="3588"/>
        <item m="1" x="3583"/>
        <item m="1" x="3574"/>
        <item x="3121"/>
        <item m="1" x="3594"/>
        <item m="1" x="3590"/>
        <item m="1" x="3591"/>
        <item m="1" x="3593"/>
        <item m="1" x="3592"/>
        <item m="1" x="3535"/>
        <item m="1" x="3597"/>
        <item m="1" x="3596"/>
        <item m="1" x="3595"/>
        <item m="1" x="3522"/>
        <item m="1" x="3599"/>
        <item m="1" x="3598"/>
        <item x="2658"/>
        <item x="2659"/>
        <item m="1" x="3607"/>
        <item m="1" x="3609"/>
        <item m="1" x="3611"/>
        <item m="1" x="3600"/>
        <item m="1" x="3605"/>
        <item m="1" x="3610"/>
        <item m="1" x="3608"/>
        <item m="1" x="3604"/>
        <item m="1" x="3519"/>
        <item m="1" x="3601"/>
        <item m="1" x="3529"/>
        <item m="1" x="3606"/>
        <item m="1" x="3613"/>
        <item m="1" x="3617"/>
        <item m="1" x="3620"/>
        <item m="1" x="3616"/>
        <item m="1" x="3612"/>
        <item m="1" x="3619"/>
        <item m="1" x="3618"/>
        <item m="1" x="3615"/>
        <item m="1" x="3625"/>
        <item x="780"/>
        <item m="1" x="3640"/>
        <item m="1" x="3631"/>
        <item m="1" x="3639"/>
        <item m="1" x="3627"/>
        <item m="1" x="3630"/>
        <item m="1" x="3634"/>
        <item m="1" x="3626"/>
        <item m="1" x="3638"/>
        <item m="1" x="3637"/>
        <item m="1" x="3632"/>
        <item m="1" x="3635"/>
        <item m="1" x="3633"/>
        <item m="1" x="3642"/>
        <item m="1" x="3646"/>
        <item m="1" x="3645"/>
        <item m="1" x="3644"/>
        <item m="1" x="3647"/>
        <item m="1" x="3643"/>
        <item m="1" x="3641"/>
        <item m="1" x="3622"/>
        <item m="1" x="3650"/>
        <item m="1" x="3651"/>
        <item m="1" x="3652"/>
        <item m="1" x="3653"/>
        <item m="1" x="3649"/>
        <item m="1" x="3648"/>
        <item x="1390"/>
        <item m="1" x="3658"/>
        <item m="1" x="3663"/>
        <item m="1" x="3664"/>
        <item m="1" x="3662"/>
        <item m="1" x="3657"/>
        <item m="1" x="3654"/>
        <item m="1" x="3659"/>
        <item m="1" x="3660"/>
        <item m="1" x="3656"/>
        <item m="1" x="3661"/>
        <item m="1" x="3655"/>
        <item m="1" x="3669"/>
        <item m="1" x="3674"/>
        <item m="1" x="3672"/>
        <item m="1" x="3671"/>
        <item m="1" x="3677"/>
        <item m="1" x="3676"/>
        <item m="1" x="3673"/>
        <item m="1" x="3678"/>
        <item m="1" x="3668"/>
        <item m="1" x="3670"/>
        <item m="1" x="3675"/>
        <item m="1" x="3667"/>
        <item m="1" x="3665"/>
        <item m="1" x="3679"/>
        <item m="1" x="3681"/>
        <item m="1" x="3680"/>
        <item x="3273"/>
        <item x="2509"/>
        <item x="773"/>
        <item x="3122"/>
        <item x="2829"/>
        <item x="3283"/>
        <item x="3210"/>
        <item x="1460"/>
        <item x="3261"/>
        <item x="1781"/>
        <item x="2755"/>
        <item x="2790"/>
        <item x="2632"/>
        <item x="3186"/>
        <item x="777"/>
        <item x="1342"/>
        <item x="302"/>
        <item x="1543"/>
        <item x="2369"/>
        <item x="1236"/>
        <item x="217"/>
        <item x="2997"/>
        <item x="1064"/>
        <item x="1824"/>
        <item x="1707"/>
        <item x="1841"/>
        <item x="1931"/>
        <item x="830"/>
        <item x="2976"/>
        <item x="315"/>
        <item x="992"/>
        <item x="810"/>
        <item x="1211"/>
        <item x="2490"/>
        <item x="2477"/>
        <item x="2995"/>
        <item x="430"/>
        <item x="103"/>
        <item x="2993"/>
        <item x="42"/>
        <item x="2325"/>
        <item x="1551"/>
        <item x="1368"/>
        <item x="265"/>
        <item x="1857"/>
        <item x="2588"/>
        <item x="1764"/>
        <item x="2318"/>
        <item x="871"/>
        <item x="1909"/>
        <item x="2609"/>
        <item x="348"/>
        <item x="3384"/>
        <item x="1282"/>
        <item x="2891"/>
        <item x="3109"/>
        <item x="3202"/>
        <item x="1046"/>
        <item x="2503"/>
        <item x="751"/>
        <item x="2967"/>
        <item x="951"/>
        <item x="2654"/>
        <item x="1828"/>
        <item x="2524"/>
        <item x="904"/>
        <item x="3440"/>
        <item x="2089"/>
        <item x="1916"/>
        <item x="3385"/>
        <item x="2084"/>
        <item x="2085"/>
        <item x="877"/>
        <item x="2469"/>
        <item x="1413"/>
        <item x="824"/>
        <item x="1470"/>
        <item x="3438"/>
        <item x="2761"/>
        <item x="1354"/>
        <item x="2624"/>
        <item x="1873"/>
        <item x="1997"/>
        <item x="995"/>
        <item x="579"/>
        <item x="3114"/>
        <item x="588"/>
        <item x="1198"/>
        <item x="1888"/>
        <item x="1616"/>
        <item x="1242"/>
        <item m="1" x="3602"/>
        <item x="3062"/>
        <item x="1127"/>
        <item x="702"/>
        <item x="2438"/>
        <item x="2080"/>
        <item x="2728"/>
        <item x="1509"/>
        <item x="643"/>
        <item x="623"/>
        <item x="1750"/>
        <item x="3388"/>
        <item x="2708"/>
        <item x="2463"/>
        <item x="2372"/>
        <item x="1676"/>
        <item x="3262"/>
        <item x="2074"/>
        <item x="3409"/>
        <item x="122"/>
        <item x="1475"/>
        <item x="3101"/>
        <item x="3218"/>
        <item x="3108"/>
        <item x="3110"/>
        <item x="3111"/>
        <item x="1081"/>
        <item x="757"/>
        <item x="488"/>
        <item x="1627"/>
        <item x="2326"/>
        <item x="2389"/>
        <item x="3310"/>
        <item x="2221"/>
        <item x="2918"/>
        <item x="3167"/>
        <item x="203"/>
        <item x="1120"/>
        <item x="615"/>
        <item x="873"/>
        <item x="285"/>
        <item x="222"/>
        <item x="1404"/>
        <item x="1966"/>
        <item x="2488"/>
        <item x="93"/>
        <item x="814"/>
        <item x="3305"/>
        <item x="3286"/>
        <item x="3168"/>
        <item x="1681"/>
        <item x="240"/>
        <item x="1303"/>
        <item x="2471"/>
        <item x="2445"/>
        <item x="2687"/>
        <item x="2612"/>
        <item x="1697"/>
        <item x="2859"/>
        <item x="2736"/>
        <item x="50"/>
        <item x="2644"/>
        <item x="1698"/>
        <item x="2837"/>
        <item x="966"/>
        <item x="2789"/>
        <item x="3277"/>
        <item x="979"/>
        <item x="1905"/>
        <item x="3327"/>
        <item x="2634"/>
        <item x="2998"/>
        <item x="1160"/>
        <item x="310"/>
        <item x="2625"/>
        <item x="196"/>
        <item x="2777"/>
        <item x="12"/>
        <item x="1036"/>
        <item x="352"/>
        <item x="1227"/>
        <item x="819"/>
        <item x="375"/>
        <item x="602"/>
        <item x="1143"/>
        <item x="2465"/>
        <item x="805"/>
        <item x="164"/>
        <item x="1340"/>
        <item x="2024"/>
        <item x="2022"/>
        <item x="14"/>
        <item x="1155"/>
        <item x="291"/>
        <item x="1970"/>
        <item x="791"/>
        <item x="2491"/>
        <item x="2122"/>
        <item x="168"/>
        <item x="1736"/>
        <item x="1392"/>
        <item x="51"/>
        <item x="1096"/>
        <item x="3183"/>
        <item x="603"/>
        <item x="796"/>
        <item x="619"/>
        <item x="1372"/>
        <item x="1039"/>
        <item x="2854"/>
        <item x="1672"/>
        <item x="898"/>
        <item x="1759"/>
        <item x="3309"/>
        <item x="557"/>
        <item x="475"/>
        <item x="163"/>
        <item x="1844"/>
        <item x="345"/>
        <item x="1641"/>
        <item x="3266"/>
        <item x="2439"/>
        <item x="2642"/>
        <item x="1183"/>
        <item x="3284"/>
        <item x="2441"/>
        <item x="1116"/>
        <item x="1038"/>
        <item x="1519"/>
        <item x="1118"/>
        <item x="3043"/>
        <item x="1767"/>
        <item x="3289"/>
        <item x="3363"/>
        <item x="2496"/>
        <item x="817"/>
        <item x="2056"/>
        <item x="2349"/>
        <item x="328"/>
        <item x="343"/>
        <item x="2257"/>
        <item x="1925"/>
        <item x="1969"/>
        <item x="2383"/>
        <item x="1639"/>
        <item x="454"/>
        <item x="1202"/>
        <item x="1666"/>
        <item x="1600"/>
        <item x="2205"/>
        <item x="2732"/>
        <item x="1090"/>
        <item x="3336"/>
        <item x="581"/>
        <item x="1349"/>
        <item x="1893"/>
        <item x="972"/>
        <item x="1328"/>
        <item x="2533"/>
        <item x="1867"/>
        <item x="2889"/>
        <item x="998"/>
        <item x="2730"/>
        <item x="2164"/>
        <item x="985"/>
        <item x="360"/>
        <item x="1040"/>
        <item x="2076"/>
        <item x="357"/>
        <item x="841"/>
        <item x="2839"/>
        <item x="2816"/>
        <item x="3382"/>
        <item x="3316"/>
        <item x="604"/>
        <item x="1085"/>
        <item x="2607"/>
        <item x="1284"/>
        <item x="2212"/>
        <item x="325"/>
        <item x="1729"/>
        <item x="71"/>
        <item x="1948"/>
        <item x="62"/>
        <item x="1880"/>
        <item x="1879"/>
        <item x="3148"/>
        <item x="224"/>
        <item x="1747"/>
        <item x="770"/>
        <item x="2338"/>
        <item x="1018"/>
        <item x="1019"/>
        <item x="89"/>
        <item x="2417"/>
        <item x="3417"/>
        <item x="984"/>
        <item x="812"/>
        <item x="767"/>
        <item x="2220"/>
        <item x="923"/>
        <item x="2772"/>
        <item x="287"/>
        <item x="1734"/>
        <item x="3203"/>
        <item x="187"/>
        <item x="639"/>
        <item x="836"/>
        <item x="3226"/>
        <item x="914"/>
        <item x="2590"/>
        <item x="864"/>
        <item x="2875"/>
        <item x="3220"/>
        <item x="2222"/>
        <item x="3374"/>
        <item x="494"/>
        <item x="3074"/>
        <item x="1195"/>
        <item x="2376"/>
        <item x="3410"/>
        <item x="2536"/>
        <item x="1812"/>
        <item x="1504"/>
        <item x="1917"/>
        <item x="1168"/>
        <item x="3021"/>
        <item x="258"/>
        <item x="2196"/>
        <item x="1014"/>
        <item x="185"/>
        <item x="1220"/>
        <item x="2763"/>
        <item x="799"/>
        <item x="2162"/>
        <item x="1724"/>
        <item x="1811"/>
        <item x="1971"/>
        <item x="2851"/>
        <item x="1423"/>
        <item x="506"/>
        <item x="2621"/>
        <item x="589"/>
        <item x="1878"/>
        <item x="974"/>
        <item x="2835"/>
        <item x="409"/>
        <item x="2037"/>
        <item x="1015"/>
        <item x="3371"/>
        <item x="2179"/>
        <item x="150"/>
        <item x="2224"/>
        <item x="2674"/>
        <item x="720"/>
        <item x="2478"/>
        <item x="3225"/>
        <item x="745"/>
        <item x="821"/>
        <item x="2765"/>
        <item x="2776"/>
        <item x="1850"/>
        <item x="571"/>
        <item x="2207"/>
        <item x="1193"/>
        <item x="2399"/>
        <item x="1859"/>
        <item x="2561"/>
        <item x="2813"/>
        <item x="513"/>
        <item x="2289"/>
        <item x="1573"/>
        <item x="2218"/>
        <item x="2202"/>
        <item x="2921"/>
        <item x="1793"/>
        <item x="936"/>
        <item x="1753"/>
        <item x="1119"/>
        <item x="1432"/>
        <item x="1967"/>
        <item x="2314"/>
        <item x="762"/>
        <item x="155"/>
        <item x="395"/>
        <item x="2201"/>
        <item x="2352"/>
        <item x="2664"/>
        <item x="380"/>
        <item x="2351"/>
        <item x="1414"/>
        <item x="2581"/>
        <item x="2485"/>
        <item x="1545"/>
        <item x="1544"/>
        <item x="1907"/>
        <item x="2791"/>
        <item x="1210"/>
        <item x="1209"/>
        <item x="987"/>
        <item x="988"/>
        <item x="2912"/>
        <item x="3274"/>
        <item x="268"/>
        <item x="3368"/>
        <item x="2794"/>
        <item x="3243"/>
        <item x="429"/>
        <item x="428"/>
        <item x="558"/>
        <item x="1618"/>
        <item x="2630"/>
        <item x="1477"/>
        <item x="2502"/>
        <item x="1030"/>
        <item x="1136"/>
        <item x="2819"/>
        <item x="1411"/>
        <item x="2924"/>
        <item x="1849"/>
        <item x="1231"/>
        <item x="749"/>
        <item x="748"/>
        <item x="96"/>
        <item x="3124"/>
        <item x="2631"/>
        <item x="2626"/>
        <item x="437"/>
        <item x="149"/>
        <item x="148"/>
        <item x="2942"/>
        <item x="559"/>
        <item x="665"/>
        <item x="1292"/>
        <item x="1301"/>
        <item x="1299"/>
        <item x="1298"/>
        <item x="1300"/>
        <item x="806"/>
        <item x="1919"/>
        <item x="1156"/>
        <item x="2476"/>
        <item x="3237"/>
        <item x="2939"/>
        <item x="652"/>
        <item x="2397"/>
        <item x="3177"/>
        <item x="0"/>
        <item x="25"/>
        <item x="939"/>
        <item x="900"/>
        <item x="566"/>
        <item x="709"/>
        <item x="1009"/>
        <item x="1237"/>
        <item x="3077"/>
        <item x="942"/>
        <item x="2701"/>
        <item x="960"/>
        <item x="479"/>
        <item x="480"/>
        <item x="3325"/>
        <item x="2041"/>
        <item x="669"/>
        <item x="496"/>
        <item x="3296"/>
        <item x="1007"/>
        <item x="510"/>
        <item x="2618"/>
        <item x="2849"/>
        <item x="1865"/>
        <item x="500"/>
        <item x="2227"/>
        <item x="1820"/>
        <item x="2303"/>
        <item x="1425"/>
        <item x="2823"/>
        <item x="405"/>
        <item x="2560"/>
        <item x="2928"/>
        <item x="2323"/>
        <item x="1398"/>
        <item x="2475"/>
        <item x="2121"/>
        <item x="2771"/>
        <item x="1586"/>
        <item x="3405"/>
        <item x="1405"/>
        <item x="2788"/>
        <item x="2204"/>
        <item x="2178"/>
        <item x="1991"/>
        <item x="2430"/>
        <item x="3432"/>
        <item x="3468"/>
        <item x="30"/>
        <item x="1852"/>
        <item x="2739"/>
        <item x="2012"/>
        <item x="1151"/>
        <item x="2845"/>
        <item x="1887"/>
        <item x="3142"/>
        <item x="1829"/>
        <item x="390"/>
        <item x="1645"/>
        <item x="621"/>
        <item x="2010"/>
        <item x="1690"/>
        <item x="1140"/>
        <item x="1786"/>
        <item x="1642"/>
        <item x="3082"/>
        <item x="2675"/>
        <item x="3464"/>
        <item x="846"/>
        <item x="2215"/>
        <item x="1239"/>
        <item x="1095"/>
        <item x="1810"/>
        <item x="1772"/>
        <item x="1808"/>
        <item x="1346"/>
        <item x="2481"/>
        <item x="3193"/>
        <item x="2334"/>
        <item x="2443"/>
        <item x="1330"/>
        <item x="2903"/>
        <item x="2357"/>
        <item x="3315"/>
        <item x="2646"/>
        <item x="2115"/>
        <item x="3391"/>
        <item x="3400"/>
        <item x="852"/>
        <item x="850"/>
        <item x="3381"/>
        <item x="1815"/>
        <item x="2963"/>
        <item x="2964"/>
        <item x="3234"/>
        <item x="1889"/>
        <item x="1426"/>
        <item x="575"/>
        <item x="1998"/>
        <item x="2065"/>
        <item x="2731"/>
        <item x="1182"/>
        <item x="2718"/>
        <item x="2880"/>
        <item x="1904"/>
        <item x="386"/>
        <item x="875"/>
        <item x="1695"/>
        <item x="1401"/>
        <item x="1044"/>
        <item x="1845"/>
        <item x="502"/>
        <item x="831"/>
        <item x="2112"/>
        <item x="2113"/>
        <item x="505"/>
        <item x="2770"/>
        <item x="2301"/>
        <item x="404"/>
        <item x="2456"/>
        <item x="2083"/>
        <item x="2100"/>
        <item x="1722"/>
        <item x="1749"/>
        <item x="2885"/>
        <item x="1766"/>
        <item x="450"/>
        <item x="138"/>
        <item x="1272"/>
        <item x="3375"/>
        <item x="1502"/>
        <item x="2767"/>
        <item x="2026"/>
        <item x="2025"/>
        <item x="365"/>
        <item x="1174"/>
        <item x="117"/>
        <item x="3344"/>
        <item x="779"/>
        <item x="3016"/>
        <item x="1111"/>
        <item x="2910"/>
        <item x="145"/>
        <item x="3013"/>
        <item x="127"/>
        <item x="3343"/>
        <item x="1363"/>
        <item x="595"/>
        <item x="3040"/>
        <item x="283"/>
        <item x="2453"/>
        <item x="3434"/>
        <item x="802"/>
        <item x="2195"/>
        <item x="2153"/>
        <item x="2230"/>
        <item x="1635"/>
        <item x="1637"/>
        <item x="1636"/>
        <item x="3360"/>
        <item x="202"/>
        <item x="205"/>
        <item x="1107"/>
        <item x="739"/>
        <item x="3376"/>
        <item x="3271"/>
        <item x="498"/>
        <item x="1004"/>
        <item x="3115"/>
        <item x="2144"/>
        <item x="2570"/>
        <item x="3116"/>
        <item x="1066"/>
        <item x="2380"/>
        <item x="1483"/>
        <item x="2616"/>
        <item x="161"/>
        <item x="3347"/>
        <item x="2117"/>
        <item x="982"/>
        <item m="1" x="3603"/>
        <item x="1869"/>
        <item x="2521"/>
        <item x="3017"/>
        <item x="2063"/>
        <item x="472"/>
        <item x="3399"/>
        <item x="1877"/>
        <item x="2773"/>
        <item x="3323"/>
        <item x="1903"/>
        <item x="3377"/>
        <item x="3441"/>
        <item x="1323"/>
        <item x="1166"/>
        <item x="2452"/>
        <item x="2388"/>
        <item x="2161"/>
        <item m="1" x="3501"/>
        <item x="2415"/>
        <item x="2219"/>
        <item x="3304"/>
        <item x="3031"/>
        <item x="3032"/>
        <item x="109"/>
        <item x="1336"/>
        <item x="3238"/>
        <item x="1048"/>
        <item x="3064"/>
        <item x="1582"/>
        <item x="2233"/>
        <item x="2287"/>
        <item x="1205"/>
        <item x="2382"/>
        <item x="3205"/>
        <item x="2381"/>
        <item x="321"/>
        <item x="446"/>
        <item x="2871"/>
        <item x="32"/>
        <item x="2311"/>
        <item x="2427"/>
        <item x="2232"/>
        <item x="3189"/>
        <item x="46"/>
        <item x="768"/>
        <item x="809"/>
        <item x="2194"/>
        <item x="2584"/>
        <item x="2719"/>
        <item x="2878"/>
        <item x="3341"/>
        <item x="2933"/>
        <item x="2435"/>
        <item x="1988"/>
        <item x="3073"/>
        <item x="2480"/>
        <item x="1842"/>
        <item x="872"/>
        <item x="869"/>
        <item x="54"/>
        <item x="248"/>
        <item x="38"/>
        <item x="1012"/>
        <item x="2780"/>
        <item x="2288"/>
        <item x="1371"/>
        <item x="2166"/>
        <item x="1516"/>
        <item x="353"/>
        <item x="355"/>
        <item x="2447"/>
        <item x="2004"/>
        <item x="1115"/>
        <item x="2236"/>
        <item x="687"/>
        <item x="2237"/>
        <item x="2922"/>
        <item x="192"/>
        <item x="790"/>
        <item x="1225"/>
        <item x="1431"/>
        <item x="1746"/>
        <item x="1496"/>
        <item x="207"/>
        <item x="1598"/>
        <item x="2035"/>
        <item x="2916"/>
        <item x="2762"/>
        <item x="905"/>
        <item x="1255"/>
        <item x="3075"/>
        <item x="3185"/>
        <item x="421"/>
        <item x="452"/>
        <item x="801"/>
        <item x="3204"/>
        <item x="893"/>
        <item x="699"/>
        <item x="1062"/>
        <item x="208"/>
        <item x="3312"/>
        <item x="920"/>
        <item x="2908"/>
        <item x="3158"/>
        <item x="3311"/>
        <item x="206"/>
        <item x="692"/>
        <item x="2568"/>
        <item x="1199"/>
        <item x="209"/>
        <item x="1628"/>
        <item x="3379"/>
        <item x="971"/>
        <item x="1631"/>
        <item x="45"/>
        <item x="491"/>
        <item x="1162"/>
        <item x="1956"/>
        <item x="1955"/>
        <item x="154"/>
        <item x="3160"/>
        <item x="2925"/>
        <item x="3358"/>
        <item x="3357"/>
        <item x="1990"/>
        <item x="2552"/>
        <item x="1806"/>
        <item x="3201"/>
        <item x="344"/>
        <item x="509"/>
        <item x="2239"/>
        <item x="39"/>
        <item x="77"/>
        <item x="1243"/>
        <item x="1566"/>
        <item x="427"/>
        <item x="892"/>
        <item x="229"/>
        <item x="597"/>
        <item x="1094"/>
        <item x="37"/>
        <item x="120"/>
        <item x="545"/>
        <item x="447"/>
        <item x="1285"/>
        <item x="1647"/>
        <item x="931"/>
        <item x="933"/>
        <item x="876"/>
        <item x="1552"/>
        <item x="367"/>
        <item x="2150"/>
        <item x="415"/>
        <item x="6"/>
        <item x="2264"/>
        <item x="1161"/>
        <item x="1769"/>
        <item x="973"/>
        <item x="3156"/>
        <item x="1659"/>
        <item x="2146"/>
        <item x="2355"/>
        <item x="2123"/>
        <item x="1355"/>
        <item x="1532"/>
        <item x="705"/>
        <item x="1658"/>
        <item x="408"/>
        <item x="407"/>
        <item x="2968"/>
        <item x="1079"/>
        <item x="524"/>
        <item x="85"/>
        <item x="101"/>
        <item x="1868"/>
        <item x="528"/>
        <item x="1668"/>
        <item x="3039"/>
        <item x="1110"/>
        <item x="1370"/>
        <item x="2185"/>
        <item x="901"/>
        <item x="2297"/>
        <item x="3025"/>
        <item x="1070"/>
        <item x="2154"/>
        <item x="2259"/>
        <item x="1751"/>
        <item x="2629"/>
        <item x="3098"/>
        <item x="1655"/>
        <item x="1117"/>
        <item x="1180"/>
        <item x="1113"/>
        <item x="2985"/>
        <item x="3222"/>
        <item x="3416"/>
        <item x="3398"/>
        <item x="2280"/>
        <item x="690"/>
        <item x="2203"/>
        <item x="553"/>
        <item x="1222"/>
        <item x="2234"/>
        <item x="525"/>
        <item x="1455"/>
        <item x="2982"/>
        <item x="3018"/>
        <item x="2414"/>
        <item x="703"/>
        <item x="704"/>
        <item x="1485"/>
        <item x="2235"/>
        <item x="2923"/>
        <item x="2506"/>
        <item x="3322"/>
        <item x="1224"/>
        <item x="1809"/>
        <item x="1146"/>
        <item x="1427"/>
        <item x="2834"/>
        <item x="717"/>
        <item x="3442"/>
        <item x="259"/>
        <item x="2495"/>
        <item x="3061"/>
        <item x="3138"/>
        <item x="3213"/>
        <item x="3133"/>
        <item x="3329"/>
        <item x="3407"/>
        <item x="3035"/>
        <item x="1626"/>
        <item x="1577"/>
        <item x="2783"/>
        <item x="3394"/>
        <item x="2228"/>
        <item x="2341"/>
        <item x="2814"/>
        <item x="1607"/>
        <item x="2553"/>
        <item x="2867"/>
        <item x="1572"/>
        <item x="2705"/>
        <item x="2698"/>
        <item x="2868"/>
        <item x="3278"/>
        <item x="3216"/>
        <item x="2648"/>
        <item x="2656"/>
        <item x="3051"/>
        <item x="2353"/>
        <item x="3037"/>
        <item x="2244"/>
        <item x="3448"/>
        <item x="3143"/>
        <item x="3024"/>
        <item x="2944"/>
        <item x="2864"/>
        <item x="3436"/>
        <item x="3215"/>
        <item x="1291"/>
        <item x="583"/>
        <item x="585"/>
        <item x="1774"/>
        <item x="9"/>
        <item x="1703"/>
        <item x="234"/>
        <item x="2138"/>
        <item x="1890"/>
        <item x="47"/>
        <item x="784"/>
        <item x="327"/>
        <item x="1253"/>
        <item x="1130"/>
        <item x="576"/>
        <item x="879"/>
        <item x="1408"/>
        <item x="1132"/>
        <item x="1215"/>
        <item x="1159"/>
        <item x="855"/>
        <item x="653"/>
        <item x="1176"/>
        <item x="1283"/>
        <item x="1365"/>
        <item x="469"/>
        <item x="456"/>
        <item x="1131"/>
        <item x="2093"/>
        <item x="1207"/>
        <item x="760"/>
        <item x="2071"/>
        <item x="1476"/>
        <item x="182"/>
        <item x="1412"/>
        <item x="1191"/>
        <item x="1446"/>
        <item x="239"/>
        <item x="277"/>
        <item x="1274"/>
        <item x="1148"/>
        <item x="884"/>
        <item x="1943"/>
        <item x="826"/>
        <item x="778"/>
        <item x="1260"/>
        <item x="1257"/>
        <item x="820"/>
        <item x="2086"/>
        <item x="750"/>
        <item x="511"/>
        <item x="958"/>
        <item x="1008"/>
        <item x="752"/>
        <item x="1133"/>
        <item x="1763"/>
        <item x="2127"/>
        <item x="1894"/>
        <item x="896"/>
        <item x="1761"/>
        <item x="11"/>
        <item x="1686"/>
        <item x="1924"/>
        <item x="2342"/>
        <item x="3359"/>
        <item x="271"/>
        <item x="2749"/>
        <item x="338"/>
        <item x="1723"/>
        <item x="1347"/>
        <item x="1654"/>
        <item x="1652"/>
        <item x="2786"/>
        <item x="1830"/>
        <item x="1831"/>
        <item x="270"/>
        <item x="2620"/>
        <item x="2058"/>
        <item x="1994"/>
        <item x="1276"/>
        <item x="3131"/>
        <item x="3067"/>
        <item x="929"/>
        <item x="3162"/>
        <item x="2087"/>
        <item x="2992"/>
        <item x="2003"/>
        <item x="171"/>
        <item x="174"/>
        <item x="3348"/>
        <item x="1963"/>
        <item x="2572"/>
        <item x="2229"/>
        <item x="1310"/>
        <item x="176"/>
        <item x="2370"/>
        <item x="2559"/>
        <item x="2949"/>
        <item x="2188"/>
        <item x="3313"/>
        <item x="1100"/>
        <item x="1488"/>
        <item x="789"/>
        <item x="2684"/>
        <item x="1833"/>
        <item x="2140"/>
        <item x="832"/>
        <item x="927"/>
        <item x="1311"/>
        <item x="2957"/>
        <item x="1071"/>
        <item x="1069"/>
        <item x="3009"/>
        <item x="1680"/>
        <item x="1678"/>
        <item x="823"/>
        <item x="1720"/>
        <item x="1745"/>
        <item x="2313"/>
        <item x="1280"/>
        <item x="531"/>
        <item x="533"/>
        <item x="546"/>
        <item x="539"/>
        <item x="536"/>
        <item x="1384"/>
        <item x="125"/>
        <item x="2954"/>
        <item x="1082"/>
        <item x="3086"/>
        <item x="3418"/>
        <item x="3419"/>
        <item x="3397"/>
        <item x="2337"/>
        <item x="3395"/>
        <item x="607"/>
        <item x="78"/>
        <item x="2977"/>
        <item x="261"/>
        <item x="644"/>
        <item x="693"/>
        <item x="694"/>
        <item x="701"/>
        <item x="1399"/>
        <item x="1921"/>
        <item x="1322"/>
        <item x="141"/>
        <item x="645"/>
        <item x="2746"/>
        <item x="3444"/>
        <item x="369"/>
        <item x="2479"/>
        <item x="3285"/>
        <item x="1581"/>
        <item x="3372"/>
        <item x="3008"/>
        <item x="3103"/>
        <item x="3141"/>
        <item x="3178"/>
        <item x="1622"/>
        <item x="2703"/>
        <item x="2734"/>
        <item x="1601"/>
        <item x="3011"/>
        <item x="1617"/>
        <item x="3445"/>
        <item x="2328"/>
        <item x="2378"/>
        <item x="2747"/>
        <item x="1550"/>
        <item x="1553"/>
        <item x="387"/>
        <item x="899"/>
        <item x="1097"/>
        <item x="1513"/>
        <item x="1863"/>
        <item x="1078"/>
        <item x="1006"/>
        <item x="1854"/>
        <item x="370"/>
        <item x="567"/>
        <item x="1823"/>
        <item x="1945"/>
        <item x="179"/>
        <item x="1065"/>
        <item x="2111"/>
        <item x="1073"/>
        <item x="1922"/>
        <item x="219"/>
        <item x="671"/>
        <item x="1448"/>
        <item x="189"/>
        <item x="26"/>
        <item x="124"/>
        <item x="1784"/>
        <item x="940"/>
        <item x="994"/>
        <item x="1"/>
        <item x="1821"/>
        <item x="651"/>
        <item x="856"/>
        <item x="79"/>
        <item x="1847"/>
        <item x="34"/>
        <item x="1986"/>
        <item x="123"/>
        <item x="2159"/>
        <item x="1077"/>
        <item x="178"/>
        <item x="1549"/>
        <item x="2285"/>
        <item x="3350"/>
        <item x="1568"/>
        <item x="1075"/>
        <item x="484"/>
        <item x="1944"/>
        <item x="2690"/>
        <item x="2145"/>
        <item x="346"/>
        <item x="3294"/>
        <item x="3386"/>
        <item x="442"/>
        <item x="1327"/>
        <item x="3457"/>
        <item x="912"/>
        <item x="2565"/>
        <item x="3459"/>
        <item x="3244"/>
        <item x="65"/>
        <item x="59"/>
        <item x="82"/>
        <item x="2270"/>
        <item x="3198"/>
        <item x="2810"/>
        <item x="562"/>
        <item x="718"/>
        <item x="311"/>
        <item x="1699"/>
        <item x="1770"/>
        <item x="1527"/>
        <item x="2515"/>
        <item x="2986"/>
        <item x="2801"/>
        <item x="2802"/>
        <item x="2340"/>
        <item x="1032"/>
        <item x="1818"/>
        <item x="1495"/>
        <item x="3068"/>
        <item x="2987"/>
        <item x="977"/>
        <item x="2327"/>
        <item x="2901"/>
        <item x="3092"/>
        <item x="2379"/>
        <item x="1023"/>
        <item x="1029"/>
        <item x="2248"/>
        <item x="2677"/>
        <item x="1953"/>
        <item x="889"/>
        <item x="1248"/>
        <item x="1067"/>
        <item x="1420"/>
        <item x="2517"/>
        <item x="1783"/>
        <item x="1025"/>
        <item x="2422"/>
        <item x="2457"/>
        <item x="2175"/>
        <item x="1574"/>
        <item x="3066"/>
        <item x="2155"/>
        <item x="2132"/>
        <item x="2400"/>
        <item x="3065"/>
        <item x="2988"/>
        <item x="2733"/>
        <item x="2450"/>
        <item x="1186"/>
        <item x="1438"/>
        <item x="3248"/>
        <item x="3249"/>
        <item x="3246"/>
        <item x="1450"/>
        <item x="2077"/>
        <item x="1443"/>
        <item x="246"/>
        <item x="247"/>
        <item x="3015"/>
        <item x="723"/>
        <item x="253"/>
        <item x="1430"/>
        <item x="2066"/>
        <item x="625"/>
        <item x="2579"/>
        <item x="2979"/>
        <item x="2689"/>
        <item x="2947"/>
        <item x="596"/>
        <item x="945"/>
        <item x="1098"/>
        <item x="1739"/>
        <item x="891"/>
        <item x="1397"/>
        <item x="1487"/>
        <item x="2693"/>
        <item x="2958"/>
        <item x="641"/>
        <item x="2692"/>
        <item x="3190"/>
        <item x="116"/>
        <item x="1726"/>
        <item x="2045"/>
        <item x="3299"/>
        <item x="2048"/>
        <item x="2049"/>
        <item x="2050"/>
        <item x="2051"/>
        <item x="2052"/>
        <item x="2053"/>
        <item x="2054"/>
        <item x="2055"/>
        <item x="2057"/>
        <item x="2046"/>
        <item x="3300"/>
        <item x="3020"/>
        <item x="2047"/>
        <item x="1053"/>
        <item x="1683"/>
        <item x="2700"/>
        <item x="1315"/>
        <item x="953"/>
        <item x="3165"/>
        <item x="2934"/>
        <item x="3456"/>
        <item x="2254"/>
        <item x="2096"/>
        <item x="61"/>
        <item x="3219"/>
        <item x="190"/>
        <item x="413"/>
        <item x="2305"/>
        <item x="2139"/>
        <item x="3239"/>
        <item x="2106"/>
        <item x="2107"/>
        <item x="358"/>
        <item x="2190"/>
        <item x="2206"/>
        <item x="72"/>
        <item x="804"/>
        <item x="1851"/>
        <item x="333"/>
        <item x="1381"/>
        <item x="1468"/>
        <item x="934"/>
        <item x="2250"/>
        <item x="913"/>
        <item x="3149"/>
        <item x="58"/>
        <item x="110"/>
        <item x="666"/>
        <item x="527"/>
        <item x="49"/>
        <item x="795"/>
        <item x="379"/>
        <item x="2163"/>
        <item x="354"/>
        <item x="13"/>
        <item x="166"/>
        <item x="1524"/>
        <item x="63"/>
        <item x="903"/>
        <item x="153"/>
        <item x="2271"/>
        <item x="2193"/>
        <item x="329"/>
        <item x="1479"/>
        <item x="3263"/>
        <item x="417"/>
        <item x="2649"/>
        <item x="1669"/>
        <item x="128"/>
        <item x="1307"/>
        <item x="601"/>
        <item x="2914"/>
        <item x="254"/>
        <item x="3230"/>
        <item x="326"/>
        <item x="868"/>
        <item x="441"/>
        <item x="223"/>
        <item x="151"/>
        <item x="362"/>
        <item x="361"/>
        <item x="1673"/>
        <item x="183"/>
        <item x="1979"/>
        <item x="3295"/>
        <item x="1051"/>
        <item x="2970"/>
        <item x="3155"/>
        <item x="798"/>
        <item x="2505"/>
        <item x="993"/>
        <item x="3396"/>
        <item x="844"/>
        <item x="1142"/>
        <item x="1588"/>
        <item x="2504"/>
        <item x="2972"/>
        <item x="2064"/>
        <item x="1134"/>
        <item x="1135"/>
        <item x="948"/>
        <item x="3437"/>
        <item x="3233"/>
        <item x="3364"/>
        <item x="1489"/>
        <item x="2200"/>
        <item x="569"/>
        <item x="591"/>
        <item x="1358"/>
        <item x="1359"/>
        <item x="947"/>
        <item x="730"/>
        <item x="422"/>
        <item x="507"/>
        <item x="1396"/>
        <item x="2255"/>
        <item x="1068"/>
        <item x="3144"/>
        <item x="1754"/>
        <item x="635"/>
        <item x="731"/>
        <item x="3236"/>
        <item x="1758"/>
        <item x="743"/>
        <item x="336"/>
        <item x="895"/>
        <item x="880"/>
        <item x="660"/>
        <item x="658"/>
        <item x="1785"/>
        <item x="1024"/>
        <item x="2243"/>
        <item x="862"/>
        <item x="649"/>
        <item x="1744"/>
        <item x="230"/>
        <item x="2872"/>
        <item x="2126"/>
        <item x="1773"/>
        <item x="2467"/>
        <item x="1807"/>
        <item x="1866"/>
        <item x="1638"/>
        <item x="647"/>
        <item x="1580"/>
        <item x="111"/>
        <item x="412"/>
        <item x="2320"/>
        <item x="1172"/>
        <item x="2518"/>
        <item x="414"/>
        <item x="1089"/>
        <item x="1775"/>
        <item x="1535"/>
        <item x="2283"/>
        <item x="2575"/>
        <item x="2284"/>
        <item x="522"/>
        <item x="2945"/>
        <item x="162"/>
        <item x="363"/>
        <item x="2554"/>
        <item x="3426"/>
        <item x="2464"/>
        <item x="1968"/>
        <item x="1002"/>
        <item x="835"/>
        <item x="2494"/>
        <item x="2114"/>
        <item x="347"/>
        <item x="598"/>
        <item x="1467"/>
        <item x="1469"/>
        <item x="838"/>
        <item x="1471"/>
        <item x="1364"/>
        <item x="2660"/>
        <item x="2862"/>
        <item x="2861"/>
        <item x="1602"/>
        <item x="501"/>
        <item x="2151"/>
        <item x="2274"/>
        <item x="1593"/>
        <item x="1592"/>
        <item x="1556"/>
        <item x="1554"/>
        <item x="44"/>
        <item x="2267"/>
        <item x="2569"/>
        <item x="2787"/>
        <item x="521"/>
        <item x="255"/>
        <item x="2432"/>
        <item x="3345"/>
        <item x="215"/>
        <item x="114"/>
        <item x="317"/>
        <item x="284"/>
        <item x="368"/>
        <item x="121"/>
        <item x="1974"/>
        <item x="2330"/>
        <item x="681"/>
        <item x="2174"/>
        <item x="1482"/>
        <item x="286"/>
        <item x="655"/>
        <item x="2070"/>
        <item x="1317"/>
        <item x="516"/>
        <item x="2442"/>
        <item x="341"/>
        <item x="1175"/>
        <item x="1717"/>
        <item x="1316"/>
        <item x="188"/>
        <item x="2295"/>
        <item x="1374"/>
        <item x="1472"/>
        <item x="3443"/>
        <item x="1164"/>
        <item x="1884"/>
        <item x="22"/>
        <item x="2869"/>
        <item x="24"/>
        <item x="398"/>
        <item x="1515"/>
        <item x="1099"/>
        <item x="2266"/>
        <item x="908"/>
        <item x="3212"/>
        <item x="3056"/>
        <item x="2745"/>
        <item x="1569"/>
        <item x="586"/>
        <item x="1687"/>
        <item x="772"/>
        <item x="212"/>
        <item x="2434"/>
        <item x="167"/>
        <item x="874"/>
        <item x="1486"/>
        <item x="1461"/>
        <item x="2920"/>
        <item x="119"/>
        <item x="2830"/>
        <item x="88"/>
        <item x="774"/>
        <item x="2462"/>
        <item x="2577"/>
        <item x="659"/>
        <item x="1352"/>
        <item x="2937"/>
        <item x="708"/>
        <item x="1319"/>
        <item x="1230"/>
        <item x="4"/>
        <item x="922"/>
        <item x="800"/>
        <item x="2768"/>
        <item x="941"/>
        <item x="1768"/>
        <item x="1334"/>
        <item x="1965"/>
        <item x="3224"/>
        <item x="3223"/>
        <item x="626"/>
        <item x="383"/>
        <item x="384"/>
        <item x="1326"/>
        <item x="102"/>
        <item x="83"/>
        <item x="1505"/>
        <item x="1169"/>
        <item x="582"/>
        <item x="238"/>
        <item x="1084"/>
        <item x="339"/>
        <item x="275"/>
        <item x="3028"/>
        <item x="57"/>
        <item x="304"/>
        <item x="2371"/>
        <item x="448"/>
        <item x="1459"/>
        <item x="1771"/>
        <item x="449"/>
        <item x="1407"/>
        <item x="1870"/>
        <item x="3055"/>
        <item x="2332"/>
        <item x="2394"/>
        <item x="2134"/>
        <item x="2133"/>
        <item x="2423"/>
        <item x="2363"/>
        <item x="2360"/>
        <item x="2364"/>
        <item x="173"/>
        <item x="165"/>
        <item x="1324"/>
        <item x="169"/>
        <item x="170"/>
        <item x="2375"/>
        <item x="1251"/>
        <item x="1375"/>
        <item x="3450"/>
        <item x="2001"/>
        <item x="2573"/>
        <item x="2892"/>
        <item x="696"/>
        <item x="144"/>
        <item x="676"/>
        <item x="307"/>
        <item x="674"/>
        <item x="697"/>
        <item x="76"/>
        <item x="371"/>
        <item x="27"/>
        <item x="1825"/>
        <item x="3269"/>
        <item x="2848"/>
        <item x="2538"/>
        <item x="419"/>
        <item x="2092"/>
        <item x="3049"/>
        <item x="2148"/>
        <item x="1179"/>
        <item x="3179"/>
        <item x="2404"/>
        <item x="2321"/>
        <item x="1187"/>
        <item x="662"/>
        <item x="3093"/>
        <item x="1262"/>
        <item x="3140"/>
        <item x="1001"/>
        <item x="1037"/>
        <item x="997"/>
        <item x="100"/>
        <item x="1996"/>
        <item x="2104"/>
        <item x="482"/>
        <item x="2403"/>
        <item x="943"/>
        <item x="2721"/>
        <item x="3113"/>
        <item x="2097"/>
        <item x="909"/>
        <item x="2932"/>
        <item x="517"/>
        <item x="2696"/>
        <item x="2959"/>
        <item x="3402"/>
        <item x="460"/>
        <item x="3094"/>
        <item x="3320"/>
        <item x="107"/>
        <item x="2645"/>
        <item x="1123"/>
        <item x="3182"/>
        <item x="3069"/>
        <item x="135"/>
        <item x="364"/>
        <item x="3027"/>
        <item x="464"/>
        <item x="2887"/>
        <item x="455"/>
        <item x="2704"/>
        <item x="878"/>
        <item x="1190"/>
        <item x="1273"/>
        <item x="2863"/>
        <item x="3022"/>
        <item x="1973"/>
        <item x="1473"/>
        <item x="962"/>
        <item x="2991"/>
        <item x="2619"/>
        <item x="2737"/>
        <item x="1538"/>
        <item x="1625"/>
        <item x="2917"/>
        <item x="1074"/>
        <item x="1474"/>
        <item x="963"/>
        <item x="2005"/>
        <item x="654"/>
        <item x="2926"/>
        <item x="1049"/>
        <item x="2324"/>
        <item x="2531"/>
        <item x="3047"/>
        <item x="2"/>
        <item x="2711"/>
        <item x="2714"/>
        <item x="1091"/>
        <item x="2276"/>
        <item x="2738"/>
        <item x="2520"/>
        <item x="468"/>
        <item x="53"/>
        <item x="2530"/>
        <item x="1086"/>
        <item x="3012"/>
        <item x="3007"/>
        <item x="921"/>
        <item x="1258"/>
        <item x="2413"/>
        <item x="108"/>
        <item x="2866"/>
        <item x="3229"/>
        <item x="1173"/>
        <item x="1691"/>
        <item x="29"/>
        <item x="2602"/>
        <item x="2725"/>
        <item x="2680"/>
        <item x="1480"/>
        <item x="2676"/>
        <item x="2902"/>
        <item x="2238"/>
        <item x="1244"/>
        <item x="2601"/>
        <item x="3172"/>
        <item x="2681"/>
        <item x="444"/>
        <item x="115"/>
        <item x="2865"/>
        <item x="471"/>
        <item x="143"/>
        <item x="1728"/>
        <item x="1643"/>
        <item x="911"/>
        <item x="996"/>
        <item x="710"/>
        <item x="3433"/>
        <item x="2741"/>
        <item x="2431"/>
        <item x="2643"/>
        <item x="1731"/>
        <item x="3378"/>
        <item x="1709"/>
        <item x="193"/>
        <item x="1139"/>
        <item x="2812"/>
        <item x="1872"/>
        <item x="435"/>
        <item x="2637"/>
        <item x="999"/>
        <item x="1287"/>
        <item x="2873"/>
        <item x="787"/>
        <item x="2406"/>
        <item x="2306"/>
        <item x="1290"/>
        <item x="1952"/>
        <item x="1376"/>
        <item x="1800"/>
        <item x="1437"/>
        <item x="476"/>
        <item x="1576"/>
        <item x="3197"/>
        <item x="1599"/>
        <item x="1603"/>
        <item m="1" x="3587"/>
        <item x="2466"/>
        <item x="1184"/>
        <item x="3390"/>
        <item x="854"/>
        <item x="3188"/>
        <item x="3134"/>
        <item x="848"/>
        <item x="2574"/>
        <item x="1534"/>
        <item x="650"/>
        <item x="3264"/>
        <item x="890"/>
        <item x="3072"/>
        <item x="1540"/>
        <item x="1270"/>
        <item x="2655"/>
        <item x="396"/>
        <item x="1660"/>
        <item x="2177"/>
        <item x="668"/>
        <item x="5"/>
        <item x="1522"/>
        <item x="1059"/>
        <item x="1017"/>
        <item x="1633"/>
        <item x="3105"/>
        <item x="1718"/>
        <item x="2168"/>
        <item x="1650"/>
        <item x="126"/>
        <item x="3"/>
        <item x="2165"/>
        <item x="706"/>
        <item x="1560"/>
        <item x="551"/>
        <item x="458"/>
        <item x="2199"/>
        <item x="1571"/>
        <item x="1589"/>
        <item x="493"/>
        <item x="2662"/>
        <item x="2661"/>
        <item x="2663"/>
        <item x="2927"/>
        <item x="2299"/>
        <item x="249"/>
        <item x="69"/>
        <item x="1261"/>
        <item x="870"/>
        <item x="592"/>
        <item x="266"/>
        <item x="1533"/>
        <item x="2158"/>
        <item x="1265"/>
        <item x="975"/>
        <item x="3321"/>
        <item x="2748"/>
        <item x="457"/>
        <item x="1539"/>
        <item x="1266"/>
        <item x="251"/>
        <item x="2587"/>
        <item x="1429"/>
        <item x="191"/>
        <item x="818"/>
        <item x="2651"/>
        <item x="754"/>
        <item x="1308"/>
        <item x="478"/>
        <item x="477"/>
        <item x="2563"/>
        <item x="2525"/>
        <item x="1630"/>
        <item x="2428"/>
        <item x="2678"/>
        <item x="737"/>
        <item x="3163"/>
        <item x="1163"/>
        <item x="349"/>
        <item x="438"/>
        <item x="2275"/>
        <item x="3265"/>
        <item x="2778"/>
        <item x="2843"/>
        <item x="97"/>
        <item x="949"/>
        <item x="840"/>
        <item x="210"/>
        <item x="139"/>
        <item x="740"/>
        <item m="1" x="3472"/>
        <item m="1" x="3586"/>
        <item x="1403"/>
        <item x="2157"/>
        <item x="1624"/>
        <item x="549"/>
        <item x="2472"/>
        <item x="2825"/>
        <item x="1947"/>
        <item x="1277"/>
        <item x="90"/>
        <item x="1047"/>
        <item x="2628"/>
        <item x="2171"/>
        <item x="86"/>
        <item x="2079"/>
        <item x="1972"/>
        <item x="2279"/>
        <item x="2855"/>
        <item x="2278"/>
        <item x="707"/>
        <item x="1343"/>
        <item x="2292"/>
        <item x="1982"/>
        <item x="1076"/>
        <item x="292"/>
        <item x="3251"/>
        <item x="1102"/>
        <item x="1737"/>
        <item x="1286"/>
        <item x="495"/>
        <item x="177"/>
        <item x="721"/>
        <item x="2585"/>
        <item x="1386"/>
        <item x="733"/>
        <item x="620"/>
        <item x="2420"/>
        <item x="1415"/>
        <item x="3367"/>
        <item x="2808"/>
        <item x="133"/>
        <item x="775"/>
        <item x="3136"/>
        <item x="2356"/>
        <item x="1435"/>
        <item x="888"/>
        <item x="2331"/>
        <item x="3361"/>
        <item x="3362"/>
        <item x="1682"/>
        <item x="2030"/>
        <item x="1895"/>
        <item x="837"/>
        <item x="2558"/>
        <item x="863"/>
        <item x="1730"/>
        <item x="1923"/>
        <item x="1675"/>
        <item x="3422"/>
        <item x="303"/>
        <item x="1011"/>
        <item x="3370"/>
        <item x="642"/>
        <item x="3081"/>
        <item x="2894"/>
        <item x="2897"/>
        <item x="2899"/>
        <item x="716"/>
        <item x="3449"/>
        <item x="1484"/>
        <item x="783"/>
        <item x="529"/>
        <item x="907"/>
        <item x="2152"/>
        <item x="1778"/>
        <item x="281"/>
        <item x="680"/>
        <item x="3170"/>
        <item x="214"/>
        <item x="808"/>
        <item x="2727"/>
        <item x="279"/>
        <item x="1684"/>
        <item x="755"/>
        <item x="1537"/>
        <item x="628"/>
        <item x="881"/>
        <item x="424"/>
        <item x="300"/>
        <item x="2130"/>
        <item x="1101"/>
        <item x="35"/>
        <item x="131"/>
        <item x="742"/>
        <item x="3147"/>
        <item x="608"/>
        <item x="228"/>
        <item x="2971"/>
        <item x="2298"/>
        <item x="792"/>
        <item x="1926"/>
        <item x="451"/>
        <item x="1520"/>
        <item x="1279"/>
        <item x="2020"/>
        <item x="1689"/>
        <item x="3127"/>
        <item x="1378"/>
        <item x="397"/>
        <item x="2720"/>
        <item x="2562"/>
        <item x="235"/>
        <item x="1028"/>
        <item x="1020"/>
        <item x="2953"/>
        <item x="1651"/>
        <item x="2546"/>
        <item x="1838"/>
        <item x="2980"/>
        <item x="3401"/>
        <item x="2707"/>
        <item x="1321"/>
        <item x="445"/>
        <item x="316"/>
        <item x="1325"/>
        <item x="1138"/>
        <item x="3006"/>
        <item x="376"/>
        <item x="2540"/>
        <item x="2541"/>
        <item x="2542"/>
        <item x="2499"/>
        <item x="1530"/>
        <item x="2547"/>
        <item x="764"/>
        <item x="1033"/>
        <item x="782"/>
        <item x="781"/>
        <item x="2213"/>
        <item x="2214"/>
        <item x="917"/>
        <item x="3302"/>
        <item x="952"/>
        <item x="2425"/>
        <item x="2426"/>
        <item x="3041"/>
        <item x="3199"/>
        <item x="2137"/>
        <item x="200"/>
        <item x="2387"/>
        <item x="1792"/>
        <item x="2131"/>
        <item x="2120"/>
        <item x="403"/>
        <item x="245"/>
        <item x="1531"/>
        <item x="2460"/>
        <item x="3254"/>
        <item x="3045"/>
        <item x="2455"/>
        <item x="274"/>
        <item x="1385"/>
        <item x="1383"/>
        <item x="3042"/>
        <item x="1410"/>
        <item x="340"/>
        <item x="3411"/>
        <item x="295"/>
        <item x="3446"/>
        <item x="2545"/>
        <item x="418"/>
        <item x="2458"/>
        <item x="2483"/>
        <item x="2994"/>
        <item x="73"/>
        <item x="3171"/>
        <item x="146"/>
        <item x="794"/>
        <item x="580"/>
        <item x="2820"/>
        <item x="964"/>
        <item x="2884"/>
        <item x="3083"/>
        <item x="954"/>
        <item x="1447"/>
        <item x="519"/>
        <item x="440"/>
        <item x="52"/>
        <item x="1021"/>
        <item x="1765"/>
        <item x="1031"/>
        <item x="691"/>
        <item x="688"/>
        <item x="2273"/>
        <item x="1813"/>
        <item x="2176"/>
        <item x="3279"/>
        <item x="839"/>
        <item x="1804"/>
        <item x="1508"/>
        <item x="935"/>
        <item x="2135"/>
        <item x="2615"/>
        <item x="3091"/>
        <item x="2482"/>
        <item x="3403"/>
        <item x="2781"/>
        <item x="2281"/>
        <item x="2282"/>
        <item x="1976"/>
        <item x="1748"/>
        <item x="2405"/>
        <item x="1874"/>
        <item x="201"/>
        <item x="1104"/>
        <item x="1027"/>
        <item x="474"/>
        <item x="2713"/>
        <item x="2715"/>
        <item x="1927"/>
        <item x="2260"/>
        <item x="689"/>
        <item x="1339"/>
        <item x="2197"/>
        <item x="1692"/>
        <item x="2444"/>
        <item x="1843"/>
        <item x="2240"/>
        <item x="137"/>
        <item x="1419"/>
        <item x="1418"/>
        <item x="1043"/>
        <item x="1035"/>
        <item x="2011"/>
        <item x="1022"/>
        <item x="432"/>
        <item x="2507"/>
        <item x="2090"/>
        <item x="1993"/>
        <item x="1523"/>
        <item x="1309"/>
        <item x="1525"/>
        <item x="2265"/>
        <item x="2253"/>
        <item x="2806"/>
        <item x="2882"/>
        <item x="584"/>
        <item x="1154"/>
        <item x="3120"/>
        <item x="483"/>
        <item x="763"/>
        <item x="2173"/>
        <item x="2956"/>
        <item x="2358"/>
        <item x="410"/>
        <item x="2665"/>
        <item x="847"/>
        <item x="2500"/>
        <item x="916"/>
        <item x="28"/>
        <item x="439"/>
        <item x="308"/>
        <item x="1579"/>
        <item x="2309"/>
        <item x="1936"/>
        <item x="1846"/>
        <item x="1080"/>
        <item x="1507"/>
        <item x="1814"/>
        <item x="1742"/>
        <item x="129"/>
        <item x="3339"/>
        <item x="1223"/>
        <item x="3427"/>
        <item x="1122"/>
        <item x="1269"/>
        <item x="2398"/>
        <item x="3003"/>
        <item x="3002"/>
        <item x="3314"/>
        <item x="3319"/>
        <item x="1946"/>
        <item x="2965"/>
        <item x="199"/>
        <item x="3303"/>
        <item x="2451"/>
        <item x="1741"/>
        <item x="2396"/>
        <item x="19"/>
        <item x="18"/>
        <item x="1613"/>
        <item x="16"/>
        <item x="1713"/>
        <item x="1915"/>
        <item x="3467"/>
        <item x="1578"/>
        <item x="1644"/>
        <item x="2068"/>
        <item x="1197"/>
        <item x="1797"/>
        <item x="1338"/>
        <item x="1816"/>
        <item x="1005"/>
        <item x="2346"/>
        <item x="2723"/>
        <item x="2543"/>
        <item x="1712"/>
        <item x="2594"/>
        <item x="2226"/>
        <item x="2198"/>
        <item x="1246"/>
        <item x="2192"/>
        <item x="3119"/>
        <item x="2424"/>
        <item x="2557"/>
        <item x="330"/>
        <item x="1832"/>
        <item x="1677"/>
        <item x="1454"/>
        <item x="1263"/>
        <item x="714"/>
        <item x="3413"/>
        <item x="883"/>
        <item x="2593"/>
        <item x="2592"/>
        <item x="2209"/>
        <item x="1657"/>
        <item x="1656"/>
        <item x="797"/>
        <item x="1557"/>
        <item x="423"/>
        <item x="1196"/>
        <item x="1629"/>
        <item x="2915"/>
        <item x="1128"/>
        <item x="849"/>
        <item x="816"/>
        <item x="851"/>
        <item x="556"/>
        <item x="21"/>
        <item x="1714"/>
        <item x="2191"/>
        <item x="564"/>
        <item x="565"/>
        <item x="2251"/>
        <item x="2898"/>
        <item x="2895"/>
        <item x="544"/>
        <item x="1498"/>
        <item x="3200"/>
        <item x="1694"/>
        <item x="399"/>
        <item x="3439"/>
        <item x="2596"/>
        <item x="3454"/>
        <item x="1058"/>
        <item x="218"/>
        <item x="2712"/>
        <item x="2697"/>
        <item x="1790"/>
        <item x="1517"/>
        <item x="2335"/>
        <item x="944"/>
        <item x="211"/>
        <item x="1221"/>
        <item x="2231"/>
        <item x="2614"/>
        <item x="959"/>
        <item x="3132"/>
        <item x="401"/>
        <item x="2410"/>
        <item x="2252"/>
        <item x="8"/>
        <item x="3217"/>
        <item x="1264"/>
        <item x="3214"/>
        <item x="574"/>
        <item x="3328"/>
        <item x="640"/>
        <item x="3191"/>
        <item x="3380"/>
        <item x="2850"/>
        <item x="542"/>
        <item x="2006"/>
        <item x="392"/>
        <item x="393"/>
        <item x="2909"/>
        <item x="1839"/>
        <item x="2907"/>
        <item x="1010"/>
        <item x="2319"/>
        <item x="1941"/>
        <item x="2147"/>
        <item x="67"/>
        <item x="2672"/>
        <item x="180"/>
        <item x="3010"/>
        <item x="1259"/>
        <item x="1256"/>
        <item x="2249"/>
        <item x="1129"/>
        <item x="2336"/>
        <item x="142"/>
        <item x="2586"/>
        <item x="3038"/>
        <item x="351"/>
        <item x="156"/>
        <item x="915"/>
        <item x="394"/>
        <item x="1611"/>
        <item x="331"/>
        <item x="1213"/>
        <item x="1350"/>
        <item x="436"/>
        <item x="1597"/>
        <item x="10"/>
        <item x="181"/>
        <item x="587"/>
        <item x="2683"/>
        <item x="2225"/>
        <item x="919"/>
        <item x="2216"/>
        <item x="902"/>
        <item x="2307"/>
        <item x="3153"/>
        <item x="2764"/>
        <item x="1864"/>
        <item x="1417"/>
        <item x="1674"/>
        <item x="1518"/>
        <item x="2591"/>
        <item x="453"/>
        <item x="520"/>
        <item x="481"/>
        <item x="2468"/>
        <item x="1623"/>
        <item x="2412"/>
        <item x="2156"/>
        <item x="2180"/>
        <item x="48"/>
        <item x="2277"/>
        <item x="1585"/>
        <item x="1313"/>
        <item x="1506"/>
        <item x="1499"/>
        <item x="2350"/>
        <item x="508"/>
        <item x="3209"/>
        <item x="3208"/>
        <item x="2181"/>
        <item x="2217"/>
        <item x="2526"/>
        <item x="2527"/>
        <item x="359"/>
        <item x="342"/>
        <item x="3352"/>
        <item x="1590"/>
        <item x="2935"/>
        <item x="3241"/>
        <item x="2474"/>
        <item x="1494"/>
        <item x="1856"/>
        <item x="1853"/>
        <item x="1911"/>
        <item x="2832"/>
        <item x="1701"/>
        <item x="2838"/>
        <item x="2040"/>
        <item x="2242"/>
        <item x="2905"/>
        <item x="1561"/>
        <item x="1562"/>
        <item x="2600"/>
        <item x="2580"/>
        <item x="1564"/>
        <item x="220"/>
        <item x="1382"/>
        <item x="105"/>
        <item x="3173"/>
        <item x="1452"/>
        <item x="1978"/>
        <item x="3054"/>
        <item x="1500"/>
        <item x="2682"/>
        <item x="2416"/>
        <item x="1716"/>
        <item x="473"/>
        <item x="1203"/>
        <item x="221"/>
        <item x="1088"/>
        <item x="406"/>
        <item x="1157"/>
        <item x="3152"/>
        <item x="487"/>
        <item x="1194"/>
        <item x="976"/>
        <item x="1989"/>
        <item x="140"/>
        <item x="2291"/>
        <item x="1181"/>
        <item m="1" x="3585"/>
        <item x="630"/>
        <item x="967"/>
        <item x="3076"/>
        <item x="1112"/>
        <item x="624"/>
        <item m="1" x="3482"/>
        <item x="197"/>
        <item x="252"/>
        <item x="356"/>
        <item x="3070"/>
        <item x="3046"/>
        <item x="1379"/>
        <item x="1421"/>
        <item x="983"/>
        <item x="1662"/>
        <item x="719"/>
        <item x="3174"/>
        <item x="732"/>
        <item x="514"/>
        <item x="3392"/>
        <item x="1620"/>
        <item x="2033"/>
        <item x="727"/>
        <item x="1228"/>
        <item x="2652"/>
        <item x="2589"/>
        <item x="132"/>
        <item x="1958"/>
        <item x="3297"/>
        <item x="2043"/>
        <item x="1366"/>
        <item x="1288"/>
        <item x="159"/>
        <item x="1442"/>
        <item x="3231"/>
        <item x="1664"/>
        <item x="2528"/>
        <item x="2008"/>
        <item x="2013"/>
        <item x="1929"/>
        <item x="465"/>
        <item x="924"/>
        <item x="2028"/>
        <item x="980"/>
        <item x="937"/>
        <item x="2059"/>
        <item x="3353"/>
        <item x="1147"/>
        <item x="1802"/>
        <item x="2129"/>
        <item x="3252"/>
        <item x="2785"/>
        <item x="1755"/>
        <item x="1235"/>
        <item x="280"/>
        <item x="1218"/>
        <item x="3291"/>
        <item x="3288"/>
        <item x="1344"/>
        <item x="673"/>
        <item x="2091"/>
        <item x="3258"/>
        <item x="3333"/>
        <item x="504"/>
        <item x="17"/>
        <item x="746"/>
        <item x="637"/>
        <item x="3195"/>
        <item x="1782"/>
        <item x="3307"/>
        <item x="1705"/>
        <item x="335"/>
        <item x="2666"/>
        <item x="3030"/>
        <item x="1125"/>
        <item x="3458"/>
        <item m="1" x="3520"/>
        <item x="2391"/>
        <item x="776"/>
        <item x="2989"/>
        <item x="3088"/>
        <item x="3227"/>
        <item x="2978"/>
        <item x="3245"/>
        <item x="225"/>
        <item x="537"/>
        <item x="231"/>
        <item x="1933"/>
        <item x="2061"/>
        <item x="534"/>
        <item x="540"/>
        <item x="547"/>
        <item m="1" x="3576"/>
        <item x="726"/>
        <item x="296"/>
        <item x="400"/>
        <item x="33"/>
        <item x="593"/>
        <item x="1612"/>
        <item x="853"/>
        <item x="3257"/>
        <item x="828"/>
        <item x="1819"/>
        <item x="1788"/>
        <item x="1249"/>
        <item x="744"/>
        <item x="3355"/>
        <item x="3242"/>
        <item x="618"/>
        <item x="301"/>
        <item x="1653"/>
        <item x="1145"/>
        <item x="2800"/>
        <item x="2544"/>
        <item x="1281"/>
        <item x="1526"/>
        <item x="2636"/>
        <item x="2125"/>
        <item x="990"/>
        <item x="629"/>
        <item x="1433"/>
        <item x="1609"/>
        <item x="758"/>
        <item x="715"/>
        <item x="729"/>
        <item x="2245"/>
        <item x="627"/>
        <item x="1188"/>
        <item x="578"/>
        <item x="2296"/>
        <item x="411"/>
        <item x="2706"/>
        <item x="518"/>
        <item x="1908"/>
        <item x="1885"/>
        <item x="1805"/>
        <item x="1883"/>
        <item x="3080"/>
        <item x="648"/>
        <item x="2974"/>
        <item x="656"/>
        <item x="3196"/>
        <item x="3337"/>
        <item x="2566"/>
        <item x="92"/>
        <item x="2548"/>
        <item x="385"/>
        <item x="1910"/>
        <item x="882"/>
        <item x="1026"/>
        <item x="2583"/>
        <item x="1214"/>
        <item x="1312"/>
        <item x="377"/>
        <item x="765"/>
        <item x="1034"/>
        <item x="204"/>
        <item x="736"/>
        <item x="184"/>
        <item x="273"/>
        <item x="2459"/>
        <item x="2699"/>
        <item x="2881"/>
        <item x="3331"/>
        <item x="3181"/>
        <item x="3100"/>
        <item x="2519"/>
        <item x="3001"/>
        <item x="3117"/>
        <item x="2710"/>
        <item x="3235"/>
        <item x="2440"/>
        <item x="313"/>
        <item m="1" x="3485"/>
        <item x="2512"/>
        <item x="1490"/>
        <item x="1297"/>
        <item m="1" x="3483"/>
        <item m="1" x="3534"/>
        <item m="1" x="3518"/>
        <item m="1" x="3614"/>
        <item m="1" x="3636"/>
        <item m="1" x="3621"/>
        <item x="1389"/>
        <item x="1294"/>
        <item x="1305"/>
        <item m="1" x="3521"/>
        <item x="216"/>
        <item x="323"/>
        <item x="68"/>
        <item x="74"/>
        <item x="130"/>
        <item x="147"/>
        <item x="213"/>
        <item x="241"/>
        <item x="244"/>
        <item x="267"/>
        <item x="278"/>
        <item x="282"/>
        <item x="299"/>
        <item x="309"/>
        <item x="312"/>
        <item x="318"/>
        <item x="319"/>
        <item x="320"/>
        <item x="334"/>
        <item x="381"/>
        <item x="402"/>
        <item x="503"/>
        <item x="563"/>
        <item x="572"/>
        <item x="613"/>
        <item x="616"/>
        <item x="771"/>
        <item x="793"/>
        <item x="845"/>
        <item x="930"/>
        <item x="950"/>
        <item x="968"/>
        <item x="970"/>
        <item x="989"/>
        <item x="991"/>
        <item x="1054"/>
        <item x="1057"/>
        <item x="1060"/>
        <item x="1061"/>
        <item x="1124"/>
        <item x="1126"/>
        <item x="1144"/>
        <item x="425"/>
        <item x="462"/>
        <item x="560"/>
        <item x="617"/>
        <item x="638"/>
        <item x="672"/>
        <item x="675"/>
        <item x="677"/>
        <item x="678"/>
        <item x="683"/>
        <item x="685"/>
        <item x="686"/>
        <item x="747"/>
        <item x="807"/>
        <item x="827"/>
        <item x="829"/>
        <item x="1206"/>
        <item x="1208"/>
        <item x="1212"/>
        <item x="1217"/>
        <item x="1219"/>
        <item x="1234"/>
        <item x="1238"/>
        <item x="1240"/>
        <item x="1241"/>
        <item x="1250"/>
        <item x="1254"/>
        <item x="1271"/>
        <item x="1293"/>
        <item x="1341"/>
        <item x="1388"/>
        <item x="1444"/>
        <item x="1445"/>
        <item x="1458"/>
        <item x="1464"/>
        <item x="1503"/>
        <item x="1510"/>
        <item x="1514"/>
        <item x="1546"/>
        <item x="1670"/>
        <item x="1685"/>
        <item x="1696"/>
        <item x="1704"/>
        <item x="1706"/>
        <item x="1757"/>
        <item x="1760"/>
        <item x="1779"/>
        <item x="1787"/>
        <item x="1789"/>
        <item x="1801"/>
        <item x="1822"/>
        <item x="1840"/>
        <item x="1848"/>
        <item x="1858"/>
        <item x="1881"/>
        <item x="1897"/>
        <item x="1898"/>
        <item x="1906"/>
        <item x="1918"/>
        <item x="1920"/>
        <item x="1928"/>
        <item x="1932"/>
        <item x="1954"/>
        <item x="1964"/>
        <item x="1983"/>
        <item x="1528"/>
        <item x="2002"/>
        <item x="2007"/>
        <item x="2015"/>
        <item x="2016"/>
        <item x="2017"/>
        <item x="2021"/>
        <item x="2023"/>
        <item x="2031"/>
        <item x="2075"/>
        <item x="2081"/>
        <item x="2103"/>
        <item x="2124"/>
        <item x="2141"/>
        <item x="2258"/>
        <item x="2268"/>
        <item x="2294"/>
        <item x="2322"/>
        <item x="2368"/>
        <item x="1521"/>
        <item x="1536"/>
        <item x="1542"/>
        <item x="2390"/>
        <item x="2392"/>
        <item x="2429"/>
        <item x="2437"/>
        <item x="2446"/>
        <item x="2449"/>
        <item x="2486"/>
        <item x="2487"/>
        <item x="2492"/>
        <item x="2508"/>
        <item x="2511"/>
        <item x="2532"/>
        <item x="2534"/>
        <item x="2555"/>
        <item x="2571"/>
        <item x="2599"/>
        <item x="2603"/>
        <item x="2604"/>
        <item x="2608"/>
        <item x="2617"/>
        <item x="2627"/>
        <item x="2635"/>
        <item x="2638"/>
        <item x="2639"/>
        <item x="2640"/>
        <item x="2685"/>
        <item x="2686"/>
        <item x="2694"/>
        <item x="2735"/>
        <item x="2742"/>
        <item x="2750"/>
        <item x="2752"/>
        <item x="2754"/>
        <item x="2766"/>
        <item x="2769"/>
        <item x="2784"/>
        <item x="2797"/>
        <item x="2798"/>
        <item x="2799"/>
        <item x="2821"/>
        <item x="2822"/>
        <item x="2828"/>
        <item x="2836"/>
        <item x="2860"/>
        <item x="2876"/>
        <item x="2911"/>
        <item x="2938"/>
        <item x="2940"/>
        <item x="2941"/>
        <item x="2943"/>
        <item x="2975"/>
        <item x="2996"/>
        <item x="2999"/>
        <item x="3014"/>
        <item x="3029"/>
        <item x="3058"/>
        <item x="3095"/>
        <item x="3096"/>
        <item x="3107"/>
        <item x="3126"/>
        <item x="3146"/>
        <item x="3159"/>
        <item x="3169"/>
        <item x="3184"/>
        <item x="3194"/>
        <item x="3206"/>
        <item x="3207"/>
        <item x="3240"/>
        <item x="3247"/>
        <item x="3256"/>
        <item x="3260"/>
        <item x="3268"/>
        <item x="3282"/>
        <item x="3290"/>
        <item x="3292"/>
        <item x="3301"/>
        <item x="3306"/>
        <item x="3324"/>
        <item x="3332"/>
        <item x="3334"/>
        <item x="3354"/>
        <item x="3369"/>
        <item x="3373"/>
        <item x="3406"/>
        <item x="2393"/>
        <item t="default"/>
      </items>
    </pivotField>
    <pivotField axis="axisPage" multipleItemSelectionAllowed="1" showAll="0">
      <items count="4">
        <item h="1" x="0"/>
        <item x="1"/>
        <item x="2"/>
        <item t="default"/>
      </items>
    </pivotField>
    <pivotField axis="axisPage" multipleItemSelectionAllowed="1" showAll="0">
      <items count="3">
        <item h="1" x="1"/>
        <item x="0"/>
        <item t="default"/>
      </items>
    </pivotField>
    <pivotField showAll="0"/>
    <pivotField axis="axisCol" showAll="0">
      <items count="7">
        <item x="1"/>
        <item x="5"/>
        <item x="3"/>
        <item x="4"/>
        <item x="0"/>
        <item x="2"/>
        <item t="default"/>
      </items>
    </pivotField>
    <pivotField showAll="0"/>
    <pivotField showAll="0"/>
    <pivotField showAll="0"/>
    <pivotField showAll="0"/>
    <pivotField showAll="0"/>
    <pivotField showAll="0"/>
    <pivotField numFmtId="14" showAll="0"/>
    <pivotField numFmtId="21" showAll="0"/>
    <pivotField numFmtId="1" showAll="0"/>
    <pivotField showAll="0"/>
  </pivotFields>
  <rowFields count="1">
    <field x="0"/>
  </rowFields>
  <rowItems count="13">
    <i>
      <x v="552"/>
    </i>
    <i>
      <x v="562"/>
    </i>
    <i>
      <x v="668"/>
    </i>
    <i>
      <x v="672"/>
    </i>
    <i>
      <x v="2479"/>
    </i>
    <i>
      <x v="2490"/>
    </i>
    <i>
      <x v="2573"/>
    </i>
    <i>
      <x v="2577"/>
    </i>
    <i>
      <x v="2580"/>
    </i>
    <i>
      <x v="2871"/>
    </i>
    <i>
      <x v="3193"/>
    </i>
    <i>
      <x v="3194"/>
    </i>
    <i t="grand">
      <x/>
    </i>
  </rowItems>
  <colFields count="1">
    <field x="4"/>
  </colFields>
  <colItems count="3">
    <i>
      <x v="2"/>
    </i>
    <i>
      <x v="4"/>
    </i>
    <i t="grand">
      <x/>
    </i>
  </colItems>
  <pageFields count="2">
    <pageField fld="2" hier="-1"/>
    <pageField fld="1" hier="-1"/>
  </pageFields>
  <dataFields count="1">
    <dataField name="Count of" fld="0" subtotal="count" baseField="0" baseItem="0"/>
  </dataFields>
  <formats count="3">
    <format dxfId="2">
      <pivotArea outline="0" collapsedLevelsAreSubtotals="1" fieldPosition="0"/>
    </format>
    <format dxfId="1">
      <pivotArea dataOnly="0" labelOnly="1" fieldPosition="0">
        <references count="1">
          <reference field="4" count="2">
            <x v="2"/>
            <x v="4"/>
          </reference>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81BA3-EF0A-644A-BA3A-DF1EB028716E}">
  <dimension ref="A1:E17"/>
  <sheetViews>
    <sheetView workbookViewId="0">
      <selection activeCell="D35" sqref="D35"/>
    </sheetView>
  </sheetViews>
  <sheetFormatPr baseColWidth="10" defaultRowHeight="15" x14ac:dyDescent="0.2"/>
  <cols>
    <col min="1" max="1" width="14" bestFit="1" customWidth="1"/>
    <col min="2" max="2" width="11.1640625" bestFit="1" customWidth="1"/>
  </cols>
  <sheetData>
    <row r="1" spans="1:5" x14ac:dyDescent="0.2">
      <c r="A1" s="22" t="s">
        <v>3734</v>
      </c>
      <c r="B1" t="s">
        <v>2</v>
      </c>
    </row>
    <row r="3" spans="1:5" x14ac:dyDescent="0.2">
      <c r="A3" s="22" t="s">
        <v>3462</v>
      </c>
      <c r="B3" t="s">
        <v>3464</v>
      </c>
    </row>
    <row r="4" spans="1:5" x14ac:dyDescent="0.2">
      <c r="A4" s="24" t="s">
        <v>3465</v>
      </c>
      <c r="B4" s="47">
        <v>1295</v>
      </c>
      <c r="C4" s="25">
        <f>GETPIVOTDATA("text",$A$3,"What","Failure")/GETPIVOTDATA("text",$A$3)</f>
        <v>0.26129943502824859</v>
      </c>
    </row>
    <row r="5" spans="1:5" x14ac:dyDescent="0.2">
      <c r="A5" s="24" t="s">
        <v>3466</v>
      </c>
      <c r="B5" s="47">
        <v>250</v>
      </c>
      <c r="C5" s="25">
        <f>GETPIVOTDATA("text",$A$3,"What","Qualified Success")/GETPIVOTDATA("text",$A$3)</f>
        <v>5.0443906376109765E-2</v>
      </c>
      <c r="D5">
        <f>GETPIVOTDATA("text",$A$3,"What","Qualified Success")+GETPIVOTDATA("text",$A$3,"What","Success")</f>
        <v>3661</v>
      </c>
      <c r="E5" s="25">
        <f>SUM(B5:B6)/GETPIVOTDATA("text",$A$3)</f>
        <v>0.73870056497175141</v>
      </c>
    </row>
    <row r="6" spans="1:5" x14ac:dyDescent="0.2">
      <c r="A6" s="24" t="s">
        <v>3467</v>
      </c>
      <c r="B6" s="47">
        <v>3411</v>
      </c>
      <c r="C6" s="25">
        <f>GETPIVOTDATA("text",$A$3,"What","Success")/GETPIVOTDATA("text",$A$3)</f>
        <v>0.68825665859564167</v>
      </c>
    </row>
    <row r="7" spans="1:5" x14ac:dyDescent="0.2">
      <c r="A7" s="24" t="s">
        <v>3463</v>
      </c>
      <c r="B7" s="47">
        <v>4956</v>
      </c>
      <c r="C7" s="25">
        <f>SUM(C4:C6)</f>
        <v>1</v>
      </c>
    </row>
    <row r="12" spans="1:5" x14ac:dyDescent="0.2">
      <c r="A12" t="s">
        <v>3760</v>
      </c>
    </row>
    <row r="13" spans="1:5" x14ac:dyDescent="0.2">
      <c r="A13" t="s">
        <v>3462</v>
      </c>
      <c r="B13" t="s">
        <v>3464</v>
      </c>
    </row>
    <row r="14" spans="1:5" x14ac:dyDescent="0.2">
      <c r="A14" t="s">
        <v>3465</v>
      </c>
      <c r="B14">
        <v>1295</v>
      </c>
      <c r="C14" s="25">
        <v>0.26129943502824859</v>
      </c>
      <c r="D14" s="25"/>
    </row>
    <row r="15" spans="1:5" x14ac:dyDescent="0.2">
      <c r="A15" t="s">
        <v>3466</v>
      </c>
      <c r="B15">
        <v>250</v>
      </c>
      <c r="C15" s="25">
        <v>5.0443906376109765E-2</v>
      </c>
      <c r="D15" s="25">
        <v>3661</v>
      </c>
    </row>
    <row r="16" spans="1:5" x14ac:dyDescent="0.2">
      <c r="A16" t="s">
        <v>3467</v>
      </c>
      <c r="B16">
        <v>3411</v>
      </c>
      <c r="C16" s="25">
        <v>0.68825665859564167</v>
      </c>
      <c r="D16" s="25"/>
    </row>
    <row r="17" spans="1:4" x14ac:dyDescent="0.2">
      <c r="A17" t="s">
        <v>3463</v>
      </c>
      <c r="B17">
        <v>4956</v>
      </c>
      <c r="C17" s="25">
        <v>1</v>
      </c>
      <c r="D17" s="25"/>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9FFC0-3BAE-5B4A-AAD8-81E38CD1319C}">
  <dimension ref="A1:E32"/>
  <sheetViews>
    <sheetView workbookViewId="0">
      <selection activeCell="A25" sqref="A25"/>
    </sheetView>
  </sheetViews>
  <sheetFormatPr baseColWidth="10" defaultRowHeight="15" x14ac:dyDescent="0.2"/>
  <cols>
    <col min="3" max="3" width="29.5" customWidth="1"/>
  </cols>
  <sheetData>
    <row r="1" spans="1:5" x14ac:dyDescent="0.2">
      <c r="A1" t="s">
        <v>3389</v>
      </c>
    </row>
    <row r="2" spans="1:5" x14ac:dyDescent="0.2">
      <c r="A2" s="1" t="s">
        <v>3391</v>
      </c>
      <c r="D2" t="s">
        <v>3735</v>
      </c>
    </row>
    <row r="3" spans="1:5" x14ac:dyDescent="0.2">
      <c r="A3" s="1" t="s">
        <v>3393</v>
      </c>
    </row>
    <row r="4" spans="1:5" x14ac:dyDescent="0.2">
      <c r="A4" s="1" t="s">
        <v>3736</v>
      </c>
      <c r="D4" t="s">
        <v>3738</v>
      </c>
    </row>
    <row r="5" spans="1:5" ht="16" x14ac:dyDescent="0.2">
      <c r="A5" s="1" t="s">
        <v>3737</v>
      </c>
      <c r="B5" s="2"/>
      <c r="C5" s="2"/>
      <c r="D5" s="2" t="s">
        <v>3739</v>
      </c>
      <c r="E5" s="2"/>
    </row>
    <row r="6" spans="1:5" ht="16" x14ac:dyDescent="0.2">
      <c r="A6" s="3" t="s">
        <v>3396</v>
      </c>
    </row>
    <row r="7" spans="1:5" x14ac:dyDescent="0.2">
      <c r="A7" s="1" t="s">
        <v>3397</v>
      </c>
    </row>
    <row r="8" spans="1:5" x14ac:dyDescent="0.2">
      <c r="A8" s="1" t="s">
        <v>3398</v>
      </c>
    </row>
    <row r="9" spans="1:5" x14ac:dyDescent="0.2">
      <c r="A9" s="1" t="s">
        <v>3399</v>
      </c>
    </row>
    <row r="10" spans="1:5" x14ac:dyDescent="0.2">
      <c r="A10" s="1" t="s">
        <v>3400</v>
      </c>
    </row>
    <row r="11" spans="1:5" x14ac:dyDescent="0.2">
      <c r="A11" s="1" t="s">
        <v>3401</v>
      </c>
    </row>
    <row r="12" spans="1:5" x14ac:dyDescent="0.2">
      <c r="A12" s="1" t="s">
        <v>3399</v>
      </c>
    </row>
    <row r="13" spans="1:5" x14ac:dyDescent="0.2">
      <c r="A13" s="1" t="s">
        <v>3402</v>
      </c>
      <c r="D13" t="s">
        <v>3527</v>
      </c>
    </row>
    <row r="14" spans="1:5" x14ac:dyDescent="0.2">
      <c r="A14" s="1" t="s">
        <v>3403</v>
      </c>
      <c r="D14" t="s">
        <v>3526</v>
      </c>
    </row>
    <row r="15" spans="1:5" x14ac:dyDescent="0.2">
      <c r="A15" s="1" t="s">
        <v>3404</v>
      </c>
      <c r="D15" t="s">
        <v>3525</v>
      </c>
    </row>
    <row r="16" spans="1:5" x14ac:dyDescent="0.2">
      <c r="A16" s="1" t="s">
        <v>3405</v>
      </c>
    </row>
    <row r="17" spans="1:4" x14ac:dyDescent="0.2">
      <c r="A17" s="1" t="s">
        <v>3399</v>
      </c>
    </row>
    <row r="18" spans="1:4" x14ac:dyDescent="0.2">
      <c r="A18" s="1" t="s">
        <v>3406</v>
      </c>
      <c r="D18" t="s">
        <v>3524</v>
      </c>
    </row>
    <row r="19" spans="1:4" x14ac:dyDescent="0.2">
      <c r="A19" s="1" t="s">
        <v>3399</v>
      </c>
    </row>
    <row r="20" spans="1:4" x14ac:dyDescent="0.2">
      <c r="A20" s="1" t="s">
        <v>3407</v>
      </c>
    </row>
    <row r="21" spans="1:4" x14ac:dyDescent="0.2">
      <c r="A21" s="1" t="s">
        <v>3408</v>
      </c>
    </row>
    <row r="22" spans="1:4" x14ac:dyDescent="0.2">
      <c r="A22" s="1" t="s">
        <v>3409</v>
      </c>
      <c r="D22" t="s">
        <v>3521</v>
      </c>
    </row>
    <row r="23" spans="1:4" x14ac:dyDescent="0.2">
      <c r="A23" s="1" t="s">
        <v>3410</v>
      </c>
    </row>
    <row r="24" spans="1:4" x14ac:dyDescent="0.2">
      <c r="A24" s="1" t="s">
        <v>3759</v>
      </c>
      <c r="D24" t="s">
        <v>3522</v>
      </c>
    </row>
    <row r="25" spans="1:4" x14ac:dyDescent="0.2">
      <c r="A25" s="1" t="s">
        <v>3399</v>
      </c>
    </row>
    <row r="26" spans="1:4" x14ac:dyDescent="0.2">
      <c r="A26" s="1" t="s">
        <v>3412</v>
      </c>
      <c r="D26" t="s">
        <v>3523</v>
      </c>
    </row>
    <row r="29" spans="1:4" x14ac:dyDescent="0.2">
      <c r="D29" s="40" t="s">
        <v>3390</v>
      </c>
    </row>
    <row r="30" spans="1:4" x14ac:dyDescent="0.2">
      <c r="D30" t="s">
        <v>3392</v>
      </c>
    </row>
    <row r="31" spans="1:4" x14ac:dyDescent="0.2">
      <c r="D31" t="s">
        <v>3394</v>
      </c>
    </row>
    <row r="32" spans="1:4" x14ac:dyDescent="0.2">
      <c r="D32" t="s">
        <v>3395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267"/>
  <sheetViews>
    <sheetView zoomScale="120" zoomScaleNormal="120" workbookViewId="0">
      <pane ySplit="1" topLeftCell="A2" activePane="bottomLeft" state="frozen"/>
      <selection pane="bottomLeft" activeCell="C1" sqref="C1:C1048576"/>
    </sheetView>
  </sheetViews>
  <sheetFormatPr baseColWidth="10" defaultColWidth="8.83203125" defaultRowHeight="15" x14ac:dyDescent="0.2"/>
  <cols>
    <col min="1" max="1" width="100.83203125" style="8" customWidth="1"/>
    <col min="2" max="2" width="9.1640625" style="7" customWidth="1"/>
    <col min="3" max="3" width="8.83203125" style="7"/>
    <col min="4" max="4" width="27.5" style="7" customWidth="1"/>
    <col min="5" max="8" width="8.83203125" style="7"/>
    <col min="9" max="9" width="10.1640625" style="7" customWidth="1"/>
    <col min="10" max="10" width="9.83203125" style="7" customWidth="1"/>
    <col min="11" max="11" width="5.1640625" style="7" bestFit="1" customWidth="1"/>
    <col min="12" max="12" width="10.5" style="7" customWidth="1"/>
    <col min="13" max="13" width="7.6640625" style="7" customWidth="1"/>
    <col min="14" max="14" width="16.6640625" style="7" bestFit="1" customWidth="1"/>
    <col min="15" max="15" width="8.83203125" style="7"/>
    <col min="18" max="18" width="36" customWidth="1"/>
  </cols>
  <sheetData>
    <row r="1" spans="1:19" ht="48" x14ac:dyDescent="0.2">
      <c r="A1" s="38" t="s">
        <v>0</v>
      </c>
      <c r="B1" s="4" t="s">
        <v>3733</v>
      </c>
      <c r="C1" s="4" t="s">
        <v>3734</v>
      </c>
      <c r="D1" s="4" t="s">
        <v>3413</v>
      </c>
      <c r="E1" s="4" t="s">
        <v>3414</v>
      </c>
      <c r="F1" s="4" t="s">
        <v>3415</v>
      </c>
      <c r="G1" s="4" t="s">
        <v>3416</v>
      </c>
      <c r="H1" s="4" t="s">
        <v>3417</v>
      </c>
      <c r="I1" s="5" t="s">
        <v>3418</v>
      </c>
      <c r="J1" s="5" t="s">
        <v>3419</v>
      </c>
      <c r="K1" s="4" t="s">
        <v>3360</v>
      </c>
      <c r="L1" s="4" t="s">
        <v>3362</v>
      </c>
      <c r="M1" s="4" t="s">
        <v>3361</v>
      </c>
      <c r="N1" s="4" t="s">
        <v>3732</v>
      </c>
      <c r="O1" s="6" t="s">
        <v>3420</v>
      </c>
      <c r="P1" s="43" t="s">
        <v>3740</v>
      </c>
      <c r="S1">
        <f>SUM(S2:S15)</f>
        <v>4956</v>
      </c>
    </row>
    <row r="2" spans="1:19" ht="16" x14ac:dyDescent="0.2">
      <c r="A2" s="8" t="s">
        <v>1330</v>
      </c>
      <c r="C2" s="7" t="s">
        <v>2</v>
      </c>
      <c r="D2" s="7" t="s">
        <v>3389</v>
      </c>
      <c r="E2" s="7" t="str">
        <f>IF(OR(D2="", D2="___"),"", LEFT(D2,FIND(" &gt;",D2)-1))</f>
        <v>Success</v>
      </c>
      <c r="F2" s="7" t="str">
        <f>IF(OR(E2="Success",E2="Qualified Success"),"Current",IF(E2="Failure",IF(RIGHT(D2,6)="Future","Future",IF(RIGHT(D2,10)="Irrelevant","Irrelevant","Current")),""))</f>
        <v>Current</v>
      </c>
      <c r="G2" s="7" t="str">
        <f>IF(OR(ISBLANK(D2),D2="Unclassifiable &gt;"),"",IF(ISNUMBER(SEARCH("Utterance",D2)),"Utterance",IF(ISNUMBER(SEARCH("Response",D2)),"Response",IF(ISNUMBER(SEARCH("Interaction",D2)),"Interaction",IF(ISNUMBER(SEARCH("System",D2)),"System","")))))</f>
        <v/>
      </c>
      <c r="H2" s="7" t="str">
        <f>IF(G2="Utterance", IF(ISNUMBER(SEARCH("Unrecognized",D2)), "Unrecognized", IF(ISNUMBER(SEARCH("Mismatched",D2)), "Mismatched", IF(ISNUMBER(SEARCH("False Positive",D2)), "False Positive", "Irrelevant"))), "")</f>
        <v/>
      </c>
      <c r="J2" s="7" t="s">
        <v>3741</v>
      </c>
      <c r="K2" s="7" t="s">
        <v>3354</v>
      </c>
      <c r="L2" s="9">
        <v>44986</v>
      </c>
      <c r="M2" s="13">
        <v>0.21388888888888891</v>
      </c>
      <c r="N2" s="14">
        <v>204440003500787</v>
      </c>
      <c r="O2" s="7">
        <f>IF(LEN(TRIM($A2))=0,0,LEN($A2)-LEN(SUBSTITUTE($A2," ",""))+1)</f>
        <v>7</v>
      </c>
      <c r="P2">
        <f>IF(D2="", "", COUNTIF($D$1:$D$12000, D2))</f>
        <v>3411</v>
      </c>
      <c r="R2" t="s">
        <v>3389</v>
      </c>
      <c r="S2">
        <f>COUNTIF($D$1:$D$12000, R2)</f>
        <v>3411</v>
      </c>
    </row>
    <row r="3" spans="1:19" ht="176" x14ac:dyDescent="0.2">
      <c r="A3" s="8" t="s">
        <v>3508</v>
      </c>
      <c r="C3" s="7" t="s">
        <v>4</v>
      </c>
      <c r="E3" s="7" t="str">
        <f>IF(OR(D3="", D3="___"),"", LEFT(D3,FIND(" &gt;",D3)-1))</f>
        <v/>
      </c>
      <c r="F3" s="7" t="str">
        <f>IF(OR(E3="Success",E3="Qualified Success"),"Current",IF(E3="Failure",IF(RIGHT(D3,6)="Future","Future",IF(RIGHT(D3,10)="Irrelevant","Irrelevant","Current")),""))</f>
        <v/>
      </c>
      <c r="G3" s="7" t="str">
        <f>IF(OR(ISBLANK(D3),D3="Unclassifiable &gt;"),"",IF(ISNUMBER(SEARCH("Utterance",D3)),"Utterance",IF(ISNUMBER(SEARCH("Response",D3)),"Response",IF(ISNUMBER(SEARCH("Interaction",D3)),"Interaction",IF(ISNUMBER(SEARCH("System",D3)),"System","")))))</f>
        <v/>
      </c>
      <c r="H3" s="7" t="str">
        <f>IF(G3="Utterance", IF(ISNUMBER(SEARCH("Unrecognized",D3)), "Unrecognized", IF(ISNUMBER(SEARCH("Mismatched",D3)), "Mismatched", IF(ISNUMBER(SEARCH("False Positive",D3)), "False Positive", "Irrelevant"))), "")</f>
        <v/>
      </c>
      <c r="K3" s="7" t="s">
        <v>3354</v>
      </c>
      <c r="L3" s="9">
        <v>44986</v>
      </c>
      <c r="M3" s="13">
        <v>0.21417824074074074</v>
      </c>
      <c r="N3" s="14">
        <v>204440003500787</v>
      </c>
      <c r="P3" t="str">
        <f t="shared" ref="P3:P66" si="0">IF(D3="", "", COUNTIF($D$1:$D$12000, D3))</f>
        <v/>
      </c>
      <c r="R3" t="s">
        <v>3391</v>
      </c>
      <c r="S3">
        <f>COUNTIF($D$1:$D$12000, R3)</f>
        <v>705</v>
      </c>
    </row>
    <row r="4" spans="1:19" ht="16" x14ac:dyDescent="0.2">
      <c r="A4" s="8" t="s">
        <v>538</v>
      </c>
      <c r="C4" s="7" t="s">
        <v>2</v>
      </c>
      <c r="D4" s="7" t="s">
        <v>3389</v>
      </c>
      <c r="E4" s="7" t="str">
        <f>IF(OR(D4="", D4="___"),"", LEFT(D4,FIND(" &gt;",D4)-1))</f>
        <v>Success</v>
      </c>
      <c r="F4" s="7" t="str">
        <f>IF(OR(E4="Success",E4="Qualified Success"),"Current",IF(E4="Failure",IF(RIGHT(D4,6)="Future","Future",IF(RIGHT(D4,10)="Irrelevant","Irrelevant","Current")),""))</f>
        <v>Current</v>
      </c>
      <c r="G4" s="7" t="str">
        <f>IF(OR(ISBLANK(D4),D4="Unclassifiable &gt;"),"",IF(ISNUMBER(SEARCH("Utterance",D4)),"Utterance",IF(ISNUMBER(SEARCH("Response",D4)),"Response",IF(ISNUMBER(SEARCH("Interaction",D4)),"Interaction",IF(ISNUMBER(SEARCH("System",D4)),"System","")))))</f>
        <v/>
      </c>
      <c r="H4" s="7" t="str">
        <f>IF(G4="Utterance", IF(ISNUMBER(SEARCH("Unrecognized",D4)), "Unrecognized", IF(ISNUMBER(SEARCH("Mismatched",D4)), "Mismatched", IF(ISNUMBER(SEARCH("False Positive",D4)), "False Positive", "Irrelevant"))), "")</f>
        <v/>
      </c>
      <c r="J4" s="7" t="s">
        <v>3751</v>
      </c>
      <c r="K4" s="7" t="s">
        <v>3354</v>
      </c>
      <c r="L4" s="9">
        <v>44986</v>
      </c>
      <c r="M4" s="13">
        <v>0.26174768518518515</v>
      </c>
      <c r="N4" s="14">
        <v>204440003509584</v>
      </c>
      <c r="O4" s="7">
        <f>IF(LEN(TRIM($A4))=0,0,LEN($A4)-LEN(SUBSTITUTE($A4," ",""))+1)</f>
        <v>8</v>
      </c>
      <c r="P4">
        <f t="shared" si="0"/>
        <v>3411</v>
      </c>
      <c r="R4" t="s">
        <v>3393</v>
      </c>
      <c r="S4">
        <f>COUNTIF($D$1:$D$12000, R4)</f>
        <v>4</v>
      </c>
    </row>
    <row r="5" spans="1:19" ht="96" x14ac:dyDescent="0.2">
      <c r="A5" s="8" t="s">
        <v>539</v>
      </c>
      <c r="C5" s="7" t="s">
        <v>4</v>
      </c>
      <c r="K5" s="7" t="s">
        <v>3354</v>
      </c>
      <c r="L5" s="9">
        <v>44986</v>
      </c>
      <c r="M5" s="13">
        <v>0.26202546296296297</v>
      </c>
      <c r="N5" s="14">
        <v>204440003509584</v>
      </c>
      <c r="P5" t="str">
        <f t="shared" si="0"/>
        <v/>
      </c>
      <c r="R5" t="s">
        <v>3400</v>
      </c>
      <c r="S5">
        <f>COUNTIF($D$1:$D$12000, R5)</f>
        <v>412</v>
      </c>
    </row>
    <row r="6" spans="1:19" ht="16" x14ac:dyDescent="0.2">
      <c r="A6" s="8" t="s">
        <v>158</v>
      </c>
      <c r="C6" s="7" t="s">
        <v>2</v>
      </c>
      <c r="D6" s="7" t="s">
        <v>3389</v>
      </c>
      <c r="E6" s="7" t="str">
        <f>IF(OR(D6="", D6="___"),"", LEFT(D6,FIND(" &gt;",D6)-1))</f>
        <v>Success</v>
      </c>
      <c r="F6" s="7" t="str">
        <f>IF(OR(E6="Success",E6="Qualified Success"),"Current",IF(E6="Failure",IF(RIGHT(D6,6)="Future","Future",IF(RIGHT(D6,10)="Irrelevant","Irrelevant","Current")),""))</f>
        <v>Current</v>
      </c>
      <c r="G6" s="7" t="str">
        <f>IF(OR(ISBLANK(D6),D6="Unclassifiable &gt;"),"",IF(ISNUMBER(SEARCH("Utterance",D6)),"Utterance",IF(ISNUMBER(SEARCH("Response",D6)),"Response",IF(ISNUMBER(SEARCH("Interaction",D6)),"Interaction",IF(ISNUMBER(SEARCH("System",D6)),"System","")))))</f>
        <v/>
      </c>
      <c r="H6" s="7" t="str">
        <f>IF(G6="Utterance", IF(ISNUMBER(SEARCH("Unrecognized",D6)), "Unrecognized", IF(ISNUMBER(SEARCH("Mismatched",D6)), "Mismatched", IF(ISNUMBER(SEARCH("False Positive",D6)), "False Positive", "Irrelevant"))), "")</f>
        <v/>
      </c>
      <c r="J6" s="7" t="s">
        <v>3744</v>
      </c>
      <c r="K6" s="7" t="s">
        <v>3354</v>
      </c>
      <c r="L6" s="9">
        <v>44986</v>
      </c>
      <c r="M6" s="13">
        <v>0.27769675925925924</v>
      </c>
      <c r="N6" s="14">
        <v>202000037338045</v>
      </c>
      <c r="O6" s="7">
        <f>IF(LEN(TRIM($A6))=0,0,LEN($A6)-LEN(SUBSTITUTE($A6," ",""))+1)</f>
        <v>4</v>
      </c>
      <c r="P6">
        <f t="shared" si="0"/>
        <v>3411</v>
      </c>
      <c r="R6" t="s">
        <v>3405</v>
      </c>
      <c r="S6">
        <f>COUNTIF($D$1:$D$12000, R6)</f>
        <v>168</v>
      </c>
    </row>
    <row r="7" spans="1:19" ht="128" x14ac:dyDescent="0.2">
      <c r="A7" s="8" t="s">
        <v>1839</v>
      </c>
      <c r="C7" s="7" t="s">
        <v>4</v>
      </c>
      <c r="K7" s="7" t="s">
        <v>3354</v>
      </c>
      <c r="L7" s="9">
        <v>44986</v>
      </c>
      <c r="M7" s="13">
        <v>0.27769675925925924</v>
      </c>
      <c r="N7" s="14">
        <v>202000037338045</v>
      </c>
      <c r="P7" t="str">
        <f t="shared" si="0"/>
        <v/>
      </c>
      <c r="R7" t="s">
        <v>3404</v>
      </c>
      <c r="S7">
        <f>COUNTIF($D$1:$D$12000, "*no response*")</f>
        <v>4</v>
      </c>
    </row>
    <row r="8" spans="1:19" ht="16" x14ac:dyDescent="0.2">
      <c r="A8" s="8" t="s">
        <v>2097</v>
      </c>
      <c r="C8" s="7" t="s">
        <v>2</v>
      </c>
      <c r="D8" s="7" t="s">
        <v>3389</v>
      </c>
      <c r="E8" s="7" t="str">
        <f>IF(OR(D8="", D8="___"),"", LEFT(D8,FIND(" &gt;",D8)-1))</f>
        <v>Success</v>
      </c>
      <c r="F8" s="7" t="str">
        <f>IF(OR(E8="Success",E8="Qualified Success"),"Current",IF(E8="Failure",IF(RIGHT(D8,6)="Future","Future",IF(RIGHT(D8,10)="Irrelevant","Irrelevant","Current")),""))</f>
        <v>Current</v>
      </c>
      <c r="G8" s="7" t="str">
        <f>IF(OR(ISBLANK(D8),D8="Unclassifiable &gt;"),"",IF(ISNUMBER(SEARCH("Utterance",D8)),"Utterance",IF(ISNUMBER(SEARCH("Response",D8)),"Response",IF(ISNUMBER(SEARCH("Interaction",D8)),"Interaction",IF(ISNUMBER(SEARCH("System",D8)),"System","")))))</f>
        <v/>
      </c>
      <c r="H8" s="7" t="str">
        <f>IF(G8="Utterance", IF(ISNUMBER(SEARCH("Unrecognized",D8)), "Unrecognized", IF(ISNUMBER(SEARCH("Mismatched",D8)), "Mismatched", IF(ISNUMBER(SEARCH("False Positive",D8)), "False Positive", "Irrelevant"))), "")</f>
        <v/>
      </c>
      <c r="J8" s="7" t="s">
        <v>3742</v>
      </c>
      <c r="K8" s="7" t="s">
        <v>3354</v>
      </c>
      <c r="L8" s="9">
        <v>44986</v>
      </c>
      <c r="M8" s="13">
        <v>0.30908564814814815</v>
      </c>
      <c r="N8" s="14">
        <v>202000227548192</v>
      </c>
      <c r="O8" s="7">
        <f>IF(LEN(TRIM($A8))=0,0,LEN($A8)-LEN(SUBSTITUTE($A8," ",""))+1)</f>
        <v>3</v>
      </c>
      <c r="P8">
        <f t="shared" si="0"/>
        <v>3411</v>
      </c>
      <c r="R8" t="s">
        <v>3401</v>
      </c>
      <c r="S8">
        <f>COUNTIF($D$1:$D$12000, "*Failure &gt; Response &gt; Content*")</f>
        <v>1</v>
      </c>
    </row>
    <row r="9" spans="1:19" ht="144" x14ac:dyDescent="0.2">
      <c r="A9" s="11" t="s">
        <v>3436</v>
      </c>
      <c r="C9" s="7" t="s">
        <v>4</v>
      </c>
      <c r="K9" s="7" t="s">
        <v>3354</v>
      </c>
      <c r="L9" s="9">
        <v>44986</v>
      </c>
      <c r="M9" s="13">
        <v>0.30908564814814815</v>
      </c>
      <c r="N9" s="14">
        <v>202000227548192</v>
      </c>
      <c r="P9" t="str">
        <f t="shared" si="0"/>
        <v/>
      </c>
      <c r="R9" t="s">
        <v>3396</v>
      </c>
      <c r="S9">
        <f>COUNTIF($D$1:$D$12000, "*missed*")</f>
        <v>1</v>
      </c>
    </row>
    <row r="10" spans="1:19" ht="16" x14ac:dyDescent="0.2">
      <c r="A10" s="8" t="s">
        <v>1951</v>
      </c>
      <c r="C10" s="7" t="s">
        <v>2</v>
      </c>
      <c r="D10" s="7" t="s">
        <v>3389</v>
      </c>
      <c r="E10" s="7" t="str">
        <f>IF(OR(D10="", D10="___"),"", LEFT(D10,FIND(" &gt;",D10)-1))</f>
        <v>Success</v>
      </c>
      <c r="F10" s="7" t="str">
        <f>IF(OR(E10="Success",E10="Qualified Success"),"Current",IF(E10="Failure",IF(RIGHT(D10,6)="Future","Future",IF(RIGHT(D10,10)="Irrelevant","Irrelevant","Current")),""))</f>
        <v>Current</v>
      </c>
      <c r="G10" s="7" t="str">
        <f>IF(OR(ISBLANK(D10),D10="Unclassifiable &gt;"),"",IF(ISNUMBER(SEARCH("Utterance",D10)),"Utterance",IF(ISNUMBER(SEARCH("Response",D10)),"Response",IF(ISNUMBER(SEARCH("Interaction",D10)),"Interaction",IF(ISNUMBER(SEARCH("System",D10)),"System","")))))</f>
        <v/>
      </c>
      <c r="H10" s="7" t="str">
        <f>IF(G10="Utterance", IF(ISNUMBER(SEARCH("Unrecognized",D10)), "Unrecognized", IF(ISNUMBER(SEARCH("Mismatched",D10)), "Mismatched", IF(ISNUMBER(SEARCH("False Positive",D10)), "False Positive", "Irrelevant"))), "")</f>
        <v/>
      </c>
      <c r="J10" s="7" t="s">
        <v>3756</v>
      </c>
      <c r="K10" s="7" t="s">
        <v>3354</v>
      </c>
      <c r="L10" s="9">
        <v>44986</v>
      </c>
      <c r="M10" s="13">
        <v>0.32267361111111109</v>
      </c>
      <c r="N10" s="14">
        <v>204440003489187</v>
      </c>
      <c r="O10" s="7">
        <f>IF(LEN(TRIM($A10))=0,0,LEN($A10)-LEN(SUBSTITUTE($A10," ",""))+1)</f>
        <v>7</v>
      </c>
      <c r="P10">
        <f t="shared" si="0"/>
        <v>3411</v>
      </c>
      <c r="R10" t="s">
        <v>3408</v>
      </c>
      <c r="S10">
        <f>COUNTIF($D$1:$D$12000, "*Qualified Success &gt; Response &gt; Content*")</f>
        <v>46</v>
      </c>
    </row>
    <row r="11" spans="1:19" ht="144" x14ac:dyDescent="0.2">
      <c r="A11" s="8" t="s">
        <v>1952</v>
      </c>
      <c r="C11" s="7" t="s">
        <v>4</v>
      </c>
      <c r="K11" s="7" t="s">
        <v>3354</v>
      </c>
      <c r="L11" s="9">
        <v>44986</v>
      </c>
      <c r="M11" s="13">
        <v>0.32295138888888891</v>
      </c>
      <c r="N11" s="14">
        <v>204440003489187</v>
      </c>
      <c r="P11" t="str">
        <f t="shared" si="0"/>
        <v/>
      </c>
      <c r="R11" t="s">
        <v>3407</v>
      </c>
      <c r="S11">
        <f>COUNTIF($D$1:$D$12000, "*structure")</f>
        <v>1</v>
      </c>
    </row>
    <row r="12" spans="1:19" ht="16" x14ac:dyDescent="0.2">
      <c r="A12" s="8" t="s">
        <v>158</v>
      </c>
      <c r="C12" s="7" t="s">
        <v>2</v>
      </c>
      <c r="D12" s="7" t="s">
        <v>3389</v>
      </c>
      <c r="E12" s="7" t="str">
        <f>IF(OR(D12="", D12="___"),"", LEFT(D12,FIND(" &gt;",D12)-1))</f>
        <v>Success</v>
      </c>
      <c r="F12" s="7" t="str">
        <f>IF(OR(E12="Success",E12="Qualified Success"),"Current",IF(E12="Failure",IF(RIGHT(D12,6)="Future","Future",IF(RIGHT(D12,10)="Irrelevant","Irrelevant","Current")),""))</f>
        <v>Current</v>
      </c>
      <c r="G12" s="7" t="str">
        <f>IF(OR(ISBLANK(D12),D12="Unclassifiable &gt;"),"",IF(ISNUMBER(SEARCH("Utterance",D12)),"Utterance",IF(ISNUMBER(SEARCH("Response",D12)),"Response",IF(ISNUMBER(SEARCH("Interaction",D12)),"Interaction",IF(ISNUMBER(SEARCH("System",D12)),"System","")))))</f>
        <v/>
      </c>
      <c r="H12" s="7" t="str">
        <f>IF(G12="Utterance", IF(ISNUMBER(SEARCH("Unrecognized",D12)), "Unrecognized", IF(ISNUMBER(SEARCH("Mismatched",D12)), "Mismatched", IF(ISNUMBER(SEARCH("False Positive",D12)), "False Positive", "Irrelevant"))), "")</f>
        <v/>
      </c>
      <c r="J12" s="7" t="s">
        <v>3744</v>
      </c>
      <c r="K12" s="7" t="s">
        <v>3354</v>
      </c>
      <c r="L12" s="9">
        <v>44986</v>
      </c>
      <c r="M12" s="13">
        <v>0.32619212962962962</v>
      </c>
      <c r="N12" s="14">
        <v>513002785826045</v>
      </c>
      <c r="O12" s="7">
        <f>IF(LEN(TRIM($A12))=0,0,LEN($A12)-LEN(SUBSTITUTE($A12," ",""))+1)</f>
        <v>4</v>
      </c>
      <c r="P12">
        <f t="shared" si="0"/>
        <v>3411</v>
      </c>
      <c r="R12" t="s">
        <v>3409</v>
      </c>
      <c r="S12">
        <f>COUNTIF($D$1:$D$12000, "*grammar")</f>
        <v>2</v>
      </c>
    </row>
    <row r="13" spans="1:19" ht="128" x14ac:dyDescent="0.2">
      <c r="A13" s="8" t="s">
        <v>1839</v>
      </c>
      <c r="C13" s="7" t="s">
        <v>4</v>
      </c>
      <c r="K13" s="7" t="s">
        <v>3354</v>
      </c>
      <c r="L13" s="9">
        <v>44986</v>
      </c>
      <c r="M13" s="13">
        <v>0.32619212962962962</v>
      </c>
      <c r="N13" s="14">
        <v>513002785826045</v>
      </c>
      <c r="P13" t="str">
        <f t="shared" si="0"/>
        <v/>
      </c>
      <c r="R13" t="s">
        <v>3759</v>
      </c>
      <c r="S13">
        <f>COUNTIF($D$1:$D$12000, "*Provison*")</f>
        <v>201</v>
      </c>
    </row>
    <row r="14" spans="1:19" ht="16" x14ac:dyDescent="0.2">
      <c r="A14" s="8" t="s">
        <v>380</v>
      </c>
      <c r="C14" s="7" t="s">
        <v>2</v>
      </c>
      <c r="D14" s="7" t="s">
        <v>3389</v>
      </c>
      <c r="E14" s="7" t="str">
        <f>IF(OR(D14="", D14="___"),"", LEFT(D14,FIND(" &gt;",D14)-1))</f>
        <v>Success</v>
      </c>
      <c r="F14" s="7" t="str">
        <f>IF(OR(E14="Success",E14="Qualified Success"),"Current",IF(E14="Failure",IF(RIGHT(D14,6)="Future","Future",IF(RIGHT(D14,10)="Irrelevant","Irrelevant","Current")),""))</f>
        <v>Current</v>
      </c>
      <c r="G14" s="7" t="str">
        <f>IF(OR(ISBLANK(D14),D14="Unclassifiable &gt;"),"",IF(ISNUMBER(SEARCH("Utterance",D14)),"Utterance",IF(ISNUMBER(SEARCH("Response",D14)),"Response",IF(ISNUMBER(SEARCH("Interaction",D14)),"Interaction",IF(ISNUMBER(SEARCH("System",D14)),"System","")))))</f>
        <v/>
      </c>
      <c r="H14" s="7" t="str">
        <f>IF(G14="Utterance", IF(ISNUMBER(SEARCH("Unrecognized",D14)), "Unrecognized", IF(ISNUMBER(SEARCH("Mismatched",D14)), "Mismatched", IF(ISNUMBER(SEARCH("False Positive",D14)), "False Positive", "Irrelevant"))), "")</f>
        <v/>
      </c>
      <c r="J14" s="7" t="s">
        <v>3756</v>
      </c>
      <c r="K14" s="7" t="s">
        <v>3354</v>
      </c>
      <c r="L14" s="9">
        <v>44986</v>
      </c>
      <c r="M14" s="13">
        <v>0.32692129629629629</v>
      </c>
      <c r="N14" s="14">
        <v>204440003507274</v>
      </c>
      <c r="O14" s="7">
        <f>IF(LEN(TRIM($A14))=0,0,LEN($A14)-LEN(SUBSTITUTE($A14," ",""))+1)</f>
        <v>4</v>
      </c>
      <c r="P14">
        <f t="shared" si="0"/>
        <v>3411</v>
      </c>
    </row>
    <row r="15" spans="1:19" ht="144" x14ac:dyDescent="0.2">
      <c r="A15" s="8" t="s">
        <v>2458</v>
      </c>
      <c r="C15" s="7" t="s">
        <v>4</v>
      </c>
      <c r="K15" s="7" t="s">
        <v>3354</v>
      </c>
      <c r="L15" s="9">
        <v>44986</v>
      </c>
      <c r="M15" s="13">
        <v>0.32694444444444443</v>
      </c>
      <c r="N15" s="14">
        <v>204440003507274</v>
      </c>
      <c r="P15" t="str">
        <f t="shared" si="0"/>
        <v/>
      </c>
      <c r="S15" t="str">
        <f>IF(F15="", "", COUNTIF($D$1:$D$12000, R10))</f>
        <v/>
      </c>
    </row>
    <row r="16" spans="1:19" ht="16" x14ac:dyDescent="0.2">
      <c r="A16" s="8" t="s">
        <v>728</v>
      </c>
      <c r="C16" s="7" t="s">
        <v>2</v>
      </c>
      <c r="D16" s="7" t="s">
        <v>3393</v>
      </c>
      <c r="E16" s="7" t="str">
        <f>IF(OR(D16="", D16="___"),"", LEFT(D16,FIND(" &gt;",D16)-1))</f>
        <v>Failure</v>
      </c>
      <c r="F16" s="7" t="str">
        <f>IF(OR(E16="Success",E16="Qualified Success"),"Current",IF(E16="Failure",IF(RIGHT(D16,6)="Future","Future",IF(RIGHT(D16,10)="Irrelevant","Irrelevant","Current")),""))</f>
        <v>Current</v>
      </c>
      <c r="G16" s="7" t="str">
        <f>IF(OR(ISBLANK(D16),D16="Unclassifiable &gt;"),"",IF(ISNUMBER(SEARCH("Utterance",D16)),"Utterance",IF(ISNUMBER(SEARCH("Response",D16)),"Response",IF(ISNUMBER(SEARCH("Interaction",D16)),"Interaction",IF(ISNUMBER(SEARCH("System",D16)),"System","")))))</f>
        <v>Utterance</v>
      </c>
      <c r="H16" s="7" t="str">
        <f>IF(G16="Utterance", IF(ISNUMBER(SEARCH("Unrecognized",D16)), "Unrecognized", IF(ISNUMBER(SEARCH("Mismatched",D16)), "Mismatched", IF(ISNUMBER(SEARCH("False Positive",D16)), "False Positive", "Irrelevant"))), "")</f>
        <v>Unrecognized</v>
      </c>
      <c r="I16" s="7" t="s">
        <v>3427</v>
      </c>
      <c r="J16" s="7" t="s">
        <v>3743</v>
      </c>
      <c r="K16" s="7" t="s">
        <v>3354</v>
      </c>
      <c r="L16" s="9">
        <v>44986</v>
      </c>
      <c r="M16" s="13">
        <v>0.32969907407407406</v>
      </c>
      <c r="N16" s="14">
        <v>513002215212967</v>
      </c>
      <c r="O16" s="7">
        <f>IF(LEN(TRIM($A16))=0,0,LEN($A16)-LEN(SUBSTITUTE($A16," ",""))+1)</f>
        <v>2</v>
      </c>
      <c r="P16">
        <f t="shared" si="0"/>
        <v>4</v>
      </c>
    </row>
    <row r="17" spans="1:19" ht="64" x14ac:dyDescent="0.2">
      <c r="A17" s="8" t="s">
        <v>327</v>
      </c>
      <c r="C17" s="7" t="s">
        <v>4</v>
      </c>
      <c r="K17" s="7" t="s">
        <v>3354</v>
      </c>
      <c r="L17" s="9">
        <v>44986</v>
      </c>
      <c r="M17" s="13">
        <v>0.32969907407407406</v>
      </c>
      <c r="N17" s="14">
        <v>513002215212967</v>
      </c>
      <c r="P17" t="str">
        <f t="shared" si="0"/>
        <v/>
      </c>
      <c r="S17" t="str">
        <f>IF(F17="", "", COUNTIF($D$1:$D$12000, R12))</f>
        <v/>
      </c>
    </row>
    <row r="18" spans="1:19" ht="16" x14ac:dyDescent="0.2">
      <c r="A18" s="8" t="s">
        <v>1084</v>
      </c>
      <c r="C18" s="7" t="s">
        <v>2</v>
      </c>
      <c r="D18" s="7" t="s">
        <v>3389</v>
      </c>
      <c r="E18" s="7" t="str">
        <f>IF(OR(D18="", D18="___"),"", LEFT(D18,FIND(" &gt;",D18)-1))</f>
        <v>Success</v>
      </c>
      <c r="F18" s="7" t="str">
        <f>IF(OR(E18="Success",E18="Qualified Success"),"Current",IF(E18="Failure",IF(RIGHT(D18,6)="Future","Future",IF(RIGHT(D18,10)="Irrelevant","Irrelevant","Current")),""))</f>
        <v>Current</v>
      </c>
      <c r="G18" s="7" t="str">
        <f>IF(OR(ISBLANK(D18),D18="Unclassifiable &gt;"),"",IF(ISNUMBER(SEARCH("Utterance",D18)),"Utterance",IF(ISNUMBER(SEARCH("Response",D18)),"Response",IF(ISNUMBER(SEARCH("Interaction",D18)),"Interaction",IF(ISNUMBER(SEARCH("System",D18)),"System","")))))</f>
        <v/>
      </c>
      <c r="H18" s="7" t="str">
        <f>IF(G18="Utterance", IF(ISNUMBER(SEARCH("Unrecognized",D18)), "Unrecognized", IF(ISNUMBER(SEARCH("Mismatched",D18)), "Mismatched", IF(ISNUMBER(SEARCH("False Positive",D18)), "False Positive", "Irrelevant"))), "")</f>
        <v/>
      </c>
      <c r="J18" s="7" t="s">
        <v>3741</v>
      </c>
      <c r="K18" s="7" t="s">
        <v>3354</v>
      </c>
      <c r="L18" s="9">
        <v>44986</v>
      </c>
      <c r="M18" s="13">
        <v>0.32980324074074074</v>
      </c>
      <c r="N18" s="14">
        <v>513002215212967</v>
      </c>
      <c r="O18" s="7">
        <f>IF(LEN(TRIM($A18))=0,0,LEN($A18)-LEN(SUBSTITUTE($A18," ",""))+1)</f>
        <v>2</v>
      </c>
      <c r="P18">
        <f t="shared" si="0"/>
        <v>3411</v>
      </c>
    </row>
    <row r="19" spans="1:19" ht="64" x14ac:dyDescent="0.2">
      <c r="A19" s="8" t="s">
        <v>220</v>
      </c>
      <c r="C19" s="7" t="s">
        <v>4</v>
      </c>
      <c r="K19" s="7" t="s">
        <v>3354</v>
      </c>
      <c r="L19" s="9">
        <v>44986</v>
      </c>
      <c r="M19" s="13">
        <v>0.32980324074074074</v>
      </c>
      <c r="N19" s="14">
        <v>513002215212967</v>
      </c>
      <c r="P19" t="str">
        <f t="shared" si="0"/>
        <v/>
      </c>
    </row>
    <row r="20" spans="1:19" ht="16" x14ac:dyDescent="0.2">
      <c r="A20" s="8" t="s">
        <v>3213</v>
      </c>
      <c r="C20" s="7" t="s">
        <v>2</v>
      </c>
      <c r="D20" s="7" t="s">
        <v>3400</v>
      </c>
      <c r="E20" s="7" t="str">
        <f>IF(OR(D20="", D20="___"),"", LEFT(D20,FIND(" &gt;",D20)-1))</f>
        <v>Failure</v>
      </c>
      <c r="F20" s="7" t="str">
        <f>IF(OR(E20="Success",E20="Qualified Success"),"Current",IF(E20="Failure",IF(RIGHT(D20,6)="Future","Future",IF(RIGHT(D20,10)="Irrelevant","Irrelevant","Current")),""))</f>
        <v>Current</v>
      </c>
      <c r="G20" s="7" t="str">
        <f>IF(OR(ISBLANK(D20),D20="Unclassifiable &gt;"),"",IF(ISNUMBER(SEARCH("Utterance",D20)),"Utterance",IF(ISNUMBER(SEARCH("Response",D20)),"Response",IF(ISNUMBER(SEARCH("Interaction",D20)),"Interaction",IF(ISNUMBER(SEARCH("System",D20)),"System","")))))</f>
        <v>Interaction</v>
      </c>
      <c r="H20" s="7" t="str">
        <f>IF(G20="Utterance", IF(ISNUMBER(SEARCH("Unrecognized",D20)), "Unrecognized", IF(ISNUMBER(SEARCH("Mismatched",D20)), "Mismatched", IF(ISNUMBER(SEARCH("False Positive",D20)), "False Positive", "Irrelevant"))), "")</f>
        <v/>
      </c>
      <c r="I20" s="7" t="s">
        <v>3440</v>
      </c>
      <c r="J20" s="7" t="s">
        <v>3755</v>
      </c>
      <c r="K20" s="7" t="s">
        <v>3354</v>
      </c>
      <c r="L20" s="9">
        <v>44986</v>
      </c>
      <c r="M20" s="13">
        <v>0.33771990740740737</v>
      </c>
      <c r="N20" s="14">
        <v>513003050911108</v>
      </c>
      <c r="O20" s="7">
        <f>IF(LEN(TRIM($A20))=0,0,LEN($A20)-LEN(SUBSTITUTE($A20," ",""))+1)</f>
        <v>5</v>
      </c>
      <c r="P20">
        <f t="shared" si="0"/>
        <v>412</v>
      </c>
    </row>
    <row r="21" spans="1:19" ht="16" x14ac:dyDescent="0.2">
      <c r="A21" s="8" t="s">
        <v>158</v>
      </c>
      <c r="C21" s="7" t="s">
        <v>2</v>
      </c>
      <c r="D21" s="7" t="s">
        <v>3389</v>
      </c>
      <c r="E21" s="7" t="str">
        <f>IF(OR(D21="", D21="___"),"", LEFT(D21,FIND(" &gt;",D21)-1))</f>
        <v>Success</v>
      </c>
      <c r="F21" s="7" t="str">
        <f>IF(OR(E21="Success",E21="Qualified Success"),"Current",IF(E21="Failure",IF(RIGHT(D21,6)="Future","Future",IF(RIGHT(D21,10)="Irrelevant","Irrelevant","Current")),""))</f>
        <v>Current</v>
      </c>
      <c r="G21" s="7" t="str">
        <f>IF(OR(ISBLANK(D21),D21="Unclassifiable &gt;"),"",IF(ISNUMBER(SEARCH("Utterance",D21)),"Utterance",IF(ISNUMBER(SEARCH("Response",D21)),"Response",IF(ISNUMBER(SEARCH("Interaction",D21)),"Interaction",IF(ISNUMBER(SEARCH("System",D21)),"System","")))))</f>
        <v/>
      </c>
      <c r="H21" s="7" t="str">
        <f>IF(G21="Utterance", IF(ISNUMBER(SEARCH("Unrecognized",D21)), "Unrecognized", IF(ISNUMBER(SEARCH("Mismatched",D21)), "Mismatched", IF(ISNUMBER(SEARCH("False Positive",D21)), "False Positive", "Irrelevant"))), "")</f>
        <v/>
      </c>
      <c r="J21" s="7" t="s">
        <v>3744</v>
      </c>
      <c r="K21" s="7" t="s">
        <v>3354</v>
      </c>
      <c r="L21" s="9">
        <v>44986</v>
      </c>
      <c r="M21" s="13">
        <v>0.33773148148148152</v>
      </c>
      <c r="N21" s="14">
        <v>513003358627599</v>
      </c>
      <c r="O21" s="7">
        <f>IF(LEN(TRIM($A21))=0,0,LEN($A21)-LEN(SUBSTITUTE($A21," ",""))+1)</f>
        <v>4</v>
      </c>
      <c r="P21">
        <f t="shared" si="0"/>
        <v>3411</v>
      </c>
    </row>
    <row r="22" spans="1:19" ht="128" x14ac:dyDescent="0.2">
      <c r="A22" s="8" t="s">
        <v>1839</v>
      </c>
      <c r="C22" s="7" t="s">
        <v>4</v>
      </c>
      <c r="K22" s="7" t="s">
        <v>3354</v>
      </c>
      <c r="L22" s="9">
        <v>44986</v>
      </c>
      <c r="M22" s="13">
        <v>0.33773148148148152</v>
      </c>
      <c r="N22" s="14">
        <v>513003358627599</v>
      </c>
      <c r="P22" t="str">
        <f t="shared" si="0"/>
        <v/>
      </c>
    </row>
    <row r="23" spans="1:19" ht="128" x14ac:dyDescent="0.2">
      <c r="A23" s="8" t="s">
        <v>3214</v>
      </c>
      <c r="C23" s="7" t="s">
        <v>4</v>
      </c>
      <c r="K23" s="7" t="s">
        <v>3354</v>
      </c>
      <c r="L23" s="9">
        <v>44986</v>
      </c>
      <c r="M23" s="13">
        <v>0.33774305555555556</v>
      </c>
      <c r="N23" s="14">
        <v>513003050911108</v>
      </c>
      <c r="P23" t="str">
        <f t="shared" si="0"/>
        <v/>
      </c>
    </row>
    <row r="24" spans="1:19" ht="16" x14ac:dyDescent="0.2">
      <c r="A24" s="8" t="s">
        <v>3215</v>
      </c>
      <c r="C24" s="7" t="s">
        <v>2</v>
      </c>
      <c r="D24" s="7" t="s">
        <v>3405</v>
      </c>
      <c r="E24" s="7" t="str">
        <f>IF(OR(D24="", D24="___"),"", LEFT(D24,FIND(" &gt;",D24)-1))</f>
        <v>Failure</v>
      </c>
      <c r="F24" s="7" t="str">
        <f>IF(OR(E24="Success",E24="Qualified Success"),"Current",IF(E24="Failure",IF(RIGHT(D24,6)="Future","Future",IF(RIGHT(D24,10)="Irrelevant","Irrelevant","Current")),""))</f>
        <v>Current</v>
      </c>
      <c r="G24" s="7" t="str">
        <f>IF(OR(ISBLANK(D24),D24="Unclassifiable &gt;"),"",IF(ISNUMBER(SEARCH("Utterance",D24)),"Utterance",IF(ISNUMBER(SEARCH("Response",D24)),"Response",IF(ISNUMBER(SEARCH("Interaction",D24)),"Interaction",IF(ISNUMBER(SEARCH("System",D24)),"System","")))))</f>
        <v>System</v>
      </c>
      <c r="H24" s="7" t="str">
        <f>IF(G24="Utterance", IF(ISNUMBER(SEARCH("Unrecognized",D24)), "Unrecognized", IF(ISNUMBER(SEARCH("Mismatched",D24)), "Mismatched", IF(ISNUMBER(SEARCH("False Positive",D24)), "False Positive", "Irrelevant"))), "")</f>
        <v/>
      </c>
      <c r="I24" s="7" t="s">
        <v>152</v>
      </c>
      <c r="J24" s="7" t="s">
        <v>3755</v>
      </c>
      <c r="K24" s="7" t="s">
        <v>3354</v>
      </c>
      <c r="L24" s="9">
        <v>44986</v>
      </c>
      <c r="M24" s="13">
        <v>0.3379050925925926</v>
      </c>
      <c r="N24" s="14">
        <v>513003050911108</v>
      </c>
      <c r="O24" s="7">
        <f>IF(LEN(TRIM($A24))=0,0,LEN($A24)-LEN(SUBSTITUTE($A24," ",""))+1)</f>
        <v>5</v>
      </c>
      <c r="P24">
        <f t="shared" si="0"/>
        <v>168</v>
      </c>
    </row>
    <row r="25" spans="1:19" ht="16" x14ac:dyDescent="0.2">
      <c r="A25" s="8" t="s">
        <v>3216</v>
      </c>
      <c r="C25" s="7" t="s">
        <v>2</v>
      </c>
      <c r="D25" s="7" t="s">
        <v>3391</v>
      </c>
      <c r="E25" s="7" t="str">
        <f>IF(OR(D25="", D25="___"),"", LEFT(D25,FIND(" &gt;",D25)-1))</f>
        <v>Failure</v>
      </c>
      <c r="F25" s="7" t="str">
        <f>IF(OR(E25="Success",E25="Qualified Success"),"Current",IF(E25="Failure",IF(RIGHT(D25,6)="Future","Future",IF(RIGHT(D25,10)="Irrelevant","Irrelevant","Current")),""))</f>
        <v>Current</v>
      </c>
      <c r="G25" s="7" t="str">
        <f>IF(OR(ISBLANK(D25),D25="Unclassifiable &gt;"),"",IF(ISNUMBER(SEARCH("Utterance",D25)),"Utterance",IF(ISNUMBER(SEARCH("Response",D25)),"Response",IF(ISNUMBER(SEARCH("Interaction",D25)),"Interaction",IF(ISNUMBER(SEARCH("System",D25)),"System","")))))</f>
        <v>Utterance</v>
      </c>
      <c r="H25" s="7" t="str">
        <f>IF(G25="Utterance", IF(ISNUMBER(SEARCH("Unrecognized",D25)), "Unrecognized", IF(ISNUMBER(SEARCH("Mismatched",D25)), "Mismatched", IF(ISNUMBER(SEARCH("False Positive",D25)), "False Positive", "Irrelevant"))), "")</f>
        <v>Mismatched</v>
      </c>
      <c r="J25" s="7" t="s">
        <v>3755</v>
      </c>
      <c r="K25" s="7" t="s">
        <v>3354</v>
      </c>
      <c r="L25" s="9">
        <v>44986</v>
      </c>
      <c r="M25" s="13">
        <v>0.3379050925925926</v>
      </c>
      <c r="N25" s="14">
        <v>513003050911108</v>
      </c>
      <c r="O25" s="7">
        <f>IF(LEN(TRIM($A25))=0,0,LEN($A25)-LEN(SUBSTITUTE($A25," ",""))+1)</f>
        <v>5</v>
      </c>
      <c r="P25">
        <f t="shared" si="0"/>
        <v>705</v>
      </c>
    </row>
    <row r="26" spans="1:19" ht="16" x14ac:dyDescent="0.2">
      <c r="A26" s="8" t="s">
        <v>152</v>
      </c>
      <c r="C26" s="7" t="s">
        <v>4</v>
      </c>
      <c r="K26" s="7" t="s">
        <v>3354</v>
      </c>
      <c r="L26" s="9">
        <v>44986</v>
      </c>
      <c r="M26" s="13">
        <v>0.3379050925925926</v>
      </c>
      <c r="N26" s="14">
        <v>513003050911108</v>
      </c>
      <c r="P26" t="str">
        <f t="shared" si="0"/>
        <v/>
      </c>
    </row>
    <row r="27" spans="1:19" ht="112" x14ac:dyDescent="0.2">
      <c r="A27" s="8" t="s">
        <v>2023</v>
      </c>
      <c r="C27" s="7" t="s">
        <v>4</v>
      </c>
      <c r="K27" s="7" t="s">
        <v>3354</v>
      </c>
      <c r="L27" s="9">
        <v>44986</v>
      </c>
      <c r="M27" s="13">
        <v>0.3379050925925926</v>
      </c>
      <c r="N27" s="14">
        <v>513003050911108</v>
      </c>
      <c r="P27" t="str">
        <f t="shared" si="0"/>
        <v/>
      </c>
    </row>
    <row r="28" spans="1:19" ht="16" x14ac:dyDescent="0.2">
      <c r="A28" s="8" t="s">
        <v>3212</v>
      </c>
      <c r="C28" s="7" t="s">
        <v>2</v>
      </c>
      <c r="D28" s="7" t="s">
        <v>3391</v>
      </c>
      <c r="E28" s="7" t="str">
        <f>IF(OR(D28="", D28="___"),"", LEFT(D28,FIND(" &gt;",D28)-1))</f>
        <v>Failure</v>
      </c>
      <c r="F28" s="7" t="str">
        <f>IF(OR(E28="Success",E28="Qualified Success"),"Current",IF(E28="Failure",IF(RIGHT(D28,6)="Future","Future",IF(RIGHT(D28,10)="Irrelevant","Irrelevant","Current")),""))</f>
        <v>Current</v>
      </c>
      <c r="G28" s="7" t="str">
        <f>IF(OR(ISBLANK(D28),D28="Unclassifiable &gt;"),"",IF(ISNUMBER(SEARCH("Utterance",D28)),"Utterance",IF(ISNUMBER(SEARCH("Response",D28)),"Response",IF(ISNUMBER(SEARCH("Interaction",D28)),"Interaction",IF(ISNUMBER(SEARCH("System",D28)),"System","")))))</f>
        <v>Utterance</v>
      </c>
      <c r="H28" s="7" t="str">
        <f>IF(G28="Utterance", IF(ISNUMBER(SEARCH("Unrecognized",D28)), "Unrecognized", IF(ISNUMBER(SEARCH("Mismatched",D28)), "Mismatched", IF(ISNUMBER(SEARCH("False Positive",D28)), "False Positive", "Irrelevant"))), "")</f>
        <v>Mismatched</v>
      </c>
      <c r="J28" s="7" t="s">
        <v>3755</v>
      </c>
      <c r="K28" s="7" t="s">
        <v>3354</v>
      </c>
      <c r="L28" s="9">
        <v>44986</v>
      </c>
      <c r="M28" s="13">
        <v>0.33805555555555555</v>
      </c>
      <c r="N28" s="14">
        <v>513003050911108</v>
      </c>
      <c r="O28" s="7">
        <f>IF(LEN(TRIM($A28))=0,0,LEN($A28)-LEN(SUBSTITUTE($A28," ",""))+1)</f>
        <v>1</v>
      </c>
      <c r="P28">
        <f t="shared" si="0"/>
        <v>705</v>
      </c>
    </row>
    <row r="29" spans="1:19" ht="112" x14ac:dyDescent="0.2">
      <c r="A29" s="8" t="s">
        <v>3509</v>
      </c>
      <c r="C29" s="7" t="s">
        <v>4</v>
      </c>
      <c r="K29" s="7" t="s">
        <v>3354</v>
      </c>
      <c r="L29" s="9">
        <v>44986</v>
      </c>
      <c r="M29" s="13">
        <v>0.33805555555555555</v>
      </c>
      <c r="N29" s="14">
        <v>513003050911108</v>
      </c>
      <c r="P29" t="str">
        <f t="shared" si="0"/>
        <v/>
      </c>
    </row>
    <row r="30" spans="1:19" ht="16" x14ac:dyDescent="0.2">
      <c r="A30" s="8" t="s">
        <v>3211</v>
      </c>
      <c r="C30" s="7" t="s">
        <v>2</v>
      </c>
      <c r="D30" s="7" t="s">
        <v>3391</v>
      </c>
      <c r="E30" s="7" t="str">
        <f>IF(OR(D30="", D30="___"),"", LEFT(D30,FIND(" &gt;",D30)-1))</f>
        <v>Failure</v>
      </c>
      <c r="F30" s="7" t="str">
        <f>IF(OR(E30="Success",E30="Qualified Success"),"Current",IF(E30="Failure",IF(RIGHT(D30,6)="Future","Future",IF(RIGHT(D30,10)="Irrelevant","Irrelevant","Current")),""))</f>
        <v>Current</v>
      </c>
      <c r="G30" s="7" t="str">
        <f>IF(OR(ISBLANK(D30),D30="Unclassifiable &gt;"),"",IF(ISNUMBER(SEARCH("Utterance",D30)),"Utterance",IF(ISNUMBER(SEARCH("Response",D30)),"Response",IF(ISNUMBER(SEARCH("Interaction",D30)),"Interaction",IF(ISNUMBER(SEARCH("System",D30)),"System","")))))</f>
        <v>Utterance</v>
      </c>
      <c r="H30" s="7" t="str">
        <f>IF(G30="Utterance", IF(ISNUMBER(SEARCH("Unrecognized",D30)), "Unrecognized", IF(ISNUMBER(SEARCH("Mismatched",D30)), "Mismatched", IF(ISNUMBER(SEARCH("False Positive",D30)), "False Positive", "Irrelevant"))), "")</f>
        <v>Mismatched</v>
      </c>
      <c r="J30" s="7" t="s">
        <v>3755</v>
      </c>
      <c r="K30" s="7" t="s">
        <v>3354</v>
      </c>
      <c r="L30" s="9">
        <v>44986</v>
      </c>
      <c r="M30" s="13">
        <v>0.33817129629629633</v>
      </c>
      <c r="N30" s="14">
        <v>513003050911108</v>
      </c>
      <c r="O30" s="7">
        <f>IF(LEN(TRIM($A30))=0,0,LEN($A30)-LEN(SUBSTITUTE($A30," ",""))+1)</f>
        <v>2</v>
      </c>
      <c r="P30">
        <f t="shared" si="0"/>
        <v>705</v>
      </c>
    </row>
    <row r="31" spans="1:19" ht="64" x14ac:dyDescent="0.2">
      <c r="A31" s="8" t="s">
        <v>220</v>
      </c>
      <c r="C31" s="7" t="s">
        <v>4</v>
      </c>
      <c r="K31" s="7" t="s">
        <v>3354</v>
      </c>
      <c r="L31" s="9">
        <v>44986</v>
      </c>
      <c r="M31" s="13">
        <v>0.33817129629629633</v>
      </c>
      <c r="N31" s="14">
        <v>513003050911108</v>
      </c>
      <c r="P31" t="str">
        <f t="shared" si="0"/>
        <v/>
      </c>
    </row>
    <row r="32" spans="1:19" ht="16" x14ac:dyDescent="0.2">
      <c r="A32" s="8" t="s">
        <v>982</v>
      </c>
      <c r="C32" s="7" t="s">
        <v>2</v>
      </c>
      <c r="D32" s="7" t="s">
        <v>3389</v>
      </c>
      <c r="E32" s="7" t="str">
        <f>IF(OR(D32="", D32="___"),"", LEFT(D32,FIND(" &gt;",D32)-1))</f>
        <v>Success</v>
      </c>
      <c r="F32" s="7" t="str">
        <f>IF(OR(E32="Success",E32="Qualified Success"),"Current",IF(E32="Failure",IF(RIGHT(D32,6)="Future","Future",IF(RIGHT(D32,10)="Irrelevant","Irrelevant","Current")),""))</f>
        <v>Current</v>
      </c>
      <c r="G32" s="7" t="str">
        <f>IF(OR(ISBLANK(D32),D32="Unclassifiable &gt;"),"",IF(ISNUMBER(SEARCH("Utterance",D32)),"Utterance",IF(ISNUMBER(SEARCH("Response",D32)),"Response",IF(ISNUMBER(SEARCH("Interaction",D32)),"Interaction",IF(ISNUMBER(SEARCH("System",D32)),"System","")))))</f>
        <v/>
      </c>
      <c r="H32" s="7" t="str">
        <f>IF(G32="Utterance", IF(ISNUMBER(SEARCH("Unrecognized",D32)), "Unrecognized", IF(ISNUMBER(SEARCH("Mismatched",D32)), "Mismatched", IF(ISNUMBER(SEARCH("False Positive",D32)), "False Positive", "Irrelevant"))), "")</f>
        <v/>
      </c>
      <c r="J32" s="7" t="s">
        <v>3741</v>
      </c>
      <c r="K32" s="7" t="s">
        <v>3354</v>
      </c>
      <c r="L32" s="9">
        <v>44986</v>
      </c>
      <c r="M32" s="13">
        <v>0.34202546296296293</v>
      </c>
      <c r="N32" s="14">
        <v>513003003094523</v>
      </c>
      <c r="O32" s="7">
        <f>IF(LEN(TRIM($A32))=0,0,LEN($A32)-LEN(SUBSTITUTE($A32," ",""))+1)</f>
        <v>7</v>
      </c>
      <c r="P32">
        <f t="shared" si="0"/>
        <v>3411</v>
      </c>
    </row>
    <row r="33" spans="1:16" ht="176" x14ac:dyDescent="0.2">
      <c r="A33" s="8" t="s">
        <v>3206</v>
      </c>
      <c r="C33" s="7" t="s">
        <v>4</v>
      </c>
      <c r="K33" s="7" t="s">
        <v>3354</v>
      </c>
      <c r="L33" s="9">
        <v>44986</v>
      </c>
      <c r="M33" s="13">
        <v>0.34203703703703708</v>
      </c>
      <c r="N33" s="14">
        <v>513003003094523</v>
      </c>
      <c r="P33" t="str">
        <f t="shared" si="0"/>
        <v/>
      </c>
    </row>
    <row r="34" spans="1:16" ht="16" x14ac:dyDescent="0.2">
      <c r="A34" s="8" t="s">
        <v>344</v>
      </c>
      <c r="C34" s="7" t="s">
        <v>2</v>
      </c>
      <c r="D34" s="7" t="s">
        <v>3389</v>
      </c>
      <c r="E34" s="7" t="str">
        <f>IF(OR(D34="", D34="___"),"", LEFT(D34,FIND(" &gt;",D34)-1))</f>
        <v>Success</v>
      </c>
      <c r="F34" s="7" t="str">
        <f>IF(OR(E34="Success",E34="Qualified Success"),"Current",IF(E34="Failure",IF(RIGHT(D34,6)="Future","Future",IF(RIGHT(D34,10)="Irrelevant","Irrelevant","Current")),""))</f>
        <v>Current</v>
      </c>
      <c r="G34" s="7" t="str">
        <f>IF(OR(ISBLANK(D34),D34="Unclassifiable &gt;"),"",IF(ISNUMBER(SEARCH("Utterance",D34)),"Utterance",IF(ISNUMBER(SEARCH("Response",D34)),"Response",IF(ISNUMBER(SEARCH("Interaction",D34)),"Interaction",IF(ISNUMBER(SEARCH("System",D34)),"System","")))))</f>
        <v/>
      </c>
      <c r="H34" s="7" t="str">
        <f>IF(G34="Utterance", IF(ISNUMBER(SEARCH("Unrecognized",D34)), "Unrecognized", IF(ISNUMBER(SEARCH("Mismatched",D34)), "Mismatched", IF(ISNUMBER(SEARCH("False Positive",D34)), "False Positive", "Irrelevant"))), "")</f>
        <v/>
      </c>
      <c r="J34" s="7" t="s">
        <v>3741</v>
      </c>
      <c r="K34" s="7" t="s">
        <v>3354</v>
      </c>
      <c r="L34" s="9">
        <v>44986</v>
      </c>
      <c r="M34" s="13">
        <v>0.34292824074074074</v>
      </c>
      <c r="N34" s="14">
        <v>204440003490456</v>
      </c>
      <c r="O34" s="7">
        <f>IF(LEN(TRIM($A34))=0,0,LEN($A34)-LEN(SUBSTITUTE($A34," ",""))+1)</f>
        <v>3</v>
      </c>
      <c r="P34">
        <f t="shared" si="0"/>
        <v>3411</v>
      </c>
    </row>
    <row r="35" spans="1:16" ht="112" x14ac:dyDescent="0.2">
      <c r="A35" s="8" t="s">
        <v>345</v>
      </c>
      <c r="C35" s="7" t="s">
        <v>4</v>
      </c>
      <c r="K35" s="7" t="s">
        <v>3354</v>
      </c>
      <c r="L35" s="9">
        <v>44986</v>
      </c>
      <c r="M35" s="13">
        <v>0.34292824074074074</v>
      </c>
      <c r="N35" s="14">
        <v>204440003490456</v>
      </c>
      <c r="P35" t="str">
        <f t="shared" si="0"/>
        <v/>
      </c>
    </row>
    <row r="36" spans="1:16" ht="16" x14ac:dyDescent="0.2">
      <c r="A36" s="8" t="s">
        <v>1714</v>
      </c>
      <c r="C36" s="7" t="s">
        <v>2</v>
      </c>
      <c r="D36" s="7" t="s">
        <v>3389</v>
      </c>
      <c r="E36" s="7" t="str">
        <f>IF(OR(D36="", D36="___"),"", LEFT(D36,FIND(" &gt;",D36)-1))</f>
        <v>Success</v>
      </c>
      <c r="F36" s="7" t="str">
        <f>IF(OR(E36="Success",E36="Qualified Success"),"Current",IF(E36="Failure",IF(RIGHT(D36,6)="Future","Future",IF(RIGHT(D36,10)="Irrelevant","Irrelevant","Current")),""))</f>
        <v>Current</v>
      </c>
      <c r="G36" s="7" t="str">
        <f>IF(OR(ISBLANK(D36),D36="Unclassifiable &gt;"),"",IF(ISNUMBER(SEARCH("Utterance",D36)),"Utterance",IF(ISNUMBER(SEARCH("Response",D36)),"Response",IF(ISNUMBER(SEARCH("Interaction",D36)),"Interaction",IF(ISNUMBER(SEARCH("System",D36)),"System","")))))</f>
        <v/>
      </c>
      <c r="H36" s="7" t="str">
        <f>IF(G36="Utterance", IF(ISNUMBER(SEARCH("Unrecognized",D36)), "Unrecognized", IF(ISNUMBER(SEARCH("Mismatched",D36)), "Mismatched", IF(ISNUMBER(SEARCH("False Positive",D36)), "False Positive", "Irrelevant"))), "")</f>
        <v/>
      </c>
      <c r="J36" s="7" t="s">
        <v>3428</v>
      </c>
      <c r="K36" s="7" t="s">
        <v>3354</v>
      </c>
      <c r="L36" s="9">
        <v>44986</v>
      </c>
      <c r="M36" s="13">
        <v>0.3430555555555555</v>
      </c>
      <c r="N36" s="14">
        <v>204440003490456</v>
      </c>
      <c r="O36" s="7">
        <f>IF(LEN(TRIM($A36))=0,0,LEN($A36)-LEN(SUBSTITUTE($A36," ",""))+1)</f>
        <v>2</v>
      </c>
      <c r="P36">
        <f t="shared" si="0"/>
        <v>3411</v>
      </c>
    </row>
    <row r="37" spans="1:16" ht="64" x14ac:dyDescent="0.2">
      <c r="A37" s="8" t="s">
        <v>220</v>
      </c>
      <c r="C37" s="7" t="s">
        <v>4</v>
      </c>
      <c r="K37" s="7" t="s">
        <v>3354</v>
      </c>
      <c r="L37" s="9">
        <v>44986</v>
      </c>
      <c r="M37" s="13">
        <v>0.3430555555555555</v>
      </c>
      <c r="N37" s="14">
        <v>204440003490456</v>
      </c>
      <c r="P37" t="str">
        <f t="shared" si="0"/>
        <v/>
      </c>
    </row>
    <row r="38" spans="1:16" ht="16" x14ac:dyDescent="0.2">
      <c r="A38" s="8" t="s">
        <v>3342</v>
      </c>
      <c r="C38" s="7" t="s">
        <v>2</v>
      </c>
      <c r="D38" s="7" t="s">
        <v>3389</v>
      </c>
      <c r="E38" s="7" t="str">
        <f>IF(OR(D38="", D38="___"),"", LEFT(D38,FIND(" &gt;",D38)-1))</f>
        <v>Success</v>
      </c>
      <c r="F38" s="7" t="str">
        <f>IF(OR(E38="Success",E38="Qualified Success"),"Current",IF(E38="Failure",IF(RIGHT(D38,6)="Future","Future",IF(RIGHT(D38,10)="Irrelevant","Irrelevant","Current")),""))</f>
        <v>Current</v>
      </c>
      <c r="G38" s="7" t="str">
        <f>IF(OR(ISBLANK(D38),D38="Unclassifiable &gt;"),"",IF(ISNUMBER(SEARCH("Utterance",D38)),"Utterance",IF(ISNUMBER(SEARCH("Response",D38)),"Response",IF(ISNUMBER(SEARCH("Interaction",D38)),"Interaction",IF(ISNUMBER(SEARCH("System",D38)),"System","")))))</f>
        <v/>
      </c>
      <c r="H38" s="7" t="str">
        <f>IF(G38="Utterance", IF(ISNUMBER(SEARCH("Unrecognized",D38)), "Unrecognized", IF(ISNUMBER(SEARCH("Mismatched",D38)), "Mismatched", IF(ISNUMBER(SEARCH("False Positive",D38)), "False Positive", "Irrelevant"))), "")</f>
        <v/>
      </c>
      <c r="J38" s="7" t="s">
        <v>3430</v>
      </c>
      <c r="K38" s="7" t="s">
        <v>3354</v>
      </c>
      <c r="L38" s="9">
        <v>44986</v>
      </c>
      <c r="M38" s="13">
        <v>0.34856481481481483</v>
      </c>
      <c r="N38" s="14">
        <v>513003524907152</v>
      </c>
      <c r="O38" s="7">
        <f>IF(LEN(TRIM($A38))=0,0,LEN($A38)-LEN(SUBSTITUTE($A38," ",""))+1)</f>
        <v>6</v>
      </c>
      <c r="P38">
        <f t="shared" si="0"/>
        <v>3411</v>
      </c>
    </row>
    <row r="39" spans="1:16" ht="96" x14ac:dyDescent="0.2">
      <c r="A39" s="8" t="s">
        <v>702</v>
      </c>
      <c r="C39" s="7" t="s">
        <v>4</v>
      </c>
      <c r="K39" s="7" t="s">
        <v>3354</v>
      </c>
      <c r="L39" s="9">
        <v>44986</v>
      </c>
      <c r="M39" s="13">
        <v>0.348599537037037</v>
      </c>
      <c r="N39" s="14">
        <v>513003524907152</v>
      </c>
      <c r="P39" t="str">
        <f t="shared" si="0"/>
        <v/>
      </c>
    </row>
    <row r="40" spans="1:16" ht="16" x14ac:dyDescent="0.2">
      <c r="A40" s="8" t="s">
        <v>1966</v>
      </c>
      <c r="C40" s="7" t="s">
        <v>2</v>
      </c>
      <c r="D40" s="7" t="s">
        <v>3408</v>
      </c>
      <c r="E40" s="7" t="str">
        <f>IF(OR(D40="", D40="___"),"", LEFT(D40,FIND(" &gt;",D40)-1))</f>
        <v>Qualified Success</v>
      </c>
      <c r="F40" s="7" t="str">
        <f>IF(OR(E40="Success",E40="Qualified Success"),"Current",IF(E40="Failure",IF(RIGHT(D40,6)="Future","Future",IF(RIGHT(D40,10)="Irrelevant","Irrelevant","Current")),""))</f>
        <v>Current</v>
      </c>
      <c r="G40" s="7" t="str">
        <f>IF(OR(ISBLANK(D40),D40="Unclassifiable &gt;"),"",IF(ISNUMBER(SEARCH("Utterance",D40)),"Utterance",IF(ISNUMBER(SEARCH("Response",D40)),"Response",IF(ISNUMBER(SEARCH("Interaction",D40)),"Interaction",IF(ISNUMBER(SEARCH("System",D40)),"System","")))))</f>
        <v>Response</v>
      </c>
      <c r="H40" s="7" t="str">
        <f>IF(G40="Utterance", IF(ISNUMBER(SEARCH("Unrecognized",D40)), "Unrecognized", IF(ISNUMBER(SEARCH("Mismatched",D40)), "Mismatched", IF(ISNUMBER(SEARCH("False Positive",D40)), "False Positive", "Irrelevant"))), "")</f>
        <v/>
      </c>
      <c r="J40" s="7" t="s">
        <v>3431</v>
      </c>
      <c r="K40" s="7" t="s">
        <v>3354</v>
      </c>
      <c r="L40" s="9">
        <v>44986</v>
      </c>
      <c r="M40" s="13">
        <v>0.35002314814814817</v>
      </c>
      <c r="N40" s="14">
        <v>204440003489999</v>
      </c>
      <c r="O40" s="7">
        <f>IF(LEN(TRIM($A40))=0,0,LEN($A40)-LEN(SUBSTITUTE($A40," ",""))+1)</f>
        <v>9</v>
      </c>
      <c r="P40">
        <f t="shared" si="0"/>
        <v>46</v>
      </c>
    </row>
    <row r="41" spans="1:16" ht="144" x14ac:dyDescent="0.2">
      <c r="A41" s="8" t="s">
        <v>3510</v>
      </c>
      <c r="C41" s="7" t="s">
        <v>4</v>
      </c>
      <c r="K41" s="7" t="s">
        <v>3354</v>
      </c>
      <c r="L41" s="9">
        <v>44986</v>
      </c>
      <c r="M41" s="13">
        <v>0.35002314814814817</v>
      </c>
      <c r="N41" s="14">
        <v>204440003489999</v>
      </c>
      <c r="P41" t="str">
        <f t="shared" si="0"/>
        <v/>
      </c>
    </row>
    <row r="42" spans="1:16" ht="16" x14ac:dyDescent="0.2">
      <c r="A42" s="8" t="s">
        <v>1189</v>
      </c>
      <c r="C42" s="7" t="s">
        <v>2</v>
      </c>
      <c r="D42" s="7" t="s">
        <v>3389</v>
      </c>
      <c r="E42" s="7" t="str">
        <f>IF(OR(D42="", D42="___"),"", LEFT(D42,FIND(" &gt;",D42)-1))</f>
        <v>Success</v>
      </c>
      <c r="F42" s="7" t="str">
        <f>IF(OR(E42="Success",E42="Qualified Success"),"Current",IF(E42="Failure",IF(RIGHT(D42,6)="Future","Future",IF(RIGHT(D42,10)="Irrelevant","Irrelevant","Current")),""))</f>
        <v>Current</v>
      </c>
      <c r="G42" s="7" t="str">
        <f>IF(OR(ISBLANK(D42),D42="Unclassifiable &gt;"),"",IF(ISNUMBER(SEARCH("Utterance",D42)),"Utterance",IF(ISNUMBER(SEARCH("Response",D42)),"Response",IF(ISNUMBER(SEARCH("Interaction",D42)),"Interaction",IF(ISNUMBER(SEARCH("System",D42)),"System","")))))</f>
        <v/>
      </c>
      <c r="H42" s="7" t="str">
        <f>IF(G42="Utterance", IF(ISNUMBER(SEARCH("Unrecognized",D42)), "Unrecognized", IF(ISNUMBER(SEARCH("Mismatched",D42)), "Mismatched", IF(ISNUMBER(SEARCH("False Positive",D42)), "False Positive", "Irrelevant"))), "")</f>
        <v/>
      </c>
      <c r="J42" s="7" t="s">
        <v>3741</v>
      </c>
      <c r="K42" s="7" t="s">
        <v>3354</v>
      </c>
      <c r="L42" s="9">
        <v>44986</v>
      </c>
      <c r="M42" s="13">
        <v>0.35511574074074076</v>
      </c>
      <c r="N42" s="14">
        <v>513002370016947</v>
      </c>
      <c r="O42" s="7">
        <f>IF(LEN(TRIM($A42))=0,0,LEN($A42)-LEN(SUBSTITUTE($A42," ",""))+1)</f>
        <v>7</v>
      </c>
      <c r="P42">
        <f t="shared" si="0"/>
        <v>3411</v>
      </c>
    </row>
    <row r="43" spans="1:16" ht="176" x14ac:dyDescent="0.2">
      <c r="A43" s="8" t="s">
        <v>3102</v>
      </c>
      <c r="C43" s="7" t="s">
        <v>4</v>
      </c>
      <c r="K43" s="7" t="s">
        <v>3354</v>
      </c>
      <c r="L43" s="9">
        <v>44986</v>
      </c>
      <c r="M43" s="13">
        <v>0.35513888888888889</v>
      </c>
      <c r="N43" s="14">
        <v>513002370016947</v>
      </c>
      <c r="P43" t="str">
        <f t="shared" si="0"/>
        <v/>
      </c>
    </row>
    <row r="44" spans="1:16" ht="16" x14ac:dyDescent="0.2">
      <c r="A44" s="8" t="s">
        <v>223</v>
      </c>
      <c r="B44" s="7" t="s">
        <v>3487</v>
      </c>
      <c r="C44" s="7" t="s">
        <v>2</v>
      </c>
      <c r="D44" s="7" t="s">
        <v>3389</v>
      </c>
      <c r="E44" s="7" t="str">
        <f>IF(OR(D44="", D44="___"),"", LEFT(D44,FIND(" &gt;",D44)-1))</f>
        <v>Success</v>
      </c>
      <c r="F44" s="7" t="str">
        <f>IF(OR(E44="Success",E44="Qualified Success"),"Current",IF(E44="Failure",IF(RIGHT(D44,6)="Future","Future",IF(RIGHT(D44,10)="Irrelevant","Irrelevant","Current")),""))</f>
        <v>Current</v>
      </c>
      <c r="G44" s="7" t="str">
        <f>IF(OR(ISBLANK(D44),D44="Unclassifiable &gt;"),"",IF(ISNUMBER(SEARCH("Utterance",D44)),"Utterance",IF(ISNUMBER(SEARCH("Response",D44)),"Response",IF(ISNUMBER(SEARCH("Interaction",D44)),"Interaction",IF(ISNUMBER(SEARCH("System",D44)),"System","")))))</f>
        <v/>
      </c>
      <c r="H44" s="7" t="str">
        <f>IF(G44="Utterance", IF(ISNUMBER(SEARCH("Unrecognized",D44)), "Unrecognized", IF(ISNUMBER(SEARCH("Mismatched",D44)), "Mismatched", IF(ISNUMBER(SEARCH("False Positive",D44)), "False Positive", "Irrelevant"))), "")</f>
        <v/>
      </c>
      <c r="J44" s="7" t="s">
        <v>3744</v>
      </c>
      <c r="K44" s="7" t="s">
        <v>3354</v>
      </c>
      <c r="L44" s="9">
        <v>44986</v>
      </c>
      <c r="M44" s="13">
        <v>0.35768518518518522</v>
      </c>
      <c r="N44" s="14">
        <v>513001986634844</v>
      </c>
      <c r="O44" s="7">
        <f>IF(LEN(TRIM($A44))=0,0,LEN($A44)-LEN(SUBSTITUTE($A44," ",""))+1)</f>
        <v>3</v>
      </c>
      <c r="P44">
        <f t="shared" si="0"/>
        <v>3411</v>
      </c>
    </row>
    <row r="45" spans="1:16" ht="128" x14ac:dyDescent="0.2">
      <c r="A45" s="8" t="s">
        <v>1839</v>
      </c>
      <c r="C45" s="7" t="s">
        <v>4</v>
      </c>
      <c r="K45" s="7" t="s">
        <v>3354</v>
      </c>
      <c r="L45" s="9">
        <v>44986</v>
      </c>
      <c r="M45" s="13">
        <v>0.35768518518518522</v>
      </c>
      <c r="N45" s="14">
        <v>513001986634844</v>
      </c>
      <c r="P45" t="str">
        <f t="shared" si="0"/>
        <v/>
      </c>
    </row>
    <row r="46" spans="1:16" ht="16" x14ac:dyDescent="0.2">
      <c r="A46" s="8" t="s">
        <v>3001</v>
      </c>
      <c r="C46" s="7" t="s">
        <v>2</v>
      </c>
      <c r="D46" s="7" t="s">
        <v>3389</v>
      </c>
      <c r="E46" s="7" t="str">
        <f>IF(OR(D46="", D46="___"),"", LEFT(D46,FIND(" &gt;",D46)-1))</f>
        <v>Success</v>
      </c>
      <c r="F46" s="7" t="str">
        <f>IF(OR(E46="Success",E46="Qualified Success"),"Current",IF(E46="Failure",IF(RIGHT(D46,6)="Future","Future",IF(RIGHT(D46,10)="Irrelevant","Irrelevant","Current")),""))</f>
        <v>Current</v>
      </c>
      <c r="G46" s="7" t="str">
        <f>IF(OR(ISBLANK(D46),D46="Unclassifiable &gt;"),"",IF(ISNUMBER(SEARCH("Utterance",D46)),"Utterance",IF(ISNUMBER(SEARCH("Response",D46)),"Response",IF(ISNUMBER(SEARCH("Interaction",D46)),"Interaction",IF(ISNUMBER(SEARCH("System",D46)),"System","")))))</f>
        <v/>
      </c>
      <c r="H46" s="7" t="str">
        <f>IF(G46="Utterance", IF(ISNUMBER(SEARCH("Unrecognized",D46)), "Unrecognized", IF(ISNUMBER(SEARCH("Mismatched",D46)), "Mismatched", IF(ISNUMBER(SEARCH("False Positive",D46)), "False Positive", "Irrelevant"))), "")</f>
        <v/>
      </c>
      <c r="J46" s="7" t="s">
        <v>3432</v>
      </c>
      <c r="K46" s="7" t="s">
        <v>3354</v>
      </c>
      <c r="L46" s="9">
        <v>44986</v>
      </c>
      <c r="M46" s="13">
        <v>0.35878472222222224</v>
      </c>
      <c r="N46" s="14">
        <v>202000802055419</v>
      </c>
      <c r="O46" s="7">
        <f>IF(LEN(TRIM($A46))=0,0,LEN($A46)-LEN(SUBSTITUTE($A46," ",""))+1)</f>
        <v>4</v>
      </c>
      <c r="P46">
        <f t="shared" si="0"/>
        <v>3411</v>
      </c>
    </row>
    <row r="47" spans="1:16" ht="176" x14ac:dyDescent="0.2">
      <c r="A47" s="8" t="s">
        <v>1892</v>
      </c>
      <c r="C47" s="7" t="s">
        <v>4</v>
      </c>
      <c r="K47" s="7" t="s">
        <v>3354</v>
      </c>
      <c r="L47" s="9">
        <v>44986</v>
      </c>
      <c r="M47" s="13">
        <v>0.35878472222222224</v>
      </c>
      <c r="N47" s="14">
        <v>202000802055419</v>
      </c>
      <c r="P47" t="str">
        <f t="shared" si="0"/>
        <v/>
      </c>
    </row>
    <row r="48" spans="1:16" ht="16" x14ac:dyDescent="0.2">
      <c r="A48" s="8" t="s">
        <v>3000</v>
      </c>
      <c r="C48" s="7" t="s">
        <v>2</v>
      </c>
      <c r="D48" s="7" t="s">
        <v>3408</v>
      </c>
      <c r="E48" s="7" t="str">
        <f>IF(OR(D48="", D48="___"),"", LEFT(D48,FIND(" &gt;",D48)-1))</f>
        <v>Qualified Success</v>
      </c>
      <c r="F48" s="7" t="str">
        <f>IF(OR(E48="Success",E48="Qualified Success"),"Current",IF(E48="Failure",IF(RIGHT(D48,6)="Future","Future",IF(RIGHT(D48,10)="Irrelevant","Irrelevant","Current")),""))</f>
        <v>Current</v>
      </c>
      <c r="G48" s="7" t="str">
        <f>IF(OR(ISBLANK(D48),D48="Unclassifiable &gt;"),"",IF(ISNUMBER(SEARCH("Utterance",D48)),"Utterance",IF(ISNUMBER(SEARCH("Response",D48)),"Response",IF(ISNUMBER(SEARCH("Interaction",D48)),"Interaction",IF(ISNUMBER(SEARCH("System",D48)),"System","")))))</f>
        <v>Response</v>
      </c>
      <c r="H48" s="7" t="str">
        <f>IF(G48="Utterance", IF(ISNUMBER(SEARCH("Unrecognized",D48)), "Unrecognized", IF(ISNUMBER(SEARCH("Mismatched",D48)), "Mismatched", IF(ISNUMBER(SEARCH("False Positive",D48)), "False Positive", "Irrelevant"))), "")</f>
        <v/>
      </c>
      <c r="J48" s="7" t="s">
        <v>3432</v>
      </c>
      <c r="K48" s="7" t="s">
        <v>3354</v>
      </c>
      <c r="L48" s="9">
        <v>44986</v>
      </c>
      <c r="M48" s="13">
        <v>0.35940972222222217</v>
      </c>
      <c r="N48" s="14">
        <v>202000802055419</v>
      </c>
      <c r="O48" s="7">
        <f>IF(LEN(TRIM($A48))=0,0,LEN($A48)-LEN(SUBSTITUTE($A48," ",""))+1)</f>
        <v>5</v>
      </c>
      <c r="P48">
        <f t="shared" si="0"/>
        <v>46</v>
      </c>
    </row>
    <row r="49" spans="1:16" ht="192" x14ac:dyDescent="0.2">
      <c r="A49" s="8" t="s">
        <v>2554</v>
      </c>
      <c r="C49" s="7" t="s">
        <v>4</v>
      </c>
      <c r="K49" s="7" t="s">
        <v>3354</v>
      </c>
      <c r="L49" s="9">
        <v>44986</v>
      </c>
      <c r="M49" s="13">
        <v>0.35940972222222217</v>
      </c>
      <c r="N49" s="14">
        <v>202000802055419</v>
      </c>
      <c r="P49" t="str">
        <f t="shared" si="0"/>
        <v/>
      </c>
    </row>
    <row r="50" spans="1:16" ht="16" x14ac:dyDescent="0.2">
      <c r="A50" s="8" t="s">
        <v>2452</v>
      </c>
      <c r="C50" s="7" t="s">
        <v>2</v>
      </c>
      <c r="D50" s="7" t="s">
        <v>3389</v>
      </c>
      <c r="E50" s="7" t="str">
        <f>IF(OR(D50="", D50="___"),"", LEFT(D50,FIND(" &gt;",D50)-1))</f>
        <v>Success</v>
      </c>
      <c r="F50" s="7" t="str">
        <f>IF(OR(E50="Success",E50="Qualified Success"),"Current",IF(E50="Failure",IF(RIGHT(D50,6)="Future","Future",IF(RIGHT(D50,10)="Irrelevant","Irrelevant","Current")),""))</f>
        <v>Current</v>
      </c>
      <c r="G50" s="7" t="str">
        <f>IF(OR(ISBLANK(D50),D50="Unclassifiable &gt;"),"",IF(ISNUMBER(SEARCH("Utterance",D50)),"Utterance",IF(ISNUMBER(SEARCH("Response",D50)),"Response",IF(ISNUMBER(SEARCH("Interaction",D50)),"Interaction",IF(ISNUMBER(SEARCH("System",D50)),"System","")))))</f>
        <v/>
      </c>
      <c r="H50" s="7" t="str">
        <f>IF(G50="Utterance", IF(ISNUMBER(SEARCH("Unrecognized",D50)), "Unrecognized", IF(ISNUMBER(SEARCH("Mismatched",D50)), "Mismatched", IF(ISNUMBER(SEARCH("False Positive",D50)), "False Positive", "Irrelevant"))), "")</f>
        <v/>
      </c>
      <c r="J50" s="7" t="s">
        <v>3428</v>
      </c>
      <c r="K50" s="7" t="s">
        <v>3354</v>
      </c>
      <c r="L50" s="9">
        <v>44986</v>
      </c>
      <c r="M50" s="13">
        <v>0.3603703703703704</v>
      </c>
      <c r="N50" s="14">
        <v>204440003506887</v>
      </c>
      <c r="O50" s="7">
        <f>IF(LEN(TRIM($A50))=0,0,LEN($A50)-LEN(SUBSTITUTE($A50," ",""))+1)</f>
        <v>2</v>
      </c>
      <c r="P50">
        <f t="shared" si="0"/>
        <v>3411</v>
      </c>
    </row>
    <row r="51" spans="1:16" ht="64" x14ac:dyDescent="0.2">
      <c r="A51" s="8" t="s">
        <v>254</v>
      </c>
      <c r="C51" s="7" t="s">
        <v>4</v>
      </c>
      <c r="K51" s="7" t="s">
        <v>3354</v>
      </c>
      <c r="L51" s="9">
        <v>44986</v>
      </c>
      <c r="M51" s="13">
        <v>0.3603703703703704</v>
      </c>
      <c r="N51" s="14">
        <v>204440003506887</v>
      </c>
      <c r="P51" t="str">
        <f t="shared" si="0"/>
        <v/>
      </c>
    </row>
    <row r="52" spans="1:16" ht="16" x14ac:dyDescent="0.2">
      <c r="A52" s="8" t="s">
        <v>2864</v>
      </c>
      <c r="C52" s="7" t="s">
        <v>2</v>
      </c>
      <c r="D52" s="7" t="s">
        <v>3389</v>
      </c>
      <c r="E52" s="7" t="str">
        <f>IF(OR(D52="", D52="___"),"", LEFT(D52,FIND(" &gt;",D52)-1))</f>
        <v>Success</v>
      </c>
      <c r="F52" s="7" t="str">
        <f>IF(OR(E52="Success",E52="Qualified Success"),"Current",IF(E52="Failure",IF(RIGHT(D52,6)="Future","Future",IF(RIGHT(D52,10)="Irrelevant","Irrelevant","Current")),""))</f>
        <v>Current</v>
      </c>
      <c r="G52" s="7" t="str">
        <f>IF(OR(ISBLANK(D52),D52="Unclassifiable &gt;"),"",IF(ISNUMBER(SEARCH("Utterance",D52)),"Utterance",IF(ISNUMBER(SEARCH("Response",D52)),"Response",IF(ISNUMBER(SEARCH("Interaction",D52)),"Interaction",IF(ISNUMBER(SEARCH("System",D52)),"System","")))))</f>
        <v/>
      </c>
      <c r="H52" s="7" t="str">
        <f>IF(G52="Utterance", IF(ISNUMBER(SEARCH("Unrecognized",D52)), "Unrecognized", IF(ISNUMBER(SEARCH("Mismatched",D52)), "Mismatched", IF(ISNUMBER(SEARCH("False Positive",D52)), "False Positive", "Irrelevant"))), "")</f>
        <v/>
      </c>
      <c r="J52" s="7" t="s">
        <v>3756</v>
      </c>
      <c r="K52" s="7" t="s">
        <v>3354</v>
      </c>
      <c r="L52" s="9">
        <v>44986</v>
      </c>
      <c r="M52" s="13">
        <v>0.36651620370370369</v>
      </c>
      <c r="N52" s="14">
        <v>202000337714768</v>
      </c>
      <c r="O52" s="7">
        <f>IF(LEN(TRIM($A52))=0,0,LEN($A52)-LEN(SUBSTITUTE($A52," ",""))+1)</f>
        <v>10</v>
      </c>
      <c r="P52">
        <f t="shared" si="0"/>
        <v>3411</v>
      </c>
    </row>
    <row r="53" spans="1:16" ht="112" x14ac:dyDescent="0.2">
      <c r="A53" s="8" t="s">
        <v>373</v>
      </c>
      <c r="C53" s="7" t="s">
        <v>4</v>
      </c>
      <c r="K53" s="7" t="s">
        <v>3354</v>
      </c>
      <c r="L53" s="9">
        <v>44986</v>
      </c>
      <c r="M53" s="13">
        <v>0.36651620370370369</v>
      </c>
      <c r="N53" s="14">
        <v>202000337714768</v>
      </c>
      <c r="P53" t="str">
        <f t="shared" si="0"/>
        <v/>
      </c>
    </row>
    <row r="54" spans="1:16" ht="16" x14ac:dyDescent="0.2">
      <c r="A54" s="8" t="s">
        <v>2863</v>
      </c>
      <c r="C54" s="7" t="s">
        <v>2</v>
      </c>
      <c r="D54" s="7" t="s">
        <v>3389</v>
      </c>
      <c r="E54" s="7" t="str">
        <f>IF(OR(D54="", D54="___"),"", LEFT(D54,FIND(" &gt;",D54)-1))</f>
        <v>Success</v>
      </c>
      <c r="F54" s="7" t="str">
        <f>IF(OR(E54="Success",E54="Qualified Success"),"Current",IF(E54="Failure",IF(RIGHT(D54,6)="Future","Future",IF(RIGHT(D54,10)="Irrelevant","Irrelevant","Current")),""))</f>
        <v>Current</v>
      </c>
      <c r="G54" s="7" t="str">
        <f>IF(OR(ISBLANK(D54),D54="Unclassifiable &gt;"),"",IF(ISNUMBER(SEARCH("Utterance",D54)),"Utterance",IF(ISNUMBER(SEARCH("Response",D54)),"Response",IF(ISNUMBER(SEARCH("Interaction",D54)),"Interaction",IF(ISNUMBER(SEARCH("System",D54)),"System","")))))</f>
        <v/>
      </c>
      <c r="H54" s="7" t="str">
        <f>IF(G54="Utterance", IF(ISNUMBER(SEARCH("Unrecognized",D54)), "Unrecognized", IF(ISNUMBER(SEARCH("Mismatched",D54)), "Mismatched", IF(ISNUMBER(SEARCH("False Positive",D54)), "False Positive", "Irrelevant"))), "")</f>
        <v/>
      </c>
      <c r="J54" s="7" t="s">
        <v>213</v>
      </c>
      <c r="K54" s="7" t="s">
        <v>3354</v>
      </c>
      <c r="L54" s="9">
        <v>44986</v>
      </c>
      <c r="M54" s="13">
        <v>0.36663194444444441</v>
      </c>
      <c r="N54" s="14">
        <v>202000337714768</v>
      </c>
      <c r="O54" s="7">
        <f>IF(LEN(TRIM($A54))=0,0,LEN($A54)-LEN(SUBSTITUTE($A54," ",""))+1)</f>
        <v>7</v>
      </c>
      <c r="P54">
        <f t="shared" si="0"/>
        <v>3411</v>
      </c>
    </row>
    <row r="55" spans="1:16" ht="288" x14ac:dyDescent="0.2">
      <c r="A55" s="8" t="s">
        <v>1901</v>
      </c>
      <c r="C55" s="7" t="s">
        <v>4</v>
      </c>
      <c r="K55" s="7" t="s">
        <v>3354</v>
      </c>
      <c r="L55" s="9">
        <v>44986</v>
      </c>
      <c r="M55" s="13">
        <v>0.36663194444444441</v>
      </c>
      <c r="N55" s="14">
        <v>202000337714768</v>
      </c>
      <c r="P55" t="str">
        <f t="shared" si="0"/>
        <v/>
      </c>
    </row>
    <row r="56" spans="1:16" ht="16" x14ac:dyDescent="0.2">
      <c r="A56" s="8" t="s">
        <v>3185</v>
      </c>
      <c r="C56" s="7" t="s">
        <v>2</v>
      </c>
      <c r="D56" s="7" t="s">
        <v>3389</v>
      </c>
      <c r="E56" s="7" t="str">
        <f>IF(OR(D56="", D56="___"),"", LEFT(D56,FIND(" &gt;",D56)-1))</f>
        <v>Success</v>
      </c>
      <c r="F56" s="7" t="str">
        <f>IF(OR(E56="Success",E56="Qualified Success"),"Current",IF(E56="Failure",IF(RIGHT(D56,6)="Future","Future",IF(RIGHT(D56,10)="Irrelevant","Irrelevant","Current")),""))</f>
        <v>Current</v>
      </c>
      <c r="G56" s="7" t="str">
        <f>IF(OR(ISBLANK(D56),D56="Unclassifiable &gt;"),"",IF(ISNUMBER(SEARCH("Utterance",D56)),"Utterance",IF(ISNUMBER(SEARCH("Response",D56)),"Response",IF(ISNUMBER(SEARCH("Interaction",D56)),"Interaction",IF(ISNUMBER(SEARCH("System",D56)),"System","")))))</f>
        <v/>
      </c>
      <c r="H56" s="7" t="str">
        <f>IF(G56="Utterance", IF(ISNUMBER(SEARCH("Unrecognized",D56)), "Unrecognized", IF(ISNUMBER(SEARCH("Mismatched",D56)), "Mismatched", IF(ISNUMBER(SEARCH("False Positive",D56)), "False Positive", "Irrelevant"))), "")</f>
        <v/>
      </c>
      <c r="J56" s="7" t="s">
        <v>3430</v>
      </c>
      <c r="K56" s="7" t="s">
        <v>3354</v>
      </c>
      <c r="L56" s="9">
        <v>44986</v>
      </c>
      <c r="M56" s="13">
        <v>0.36849537037037039</v>
      </c>
      <c r="N56" s="14">
        <v>513002730860438</v>
      </c>
      <c r="O56" s="7">
        <f>IF(LEN(TRIM($A56))=0,0,LEN($A56)-LEN(SUBSTITUTE($A56," ",""))+1)</f>
        <v>6</v>
      </c>
      <c r="P56">
        <f t="shared" si="0"/>
        <v>3411</v>
      </c>
    </row>
    <row r="57" spans="1:16" ht="96" x14ac:dyDescent="0.2">
      <c r="A57" s="8" t="s">
        <v>702</v>
      </c>
      <c r="C57" s="7" t="s">
        <v>4</v>
      </c>
      <c r="K57" s="7" t="s">
        <v>3354</v>
      </c>
      <c r="L57" s="9">
        <v>44986</v>
      </c>
      <c r="M57" s="13">
        <v>0.36851851851851852</v>
      </c>
      <c r="N57" s="14">
        <v>513002730860438</v>
      </c>
      <c r="P57" t="str">
        <f t="shared" si="0"/>
        <v/>
      </c>
    </row>
    <row r="58" spans="1:16" ht="16" x14ac:dyDescent="0.2">
      <c r="A58" s="8" t="s">
        <v>158</v>
      </c>
      <c r="C58" s="7" t="s">
        <v>2</v>
      </c>
      <c r="D58" s="7" t="s">
        <v>3389</v>
      </c>
      <c r="E58" s="7" t="str">
        <f>IF(OR(D58="", D58="___"),"", LEFT(D58,FIND(" &gt;",D58)-1))</f>
        <v>Success</v>
      </c>
      <c r="F58" s="7" t="str">
        <f>IF(OR(E58="Success",E58="Qualified Success"),"Current",IF(E58="Failure",IF(RIGHT(D58,6)="Future","Future",IF(RIGHT(D58,10)="Irrelevant","Irrelevant","Current")),""))</f>
        <v>Current</v>
      </c>
      <c r="G58" s="7" t="str">
        <f>IF(OR(ISBLANK(D58),D58="Unclassifiable &gt;"),"",IF(ISNUMBER(SEARCH("Utterance",D58)),"Utterance",IF(ISNUMBER(SEARCH("Response",D58)),"Response",IF(ISNUMBER(SEARCH("Interaction",D58)),"Interaction",IF(ISNUMBER(SEARCH("System",D58)),"System","")))))</f>
        <v/>
      </c>
      <c r="H58" s="7" t="str">
        <f>IF(G58="Utterance", IF(ISNUMBER(SEARCH("Unrecognized",D58)), "Unrecognized", IF(ISNUMBER(SEARCH("Mismatched",D58)), "Mismatched", IF(ISNUMBER(SEARCH("False Positive",D58)), "False Positive", "Irrelevant"))), "")</f>
        <v/>
      </c>
      <c r="J58" s="7" t="s">
        <v>3744</v>
      </c>
      <c r="K58" s="7" t="s">
        <v>3354</v>
      </c>
      <c r="L58" s="9">
        <v>44986</v>
      </c>
      <c r="M58" s="13">
        <v>0.36930555555555555</v>
      </c>
      <c r="N58" s="14">
        <v>204440003491662</v>
      </c>
      <c r="O58" s="7">
        <f>IF(LEN(TRIM($A58))=0,0,LEN($A58)-LEN(SUBSTITUTE($A58," ",""))+1)</f>
        <v>4</v>
      </c>
      <c r="P58">
        <f t="shared" si="0"/>
        <v>3411</v>
      </c>
    </row>
    <row r="59" spans="1:16" ht="128" x14ac:dyDescent="0.2">
      <c r="A59" s="8" t="s">
        <v>1839</v>
      </c>
      <c r="C59" s="7" t="s">
        <v>4</v>
      </c>
      <c r="K59" s="7" t="s">
        <v>3354</v>
      </c>
      <c r="L59" s="9">
        <v>44986</v>
      </c>
      <c r="M59" s="13">
        <v>0.36930555555555555</v>
      </c>
      <c r="N59" s="14">
        <v>204440003491662</v>
      </c>
      <c r="P59" t="str">
        <f t="shared" si="0"/>
        <v/>
      </c>
    </row>
    <row r="60" spans="1:16" ht="16" x14ac:dyDescent="0.2">
      <c r="A60" s="8" t="s">
        <v>380</v>
      </c>
      <c r="C60" s="7" t="s">
        <v>2</v>
      </c>
      <c r="D60" s="7" t="s">
        <v>3389</v>
      </c>
      <c r="E60" s="7" t="str">
        <f>IF(OR(D60="", D60="___"),"", LEFT(D60,FIND(" &gt;",D60)-1))</f>
        <v>Success</v>
      </c>
      <c r="F60" s="7" t="str">
        <f>IF(OR(E60="Success",E60="Qualified Success"),"Current",IF(E60="Failure",IF(RIGHT(D60,6)="Future","Future",IF(RIGHT(D60,10)="Irrelevant","Irrelevant","Current")),""))</f>
        <v>Current</v>
      </c>
      <c r="G60" s="7" t="str">
        <f>IF(OR(ISBLANK(D60),D60="Unclassifiable &gt;"),"",IF(ISNUMBER(SEARCH("Utterance",D60)),"Utterance",IF(ISNUMBER(SEARCH("Response",D60)),"Response",IF(ISNUMBER(SEARCH("Interaction",D60)),"Interaction",IF(ISNUMBER(SEARCH("System",D60)),"System","")))))</f>
        <v/>
      </c>
      <c r="H60" s="7" t="str">
        <f>IF(G60="Utterance", IF(ISNUMBER(SEARCH("Unrecognized",D60)), "Unrecognized", IF(ISNUMBER(SEARCH("Mismatched",D60)), "Mismatched", IF(ISNUMBER(SEARCH("False Positive",D60)), "False Positive", "Irrelevant"))), "")</f>
        <v/>
      </c>
      <c r="J60" s="7" t="s">
        <v>3756</v>
      </c>
      <c r="K60" s="7" t="s">
        <v>3354</v>
      </c>
      <c r="L60" s="9">
        <v>44986</v>
      </c>
      <c r="M60" s="13">
        <v>0.36991898148148145</v>
      </c>
      <c r="N60" s="14">
        <v>204440003487781</v>
      </c>
      <c r="O60" s="7">
        <f>IF(LEN(TRIM($A60))=0,0,LEN($A60)-LEN(SUBSTITUTE($A60," ",""))+1)</f>
        <v>4</v>
      </c>
      <c r="P60">
        <f t="shared" si="0"/>
        <v>3411</v>
      </c>
    </row>
    <row r="61" spans="1:16" ht="144" x14ac:dyDescent="0.2">
      <c r="A61" s="8" t="s">
        <v>1895</v>
      </c>
      <c r="C61" s="7" t="s">
        <v>4</v>
      </c>
      <c r="K61" s="7" t="s">
        <v>3354</v>
      </c>
      <c r="L61" s="9">
        <v>44986</v>
      </c>
      <c r="M61" s="13">
        <v>0.36995370370370373</v>
      </c>
      <c r="N61" s="14">
        <v>204440003487781</v>
      </c>
      <c r="P61" t="str">
        <f t="shared" si="0"/>
        <v/>
      </c>
    </row>
    <row r="62" spans="1:16" ht="16" x14ac:dyDescent="0.2">
      <c r="A62" s="8" t="s">
        <v>2950</v>
      </c>
      <c r="C62" s="7" t="s">
        <v>2</v>
      </c>
      <c r="D62" s="7" t="s">
        <v>3389</v>
      </c>
      <c r="E62" s="7" t="str">
        <f>IF(OR(D62="", D62="___"),"", LEFT(D62,FIND(" &gt;",D62)-1))</f>
        <v>Success</v>
      </c>
      <c r="F62" s="7" t="str">
        <f>IF(OR(E62="Success",E62="Qualified Success"),"Current",IF(E62="Failure",IF(RIGHT(D62,6)="Future","Future",IF(RIGHT(D62,10)="Irrelevant","Irrelevant","Current")),""))</f>
        <v>Current</v>
      </c>
      <c r="G62" s="7" t="str">
        <f>IF(OR(ISBLANK(D62),D62="Unclassifiable &gt;"),"",IF(ISNUMBER(SEARCH("Utterance",D62)),"Utterance",IF(ISNUMBER(SEARCH("Response",D62)),"Response",IF(ISNUMBER(SEARCH("Interaction",D62)),"Interaction",IF(ISNUMBER(SEARCH("System",D62)),"System","")))))</f>
        <v/>
      </c>
      <c r="H62" s="7" t="str">
        <f>IF(G62="Utterance", IF(ISNUMBER(SEARCH("Unrecognized",D62)), "Unrecognized", IF(ISNUMBER(SEARCH("Mismatched",D62)), "Mismatched", IF(ISNUMBER(SEARCH("False Positive",D62)), "False Positive", "Irrelevant"))), "")</f>
        <v/>
      </c>
      <c r="J62" s="7" t="s">
        <v>3741</v>
      </c>
      <c r="K62" s="7" t="s">
        <v>3354</v>
      </c>
      <c r="L62" s="9">
        <v>44986</v>
      </c>
      <c r="M62" s="13">
        <v>0.37480324074074073</v>
      </c>
      <c r="N62" s="14">
        <v>202000622889118</v>
      </c>
      <c r="O62" s="7">
        <f>IF(LEN(TRIM($A62))=0,0,LEN($A62)-LEN(SUBSTITUTE($A62," ",""))+1)</f>
        <v>10</v>
      </c>
      <c r="P62">
        <f t="shared" si="0"/>
        <v>3411</v>
      </c>
    </row>
    <row r="63" spans="1:16" ht="176" x14ac:dyDescent="0.2">
      <c r="A63" s="8" t="s">
        <v>417</v>
      </c>
      <c r="C63" s="7" t="s">
        <v>4</v>
      </c>
      <c r="K63" s="7" t="s">
        <v>3354</v>
      </c>
      <c r="L63" s="9">
        <v>44986</v>
      </c>
      <c r="M63" s="13">
        <v>0.37480324074074073</v>
      </c>
      <c r="N63" s="14">
        <v>202000622889118</v>
      </c>
      <c r="P63" t="str">
        <f t="shared" si="0"/>
        <v/>
      </c>
    </row>
    <row r="64" spans="1:16" ht="16" x14ac:dyDescent="0.2">
      <c r="A64" s="8" t="s">
        <v>249</v>
      </c>
      <c r="C64" s="7" t="s">
        <v>2</v>
      </c>
      <c r="D64" s="7" t="s">
        <v>3389</v>
      </c>
      <c r="E64" s="7" t="str">
        <f>IF(OR(D64="", D64="___"),"", LEFT(D64,FIND(" &gt;",D64)-1))</f>
        <v>Success</v>
      </c>
      <c r="F64" s="7" t="str">
        <f>IF(OR(E64="Success",E64="Qualified Success"),"Current",IF(E64="Failure",IF(RIGHT(D64,6)="Future","Future",IF(RIGHT(D64,10)="Irrelevant","Irrelevant","Current")),""))</f>
        <v>Current</v>
      </c>
      <c r="G64" s="7" t="str">
        <f>IF(OR(ISBLANK(D64),D64="Unclassifiable &gt;"),"",IF(ISNUMBER(SEARCH("Utterance",D64)),"Utterance",IF(ISNUMBER(SEARCH("Response",D64)),"Response",IF(ISNUMBER(SEARCH("Interaction",D64)),"Interaction",IF(ISNUMBER(SEARCH("System",D64)),"System","")))))</f>
        <v/>
      </c>
      <c r="H64" s="7" t="str">
        <f>IF(G64="Utterance", IF(ISNUMBER(SEARCH("Unrecognized",D64)), "Unrecognized", IF(ISNUMBER(SEARCH("Mismatched",D64)), "Mismatched", IF(ISNUMBER(SEARCH("False Positive",D64)), "False Positive", "Irrelevant"))), "")</f>
        <v/>
      </c>
      <c r="J64" s="7" t="s">
        <v>3741</v>
      </c>
      <c r="K64" s="7" t="s">
        <v>3354</v>
      </c>
      <c r="L64" s="9">
        <v>44986</v>
      </c>
      <c r="M64" s="13">
        <v>0.3769675925925926</v>
      </c>
      <c r="N64" s="14">
        <v>204440003492144</v>
      </c>
      <c r="O64" s="7">
        <f>IF(LEN(TRIM($A64))=0,0,LEN($A64)-LEN(SUBSTITUTE($A64," ",""))+1)</f>
        <v>2</v>
      </c>
      <c r="P64">
        <f t="shared" si="0"/>
        <v>3411</v>
      </c>
    </row>
    <row r="65" spans="1:16" ht="144" x14ac:dyDescent="0.2">
      <c r="A65" s="8" t="s">
        <v>250</v>
      </c>
      <c r="C65" s="7" t="s">
        <v>4</v>
      </c>
      <c r="K65" s="7" t="s">
        <v>3354</v>
      </c>
      <c r="L65" s="9">
        <v>44986</v>
      </c>
      <c r="M65" s="13">
        <v>0.37699074074074074</v>
      </c>
      <c r="N65" s="14">
        <v>204440003492144</v>
      </c>
      <c r="P65" t="str">
        <f t="shared" si="0"/>
        <v/>
      </c>
    </row>
    <row r="66" spans="1:16" ht="16" x14ac:dyDescent="0.2">
      <c r="A66" s="8" t="s">
        <v>2399</v>
      </c>
      <c r="C66" s="7" t="s">
        <v>2</v>
      </c>
      <c r="D66" s="7" t="s">
        <v>3389</v>
      </c>
      <c r="E66" s="7" t="str">
        <f>IF(OR(D66="", D66="___"),"", LEFT(D66,FIND(" &gt;",D66)-1))</f>
        <v>Success</v>
      </c>
      <c r="F66" s="7" t="str">
        <f>IF(OR(E66="Success",E66="Qualified Success"),"Current",IF(E66="Failure",IF(RIGHT(D66,6)="Future","Future",IF(RIGHT(D66,10)="Irrelevant","Irrelevant","Current")),""))</f>
        <v>Current</v>
      </c>
      <c r="G66" s="7" t="str">
        <f>IF(OR(ISBLANK(D66),D66="Unclassifiable &gt;"),"",IF(ISNUMBER(SEARCH("Utterance",D66)),"Utterance",IF(ISNUMBER(SEARCH("Response",D66)),"Response",IF(ISNUMBER(SEARCH("Interaction",D66)),"Interaction",IF(ISNUMBER(SEARCH("System",D66)),"System","")))))</f>
        <v/>
      </c>
      <c r="H66" s="7" t="str">
        <f>IF(G66="Utterance", IF(ISNUMBER(SEARCH("Unrecognized",D66)), "Unrecognized", IF(ISNUMBER(SEARCH("Mismatched",D66)), "Mismatched", IF(ISNUMBER(SEARCH("False Positive",D66)), "False Positive", "Irrelevant"))), "")</f>
        <v/>
      </c>
      <c r="J66" s="7" t="s">
        <v>3755</v>
      </c>
      <c r="K66" s="7" t="s">
        <v>3354</v>
      </c>
      <c r="L66" s="9">
        <v>44986</v>
      </c>
      <c r="M66" s="13">
        <v>0.37737268518518513</v>
      </c>
      <c r="N66" s="14">
        <v>204440003505011</v>
      </c>
      <c r="O66" s="7">
        <f>IF(LEN(TRIM($A66))=0,0,LEN($A66)-LEN(SUBSTITUTE($A66," ",""))+1)</f>
        <v>5</v>
      </c>
      <c r="P66">
        <f t="shared" si="0"/>
        <v>3411</v>
      </c>
    </row>
    <row r="67" spans="1:16" ht="112" x14ac:dyDescent="0.2">
      <c r="A67" s="8" t="s">
        <v>373</v>
      </c>
      <c r="C67" s="7" t="s">
        <v>4</v>
      </c>
      <c r="K67" s="7" t="s">
        <v>3354</v>
      </c>
      <c r="L67" s="9">
        <v>44986</v>
      </c>
      <c r="M67" s="13">
        <v>0.37737268518518513</v>
      </c>
      <c r="N67" s="14">
        <v>204440003505011</v>
      </c>
      <c r="P67" t="str">
        <f t="shared" ref="P67:P130" si="1">IF(D67="", "", COUNTIF($D$1:$D$12000, D67))</f>
        <v/>
      </c>
    </row>
    <row r="68" spans="1:16" ht="16" x14ac:dyDescent="0.2">
      <c r="A68" s="8" t="s">
        <v>249</v>
      </c>
      <c r="C68" s="7" t="s">
        <v>2</v>
      </c>
      <c r="D68" s="7" t="s">
        <v>3389</v>
      </c>
      <c r="E68" s="7" t="str">
        <f>IF(OR(D68="", D68="___"),"", LEFT(D68,FIND(" &gt;",D68)-1))</f>
        <v>Success</v>
      </c>
      <c r="F68" s="7" t="str">
        <f>IF(OR(E68="Success",E68="Qualified Success"),"Current",IF(E68="Failure",IF(RIGHT(D68,6)="Future","Future",IF(RIGHT(D68,10)="Irrelevant","Irrelevant","Current")),""))</f>
        <v>Current</v>
      </c>
      <c r="G68" s="7" t="str">
        <f>IF(OR(ISBLANK(D68),D68="Unclassifiable &gt;"),"",IF(ISNUMBER(SEARCH("Utterance",D68)),"Utterance",IF(ISNUMBER(SEARCH("Response",D68)),"Response",IF(ISNUMBER(SEARCH("Interaction",D68)),"Interaction",IF(ISNUMBER(SEARCH("System",D68)),"System","")))))</f>
        <v/>
      </c>
      <c r="H68" s="7" t="str">
        <f>IF(G68="Utterance", IF(ISNUMBER(SEARCH("Unrecognized",D68)), "Unrecognized", IF(ISNUMBER(SEARCH("Mismatched",D68)), "Mismatched", IF(ISNUMBER(SEARCH("False Positive",D68)), "False Positive", "Irrelevant"))), "")</f>
        <v/>
      </c>
      <c r="J68" s="7" t="s">
        <v>3741</v>
      </c>
      <c r="K68" s="7" t="s">
        <v>3354</v>
      </c>
      <c r="L68" s="9">
        <v>44986</v>
      </c>
      <c r="M68" s="13">
        <v>0.37881944444444443</v>
      </c>
      <c r="N68" s="14">
        <v>204440003492144</v>
      </c>
      <c r="O68" s="7">
        <f>IF(LEN(TRIM($A68))=0,0,LEN($A68)-LEN(SUBSTITUTE($A68," ",""))+1)</f>
        <v>2</v>
      </c>
      <c r="P68">
        <f t="shared" si="1"/>
        <v>3411</v>
      </c>
    </row>
    <row r="69" spans="1:16" ht="144" x14ac:dyDescent="0.2">
      <c r="A69" s="8" t="s">
        <v>250</v>
      </c>
      <c r="C69" s="7" t="s">
        <v>4</v>
      </c>
      <c r="K69" s="7" t="s">
        <v>3354</v>
      </c>
      <c r="L69" s="9">
        <v>44986</v>
      </c>
      <c r="M69" s="13">
        <v>0.37881944444444443</v>
      </c>
      <c r="N69" s="14">
        <v>204440003492144</v>
      </c>
      <c r="P69" t="str">
        <f t="shared" si="1"/>
        <v/>
      </c>
    </row>
    <row r="70" spans="1:16" ht="16" x14ac:dyDescent="0.2">
      <c r="A70" s="8" t="s">
        <v>158</v>
      </c>
      <c r="C70" s="7" t="s">
        <v>2</v>
      </c>
      <c r="D70" s="7" t="s">
        <v>3389</v>
      </c>
      <c r="E70" s="7" t="str">
        <f>IF(OR(D70="", D70="___"),"", LEFT(D70,FIND(" &gt;",D70)-1))</f>
        <v>Success</v>
      </c>
      <c r="F70" s="7" t="str">
        <f>IF(OR(E70="Success",E70="Qualified Success"),"Current",IF(E70="Failure",IF(RIGHT(D70,6)="Future","Future",IF(RIGHT(D70,10)="Irrelevant","Irrelevant","Current")),""))</f>
        <v>Current</v>
      </c>
      <c r="G70" s="7" t="str">
        <f>IF(OR(ISBLANK(D70),D70="Unclassifiable &gt;"),"",IF(ISNUMBER(SEARCH("Utterance",D70)),"Utterance",IF(ISNUMBER(SEARCH("Response",D70)),"Response",IF(ISNUMBER(SEARCH("Interaction",D70)),"Interaction",IF(ISNUMBER(SEARCH("System",D70)),"System","")))))</f>
        <v/>
      </c>
      <c r="H70" s="7" t="str">
        <f>IF(G70="Utterance", IF(ISNUMBER(SEARCH("Unrecognized",D70)), "Unrecognized", IF(ISNUMBER(SEARCH("Mismatched",D70)), "Mismatched", IF(ISNUMBER(SEARCH("False Positive",D70)), "False Positive", "Irrelevant"))), "")</f>
        <v/>
      </c>
      <c r="J70" s="7" t="s">
        <v>3744</v>
      </c>
      <c r="K70" s="7" t="s">
        <v>3354</v>
      </c>
      <c r="L70" s="9">
        <v>44986</v>
      </c>
      <c r="M70" s="13">
        <v>0.37994212962962964</v>
      </c>
      <c r="N70" s="14">
        <v>202000254760797</v>
      </c>
      <c r="O70" s="7">
        <f>IF(LEN(TRIM($A70))=0,0,LEN($A70)-LEN(SUBSTITUTE($A70," ",""))+1)</f>
        <v>4</v>
      </c>
      <c r="P70">
        <f t="shared" si="1"/>
        <v>3411</v>
      </c>
    </row>
    <row r="71" spans="1:16" ht="128" x14ac:dyDescent="0.2">
      <c r="A71" s="8" t="s">
        <v>1839</v>
      </c>
      <c r="C71" s="7" t="s">
        <v>4</v>
      </c>
      <c r="K71" s="7" t="s">
        <v>3354</v>
      </c>
      <c r="L71" s="9">
        <v>44986</v>
      </c>
      <c r="M71" s="13">
        <v>0.37994212962962964</v>
      </c>
      <c r="N71" s="14">
        <v>202000254760797</v>
      </c>
      <c r="P71" t="str">
        <f t="shared" si="1"/>
        <v/>
      </c>
    </row>
    <row r="72" spans="1:16" ht="16" x14ac:dyDescent="0.2">
      <c r="A72" s="8" t="s">
        <v>311</v>
      </c>
      <c r="C72" s="7" t="s">
        <v>2</v>
      </c>
      <c r="D72" s="7" t="s">
        <v>3391</v>
      </c>
      <c r="E72" s="7" t="str">
        <f>IF(OR(D72="", D72="___"),"", LEFT(D72,FIND(" &gt;",D72)-1))</f>
        <v>Failure</v>
      </c>
      <c r="F72" s="7" t="str">
        <f>IF(OR(E72="Success",E72="Qualified Success"),"Current",IF(E72="Failure",IF(RIGHT(D72,6)="Future","Future",IF(RIGHT(D72,10)="Irrelevant","Irrelevant","Current")),""))</f>
        <v>Current</v>
      </c>
      <c r="G72" s="7" t="str">
        <f>IF(OR(ISBLANK(D72),D72="Unclassifiable &gt;"),"",IF(ISNUMBER(SEARCH("Utterance",D72)),"Utterance",IF(ISNUMBER(SEARCH("Response",D72)),"Response",IF(ISNUMBER(SEARCH("Interaction",D72)),"Interaction",IF(ISNUMBER(SEARCH("System",D72)),"System","")))))</f>
        <v>Utterance</v>
      </c>
      <c r="H72" s="7" t="str">
        <f>IF(G72="Utterance", IF(ISNUMBER(SEARCH("Unrecognized",D72)), "Unrecognized", IF(ISNUMBER(SEARCH("Mismatched",D72)), "Mismatched", IF(ISNUMBER(SEARCH("False Positive",D72)), "False Positive", "Irrelevant"))), "")</f>
        <v>Mismatched</v>
      </c>
      <c r="J72" s="7" t="s">
        <v>3743</v>
      </c>
      <c r="K72" s="7" t="s">
        <v>3354</v>
      </c>
      <c r="L72" s="9">
        <v>44986</v>
      </c>
      <c r="M72" s="13">
        <v>0.37995370370370374</v>
      </c>
      <c r="N72" s="14">
        <v>204440003492144</v>
      </c>
      <c r="O72" s="7">
        <f>IF(LEN(TRIM($A72))=0,0,LEN($A72)-LEN(SUBSTITUTE($A72," ",""))+1)</f>
        <v>4</v>
      </c>
      <c r="P72">
        <f t="shared" si="1"/>
        <v>705</v>
      </c>
    </row>
    <row r="73" spans="1:16" ht="32" x14ac:dyDescent="0.2">
      <c r="A73" s="8" t="s">
        <v>312</v>
      </c>
      <c r="C73" s="7" t="s">
        <v>4</v>
      </c>
      <c r="K73" s="7" t="s">
        <v>3354</v>
      </c>
      <c r="L73" s="9">
        <v>44986</v>
      </c>
      <c r="M73" s="13">
        <v>0.37995370370370374</v>
      </c>
      <c r="N73" s="14">
        <v>204440003492144</v>
      </c>
      <c r="P73" t="str">
        <f t="shared" si="1"/>
        <v/>
      </c>
    </row>
    <row r="74" spans="1:16" ht="16" x14ac:dyDescent="0.2">
      <c r="A74" s="8" t="s">
        <v>269</v>
      </c>
      <c r="B74" s="7" t="s">
        <v>3487</v>
      </c>
      <c r="C74" s="7" t="s">
        <v>2</v>
      </c>
      <c r="D74" s="7" t="s">
        <v>3389</v>
      </c>
      <c r="E74" s="7" t="str">
        <f>IF(OR(D74="", D74="___"),"", LEFT(D74,FIND(" &gt;",D74)-1))</f>
        <v>Success</v>
      </c>
      <c r="F74" s="7" t="str">
        <f>IF(OR(E74="Success",E74="Qualified Success"),"Current",IF(E74="Failure",IF(RIGHT(D74,6)="Future","Future",IF(RIGHT(D74,10)="Irrelevant","Irrelevant","Current")),""))</f>
        <v>Current</v>
      </c>
      <c r="G74" s="7" t="str">
        <f>IF(OR(ISBLANK(D74),D74="Unclassifiable &gt;"),"",IF(ISNUMBER(SEARCH("Utterance",D74)),"Utterance",IF(ISNUMBER(SEARCH("Response",D74)),"Response",IF(ISNUMBER(SEARCH("Interaction",D74)),"Interaction",IF(ISNUMBER(SEARCH("System",D74)),"System","")))))</f>
        <v/>
      </c>
      <c r="H74" s="7" t="str">
        <f>IF(G74="Utterance", IF(ISNUMBER(SEARCH("Unrecognized",D74)), "Unrecognized", IF(ISNUMBER(SEARCH("Mismatched",D74)), "Mismatched", IF(ISNUMBER(SEARCH("False Positive",D74)), "False Positive", "Irrelevant"))), "")</f>
        <v/>
      </c>
      <c r="J74" s="7" t="s">
        <v>3428</v>
      </c>
      <c r="K74" s="7" t="s">
        <v>3354</v>
      </c>
      <c r="L74" s="9">
        <v>44986</v>
      </c>
      <c r="M74" s="13">
        <v>0.38009259259259259</v>
      </c>
      <c r="N74" s="14">
        <v>202000738122526</v>
      </c>
      <c r="O74" s="7">
        <f>IF(LEN(TRIM($A74))=0,0,LEN($A74)-LEN(SUBSTITUTE($A74," ",""))+1)</f>
        <v>3</v>
      </c>
      <c r="P74">
        <f t="shared" si="1"/>
        <v>3411</v>
      </c>
    </row>
    <row r="75" spans="1:16" ht="64" x14ac:dyDescent="0.2">
      <c r="A75" s="8" t="s">
        <v>270</v>
      </c>
      <c r="C75" s="7" t="s">
        <v>4</v>
      </c>
      <c r="K75" s="7" t="s">
        <v>3354</v>
      </c>
      <c r="L75" s="9">
        <v>44986</v>
      </c>
      <c r="M75" s="13">
        <v>0.38009259259259259</v>
      </c>
      <c r="N75" s="14">
        <v>202000738122526</v>
      </c>
      <c r="P75" t="str">
        <f t="shared" si="1"/>
        <v/>
      </c>
    </row>
    <row r="76" spans="1:16" ht="16" x14ac:dyDescent="0.2">
      <c r="A76" s="8" t="s">
        <v>158</v>
      </c>
      <c r="C76" s="7" t="s">
        <v>2</v>
      </c>
      <c r="D76" s="7" t="s">
        <v>3389</v>
      </c>
      <c r="E76" s="7" t="str">
        <f>IF(OR(D76="", D76="___"),"", LEFT(D76,FIND(" &gt;",D76)-1))</f>
        <v>Success</v>
      </c>
      <c r="F76" s="7" t="str">
        <f>IF(OR(E76="Success",E76="Qualified Success"),"Current",IF(E76="Failure",IF(RIGHT(D76,6)="Future","Future",IF(RIGHT(D76,10)="Irrelevant","Irrelevant","Current")),""))</f>
        <v>Current</v>
      </c>
      <c r="G76" s="7" t="str">
        <f>IF(OR(ISBLANK(D76),D76="Unclassifiable &gt;"),"",IF(ISNUMBER(SEARCH("Utterance",D76)),"Utterance",IF(ISNUMBER(SEARCH("Response",D76)),"Response",IF(ISNUMBER(SEARCH("Interaction",D76)),"Interaction",IF(ISNUMBER(SEARCH("System",D76)),"System","")))))</f>
        <v/>
      </c>
      <c r="H76" s="7" t="str">
        <f>IF(G76="Utterance", IF(ISNUMBER(SEARCH("Unrecognized",D76)), "Unrecognized", IF(ISNUMBER(SEARCH("Mismatched",D76)), "Mismatched", IF(ISNUMBER(SEARCH("False Positive",D76)), "False Positive", "Irrelevant"))), "")</f>
        <v/>
      </c>
      <c r="J76" s="7" t="s">
        <v>3744</v>
      </c>
      <c r="K76" s="7" t="s">
        <v>3354</v>
      </c>
      <c r="L76" s="9">
        <v>44986</v>
      </c>
      <c r="M76" s="13">
        <v>0.38082175925925926</v>
      </c>
      <c r="N76" s="14">
        <v>202000738122526</v>
      </c>
      <c r="O76" s="7">
        <f>IF(LEN(TRIM($A76))=0,0,LEN($A76)-LEN(SUBSTITUTE($A76," ",""))+1)</f>
        <v>4</v>
      </c>
      <c r="P76">
        <f t="shared" si="1"/>
        <v>3411</v>
      </c>
    </row>
    <row r="77" spans="1:16" ht="128" x14ac:dyDescent="0.2">
      <c r="A77" s="8" t="s">
        <v>1839</v>
      </c>
      <c r="C77" s="7" t="s">
        <v>4</v>
      </c>
      <c r="K77" s="7" t="s">
        <v>3354</v>
      </c>
      <c r="L77" s="9">
        <v>44986</v>
      </c>
      <c r="M77" s="13">
        <v>0.38082175925925926</v>
      </c>
      <c r="N77" s="14">
        <v>202000738122526</v>
      </c>
      <c r="P77" t="str">
        <f t="shared" si="1"/>
        <v/>
      </c>
    </row>
    <row r="78" spans="1:16" ht="16" x14ac:dyDescent="0.2">
      <c r="A78" s="8" t="s">
        <v>158</v>
      </c>
      <c r="C78" s="7" t="s">
        <v>2</v>
      </c>
      <c r="D78" s="7" t="s">
        <v>3389</v>
      </c>
      <c r="E78" s="7" t="str">
        <f>IF(OR(D78="", D78="___"),"", LEFT(D78,FIND(" &gt;",D78)-1))</f>
        <v>Success</v>
      </c>
      <c r="F78" s="7" t="str">
        <f>IF(OR(E78="Success",E78="Qualified Success"),"Current",IF(E78="Failure",IF(RIGHT(D78,6)="Future","Future",IF(RIGHT(D78,10)="Irrelevant","Irrelevant","Current")),""))</f>
        <v>Current</v>
      </c>
      <c r="G78" s="7" t="str">
        <f>IF(OR(ISBLANK(D78),D78="Unclassifiable &gt;"),"",IF(ISNUMBER(SEARCH("Utterance",D78)),"Utterance",IF(ISNUMBER(SEARCH("Response",D78)),"Response",IF(ISNUMBER(SEARCH("Interaction",D78)),"Interaction",IF(ISNUMBER(SEARCH("System",D78)),"System","")))))</f>
        <v/>
      </c>
      <c r="H78" s="7" t="str">
        <f>IF(G78="Utterance", IF(ISNUMBER(SEARCH("Unrecognized",D78)), "Unrecognized", IF(ISNUMBER(SEARCH("Mismatched",D78)), "Mismatched", IF(ISNUMBER(SEARCH("False Positive",D78)), "False Positive", "Irrelevant"))), "")</f>
        <v/>
      </c>
      <c r="J78" s="7" t="s">
        <v>3744</v>
      </c>
      <c r="K78" s="7" t="s">
        <v>3354</v>
      </c>
      <c r="L78" s="9">
        <v>44986</v>
      </c>
      <c r="M78" s="13">
        <v>0.38170138888888888</v>
      </c>
      <c r="N78" s="14">
        <v>204440003505049</v>
      </c>
      <c r="O78" s="7">
        <f>IF(LEN(TRIM($A78))=0,0,LEN($A78)-LEN(SUBSTITUTE($A78," ",""))+1)</f>
        <v>4</v>
      </c>
      <c r="P78">
        <f t="shared" si="1"/>
        <v>3411</v>
      </c>
    </row>
    <row r="79" spans="1:16" ht="128" x14ac:dyDescent="0.2">
      <c r="A79" s="8" t="s">
        <v>1839</v>
      </c>
      <c r="C79" s="7" t="s">
        <v>4</v>
      </c>
      <c r="K79" s="7" t="s">
        <v>3354</v>
      </c>
      <c r="L79" s="9">
        <v>44986</v>
      </c>
      <c r="M79" s="13">
        <v>0.38170138888888888</v>
      </c>
      <c r="N79" s="14">
        <v>204440003505049</v>
      </c>
      <c r="P79" t="str">
        <f t="shared" si="1"/>
        <v/>
      </c>
    </row>
    <row r="80" spans="1:16" ht="16" x14ac:dyDescent="0.2">
      <c r="A80" s="8" t="s">
        <v>1962</v>
      </c>
      <c r="C80" s="7" t="s">
        <v>2</v>
      </c>
      <c r="D80" s="7" t="s">
        <v>3389</v>
      </c>
      <c r="E80" s="7" t="str">
        <f>IF(OR(D80="", D80="___"),"", LEFT(D80,FIND(" &gt;",D80)-1))</f>
        <v>Success</v>
      </c>
      <c r="F80" s="7" t="str">
        <f>IF(OR(E80="Success",E80="Qualified Success"),"Current",IF(E80="Failure",IF(RIGHT(D80,6)="Future","Future",IF(RIGHT(D80,10)="Irrelevant","Irrelevant","Current")),""))</f>
        <v>Current</v>
      </c>
      <c r="G80" s="7" t="str">
        <f>IF(OR(ISBLANK(D80),D80="Unclassifiable &gt;"),"",IF(ISNUMBER(SEARCH("Utterance",D80)),"Utterance",IF(ISNUMBER(SEARCH("Response",D80)),"Response",IF(ISNUMBER(SEARCH("Interaction",D80)),"Interaction",IF(ISNUMBER(SEARCH("System",D80)),"System","")))))</f>
        <v/>
      </c>
      <c r="H80" s="7" t="str">
        <f>IF(G80="Utterance", IF(ISNUMBER(SEARCH("Unrecognized",D80)), "Unrecognized", IF(ISNUMBER(SEARCH("Mismatched",D80)), "Mismatched", IF(ISNUMBER(SEARCH("False Positive",D80)), "False Positive", "Irrelevant"))), "")</f>
        <v/>
      </c>
      <c r="J80" s="7" t="s">
        <v>3748</v>
      </c>
      <c r="K80" s="7" t="s">
        <v>3354</v>
      </c>
      <c r="L80" s="9">
        <v>44986</v>
      </c>
      <c r="M80" s="13">
        <v>0.38537037037037036</v>
      </c>
      <c r="N80" s="14">
        <v>204440003499713</v>
      </c>
      <c r="O80" s="7">
        <f>IF(LEN(TRIM($A80))=0,0,LEN($A80)-LEN(SUBSTITUTE($A80," ",""))+1)</f>
        <v>2</v>
      </c>
      <c r="P80">
        <f t="shared" si="1"/>
        <v>3411</v>
      </c>
    </row>
    <row r="81" spans="1:16" ht="112" x14ac:dyDescent="0.2">
      <c r="A81" s="8" t="s">
        <v>321</v>
      </c>
      <c r="C81" s="7" t="s">
        <v>4</v>
      </c>
      <c r="K81" s="7" t="s">
        <v>3354</v>
      </c>
      <c r="L81" s="9">
        <v>44986</v>
      </c>
      <c r="M81" s="13">
        <v>0.38537037037037036</v>
      </c>
      <c r="N81" s="14">
        <v>204440003499713</v>
      </c>
      <c r="P81" t="str">
        <f t="shared" si="1"/>
        <v/>
      </c>
    </row>
    <row r="82" spans="1:16" ht="16" x14ac:dyDescent="0.2">
      <c r="A82" s="8" t="s">
        <v>2340</v>
      </c>
      <c r="C82" s="7" t="s">
        <v>2</v>
      </c>
      <c r="D82" s="7" t="s">
        <v>3391</v>
      </c>
      <c r="E82" s="7" t="str">
        <f>IF(OR(D82="", D82="___"),"", LEFT(D82,FIND(" &gt;",D82)-1))</f>
        <v>Failure</v>
      </c>
      <c r="F82" s="7" t="str">
        <f>IF(OR(E82="Success",E82="Qualified Success"),"Current",IF(E82="Failure",IF(RIGHT(D82,6)="Future","Future",IF(RIGHT(D82,10)="Irrelevant","Irrelevant","Current")),""))</f>
        <v>Current</v>
      </c>
      <c r="G82" s="7" t="str">
        <f>IF(OR(ISBLANK(D82),D82="Unclassifiable &gt;"),"",IF(ISNUMBER(SEARCH("Utterance",D82)),"Utterance",IF(ISNUMBER(SEARCH("Response",D82)),"Response",IF(ISNUMBER(SEARCH("Interaction",D82)),"Interaction",IF(ISNUMBER(SEARCH("System",D82)),"System","")))))</f>
        <v>Utterance</v>
      </c>
      <c r="H82" s="7" t="str">
        <f>IF(G82="Utterance", IF(ISNUMBER(SEARCH("Unrecognized",D82)), "Unrecognized", IF(ISNUMBER(SEARCH("Mismatched",D82)), "Mismatched", IF(ISNUMBER(SEARCH("False Positive",D82)), "False Positive", "Irrelevant"))), "")</f>
        <v>Mismatched</v>
      </c>
      <c r="J82" s="7" t="s">
        <v>3742</v>
      </c>
      <c r="K82" s="7" t="s">
        <v>3354</v>
      </c>
      <c r="L82" s="9">
        <v>44986</v>
      </c>
      <c r="M82" s="13">
        <v>0.38843749999999999</v>
      </c>
      <c r="N82" s="14">
        <v>204440003502698</v>
      </c>
      <c r="O82" s="7">
        <f>IF(LEN(TRIM($A82))=0,0,LEN($A82)-LEN(SUBSTITUTE($A82," ",""))+1)</f>
        <v>4</v>
      </c>
      <c r="P82">
        <f t="shared" si="1"/>
        <v>705</v>
      </c>
    </row>
    <row r="83" spans="1:16" ht="144" x14ac:dyDescent="0.2">
      <c r="A83" s="8" t="s">
        <v>247</v>
      </c>
      <c r="C83" s="7" t="s">
        <v>4</v>
      </c>
      <c r="K83" s="7" t="s">
        <v>3354</v>
      </c>
      <c r="L83" s="9">
        <v>44986</v>
      </c>
      <c r="M83" s="13">
        <v>0.38843749999999999</v>
      </c>
      <c r="N83" s="14">
        <v>204440003502698</v>
      </c>
      <c r="P83" t="str">
        <f t="shared" si="1"/>
        <v/>
      </c>
    </row>
    <row r="84" spans="1:16" ht="16" x14ac:dyDescent="0.2">
      <c r="A84" s="8" t="s">
        <v>269</v>
      </c>
      <c r="B84" s="7" t="s">
        <v>3487</v>
      </c>
      <c r="C84" s="7" t="s">
        <v>2</v>
      </c>
      <c r="D84" s="7" t="s">
        <v>3389</v>
      </c>
      <c r="E84" s="7" t="str">
        <f>IF(OR(D84="", D84="___"),"", LEFT(D84,FIND(" &gt;",D84)-1))</f>
        <v>Success</v>
      </c>
      <c r="F84" s="7" t="str">
        <f>IF(OR(E84="Success",E84="Qualified Success"),"Current",IF(E84="Failure",IF(RIGHT(D84,6)="Future","Future",IF(RIGHT(D84,10)="Irrelevant","Irrelevant","Current")),""))</f>
        <v>Current</v>
      </c>
      <c r="G84" s="7" t="str">
        <f>IF(OR(ISBLANK(D84),D84="Unclassifiable &gt;"),"",IF(ISNUMBER(SEARCH("Utterance",D84)),"Utterance",IF(ISNUMBER(SEARCH("Response",D84)),"Response",IF(ISNUMBER(SEARCH("Interaction",D84)),"Interaction",IF(ISNUMBER(SEARCH("System",D84)),"System","")))))</f>
        <v/>
      </c>
      <c r="H84" s="7" t="str">
        <f>IF(G84="Utterance", IF(ISNUMBER(SEARCH("Unrecognized",D84)), "Unrecognized", IF(ISNUMBER(SEARCH("Mismatched",D84)), "Mismatched", IF(ISNUMBER(SEARCH("False Positive",D84)), "False Positive", "Irrelevant"))), "")</f>
        <v/>
      </c>
      <c r="J84" s="7" t="s">
        <v>3428</v>
      </c>
      <c r="K84" s="7" t="s">
        <v>3354</v>
      </c>
      <c r="L84" s="9">
        <v>44986</v>
      </c>
      <c r="M84" s="13">
        <v>0.38908564814814817</v>
      </c>
      <c r="N84" s="14">
        <v>204440003495282</v>
      </c>
      <c r="O84" s="7">
        <f>IF(LEN(TRIM($A84))=0,0,LEN($A84)-LEN(SUBSTITUTE($A84," ",""))+1)</f>
        <v>3</v>
      </c>
      <c r="P84">
        <f t="shared" si="1"/>
        <v>3411</v>
      </c>
    </row>
    <row r="85" spans="1:16" ht="64" x14ac:dyDescent="0.2">
      <c r="A85" s="8" t="s">
        <v>270</v>
      </c>
      <c r="C85" s="7" t="s">
        <v>4</v>
      </c>
      <c r="K85" s="7" t="s">
        <v>3354</v>
      </c>
      <c r="L85" s="9">
        <v>44986</v>
      </c>
      <c r="M85" s="13">
        <v>0.38908564814814817</v>
      </c>
      <c r="N85" s="14">
        <v>204440003495282</v>
      </c>
      <c r="P85" t="str">
        <f t="shared" si="1"/>
        <v/>
      </c>
    </row>
    <row r="86" spans="1:16" ht="16" x14ac:dyDescent="0.2">
      <c r="A86" s="8" t="s">
        <v>2251</v>
      </c>
      <c r="C86" s="7" t="s">
        <v>2</v>
      </c>
      <c r="D86" s="7" t="s">
        <v>3389</v>
      </c>
      <c r="E86" s="7" t="str">
        <f>IF(OR(D86="", D86="___"),"", LEFT(D86,FIND(" &gt;",D86)-1))</f>
        <v>Success</v>
      </c>
      <c r="F86" s="7" t="str">
        <f>IF(OR(E86="Success",E86="Qualified Success"),"Current",IF(E86="Failure",IF(RIGHT(D86,6)="Future","Future",IF(RIGHT(D86,10)="Irrelevant","Irrelevant","Current")),""))</f>
        <v>Current</v>
      </c>
      <c r="G86" s="7" t="str">
        <f>IF(OR(ISBLANK(D86),D86="Unclassifiable &gt;"),"",IF(ISNUMBER(SEARCH("Utterance",D86)),"Utterance",IF(ISNUMBER(SEARCH("Response",D86)),"Response",IF(ISNUMBER(SEARCH("Interaction",D86)),"Interaction",IF(ISNUMBER(SEARCH("System",D86)),"System","")))))</f>
        <v/>
      </c>
      <c r="H86" s="7" t="str">
        <f>IF(G86="Utterance", IF(ISNUMBER(SEARCH("Unrecognized",D86)), "Unrecognized", IF(ISNUMBER(SEARCH("Mismatched",D86)), "Mismatched", IF(ISNUMBER(SEARCH("False Positive",D86)), "False Positive", "Irrelevant"))), "")</f>
        <v/>
      </c>
      <c r="J86" s="7" t="s">
        <v>3748</v>
      </c>
      <c r="K86" s="7" t="s">
        <v>3354</v>
      </c>
      <c r="L86" s="9">
        <v>44986</v>
      </c>
      <c r="M86" s="13">
        <v>0.39002314814814815</v>
      </c>
      <c r="N86" s="14">
        <v>204440003499713</v>
      </c>
      <c r="O86" s="7">
        <f>IF(LEN(TRIM($A86))=0,0,LEN($A86)-LEN(SUBSTITUTE($A86," ",""))+1)</f>
        <v>2</v>
      </c>
      <c r="P86">
        <f t="shared" si="1"/>
        <v>3411</v>
      </c>
    </row>
    <row r="87" spans="1:16" ht="112" x14ac:dyDescent="0.2">
      <c r="A87" s="8" t="s">
        <v>321</v>
      </c>
      <c r="C87" s="7" t="s">
        <v>4</v>
      </c>
      <c r="K87" s="7" t="s">
        <v>3354</v>
      </c>
      <c r="L87" s="9">
        <v>44986</v>
      </c>
      <c r="M87" s="13">
        <v>0.39002314814814815</v>
      </c>
      <c r="N87" s="14">
        <v>204440003499713</v>
      </c>
      <c r="P87" t="str">
        <f t="shared" si="1"/>
        <v/>
      </c>
    </row>
    <row r="88" spans="1:16" ht="16" x14ac:dyDescent="0.2">
      <c r="A88" s="8" t="s">
        <v>269</v>
      </c>
      <c r="B88" s="7" t="s">
        <v>3487</v>
      </c>
      <c r="C88" s="7" t="s">
        <v>2</v>
      </c>
      <c r="D88" s="7" t="s">
        <v>3389</v>
      </c>
      <c r="E88" s="7" t="str">
        <f>IF(OR(D88="", D88="___"),"", LEFT(D88,FIND(" &gt;",D88)-1))</f>
        <v>Success</v>
      </c>
      <c r="F88" s="7" t="str">
        <f>IF(OR(E88="Success",E88="Qualified Success"),"Current",IF(E88="Failure",IF(RIGHT(D88,6)="Future","Future",IF(RIGHT(D88,10)="Irrelevant","Irrelevant","Current")),""))</f>
        <v>Current</v>
      </c>
      <c r="G88" s="7" t="str">
        <f>IF(OR(ISBLANK(D88),D88="Unclassifiable &gt;"),"",IF(ISNUMBER(SEARCH("Utterance",D88)),"Utterance",IF(ISNUMBER(SEARCH("Response",D88)),"Response",IF(ISNUMBER(SEARCH("Interaction",D88)),"Interaction",IF(ISNUMBER(SEARCH("System",D88)),"System","")))))</f>
        <v/>
      </c>
      <c r="H88" s="7" t="str">
        <f>IF(G88="Utterance", IF(ISNUMBER(SEARCH("Unrecognized",D88)), "Unrecognized", IF(ISNUMBER(SEARCH("Mismatched",D88)), "Mismatched", IF(ISNUMBER(SEARCH("False Positive",D88)), "False Positive", "Irrelevant"))), "")</f>
        <v/>
      </c>
      <c r="J88" s="7" t="s">
        <v>3428</v>
      </c>
      <c r="K88" s="7" t="s">
        <v>3354</v>
      </c>
      <c r="L88" s="9">
        <v>44986</v>
      </c>
      <c r="M88" s="13">
        <v>0.39207175925925924</v>
      </c>
      <c r="N88" s="14">
        <v>204440003499713</v>
      </c>
      <c r="O88" s="7">
        <f>IF(LEN(TRIM($A88))=0,0,LEN($A88)-LEN(SUBSTITUTE($A88," ",""))+1)</f>
        <v>3</v>
      </c>
      <c r="P88">
        <f t="shared" si="1"/>
        <v>3411</v>
      </c>
    </row>
    <row r="89" spans="1:16" ht="64" x14ac:dyDescent="0.2">
      <c r="A89" s="8" t="s">
        <v>270</v>
      </c>
      <c r="C89" s="7" t="s">
        <v>4</v>
      </c>
      <c r="K89" s="7" t="s">
        <v>3354</v>
      </c>
      <c r="L89" s="9">
        <v>44986</v>
      </c>
      <c r="M89" s="13">
        <v>0.39207175925925924</v>
      </c>
      <c r="N89" s="14">
        <v>204440003499713</v>
      </c>
      <c r="P89" t="str">
        <f t="shared" si="1"/>
        <v/>
      </c>
    </row>
    <row r="90" spans="1:16" ht="16" x14ac:dyDescent="0.2">
      <c r="A90" s="8" t="s">
        <v>208</v>
      </c>
      <c r="C90" s="7" t="s">
        <v>2</v>
      </c>
      <c r="D90" s="7" t="s">
        <v>3389</v>
      </c>
      <c r="E90" s="7" t="str">
        <f>IF(OR(D90="", D90="___"),"", LEFT(D90,FIND(" &gt;",D90)-1))</f>
        <v>Success</v>
      </c>
      <c r="F90" s="7" t="str">
        <f>IF(OR(E90="Success",E90="Qualified Success"),"Current",IF(E90="Failure",IF(RIGHT(D90,6)="Future","Future",IF(RIGHT(D90,10)="Irrelevant","Irrelevant","Current")),""))</f>
        <v>Current</v>
      </c>
      <c r="G90" s="7" t="str">
        <f>IF(OR(ISBLANK(D90),D90="Unclassifiable &gt;"),"",IF(ISNUMBER(SEARCH("Utterance",D90)),"Utterance",IF(ISNUMBER(SEARCH("Response",D90)),"Response",IF(ISNUMBER(SEARCH("Interaction",D90)),"Interaction",IF(ISNUMBER(SEARCH("System",D90)),"System","")))))</f>
        <v/>
      </c>
      <c r="H90" s="7" t="str">
        <f>IF(G90="Utterance", IF(ISNUMBER(SEARCH("Unrecognized",D90)), "Unrecognized", IF(ISNUMBER(SEARCH("Mismatched",D90)), "Mismatched", IF(ISNUMBER(SEARCH("False Positive",D90)), "False Positive", "Irrelevant"))), "")</f>
        <v/>
      </c>
      <c r="J90" s="7" t="s">
        <v>3756</v>
      </c>
      <c r="K90" s="7" t="s">
        <v>3354</v>
      </c>
      <c r="L90" s="9">
        <v>44986</v>
      </c>
      <c r="M90" s="13">
        <v>0.39229166666666665</v>
      </c>
      <c r="N90" s="14">
        <v>204440003499713</v>
      </c>
      <c r="O90" s="7">
        <f>IF(LEN(TRIM($A90))=0,0,LEN($A90)-LEN(SUBSTITUTE($A90," ",""))+1)</f>
        <v>2</v>
      </c>
      <c r="P90">
        <f t="shared" si="1"/>
        <v>3411</v>
      </c>
    </row>
    <row r="91" spans="1:16" ht="112" x14ac:dyDescent="0.2">
      <c r="A91" s="8" t="s">
        <v>373</v>
      </c>
      <c r="C91" s="7" t="s">
        <v>4</v>
      </c>
      <c r="K91" s="7" t="s">
        <v>3354</v>
      </c>
      <c r="L91" s="9">
        <v>44986</v>
      </c>
      <c r="M91" s="13">
        <v>0.39229166666666665</v>
      </c>
      <c r="N91" s="14">
        <v>204440003499713</v>
      </c>
      <c r="P91" t="str">
        <f t="shared" si="1"/>
        <v/>
      </c>
    </row>
    <row r="92" spans="1:16" ht="16" x14ac:dyDescent="0.2">
      <c r="A92" s="8" t="s">
        <v>2558</v>
      </c>
      <c r="C92" s="7" t="s">
        <v>2</v>
      </c>
      <c r="D92" s="7" t="s">
        <v>3411</v>
      </c>
      <c r="E92" s="7" t="str">
        <f>IF(OR(D92="", D92="___"),"", LEFT(D92,FIND(" &gt;",D92)-1))</f>
        <v>Qualified Success</v>
      </c>
      <c r="F92" s="7" t="str">
        <f>IF(OR(E92="Success",E92="Qualified Success"),"Current",IF(E92="Failure",IF(RIGHT(D92,6)="Future","Future",IF(RIGHT(D92,10)="Irrelevant","Irrelevant","Current")),""))</f>
        <v>Current</v>
      </c>
      <c r="G92" s="7" t="str">
        <f>IF(OR(ISBLANK(D92),D92="Unclassifiable &gt;"),"",IF(ISNUMBER(SEARCH("Utterance",D92)),"Utterance",IF(ISNUMBER(SEARCH("Response",D92)),"Response",IF(ISNUMBER(SEARCH("Interaction",D92)),"Interaction",IF(ISNUMBER(SEARCH("System",D92)),"System","")))))</f>
        <v>Response</v>
      </c>
      <c r="H92" s="7" t="str">
        <f>IF(G92="Utterance", IF(ISNUMBER(SEARCH("Unrecognized",D92)), "Unrecognized", IF(ISNUMBER(SEARCH("Mismatched",D92)), "Mismatched", IF(ISNUMBER(SEARCH("False Positive",D92)), "False Positive", "Irrelevant"))), "")</f>
        <v/>
      </c>
      <c r="J92" s="7" t="s">
        <v>3434</v>
      </c>
      <c r="K92" s="7" t="s">
        <v>3354</v>
      </c>
      <c r="L92" s="9">
        <v>44986</v>
      </c>
      <c r="M92" s="13">
        <v>0.39490740740740743</v>
      </c>
      <c r="N92" s="14">
        <v>204440003510333</v>
      </c>
      <c r="O92" s="7">
        <f>IF(LEN(TRIM($A92))=0,0,LEN($A92)-LEN(SUBSTITUTE($A92," ",""))+1)</f>
        <v>9</v>
      </c>
      <c r="P92">
        <f t="shared" si="1"/>
        <v>201</v>
      </c>
    </row>
    <row r="93" spans="1:16" ht="64" x14ac:dyDescent="0.2">
      <c r="A93" s="8" t="s">
        <v>331</v>
      </c>
      <c r="C93" s="7" t="s">
        <v>4</v>
      </c>
      <c r="K93" s="7" t="s">
        <v>3354</v>
      </c>
      <c r="L93" s="9">
        <v>44986</v>
      </c>
      <c r="M93" s="13">
        <v>0.39490740740740743</v>
      </c>
      <c r="N93" s="14">
        <v>204440003510333</v>
      </c>
      <c r="P93" t="str">
        <f t="shared" si="1"/>
        <v/>
      </c>
    </row>
    <row r="94" spans="1:16" ht="16" x14ac:dyDescent="0.2">
      <c r="A94" s="8" t="s">
        <v>1466</v>
      </c>
      <c r="C94" s="7" t="s">
        <v>2</v>
      </c>
      <c r="D94" s="7" t="s">
        <v>3389</v>
      </c>
      <c r="E94" s="7" t="str">
        <f>IF(OR(D94="", D94="___"),"", LEFT(D94,FIND(" &gt;",D94)-1))</f>
        <v>Success</v>
      </c>
      <c r="F94" s="7" t="str">
        <f>IF(OR(E94="Success",E94="Qualified Success"),"Current",IF(E94="Failure",IF(RIGHT(D94,6)="Future","Future",IF(RIGHT(D94,10)="Irrelevant","Irrelevant","Current")),""))</f>
        <v>Current</v>
      </c>
      <c r="G94" s="7" t="str">
        <f>IF(OR(ISBLANK(D94),D94="Unclassifiable &gt;"),"",IF(ISNUMBER(SEARCH("Utterance",D94)),"Utterance",IF(ISNUMBER(SEARCH("Response",D94)),"Response",IF(ISNUMBER(SEARCH("Interaction",D94)),"Interaction",IF(ISNUMBER(SEARCH("System",D94)),"System","")))))</f>
        <v/>
      </c>
      <c r="H94" s="7" t="str">
        <f>IF(G94="Utterance", IF(ISNUMBER(SEARCH("Unrecognized",D94)), "Unrecognized", IF(ISNUMBER(SEARCH("Mismatched",D94)), "Mismatched", IF(ISNUMBER(SEARCH("False Positive",D94)), "False Positive", "Irrelevant"))), "")</f>
        <v/>
      </c>
      <c r="J94" s="7" t="s">
        <v>3434</v>
      </c>
      <c r="K94" s="7" t="s">
        <v>3354</v>
      </c>
      <c r="L94" s="9">
        <v>44986</v>
      </c>
      <c r="M94" s="13">
        <v>0.39500000000000002</v>
      </c>
      <c r="N94" s="14">
        <v>204440003510333</v>
      </c>
      <c r="O94" s="7">
        <f>IF(LEN(TRIM($A94))=0,0,LEN($A94)-LEN(SUBSTITUTE($A94," ",""))+1)</f>
        <v>3</v>
      </c>
      <c r="P94">
        <f t="shared" si="1"/>
        <v>3411</v>
      </c>
    </row>
    <row r="95" spans="1:16" ht="64" x14ac:dyDescent="0.2">
      <c r="A95" s="8" t="s">
        <v>331</v>
      </c>
      <c r="C95" s="7" t="s">
        <v>4</v>
      </c>
      <c r="K95" s="7" t="s">
        <v>3354</v>
      </c>
      <c r="L95" s="9">
        <v>44986</v>
      </c>
      <c r="M95" s="13">
        <v>0.39500000000000002</v>
      </c>
      <c r="N95" s="14">
        <v>204440003510333</v>
      </c>
      <c r="P95" t="str">
        <f t="shared" si="1"/>
        <v/>
      </c>
    </row>
    <row r="96" spans="1:16" ht="16" x14ac:dyDescent="0.2">
      <c r="A96" s="8" t="s">
        <v>2337</v>
      </c>
      <c r="C96" s="7" t="s">
        <v>2</v>
      </c>
      <c r="D96" s="7" t="s">
        <v>3389</v>
      </c>
      <c r="E96" s="7" t="str">
        <f>IF(OR(D96="", D96="___"),"", LEFT(D96,FIND(" &gt;",D96)-1))</f>
        <v>Success</v>
      </c>
      <c r="F96" s="7" t="str">
        <f>IF(OR(E96="Success",E96="Qualified Success"),"Current",IF(E96="Failure",IF(RIGHT(D96,6)="Future","Future",IF(RIGHT(D96,10)="Irrelevant","Irrelevant","Current")),""))</f>
        <v>Current</v>
      </c>
      <c r="G96" s="7" t="str">
        <f>IF(OR(ISBLANK(D96),D96="Unclassifiable &gt;"),"",IF(ISNUMBER(SEARCH("Utterance",D96)),"Utterance",IF(ISNUMBER(SEARCH("Response",D96)),"Response",IF(ISNUMBER(SEARCH("Interaction",D96)),"Interaction",IF(ISNUMBER(SEARCH("System",D96)),"System","")))))</f>
        <v/>
      </c>
      <c r="H96" s="7" t="str">
        <f>IF(G96="Utterance", IF(ISNUMBER(SEARCH("Unrecognized",D96)), "Unrecognized", IF(ISNUMBER(SEARCH("Mismatched",D96)), "Mismatched", IF(ISNUMBER(SEARCH("False Positive",D96)), "False Positive", "Irrelevant"))), "")</f>
        <v/>
      </c>
      <c r="J96" s="7" t="s">
        <v>3746</v>
      </c>
      <c r="K96" s="7" t="s">
        <v>3354</v>
      </c>
      <c r="L96" s="9">
        <v>44986</v>
      </c>
      <c r="M96" s="13">
        <v>0.39510416666666665</v>
      </c>
      <c r="N96" s="14">
        <v>204440003502698</v>
      </c>
      <c r="O96" s="7">
        <f>IF(LEN(TRIM($A96))=0,0,LEN($A96)-LEN(SUBSTITUTE($A96," ",""))+1)</f>
        <v>2</v>
      </c>
      <c r="P96">
        <f t="shared" si="1"/>
        <v>3411</v>
      </c>
    </row>
    <row r="97" spans="1:16" ht="128" x14ac:dyDescent="0.2">
      <c r="A97" s="8" t="s">
        <v>384</v>
      </c>
      <c r="C97" s="7" t="s">
        <v>4</v>
      </c>
      <c r="K97" s="7" t="s">
        <v>3354</v>
      </c>
      <c r="L97" s="9">
        <v>44986</v>
      </c>
      <c r="M97" s="13">
        <v>0.39535879629629633</v>
      </c>
      <c r="N97" s="14">
        <v>204440003502698</v>
      </c>
      <c r="P97" t="str">
        <f t="shared" si="1"/>
        <v/>
      </c>
    </row>
    <row r="98" spans="1:16" ht="16" x14ac:dyDescent="0.2">
      <c r="A98" s="8" t="s">
        <v>158</v>
      </c>
      <c r="C98" s="7" t="s">
        <v>2</v>
      </c>
      <c r="D98" s="7" t="s">
        <v>3389</v>
      </c>
      <c r="E98" s="7" t="str">
        <f>IF(OR(D98="", D98="___"),"", LEFT(D98,FIND(" &gt;",D98)-1))</f>
        <v>Success</v>
      </c>
      <c r="F98" s="7" t="str">
        <f>IF(OR(E98="Success",E98="Qualified Success"),"Current",IF(E98="Failure",IF(RIGHT(D98,6)="Future","Future",IF(RIGHT(D98,10)="Irrelevant","Irrelevant","Current")),""))</f>
        <v>Current</v>
      </c>
      <c r="G98" s="7" t="str">
        <f>IF(OR(ISBLANK(D98),D98="Unclassifiable &gt;"),"",IF(ISNUMBER(SEARCH("Utterance",D98)),"Utterance",IF(ISNUMBER(SEARCH("Response",D98)),"Response",IF(ISNUMBER(SEARCH("Interaction",D98)),"Interaction",IF(ISNUMBER(SEARCH("System",D98)),"System","")))))</f>
        <v/>
      </c>
      <c r="H98" s="7" t="str">
        <f>IF(G98="Utterance", IF(ISNUMBER(SEARCH("Unrecognized",D98)), "Unrecognized", IF(ISNUMBER(SEARCH("Mismatched",D98)), "Mismatched", IF(ISNUMBER(SEARCH("False Positive",D98)), "False Positive", "Irrelevant"))), "")</f>
        <v/>
      </c>
      <c r="J98" s="7" t="s">
        <v>3744</v>
      </c>
      <c r="K98" s="7" t="s">
        <v>3354</v>
      </c>
      <c r="L98" s="9">
        <v>44986</v>
      </c>
      <c r="M98" s="13">
        <v>0.40313657407407405</v>
      </c>
      <c r="N98" s="14">
        <v>204440003495520</v>
      </c>
      <c r="O98" s="7">
        <f>IF(LEN(TRIM($A98))=0,0,LEN($A98)-LEN(SUBSTITUTE($A98," ",""))+1)</f>
        <v>4</v>
      </c>
      <c r="P98">
        <f t="shared" si="1"/>
        <v>3411</v>
      </c>
    </row>
    <row r="99" spans="1:16" ht="128" x14ac:dyDescent="0.2">
      <c r="A99" s="8" t="s">
        <v>1839</v>
      </c>
      <c r="C99" s="7" t="s">
        <v>4</v>
      </c>
      <c r="K99" s="7" t="s">
        <v>3354</v>
      </c>
      <c r="L99" s="9">
        <v>44986</v>
      </c>
      <c r="M99" s="13">
        <v>0.40313657407407405</v>
      </c>
      <c r="N99" s="14">
        <v>204440003495520</v>
      </c>
      <c r="P99" t="str">
        <f t="shared" si="1"/>
        <v/>
      </c>
    </row>
    <row r="100" spans="1:16" ht="16" x14ac:dyDescent="0.2">
      <c r="A100" s="8" t="s">
        <v>2019</v>
      </c>
      <c r="C100" s="7" t="s">
        <v>2</v>
      </c>
      <c r="D100" s="7" t="s">
        <v>3389</v>
      </c>
      <c r="E100" s="7" t="str">
        <f>IF(OR(D100="", D100="___"),"", LEFT(D100,FIND(" &gt;",D100)-1))</f>
        <v>Success</v>
      </c>
      <c r="F100" s="7" t="str">
        <f>IF(OR(E100="Success",E100="Qualified Success"),"Current",IF(E100="Failure",IF(RIGHT(D100,6)="Future","Future",IF(RIGHT(D100,10)="Irrelevant","Irrelevant","Current")),""))</f>
        <v>Current</v>
      </c>
      <c r="G100" s="7" t="str">
        <f>IF(OR(ISBLANK(D100),D100="Unclassifiable &gt;"),"",IF(ISNUMBER(SEARCH("Utterance",D100)),"Utterance",IF(ISNUMBER(SEARCH("Response",D100)),"Response",IF(ISNUMBER(SEARCH("Interaction",D100)),"Interaction",IF(ISNUMBER(SEARCH("System",D100)),"System","")))))</f>
        <v/>
      </c>
      <c r="H100" s="7" t="str">
        <f>IF(G100="Utterance", IF(ISNUMBER(SEARCH("Unrecognized",D100)), "Unrecognized", IF(ISNUMBER(SEARCH("Mismatched",D100)), "Mismatched", IF(ISNUMBER(SEARCH("False Positive",D100)), "False Positive", "Irrelevant"))), "")</f>
        <v/>
      </c>
      <c r="J100" s="7" t="s">
        <v>3749</v>
      </c>
      <c r="K100" s="7" t="s">
        <v>3354</v>
      </c>
      <c r="L100" s="9">
        <v>44986</v>
      </c>
      <c r="M100" s="13">
        <v>0.40873842592592591</v>
      </c>
      <c r="N100" s="14">
        <v>204440003491858</v>
      </c>
      <c r="O100" s="7">
        <f>IF(LEN(TRIM($A100))=0,0,LEN($A100)-LEN(SUBSTITUTE($A100," ",""))+1)</f>
        <v>5</v>
      </c>
      <c r="P100">
        <f t="shared" si="1"/>
        <v>3411</v>
      </c>
    </row>
    <row r="101" spans="1:16" ht="409.6" x14ac:dyDescent="0.2">
      <c r="A101" s="8" t="s">
        <v>3730</v>
      </c>
      <c r="C101" s="7" t="s">
        <v>4</v>
      </c>
      <c r="K101" s="7" t="s">
        <v>3354</v>
      </c>
      <c r="L101" s="9">
        <v>44986</v>
      </c>
      <c r="M101" s="13">
        <v>0.40877314814814819</v>
      </c>
      <c r="N101" s="14">
        <v>204440003491858</v>
      </c>
      <c r="P101" t="str">
        <f t="shared" si="1"/>
        <v/>
      </c>
    </row>
    <row r="102" spans="1:16" ht="16" x14ac:dyDescent="0.2">
      <c r="A102" s="8" t="s">
        <v>2020</v>
      </c>
      <c r="C102" s="7" t="s">
        <v>2</v>
      </c>
      <c r="D102" s="7" t="s">
        <v>3389</v>
      </c>
      <c r="E102" s="7" t="str">
        <f>IF(OR(D102="", D102="___"),"", LEFT(D102,FIND(" &gt;",D102)-1))</f>
        <v>Success</v>
      </c>
      <c r="F102" s="7" t="str">
        <f>IF(OR(E102="Success",E102="Qualified Success"),"Current",IF(E102="Failure",IF(RIGHT(D102,6)="Future","Future",IF(RIGHT(D102,10)="Irrelevant","Irrelevant","Current")),""))</f>
        <v>Current</v>
      </c>
      <c r="G102" s="7" t="str">
        <f>IF(OR(ISBLANK(D102),D102="Unclassifiable &gt;"),"",IF(ISNUMBER(SEARCH("Utterance",D102)),"Utterance",IF(ISNUMBER(SEARCH("Response",D102)),"Response",IF(ISNUMBER(SEARCH("Interaction",D102)),"Interaction",IF(ISNUMBER(SEARCH("System",D102)),"System","")))))</f>
        <v/>
      </c>
      <c r="H102" s="7" t="str">
        <f>IF(G102="Utterance", IF(ISNUMBER(SEARCH("Unrecognized",D102)), "Unrecognized", IF(ISNUMBER(SEARCH("Mismatched",D102)), "Mismatched", IF(ISNUMBER(SEARCH("False Positive",D102)), "False Positive", "Irrelevant"))), "")</f>
        <v/>
      </c>
      <c r="J102" s="7" t="s">
        <v>3749</v>
      </c>
      <c r="K102" s="7" t="s">
        <v>3354</v>
      </c>
      <c r="L102" s="9">
        <v>44986</v>
      </c>
      <c r="M102" s="13">
        <v>0.40886574074074072</v>
      </c>
      <c r="N102" s="14">
        <v>204440003491858</v>
      </c>
      <c r="O102" s="7">
        <f>IF(LEN(TRIM($A102))=0,0,LEN($A102)-LEN(SUBSTITUTE($A102," ",""))+1)</f>
        <v>2</v>
      </c>
      <c r="P102">
        <f t="shared" si="1"/>
        <v>3411</v>
      </c>
    </row>
    <row r="103" spans="1:16" ht="80" x14ac:dyDescent="0.2">
      <c r="A103" s="8" t="s">
        <v>2021</v>
      </c>
      <c r="C103" s="7" t="s">
        <v>4</v>
      </c>
      <c r="K103" s="7" t="s">
        <v>3354</v>
      </c>
      <c r="L103" s="9">
        <v>44986</v>
      </c>
      <c r="M103" s="13">
        <v>0.40886574074074072</v>
      </c>
      <c r="N103" s="14">
        <v>204440003491858</v>
      </c>
      <c r="P103" t="str">
        <f t="shared" si="1"/>
        <v/>
      </c>
    </row>
    <row r="104" spans="1:16" ht="16" x14ac:dyDescent="0.2">
      <c r="A104" s="8" t="s">
        <v>2017</v>
      </c>
      <c r="C104" s="7" t="s">
        <v>2</v>
      </c>
      <c r="D104" s="7" t="s">
        <v>3389</v>
      </c>
      <c r="E104" s="7" t="str">
        <f>IF(OR(D104="", D104="___"),"", LEFT(D104,FIND(" &gt;",D104)-1))</f>
        <v>Success</v>
      </c>
      <c r="F104" s="7" t="str">
        <f>IF(OR(E104="Success",E104="Qualified Success"),"Current",IF(E104="Failure",IF(RIGHT(D104,6)="Future","Future",IF(RIGHT(D104,10)="Irrelevant","Irrelevant","Current")),""))</f>
        <v>Current</v>
      </c>
      <c r="G104" s="7" t="str">
        <f>IF(OR(ISBLANK(D104),D104="Unclassifiable &gt;"),"",IF(ISNUMBER(SEARCH("Utterance",D104)),"Utterance",IF(ISNUMBER(SEARCH("Response",D104)),"Response",IF(ISNUMBER(SEARCH("Interaction",D104)),"Interaction",IF(ISNUMBER(SEARCH("System",D104)),"System","")))))</f>
        <v/>
      </c>
      <c r="H104" s="7" t="str">
        <f>IF(G104="Utterance", IF(ISNUMBER(SEARCH("Unrecognized",D104)), "Unrecognized", IF(ISNUMBER(SEARCH("Mismatched",D104)), "Mismatched", IF(ISNUMBER(SEARCH("False Positive",D104)), "False Positive", "Irrelevant"))), "")</f>
        <v/>
      </c>
      <c r="J104" s="7" t="s">
        <v>3751</v>
      </c>
      <c r="K104" s="7" t="s">
        <v>3354</v>
      </c>
      <c r="L104" s="9">
        <v>44986</v>
      </c>
      <c r="M104" s="13">
        <v>0.4091319444444444</v>
      </c>
      <c r="N104" s="14">
        <v>204440003491858</v>
      </c>
      <c r="O104" s="7">
        <f>IF(LEN(TRIM($A104))=0,0,LEN($A104)-LEN(SUBSTITUTE($A104," ",""))+1)</f>
        <v>6</v>
      </c>
      <c r="P104">
        <f t="shared" si="1"/>
        <v>3411</v>
      </c>
    </row>
    <row r="105" spans="1:16" ht="80" x14ac:dyDescent="0.2">
      <c r="A105" s="8" t="s">
        <v>2018</v>
      </c>
      <c r="C105" s="7" t="s">
        <v>4</v>
      </c>
      <c r="K105" s="7" t="s">
        <v>3354</v>
      </c>
      <c r="L105" s="9">
        <v>44986</v>
      </c>
      <c r="M105" s="13">
        <v>0.4091319444444444</v>
      </c>
      <c r="N105" s="14">
        <v>204440003491858</v>
      </c>
      <c r="P105" t="str">
        <f t="shared" si="1"/>
        <v/>
      </c>
    </row>
    <row r="106" spans="1:16" ht="16" x14ac:dyDescent="0.2">
      <c r="A106" s="8" t="s">
        <v>158</v>
      </c>
      <c r="C106" s="7" t="s">
        <v>2</v>
      </c>
      <c r="D106" s="7" t="s">
        <v>3389</v>
      </c>
      <c r="E106" s="7" t="str">
        <f>IF(OR(D106="", D106="___"),"", LEFT(D106,FIND(" &gt;",D106)-1))</f>
        <v>Success</v>
      </c>
      <c r="F106" s="7" t="str">
        <f>IF(OR(E106="Success",E106="Qualified Success"),"Current",IF(E106="Failure",IF(RIGHT(D106,6)="Future","Future",IF(RIGHT(D106,10)="Irrelevant","Irrelevant","Current")),""))</f>
        <v>Current</v>
      </c>
      <c r="G106" s="7" t="str">
        <f>IF(OR(ISBLANK(D106),D106="Unclassifiable &gt;"),"",IF(ISNUMBER(SEARCH("Utterance",D106)),"Utterance",IF(ISNUMBER(SEARCH("Response",D106)),"Response",IF(ISNUMBER(SEARCH("Interaction",D106)),"Interaction",IF(ISNUMBER(SEARCH("System",D106)),"System","")))))</f>
        <v/>
      </c>
      <c r="H106" s="7" t="str">
        <f>IF(G106="Utterance", IF(ISNUMBER(SEARCH("Unrecognized",D106)), "Unrecognized", IF(ISNUMBER(SEARCH("Mismatched",D106)), "Mismatched", IF(ISNUMBER(SEARCH("False Positive",D106)), "False Positive", "Irrelevant"))), "")</f>
        <v/>
      </c>
      <c r="J106" s="7" t="s">
        <v>3744</v>
      </c>
      <c r="K106" s="7" t="s">
        <v>3354</v>
      </c>
      <c r="L106" s="9">
        <v>44986</v>
      </c>
      <c r="M106" s="13">
        <v>0.41001157407407413</v>
      </c>
      <c r="N106" s="14">
        <v>513003530749647</v>
      </c>
      <c r="O106" s="7">
        <f>IF(LEN(TRIM($A106))=0,0,LEN($A106)-LEN(SUBSTITUTE($A106," ",""))+1)</f>
        <v>4</v>
      </c>
      <c r="P106">
        <f t="shared" si="1"/>
        <v>3411</v>
      </c>
    </row>
    <row r="107" spans="1:16" ht="128" x14ac:dyDescent="0.2">
      <c r="A107" s="8" t="s">
        <v>1839</v>
      </c>
      <c r="C107" s="7" t="s">
        <v>4</v>
      </c>
      <c r="K107" s="7" t="s">
        <v>3354</v>
      </c>
      <c r="L107" s="9">
        <v>44986</v>
      </c>
      <c r="M107" s="13">
        <v>0.41001157407407413</v>
      </c>
      <c r="N107" s="14">
        <v>513003530749647</v>
      </c>
      <c r="P107" t="str">
        <f t="shared" si="1"/>
        <v/>
      </c>
    </row>
    <row r="108" spans="1:16" ht="16" x14ac:dyDescent="0.2">
      <c r="A108" s="8" t="s">
        <v>158</v>
      </c>
      <c r="C108" s="7" t="s">
        <v>2</v>
      </c>
      <c r="D108" s="7" t="s">
        <v>3389</v>
      </c>
      <c r="E108" s="7" t="str">
        <f>IF(OR(D108="", D108="___"),"", LEFT(D108,FIND(" &gt;",D108)-1))</f>
        <v>Success</v>
      </c>
      <c r="F108" s="7" t="str">
        <f>IF(OR(E108="Success",E108="Qualified Success"),"Current",IF(E108="Failure",IF(RIGHT(D108,6)="Future","Future",IF(RIGHT(D108,10)="Irrelevant","Irrelevant","Current")),""))</f>
        <v>Current</v>
      </c>
      <c r="G108" s="7" t="str">
        <f>IF(OR(ISBLANK(D108),D108="Unclassifiable &gt;"),"",IF(ISNUMBER(SEARCH("Utterance",D108)),"Utterance",IF(ISNUMBER(SEARCH("Response",D108)),"Response",IF(ISNUMBER(SEARCH("Interaction",D108)),"Interaction",IF(ISNUMBER(SEARCH("System",D108)),"System","")))))</f>
        <v/>
      </c>
      <c r="H108" s="7" t="str">
        <f>IF(G108="Utterance", IF(ISNUMBER(SEARCH("Unrecognized",D108)), "Unrecognized", IF(ISNUMBER(SEARCH("Mismatched",D108)), "Mismatched", IF(ISNUMBER(SEARCH("False Positive",D108)), "False Positive", "Irrelevant"))), "")</f>
        <v/>
      </c>
      <c r="J108" s="7" t="s">
        <v>3744</v>
      </c>
      <c r="K108" s="7" t="s">
        <v>3354</v>
      </c>
      <c r="L108" s="9">
        <v>44986</v>
      </c>
      <c r="M108" s="13">
        <v>0.41065972222222219</v>
      </c>
      <c r="N108" s="14">
        <v>513003136266569</v>
      </c>
      <c r="O108" s="7">
        <f>IF(LEN(TRIM($A108))=0,0,LEN($A108)-LEN(SUBSTITUTE($A108," ",""))+1)</f>
        <v>4</v>
      </c>
      <c r="P108">
        <f t="shared" si="1"/>
        <v>3411</v>
      </c>
    </row>
    <row r="109" spans="1:16" ht="128" x14ac:dyDescent="0.2">
      <c r="A109" s="8" t="s">
        <v>1839</v>
      </c>
      <c r="C109" s="7" t="s">
        <v>4</v>
      </c>
      <c r="K109" s="7" t="s">
        <v>3354</v>
      </c>
      <c r="L109" s="9">
        <v>44986</v>
      </c>
      <c r="M109" s="13">
        <v>0.41067129629629634</v>
      </c>
      <c r="N109" s="14">
        <v>513003136266569</v>
      </c>
      <c r="P109" t="str">
        <f t="shared" si="1"/>
        <v/>
      </c>
    </row>
    <row r="110" spans="1:16" ht="16" x14ac:dyDescent="0.2">
      <c r="A110" s="8" t="s">
        <v>1896</v>
      </c>
      <c r="C110" s="7" t="s">
        <v>2</v>
      </c>
      <c r="D110" s="7" t="s">
        <v>3389</v>
      </c>
      <c r="E110" s="7" t="str">
        <f>IF(OR(D110="", D110="___"),"", LEFT(D110,FIND(" &gt;",D110)-1))</f>
        <v>Success</v>
      </c>
      <c r="F110" s="7" t="str">
        <f>IF(OR(E110="Success",E110="Qualified Success"),"Current",IF(E110="Failure",IF(RIGHT(D110,6)="Future","Future",IF(RIGHT(D110,10)="Irrelevant","Irrelevant","Current")),""))</f>
        <v>Current</v>
      </c>
      <c r="G110" s="7" t="str">
        <f>IF(OR(ISBLANK(D110),D110="Unclassifiable &gt;"),"",IF(ISNUMBER(SEARCH("Utterance",D110)),"Utterance",IF(ISNUMBER(SEARCH("Response",D110)),"Response",IF(ISNUMBER(SEARCH("Interaction",D110)),"Interaction",IF(ISNUMBER(SEARCH("System",D110)),"System","")))))</f>
        <v/>
      </c>
      <c r="H110" s="7" t="str">
        <f>IF(G110="Utterance", IF(ISNUMBER(SEARCH("Unrecognized",D110)), "Unrecognized", IF(ISNUMBER(SEARCH("Mismatched",D110)), "Mismatched", IF(ISNUMBER(SEARCH("False Positive",D110)), "False Positive", "Irrelevant"))), "")</f>
        <v/>
      </c>
      <c r="J110" s="7" t="s">
        <v>3743</v>
      </c>
      <c r="K110" s="7" t="s">
        <v>3354</v>
      </c>
      <c r="L110" s="9">
        <v>44986</v>
      </c>
      <c r="M110" s="13">
        <v>0.41269675925925925</v>
      </c>
      <c r="N110" s="14">
        <v>204440003487781</v>
      </c>
      <c r="O110" s="7">
        <f>IF(LEN(TRIM($A110))=0,0,LEN($A110)-LEN(SUBSTITUTE($A110," ",""))+1)</f>
        <v>5</v>
      </c>
      <c r="P110">
        <f t="shared" si="1"/>
        <v>3411</v>
      </c>
    </row>
    <row r="111" spans="1:16" ht="240" x14ac:dyDescent="0.2">
      <c r="A111" s="8" t="s">
        <v>3528</v>
      </c>
      <c r="C111" s="7" t="s">
        <v>4</v>
      </c>
      <c r="K111" s="7" t="s">
        <v>3354</v>
      </c>
      <c r="L111" s="9">
        <v>44986</v>
      </c>
      <c r="M111" s="13">
        <v>0.41271990740740744</v>
      </c>
      <c r="N111" s="14">
        <v>204440003487781</v>
      </c>
      <c r="P111" t="str">
        <f t="shared" si="1"/>
        <v/>
      </c>
    </row>
    <row r="112" spans="1:16" ht="16" x14ac:dyDescent="0.2">
      <c r="A112" s="8" t="s">
        <v>302</v>
      </c>
      <c r="B112" s="7" t="s">
        <v>3487</v>
      </c>
      <c r="C112" s="7" t="s">
        <v>2</v>
      </c>
      <c r="D112" s="7" t="s">
        <v>3389</v>
      </c>
      <c r="E112" s="7" t="str">
        <f>IF(OR(D112="", D112="___"),"", LEFT(D112,FIND(" &gt;",D112)-1))</f>
        <v>Success</v>
      </c>
      <c r="F112" s="7" t="str">
        <f>IF(OR(E112="Success",E112="Qualified Success"),"Current",IF(E112="Failure",IF(RIGHT(D112,6)="Future","Future",IF(RIGHT(D112,10)="Irrelevant","Irrelevant","Current")),""))</f>
        <v>Current</v>
      </c>
      <c r="G112" s="7" t="str">
        <f>IF(OR(ISBLANK(D112),D112="Unclassifiable &gt;"),"",IF(ISNUMBER(SEARCH("Utterance",D112)),"Utterance",IF(ISNUMBER(SEARCH("Response",D112)),"Response",IF(ISNUMBER(SEARCH("Interaction",D112)),"Interaction",IF(ISNUMBER(SEARCH("System",D112)),"System","")))))</f>
        <v/>
      </c>
      <c r="H112" s="7" t="str">
        <f>IF(G112="Utterance", IF(ISNUMBER(SEARCH("Unrecognized",D112)), "Unrecognized", IF(ISNUMBER(SEARCH("Mismatched",D112)), "Mismatched", IF(ISNUMBER(SEARCH("False Positive",D112)), "False Positive", "Irrelevant"))), "")</f>
        <v/>
      </c>
      <c r="J112" s="7" t="s">
        <v>3428</v>
      </c>
      <c r="K112" s="7" t="s">
        <v>3354</v>
      </c>
      <c r="L112" s="9">
        <v>44986</v>
      </c>
      <c r="M112" s="13">
        <v>0.41281250000000003</v>
      </c>
      <c r="N112" s="14">
        <v>204440003492603</v>
      </c>
      <c r="O112" s="7">
        <f>IF(LEN(TRIM($A112))=0,0,LEN($A112)-LEN(SUBSTITUTE($A112," ",""))+1)</f>
        <v>3</v>
      </c>
      <c r="P112">
        <f t="shared" si="1"/>
        <v>3411</v>
      </c>
    </row>
    <row r="113" spans="1:16" ht="64" x14ac:dyDescent="0.2">
      <c r="A113" s="8" t="s">
        <v>220</v>
      </c>
      <c r="C113" s="7" t="s">
        <v>4</v>
      </c>
      <c r="K113" s="7" t="s">
        <v>3354</v>
      </c>
      <c r="L113" s="9">
        <v>44986</v>
      </c>
      <c r="M113" s="13">
        <v>0.41281250000000003</v>
      </c>
      <c r="N113" s="14">
        <v>204440003492603</v>
      </c>
      <c r="P113" t="str">
        <f t="shared" si="1"/>
        <v/>
      </c>
    </row>
    <row r="114" spans="1:16" ht="16" x14ac:dyDescent="0.2">
      <c r="A114" s="8" t="s">
        <v>2617</v>
      </c>
      <c r="C114" s="7" t="s">
        <v>2</v>
      </c>
      <c r="D114" s="7" t="s">
        <v>3391</v>
      </c>
      <c r="E114" s="7" t="str">
        <f>IF(OR(D114="", D114="___"),"", LEFT(D114,FIND(" &gt;",D114)-1))</f>
        <v>Failure</v>
      </c>
      <c r="F114" s="7" t="str">
        <f>IF(OR(E114="Success",E114="Qualified Success"),"Current",IF(E114="Failure",IF(RIGHT(D114,6)="Future","Future",IF(RIGHT(D114,10)="Irrelevant","Irrelevant","Current")),""))</f>
        <v>Current</v>
      </c>
      <c r="G114" s="7" t="str">
        <f>IF(OR(ISBLANK(D114),D114="Unclassifiable &gt;"),"",IF(ISNUMBER(SEARCH("Utterance",D114)),"Utterance",IF(ISNUMBER(SEARCH("Response",D114)),"Response",IF(ISNUMBER(SEARCH("Interaction",D114)),"Interaction",IF(ISNUMBER(SEARCH("System",D114)),"System","")))))</f>
        <v>Utterance</v>
      </c>
      <c r="H114" s="7" t="str">
        <f>IF(G114="Utterance", IF(ISNUMBER(SEARCH("Unrecognized",D114)), "Unrecognized", IF(ISNUMBER(SEARCH("Mismatched",D114)), "Mismatched", IF(ISNUMBER(SEARCH("False Positive",D114)), "False Positive", "Irrelevant"))), "")</f>
        <v>Mismatched</v>
      </c>
      <c r="J114" s="7" t="s">
        <v>3741</v>
      </c>
      <c r="K114" s="7" t="s">
        <v>3354</v>
      </c>
      <c r="L114" s="9">
        <v>44986</v>
      </c>
      <c r="M114" s="13">
        <v>0.41398148148148151</v>
      </c>
      <c r="N114" s="14">
        <v>204440003537501</v>
      </c>
      <c r="O114" s="7">
        <f>IF(LEN(TRIM($A114))=0,0,LEN($A114)-LEN(SUBSTITUTE($A114," ",""))+1)</f>
        <v>3</v>
      </c>
      <c r="P114">
        <f t="shared" si="1"/>
        <v>705</v>
      </c>
    </row>
    <row r="115" spans="1:16" ht="80" x14ac:dyDescent="0.2">
      <c r="A115" s="8" t="s">
        <v>422</v>
      </c>
      <c r="C115" s="7" t="s">
        <v>4</v>
      </c>
      <c r="K115" s="7" t="s">
        <v>3354</v>
      </c>
      <c r="L115" s="9">
        <v>44986</v>
      </c>
      <c r="M115" s="13">
        <v>0.41398148148148151</v>
      </c>
      <c r="N115" s="14">
        <v>204440003537501</v>
      </c>
      <c r="P115" t="str">
        <f t="shared" si="1"/>
        <v/>
      </c>
    </row>
    <row r="116" spans="1:16" ht="16" x14ac:dyDescent="0.2">
      <c r="A116" s="8" t="s">
        <v>2618</v>
      </c>
      <c r="C116" s="7" t="s">
        <v>2</v>
      </c>
      <c r="D116" s="7" t="s">
        <v>3391</v>
      </c>
      <c r="E116" s="7" t="str">
        <f>IF(OR(D116="", D116="___"),"", LEFT(D116,FIND(" &gt;",D116)-1))</f>
        <v>Failure</v>
      </c>
      <c r="F116" s="7" t="str">
        <f>IF(OR(E116="Success",E116="Qualified Success"),"Current",IF(E116="Failure",IF(RIGHT(D116,6)="Future","Future",IF(RIGHT(D116,10)="Irrelevant","Irrelevant","Current")),""))</f>
        <v>Current</v>
      </c>
      <c r="G116" s="7" t="str">
        <f>IF(OR(ISBLANK(D116),D116="Unclassifiable &gt;"),"",IF(ISNUMBER(SEARCH("Utterance",D116)),"Utterance",IF(ISNUMBER(SEARCH("Response",D116)),"Response",IF(ISNUMBER(SEARCH("Interaction",D116)),"Interaction",IF(ISNUMBER(SEARCH("System",D116)),"System","")))))</f>
        <v>Utterance</v>
      </c>
      <c r="H116" s="7" t="str">
        <f>IF(G116="Utterance", IF(ISNUMBER(SEARCH("Unrecognized",D116)), "Unrecognized", IF(ISNUMBER(SEARCH("Mismatched",D116)), "Mismatched", IF(ISNUMBER(SEARCH("False Positive",D116)), "False Positive", "Irrelevant"))), "")</f>
        <v>Mismatched</v>
      </c>
      <c r="J116" s="7" t="s">
        <v>3741</v>
      </c>
      <c r="K116" s="7" t="s">
        <v>3354</v>
      </c>
      <c r="L116" s="9">
        <v>44986</v>
      </c>
      <c r="M116" s="13">
        <v>0.41450231481481481</v>
      </c>
      <c r="N116" s="14">
        <v>204440003537501</v>
      </c>
      <c r="O116" s="7">
        <f>IF(LEN(TRIM($A116))=0,0,LEN($A116)-LEN(SUBSTITUTE($A116," ",""))+1)</f>
        <v>3</v>
      </c>
      <c r="P116">
        <f t="shared" si="1"/>
        <v>705</v>
      </c>
    </row>
    <row r="117" spans="1:16" ht="176" x14ac:dyDescent="0.2">
      <c r="A117" s="8" t="s">
        <v>2619</v>
      </c>
      <c r="C117" s="7" t="s">
        <v>4</v>
      </c>
      <c r="K117" s="7" t="s">
        <v>3354</v>
      </c>
      <c r="L117" s="9">
        <v>44986</v>
      </c>
      <c r="M117" s="13">
        <v>0.4145138888888889</v>
      </c>
      <c r="N117" s="14">
        <v>204440003537501</v>
      </c>
      <c r="P117" t="str">
        <f t="shared" si="1"/>
        <v/>
      </c>
    </row>
    <row r="118" spans="1:16" ht="16" x14ac:dyDescent="0.2">
      <c r="A118" s="8" t="s">
        <v>1898</v>
      </c>
      <c r="C118" s="7" t="s">
        <v>2</v>
      </c>
      <c r="D118" s="7" t="s">
        <v>3391</v>
      </c>
      <c r="E118" s="7" t="str">
        <f>IF(OR(D118="", D118="___"),"", LEFT(D118,FIND(" &gt;",D118)-1))</f>
        <v>Failure</v>
      </c>
      <c r="F118" s="7" t="str">
        <f>IF(OR(E118="Success",E118="Qualified Success"),"Current",IF(E118="Failure",IF(RIGHT(D118,6)="Future","Future",IF(RIGHT(D118,10)="Irrelevant","Irrelevant","Current")),""))</f>
        <v>Current</v>
      </c>
      <c r="G118" s="7" t="str">
        <f>IF(OR(ISBLANK(D118),D118="Unclassifiable &gt;"),"",IF(ISNUMBER(SEARCH("Utterance",D118)),"Utterance",IF(ISNUMBER(SEARCH("Response",D118)),"Response",IF(ISNUMBER(SEARCH("Interaction",D118)),"Interaction",IF(ISNUMBER(SEARCH("System",D118)),"System","")))))</f>
        <v>Utterance</v>
      </c>
      <c r="H118" s="7" t="str">
        <f>IF(G118="Utterance", IF(ISNUMBER(SEARCH("Unrecognized",D118)), "Unrecognized", IF(ISNUMBER(SEARCH("Mismatched",D118)), "Mismatched", IF(ISNUMBER(SEARCH("False Positive",D118)), "False Positive", "Irrelevant"))), "")</f>
        <v>Mismatched</v>
      </c>
      <c r="J118" s="7" t="s">
        <v>3434</v>
      </c>
      <c r="K118" s="7" t="s">
        <v>3354</v>
      </c>
      <c r="L118" s="9">
        <v>44986</v>
      </c>
      <c r="M118" s="13">
        <v>0.41546296296296298</v>
      </c>
      <c r="N118" s="14">
        <v>513001750310360</v>
      </c>
      <c r="O118" s="7">
        <f>IF(LEN(TRIM($A118))=0,0,LEN($A118)-LEN(SUBSTITUTE($A118," ",""))+1)</f>
        <v>2</v>
      </c>
      <c r="P118">
        <f t="shared" si="1"/>
        <v>705</v>
      </c>
    </row>
    <row r="119" spans="1:16" ht="64" x14ac:dyDescent="0.2">
      <c r="A119" s="8" t="s">
        <v>254</v>
      </c>
      <c r="C119" s="7" t="s">
        <v>4</v>
      </c>
      <c r="K119" s="7" t="s">
        <v>3354</v>
      </c>
      <c r="L119" s="9">
        <v>44986</v>
      </c>
      <c r="M119" s="13">
        <v>0.41546296296296298</v>
      </c>
      <c r="N119" s="14">
        <v>513001750310360</v>
      </c>
      <c r="P119" t="str">
        <f t="shared" si="1"/>
        <v/>
      </c>
    </row>
    <row r="120" spans="1:16" ht="16" x14ac:dyDescent="0.2">
      <c r="A120" s="8" t="s">
        <v>2339</v>
      </c>
      <c r="C120" s="7" t="s">
        <v>2</v>
      </c>
      <c r="D120" s="7" t="s">
        <v>3391</v>
      </c>
      <c r="E120" s="7" t="str">
        <f>IF(OR(D120="", D120="___"),"", LEFT(D120,FIND(" &gt;",D120)-1))</f>
        <v>Failure</v>
      </c>
      <c r="F120" s="7" t="str">
        <f>IF(OR(E120="Success",E120="Qualified Success"),"Current",IF(E120="Failure",IF(RIGHT(D120,6)="Future","Future",IF(RIGHT(D120,10)="Irrelevant","Irrelevant","Current")),""))</f>
        <v>Current</v>
      </c>
      <c r="G120" s="7" t="str">
        <f>IF(OR(ISBLANK(D120),D120="Unclassifiable &gt;"),"",IF(ISNUMBER(SEARCH("Utterance",D120)),"Utterance",IF(ISNUMBER(SEARCH("Response",D120)),"Response",IF(ISNUMBER(SEARCH("Interaction",D120)),"Interaction",IF(ISNUMBER(SEARCH("System",D120)),"System","")))))</f>
        <v>Utterance</v>
      </c>
      <c r="H120" s="7" t="str">
        <f>IF(G120="Utterance", IF(ISNUMBER(SEARCH("Unrecognized",D120)), "Unrecognized", IF(ISNUMBER(SEARCH("Mismatched",D120)), "Mismatched", IF(ISNUMBER(SEARCH("False Positive",D120)), "False Positive", "Irrelevant"))), "")</f>
        <v>Mismatched</v>
      </c>
      <c r="J120" s="7" t="s">
        <v>3742</v>
      </c>
      <c r="K120" s="7" t="s">
        <v>3354</v>
      </c>
      <c r="L120" s="9">
        <v>44986</v>
      </c>
      <c r="M120" s="13">
        <v>0.41769675925925925</v>
      </c>
      <c r="N120" s="14">
        <v>204440003502698</v>
      </c>
      <c r="O120" s="7">
        <f>IF(LEN(TRIM($A120))=0,0,LEN($A120)-LEN(SUBSTITUTE($A120," ",""))+1)</f>
        <v>3</v>
      </c>
      <c r="P120">
        <f t="shared" si="1"/>
        <v>705</v>
      </c>
    </row>
    <row r="121" spans="1:16" ht="144" x14ac:dyDescent="0.2">
      <c r="A121" s="8" t="s">
        <v>247</v>
      </c>
      <c r="C121" s="7" t="s">
        <v>4</v>
      </c>
      <c r="K121" s="7" t="s">
        <v>3354</v>
      </c>
      <c r="L121" s="9">
        <v>44986</v>
      </c>
      <c r="M121" s="13">
        <v>0.41769675925925925</v>
      </c>
      <c r="N121" s="14">
        <v>204440003502698</v>
      </c>
      <c r="P121" t="str">
        <f t="shared" si="1"/>
        <v/>
      </c>
    </row>
    <row r="122" spans="1:16" ht="16" x14ac:dyDescent="0.2">
      <c r="A122" s="8" t="s">
        <v>2338</v>
      </c>
      <c r="C122" s="7" t="s">
        <v>2</v>
      </c>
      <c r="D122" s="7" t="s">
        <v>3391</v>
      </c>
      <c r="E122" s="7" t="str">
        <f>IF(OR(D122="", D122="___"),"", LEFT(D122,FIND(" &gt;",D122)-1))</f>
        <v>Failure</v>
      </c>
      <c r="F122" s="7" t="str">
        <f>IF(OR(E122="Success",E122="Qualified Success"),"Current",IF(E122="Failure",IF(RIGHT(D122,6)="Future","Future",IF(RIGHT(D122,10)="Irrelevant","Irrelevant","Current")),""))</f>
        <v>Current</v>
      </c>
      <c r="G122" s="7" t="str">
        <f>IF(OR(ISBLANK(D122),D122="Unclassifiable &gt;"),"",IF(ISNUMBER(SEARCH("Utterance",D122)),"Utterance",IF(ISNUMBER(SEARCH("Response",D122)),"Response",IF(ISNUMBER(SEARCH("Interaction",D122)),"Interaction",IF(ISNUMBER(SEARCH("System",D122)),"System","")))))</f>
        <v>Utterance</v>
      </c>
      <c r="H122" s="7" t="str">
        <f>IF(G122="Utterance", IF(ISNUMBER(SEARCH("Unrecognized",D122)), "Unrecognized", IF(ISNUMBER(SEARCH("Mismatched",D122)), "Mismatched", IF(ISNUMBER(SEARCH("False Positive",D122)), "False Positive", "Irrelevant"))), "")</f>
        <v>Mismatched</v>
      </c>
      <c r="J122" s="7" t="s">
        <v>3742</v>
      </c>
      <c r="K122" s="7" t="s">
        <v>3354</v>
      </c>
      <c r="L122" s="9">
        <v>44986</v>
      </c>
      <c r="M122" s="13">
        <v>0.41818287037037033</v>
      </c>
      <c r="N122" s="14">
        <v>204440003502698</v>
      </c>
      <c r="O122" s="7">
        <f>IF(LEN(TRIM($A122))=0,0,LEN($A122)-LEN(SUBSTITUTE($A122," ",""))+1)</f>
        <v>3</v>
      </c>
      <c r="P122">
        <f t="shared" si="1"/>
        <v>705</v>
      </c>
    </row>
    <row r="123" spans="1:16" ht="144" x14ac:dyDescent="0.2">
      <c r="A123" s="8" t="s">
        <v>247</v>
      </c>
      <c r="C123" s="7" t="s">
        <v>4</v>
      </c>
      <c r="K123" s="7" t="s">
        <v>3354</v>
      </c>
      <c r="L123" s="9">
        <v>44986</v>
      </c>
      <c r="M123" s="13">
        <v>0.41818287037037033</v>
      </c>
      <c r="N123" s="14">
        <v>204440003502698</v>
      </c>
      <c r="P123" t="str">
        <f t="shared" si="1"/>
        <v/>
      </c>
    </row>
    <row r="124" spans="1:16" ht="16" x14ac:dyDescent="0.2">
      <c r="A124" s="8" t="s">
        <v>3241</v>
      </c>
      <c r="C124" s="7" t="s">
        <v>2</v>
      </c>
      <c r="D124" s="7" t="s">
        <v>3391</v>
      </c>
      <c r="E124" s="7" t="str">
        <f>IF(OR(D124="", D124="___"),"", LEFT(D124,FIND(" &gt;",D124)-1))</f>
        <v>Failure</v>
      </c>
      <c r="F124" s="7" t="str">
        <f>IF(OR(E124="Success",E124="Qualified Success"),"Current",IF(E124="Failure",IF(RIGHT(D124,6)="Future","Future",IF(RIGHT(D124,10)="Irrelevant","Irrelevant","Current")),""))</f>
        <v>Current</v>
      </c>
      <c r="G124" s="7" t="str">
        <f>IF(OR(ISBLANK(D124),D124="Unclassifiable &gt;"),"",IF(ISNUMBER(SEARCH("Utterance",D124)),"Utterance",IF(ISNUMBER(SEARCH("Response",D124)),"Response",IF(ISNUMBER(SEARCH("Interaction",D124)),"Interaction",IF(ISNUMBER(SEARCH("System",D124)),"System","")))))</f>
        <v>Utterance</v>
      </c>
      <c r="H124" s="7" t="str">
        <f>IF(G124="Utterance", IF(ISNUMBER(SEARCH("Unrecognized",D124)), "Unrecognized", IF(ISNUMBER(SEARCH("Mismatched",D124)), "Mismatched", IF(ISNUMBER(SEARCH("False Positive",D124)), "False Positive", "Irrelevant"))), "")</f>
        <v>Mismatched</v>
      </c>
      <c r="J124" s="7" t="s">
        <v>3742</v>
      </c>
      <c r="K124" s="7" t="s">
        <v>3354</v>
      </c>
      <c r="L124" s="9">
        <v>44986</v>
      </c>
      <c r="M124" s="13">
        <v>0.42383101851851851</v>
      </c>
      <c r="N124" s="14">
        <v>513003118073911</v>
      </c>
      <c r="O124" s="7">
        <f>IF(LEN(TRIM($A124))=0,0,LEN($A124)-LEN(SUBSTITUTE($A124," ",""))+1)</f>
        <v>2</v>
      </c>
      <c r="P124">
        <f t="shared" si="1"/>
        <v>705</v>
      </c>
    </row>
    <row r="125" spans="1:16" ht="144" x14ac:dyDescent="0.2">
      <c r="A125" s="8" t="s">
        <v>247</v>
      </c>
      <c r="C125" s="7" t="s">
        <v>4</v>
      </c>
      <c r="K125" s="7" t="s">
        <v>3354</v>
      </c>
      <c r="L125" s="9">
        <v>44986</v>
      </c>
      <c r="M125" s="13">
        <v>0.42383101851851851</v>
      </c>
      <c r="N125" s="14">
        <v>513003118073911</v>
      </c>
      <c r="P125" t="str">
        <f t="shared" si="1"/>
        <v/>
      </c>
    </row>
    <row r="126" spans="1:16" ht="16" x14ac:dyDescent="0.2">
      <c r="A126" s="8" t="s">
        <v>3242</v>
      </c>
      <c r="C126" s="7" t="s">
        <v>2</v>
      </c>
      <c r="D126" s="7" t="s">
        <v>3391</v>
      </c>
      <c r="E126" s="7" t="str">
        <f>IF(OR(D126="", D126="___"),"", LEFT(D126,FIND(" &gt;",D126)-1))</f>
        <v>Failure</v>
      </c>
      <c r="F126" s="7" t="str">
        <f>IF(OR(E126="Success",E126="Qualified Success"),"Current",IF(E126="Failure",IF(RIGHT(D126,6)="Future","Future",IF(RIGHT(D126,10)="Irrelevant","Irrelevant","Current")),""))</f>
        <v>Current</v>
      </c>
      <c r="G126" s="7" t="str">
        <f>IF(OR(ISBLANK(D126),D126="Unclassifiable &gt;"),"",IF(ISNUMBER(SEARCH("Utterance",D126)),"Utterance",IF(ISNUMBER(SEARCH("Response",D126)),"Response",IF(ISNUMBER(SEARCH("Interaction",D126)),"Interaction",IF(ISNUMBER(SEARCH("System",D126)),"System","")))))</f>
        <v>Utterance</v>
      </c>
      <c r="H126" s="7" t="str">
        <f>IF(G126="Utterance", IF(ISNUMBER(SEARCH("Unrecognized",D126)), "Unrecognized", IF(ISNUMBER(SEARCH("Mismatched",D126)), "Mismatched", IF(ISNUMBER(SEARCH("False Positive",D126)), "False Positive", "Irrelevant"))), "")</f>
        <v>Mismatched</v>
      </c>
      <c r="J126" s="7" t="s">
        <v>3742</v>
      </c>
      <c r="K126" s="7" t="s">
        <v>3354</v>
      </c>
      <c r="L126" s="9">
        <v>44986</v>
      </c>
      <c r="M126" s="13">
        <v>0.42412037037037037</v>
      </c>
      <c r="N126" s="14">
        <v>513003118073911</v>
      </c>
      <c r="O126" s="7">
        <f>IF(LEN(TRIM($A126))=0,0,LEN($A126)-LEN(SUBSTITUTE($A126," ",""))+1)</f>
        <v>2</v>
      </c>
      <c r="P126">
        <f t="shared" si="1"/>
        <v>705</v>
      </c>
    </row>
    <row r="127" spans="1:16" ht="144" x14ac:dyDescent="0.2">
      <c r="A127" s="8" t="s">
        <v>247</v>
      </c>
      <c r="C127" s="7" t="s">
        <v>4</v>
      </c>
      <c r="K127" s="7" t="s">
        <v>3354</v>
      </c>
      <c r="L127" s="9">
        <v>44986</v>
      </c>
      <c r="M127" s="13">
        <v>0.42412037037037037</v>
      </c>
      <c r="N127" s="14">
        <v>513003118073911</v>
      </c>
      <c r="P127" t="str">
        <f t="shared" si="1"/>
        <v/>
      </c>
    </row>
    <row r="128" spans="1:16" ht="16" x14ac:dyDescent="0.2">
      <c r="A128" s="8" t="s">
        <v>3242</v>
      </c>
      <c r="C128" s="7" t="s">
        <v>2</v>
      </c>
      <c r="D128" s="7" t="s">
        <v>3391</v>
      </c>
      <c r="E128" s="7" t="str">
        <f>IF(OR(D128="", D128="___"),"", LEFT(D128,FIND(" &gt;",D128)-1))</f>
        <v>Failure</v>
      </c>
      <c r="F128" s="7" t="str">
        <f>IF(OR(E128="Success",E128="Qualified Success"),"Current",IF(E128="Failure",IF(RIGHT(D128,6)="Future","Future",IF(RIGHT(D128,10)="Irrelevant","Irrelevant","Current")),""))</f>
        <v>Current</v>
      </c>
      <c r="G128" s="7" t="str">
        <f>IF(OR(ISBLANK(D128),D128="Unclassifiable &gt;"),"",IF(ISNUMBER(SEARCH("Utterance",D128)),"Utterance",IF(ISNUMBER(SEARCH("Response",D128)),"Response",IF(ISNUMBER(SEARCH("Interaction",D128)),"Interaction",IF(ISNUMBER(SEARCH("System",D128)),"System","")))))</f>
        <v>Utterance</v>
      </c>
      <c r="H128" s="7" t="str">
        <f>IF(G128="Utterance", IF(ISNUMBER(SEARCH("Unrecognized",D128)), "Unrecognized", IF(ISNUMBER(SEARCH("Mismatched",D128)), "Mismatched", IF(ISNUMBER(SEARCH("False Positive",D128)), "False Positive", "Irrelevant"))), "")</f>
        <v>Mismatched</v>
      </c>
      <c r="J128" s="7" t="s">
        <v>3742</v>
      </c>
      <c r="K128" s="7" t="s">
        <v>3354</v>
      </c>
      <c r="L128" s="9">
        <v>44986</v>
      </c>
      <c r="M128" s="13">
        <v>0.42460648148148145</v>
      </c>
      <c r="N128" s="14">
        <v>513003118073911</v>
      </c>
      <c r="O128" s="7">
        <f>IF(LEN(TRIM($A128))=0,0,LEN($A128)-LEN(SUBSTITUTE($A128," ",""))+1)</f>
        <v>2</v>
      </c>
      <c r="P128">
        <f t="shared" si="1"/>
        <v>705</v>
      </c>
    </row>
    <row r="129" spans="1:16" ht="144" x14ac:dyDescent="0.2">
      <c r="A129" s="8" t="s">
        <v>247</v>
      </c>
      <c r="C129" s="7" t="s">
        <v>4</v>
      </c>
      <c r="K129" s="7" t="s">
        <v>3354</v>
      </c>
      <c r="L129" s="9">
        <v>44986</v>
      </c>
      <c r="M129" s="13">
        <v>0.42460648148148145</v>
      </c>
      <c r="N129" s="14">
        <v>513003118073911</v>
      </c>
      <c r="P129" t="str">
        <f t="shared" si="1"/>
        <v/>
      </c>
    </row>
    <row r="130" spans="1:16" ht="16" x14ac:dyDescent="0.2">
      <c r="A130" s="8" t="s">
        <v>3243</v>
      </c>
      <c r="C130" s="7" t="s">
        <v>2</v>
      </c>
      <c r="D130" s="7" t="s">
        <v>3391</v>
      </c>
      <c r="E130" s="7" t="str">
        <f>IF(OR(D130="", D130="___"),"", LEFT(D130,FIND(" &gt;",D130)-1))</f>
        <v>Failure</v>
      </c>
      <c r="F130" s="7" t="str">
        <f>IF(OR(E130="Success",E130="Qualified Success"),"Current",IF(E130="Failure",IF(RIGHT(D130,6)="Future","Future",IF(RIGHT(D130,10)="Irrelevant","Irrelevant","Current")),""))</f>
        <v>Current</v>
      </c>
      <c r="G130" s="7" t="str">
        <f>IF(OR(ISBLANK(D130),D130="Unclassifiable &gt;"),"",IF(ISNUMBER(SEARCH("Utterance",D130)),"Utterance",IF(ISNUMBER(SEARCH("Response",D130)),"Response",IF(ISNUMBER(SEARCH("Interaction",D130)),"Interaction",IF(ISNUMBER(SEARCH("System",D130)),"System","")))))</f>
        <v>Utterance</v>
      </c>
      <c r="H130" s="7" t="str">
        <f>IF(G130="Utterance", IF(ISNUMBER(SEARCH("Unrecognized",D130)), "Unrecognized", IF(ISNUMBER(SEARCH("Mismatched",D130)), "Mismatched", IF(ISNUMBER(SEARCH("False Positive",D130)), "False Positive", "Irrelevant"))), "")</f>
        <v>Mismatched</v>
      </c>
      <c r="J130" s="7" t="s">
        <v>3449</v>
      </c>
      <c r="K130" s="7" t="s">
        <v>3354</v>
      </c>
      <c r="L130" s="9">
        <v>44986</v>
      </c>
      <c r="M130" s="13">
        <v>0.42491898148148149</v>
      </c>
      <c r="N130" s="14">
        <v>513003118073911</v>
      </c>
      <c r="O130" s="7">
        <f>IF(LEN(TRIM($A130))=0,0,LEN($A130)-LEN(SUBSTITUTE($A130," ",""))+1)</f>
        <v>2</v>
      </c>
      <c r="P130">
        <f t="shared" si="1"/>
        <v>705</v>
      </c>
    </row>
    <row r="131" spans="1:16" ht="224" x14ac:dyDescent="0.2">
      <c r="A131" s="8" t="s">
        <v>1857</v>
      </c>
      <c r="C131" s="7" t="s">
        <v>4</v>
      </c>
      <c r="K131" s="7" t="s">
        <v>3354</v>
      </c>
      <c r="L131" s="9">
        <v>44986</v>
      </c>
      <c r="M131" s="13">
        <v>0.42491898148148149</v>
      </c>
      <c r="N131" s="14">
        <v>513003118073911</v>
      </c>
      <c r="P131" t="str">
        <f t="shared" ref="P131:P194" si="2">IF(D131="", "", COUNTIF($D$1:$D$12000, D131))</f>
        <v/>
      </c>
    </row>
    <row r="132" spans="1:16" ht="16" x14ac:dyDescent="0.2">
      <c r="A132" s="8" t="s">
        <v>2915</v>
      </c>
      <c r="C132" s="7" t="s">
        <v>2</v>
      </c>
      <c r="D132" s="7" t="s">
        <v>3389</v>
      </c>
      <c r="E132" s="7" t="str">
        <f>IF(OR(D132="", D132="___"),"", LEFT(D132,FIND(" &gt;",D132)-1))</f>
        <v>Success</v>
      </c>
      <c r="F132" s="7" t="str">
        <f>IF(OR(E132="Success",E132="Qualified Success"),"Current",IF(E132="Failure",IF(RIGHT(D132,6)="Future","Future",IF(RIGHT(D132,10)="Irrelevant","Irrelevant","Current")),""))</f>
        <v>Current</v>
      </c>
      <c r="G132" s="7" t="str">
        <f>IF(OR(ISBLANK(D132),D132="Unclassifiable &gt;"),"",IF(ISNUMBER(SEARCH("Utterance",D132)),"Utterance",IF(ISNUMBER(SEARCH("Response",D132)),"Response",IF(ISNUMBER(SEARCH("Interaction",D132)),"Interaction",IF(ISNUMBER(SEARCH("System",D132)),"System","")))))</f>
        <v/>
      </c>
      <c r="H132" s="7" t="str">
        <f>IF(G132="Utterance", IF(ISNUMBER(SEARCH("Unrecognized",D132)), "Unrecognized", IF(ISNUMBER(SEARCH("Mismatched",D132)), "Mismatched", IF(ISNUMBER(SEARCH("False Positive",D132)), "False Positive", "Irrelevant"))), "")</f>
        <v/>
      </c>
      <c r="J132" s="7" t="s">
        <v>3741</v>
      </c>
      <c r="K132" s="7" t="s">
        <v>3354</v>
      </c>
      <c r="L132" s="9">
        <v>44986</v>
      </c>
      <c r="M132" s="13">
        <v>0.42526620370370366</v>
      </c>
      <c r="N132" s="14">
        <v>202000473582649</v>
      </c>
      <c r="O132" s="7">
        <f>IF(LEN(TRIM($A132))=0,0,LEN($A132)-LEN(SUBSTITUTE($A132," ",""))+1)</f>
        <v>2</v>
      </c>
      <c r="P132">
        <f t="shared" si="2"/>
        <v>3411</v>
      </c>
    </row>
    <row r="133" spans="1:16" ht="160" x14ac:dyDescent="0.2">
      <c r="A133" s="8" t="s">
        <v>238</v>
      </c>
      <c r="C133" s="7" t="s">
        <v>4</v>
      </c>
      <c r="K133" s="7" t="s">
        <v>3354</v>
      </c>
      <c r="L133" s="9">
        <v>44986</v>
      </c>
      <c r="M133" s="13">
        <v>0.42526620370370366</v>
      </c>
      <c r="N133" s="14">
        <v>202000473582649</v>
      </c>
      <c r="P133" t="str">
        <f t="shared" si="2"/>
        <v/>
      </c>
    </row>
    <row r="134" spans="1:16" ht="16" x14ac:dyDescent="0.2">
      <c r="A134" s="8" t="s">
        <v>2406</v>
      </c>
      <c r="C134" s="7" t="s">
        <v>2</v>
      </c>
      <c r="D134" s="7" t="s">
        <v>3408</v>
      </c>
      <c r="E134" s="7" t="str">
        <f>IF(OR(D134="", D134="___"),"", LEFT(D134,FIND(" &gt;",D134)-1))</f>
        <v>Qualified Success</v>
      </c>
      <c r="F134" s="7" t="str">
        <f>IF(OR(E134="Success",E134="Qualified Success"),"Current",IF(E134="Failure",IF(RIGHT(D134,6)="Future","Future",IF(RIGHT(D134,10)="Irrelevant","Irrelevant","Current")),""))</f>
        <v>Current</v>
      </c>
      <c r="G134" s="7" t="str">
        <f>IF(OR(ISBLANK(D134),D134="Unclassifiable &gt;"),"",IF(ISNUMBER(SEARCH("Utterance",D134)),"Utterance",IF(ISNUMBER(SEARCH("Response",D134)),"Response",IF(ISNUMBER(SEARCH("Interaction",D134)),"Interaction",IF(ISNUMBER(SEARCH("System",D134)),"System","")))))</f>
        <v>Response</v>
      </c>
      <c r="H134" s="7" t="str">
        <f>IF(G134="Utterance", IF(ISNUMBER(SEARCH("Unrecognized",D134)), "Unrecognized", IF(ISNUMBER(SEARCH("Mismatched",D134)), "Mismatched", IF(ISNUMBER(SEARCH("False Positive",D134)), "False Positive", "Irrelevant"))), "")</f>
        <v/>
      </c>
      <c r="J134" s="7" t="s">
        <v>213</v>
      </c>
      <c r="K134" s="7" t="s">
        <v>3354</v>
      </c>
      <c r="L134" s="9">
        <v>44986</v>
      </c>
      <c r="M134" s="13">
        <v>0.4253587962962963</v>
      </c>
      <c r="N134" s="14">
        <v>204440003505364</v>
      </c>
      <c r="O134" s="7">
        <f>IF(LEN(TRIM($A134))=0,0,LEN($A134)-LEN(SUBSTITUTE($A134," ",""))+1)</f>
        <v>6</v>
      </c>
      <c r="P134">
        <f t="shared" si="2"/>
        <v>46</v>
      </c>
    </row>
    <row r="135" spans="1:16" ht="128" x14ac:dyDescent="0.2">
      <c r="A135" s="8" t="s">
        <v>1862</v>
      </c>
      <c r="C135" s="7" t="s">
        <v>4</v>
      </c>
      <c r="K135" s="7" t="s">
        <v>3354</v>
      </c>
      <c r="L135" s="9">
        <v>44986</v>
      </c>
      <c r="M135" s="13">
        <v>0.4253587962962963</v>
      </c>
      <c r="N135" s="14">
        <v>204440003505364</v>
      </c>
      <c r="P135" t="str">
        <f t="shared" si="2"/>
        <v/>
      </c>
    </row>
    <row r="136" spans="1:16" ht="16" x14ac:dyDescent="0.2">
      <c r="A136" s="8" t="s">
        <v>3239</v>
      </c>
      <c r="C136" s="7" t="s">
        <v>2</v>
      </c>
      <c r="D136" s="7" t="s">
        <v>3389</v>
      </c>
      <c r="E136" s="7" t="str">
        <f>IF(OR(D136="", D136="___"),"", LEFT(D136,FIND(" &gt;",D136)-1))</f>
        <v>Success</v>
      </c>
      <c r="F136" s="7" t="str">
        <f>IF(OR(E136="Success",E136="Qualified Success"),"Current",IF(E136="Failure",IF(RIGHT(D136,6)="Future","Future",IF(RIGHT(D136,10)="Irrelevant","Irrelevant","Current")),""))</f>
        <v>Current</v>
      </c>
      <c r="G136" s="7" t="str">
        <f>IF(OR(ISBLANK(D136),D136="Unclassifiable &gt;"),"",IF(ISNUMBER(SEARCH("Utterance",D136)),"Utterance",IF(ISNUMBER(SEARCH("Response",D136)),"Response",IF(ISNUMBER(SEARCH("Interaction",D136)),"Interaction",IF(ISNUMBER(SEARCH("System",D136)),"System","")))))</f>
        <v/>
      </c>
      <c r="H136" s="7" t="str">
        <f>IF(G136="Utterance", IF(ISNUMBER(SEARCH("Unrecognized",D136)), "Unrecognized", IF(ISNUMBER(SEARCH("Mismatched",D136)), "Mismatched", IF(ISNUMBER(SEARCH("False Positive",D136)), "False Positive", "Irrelevant"))), "")</f>
        <v/>
      </c>
      <c r="J136" s="7" t="s">
        <v>3749</v>
      </c>
      <c r="K136" s="7" t="s">
        <v>3354</v>
      </c>
      <c r="L136" s="9">
        <v>44986</v>
      </c>
      <c r="M136" s="13">
        <v>0.42870370370370375</v>
      </c>
      <c r="N136" s="14">
        <v>513003118073911</v>
      </c>
      <c r="O136" s="7">
        <f>IF(LEN(TRIM($A136))=0,0,LEN($A136)-LEN(SUBSTITUTE($A136," ",""))+1)</f>
        <v>3</v>
      </c>
      <c r="P136">
        <f t="shared" si="2"/>
        <v>3411</v>
      </c>
    </row>
    <row r="137" spans="1:16" ht="48" x14ac:dyDescent="0.2">
      <c r="A137" s="8" t="s">
        <v>3240</v>
      </c>
      <c r="C137" s="7" t="s">
        <v>4</v>
      </c>
      <c r="K137" s="7" t="s">
        <v>3354</v>
      </c>
      <c r="L137" s="9">
        <v>44986</v>
      </c>
      <c r="M137" s="13">
        <v>0.42873842592592593</v>
      </c>
      <c r="N137" s="14">
        <v>513003118073911</v>
      </c>
      <c r="P137" t="str">
        <f t="shared" si="2"/>
        <v/>
      </c>
    </row>
    <row r="138" spans="1:16" ht="16" x14ac:dyDescent="0.2">
      <c r="A138" s="8" t="s">
        <v>1121</v>
      </c>
      <c r="C138" s="7" t="s">
        <v>2</v>
      </c>
      <c r="D138" s="7" t="s">
        <v>3411</v>
      </c>
      <c r="E138" s="7" t="str">
        <f>IF(OR(D138="", D138="___"),"", LEFT(D138,FIND(" &gt;",D138)-1))</f>
        <v>Qualified Success</v>
      </c>
      <c r="F138" s="7" t="str">
        <f>IF(OR(E138="Success",E138="Qualified Success"),"Current",IF(E138="Failure",IF(RIGHT(D138,6)="Future","Future",IF(RIGHT(D138,10)="Irrelevant","Irrelevant","Current")),""))</f>
        <v>Current</v>
      </c>
      <c r="G138" s="7" t="str">
        <f>IF(OR(ISBLANK(D138),D138="Unclassifiable &gt;"),"",IF(ISNUMBER(SEARCH("Utterance",D138)),"Utterance",IF(ISNUMBER(SEARCH("Response",D138)),"Response",IF(ISNUMBER(SEARCH("Interaction",D138)),"Interaction",IF(ISNUMBER(SEARCH("System",D138)),"System","")))))</f>
        <v>Response</v>
      </c>
      <c r="H138" s="7" t="str">
        <f>IF(G138="Utterance", IF(ISNUMBER(SEARCH("Unrecognized",D138)), "Unrecognized", IF(ISNUMBER(SEARCH("Mismatched",D138)), "Mismatched", IF(ISNUMBER(SEARCH("False Positive",D138)), "False Positive", "Irrelevant"))), "")</f>
        <v/>
      </c>
      <c r="J138" s="7" t="s">
        <v>3743</v>
      </c>
      <c r="K138" s="7" t="s">
        <v>3354</v>
      </c>
      <c r="L138" s="9">
        <v>44986</v>
      </c>
      <c r="M138" s="13">
        <v>0.42944444444444446</v>
      </c>
      <c r="N138" s="14">
        <v>202000473582649</v>
      </c>
      <c r="O138" s="7">
        <f>IF(LEN(TRIM($A138))=0,0,LEN($A138)-LEN(SUBSTITUTE($A138," ",""))+1)</f>
        <v>1</v>
      </c>
      <c r="P138">
        <f t="shared" si="2"/>
        <v>201</v>
      </c>
    </row>
    <row r="139" spans="1:16" ht="64" x14ac:dyDescent="0.2">
      <c r="A139" s="8" t="s">
        <v>327</v>
      </c>
      <c r="C139" s="7" t="s">
        <v>4</v>
      </c>
      <c r="K139" s="7" t="s">
        <v>3354</v>
      </c>
      <c r="L139" s="9">
        <v>44986</v>
      </c>
      <c r="M139" s="13">
        <v>0.42944444444444446</v>
      </c>
      <c r="N139" s="14">
        <v>202000473582649</v>
      </c>
      <c r="P139" t="str">
        <f t="shared" si="2"/>
        <v/>
      </c>
    </row>
    <row r="140" spans="1:16" ht="16" x14ac:dyDescent="0.2">
      <c r="A140" s="8" t="s">
        <v>248</v>
      </c>
      <c r="C140" s="7" t="s">
        <v>2</v>
      </c>
      <c r="D140" s="7" t="s">
        <v>3389</v>
      </c>
      <c r="E140" s="7" t="str">
        <f>IF(OR(D140="", D140="___"),"", LEFT(D140,FIND(" &gt;",D140)-1))</f>
        <v>Success</v>
      </c>
      <c r="F140" s="7" t="str">
        <f>IF(OR(E140="Success",E140="Qualified Success"),"Current",IF(E140="Failure",IF(RIGHT(D140,6)="Future","Future",IF(RIGHT(D140,10)="Irrelevant","Irrelevant","Current")),""))</f>
        <v>Current</v>
      </c>
      <c r="G140" s="7" t="str">
        <f>IF(OR(ISBLANK(D140),D140="Unclassifiable &gt;"),"",IF(ISNUMBER(SEARCH("Utterance",D140)),"Utterance",IF(ISNUMBER(SEARCH("Response",D140)),"Response",IF(ISNUMBER(SEARCH("Interaction",D140)),"Interaction",IF(ISNUMBER(SEARCH("System",D140)),"System","")))))</f>
        <v/>
      </c>
      <c r="H140" s="7" t="str">
        <f>IF(G140="Utterance", IF(ISNUMBER(SEARCH("Unrecognized",D140)), "Unrecognized", IF(ISNUMBER(SEARCH("Mismatched",D140)), "Mismatched", IF(ISNUMBER(SEARCH("False Positive",D140)), "False Positive", "Irrelevant"))), "")</f>
        <v/>
      </c>
      <c r="J140" s="7" t="s">
        <v>3741</v>
      </c>
      <c r="K140" s="7" t="s">
        <v>3354</v>
      </c>
      <c r="L140" s="9">
        <v>44986</v>
      </c>
      <c r="M140" s="13">
        <v>0.42956018518518518</v>
      </c>
      <c r="N140" s="14">
        <v>202000473582649</v>
      </c>
      <c r="O140" s="7">
        <f>IF(LEN(TRIM($A140))=0,0,LEN($A140)-LEN(SUBSTITUTE($A140," ",""))+1)</f>
        <v>2</v>
      </c>
      <c r="P140">
        <f t="shared" si="2"/>
        <v>3411</v>
      </c>
    </row>
    <row r="141" spans="1:16" ht="160" x14ac:dyDescent="0.2">
      <c r="A141" s="8" t="s">
        <v>238</v>
      </c>
      <c r="C141" s="7" t="s">
        <v>4</v>
      </c>
      <c r="K141" s="7" t="s">
        <v>3354</v>
      </c>
      <c r="L141" s="9">
        <v>44986</v>
      </c>
      <c r="M141" s="13">
        <v>0.42956018518518518</v>
      </c>
      <c r="N141" s="14">
        <v>202000473582649</v>
      </c>
      <c r="P141" t="str">
        <f t="shared" si="2"/>
        <v/>
      </c>
    </row>
    <row r="142" spans="1:16" ht="16" x14ac:dyDescent="0.2">
      <c r="A142" s="8" t="s">
        <v>2914</v>
      </c>
      <c r="C142" s="7" t="s">
        <v>2</v>
      </c>
      <c r="D142" s="7" t="s">
        <v>3400</v>
      </c>
      <c r="E142" s="7" t="str">
        <f>IF(OR(D142="", D142="___"),"", LEFT(D142,FIND(" &gt;",D142)-1))</f>
        <v>Failure</v>
      </c>
      <c r="F142" s="7" t="str">
        <f>IF(OR(E142="Success",E142="Qualified Success"),"Current",IF(E142="Failure",IF(RIGHT(D142,6)="Future","Future",IF(RIGHT(D142,10)="Irrelevant","Irrelevant","Current")),""))</f>
        <v>Current</v>
      </c>
      <c r="G142" s="7" t="str">
        <f>IF(OR(ISBLANK(D142),D142="Unclassifiable &gt;"),"",IF(ISNUMBER(SEARCH("Utterance",D142)),"Utterance",IF(ISNUMBER(SEARCH("Response",D142)),"Response",IF(ISNUMBER(SEARCH("Interaction",D142)),"Interaction",IF(ISNUMBER(SEARCH("System",D142)),"System","")))))</f>
        <v>Interaction</v>
      </c>
      <c r="H142" s="7" t="str">
        <f>IF(G142="Utterance", IF(ISNUMBER(SEARCH("Unrecognized",D142)), "Unrecognized", IF(ISNUMBER(SEARCH("Mismatched",D142)), "Mismatched", IF(ISNUMBER(SEARCH("False Positive",D142)), "False Positive", "Irrelevant"))), "")</f>
        <v/>
      </c>
      <c r="J142" s="7" t="s">
        <v>3743</v>
      </c>
      <c r="K142" s="7" t="s">
        <v>3354</v>
      </c>
      <c r="L142" s="9">
        <v>44986</v>
      </c>
      <c r="M142" s="13">
        <v>0.42964120370370368</v>
      </c>
      <c r="N142" s="14">
        <v>202000473582649</v>
      </c>
      <c r="O142" s="7">
        <f>IF(LEN(TRIM($A142))=0,0,LEN($A142)-LEN(SUBSTITUTE($A142," ",""))+1)</f>
        <v>1</v>
      </c>
      <c r="P142">
        <f t="shared" si="2"/>
        <v>412</v>
      </c>
    </row>
    <row r="143" spans="1:16" ht="112" x14ac:dyDescent="0.2">
      <c r="A143" s="8" t="s">
        <v>298</v>
      </c>
      <c r="C143" s="7" t="s">
        <v>4</v>
      </c>
      <c r="K143" s="7" t="s">
        <v>3354</v>
      </c>
      <c r="L143" s="9">
        <v>44986</v>
      </c>
      <c r="M143" s="13">
        <v>0.42964120370370368</v>
      </c>
      <c r="N143" s="14">
        <v>202000473582649</v>
      </c>
      <c r="P143" t="str">
        <f t="shared" si="2"/>
        <v/>
      </c>
    </row>
    <row r="144" spans="1:16" ht="16" x14ac:dyDescent="0.2">
      <c r="A144" s="8" t="s">
        <v>158</v>
      </c>
      <c r="C144" s="7" t="s">
        <v>2</v>
      </c>
      <c r="D144" s="7" t="s">
        <v>3389</v>
      </c>
      <c r="E144" s="7" t="str">
        <f>IF(OR(D144="", D144="___"),"", LEFT(D144,FIND(" &gt;",D144)-1))</f>
        <v>Success</v>
      </c>
      <c r="F144" s="7" t="str">
        <f>IF(OR(E144="Success",E144="Qualified Success"),"Current",IF(E144="Failure",IF(RIGHT(D144,6)="Future","Future",IF(RIGHT(D144,10)="Irrelevant","Irrelevant","Current")),""))</f>
        <v>Current</v>
      </c>
      <c r="G144" s="7" t="str">
        <f>IF(OR(ISBLANK(D144),D144="Unclassifiable &gt;"),"",IF(ISNUMBER(SEARCH("Utterance",D144)),"Utterance",IF(ISNUMBER(SEARCH("Response",D144)),"Response",IF(ISNUMBER(SEARCH("Interaction",D144)),"Interaction",IF(ISNUMBER(SEARCH("System",D144)),"System","")))))</f>
        <v/>
      </c>
      <c r="H144" s="7" t="str">
        <f>IF(G144="Utterance", IF(ISNUMBER(SEARCH("Unrecognized",D144)), "Unrecognized", IF(ISNUMBER(SEARCH("Mismatched",D144)), "Mismatched", IF(ISNUMBER(SEARCH("False Positive",D144)), "False Positive", "Irrelevant"))), "")</f>
        <v/>
      </c>
      <c r="J144" s="7" t="s">
        <v>3744</v>
      </c>
      <c r="K144" s="7" t="s">
        <v>3354</v>
      </c>
      <c r="L144" s="9">
        <v>44986</v>
      </c>
      <c r="M144" s="13">
        <v>0.42989583333333337</v>
      </c>
      <c r="N144" s="14">
        <v>202000473582649</v>
      </c>
      <c r="O144" s="7">
        <f>IF(LEN(TRIM($A144))=0,0,LEN($A144)-LEN(SUBSTITUTE($A144," ",""))+1)</f>
        <v>4</v>
      </c>
      <c r="P144">
        <f t="shared" si="2"/>
        <v>3411</v>
      </c>
    </row>
    <row r="145" spans="1:16" ht="128" x14ac:dyDescent="0.2">
      <c r="A145" s="8" t="s">
        <v>1839</v>
      </c>
      <c r="C145" s="7" t="s">
        <v>4</v>
      </c>
      <c r="K145" s="7" t="s">
        <v>3354</v>
      </c>
      <c r="L145" s="9">
        <v>44986</v>
      </c>
      <c r="M145" s="13">
        <v>0.4299074074074074</v>
      </c>
      <c r="N145" s="14">
        <v>202000473582649</v>
      </c>
      <c r="P145" t="str">
        <f t="shared" si="2"/>
        <v/>
      </c>
    </row>
    <row r="146" spans="1:16" ht="16" x14ac:dyDescent="0.2">
      <c r="A146" s="8" t="s">
        <v>639</v>
      </c>
      <c r="C146" s="7" t="s">
        <v>2</v>
      </c>
      <c r="D146" s="7" t="s">
        <v>3389</v>
      </c>
      <c r="E146" s="7" t="str">
        <f>IF(OR(D146="", D146="___"),"", LEFT(D146,FIND(" &gt;",D146)-1))</f>
        <v>Success</v>
      </c>
      <c r="F146" s="7" t="str">
        <f>IF(OR(E146="Success",E146="Qualified Success"),"Current",IF(E146="Failure",IF(RIGHT(D146,6)="Future","Future",IF(RIGHT(D146,10)="Irrelevant","Irrelevant","Current")),""))</f>
        <v>Current</v>
      </c>
      <c r="G146" s="7" t="str">
        <f>IF(OR(ISBLANK(D146),D146="Unclassifiable &gt;"),"",IF(ISNUMBER(SEARCH("Utterance",D146)),"Utterance",IF(ISNUMBER(SEARCH("Response",D146)),"Response",IF(ISNUMBER(SEARCH("Interaction",D146)),"Interaction",IF(ISNUMBER(SEARCH("System",D146)),"System","")))))</f>
        <v/>
      </c>
      <c r="H146" s="7" t="str">
        <f>IF(G146="Utterance", IF(ISNUMBER(SEARCH("Unrecognized",D146)), "Unrecognized", IF(ISNUMBER(SEARCH("Mismatched",D146)), "Mismatched", IF(ISNUMBER(SEARCH("False Positive",D146)), "False Positive", "Irrelevant"))), "")</f>
        <v/>
      </c>
      <c r="J146" s="7" t="s">
        <v>3741</v>
      </c>
      <c r="K146" s="7" t="s">
        <v>3354</v>
      </c>
      <c r="L146" s="9">
        <v>44986</v>
      </c>
      <c r="M146" s="13">
        <v>0.4329513888888889</v>
      </c>
      <c r="N146" s="14">
        <v>513002107389128</v>
      </c>
      <c r="O146" s="7">
        <f>IF(LEN(TRIM($A146))=0,0,LEN($A146)-LEN(SUBSTITUTE($A146," ",""))+1)</f>
        <v>7</v>
      </c>
      <c r="P146">
        <f t="shared" si="2"/>
        <v>3411</v>
      </c>
    </row>
    <row r="147" spans="1:16" ht="112" x14ac:dyDescent="0.2">
      <c r="A147" s="8" t="s">
        <v>304</v>
      </c>
      <c r="C147" s="7" t="s">
        <v>4</v>
      </c>
      <c r="K147" s="7" t="s">
        <v>3354</v>
      </c>
      <c r="L147" s="9">
        <v>44986</v>
      </c>
      <c r="M147" s="13">
        <v>0.4329513888888889</v>
      </c>
      <c r="N147" s="14">
        <v>513002107389128</v>
      </c>
      <c r="P147" t="str">
        <f t="shared" si="2"/>
        <v/>
      </c>
    </row>
    <row r="148" spans="1:16" ht="16" x14ac:dyDescent="0.2">
      <c r="A148" s="8" t="s">
        <v>198</v>
      </c>
      <c r="C148" s="7" t="s">
        <v>2</v>
      </c>
      <c r="D148" s="7" t="s">
        <v>3408</v>
      </c>
      <c r="E148" s="7" t="str">
        <f>IF(OR(D148="", D148="___"),"", LEFT(D148,FIND(" &gt;",D148)-1))</f>
        <v>Qualified Success</v>
      </c>
      <c r="F148" s="7" t="str">
        <f>IF(OR(E148="Success",E148="Qualified Success"),"Current",IF(E148="Failure",IF(RIGHT(D148,6)="Future","Future",IF(RIGHT(D148,10)="Irrelevant","Irrelevant","Current")),""))</f>
        <v>Current</v>
      </c>
      <c r="G148" s="7" t="str">
        <f>IF(OR(ISBLANK(D148),D148="Unclassifiable &gt;"),"",IF(ISNUMBER(SEARCH("Utterance",D148)),"Utterance",IF(ISNUMBER(SEARCH("Response",D148)),"Response",IF(ISNUMBER(SEARCH("Interaction",D148)),"Interaction",IF(ISNUMBER(SEARCH("System",D148)),"System","")))))</f>
        <v>Response</v>
      </c>
      <c r="H148" s="7" t="str">
        <f>IF(G148="Utterance", IF(ISNUMBER(SEARCH("Unrecognized",D148)), "Unrecognized", IF(ISNUMBER(SEARCH("Mismatched",D148)), "Mismatched", IF(ISNUMBER(SEARCH("False Positive",D148)), "False Positive", "Irrelevant"))), "")</f>
        <v/>
      </c>
      <c r="J148" s="7" t="s">
        <v>3750</v>
      </c>
      <c r="K148" s="7" t="s">
        <v>3354</v>
      </c>
      <c r="L148" s="9">
        <v>44986</v>
      </c>
      <c r="M148" s="13">
        <v>0.43717592592592597</v>
      </c>
      <c r="N148" s="14">
        <v>204440003497988</v>
      </c>
      <c r="O148" s="7">
        <f>IF(LEN(TRIM($A148))=0,0,LEN($A148)-LEN(SUBSTITUTE($A148," ",""))+1)</f>
        <v>3</v>
      </c>
      <c r="P148">
        <f t="shared" si="2"/>
        <v>46</v>
      </c>
    </row>
    <row r="149" spans="1:16" ht="240" x14ac:dyDescent="0.2">
      <c r="A149" s="8" t="s">
        <v>3455</v>
      </c>
      <c r="C149" s="7" t="s">
        <v>4</v>
      </c>
      <c r="K149" s="7" t="s">
        <v>3354</v>
      </c>
      <c r="L149" s="9">
        <v>44986</v>
      </c>
      <c r="M149" s="13">
        <v>0.4371990740740741</v>
      </c>
      <c r="N149" s="14">
        <v>204440003497988</v>
      </c>
      <c r="P149" t="str">
        <f t="shared" si="2"/>
        <v/>
      </c>
    </row>
    <row r="150" spans="1:16" ht="16" x14ac:dyDescent="0.2">
      <c r="A150" s="8" t="s">
        <v>2774</v>
      </c>
      <c r="C150" s="7" t="s">
        <v>2</v>
      </c>
      <c r="D150" s="7" t="s">
        <v>3389</v>
      </c>
      <c r="E150" s="7" t="str">
        <f>IF(OR(D150="", D150="___"),"", LEFT(D150,FIND(" &gt;",D150)-1))</f>
        <v>Success</v>
      </c>
      <c r="F150" s="7" t="str">
        <f>IF(OR(E150="Success",E150="Qualified Success"),"Current",IF(E150="Failure",IF(RIGHT(D150,6)="Future","Future",IF(RIGHT(D150,10)="Irrelevant","Irrelevant","Current")),""))</f>
        <v>Current</v>
      </c>
      <c r="G150" s="7" t="str">
        <f>IF(OR(ISBLANK(D150),D150="Unclassifiable &gt;"),"",IF(ISNUMBER(SEARCH("Utterance",D150)),"Utterance",IF(ISNUMBER(SEARCH("Response",D150)),"Response",IF(ISNUMBER(SEARCH("Interaction",D150)),"Interaction",IF(ISNUMBER(SEARCH("System",D150)),"System","")))))</f>
        <v/>
      </c>
      <c r="H150" s="7" t="str">
        <f>IF(G150="Utterance", IF(ISNUMBER(SEARCH("Unrecognized",D150)), "Unrecognized", IF(ISNUMBER(SEARCH("Mismatched",D150)), "Mismatched", IF(ISNUMBER(SEARCH("False Positive",D150)), "False Positive", "Irrelevant"))), "")</f>
        <v/>
      </c>
      <c r="J150" s="7" t="s">
        <v>3741</v>
      </c>
      <c r="K150" s="7" t="s">
        <v>3354</v>
      </c>
      <c r="L150" s="9">
        <v>44986</v>
      </c>
      <c r="M150" s="13">
        <v>0.44016203703703699</v>
      </c>
      <c r="N150" s="14">
        <v>202000048472386</v>
      </c>
      <c r="O150" s="7">
        <f>IF(LEN(TRIM($A150))=0,0,LEN($A150)-LEN(SUBSTITUTE($A150," ",""))+1)</f>
        <v>3</v>
      </c>
      <c r="P150">
        <f t="shared" si="2"/>
        <v>3411</v>
      </c>
    </row>
    <row r="151" spans="1:16" ht="160" x14ac:dyDescent="0.2">
      <c r="A151" s="8" t="s">
        <v>238</v>
      </c>
      <c r="C151" s="7" t="s">
        <v>4</v>
      </c>
      <c r="K151" s="7" t="s">
        <v>3354</v>
      </c>
      <c r="L151" s="9">
        <v>44986</v>
      </c>
      <c r="M151" s="13">
        <v>0.44016203703703699</v>
      </c>
      <c r="N151" s="14">
        <v>202000048472386</v>
      </c>
      <c r="P151" t="str">
        <f t="shared" si="2"/>
        <v/>
      </c>
    </row>
    <row r="152" spans="1:16" ht="16" x14ac:dyDescent="0.2">
      <c r="A152" s="8" t="s">
        <v>1884</v>
      </c>
      <c r="C152" s="7" t="s">
        <v>2</v>
      </c>
      <c r="D152" s="7" t="s">
        <v>3391</v>
      </c>
      <c r="E152" s="7" t="str">
        <f>IF(OR(D152="", D152="___"),"", LEFT(D152,FIND(" &gt;",D152)-1))</f>
        <v>Failure</v>
      </c>
      <c r="F152" s="7" t="str">
        <f>IF(OR(E152="Success",E152="Qualified Success"),"Current",IF(E152="Failure",IF(RIGHT(D152,6)="Future","Future",IF(RIGHT(D152,10)="Irrelevant","Irrelevant","Current")),""))</f>
        <v>Current</v>
      </c>
      <c r="G152" s="7" t="str">
        <f>IF(OR(ISBLANK(D152),D152="Unclassifiable &gt;"),"",IF(ISNUMBER(SEARCH("Utterance",D152)),"Utterance",IF(ISNUMBER(SEARCH("Response",D152)),"Response",IF(ISNUMBER(SEARCH("Interaction",D152)),"Interaction",IF(ISNUMBER(SEARCH("System",D152)),"System","")))))</f>
        <v>Utterance</v>
      </c>
      <c r="H152" s="7" t="str">
        <f>IF(G152="Utterance", IF(ISNUMBER(SEARCH("Unrecognized",D152)), "Unrecognized", IF(ISNUMBER(SEARCH("Mismatched",D152)), "Mismatched", IF(ISNUMBER(SEARCH("False Positive",D152)), "False Positive", "Irrelevant"))), "")</f>
        <v>Mismatched</v>
      </c>
      <c r="J152" s="7" t="s">
        <v>3449</v>
      </c>
      <c r="K152" s="7" t="s">
        <v>3354</v>
      </c>
      <c r="L152" s="9">
        <v>44986</v>
      </c>
      <c r="M152" s="13">
        <v>0.44109953703703703</v>
      </c>
      <c r="N152" s="14">
        <v>204440003487257</v>
      </c>
      <c r="O152" s="7">
        <f>IF(LEN(TRIM($A152))=0,0,LEN($A152)-LEN(SUBSTITUTE($A152," ",""))+1)</f>
        <v>2</v>
      </c>
      <c r="P152">
        <f t="shared" si="2"/>
        <v>705</v>
      </c>
    </row>
    <row r="153" spans="1:16" ht="224" x14ac:dyDescent="0.2">
      <c r="A153" s="8" t="s">
        <v>1857</v>
      </c>
      <c r="C153" s="7" t="s">
        <v>4</v>
      </c>
      <c r="K153" s="7" t="s">
        <v>3354</v>
      </c>
      <c r="L153" s="9">
        <v>44986</v>
      </c>
      <c r="M153" s="13">
        <v>0.44109953703703703</v>
      </c>
      <c r="N153" s="14">
        <v>204440003487257</v>
      </c>
      <c r="P153" t="str">
        <f t="shared" si="2"/>
        <v/>
      </c>
    </row>
    <row r="154" spans="1:16" ht="16" x14ac:dyDescent="0.2">
      <c r="A154" s="8" t="s">
        <v>155</v>
      </c>
      <c r="C154" s="7" t="s">
        <v>2</v>
      </c>
      <c r="D154" s="7" t="s">
        <v>3391</v>
      </c>
      <c r="E154" s="7" t="str">
        <f>IF(OR(D154="", D154="___"),"", LEFT(D154,FIND(" &gt;",D154)-1))</f>
        <v>Failure</v>
      </c>
      <c r="F154" s="7" t="str">
        <f>IF(OR(E154="Success",E154="Qualified Success"),"Current",IF(E154="Failure",IF(RIGHT(D154,6)="Future","Future",IF(RIGHT(D154,10)="Irrelevant","Irrelevant","Current")),""))</f>
        <v>Current</v>
      </c>
      <c r="G154" s="7" t="str">
        <f>IF(OR(ISBLANK(D154),D154="Unclassifiable &gt;"),"",IF(ISNUMBER(SEARCH("Utterance",D154)),"Utterance",IF(ISNUMBER(SEARCH("Response",D154)),"Response",IF(ISNUMBER(SEARCH("Interaction",D154)),"Interaction",IF(ISNUMBER(SEARCH("System",D154)),"System","")))))</f>
        <v>Utterance</v>
      </c>
      <c r="H154" s="7" t="str">
        <f>IF(G154="Utterance", IF(ISNUMBER(SEARCH("Unrecognized",D154)), "Unrecognized", IF(ISNUMBER(SEARCH("Mismatched",D154)), "Mismatched", IF(ISNUMBER(SEARCH("False Positive",D154)), "False Positive", "Irrelevant"))), "")</f>
        <v>Mismatched</v>
      </c>
      <c r="J154" s="7" t="s">
        <v>3449</v>
      </c>
      <c r="K154" s="7" t="s">
        <v>3354</v>
      </c>
      <c r="L154" s="9">
        <v>44986</v>
      </c>
      <c r="M154" s="13">
        <v>0.44124999999999998</v>
      </c>
      <c r="N154" s="14">
        <v>204440003487257</v>
      </c>
      <c r="O154" s="7">
        <f>IF(LEN(TRIM($A154))=0,0,LEN($A154)-LEN(SUBSTITUTE($A154," ",""))+1)</f>
        <v>1</v>
      </c>
      <c r="P154">
        <f t="shared" si="2"/>
        <v>705</v>
      </c>
    </row>
    <row r="155" spans="1:16" ht="96" x14ac:dyDescent="0.2">
      <c r="A155" s="8" t="s">
        <v>436</v>
      </c>
      <c r="C155" s="7" t="s">
        <v>4</v>
      </c>
      <c r="K155" s="7" t="s">
        <v>3354</v>
      </c>
      <c r="L155" s="9">
        <v>44986</v>
      </c>
      <c r="M155" s="13">
        <v>0.44124999999999998</v>
      </c>
      <c r="N155" s="14">
        <v>204440003487257</v>
      </c>
      <c r="P155" t="str">
        <f t="shared" si="2"/>
        <v/>
      </c>
    </row>
    <row r="156" spans="1:16" ht="16" x14ac:dyDescent="0.2">
      <c r="A156" s="8" t="s">
        <v>699</v>
      </c>
      <c r="C156" s="7" t="s">
        <v>2</v>
      </c>
      <c r="D156" s="7" t="s">
        <v>3389</v>
      </c>
      <c r="E156" s="7" t="str">
        <f>IF(OR(D156="", D156="___"),"", LEFT(D156,FIND(" &gt;",D156)-1))</f>
        <v>Success</v>
      </c>
      <c r="F156" s="7" t="str">
        <f>IF(OR(E156="Success",E156="Qualified Success"),"Current",IF(E156="Failure",IF(RIGHT(D156,6)="Future","Future",IF(RIGHT(D156,10)="Irrelevant","Irrelevant","Current")),""))</f>
        <v>Current</v>
      </c>
      <c r="G156" s="7" t="str">
        <f>IF(OR(ISBLANK(D156),D156="Unclassifiable &gt;"),"",IF(ISNUMBER(SEARCH("Utterance",D156)),"Utterance",IF(ISNUMBER(SEARCH("Response",D156)),"Response",IF(ISNUMBER(SEARCH("Interaction",D156)),"Interaction",IF(ISNUMBER(SEARCH("System",D156)),"System","")))))</f>
        <v/>
      </c>
      <c r="H156" s="7" t="str">
        <f>IF(G156="Utterance", IF(ISNUMBER(SEARCH("Unrecognized",D156)), "Unrecognized", IF(ISNUMBER(SEARCH("Mismatched",D156)), "Mismatched", IF(ISNUMBER(SEARCH("False Positive",D156)), "False Positive", "Irrelevant"))), "")</f>
        <v/>
      </c>
      <c r="J156" s="7" t="s">
        <v>3741</v>
      </c>
      <c r="K156" s="7" t="s">
        <v>3354</v>
      </c>
      <c r="L156" s="9">
        <v>44986</v>
      </c>
      <c r="M156" s="13">
        <v>0.44149305555555557</v>
      </c>
      <c r="N156" s="14">
        <v>202000048472386</v>
      </c>
      <c r="O156" s="7">
        <f>IF(LEN(TRIM($A156))=0,0,LEN($A156)-LEN(SUBSTITUTE($A156," ",""))+1)</f>
        <v>2</v>
      </c>
      <c r="P156">
        <f t="shared" si="2"/>
        <v>3411</v>
      </c>
    </row>
    <row r="157" spans="1:16" ht="160" x14ac:dyDescent="0.2">
      <c r="A157" s="8" t="s">
        <v>238</v>
      </c>
      <c r="C157" s="7" t="s">
        <v>4</v>
      </c>
      <c r="K157" s="7" t="s">
        <v>3354</v>
      </c>
      <c r="L157" s="9">
        <v>44986</v>
      </c>
      <c r="M157" s="13">
        <v>0.44149305555555557</v>
      </c>
      <c r="N157" s="14">
        <v>202000048472386</v>
      </c>
      <c r="P157" t="str">
        <f t="shared" si="2"/>
        <v/>
      </c>
    </row>
    <row r="158" spans="1:16" ht="16" x14ac:dyDescent="0.2">
      <c r="A158" s="8" t="s">
        <v>302</v>
      </c>
      <c r="B158" s="7" t="s">
        <v>3487</v>
      </c>
      <c r="C158" s="7" t="s">
        <v>2</v>
      </c>
      <c r="D158" s="7" t="s">
        <v>3389</v>
      </c>
      <c r="E158" s="7" t="str">
        <f>IF(OR(D158="", D158="___"),"", LEFT(D158,FIND(" &gt;",D158)-1))</f>
        <v>Success</v>
      </c>
      <c r="F158" s="7" t="str">
        <f>IF(OR(E158="Success",E158="Qualified Success"),"Current",IF(E158="Failure",IF(RIGHT(D158,6)="Future","Future",IF(RIGHT(D158,10)="Irrelevant","Irrelevant","Current")),""))</f>
        <v>Current</v>
      </c>
      <c r="G158" s="7" t="str">
        <f>IF(OR(ISBLANK(D158),D158="Unclassifiable &gt;"),"",IF(ISNUMBER(SEARCH("Utterance",D158)),"Utterance",IF(ISNUMBER(SEARCH("Response",D158)),"Response",IF(ISNUMBER(SEARCH("Interaction",D158)),"Interaction",IF(ISNUMBER(SEARCH("System",D158)),"System","")))))</f>
        <v/>
      </c>
      <c r="H158" s="7" t="str">
        <f>IF(G158="Utterance", IF(ISNUMBER(SEARCH("Unrecognized",D158)), "Unrecognized", IF(ISNUMBER(SEARCH("Mismatched",D158)), "Mismatched", IF(ISNUMBER(SEARCH("False Positive",D158)), "False Positive", "Irrelevant"))), "")</f>
        <v/>
      </c>
      <c r="J158" s="7" t="s">
        <v>3428</v>
      </c>
      <c r="K158" s="7" t="s">
        <v>3354</v>
      </c>
      <c r="L158" s="9">
        <v>44986</v>
      </c>
      <c r="M158" s="13">
        <v>0.44453703703703701</v>
      </c>
      <c r="N158" s="14">
        <v>202000521627521</v>
      </c>
      <c r="O158" s="7">
        <f>IF(LEN(TRIM($A158))=0,0,LEN($A158)-LEN(SUBSTITUTE($A158," ",""))+1)</f>
        <v>3</v>
      </c>
      <c r="P158">
        <f t="shared" si="2"/>
        <v>3411</v>
      </c>
    </row>
    <row r="159" spans="1:16" ht="64" x14ac:dyDescent="0.2">
      <c r="A159" s="8" t="s">
        <v>220</v>
      </c>
      <c r="C159" s="7" t="s">
        <v>4</v>
      </c>
      <c r="K159" s="7" t="s">
        <v>3354</v>
      </c>
      <c r="L159" s="9">
        <v>44986</v>
      </c>
      <c r="M159" s="13">
        <v>0.44453703703703701</v>
      </c>
      <c r="N159" s="14">
        <v>202000521627521</v>
      </c>
      <c r="P159" t="str">
        <f t="shared" si="2"/>
        <v/>
      </c>
    </row>
    <row r="160" spans="1:16" ht="16" x14ac:dyDescent="0.2">
      <c r="A160" s="8" t="s">
        <v>158</v>
      </c>
      <c r="C160" s="7" t="s">
        <v>2</v>
      </c>
      <c r="D160" s="7" t="s">
        <v>3389</v>
      </c>
      <c r="E160" s="7" t="str">
        <f>IF(OR(D160="", D160="___"),"", LEFT(D160,FIND(" &gt;",D160)-1))</f>
        <v>Success</v>
      </c>
      <c r="F160" s="7" t="str">
        <f>IF(OR(E160="Success",E160="Qualified Success"),"Current",IF(E160="Failure",IF(RIGHT(D160,6)="Future","Future",IF(RIGHT(D160,10)="Irrelevant","Irrelevant","Current")),""))</f>
        <v>Current</v>
      </c>
      <c r="G160" s="7" t="str">
        <f>IF(OR(ISBLANK(D160),D160="Unclassifiable &gt;"),"",IF(ISNUMBER(SEARCH("Utterance",D160)),"Utterance",IF(ISNUMBER(SEARCH("Response",D160)),"Response",IF(ISNUMBER(SEARCH("Interaction",D160)),"Interaction",IF(ISNUMBER(SEARCH("System",D160)),"System","")))))</f>
        <v/>
      </c>
      <c r="H160" s="7" t="str">
        <f>IF(G160="Utterance", IF(ISNUMBER(SEARCH("Unrecognized",D160)), "Unrecognized", IF(ISNUMBER(SEARCH("Mismatched",D160)), "Mismatched", IF(ISNUMBER(SEARCH("False Positive",D160)), "False Positive", "Irrelevant"))), "")</f>
        <v/>
      </c>
      <c r="J160" s="7" t="s">
        <v>3744</v>
      </c>
      <c r="K160" s="7" t="s">
        <v>3354</v>
      </c>
      <c r="L160" s="9">
        <v>44986</v>
      </c>
      <c r="M160" s="13">
        <v>0.44483796296296302</v>
      </c>
      <c r="N160" s="14">
        <v>202000521627521</v>
      </c>
      <c r="O160" s="7">
        <f>IF(LEN(TRIM($A160))=0,0,LEN($A160)-LEN(SUBSTITUTE($A160," ",""))+1)</f>
        <v>4</v>
      </c>
      <c r="P160">
        <f t="shared" si="2"/>
        <v>3411</v>
      </c>
    </row>
    <row r="161" spans="1:16" ht="128" x14ac:dyDescent="0.2">
      <c r="A161" s="8" t="s">
        <v>1839</v>
      </c>
      <c r="C161" s="7" t="s">
        <v>4</v>
      </c>
      <c r="K161" s="7" t="s">
        <v>3354</v>
      </c>
      <c r="L161" s="9">
        <v>44986</v>
      </c>
      <c r="M161" s="13">
        <v>0.44483796296296302</v>
      </c>
      <c r="N161" s="14">
        <v>202000521627521</v>
      </c>
      <c r="P161" t="str">
        <f t="shared" si="2"/>
        <v/>
      </c>
    </row>
    <row r="162" spans="1:16" ht="16" x14ac:dyDescent="0.2">
      <c r="A162" s="8" t="s">
        <v>2048</v>
      </c>
      <c r="C162" s="7" t="s">
        <v>2</v>
      </c>
      <c r="D162" s="7" t="s">
        <v>3389</v>
      </c>
      <c r="E162" s="7" t="str">
        <f>IF(OR(D162="", D162="___"),"", LEFT(D162,FIND(" &gt;",D162)-1))</f>
        <v>Success</v>
      </c>
      <c r="F162" s="7" t="str">
        <f>IF(OR(E162="Success",E162="Qualified Success"),"Current",IF(E162="Failure",IF(RIGHT(D162,6)="Future","Future",IF(RIGHT(D162,10)="Irrelevant","Irrelevant","Current")),""))</f>
        <v>Current</v>
      </c>
      <c r="G162" s="7" t="str">
        <f>IF(OR(ISBLANK(D162),D162="Unclassifiable &gt;"),"",IF(ISNUMBER(SEARCH("Utterance",D162)),"Utterance",IF(ISNUMBER(SEARCH("Response",D162)),"Response",IF(ISNUMBER(SEARCH("Interaction",D162)),"Interaction",IF(ISNUMBER(SEARCH("System",D162)),"System","")))))</f>
        <v/>
      </c>
      <c r="H162" s="7" t="str">
        <f>IF(G162="Utterance", IF(ISNUMBER(SEARCH("Unrecognized",D162)), "Unrecognized", IF(ISNUMBER(SEARCH("Mismatched",D162)), "Mismatched", IF(ISNUMBER(SEARCH("False Positive",D162)), "False Positive", "Irrelevant"))), "")</f>
        <v/>
      </c>
      <c r="J162" s="7" t="s">
        <v>3752</v>
      </c>
      <c r="K162" s="7" t="s">
        <v>3354</v>
      </c>
      <c r="L162" s="9">
        <v>44986</v>
      </c>
      <c r="M162" s="13">
        <v>0.4462268518518519</v>
      </c>
      <c r="N162" s="14">
        <v>204440003492758</v>
      </c>
      <c r="O162" s="7">
        <f>IF(LEN(TRIM($A162))=0,0,LEN($A162)-LEN(SUBSTITUTE($A162," ",""))+1)</f>
        <v>2</v>
      </c>
      <c r="P162">
        <f t="shared" si="2"/>
        <v>3411</v>
      </c>
    </row>
    <row r="163" spans="1:16" ht="96" x14ac:dyDescent="0.2">
      <c r="A163" s="8" t="s">
        <v>999</v>
      </c>
      <c r="C163" s="7" t="s">
        <v>4</v>
      </c>
      <c r="K163" s="7" t="s">
        <v>3354</v>
      </c>
      <c r="L163" s="9">
        <v>44986</v>
      </c>
      <c r="M163" s="13">
        <v>0.4462268518518519</v>
      </c>
      <c r="N163" s="14">
        <v>204440003492758</v>
      </c>
      <c r="P163" t="str">
        <f t="shared" si="2"/>
        <v/>
      </c>
    </row>
    <row r="164" spans="1:16" ht="16" x14ac:dyDescent="0.2">
      <c r="A164" s="8" t="s">
        <v>158</v>
      </c>
      <c r="C164" s="7" t="s">
        <v>2</v>
      </c>
      <c r="D164" s="7" t="s">
        <v>3389</v>
      </c>
      <c r="E164" s="7" t="str">
        <f>IF(OR(D164="", D164="___"),"", LEFT(D164,FIND(" &gt;",D164)-1))</f>
        <v>Success</v>
      </c>
      <c r="F164" s="7" t="str">
        <f>IF(OR(E164="Success",E164="Qualified Success"),"Current",IF(E164="Failure",IF(RIGHT(D164,6)="Future","Future",IF(RIGHT(D164,10)="Irrelevant","Irrelevant","Current")),""))</f>
        <v>Current</v>
      </c>
      <c r="G164" s="7" t="str">
        <f>IF(OR(ISBLANK(D164),D164="Unclassifiable &gt;"),"",IF(ISNUMBER(SEARCH("Utterance",D164)),"Utterance",IF(ISNUMBER(SEARCH("Response",D164)),"Response",IF(ISNUMBER(SEARCH("Interaction",D164)),"Interaction",IF(ISNUMBER(SEARCH("System",D164)),"System","")))))</f>
        <v/>
      </c>
      <c r="H164" s="7" t="str">
        <f>IF(G164="Utterance", IF(ISNUMBER(SEARCH("Unrecognized",D164)), "Unrecognized", IF(ISNUMBER(SEARCH("Mismatched",D164)), "Mismatched", IF(ISNUMBER(SEARCH("False Positive",D164)), "False Positive", "Irrelevant"))), "")</f>
        <v/>
      </c>
      <c r="J164" s="7" t="s">
        <v>3744</v>
      </c>
      <c r="K164" s="7" t="s">
        <v>3354</v>
      </c>
      <c r="L164" s="9">
        <v>44986</v>
      </c>
      <c r="M164" s="13">
        <v>0.45188657407407407</v>
      </c>
      <c r="N164" s="14">
        <v>204440003489467</v>
      </c>
      <c r="O164" s="7">
        <f>IF(LEN(TRIM($A164))=0,0,LEN($A164)-LEN(SUBSTITUTE($A164," ",""))+1)</f>
        <v>4</v>
      </c>
      <c r="P164">
        <f t="shared" si="2"/>
        <v>3411</v>
      </c>
    </row>
    <row r="165" spans="1:16" ht="128" x14ac:dyDescent="0.2">
      <c r="A165" s="8" t="s">
        <v>1839</v>
      </c>
      <c r="C165" s="7" t="s">
        <v>4</v>
      </c>
      <c r="K165" s="7" t="s">
        <v>3354</v>
      </c>
      <c r="L165" s="9">
        <v>44986</v>
      </c>
      <c r="M165" s="13">
        <v>0.45188657407407407</v>
      </c>
      <c r="N165" s="14">
        <v>204440003489467</v>
      </c>
      <c r="P165" t="str">
        <f t="shared" si="2"/>
        <v/>
      </c>
    </row>
    <row r="166" spans="1:16" ht="16" x14ac:dyDescent="0.2">
      <c r="A166" s="8" t="s">
        <v>259</v>
      </c>
      <c r="B166" s="7" t="s">
        <v>3487</v>
      </c>
      <c r="C166" s="7" t="s">
        <v>2</v>
      </c>
      <c r="D166" s="7" t="s">
        <v>3389</v>
      </c>
      <c r="E166" s="7" t="str">
        <f>IF(OR(D166="", D166="___"),"", LEFT(D166,FIND(" &gt;",D166)-1))</f>
        <v>Success</v>
      </c>
      <c r="F166" s="7" t="str">
        <f>IF(OR(E166="Success",E166="Qualified Success"),"Current",IF(E166="Failure",IF(RIGHT(D166,6)="Future","Future",IF(RIGHT(D166,10)="Irrelevant","Irrelevant","Current")),""))</f>
        <v>Current</v>
      </c>
      <c r="G166" s="7" t="str">
        <f>IF(OR(ISBLANK(D166),D166="Unclassifiable &gt;"),"",IF(ISNUMBER(SEARCH("Utterance",D166)),"Utterance",IF(ISNUMBER(SEARCH("Response",D166)),"Response",IF(ISNUMBER(SEARCH("Interaction",D166)),"Interaction",IF(ISNUMBER(SEARCH("System",D166)),"System","")))))</f>
        <v/>
      </c>
      <c r="H166" s="7" t="str">
        <f>IF(G166="Utterance", IF(ISNUMBER(SEARCH("Unrecognized",D166)), "Unrecognized", IF(ISNUMBER(SEARCH("Mismatched",D166)), "Mismatched", IF(ISNUMBER(SEARCH("False Positive",D166)), "False Positive", "Irrelevant"))), "")</f>
        <v/>
      </c>
      <c r="J166" s="7" t="s">
        <v>3743</v>
      </c>
      <c r="K166" s="7" t="s">
        <v>3354</v>
      </c>
      <c r="L166" s="9">
        <v>44986</v>
      </c>
      <c r="M166" s="13">
        <v>0.45297453703703705</v>
      </c>
      <c r="N166" s="14">
        <v>204440003487781</v>
      </c>
      <c r="O166" s="7">
        <f>IF(LEN(TRIM($A166))=0,0,LEN($A166)-LEN(SUBSTITUTE($A166," ",""))+1)</f>
        <v>4</v>
      </c>
      <c r="P166">
        <f t="shared" si="2"/>
        <v>3411</v>
      </c>
    </row>
    <row r="167" spans="1:16" ht="240" x14ac:dyDescent="0.2">
      <c r="A167" s="8" t="s">
        <v>3528</v>
      </c>
      <c r="C167" s="7" t="s">
        <v>4</v>
      </c>
      <c r="K167" s="7" t="s">
        <v>3354</v>
      </c>
      <c r="L167" s="9">
        <v>44986</v>
      </c>
      <c r="M167" s="13">
        <v>0.45326388888888891</v>
      </c>
      <c r="N167" s="14">
        <v>204440003487781</v>
      </c>
      <c r="P167" t="str">
        <f t="shared" si="2"/>
        <v/>
      </c>
    </row>
    <row r="168" spans="1:16" ht="16" x14ac:dyDescent="0.2">
      <c r="A168" s="8" t="s">
        <v>602</v>
      </c>
      <c r="C168" s="7" t="s">
        <v>2</v>
      </c>
      <c r="D168" s="7" t="s">
        <v>3389</v>
      </c>
      <c r="E168" s="7" t="str">
        <f>IF(OR(D168="", D168="___"),"", LEFT(D168,FIND(" &gt;",D168)-1))</f>
        <v>Success</v>
      </c>
      <c r="F168" s="7" t="str">
        <f>IF(OR(E168="Success",E168="Qualified Success"),"Current",IF(E168="Failure",IF(RIGHT(D168,6)="Future","Future",IF(RIGHT(D168,10)="Irrelevant","Irrelevant","Current")),""))</f>
        <v>Current</v>
      </c>
      <c r="G168" s="7" t="str">
        <f>IF(OR(ISBLANK(D168),D168="Unclassifiable &gt;"),"",IF(ISNUMBER(SEARCH("Utterance",D168)),"Utterance",IF(ISNUMBER(SEARCH("Response",D168)),"Response",IF(ISNUMBER(SEARCH("Interaction",D168)),"Interaction",IF(ISNUMBER(SEARCH("System",D168)),"System","")))))</f>
        <v/>
      </c>
      <c r="H168" s="7" t="str">
        <f>IF(G168="Utterance", IF(ISNUMBER(SEARCH("Unrecognized",D168)), "Unrecognized", IF(ISNUMBER(SEARCH("Mismatched",D168)), "Mismatched", IF(ISNUMBER(SEARCH("False Positive",D168)), "False Positive", "Irrelevant"))), "")</f>
        <v/>
      </c>
      <c r="J168" s="7" t="s">
        <v>3741</v>
      </c>
      <c r="K168" s="7" t="s">
        <v>3354</v>
      </c>
      <c r="L168" s="9">
        <v>44986</v>
      </c>
      <c r="M168" s="13">
        <v>0.45892361111111107</v>
      </c>
      <c r="N168" s="14">
        <v>202000460821252</v>
      </c>
      <c r="O168" s="7">
        <f>IF(LEN(TRIM($A168))=0,0,LEN($A168)-LEN(SUBSTITUTE($A168," ",""))+1)</f>
        <v>2</v>
      </c>
      <c r="P168">
        <f t="shared" si="2"/>
        <v>3411</v>
      </c>
    </row>
    <row r="169" spans="1:16" ht="144" x14ac:dyDescent="0.2">
      <c r="A169" s="8" t="s">
        <v>250</v>
      </c>
      <c r="C169" s="7" t="s">
        <v>4</v>
      </c>
      <c r="K169" s="7" t="s">
        <v>3354</v>
      </c>
      <c r="L169" s="9">
        <v>44986</v>
      </c>
      <c r="M169" s="13">
        <v>0.45894675925925926</v>
      </c>
      <c r="N169" s="14">
        <v>202000460821252</v>
      </c>
      <c r="P169" t="str">
        <f t="shared" si="2"/>
        <v/>
      </c>
    </row>
    <row r="170" spans="1:16" ht="16" x14ac:dyDescent="0.2">
      <c r="A170" s="8" t="s">
        <v>2024</v>
      </c>
      <c r="C170" s="7" t="s">
        <v>2</v>
      </c>
      <c r="D170" s="7" t="s">
        <v>3389</v>
      </c>
      <c r="E170" s="7" t="str">
        <f>IF(OR(D170="", D170="___"),"", LEFT(D170,FIND(" &gt;",D170)-1))</f>
        <v>Success</v>
      </c>
      <c r="F170" s="7" t="str">
        <f>IF(OR(E170="Success",E170="Qualified Success"),"Current",IF(E170="Failure",IF(RIGHT(D170,6)="Future","Future",IF(RIGHT(D170,10)="Irrelevant","Irrelevant","Current")),""))</f>
        <v>Current</v>
      </c>
      <c r="G170" s="7" t="str">
        <f>IF(OR(ISBLANK(D170),D170="Unclassifiable &gt;"),"",IF(ISNUMBER(SEARCH("Utterance",D170)),"Utterance",IF(ISNUMBER(SEARCH("Response",D170)),"Response",IF(ISNUMBER(SEARCH("Interaction",D170)),"Interaction",IF(ISNUMBER(SEARCH("System",D170)),"System","")))))</f>
        <v/>
      </c>
      <c r="H170" s="7" t="str">
        <f>IF(G170="Utterance", IF(ISNUMBER(SEARCH("Unrecognized",D170)), "Unrecognized", IF(ISNUMBER(SEARCH("Mismatched",D170)), "Mismatched", IF(ISNUMBER(SEARCH("False Positive",D170)), "False Positive", "Irrelevant"))), "")</f>
        <v/>
      </c>
      <c r="J170" s="7" t="s">
        <v>3756</v>
      </c>
      <c r="K170" s="7" t="s">
        <v>3354</v>
      </c>
      <c r="L170" s="9">
        <v>44986</v>
      </c>
      <c r="M170" s="13">
        <v>0.45981481481481484</v>
      </c>
      <c r="N170" s="14">
        <v>204440003491925</v>
      </c>
      <c r="O170" s="7">
        <f>IF(LEN(TRIM($A170))=0,0,LEN($A170)-LEN(SUBSTITUTE($A170," ",""))+1)</f>
        <v>2</v>
      </c>
      <c r="P170">
        <f t="shared" si="2"/>
        <v>3411</v>
      </c>
    </row>
    <row r="171" spans="1:16" ht="112" x14ac:dyDescent="0.2">
      <c r="A171" s="8" t="s">
        <v>373</v>
      </c>
      <c r="C171" s="7" t="s">
        <v>4</v>
      </c>
      <c r="K171" s="7" t="s">
        <v>3354</v>
      </c>
      <c r="L171" s="9">
        <v>44986</v>
      </c>
      <c r="M171" s="13">
        <v>0.45982638888888888</v>
      </c>
      <c r="N171" s="14">
        <v>204440003491925</v>
      </c>
      <c r="P171" t="str">
        <f t="shared" si="2"/>
        <v/>
      </c>
    </row>
    <row r="172" spans="1:16" ht="16" x14ac:dyDescent="0.2">
      <c r="A172" s="8" t="s">
        <v>341</v>
      </c>
      <c r="C172" s="7" t="s">
        <v>2</v>
      </c>
      <c r="D172" s="7" t="s">
        <v>3391</v>
      </c>
      <c r="E172" s="7" t="str">
        <f>IF(OR(D172="", D172="___"),"", LEFT(D172,FIND(" &gt;",D172)-1))</f>
        <v>Failure</v>
      </c>
      <c r="F172" s="7" t="str">
        <f>IF(OR(E172="Success",E172="Qualified Success"),"Current",IF(E172="Failure",IF(RIGHT(D172,6)="Future","Future",IF(RIGHT(D172,10)="Irrelevant","Irrelevant","Current")),""))</f>
        <v>Current</v>
      </c>
      <c r="G172" s="7" t="str">
        <f>IF(OR(ISBLANK(D172),D172="Unclassifiable &gt;"),"",IF(ISNUMBER(SEARCH("Utterance",D172)),"Utterance",IF(ISNUMBER(SEARCH("Response",D172)),"Response",IF(ISNUMBER(SEARCH("Interaction",D172)),"Interaction",IF(ISNUMBER(SEARCH("System",D172)),"System","")))))</f>
        <v>Utterance</v>
      </c>
      <c r="H172" s="7" t="str">
        <f>IF(G172="Utterance", IF(ISNUMBER(SEARCH("Unrecognized",D172)), "Unrecognized", IF(ISNUMBER(SEARCH("Mismatched",D172)), "Mismatched", IF(ISNUMBER(SEARCH("False Positive",D172)), "False Positive", "Irrelevant"))), "")</f>
        <v>Mismatched</v>
      </c>
      <c r="J172" s="7" t="s">
        <v>3743</v>
      </c>
      <c r="K172" s="7" t="s">
        <v>3354</v>
      </c>
      <c r="L172" s="9">
        <v>44986</v>
      </c>
      <c r="M172" s="13">
        <v>0.46033564814814815</v>
      </c>
      <c r="N172" s="14">
        <v>204440003493404</v>
      </c>
      <c r="O172" s="7">
        <f>IF(LEN(TRIM($A172))=0,0,LEN($A172)-LEN(SUBSTITUTE($A172," ",""))+1)</f>
        <v>1</v>
      </c>
      <c r="P172">
        <f t="shared" si="2"/>
        <v>705</v>
      </c>
    </row>
    <row r="173" spans="1:16" ht="64" x14ac:dyDescent="0.2">
      <c r="A173" s="8" t="s">
        <v>254</v>
      </c>
      <c r="C173" s="7" t="s">
        <v>4</v>
      </c>
      <c r="K173" s="7" t="s">
        <v>3354</v>
      </c>
      <c r="L173" s="9">
        <v>44986</v>
      </c>
      <c r="M173" s="13">
        <v>0.46033564814814815</v>
      </c>
      <c r="N173" s="14">
        <v>204440003493404</v>
      </c>
      <c r="P173" t="str">
        <f t="shared" si="2"/>
        <v/>
      </c>
    </row>
    <row r="174" spans="1:16" ht="16" x14ac:dyDescent="0.2">
      <c r="A174" s="8" t="s">
        <v>2025</v>
      </c>
      <c r="C174" s="7" t="s">
        <v>2</v>
      </c>
      <c r="D174" s="7" t="s">
        <v>3389</v>
      </c>
      <c r="E174" s="7" t="str">
        <f>IF(OR(D174="", D174="___"),"", LEFT(D174,FIND(" &gt;",D174)-1))</f>
        <v>Success</v>
      </c>
      <c r="F174" s="7" t="str">
        <f>IF(OR(E174="Success",E174="Qualified Success"),"Current",IF(E174="Failure",IF(RIGHT(D174,6)="Future","Future",IF(RIGHT(D174,10)="Irrelevant","Irrelevant","Current")),""))</f>
        <v>Current</v>
      </c>
      <c r="G174" s="7" t="str">
        <f>IF(OR(ISBLANK(D174),D174="Unclassifiable &gt;"),"",IF(ISNUMBER(SEARCH("Utterance",D174)),"Utterance",IF(ISNUMBER(SEARCH("Response",D174)),"Response",IF(ISNUMBER(SEARCH("Interaction",D174)),"Interaction",IF(ISNUMBER(SEARCH("System",D174)),"System","")))))</f>
        <v/>
      </c>
      <c r="H174" s="7" t="str">
        <f>IF(G174="Utterance", IF(ISNUMBER(SEARCH("Unrecognized",D174)), "Unrecognized", IF(ISNUMBER(SEARCH("Mismatched",D174)), "Mismatched", IF(ISNUMBER(SEARCH("False Positive",D174)), "False Positive", "Irrelevant"))), "")</f>
        <v/>
      </c>
      <c r="J174" s="7" t="s">
        <v>3755</v>
      </c>
      <c r="K174" s="7" t="s">
        <v>3354</v>
      </c>
      <c r="L174" s="9">
        <v>44986</v>
      </c>
      <c r="M174" s="13">
        <v>0.46059027777777778</v>
      </c>
      <c r="N174" s="14">
        <v>204440003491925</v>
      </c>
      <c r="O174" s="7">
        <f>IF(LEN(TRIM($A174))=0,0,LEN($A174)-LEN(SUBSTITUTE($A174," ",""))+1)</f>
        <v>6</v>
      </c>
      <c r="P174">
        <f t="shared" si="2"/>
        <v>3411</v>
      </c>
    </row>
    <row r="175" spans="1:16" ht="208" x14ac:dyDescent="0.2">
      <c r="A175" s="8" t="s">
        <v>277</v>
      </c>
      <c r="C175" s="7" t="s">
        <v>4</v>
      </c>
      <c r="K175" s="7" t="s">
        <v>3354</v>
      </c>
      <c r="L175" s="9">
        <v>44986</v>
      </c>
      <c r="M175" s="13">
        <v>0.46059027777777778</v>
      </c>
      <c r="N175" s="14">
        <v>204440003491925</v>
      </c>
      <c r="P175" t="str">
        <f t="shared" si="2"/>
        <v/>
      </c>
    </row>
    <row r="176" spans="1:16" ht="16" x14ac:dyDescent="0.2">
      <c r="A176" s="8" t="s">
        <v>158</v>
      </c>
      <c r="C176" s="7" t="s">
        <v>2</v>
      </c>
      <c r="D176" s="7" t="s">
        <v>3389</v>
      </c>
      <c r="E176" s="7" t="str">
        <f>IF(OR(D176="", D176="___"),"", LEFT(D176,FIND(" &gt;",D176)-1))</f>
        <v>Success</v>
      </c>
      <c r="F176" s="7" t="str">
        <f>IF(OR(E176="Success",E176="Qualified Success"),"Current",IF(E176="Failure",IF(RIGHT(D176,6)="Future","Future",IF(RIGHT(D176,10)="Irrelevant","Irrelevant","Current")),""))</f>
        <v>Current</v>
      </c>
      <c r="G176" s="7" t="str">
        <f>IF(OR(ISBLANK(D176),D176="Unclassifiable &gt;"),"",IF(ISNUMBER(SEARCH("Utterance",D176)),"Utterance",IF(ISNUMBER(SEARCH("Response",D176)),"Response",IF(ISNUMBER(SEARCH("Interaction",D176)),"Interaction",IF(ISNUMBER(SEARCH("System",D176)),"System","")))))</f>
        <v/>
      </c>
      <c r="H176" s="7" t="str">
        <f>IF(G176="Utterance", IF(ISNUMBER(SEARCH("Unrecognized",D176)), "Unrecognized", IF(ISNUMBER(SEARCH("Mismatched",D176)), "Mismatched", IF(ISNUMBER(SEARCH("False Positive",D176)), "False Positive", "Irrelevant"))), "")</f>
        <v/>
      </c>
      <c r="J176" s="7" t="s">
        <v>3744</v>
      </c>
      <c r="K176" s="7" t="s">
        <v>3354</v>
      </c>
      <c r="L176" s="9">
        <v>44986</v>
      </c>
      <c r="M176" s="13">
        <v>0.46203703703703702</v>
      </c>
      <c r="N176" s="14">
        <v>202000081336554</v>
      </c>
      <c r="O176" s="7">
        <f>IF(LEN(TRIM($A176))=0,0,LEN($A176)-LEN(SUBSTITUTE($A176," ",""))+1)</f>
        <v>4</v>
      </c>
      <c r="P176">
        <f t="shared" si="2"/>
        <v>3411</v>
      </c>
    </row>
    <row r="177" spans="1:16" ht="128" x14ac:dyDescent="0.2">
      <c r="A177" s="8" t="s">
        <v>1839</v>
      </c>
      <c r="C177" s="7" t="s">
        <v>4</v>
      </c>
      <c r="K177" s="7" t="s">
        <v>3354</v>
      </c>
      <c r="L177" s="9">
        <v>44986</v>
      </c>
      <c r="M177" s="13">
        <v>0.46203703703703702</v>
      </c>
      <c r="N177" s="14">
        <v>202000081336554</v>
      </c>
      <c r="P177" t="str">
        <f t="shared" si="2"/>
        <v/>
      </c>
    </row>
    <row r="178" spans="1:16" ht="16" x14ac:dyDescent="0.2">
      <c r="A178" s="8" t="s">
        <v>2711</v>
      </c>
      <c r="C178" s="7" t="s">
        <v>2</v>
      </c>
      <c r="D178" s="7" t="s">
        <v>3391</v>
      </c>
      <c r="E178" s="7" t="str">
        <f>IF(OR(D178="", D178="___"),"", LEFT(D178,FIND(" &gt;",D178)-1))</f>
        <v>Failure</v>
      </c>
      <c r="F178" s="7" t="str">
        <f>IF(OR(E178="Success",E178="Qualified Success"),"Current",IF(E178="Failure",IF(RIGHT(D178,6)="Future","Future",IF(RIGHT(D178,10)="Irrelevant","Irrelevant","Current")),""))</f>
        <v>Current</v>
      </c>
      <c r="G178" s="7" t="str">
        <f>IF(OR(ISBLANK(D178),D178="Unclassifiable &gt;"),"",IF(ISNUMBER(SEARCH("Utterance",D178)),"Utterance",IF(ISNUMBER(SEARCH("Response",D178)),"Response",IF(ISNUMBER(SEARCH("Interaction",D178)),"Interaction",IF(ISNUMBER(SEARCH("System",D178)),"System","")))))</f>
        <v>Utterance</v>
      </c>
      <c r="H178" s="7" t="str">
        <f>IF(G178="Utterance", IF(ISNUMBER(SEARCH("Unrecognized",D178)), "Unrecognized", IF(ISNUMBER(SEARCH("Mismatched",D178)), "Mismatched", IF(ISNUMBER(SEARCH("False Positive",D178)), "False Positive", "Irrelevant"))), "")</f>
        <v>Mismatched</v>
      </c>
      <c r="J178" s="7" t="s">
        <v>3742</v>
      </c>
      <c r="K178" s="7" t="s">
        <v>3354</v>
      </c>
      <c r="L178" s="9">
        <v>44986</v>
      </c>
      <c r="M178" s="13">
        <v>0.46265046296296292</v>
      </c>
      <c r="N178" s="14">
        <v>204440003541053</v>
      </c>
      <c r="O178" s="7">
        <f>IF(LEN(TRIM($A178))=0,0,LEN($A178)-LEN(SUBSTITUTE($A178," ",""))+1)</f>
        <v>6</v>
      </c>
      <c r="P178">
        <f t="shared" si="2"/>
        <v>705</v>
      </c>
    </row>
    <row r="179" spans="1:16" ht="16" x14ac:dyDescent="0.2">
      <c r="A179" s="8" t="s">
        <v>1042</v>
      </c>
      <c r="C179" s="7" t="s">
        <v>4</v>
      </c>
      <c r="K179" s="7" t="s">
        <v>3354</v>
      </c>
      <c r="L179" s="9">
        <v>44986</v>
      </c>
      <c r="M179" s="13">
        <v>0.46266203703703707</v>
      </c>
      <c r="N179" s="14">
        <v>204440003541053</v>
      </c>
      <c r="P179" t="str">
        <f t="shared" si="2"/>
        <v/>
      </c>
    </row>
    <row r="180" spans="1:16" ht="16" x14ac:dyDescent="0.2">
      <c r="A180" s="8" t="s">
        <v>2895</v>
      </c>
      <c r="C180" s="7" t="s">
        <v>2</v>
      </c>
      <c r="D180" s="7" t="s">
        <v>3408</v>
      </c>
      <c r="E180" s="7" t="str">
        <f>IF(OR(D180="", D180="___"),"", LEFT(D180,FIND(" &gt;",D180)-1))</f>
        <v>Qualified Success</v>
      </c>
      <c r="F180" s="7" t="str">
        <f>IF(OR(E180="Success",E180="Qualified Success"),"Current",IF(E180="Failure",IF(RIGHT(D180,6)="Future","Future",IF(RIGHT(D180,10)="Irrelevant","Irrelevant","Current")),""))</f>
        <v>Current</v>
      </c>
      <c r="G180" s="7" t="str">
        <f>IF(OR(ISBLANK(D180),D180="Unclassifiable &gt;"),"",IF(ISNUMBER(SEARCH("Utterance",D180)),"Utterance",IF(ISNUMBER(SEARCH("Response",D180)),"Response",IF(ISNUMBER(SEARCH("Interaction",D180)),"Interaction",IF(ISNUMBER(SEARCH("System",D180)),"System","")))))</f>
        <v>Response</v>
      </c>
      <c r="H180" s="7" t="str">
        <f>IF(G180="Utterance", IF(ISNUMBER(SEARCH("Unrecognized",D180)), "Unrecognized", IF(ISNUMBER(SEARCH("Mismatched",D180)), "Mismatched", IF(ISNUMBER(SEARCH("False Positive",D180)), "False Positive", "Irrelevant"))), "")</f>
        <v/>
      </c>
      <c r="J180" s="7" t="s">
        <v>3752</v>
      </c>
      <c r="K180" s="7" t="s">
        <v>3354</v>
      </c>
      <c r="L180" s="9">
        <v>44986</v>
      </c>
      <c r="M180" s="13">
        <v>0.46502314814814816</v>
      </c>
      <c r="N180" s="14">
        <v>202000445634250</v>
      </c>
      <c r="O180" s="7">
        <f>IF(LEN(TRIM($A180))=0,0,LEN($A180)-LEN(SUBSTITUTE($A180," ",""))+1)</f>
        <v>2</v>
      </c>
      <c r="P180">
        <f t="shared" si="2"/>
        <v>46</v>
      </c>
    </row>
    <row r="181" spans="1:16" ht="96" x14ac:dyDescent="0.2">
      <c r="A181" s="8" t="s">
        <v>333</v>
      </c>
      <c r="C181" s="7" t="s">
        <v>4</v>
      </c>
      <c r="K181" s="7" t="s">
        <v>3354</v>
      </c>
      <c r="L181" s="9">
        <v>44986</v>
      </c>
      <c r="M181" s="13">
        <v>0.46502314814814816</v>
      </c>
      <c r="N181" s="14">
        <v>202000445634250</v>
      </c>
      <c r="P181" t="str">
        <f t="shared" si="2"/>
        <v/>
      </c>
    </row>
    <row r="182" spans="1:16" ht="16" x14ac:dyDescent="0.2">
      <c r="A182" s="8" t="s">
        <v>2894</v>
      </c>
      <c r="C182" s="7" t="s">
        <v>2</v>
      </c>
      <c r="D182" s="7" t="s">
        <v>3391</v>
      </c>
      <c r="E182" s="7" t="str">
        <f>IF(OR(D182="", D182="___"),"", LEFT(D182,FIND(" &gt;",D182)-1))</f>
        <v>Failure</v>
      </c>
      <c r="F182" s="7" t="str">
        <f>IF(OR(E182="Success",E182="Qualified Success"),"Current",IF(E182="Failure",IF(RIGHT(D182,6)="Future","Future",IF(RIGHT(D182,10)="Irrelevant","Irrelevant","Current")),""))</f>
        <v>Current</v>
      </c>
      <c r="G182" s="7" t="str">
        <f>IF(OR(ISBLANK(D182),D182="Unclassifiable &gt;"),"",IF(ISNUMBER(SEARCH("Utterance",D182)),"Utterance",IF(ISNUMBER(SEARCH("Response",D182)),"Response",IF(ISNUMBER(SEARCH("Interaction",D182)),"Interaction",IF(ISNUMBER(SEARCH("System",D182)),"System","")))))</f>
        <v>Utterance</v>
      </c>
      <c r="H182" s="7" t="str">
        <f>IF(G182="Utterance", IF(ISNUMBER(SEARCH("Unrecognized",D182)), "Unrecognized", IF(ISNUMBER(SEARCH("Mismatched",D182)), "Mismatched", IF(ISNUMBER(SEARCH("False Positive",D182)), "False Positive", "Irrelevant"))), "")</f>
        <v>Mismatched</v>
      </c>
      <c r="J182" s="7" t="s">
        <v>213</v>
      </c>
      <c r="K182" s="7" t="s">
        <v>3354</v>
      </c>
      <c r="L182" s="9">
        <v>44986</v>
      </c>
      <c r="M182" s="13">
        <v>0.4690509259259259</v>
      </c>
      <c r="N182" s="14">
        <v>202000445634250</v>
      </c>
      <c r="O182" s="7">
        <f>IF(LEN(TRIM($A182))=0,0,LEN($A182)-LEN(SUBSTITUTE($A182," ",""))+1)</f>
        <v>9</v>
      </c>
      <c r="P182">
        <f t="shared" si="2"/>
        <v>705</v>
      </c>
    </row>
    <row r="183" spans="1:16" ht="80" x14ac:dyDescent="0.2">
      <c r="A183" s="8" t="s">
        <v>398</v>
      </c>
      <c r="C183" s="7" t="s">
        <v>4</v>
      </c>
      <c r="K183" s="7" t="s">
        <v>3354</v>
      </c>
      <c r="L183" s="9">
        <v>44986</v>
      </c>
      <c r="M183" s="13">
        <v>0.4690509259259259</v>
      </c>
      <c r="N183" s="14">
        <v>202000445634250</v>
      </c>
      <c r="P183" t="str">
        <f t="shared" si="2"/>
        <v/>
      </c>
    </row>
    <row r="184" spans="1:16" ht="16" x14ac:dyDescent="0.2">
      <c r="A184" s="8" t="s">
        <v>2897</v>
      </c>
      <c r="C184" s="7" t="s">
        <v>2</v>
      </c>
      <c r="D184" s="7" t="s">
        <v>3389</v>
      </c>
      <c r="E184" s="7" t="str">
        <f>IF(OR(D184="", D184="___"),"", LEFT(D184,FIND(" &gt;",D184)-1))</f>
        <v>Success</v>
      </c>
      <c r="F184" s="7" t="str">
        <f>IF(OR(E184="Success",E184="Qualified Success"),"Current",IF(E184="Failure",IF(RIGHT(D184,6)="Future","Future",IF(RIGHT(D184,10)="Irrelevant","Irrelevant","Current")),""))</f>
        <v>Current</v>
      </c>
      <c r="G184" s="7" t="str">
        <f>IF(OR(ISBLANK(D184),D184="Unclassifiable &gt;"),"",IF(ISNUMBER(SEARCH("Utterance",D184)),"Utterance",IF(ISNUMBER(SEARCH("Response",D184)),"Response",IF(ISNUMBER(SEARCH("Interaction",D184)),"Interaction",IF(ISNUMBER(SEARCH("System",D184)),"System","")))))</f>
        <v/>
      </c>
      <c r="H184" s="7" t="str">
        <f>IF(G184="Utterance", IF(ISNUMBER(SEARCH("Unrecognized",D184)), "Unrecognized", IF(ISNUMBER(SEARCH("Mismatched",D184)), "Mismatched", IF(ISNUMBER(SEARCH("False Positive",D184)), "False Positive", "Irrelevant"))), "")</f>
        <v/>
      </c>
      <c r="J184" s="7" t="s">
        <v>213</v>
      </c>
      <c r="K184" s="7" t="s">
        <v>3354</v>
      </c>
      <c r="L184" s="9">
        <v>44986</v>
      </c>
      <c r="M184" s="13">
        <v>0.4692708333333333</v>
      </c>
      <c r="N184" s="14">
        <v>202000445634250</v>
      </c>
      <c r="O184" s="7">
        <f>IF(LEN(TRIM($A184))=0,0,LEN($A184)-LEN(SUBSTITUTE($A184," ",""))+1)</f>
        <v>6</v>
      </c>
      <c r="P184">
        <f t="shared" si="2"/>
        <v>3411</v>
      </c>
    </row>
    <row r="185" spans="1:16" ht="288" x14ac:dyDescent="0.2">
      <c r="A185" s="8" t="s">
        <v>1901</v>
      </c>
      <c r="C185" s="7" t="s">
        <v>4</v>
      </c>
      <c r="K185" s="7" t="s">
        <v>3354</v>
      </c>
      <c r="L185" s="9">
        <v>44986</v>
      </c>
      <c r="M185" s="13">
        <v>0.4692708333333333</v>
      </c>
      <c r="N185" s="14">
        <v>202000445634250</v>
      </c>
      <c r="P185" t="str">
        <f t="shared" si="2"/>
        <v/>
      </c>
    </row>
    <row r="186" spans="1:16" ht="16" x14ac:dyDescent="0.2">
      <c r="A186" s="8" t="s">
        <v>158</v>
      </c>
      <c r="C186" s="7" t="s">
        <v>2</v>
      </c>
      <c r="D186" s="7" t="s">
        <v>3389</v>
      </c>
      <c r="E186" s="7" t="str">
        <f>IF(OR(D186="", D186="___"),"", LEFT(D186,FIND(" &gt;",D186)-1))</f>
        <v>Success</v>
      </c>
      <c r="F186" s="7" t="str">
        <f>IF(OR(E186="Success",E186="Qualified Success"),"Current",IF(E186="Failure",IF(RIGHT(D186,6)="Future","Future",IF(RIGHT(D186,10)="Irrelevant","Irrelevant","Current")),""))</f>
        <v>Current</v>
      </c>
      <c r="G186" s="7" t="str">
        <f>IF(OR(ISBLANK(D186),D186="Unclassifiable &gt;"),"",IF(ISNUMBER(SEARCH("Utterance",D186)),"Utterance",IF(ISNUMBER(SEARCH("Response",D186)),"Response",IF(ISNUMBER(SEARCH("Interaction",D186)),"Interaction",IF(ISNUMBER(SEARCH("System",D186)),"System","")))))</f>
        <v/>
      </c>
      <c r="H186" s="7" t="str">
        <f>IF(G186="Utterance", IF(ISNUMBER(SEARCH("Unrecognized",D186)), "Unrecognized", IF(ISNUMBER(SEARCH("Mismatched",D186)), "Mismatched", IF(ISNUMBER(SEARCH("False Positive",D186)), "False Positive", "Irrelevant"))), "")</f>
        <v/>
      </c>
      <c r="J186" s="7" t="s">
        <v>3744</v>
      </c>
      <c r="K186" s="7" t="s">
        <v>3354</v>
      </c>
      <c r="L186" s="9">
        <v>44986</v>
      </c>
      <c r="M186" s="13">
        <v>0.47091435185185188</v>
      </c>
      <c r="N186" s="14">
        <v>513002785826045</v>
      </c>
      <c r="O186" s="7">
        <f>IF(LEN(TRIM($A186))=0,0,LEN($A186)-LEN(SUBSTITUTE($A186," ",""))+1)</f>
        <v>4</v>
      </c>
      <c r="P186">
        <f t="shared" si="2"/>
        <v>3411</v>
      </c>
    </row>
    <row r="187" spans="1:16" ht="128" x14ac:dyDescent="0.2">
      <c r="A187" s="8" t="s">
        <v>1839</v>
      </c>
      <c r="C187" s="7" t="s">
        <v>4</v>
      </c>
      <c r="K187" s="7" t="s">
        <v>3354</v>
      </c>
      <c r="L187" s="9">
        <v>44986</v>
      </c>
      <c r="M187" s="13">
        <v>0.47091435185185188</v>
      </c>
      <c r="N187" s="14">
        <v>513002785826045</v>
      </c>
      <c r="P187" t="str">
        <f t="shared" si="2"/>
        <v/>
      </c>
    </row>
    <row r="188" spans="1:16" ht="16" x14ac:dyDescent="0.2">
      <c r="A188" s="8" t="s">
        <v>2896</v>
      </c>
      <c r="C188" s="7" t="s">
        <v>2</v>
      </c>
      <c r="D188" s="7" t="s">
        <v>3389</v>
      </c>
      <c r="E188" s="7" t="str">
        <f>IF(OR(D188="", D188="___"),"", LEFT(D188,FIND(" &gt;",D188)-1))</f>
        <v>Success</v>
      </c>
      <c r="F188" s="7" t="str">
        <f>IF(OR(E188="Success",E188="Qualified Success"),"Current",IF(E188="Failure",IF(RIGHT(D188,6)="Future","Future",IF(RIGHT(D188,10)="Irrelevant","Irrelevant","Current")),""))</f>
        <v>Current</v>
      </c>
      <c r="G188" s="7" t="str">
        <f>IF(OR(ISBLANK(D188),D188="Unclassifiable &gt;"),"",IF(ISNUMBER(SEARCH("Utterance",D188)),"Utterance",IF(ISNUMBER(SEARCH("Response",D188)),"Response",IF(ISNUMBER(SEARCH("Interaction",D188)),"Interaction",IF(ISNUMBER(SEARCH("System",D188)),"System","")))))</f>
        <v/>
      </c>
      <c r="H188" s="7" t="str">
        <f>IF(G188="Utterance", IF(ISNUMBER(SEARCH("Unrecognized",D188)), "Unrecognized", IF(ISNUMBER(SEARCH("Mismatched",D188)), "Mismatched", IF(ISNUMBER(SEARCH("False Positive",D188)), "False Positive", "Irrelevant"))), "")</f>
        <v/>
      </c>
      <c r="J188" s="7" t="s">
        <v>3752</v>
      </c>
      <c r="K188" s="7" t="s">
        <v>3354</v>
      </c>
      <c r="L188" s="9">
        <v>44986</v>
      </c>
      <c r="M188" s="13">
        <v>0.47262731481481479</v>
      </c>
      <c r="N188" s="14">
        <v>202000445634250</v>
      </c>
      <c r="O188" s="7">
        <f>IF(LEN(TRIM($A188))=0,0,LEN($A188)-LEN(SUBSTITUTE($A188," ",""))+1)</f>
        <v>3</v>
      </c>
      <c r="P188">
        <f t="shared" si="2"/>
        <v>3411</v>
      </c>
    </row>
    <row r="189" spans="1:16" ht="96" x14ac:dyDescent="0.2">
      <c r="A189" s="8" t="s">
        <v>333</v>
      </c>
      <c r="C189" s="7" t="s">
        <v>4</v>
      </c>
      <c r="K189" s="7" t="s">
        <v>3354</v>
      </c>
      <c r="L189" s="9">
        <v>44986</v>
      </c>
      <c r="M189" s="13">
        <v>0.47262731481481479</v>
      </c>
      <c r="N189" s="14">
        <v>202000445634250</v>
      </c>
      <c r="P189" t="str">
        <f t="shared" si="2"/>
        <v/>
      </c>
    </row>
    <row r="190" spans="1:16" ht="16" x14ac:dyDescent="0.2">
      <c r="A190" s="8" t="s">
        <v>302</v>
      </c>
      <c r="B190" s="7" t="s">
        <v>3487</v>
      </c>
      <c r="C190" s="7" t="s">
        <v>2</v>
      </c>
      <c r="D190" s="7" t="s">
        <v>3389</v>
      </c>
      <c r="E190" s="7" t="str">
        <f>IF(OR(D190="", D190="___"),"", LEFT(D190,FIND(" &gt;",D190)-1))</f>
        <v>Success</v>
      </c>
      <c r="F190" s="7" t="str">
        <f>IF(OR(E190="Success",E190="Qualified Success"),"Current",IF(E190="Failure",IF(RIGHT(D190,6)="Future","Future",IF(RIGHT(D190,10)="Irrelevant","Irrelevant","Current")),""))</f>
        <v>Current</v>
      </c>
      <c r="G190" s="7" t="str">
        <f>IF(OR(ISBLANK(D190),D190="Unclassifiable &gt;"),"",IF(ISNUMBER(SEARCH("Utterance",D190)),"Utterance",IF(ISNUMBER(SEARCH("Response",D190)),"Response",IF(ISNUMBER(SEARCH("Interaction",D190)),"Interaction",IF(ISNUMBER(SEARCH("System",D190)),"System","")))))</f>
        <v/>
      </c>
      <c r="H190" s="7" t="str">
        <f>IF(G190="Utterance", IF(ISNUMBER(SEARCH("Unrecognized",D190)), "Unrecognized", IF(ISNUMBER(SEARCH("Mismatched",D190)), "Mismatched", IF(ISNUMBER(SEARCH("False Positive",D190)), "False Positive", "Irrelevant"))), "")</f>
        <v/>
      </c>
      <c r="J190" s="7" t="s">
        <v>3428</v>
      </c>
      <c r="K190" s="7" t="s">
        <v>3354</v>
      </c>
      <c r="L190" s="9">
        <v>44986</v>
      </c>
      <c r="M190" s="13">
        <v>0.47337962962962959</v>
      </c>
      <c r="N190" s="14">
        <v>204440003495282</v>
      </c>
      <c r="O190" s="7">
        <f>IF(LEN(TRIM($A190))=0,0,LEN($A190)-LEN(SUBSTITUTE($A190," ",""))+1)</f>
        <v>3</v>
      </c>
      <c r="P190">
        <f t="shared" si="2"/>
        <v>3411</v>
      </c>
    </row>
    <row r="191" spans="1:16" ht="64" x14ac:dyDescent="0.2">
      <c r="A191" s="8" t="s">
        <v>220</v>
      </c>
      <c r="C191" s="7" t="s">
        <v>4</v>
      </c>
      <c r="K191" s="7" t="s">
        <v>3354</v>
      </c>
      <c r="L191" s="9">
        <v>44986</v>
      </c>
      <c r="M191" s="13">
        <v>0.47337962962962959</v>
      </c>
      <c r="N191" s="14">
        <v>204440003495282</v>
      </c>
      <c r="P191" t="str">
        <f t="shared" si="2"/>
        <v/>
      </c>
    </row>
    <row r="192" spans="1:16" ht="16" x14ac:dyDescent="0.2">
      <c r="A192" s="8" t="s">
        <v>283</v>
      </c>
      <c r="C192" s="7" t="s">
        <v>2</v>
      </c>
      <c r="D192" s="7" t="s">
        <v>3389</v>
      </c>
      <c r="E192" s="7" t="str">
        <f>IF(OR(D192="", D192="___"),"", LEFT(D192,FIND(" &gt;",D192)-1))</f>
        <v>Success</v>
      </c>
      <c r="F192" s="7" t="str">
        <f>IF(OR(E192="Success",E192="Qualified Success"),"Current",IF(E192="Failure",IF(RIGHT(D192,6)="Future","Future",IF(RIGHT(D192,10)="Irrelevant","Irrelevant","Current")),""))</f>
        <v>Current</v>
      </c>
      <c r="G192" s="7" t="str">
        <f>IF(OR(ISBLANK(D192),D192="Unclassifiable &gt;"),"",IF(ISNUMBER(SEARCH("Utterance",D192)),"Utterance",IF(ISNUMBER(SEARCH("Response",D192)),"Response",IF(ISNUMBER(SEARCH("Interaction",D192)),"Interaction",IF(ISNUMBER(SEARCH("System",D192)),"System","")))))</f>
        <v/>
      </c>
      <c r="H192" s="7" t="str">
        <f>IF(G192="Utterance", IF(ISNUMBER(SEARCH("Unrecognized",D192)), "Unrecognized", IF(ISNUMBER(SEARCH("Mismatched",D192)), "Mismatched", IF(ISNUMBER(SEARCH("False Positive",D192)), "False Positive", "Irrelevant"))), "")</f>
        <v/>
      </c>
      <c r="J192" s="7" t="s">
        <v>3741</v>
      </c>
      <c r="K192" s="7" t="s">
        <v>3354</v>
      </c>
      <c r="L192" s="9">
        <v>44986</v>
      </c>
      <c r="M192" s="13">
        <v>0.47391203703703705</v>
      </c>
      <c r="N192" s="14">
        <v>204440003489210</v>
      </c>
      <c r="O192" s="7">
        <f>IF(LEN(TRIM($A192))=0,0,LEN($A192)-LEN(SUBSTITUTE($A192," ",""))+1)</f>
        <v>2</v>
      </c>
      <c r="P192">
        <f t="shared" si="2"/>
        <v>3411</v>
      </c>
    </row>
    <row r="193" spans="1:16" ht="160" x14ac:dyDescent="0.2">
      <c r="A193" s="8" t="s">
        <v>238</v>
      </c>
      <c r="C193" s="7" t="s">
        <v>4</v>
      </c>
      <c r="K193" s="7" t="s">
        <v>3354</v>
      </c>
      <c r="L193" s="9">
        <v>44986</v>
      </c>
      <c r="M193" s="13">
        <v>0.47391203703703705</v>
      </c>
      <c r="N193" s="14">
        <v>204440003489210</v>
      </c>
      <c r="P193" t="str">
        <f t="shared" si="2"/>
        <v/>
      </c>
    </row>
    <row r="194" spans="1:16" ht="16" x14ac:dyDescent="0.2">
      <c r="A194" s="8" t="s">
        <v>302</v>
      </c>
      <c r="B194" s="7" t="s">
        <v>3487</v>
      </c>
      <c r="C194" s="7" t="s">
        <v>2</v>
      </c>
      <c r="D194" s="7" t="s">
        <v>3389</v>
      </c>
      <c r="E194" s="7" t="str">
        <f>IF(OR(D194="", D194="___"),"", LEFT(D194,FIND(" &gt;",D194)-1))</f>
        <v>Success</v>
      </c>
      <c r="F194" s="7" t="str">
        <f>IF(OR(E194="Success",E194="Qualified Success"),"Current",IF(E194="Failure",IF(RIGHT(D194,6)="Future","Future",IF(RIGHT(D194,10)="Irrelevant","Irrelevant","Current")),""))</f>
        <v>Current</v>
      </c>
      <c r="G194" s="7" t="str">
        <f>IF(OR(ISBLANK(D194),D194="Unclassifiable &gt;"),"",IF(ISNUMBER(SEARCH("Utterance",D194)),"Utterance",IF(ISNUMBER(SEARCH("Response",D194)),"Response",IF(ISNUMBER(SEARCH("Interaction",D194)),"Interaction",IF(ISNUMBER(SEARCH("System",D194)),"System","")))))</f>
        <v/>
      </c>
      <c r="H194" s="7" t="str">
        <f>IF(G194="Utterance", IF(ISNUMBER(SEARCH("Unrecognized",D194)), "Unrecognized", IF(ISNUMBER(SEARCH("Mismatched",D194)), "Mismatched", IF(ISNUMBER(SEARCH("False Positive",D194)), "False Positive", "Irrelevant"))), "")</f>
        <v/>
      </c>
      <c r="J194" s="7" t="s">
        <v>3428</v>
      </c>
      <c r="K194" s="7" t="s">
        <v>3354</v>
      </c>
      <c r="L194" s="9">
        <v>44986</v>
      </c>
      <c r="M194" s="13">
        <v>0.47476851851851848</v>
      </c>
      <c r="N194" s="14">
        <v>204440003506566</v>
      </c>
      <c r="O194" s="7">
        <f>IF(LEN(TRIM($A194))=0,0,LEN($A194)-LEN(SUBSTITUTE($A194," ",""))+1)</f>
        <v>3</v>
      </c>
      <c r="P194">
        <f t="shared" si="2"/>
        <v>3411</v>
      </c>
    </row>
    <row r="195" spans="1:16" ht="64" x14ac:dyDescent="0.2">
      <c r="A195" s="8" t="s">
        <v>220</v>
      </c>
      <c r="C195" s="7" t="s">
        <v>4</v>
      </c>
      <c r="K195" s="7" t="s">
        <v>3354</v>
      </c>
      <c r="L195" s="9">
        <v>44986</v>
      </c>
      <c r="M195" s="13">
        <v>0.47476851851851848</v>
      </c>
      <c r="N195" s="14">
        <v>204440003506566</v>
      </c>
      <c r="P195" t="str">
        <f t="shared" ref="P195:P258" si="3">IF(D195="", "", COUNTIF($D$1:$D$12000, D195))</f>
        <v/>
      </c>
    </row>
    <row r="196" spans="1:16" ht="16" x14ac:dyDescent="0.2">
      <c r="A196" s="8" t="s">
        <v>2744</v>
      </c>
      <c r="C196" s="7" t="s">
        <v>2</v>
      </c>
      <c r="D196" s="7" t="s">
        <v>3389</v>
      </c>
      <c r="E196" s="7" t="str">
        <f>IF(OR(D196="", D196="___"),"", LEFT(D196,FIND(" &gt;",D196)-1))</f>
        <v>Success</v>
      </c>
      <c r="F196" s="7" t="str">
        <f>IF(OR(E196="Success",E196="Qualified Success"),"Current",IF(E196="Failure",IF(RIGHT(D196,6)="Future","Future",IF(RIGHT(D196,10)="Irrelevant","Irrelevant","Current")),""))</f>
        <v>Current</v>
      </c>
      <c r="G196" s="7" t="str">
        <f>IF(OR(ISBLANK(D196),D196="Unclassifiable &gt;"),"",IF(ISNUMBER(SEARCH("Utterance",D196)),"Utterance",IF(ISNUMBER(SEARCH("Response",D196)),"Response",IF(ISNUMBER(SEARCH("Interaction",D196)),"Interaction",IF(ISNUMBER(SEARCH("System",D196)),"System","")))))</f>
        <v/>
      </c>
      <c r="H196" s="7" t="str">
        <f>IF(G196="Utterance", IF(ISNUMBER(SEARCH("Unrecognized",D196)), "Unrecognized", IF(ISNUMBER(SEARCH("Mismatched",D196)), "Mismatched", IF(ISNUMBER(SEARCH("False Positive",D196)), "False Positive", "Irrelevant"))), "")</f>
        <v/>
      </c>
      <c r="J196" s="7" t="s">
        <v>3752</v>
      </c>
      <c r="K196" s="7" t="s">
        <v>3354</v>
      </c>
      <c r="L196" s="9">
        <v>44986</v>
      </c>
      <c r="M196" s="13">
        <v>0.47690972222222222</v>
      </c>
      <c r="N196" s="14">
        <v>204440003542158</v>
      </c>
      <c r="O196" s="7">
        <f>IF(LEN(TRIM($A196))=0,0,LEN($A196)-LEN(SUBSTITUTE($A196," ",""))+1)</f>
        <v>3</v>
      </c>
      <c r="P196">
        <f t="shared" si="3"/>
        <v>3411</v>
      </c>
    </row>
    <row r="197" spans="1:16" ht="144" x14ac:dyDescent="0.2">
      <c r="A197" s="8" t="s">
        <v>2160</v>
      </c>
      <c r="C197" s="7" t="s">
        <v>4</v>
      </c>
      <c r="K197" s="7" t="s">
        <v>3354</v>
      </c>
      <c r="L197" s="9">
        <v>44986</v>
      </c>
      <c r="M197" s="13">
        <v>0.47690972222222222</v>
      </c>
      <c r="N197" s="14">
        <v>204440003542158</v>
      </c>
      <c r="P197" t="str">
        <f t="shared" si="3"/>
        <v/>
      </c>
    </row>
    <row r="198" spans="1:16" ht="16" x14ac:dyDescent="0.2">
      <c r="A198" s="8" t="s">
        <v>302</v>
      </c>
      <c r="B198" s="7" t="s">
        <v>3487</v>
      </c>
      <c r="C198" s="7" t="s">
        <v>2</v>
      </c>
      <c r="D198" s="7" t="s">
        <v>3389</v>
      </c>
      <c r="E198" s="7" t="str">
        <f>IF(OR(D198="", D198="___"),"", LEFT(D198,FIND(" &gt;",D198)-1))</f>
        <v>Success</v>
      </c>
      <c r="F198" s="7" t="str">
        <f>IF(OR(E198="Success",E198="Qualified Success"),"Current",IF(E198="Failure",IF(RIGHT(D198,6)="Future","Future",IF(RIGHT(D198,10)="Irrelevant","Irrelevant","Current")),""))</f>
        <v>Current</v>
      </c>
      <c r="G198" s="7" t="str">
        <f>IF(OR(ISBLANK(D198),D198="Unclassifiable &gt;"),"",IF(ISNUMBER(SEARCH("Utterance",D198)),"Utterance",IF(ISNUMBER(SEARCH("Response",D198)),"Response",IF(ISNUMBER(SEARCH("Interaction",D198)),"Interaction",IF(ISNUMBER(SEARCH("System",D198)),"System","")))))</f>
        <v/>
      </c>
      <c r="H198" s="7" t="str">
        <f>IF(G198="Utterance", IF(ISNUMBER(SEARCH("Unrecognized",D198)), "Unrecognized", IF(ISNUMBER(SEARCH("Mismatched",D198)), "Mismatched", IF(ISNUMBER(SEARCH("False Positive",D198)), "False Positive", "Irrelevant"))), "")</f>
        <v/>
      </c>
      <c r="J198" s="7" t="s">
        <v>3428</v>
      </c>
      <c r="K198" s="7" t="s">
        <v>3354</v>
      </c>
      <c r="L198" s="9">
        <v>44986</v>
      </c>
      <c r="M198" s="13">
        <v>0.49050925925925926</v>
      </c>
      <c r="N198" s="14">
        <v>204440003539204</v>
      </c>
      <c r="O198" s="7">
        <f>IF(LEN(TRIM($A198))=0,0,LEN($A198)-LEN(SUBSTITUTE($A198," ",""))+1)</f>
        <v>3</v>
      </c>
      <c r="P198">
        <f t="shared" si="3"/>
        <v>3411</v>
      </c>
    </row>
    <row r="199" spans="1:16" ht="64" x14ac:dyDescent="0.2">
      <c r="A199" s="8" t="s">
        <v>220</v>
      </c>
      <c r="C199" s="7" t="s">
        <v>4</v>
      </c>
      <c r="K199" s="7" t="s">
        <v>3354</v>
      </c>
      <c r="L199" s="9">
        <v>44986</v>
      </c>
      <c r="M199" s="13">
        <v>0.49050925925925926</v>
      </c>
      <c r="N199" s="14">
        <v>204440003539204</v>
      </c>
      <c r="P199" t="str">
        <f t="shared" si="3"/>
        <v/>
      </c>
    </row>
    <row r="200" spans="1:16" ht="32" x14ac:dyDescent="0.2">
      <c r="A200" s="8" t="s">
        <v>2672</v>
      </c>
      <c r="C200" s="7" t="s">
        <v>2</v>
      </c>
      <c r="D200" s="7" t="s">
        <v>3411</v>
      </c>
      <c r="E200" s="7" t="str">
        <f>IF(OR(D200="", D200="___"),"", LEFT(D200,FIND(" &gt;",D200)-1))</f>
        <v>Qualified Success</v>
      </c>
      <c r="F200" s="7" t="str">
        <f>IF(OR(E200="Success",E200="Qualified Success"),"Current",IF(E200="Failure",IF(RIGHT(D200,6)="Future","Future",IF(RIGHT(D200,10)="Irrelevant","Irrelevant","Current")),""))</f>
        <v>Current</v>
      </c>
      <c r="G200" s="7" t="str">
        <f>IF(OR(ISBLANK(D200),D200="Unclassifiable &gt;"),"",IF(ISNUMBER(SEARCH("Utterance",D200)),"Utterance",IF(ISNUMBER(SEARCH("Response",D200)),"Response",IF(ISNUMBER(SEARCH("Interaction",D200)),"Interaction",IF(ISNUMBER(SEARCH("System",D200)),"System","")))))</f>
        <v>Response</v>
      </c>
      <c r="H200" s="7" t="str">
        <f>IF(G200="Utterance", IF(ISNUMBER(SEARCH("Unrecognized",D200)), "Unrecognized", IF(ISNUMBER(SEARCH("Mismatched",D200)), "Mismatched", IF(ISNUMBER(SEARCH("False Positive",D200)), "False Positive", "Irrelevant"))), "")</f>
        <v/>
      </c>
      <c r="J200" s="7" t="s">
        <v>3741</v>
      </c>
      <c r="K200" s="7" t="s">
        <v>3354</v>
      </c>
      <c r="L200" s="9">
        <v>44986</v>
      </c>
      <c r="M200" s="13">
        <v>0.49627314814814816</v>
      </c>
      <c r="N200" s="14">
        <v>204440003539204</v>
      </c>
      <c r="O200" s="7">
        <f>IF(LEN(TRIM($A200))=0,0,LEN($A200)-LEN(SUBSTITUTE($A200," ",""))+1)</f>
        <v>51</v>
      </c>
      <c r="P200">
        <f t="shared" si="3"/>
        <v>201</v>
      </c>
    </row>
    <row r="201" spans="1:16" ht="128" x14ac:dyDescent="0.2">
      <c r="A201" s="8" t="s">
        <v>1862</v>
      </c>
      <c r="C201" s="7" t="s">
        <v>4</v>
      </c>
      <c r="K201" s="7" t="s">
        <v>3354</v>
      </c>
      <c r="L201" s="9">
        <v>44986</v>
      </c>
      <c r="M201" s="13">
        <v>0.49627314814814816</v>
      </c>
      <c r="N201" s="14">
        <v>204440003539204</v>
      </c>
      <c r="P201" t="str">
        <f t="shared" si="3"/>
        <v/>
      </c>
    </row>
    <row r="202" spans="1:16" ht="16" x14ac:dyDescent="0.2">
      <c r="A202" s="8" t="s">
        <v>2371</v>
      </c>
      <c r="C202" s="7" t="s">
        <v>2</v>
      </c>
      <c r="D202" s="7" t="s">
        <v>3389</v>
      </c>
      <c r="E202" s="7" t="str">
        <f>IF(OR(D202="", D202="___"),"", LEFT(D202,FIND(" &gt;",D202)-1))</f>
        <v>Success</v>
      </c>
      <c r="F202" s="7" t="str">
        <f>IF(OR(E202="Success",E202="Qualified Success"),"Current",IF(E202="Failure",IF(RIGHT(D202,6)="Future","Future",IF(RIGHT(D202,10)="Irrelevant","Irrelevant","Current")),""))</f>
        <v>Current</v>
      </c>
      <c r="G202" s="7" t="str">
        <f>IF(OR(ISBLANK(D202),D202="Unclassifiable &gt;"),"",IF(ISNUMBER(SEARCH("Utterance",D202)),"Utterance",IF(ISNUMBER(SEARCH("Response",D202)),"Response",IF(ISNUMBER(SEARCH("Interaction",D202)),"Interaction",IF(ISNUMBER(SEARCH("System",D202)),"System","")))))</f>
        <v/>
      </c>
      <c r="H202" s="7" t="str">
        <f>IF(G202="Utterance", IF(ISNUMBER(SEARCH("Unrecognized",D202)), "Unrecognized", IF(ISNUMBER(SEARCH("Mismatched",D202)), "Mismatched", IF(ISNUMBER(SEARCH("False Positive",D202)), "False Positive", "Irrelevant"))), "")</f>
        <v/>
      </c>
      <c r="J202" s="7" t="s">
        <v>3741</v>
      </c>
      <c r="K202" s="7" t="s">
        <v>3354</v>
      </c>
      <c r="L202" s="9">
        <v>44986</v>
      </c>
      <c r="M202" s="13">
        <v>0.49915509259259255</v>
      </c>
      <c r="N202" s="14">
        <v>204440003503619</v>
      </c>
      <c r="O202" s="7">
        <f>IF(LEN(TRIM($A202))=0,0,LEN($A202)-LEN(SUBSTITUTE($A202," ",""))+1)</f>
        <v>3</v>
      </c>
      <c r="P202">
        <f t="shared" si="3"/>
        <v>3411</v>
      </c>
    </row>
    <row r="203" spans="1:16" ht="176" x14ac:dyDescent="0.2">
      <c r="A203" s="8" t="s">
        <v>2370</v>
      </c>
      <c r="C203" s="7" t="s">
        <v>4</v>
      </c>
      <c r="K203" s="7" t="s">
        <v>3354</v>
      </c>
      <c r="L203" s="9">
        <v>44986</v>
      </c>
      <c r="M203" s="13">
        <v>0.49944444444444441</v>
      </c>
      <c r="N203" s="14">
        <v>204440003503619</v>
      </c>
      <c r="P203" t="str">
        <f t="shared" si="3"/>
        <v/>
      </c>
    </row>
    <row r="204" spans="1:16" ht="16" x14ac:dyDescent="0.2">
      <c r="A204" s="8" t="s">
        <v>2534</v>
      </c>
      <c r="C204" s="7" t="s">
        <v>2</v>
      </c>
      <c r="D204" s="7" t="s">
        <v>3391</v>
      </c>
      <c r="E204" s="7" t="str">
        <f>IF(OR(D204="", D204="___"),"", LEFT(D204,FIND(" &gt;",D204)-1))</f>
        <v>Failure</v>
      </c>
      <c r="F204" s="7" t="str">
        <f>IF(OR(E204="Success",E204="Qualified Success"),"Current",IF(E204="Failure",IF(RIGHT(D204,6)="Future","Future",IF(RIGHT(D204,10)="Irrelevant","Irrelevant","Current")),""))</f>
        <v>Current</v>
      </c>
      <c r="G204" s="7" t="str">
        <f>IF(OR(ISBLANK(D204),D204="Unclassifiable &gt;"),"",IF(ISNUMBER(SEARCH("Utterance",D204)),"Utterance",IF(ISNUMBER(SEARCH("Response",D204)),"Response",IF(ISNUMBER(SEARCH("Interaction",D204)),"Interaction",IF(ISNUMBER(SEARCH("System",D204)),"System","")))))</f>
        <v>Utterance</v>
      </c>
      <c r="H204" s="7" t="str">
        <f>IF(G204="Utterance", IF(ISNUMBER(SEARCH("Unrecognized",D204)), "Unrecognized", IF(ISNUMBER(SEARCH("Mismatched",D204)), "Mismatched", IF(ISNUMBER(SEARCH("False Positive",D204)), "False Positive", "Irrelevant"))), "")</f>
        <v>Mismatched</v>
      </c>
      <c r="J204" s="7" t="s">
        <v>3428</v>
      </c>
      <c r="K204" s="7" t="s">
        <v>3354</v>
      </c>
      <c r="L204" s="9">
        <v>44986</v>
      </c>
      <c r="M204" s="13">
        <v>0.49986111111111109</v>
      </c>
      <c r="N204" s="14">
        <v>204440003509474</v>
      </c>
      <c r="O204" s="7">
        <f>IF(LEN(TRIM($A204))=0,0,LEN($A204)-LEN(SUBSTITUTE($A204," ",""))+1)</f>
        <v>2</v>
      </c>
      <c r="P204">
        <f t="shared" si="3"/>
        <v>705</v>
      </c>
    </row>
    <row r="205" spans="1:16" ht="64" x14ac:dyDescent="0.2">
      <c r="A205" s="8" t="s">
        <v>1849</v>
      </c>
      <c r="C205" s="7" t="s">
        <v>4</v>
      </c>
      <c r="K205" s="7" t="s">
        <v>3354</v>
      </c>
      <c r="L205" s="9">
        <v>44986</v>
      </c>
      <c r="M205" s="13">
        <v>0.49986111111111109</v>
      </c>
      <c r="N205" s="14">
        <v>204440003509474</v>
      </c>
      <c r="P205" t="str">
        <f t="shared" si="3"/>
        <v/>
      </c>
    </row>
    <row r="206" spans="1:16" ht="16" x14ac:dyDescent="0.2">
      <c r="A206" s="8" t="s">
        <v>2709</v>
      </c>
      <c r="C206" s="7" t="s">
        <v>2</v>
      </c>
      <c r="D206" s="7" t="s">
        <v>3391</v>
      </c>
      <c r="E206" s="7" t="str">
        <f>IF(OR(D206="", D206="___"),"", LEFT(D206,FIND(" &gt;",D206)-1))</f>
        <v>Failure</v>
      </c>
      <c r="F206" s="7" t="str">
        <f>IF(OR(E206="Success",E206="Qualified Success"),"Current",IF(E206="Failure",IF(RIGHT(D206,6)="Future","Future",IF(RIGHT(D206,10)="Irrelevant","Irrelevant","Current")),""))</f>
        <v>Current</v>
      </c>
      <c r="G206" s="7" t="str">
        <f>IF(OR(ISBLANK(D206),D206="Unclassifiable &gt;"),"",IF(ISNUMBER(SEARCH("Utterance",D206)),"Utterance",IF(ISNUMBER(SEARCH("Response",D206)),"Response",IF(ISNUMBER(SEARCH("Interaction",D206)),"Interaction",IF(ISNUMBER(SEARCH("System",D206)),"System","")))))</f>
        <v>Utterance</v>
      </c>
      <c r="H206" s="7" t="str">
        <f>IF(G206="Utterance", IF(ISNUMBER(SEARCH("Unrecognized",D206)), "Unrecognized", IF(ISNUMBER(SEARCH("Mismatched",D206)), "Mismatched", IF(ISNUMBER(SEARCH("False Positive",D206)), "False Positive", "Irrelevant"))), "")</f>
        <v>Mismatched</v>
      </c>
      <c r="J206" s="7" t="s">
        <v>213</v>
      </c>
      <c r="K206" s="7" t="s">
        <v>3354</v>
      </c>
      <c r="L206" s="9">
        <v>44986</v>
      </c>
      <c r="M206" s="13">
        <v>0.50012731481481476</v>
      </c>
      <c r="N206" s="14">
        <v>204440003540953</v>
      </c>
      <c r="O206" s="7">
        <f>IF(LEN(TRIM($A206))=0,0,LEN($A206)-LEN(SUBSTITUTE($A206," ",""))+1)</f>
        <v>17</v>
      </c>
      <c r="P206">
        <f t="shared" si="3"/>
        <v>705</v>
      </c>
    </row>
    <row r="207" spans="1:16" ht="112" x14ac:dyDescent="0.2">
      <c r="A207" s="8" t="s">
        <v>712</v>
      </c>
      <c r="C207" s="7" t="s">
        <v>4</v>
      </c>
      <c r="K207" s="7" t="s">
        <v>3354</v>
      </c>
      <c r="L207" s="9">
        <v>44986</v>
      </c>
      <c r="M207" s="13">
        <v>0.50012731481481476</v>
      </c>
      <c r="N207" s="14">
        <v>204440003540953</v>
      </c>
      <c r="P207" t="str">
        <f t="shared" si="3"/>
        <v/>
      </c>
    </row>
    <row r="208" spans="1:16" ht="16" x14ac:dyDescent="0.2">
      <c r="A208" s="8" t="s">
        <v>2533</v>
      </c>
      <c r="C208" s="7" t="s">
        <v>2</v>
      </c>
      <c r="D208" s="7" t="s">
        <v>3391</v>
      </c>
      <c r="E208" s="7" t="str">
        <f>IF(OR(D208="", D208="___"),"", LEFT(D208,FIND(" &gt;",D208)-1))</f>
        <v>Failure</v>
      </c>
      <c r="F208" s="7" t="str">
        <f>IF(OR(E208="Success",E208="Qualified Success"),"Current",IF(E208="Failure",IF(RIGHT(D208,6)="Future","Future",IF(RIGHT(D208,10)="Irrelevant","Irrelevant","Current")),""))</f>
        <v>Current</v>
      </c>
      <c r="G208" s="7" t="str">
        <f>IF(OR(ISBLANK(D208),D208="Unclassifiable &gt;"),"",IF(ISNUMBER(SEARCH("Utterance",D208)),"Utterance",IF(ISNUMBER(SEARCH("Response",D208)),"Response",IF(ISNUMBER(SEARCH("Interaction",D208)),"Interaction",IF(ISNUMBER(SEARCH("System",D208)),"System","")))))</f>
        <v>Utterance</v>
      </c>
      <c r="H208" s="7" t="str">
        <f>IF(G208="Utterance", IF(ISNUMBER(SEARCH("Unrecognized",D208)), "Unrecognized", IF(ISNUMBER(SEARCH("Mismatched",D208)), "Mismatched", IF(ISNUMBER(SEARCH("False Positive",D208)), "False Positive", "Irrelevant"))), "")</f>
        <v>Mismatched</v>
      </c>
      <c r="J208" s="7" t="s">
        <v>3428</v>
      </c>
      <c r="K208" s="7" t="s">
        <v>3354</v>
      </c>
      <c r="L208" s="9">
        <v>44986</v>
      </c>
      <c r="M208" s="13">
        <v>0.5001620370370371</v>
      </c>
      <c r="N208" s="14">
        <v>204440003509474</v>
      </c>
      <c r="O208" s="7">
        <f>IF(LEN(TRIM($A208))=0,0,LEN($A208)-LEN(SUBSTITUTE($A208," ",""))+1)</f>
        <v>7</v>
      </c>
      <c r="P208">
        <f t="shared" si="3"/>
        <v>705</v>
      </c>
    </row>
    <row r="209" spans="1:16" ht="16" x14ac:dyDescent="0.2">
      <c r="A209" s="8" t="s">
        <v>3529</v>
      </c>
      <c r="C209" s="7" t="s">
        <v>4</v>
      </c>
      <c r="K209" s="7" t="s">
        <v>3354</v>
      </c>
      <c r="L209" s="9">
        <v>44986</v>
      </c>
      <c r="M209" s="13">
        <v>0.50020833333333337</v>
      </c>
      <c r="N209" s="14">
        <v>204440003509474</v>
      </c>
      <c r="P209" t="str">
        <f t="shared" si="3"/>
        <v/>
      </c>
    </row>
    <row r="210" spans="1:16" ht="16" x14ac:dyDescent="0.2">
      <c r="A210" s="8" t="s">
        <v>83</v>
      </c>
      <c r="C210" s="7" t="s">
        <v>2</v>
      </c>
      <c r="D210" s="7" t="s">
        <v>3389</v>
      </c>
      <c r="E210" s="7" t="str">
        <f>IF(OR(D210="", D210="___"),"", LEFT(D210,FIND(" &gt;",D210)-1))</f>
        <v>Success</v>
      </c>
      <c r="F210" s="7" t="str">
        <f>IF(OR(E210="Success",E210="Qualified Success"),"Current",IF(E210="Failure",IF(RIGHT(D210,6)="Future","Future",IF(RIGHT(D210,10)="Irrelevant","Irrelevant","Current")),""))</f>
        <v>Current</v>
      </c>
      <c r="G210" s="7" t="str">
        <f>IF(OR(ISBLANK(D210),D210="Unclassifiable &gt;"),"",IF(ISNUMBER(SEARCH("Utterance",D210)),"Utterance",IF(ISNUMBER(SEARCH("Response",D210)),"Response",IF(ISNUMBER(SEARCH("Interaction",D210)),"Interaction",IF(ISNUMBER(SEARCH("System",D210)),"System","")))))</f>
        <v/>
      </c>
      <c r="H210" s="7" t="str">
        <f>IF(G210="Utterance", IF(ISNUMBER(SEARCH("Unrecognized",D210)), "Unrecognized", IF(ISNUMBER(SEARCH("Mismatched",D210)), "Mismatched", IF(ISNUMBER(SEARCH("False Positive",D210)), "False Positive", "Irrelevant"))), "")</f>
        <v/>
      </c>
      <c r="J210" s="7" t="s">
        <v>3445</v>
      </c>
      <c r="K210" s="7" t="s">
        <v>3354</v>
      </c>
      <c r="L210" s="9">
        <v>44986</v>
      </c>
      <c r="M210" s="13">
        <v>0.50113425925925925</v>
      </c>
      <c r="N210" s="14">
        <v>204440003499138</v>
      </c>
      <c r="O210" s="7">
        <f>IF(LEN(TRIM($A210))=0,0,LEN($A210)-LEN(SUBSTITUTE($A210," ",""))+1)</f>
        <v>5</v>
      </c>
      <c r="P210">
        <f t="shared" si="3"/>
        <v>3411</v>
      </c>
    </row>
    <row r="211" spans="1:16" ht="16" x14ac:dyDescent="0.2">
      <c r="A211" s="8" t="s">
        <v>80</v>
      </c>
      <c r="C211" s="7" t="s">
        <v>4</v>
      </c>
      <c r="K211" s="7" t="s">
        <v>3354</v>
      </c>
      <c r="L211" s="9">
        <v>44986</v>
      </c>
      <c r="M211" s="13">
        <v>0.50118055555555563</v>
      </c>
      <c r="N211" s="14">
        <v>204440003499138</v>
      </c>
      <c r="P211" t="str">
        <f t="shared" si="3"/>
        <v/>
      </c>
    </row>
    <row r="212" spans="1:16" ht="48" x14ac:dyDescent="0.2">
      <c r="A212" s="8" t="s">
        <v>5</v>
      </c>
      <c r="C212" s="7" t="s">
        <v>4</v>
      </c>
      <c r="K212" s="7" t="s">
        <v>3354</v>
      </c>
      <c r="L212" s="9">
        <v>44986</v>
      </c>
      <c r="M212" s="13">
        <v>0.50118055555555563</v>
      </c>
      <c r="N212" s="14">
        <v>204440003499138</v>
      </c>
      <c r="P212" t="str">
        <f t="shared" si="3"/>
        <v/>
      </c>
    </row>
    <row r="213" spans="1:16" ht="192" x14ac:dyDescent="0.2">
      <c r="A213" s="8" t="s">
        <v>81</v>
      </c>
      <c r="C213" s="7" t="s">
        <v>4</v>
      </c>
      <c r="K213" s="7" t="s">
        <v>3354</v>
      </c>
      <c r="L213" s="9">
        <v>44986</v>
      </c>
      <c r="M213" s="13">
        <v>0.50118055555555563</v>
      </c>
      <c r="N213" s="14">
        <v>204440003499138</v>
      </c>
      <c r="P213" t="str">
        <f t="shared" si="3"/>
        <v/>
      </c>
    </row>
    <row r="214" spans="1:16" ht="16" x14ac:dyDescent="0.2">
      <c r="A214" s="8" t="s">
        <v>79</v>
      </c>
      <c r="C214" s="7" t="s">
        <v>2</v>
      </c>
      <c r="D214" s="7" t="s">
        <v>3405</v>
      </c>
      <c r="E214" s="7" t="str">
        <f>IF(OR(D214="", D214="___"),"", LEFT(D214,FIND(" &gt;",D214)-1))</f>
        <v>Failure</v>
      </c>
      <c r="F214" s="7" t="str">
        <f>IF(OR(E214="Success",E214="Qualified Success"),"Current",IF(E214="Failure",IF(RIGHT(D214,6)="Future","Future",IF(RIGHT(D214,10)="Irrelevant","Irrelevant","Current")),""))</f>
        <v>Current</v>
      </c>
      <c r="G214" s="7" t="str">
        <f>IF(OR(ISBLANK(D214),D214="Unclassifiable &gt;"),"",IF(ISNUMBER(SEARCH("Utterance",D214)),"Utterance",IF(ISNUMBER(SEARCH("Response",D214)),"Response",IF(ISNUMBER(SEARCH("Interaction",D214)),"Interaction",IF(ISNUMBER(SEARCH("System",D214)),"System","")))))</f>
        <v>System</v>
      </c>
      <c r="H214" s="7" t="str">
        <f>IF(G214="Utterance", IF(ISNUMBER(SEARCH("Unrecognized",D214)), "Unrecognized", IF(ISNUMBER(SEARCH("Mismatched",D214)), "Mismatched", IF(ISNUMBER(SEARCH("False Positive",D214)), "False Positive", "Irrelevant"))), "")</f>
        <v/>
      </c>
      <c r="I214" s="7" t="s">
        <v>3444</v>
      </c>
      <c r="J214" s="7" t="s">
        <v>3751</v>
      </c>
      <c r="K214" s="7" t="s">
        <v>3354</v>
      </c>
      <c r="L214" s="9">
        <v>44986</v>
      </c>
      <c r="M214" s="13">
        <v>0.50165509259259256</v>
      </c>
      <c r="N214" s="14">
        <v>204440003499138</v>
      </c>
      <c r="O214" s="7">
        <f>IF(LEN(TRIM($A214))=0,0,LEN($A214)-LEN(SUBSTITUTE($A214," ",""))+1)</f>
        <v>5</v>
      </c>
      <c r="P214">
        <f t="shared" si="3"/>
        <v>168</v>
      </c>
    </row>
    <row r="215" spans="1:16" ht="16" x14ac:dyDescent="0.2">
      <c r="A215" s="8" t="s">
        <v>26</v>
      </c>
      <c r="C215" s="7" t="s">
        <v>4</v>
      </c>
      <c r="K215" s="7" t="s">
        <v>3354</v>
      </c>
      <c r="L215" s="9">
        <v>44986</v>
      </c>
      <c r="M215" s="13">
        <v>0.50234953703703711</v>
      </c>
      <c r="N215" s="14">
        <v>204440003499138</v>
      </c>
      <c r="P215" t="str">
        <f t="shared" si="3"/>
        <v/>
      </c>
    </row>
    <row r="216" spans="1:16" ht="16" x14ac:dyDescent="0.2">
      <c r="A216" s="8" t="s">
        <v>79</v>
      </c>
      <c r="C216" s="7" t="s">
        <v>2</v>
      </c>
      <c r="D216" s="7" t="s">
        <v>3391</v>
      </c>
      <c r="E216" s="7" t="str">
        <f>IF(OR(D216="", D216="___"),"", LEFT(D216,FIND(" &gt;",D216)-1))</f>
        <v>Failure</v>
      </c>
      <c r="F216" s="7" t="str">
        <f>IF(OR(E216="Success",E216="Qualified Success"),"Current",IF(E216="Failure",IF(RIGHT(D216,6)="Future","Future",IF(RIGHT(D216,10)="Irrelevant","Irrelevant","Current")),""))</f>
        <v>Current</v>
      </c>
      <c r="G216" s="7" t="str">
        <f>IF(OR(ISBLANK(D216),D216="Unclassifiable &gt;"),"",IF(ISNUMBER(SEARCH("Utterance",D216)),"Utterance",IF(ISNUMBER(SEARCH("Response",D216)),"Response",IF(ISNUMBER(SEARCH("Interaction",D216)),"Interaction",IF(ISNUMBER(SEARCH("System",D216)),"System","")))))</f>
        <v>Utterance</v>
      </c>
      <c r="H216" s="7" t="str">
        <f>IF(G216="Utterance", IF(ISNUMBER(SEARCH("Unrecognized",D216)), "Unrecognized", IF(ISNUMBER(SEARCH("Mismatched",D216)), "Mismatched", IF(ISNUMBER(SEARCH("False Positive",D216)), "False Positive", "Irrelevant"))), "")</f>
        <v>Mismatched</v>
      </c>
      <c r="J216" s="7" t="s">
        <v>3751</v>
      </c>
      <c r="K216" s="7" t="s">
        <v>3354</v>
      </c>
      <c r="L216" s="9">
        <v>44986</v>
      </c>
      <c r="M216" s="13">
        <v>0.50262731481481482</v>
      </c>
      <c r="N216" s="14">
        <v>204440003499138</v>
      </c>
      <c r="O216" s="7">
        <f>IF(LEN(TRIM($A216))=0,0,LEN($A216)-LEN(SUBSTITUTE($A216," ",""))+1)</f>
        <v>5</v>
      </c>
      <c r="P216">
        <f t="shared" si="3"/>
        <v>705</v>
      </c>
    </row>
    <row r="217" spans="1:16" ht="16" x14ac:dyDescent="0.2">
      <c r="A217" s="8" t="s">
        <v>80</v>
      </c>
      <c r="C217" s="7" t="s">
        <v>4</v>
      </c>
      <c r="K217" s="7" t="s">
        <v>3354</v>
      </c>
      <c r="L217" s="9">
        <v>44986</v>
      </c>
      <c r="M217" s="13">
        <v>0.50263888888888886</v>
      </c>
      <c r="N217" s="14">
        <v>204440003499138</v>
      </c>
      <c r="P217" t="str">
        <f t="shared" si="3"/>
        <v/>
      </c>
    </row>
    <row r="218" spans="1:16" ht="48" x14ac:dyDescent="0.2">
      <c r="A218" s="8" t="s">
        <v>5</v>
      </c>
      <c r="C218" s="7" t="s">
        <v>4</v>
      </c>
      <c r="K218" s="7" t="s">
        <v>3354</v>
      </c>
      <c r="L218" s="9">
        <v>44986</v>
      </c>
      <c r="M218" s="13">
        <v>0.50263888888888886</v>
      </c>
      <c r="N218" s="14">
        <v>204440003499138</v>
      </c>
      <c r="P218" t="str">
        <f t="shared" si="3"/>
        <v/>
      </c>
    </row>
    <row r="219" spans="1:16" ht="192" x14ac:dyDescent="0.2">
      <c r="A219" s="8" t="s">
        <v>81</v>
      </c>
      <c r="C219" s="7" t="s">
        <v>4</v>
      </c>
      <c r="K219" s="7" t="s">
        <v>3354</v>
      </c>
      <c r="L219" s="9">
        <v>44986</v>
      </c>
      <c r="M219" s="13">
        <v>0.50263888888888886</v>
      </c>
      <c r="N219" s="14">
        <v>204440003499138</v>
      </c>
      <c r="P219" t="str">
        <f t="shared" si="3"/>
        <v/>
      </c>
    </row>
    <row r="220" spans="1:16" ht="16" x14ac:dyDescent="0.2">
      <c r="A220" s="8" t="s">
        <v>82</v>
      </c>
      <c r="C220" s="7" t="s">
        <v>2</v>
      </c>
      <c r="D220" s="7" t="s">
        <v>3404</v>
      </c>
      <c r="E220" s="7" t="str">
        <f>IF(OR(D220="", D220="___"),"", LEFT(D220,FIND(" &gt;",D220)-1))</f>
        <v>Failure</v>
      </c>
      <c r="F220" s="7" t="str">
        <f>IF(OR(E220="Success",E220="Qualified Success"),"Current",IF(E220="Failure",IF(RIGHT(D220,6)="Future","Future",IF(RIGHT(D220,10)="Irrelevant","Irrelevant","Current")),""))</f>
        <v>Current</v>
      </c>
      <c r="G220" s="7" t="str">
        <f>IF(OR(ISBLANK(D220),D220="Unclassifiable &gt;"),"",IF(ISNUMBER(SEARCH("Utterance",D220)),"Utterance",IF(ISNUMBER(SEARCH("Response",D220)),"Response",IF(ISNUMBER(SEARCH("Interaction",D220)),"Interaction",IF(ISNUMBER(SEARCH("System",D220)),"System","")))))</f>
        <v>Response</v>
      </c>
      <c r="H220" s="7" t="str">
        <f>IF(G220="Utterance", IF(ISNUMBER(SEARCH("Unrecognized",D220)), "Unrecognized", IF(ISNUMBER(SEARCH("Mismatched",D220)), "Mismatched", IF(ISNUMBER(SEARCH("False Positive",D220)), "False Positive", "Irrelevant"))), "")</f>
        <v/>
      </c>
      <c r="I220" s="7" t="s">
        <v>3444</v>
      </c>
      <c r="J220" s="7" t="s">
        <v>3751</v>
      </c>
      <c r="K220" s="7" t="s">
        <v>3354</v>
      </c>
      <c r="L220" s="9">
        <v>44986</v>
      </c>
      <c r="M220" s="13">
        <v>0.50300925925925932</v>
      </c>
      <c r="N220" s="14">
        <v>204440003499138</v>
      </c>
      <c r="O220" s="7">
        <f>IF(LEN(TRIM($A220))=0,0,LEN($A220)-LEN(SUBSTITUTE($A220," ",""))+1)</f>
        <v>9</v>
      </c>
      <c r="P220">
        <f t="shared" si="3"/>
        <v>4</v>
      </c>
    </row>
    <row r="221" spans="1:16" ht="16" x14ac:dyDescent="0.2">
      <c r="A221" s="8" t="s">
        <v>158</v>
      </c>
      <c r="C221" s="7" t="s">
        <v>2</v>
      </c>
      <c r="D221" s="7" t="s">
        <v>3389</v>
      </c>
      <c r="E221" s="7" t="str">
        <f>IF(OR(D221="", D221="___"),"", LEFT(D221,FIND(" &gt;",D221)-1))</f>
        <v>Success</v>
      </c>
      <c r="F221" s="7" t="str">
        <f>IF(OR(E221="Success",E221="Qualified Success"),"Current",IF(E221="Failure",IF(RIGHT(D221,6)="Future","Future",IF(RIGHT(D221,10)="Irrelevant","Irrelevant","Current")),""))</f>
        <v>Current</v>
      </c>
      <c r="G221" s="7" t="str">
        <f>IF(OR(ISBLANK(D221),D221="Unclassifiable &gt;"),"",IF(ISNUMBER(SEARCH("Utterance",D221)),"Utterance",IF(ISNUMBER(SEARCH("Response",D221)),"Response",IF(ISNUMBER(SEARCH("Interaction",D221)),"Interaction",IF(ISNUMBER(SEARCH("System",D221)),"System","")))))</f>
        <v/>
      </c>
      <c r="H221" s="7" t="str">
        <f>IF(G221="Utterance", IF(ISNUMBER(SEARCH("Unrecognized",D221)), "Unrecognized", IF(ISNUMBER(SEARCH("Mismatched",D221)), "Mismatched", IF(ISNUMBER(SEARCH("False Positive",D221)), "False Positive", "Irrelevant"))), "")</f>
        <v/>
      </c>
      <c r="J221" s="7" t="s">
        <v>3744</v>
      </c>
      <c r="K221" s="7" t="s">
        <v>3354</v>
      </c>
      <c r="L221" s="9">
        <v>44986</v>
      </c>
      <c r="M221" s="13">
        <v>0.50312499999999993</v>
      </c>
      <c r="N221" s="14">
        <v>204440003540953</v>
      </c>
      <c r="O221" s="7">
        <f>IF(LEN(TRIM($A221))=0,0,LEN($A221)-LEN(SUBSTITUTE($A221," ",""))+1)</f>
        <v>4</v>
      </c>
      <c r="P221">
        <f t="shared" si="3"/>
        <v>3411</v>
      </c>
    </row>
    <row r="222" spans="1:16" ht="128" x14ac:dyDescent="0.2">
      <c r="A222" s="8" t="s">
        <v>1839</v>
      </c>
      <c r="C222" s="7" t="s">
        <v>4</v>
      </c>
      <c r="K222" s="7" t="s">
        <v>3354</v>
      </c>
      <c r="L222" s="9">
        <v>44986</v>
      </c>
      <c r="M222" s="13">
        <v>0.50312499999999993</v>
      </c>
      <c r="N222" s="14">
        <v>204440003540953</v>
      </c>
      <c r="P222" t="str">
        <f t="shared" si="3"/>
        <v/>
      </c>
    </row>
    <row r="223" spans="1:16" ht="16" x14ac:dyDescent="0.2">
      <c r="A223" s="8" t="s">
        <v>2710</v>
      </c>
      <c r="C223" s="7" t="s">
        <v>2</v>
      </c>
      <c r="D223" s="7" t="s">
        <v>3391</v>
      </c>
      <c r="E223" s="7" t="str">
        <f>IF(OR(D223="", D223="___"),"", LEFT(D223,FIND(" &gt;",D223)-1))</f>
        <v>Failure</v>
      </c>
      <c r="F223" s="7" t="str">
        <f>IF(OR(E223="Success",E223="Qualified Success"),"Current",IF(E223="Failure",IF(RIGHT(D223,6)="Future","Future",IF(RIGHT(D223,10)="Irrelevant","Irrelevant","Current")),""))</f>
        <v>Current</v>
      </c>
      <c r="G223" s="7" t="str">
        <f>IF(OR(ISBLANK(D223),D223="Unclassifiable &gt;"),"",IF(ISNUMBER(SEARCH("Utterance",D223)),"Utterance",IF(ISNUMBER(SEARCH("Response",D223)),"Response",IF(ISNUMBER(SEARCH("Interaction",D223)),"Interaction",IF(ISNUMBER(SEARCH("System",D223)),"System","")))))</f>
        <v>Utterance</v>
      </c>
      <c r="H223" s="7" t="str">
        <f>IF(G223="Utterance", IF(ISNUMBER(SEARCH("Unrecognized",D223)), "Unrecognized", IF(ISNUMBER(SEARCH("Mismatched",D223)), "Mismatched", IF(ISNUMBER(SEARCH("False Positive",D223)), "False Positive", "Irrelevant"))), "")</f>
        <v>Mismatched</v>
      </c>
      <c r="J223" s="7" t="s">
        <v>213</v>
      </c>
      <c r="K223" s="7" t="s">
        <v>3354</v>
      </c>
      <c r="L223" s="9">
        <v>44986</v>
      </c>
      <c r="M223" s="13">
        <v>0.50358796296296293</v>
      </c>
      <c r="N223" s="14">
        <v>204440003540953</v>
      </c>
      <c r="O223" s="7">
        <f>IF(LEN(TRIM($A223))=0,0,LEN($A223)-LEN(SUBSTITUTE($A223," ",""))+1)</f>
        <v>20</v>
      </c>
      <c r="P223">
        <f t="shared" si="3"/>
        <v>705</v>
      </c>
    </row>
    <row r="224" spans="1:16" ht="112" x14ac:dyDescent="0.2">
      <c r="A224" s="8" t="s">
        <v>712</v>
      </c>
      <c r="C224" s="7" t="s">
        <v>4</v>
      </c>
      <c r="K224" s="7" t="s">
        <v>3354</v>
      </c>
      <c r="L224" s="9">
        <v>44986</v>
      </c>
      <c r="M224" s="13">
        <v>0.50359953703703708</v>
      </c>
      <c r="N224" s="14">
        <v>204440003540953</v>
      </c>
      <c r="P224" t="str">
        <f t="shared" si="3"/>
        <v/>
      </c>
    </row>
    <row r="225" spans="1:16" ht="80" x14ac:dyDescent="0.2">
      <c r="A225" s="8" t="s">
        <v>2708</v>
      </c>
      <c r="C225" s="7" t="s">
        <v>2</v>
      </c>
      <c r="D225" s="7" t="s">
        <v>3400</v>
      </c>
      <c r="E225" s="7" t="str">
        <f>IF(OR(D225="", D225="___"),"", LEFT(D225,FIND(" &gt;",D225)-1))</f>
        <v>Failure</v>
      </c>
      <c r="F225" s="7" t="str">
        <f>IF(OR(E225="Success",E225="Qualified Success"),"Current",IF(E225="Failure",IF(RIGHT(D225,6)="Future","Future",IF(RIGHT(D225,10)="Irrelevant","Irrelevant","Current")),""))</f>
        <v>Current</v>
      </c>
      <c r="G225" s="7" t="str">
        <f>IF(OR(ISBLANK(D225),D225="Unclassifiable &gt;"),"",IF(ISNUMBER(SEARCH("Utterance",D225)),"Utterance",IF(ISNUMBER(SEARCH("Response",D225)),"Response",IF(ISNUMBER(SEARCH("Interaction",D225)),"Interaction",IF(ISNUMBER(SEARCH("System",D225)),"System","")))))</f>
        <v>Interaction</v>
      </c>
      <c r="H225" s="7" t="str">
        <f>IF(G225="Utterance", IF(ISNUMBER(SEARCH("Unrecognized",D225)), "Unrecognized", IF(ISNUMBER(SEARCH("Mismatched",D225)), "Mismatched", IF(ISNUMBER(SEARCH("False Positive",D225)), "False Positive", "Irrelevant"))), "")</f>
        <v/>
      </c>
      <c r="J225" s="7" t="s">
        <v>3744</v>
      </c>
      <c r="K225" s="7" t="s">
        <v>3354</v>
      </c>
      <c r="L225" s="9">
        <v>44986</v>
      </c>
      <c r="M225" s="13">
        <v>0.50364583333333335</v>
      </c>
      <c r="N225" s="14">
        <v>204440003540953</v>
      </c>
      <c r="O225" s="7">
        <f>IF(LEN(TRIM($A225))=0,0,LEN($A225)-LEN(SUBSTITUTE($A225," ",""))+1)</f>
        <v>94</v>
      </c>
      <c r="P225">
        <f t="shared" si="3"/>
        <v>412</v>
      </c>
    </row>
    <row r="226" spans="1:16" ht="48" x14ac:dyDescent="0.2">
      <c r="A226" s="8" t="s">
        <v>711</v>
      </c>
      <c r="C226" s="7" t="s">
        <v>4</v>
      </c>
      <c r="K226" s="7" t="s">
        <v>3354</v>
      </c>
      <c r="L226" s="9">
        <v>44986</v>
      </c>
      <c r="M226" s="13">
        <v>0.50364583333333335</v>
      </c>
      <c r="N226" s="14">
        <v>204440003540953</v>
      </c>
      <c r="P226" t="str">
        <f t="shared" si="3"/>
        <v/>
      </c>
    </row>
    <row r="227" spans="1:16" ht="16" x14ac:dyDescent="0.2">
      <c r="A227" s="8" t="s">
        <v>26</v>
      </c>
      <c r="C227" s="7" t="s">
        <v>4</v>
      </c>
      <c r="K227" s="7" t="s">
        <v>3354</v>
      </c>
      <c r="L227" s="9">
        <v>44986</v>
      </c>
      <c r="M227" s="13">
        <v>0.50370370370370365</v>
      </c>
      <c r="N227" s="14">
        <v>204440003499138</v>
      </c>
      <c r="P227" t="str">
        <f t="shared" si="3"/>
        <v/>
      </c>
    </row>
    <row r="228" spans="1:16" ht="16" x14ac:dyDescent="0.2">
      <c r="A228" s="8" t="s">
        <v>82</v>
      </c>
      <c r="C228" s="7" t="s">
        <v>2</v>
      </c>
      <c r="D228" s="7" t="s">
        <v>3391</v>
      </c>
      <c r="E228" s="7" t="str">
        <f>IF(OR(D228="", D228="___"),"", LEFT(D228,FIND(" &gt;",D228)-1))</f>
        <v>Failure</v>
      </c>
      <c r="F228" s="7" t="str">
        <f>IF(OR(E228="Success",E228="Qualified Success"),"Current",IF(E228="Failure",IF(RIGHT(D228,6)="Future","Future",IF(RIGHT(D228,10)="Irrelevant","Irrelevant","Current")),""))</f>
        <v>Current</v>
      </c>
      <c r="G228" s="7" t="str">
        <f>IF(OR(ISBLANK(D228),D228="Unclassifiable &gt;"),"",IF(ISNUMBER(SEARCH("Utterance",D228)),"Utterance",IF(ISNUMBER(SEARCH("Response",D228)),"Response",IF(ISNUMBER(SEARCH("Interaction",D228)),"Interaction",IF(ISNUMBER(SEARCH("System",D228)),"System","")))))</f>
        <v>Utterance</v>
      </c>
      <c r="H228" s="7" t="str">
        <f>IF(G228="Utterance", IF(ISNUMBER(SEARCH("Unrecognized",D228)), "Unrecognized", IF(ISNUMBER(SEARCH("Mismatched",D228)), "Mismatched", IF(ISNUMBER(SEARCH("False Positive",D228)), "False Positive", "Irrelevant"))), "")</f>
        <v>Mismatched</v>
      </c>
      <c r="J228" s="7" t="s">
        <v>3751</v>
      </c>
      <c r="K228" s="7" t="s">
        <v>3354</v>
      </c>
      <c r="L228" s="9">
        <v>44986</v>
      </c>
      <c r="M228" s="13">
        <v>0.50372685185185184</v>
      </c>
      <c r="N228" s="14">
        <v>204440003499138</v>
      </c>
      <c r="O228" s="7">
        <f>IF(LEN(TRIM($A228))=0,0,LEN($A228)-LEN(SUBSTITUTE($A228," ",""))+1)</f>
        <v>9</v>
      </c>
      <c r="P228">
        <f t="shared" si="3"/>
        <v>705</v>
      </c>
    </row>
    <row r="229" spans="1:16" ht="16" x14ac:dyDescent="0.2">
      <c r="A229" s="8" t="s">
        <v>80</v>
      </c>
      <c r="C229" s="7" t="s">
        <v>4</v>
      </c>
      <c r="K229" s="7" t="s">
        <v>3354</v>
      </c>
      <c r="L229" s="9">
        <v>44986</v>
      </c>
      <c r="M229" s="13">
        <v>0.50373842592592599</v>
      </c>
      <c r="N229" s="14">
        <v>204440003499138</v>
      </c>
      <c r="P229" t="str">
        <f t="shared" si="3"/>
        <v/>
      </c>
    </row>
    <row r="230" spans="1:16" ht="48" x14ac:dyDescent="0.2">
      <c r="A230" s="8" t="s">
        <v>5</v>
      </c>
      <c r="C230" s="7" t="s">
        <v>4</v>
      </c>
      <c r="K230" s="7" t="s">
        <v>3354</v>
      </c>
      <c r="L230" s="9">
        <v>44986</v>
      </c>
      <c r="M230" s="13">
        <v>0.50373842592592599</v>
      </c>
      <c r="N230" s="14">
        <v>204440003499138</v>
      </c>
      <c r="P230" t="str">
        <f t="shared" si="3"/>
        <v/>
      </c>
    </row>
    <row r="231" spans="1:16" ht="192" x14ac:dyDescent="0.2">
      <c r="A231" s="8" t="s">
        <v>81</v>
      </c>
      <c r="C231" s="7" t="s">
        <v>4</v>
      </c>
      <c r="K231" s="7" t="s">
        <v>3354</v>
      </c>
      <c r="L231" s="9">
        <v>44986</v>
      </c>
      <c r="M231" s="13">
        <v>0.50373842592592599</v>
      </c>
      <c r="N231" s="14">
        <v>204440003499138</v>
      </c>
      <c r="P231" t="str">
        <f t="shared" si="3"/>
        <v/>
      </c>
    </row>
    <row r="232" spans="1:16" ht="16" x14ac:dyDescent="0.2">
      <c r="A232" s="8" t="s">
        <v>82</v>
      </c>
      <c r="C232" s="7" t="s">
        <v>2</v>
      </c>
      <c r="D232" s="7" t="s">
        <v>3405</v>
      </c>
      <c r="E232" s="7" t="str">
        <f>IF(OR(D232="", D232="___"),"", LEFT(D232,FIND(" &gt;",D232)-1))</f>
        <v>Failure</v>
      </c>
      <c r="F232" s="7" t="str">
        <f>IF(OR(E232="Success",E232="Qualified Success"),"Current",IF(E232="Failure",IF(RIGHT(D232,6)="Future","Future",IF(RIGHT(D232,10)="Irrelevant","Irrelevant","Current")),""))</f>
        <v>Current</v>
      </c>
      <c r="G232" s="7" t="str">
        <f>IF(OR(ISBLANK(D232),D232="Unclassifiable &gt;"),"",IF(ISNUMBER(SEARCH("Utterance",D232)),"Utterance",IF(ISNUMBER(SEARCH("Response",D232)),"Response",IF(ISNUMBER(SEARCH("Interaction",D232)),"Interaction",IF(ISNUMBER(SEARCH("System",D232)),"System","")))))</f>
        <v>System</v>
      </c>
      <c r="H232" s="7" t="str">
        <f>IF(G232="Utterance", IF(ISNUMBER(SEARCH("Unrecognized",D232)), "Unrecognized", IF(ISNUMBER(SEARCH("Mismatched",D232)), "Mismatched", IF(ISNUMBER(SEARCH("False Positive",D232)), "False Positive", "Irrelevant"))), "")</f>
        <v/>
      </c>
      <c r="I232" s="7" t="s">
        <v>3444</v>
      </c>
      <c r="J232" s="7" t="s">
        <v>3751</v>
      </c>
      <c r="K232" s="7" t="s">
        <v>3354</v>
      </c>
      <c r="L232" s="9">
        <v>44986</v>
      </c>
      <c r="M232" s="13">
        <v>0.5039583333333334</v>
      </c>
      <c r="N232" s="14">
        <v>204440003499138</v>
      </c>
      <c r="O232" s="7">
        <f>IF(LEN(TRIM($A232))=0,0,LEN($A232)-LEN(SUBSTITUTE($A232," ",""))+1)</f>
        <v>9</v>
      </c>
      <c r="P232">
        <f t="shared" si="3"/>
        <v>168</v>
      </c>
    </row>
    <row r="233" spans="1:16" ht="16" x14ac:dyDescent="0.2">
      <c r="A233" s="8" t="s">
        <v>26</v>
      </c>
      <c r="C233" s="7" t="s">
        <v>4</v>
      </c>
      <c r="K233" s="7" t="s">
        <v>3354</v>
      </c>
      <c r="L233" s="9">
        <v>44986</v>
      </c>
      <c r="M233" s="13">
        <v>0.50465277777777773</v>
      </c>
      <c r="N233" s="14">
        <v>204440003499138</v>
      </c>
      <c r="P233" t="str">
        <f t="shared" si="3"/>
        <v/>
      </c>
    </row>
    <row r="234" spans="1:16" ht="16" x14ac:dyDescent="0.2">
      <c r="A234" s="8" t="s">
        <v>174</v>
      </c>
      <c r="C234" s="7" t="s">
        <v>2</v>
      </c>
      <c r="D234" s="7" t="s">
        <v>3389</v>
      </c>
      <c r="E234" s="7" t="str">
        <f>IF(OR(D234="", D234="___"),"", LEFT(D234,FIND(" &gt;",D234)-1))</f>
        <v>Success</v>
      </c>
      <c r="F234" s="7" t="str">
        <f>IF(OR(E234="Success",E234="Qualified Success"),"Current",IF(E234="Failure",IF(RIGHT(D234,6)="Future","Future",IF(RIGHT(D234,10)="Irrelevant","Irrelevant","Current")),""))</f>
        <v>Current</v>
      </c>
      <c r="G234" s="7" t="str">
        <f>IF(OR(ISBLANK(D234),D234="Unclassifiable &gt;"),"",IF(ISNUMBER(SEARCH("Utterance",D234)),"Utterance",IF(ISNUMBER(SEARCH("Response",D234)),"Response",IF(ISNUMBER(SEARCH("Interaction",D234)),"Interaction",IF(ISNUMBER(SEARCH("System",D234)),"System","")))))</f>
        <v/>
      </c>
      <c r="H234" s="7" t="str">
        <f>IF(G234="Utterance", IF(ISNUMBER(SEARCH("Unrecognized",D234)), "Unrecognized", IF(ISNUMBER(SEARCH("Mismatched",D234)), "Mismatched", IF(ISNUMBER(SEARCH("False Positive",D234)), "False Positive", "Irrelevant"))), "")</f>
        <v/>
      </c>
      <c r="J234" s="7" t="s">
        <v>3741</v>
      </c>
      <c r="K234" s="7" t="s">
        <v>3354</v>
      </c>
      <c r="L234" s="9">
        <v>44986</v>
      </c>
      <c r="M234" s="13">
        <v>0.50813657407407409</v>
      </c>
      <c r="N234" s="14">
        <v>204440003503619</v>
      </c>
      <c r="O234" s="7">
        <f>IF(LEN(TRIM($A234))=0,0,LEN($A234)-LEN(SUBSTITUTE($A234," ",""))+1)</f>
        <v>1</v>
      </c>
      <c r="P234">
        <f t="shared" si="3"/>
        <v>3411</v>
      </c>
    </row>
    <row r="235" spans="1:16" ht="176" x14ac:dyDescent="0.2">
      <c r="A235" s="8" t="s">
        <v>2370</v>
      </c>
      <c r="C235" s="7" t="s">
        <v>4</v>
      </c>
      <c r="K235" s="7" t="s">
        <v>3354</v>
      </c>
      <c r="L235" s="9">
        <v>44986</v>
      </c>
      <c r="M235" s="13">
        <v>0.50815972222222217</v>
      </c>
      <c r="N235" s="14">
        <v>204440003503619</v>
      </c>
      <c r="P235" t="str">
        <f t="shared" si="3"/>
        <v/>
      </c>
    </row>
    <row r="236" spans="1:16" ht="16" x14ac:dyDescent="0.2">
      <c r="A236" s="8" t="s">
        <v>2372</v>
      </c>
      <c r="C236" s="7" t="s">
        <v>2</v>
      </c>
      <c r="D236" s="7" t="s">
        <v>3389</v>
      </c>
      <c r="E236" s="7" t="str">
        <f>IF(OR(D236="", D236="___"),"", LEFT(D236,FIND(" &gt;",D236)-1))</f>
        <v>Success</v>
      </c>
      <c r="F236" s="7" t="str">
        <f>IF(OR(E236="Success",E236="Qualified Success"),"Current",IF(E236="Failure",IF(RIGHT(D236,6)="Future","Future",IF(RIGHT(D236,10)="Irrelevant","Irrelevant","Current")),""))</f>
        <v>Current</v>
      </c>
      <c r="G236" s="7" t="str">
        <f>IF(OR(ISBLANK(D236),D236="Unclassifiable &gt;"),"",IF(ISNUMBER(SEARCH("Utterance",D236)),"Utterance",IF(ISNUMBER(SEARCH("Response",D236)),"Response",IF(ISNUMBER(SEARCH("Interaction",D236)),"Interaction",IF(ISNUMBER(SEARCH("System",D236)),"System","")))))</f>
        <v/>
      </c>
      <c r="H236" s="7" t="str">
        <f>IF(G236="Utterance", IF(ISNUMBER(SEARCH("Unrecognized",D236)), "Unrecognized", IF(ISNUMBER(SEARCH("Mismatched",D236)), "Mismatched", IF(ISNUMBER(SEARCH("False Positive",D236)), "False Positive", "Irrelevant"))), "")</f>
        <v/>
      </c>
      <c r="J236" s="7" t="s">
        <v>3741</v>
      </c>
      <c r="K236" s="7" t="s">
        <v>3354</v>
      </c>
      <c r="L236" s="9">
        <v>44986</v>
      </c>
      <c r="M236" s="13">
        <v>0.51081018518518517</v>
      </c>
      <c r="N236" s="14">
        <v>204440003503619</v>
      </c>
      <c r="O236" s="7">
        <f>IF(LEN(TRIM($A236))=0,0,LEN($A236)-LEN(SUBSTITUTE($A236," ",""))+1)</f>
        <v>1</v>
      </c>
      <c r="P236">
        <f t="shared" si="3"/>
        <v>3411</v>
      </c>
    </row>
    <row r="237" spans="1:16" ht="176" x14ac:dyDescent="0.2">
      <c r="A237" s="8" t="s">
        <v>2370</v>
      </c>
      <c r="C237" s="7" t="s">
        <v>4</v>
      </c>
      <c r="K237" s="7" t="s">
        <v>3354</v>
      </c>
      <c r="L237" s="9">
        <v>44986</v>
      </c>
      <c r="M237" s="13">
        <v>0.51082175925925932</v>
      </c>
      <c r="N237" s="14">
        <v>204440003503619</v>
      </c>
      <c r="P237" t="str">
        <f t="shared" si="3"/>
        <v/>
      </c>
    </row>
    <row r="238" spans="1:16" ht="16" x14ac:dyDescent="0.2">
      <c r="A238" s="8" t="s">
        <v>2820</v>
      </c>
      <c r="C238" s="7" t="s">
        <v>2</v>
      </c>
      <c r="D238" s="7" t="s">
        <v>3400</v>
      </c>
      <c r="E238" s="7" t="str">
        <f>IF(OR(D238="", D238="___"),"", LEFT(D238,FIND(" &gt;",D238)-1))</f>
        <v>Failure</v>
      </c>
      <c r="F238" s="7" t="str">
        <f>IF(OR(E238="Success",E238="Qualified Success"),"Current",IF(E238="Failure",IF(RIGHT(D238,6)="Future","Future",IF(RIGHT(D238,10)="Irrelevant","Irrelevant","Current")),""))</f>
        <v>Current</v>
      </c>
      <c r="G238" s="7" t="str">
        <f>IF(OR(ISBLANK(D238),D238="Unclassifiable &gt;"),"",IF(ISNUMBER(SEARCH("Utterance",D238)),"Utterance",IF(ISNUMBER(SEARCH("Response",D238)),"Response",IF(ISNUMBER(SEARCH("Interaction",D238)),"Interaction",IF(ISNUMBER(SEARCH("System",D238)),"System","")))))</f>
        <v>Interaction</v>
      </c>
      <c r="H238" s="7" t="str">
        <f>IF(G238="Utterance", IF(ISNUMBER(SEARCH("Unrecognized",D238)), "Unrecognized", IF(ISNUMBER(SEARCH("Mismatched",D238)), "Mismatched", IF(ISNUMBER(SEARCH("False Positive",D238)), "False Positive", "Irrelevant"))), "")</f>
        <v/>
      </c>
      <c r="J238" s="7" t="s">
        <v>3756</v>
      </c>
      <c r="K238" s="7" t="s">
        <v>3354</v>
      </c>
      <c r="L238" s="9">
        <v>44986</v>
      </c>
      <c r="M238" s="13">
        <v>0.5121296296296296</v>
      </c>
      <c r="N238" s="14">
        <v>202000225580416</v>
      </c>
      <c r="O238" s="7">
        <f>IF(LEN(TRIM($A238))=0,0,LEN($A238)-LEN(SUBSTITUTE($A238," ",""))+1)</f>
        <v>7</v>
      </c>
      <c r="P238">
        <f t="shared" si="3"/>
        <v>412</v>
      </c>
    </row>
    <row r="239" spans="1:16" ht="16" x14ac:dyDescent="0.2">
      <c r="A239" s="8" t="s">
        <v>2821</v>
      </c>
      <c r="C239" s="7" t="s">
        <v>4</v>
      </c>
      <c r="K239" s="7" t="s">
        <v>3354</v>
      </c>
      <c r="L239" s="9">
        <v>44986</v>
      </c>
      <c r="M239" s="13">
        <v>0.51218750000000002</v>
      </c>
      <c r="N239" s="14">
        <v>202000225580416</v>
      </c>
      <c r="P239" t="str">
        <f t="shared" si="3"/>
        <v/>
      </c>
    </row>
    <row r="240" spans="1:16" ht="16" x14ac:dyDescent="0.2">
      <c r="A240" s="8" t="s">
        <v>2822</v>
      </c>
      <c r="C240" s="7" t="s">
        <v>2</v>
      </c>
      <c r="D240" s="7" t="s">
        <v>3400</v>
      </c>
      <c r="E240" s="7" t="str">
        <f>IF(OR(D240="", D240="___"),"", LEFT(D240,FIND(" &gt;",D240)-1))</f>
        <v>Failure</v>
      </c>
      <c r="F240" s="7" t="str">
        <f>IF(OR(E240="Success",E240="Qualified Success"),"Current",IF(E240="Failure",IF(RIGHT(D240,6)="Future","Future",IF(RIGHT(D240,10)="Irrelevant","Irrelevant","Current")),""))</f>
        <v>Current</v>
      </c>
      <c r="G240" s="7" t="str">
        <f>IF(OR(ISBLANK(D240),D240="Unclassifiable &gt;"),"",IF(ISNUMBER(SEARCH("Utterance",D240)),"Utterance",IF(ISNUMBER(SEARCH("Response",D240)),"Response",IF(ISNUMBER(SEARCH("Interaction",D240)),"Interaction",IF(ISNUMBER(SEARCH("System",D240)),"System","")))))</f>
        <v>Interaction</v>
      </c>
      <c r="H240" s="7" t="str">
        <f>IF(G240="Utterance", IF(ISNUMBER(SEARCH("Unrecognized",D240)), "Unrecognized", IF(ISNUMBER(SEARCH("Mismatched",D240)), "Mismatched", IF(ISNUMBER(SEARCH("False Positive",D240)), "False Positive", "Irrelevant"))), "")</f>
        <v/>
      </c>
      <c r="J240" s="7" t="s">
        <v>3756</v>
      </c>
      <c r="K240" s="7" t="s">
        <v>3354</v>
      </c>
      <c r="L240" s="9">
        <v>44986</v>
      </c>
      <c r="M240" s="13">
        <v>0.51268518518518513</v>
      </c>
      <c r="N240" s="14">
        <v>202000225580416</v>
      </c>
      <c r="O240" s="7">
        <f>IF(LEN(TRIM($A240))=0,0,LEN($A240)-LEN(SUBSTITUTE($A240," ",""))+1)</f>
        <v>3</v>
      </c>
      <c r="P240">
        <f t="shared" si="3"/>
        <v>412</v>
      </c>
    </row>
    <row r="241" spans="1:16" ht="32" x14ac:dyDescent="0.2">
      <c r="A241" s="8" t="s">
        <v>2095</v>
      </c>
      <c r="C241" s="7" t="s">
        <v>4</v>
      </c>
      <c r="K241" s="7" t="s">
        <v>3354</v>
      </c>
      <c r="L241" s="9">
        <v>44986</v>
      </c>
      <c r="M241" s="13">
        <v>0.51273148148148151</v>
      </c>
      <c r="N241" s="14">
        <v>202000225580416</v>
      </c>
      <c r="P241" t="str">
        <f t="shared" si="3"/>
        <v/>
      </c>
    </row>
    <row r="242" spans="1:16" ht="16" x14ac:dyDescent="0.2">
      <c r="A242" s="8" t="s">
        <v>158</v>
      </c>
      <c r="C242" s="7" t="s">
        <v>2</v>
      </c>
      <c r="D242" s="7" t="s">
        <v>3389</v>
      </c>
      <c r="E242" s="7" t="str">
        <f>IF(OR(D242="", D242="___"),"", LEFT(D242,FIND(" &gt;",D242)-1))</f>
        <v>Success</v>
      </c>
      <c r="F242" s="7" t="str">
        <f>IF(OR(E242="Success",E242="Qualified Success"),"Current",IF(E242="Failure",IF(RIGHT(D242,6)="Future","Future",IF(RIGHT(D242,10)="Irrelevant","Irrelevant","Current")),""))</f>
        <v>Current</v>
      </c>
      <c r="G242" s="7" t="str">
        <f>IF(OR(ISBLANK(D242),D242="Unclassifiable &gt;"),"",IF(ISNUMBER(SEARCH("Utterance",D242)),"Utterance",IF(ISNUMBER(SEARCH("Response",D242)),"Response",IF(ISNUMBER(SEARCH("Interaction",D242)),"Interaction",IF(ISNUMBER(SEARCH("System",D242)),"System","")))))</f>
        <v/>
      </c>
      <c r="H242" s="7" t="str">
        <f>IF(G242="Utterance", IF(ISNUMBER(SEARCH("Unrecognized",D242)), "Unrecognized", IF(ISNUMBER(SEARCH("Mismatched",D242)), "Mismatched", IF(ISNUMBER(SEARCH("False Positive",D242)), "False Positive", "Irrelevant"))), "")</f>
        <v/>
      </c>
      <c r="J242" s="7" t="s">
        <v>3744</v>
      </c>
      <c r="K242" s="7" t="s">
        <v>3354</v>
      </c>
      <c r="L242" s="9">
        <v>44986</v>
      </c>
      <c r="M242" s="13">
        <v>0.51274305555555555</v>
      </c>
      <c r="N242" s="14">
        <v>513002517791733</v>
      </c>
      <c r="O242" s="7">
        <f>IF(LEN(TRIM($A242))=0,0,LEN($A242)-LEN(SUBSTITUTE($A242," ",""))+1)</f>
        <v>4</v>
      </c>
      <c r="P242">
        <f t="shared" si="3"/>
        <v>3411</v>
      </c>
    </row>
    <row r="243" spans="1:16" ht="128" x14ac:dyDescent="0.2">
      <c r="A243" s="8" t="s">
        <v>1839</v>
      </c>
      <c r="C243" s="7" t="s">
        <v>4</v>
      </c>
      <c r="K243" s="7" t="s">
        <v>3354</v>
      </c>
      <c r="L243" s="9">
        <v>44986</v>
      </c>
      <c r="M243" s="13">
        <v>0.51274305555555555</v>
      </c>
      <c r="N243" s="14">
        <v>513002517791733</v>
      </c>
      <c r="P243" t="str">
        <f t="shared" si="3"/>
        <v/>
      </c>
    </row>
    <row r="244" spans="1:16" ht="16" x14ac:dyDescent="0.2">
      <c r="A244" s="8" t="s">
        <v>802</v>
      </c>
      <c r="C244" s="7" t="s">
        <v>2</v>
      </c>
      <c r="D244" s="7" t="s">
        <v>3389</v>
      </c>
      <c r="E244" s="7" t="str">
        <f>IF(OR(D244="", D244="___"),"", LEFT(D244,FIND(" &gt;",D244)-1))</f>
        <v>Success</v>
      </c>
      <c r="F244" s="7" t="str">
        <f>IF(OR(E244="Success",E244="Qualified Success"),"Current",IF(E244="Failure",IF(RIGHT(D244,6)="Future","Future",IF(RIGHT(D244,10)="Irrelevant","Irrelevant","Current")),""))</f>
        <v>Current</v>
      </c>
      <c r="G244" s="7" t="str">
        <f>IF(OR(ISBLANK(D244),D244="Unclassifiable &gt;"),"",IF(ISNUMBER(SEARCH("Utterance",D244)),"Utterance",IF(ISNUMBER(SEARCH("Response",D244)),"Response",IF(ISNUMBER(SEARCH("Interaction",D244)),"Interaction",IF(ISNUMBER(SEARCH("System",D244)),"System","")))))</f>
        <v/>
      </c>
      <c r="H244" s="7" t="str">
        <f>IF(G244="Utterance", IF(ISNUMBER(SEARCH("Unrecognized",D244)), "Unrecognized", IF(ISNUMBER(SEARCH("Mismatched",D244)), "Mismatched", IF(ISNUMBER(SEARCH("False Positive",D244)), "False Positive", "Irrelevant"))), "")</f>
        <v/>
      </c>
      <c r="J244" s="7" t="s">
        <v>3743</v>
      </c>
      <c r="K244" s="7" t="s">
        <v>3354</v>
      </c>
      <c r="L244" s="9">
        <v>44986</v>
      </c>
      <c r="M244" s="13">
        <v>0.517511574074074</v>
      </c>
      <c r="N244" s="14">
        <v>513002211061671</v>
      </c>
      <c r="O244" s="7">
        <f>IF(LEN(TRIM($A244))=0,0,LEN($A244)-LEN(SUBSTITUTE($A244," ",""))+1)</f>
        <v>5</v>
      </c>
      <c r="P244">
        <f t="shared" si="3"/>
        <v>3411</v>
      </c>
    </row>
    <row r="245" spans="1:16" ht="224" x14ac:dyDescent="0.2">
      <c r="A245" s="8" t="s">
        <v>3530</v>
      </c>
      <c r="C245" s="7" t="s">
        <v>4</v>
      </c>
      <c r="K245" s="7" t="s">
        <v>3354</v>
      </c>
      <c r="L245" s="9">
        <v>44986</v>
      </c>
      <c r="M245" s="13">
        <v>0.51753472222222219</v>
      </c>
      <c r="N245" s="14">
        <v>513002211061671</v>
      </c>
      <c r="P245" t="str">
        <f t="shared" si="3"/>
        <v/>
      </c>
    </row>
    <row r="246" spans="1:16" ht="16" x14ac:dyDescent="0.2">
      <c r="A246" s="8" t="s">
        <v>314</v>
      </c>
      <c r="C246" s="7" t="s">
        <v>2</v>
      </c>
      <c r="D246" s="7" t="s">
        <v>3405</v>
      </c>
      <c r="E246" s="7" t="str">
        <f>IF(OR(D246="", D246="___"),"", LEFT(D246,FIND(" &gt;",D246)-1))</f>
        <v>Failure</v>
      </c>
      <c r="F246" s="7" t="str">
        <f>IF(OR(E246="Success",E246="Qualified Success"),"Current",IF(E246="Failure",IF(RIGHT(D246,6)="Future","Future",IF(RIGHT(D246,10)="Irrelevant","Irrelevant","Current")),""))</f>
        <v>Current</v>
      </c>
      <c r="G246" s="7" t="str">
        <f>IF(OR(ISBLANK(D246),D246="Unclassifiable &gt;"),"",IF(ISNUMBER(SEARCH("Utterance",D246)),"Utterance",IF(ISNUMBER(SEARCH("Response",D246)),"Response",IF(ISNUMBER(SEARCH("Interaction",D246)),"Interaction",IF(ISNUMBER(SEARCH("System",D246)),"System","")))))</f>
        <v>System</v>
      </c>
      <c r="H246" s="7" t="str">
        <f>IF(G246="Utterance", IF(ISNUMBER(SEARCH("Unrecognized",D246)), "Unrecognized", IF(ISNUMBER(SEARCH("Mismatched",D246)), "Mismatched", IF(ISNUMBER(SEARCH("False Positive",D246)), "False Positive", "Irrelevant"))), "")</f>
        <v/>
      </c>
      <c r="I246" s="7" t="s">
        <v>152</v>
      </c>
      <c r="J246" s="7" t="s">
        <v>3743</v>
      </c>
      <c r="K246" s="7" t="s">
        <v>3354</v>
      </c>
      <c r="L246" s="9">
        <v>44986</v>
      </c>
      <c r="M246" s="13">
        <v>0.5178935185185185</v>
      </c>
      <c r="N246" s="14">
        <v>513002211061671</v>
      </c>
      <c r="O246" s="7">
        <f>IF(LEN(TRIM($A246))=0,0,LEN($A246)-LEN(SUBSTITUTE($A246," ",""))+1)</f>
        <v>9</v>
      </c>
      <c r="P246">
        <f t="shared" si="3"/>
        <v>168</v>
      </c>
    </row>
    <row r="247" spans="1:16" ht="16" x14ac:dyDescent="0.2">
      <c r="A247" s="8" t="s">
        <v>892</v>
      </c>
      <c r="C247" s="7" t="s">
        <v>2</v>
      </c>
      <c r="D247" s="7" t="s">
        <v>3389</v>
      </c>
      <c r="E247" s="7" t="str">
        <f>IF(OR(D247="", D247="___"),"", LEFT(D247,FIND(" &gt;",D247)-1))</f>
        <v>Success</v>
      </c>
      <c r="F247" s="7" t="str">
        <f>IF(OR(E247="Success",E247="Qualified Success"),"Current",IF(E247="Failure",IF(RIGHT(D247,6)="Future","Future",IF(RIGHT(D247,10)="Irrelevant","Irrelevant","Current")),""))</f>
        <v>Current</v>
      </c>
      <c r="G247" s="7" t="str">
        <f>IF(OR(ISBLANK(D247),D247="Unclassifiable &gt;"),"",IF(ISNUMBER(SEARCH("Utterance",D247)),"Utterance",IF(ISNUMBER(SEARCH("Response",D247)),"Response",IF(ISNUMBER(SEARCH("Interaction",D247)),"Interaction",IF(ISNUMBER(SEARCH("System",D247)),"System","")))))</f>
        <v/>
      </c>
      <c r="H247" s="7" t="str">
        <f>IF(G247="Utterance", IF(ISNUMBER(SEARCH("Unrecognized",D247)), "Unrecognized", IF(ISNUMBER(SEARCH("Mismatched",D247)), "Mismatched", IF(ISNUMBER(SEARCH("False Positive",D247)), "False Positive", "Irrelevant"))), "")</f>
        <v/>
      </c>
      <c r="J247" s="7" t="s">
        <v>3743</v>
      </c>
      <c r="K247" s="7" t="s">
        <v>3354</v>
      </c>
      <c r="L247" s="9">
        <v>44986</v>
      </c>
      <c r="M247" s="13">
        <v>0.5178935185185185</v>
      </c>
      <c r="N247" s="14">
        <v>513002211061671</v>
      </c>
      <c r="O247" s="7">
        <f>IF(LEN(TRIM($A247))=0,0,LEN($A247)-LEN(SUBSTITUTE($A247," ",""))+1)</f>
        <v>9</v>
      </c>
      <c r="P247">
        <f t="shared" si="3"/>
        <v>3411</v>
      </c>
    </row>
    <row r="248" spans="1:16" ht="16" x14ac:dyDescent="0.2">
      <c r="A248" s="8" t="s">
        <v>152</v>
      </c>
      <c r="C248" s="7" t="s">
        <v>4</v>
      </c>
      <c r="K248" s="7" t="s">
        <v>3354</v>
      </c>
      <c r="L248" s="9">
        <v>44986</v>
      </c>
      <c r="M248" s="13">
        <v>0.5178935185185185</v>
      </c>
      <c r="N248" s="14">
        <v>513002211061671</v>
      </c>
      <c r="P248" t="str">
        <f t="shared" si="3"/>
        <v/>
      </c>
    </row>
    <row r="249" spans="1:16" ht="224" x14ac:dyDescent="0.2">
      <c r="A249" s="8" t="s">
        <v>3530</v>
      </c>
      <c r="C249" s="7" t="s">
        <v>4</v>
      </c>
      <c r="K249" s="7" t="s">
        <v>3354</v>
      </c>
      <c r="L249" s="9">
        <v>44986</v>
      </c>
      <c r="M249" s="13">
        <v>0.51791666666666669</v>
      </c>
      <c r="N249" s="14">
        <v>513002211061671</v>
      </c>
      <c r="P249" t="str">
        <f t="shared" si="3"/>
        <v/>
      </c>
    </row>
    <row r="250" spans="1:16" ht="16" x14ac:dyDescent="0.2">
      <c r="A250" s="8" t="s">
        <v>1084</v>
      </c>
      <c r="C250" s="7" t="s">
        <v>2</v>
      </c>
      <c r="D250" s="7" t="s">
        <v>3405</v>
      </c>
      <c r="E250" s="7" t="str">
        <f>IF(OR(D250="", D250="___"),"", LEFT(D250,FIND(" &gt;",D250)-1))</f>
        <v>Failure</v>
      </c>
      <c r="F250" s="7" t="str">
        <f>IF(OR(E250="Success",E250="Qualified Success"),"Current",IF(E250="Failure",IF(RIGHT(D250,6)="Future","Future",IF(RIGHT(D250,10)="Irrelevant","Irrelevant","Current")),""))</f>
        <v>Current</v>
      </c>
      <c r="G250" s="7" t="str">
        <f>IF(OR(ISBLANK(D250),D250="Unclassifiable &gt;"),"",IF(ISNUMBER(SEARCH("Utterance",D250)),"Utterance",IF(ISNUMBER(SEARCH("Response",D250)),"Response",IF(ISNUMBER(SEARCH("Interaction",D250)),"Interaction",IF(ISNUMBER(SEARCH("System",D250)),"System","")))))</f>
        <v>System</v>
      </c>
      <c r="H250" s="7" t="str">
        <f>IF(G250="Utterance", IF(ISNUMBER(SEARCH("Unrecognized",D250)), "Unrecognized", IF(ISNUMBER(SEARCH("Mismatched",D250)), "Mismatched", IF(ISNUMBER(SEARCH("False Positive",D250)), "False Positive", "Irrelevant"))), "")</f>
        <v/>
      </c>
      <c r="I250" s="7" t="s">
        <v>152</v>
      </c>
      <c r="J250" s="7" t="s">
        <v>3741</v>
      </c>
      <c r="K250" s="7" t="s">
        <v>3354</v>
      </c>
      <c r="L250" s="9">
        <v>44986</v>
      </c>
      <c r="M250" s="13">
        <v>0.51812500000000006</v>
      </c>
      <c r="N250" s="14">
        <v>513002211061671</v>
      </c>
      <c r="O250" s="7">
        <f>IF(LEN(TRIM($A250))=0,0,LEN($A250)-LEN(SUBSTITUTE($A250," ",""))+1)</f>
        <v>2</v>
      </c>
      <c r="P250">
        <f t="shared" si="3"/>
        <v>168</v>
      </c>
    </row>
    <row r="251" spans="1:16" ht="16" x14ac:dyDescent="0.2">
      <c r="A251" s="8" t="s">
        <v>1084</v>
      </c>
      <c r="C251" s="7" t="s">
        <v>2</v>
      </c>
      <c r="D251" s="7" t="s">
        <v>3389</v>
      </c>
      <c r="E251" s="7" t="str">
        <f>IF(OR(D251="", D251="___"),"", LEFT(D251,FIND(" &gt;",D251)-1))</f>
        <v>Success</v>
      </c>
      <c r="F251" s="7" t="str">
        <f>IF(OR(E251="Success",E251="Qualified Success"),"Current",IF(E251="Failure",IF(RIGHT(D251,6)="Future","Future",IF(RIGHT(D251,10)="Irrelevant","Irrelevant","Current")),""))</f>
        <v>Current</v>
      </c>
      <c r="G251" s="7" t="str">
        <f>IF(OR(ISBLANK(D251),D251="Unclassifiable &gt;"),"",IF(ISNUMBER(SEARCH("Utterance",D251)),"Utterance",IF(ISNUMBER(SEARCH("Response",D251)),"Response",IF(ISNUMBER(SEARCH("Interaction",D251)),"Interaction",IF(ISNUMBER(SEARCH("System",D251)),"System","")))))</f>
        <v/>
      </c>
      <c r="H251" s="7" t="str">
        <f>IF(G251="Utterance", IF(ISNUMBER(SEARCH("Unrecognized",D251)), "Unrecognized", IF(ISNUMBER(SEARCH("Mismatched",D251)), "Mismatched", IF(ISNUMBER(SEARCH("False Positive",D251)), "False Positive", "Irrelevant"))), "")</f>
        <v/>
      </c>
      <c r="J251" s="7" t="s">
        <v>3741</v>
      </c>
      <c r="K251" s="7" t="s">
        <v>3354</v>
      </c>
      <c r="L251" s="9">
        <v>44986</v>
      </c>
      <c r="M251" s="13">
        <v>0.51812500000000006</v>
      </c>
      <c r="N251" s="14">
        <v>513002211061671</v>
      </c>
      <c r="O251" s="7">
        <f>IF(LEN(TRIM($A251))=0,0,LEN($A251)-LEN(SUBSTITUTE($A251," ",""))+1)</f>
        <v>2</v>
      </c>
      <c r="P251">
        <f t="shared" si="3"/>
        <v>3411</v>
      </c>
    </row>
    <row r="252" spans="1:16" ht="16" x14ac:dyDescent="0.2">
      <c r="A252" s="8" t="s">
        <v>152</v>
      </c>
      <c r="C252" s="7" t="s">
        <v>4</v>
      </c>
      <c r="K252" s="7" t="s">
        <v>3354</v>
      </c>
      <c r="L252" s="9">
        <v>44986</v>
      </c>
      <c r="M252" s="13">
        <v>0.51812500000000006</v>
      </c>
      <c r="N252" s="14">
        <v>513002211061671</v>
      </c>
      <c r="P252" t="str">
        <f t="shared" si="3"/>
        <v/>
      </c>
    </row>
    <row r="253" spans="1:16" ht="64" x14ac:dyDescent="0.2">
      <c r="A253" s="8" t="s">
        <v>220</v>
      </c>
      <c r="C253" s="7" t="s">
        <v>4</v>
      </c>
      <c r="K253" s="7" t="s">
        <v>3354</v>
      </c>
      <c r="L253" s="9">
        <v>44986</v>
      </c>
      <c r="M253" s="13">
        <v>0.51812500000000006</v>
      </c>
      <c r="N253" s="14">
        <v>513002211061671</v>
      </c>
      <c r="P253" t="str">
        <f t="shared" si="3"/>
        <v/>
      </c>
    </row>
    <row r="254" spans="1:16" ht="16" x14ac:dyDescent="0.2">
      <c r="A254" s="8" t="s">
        <v>2492</v>
      </c>
      <c r="C254" s="7" t="s">
        <v>2</v>
      </c>
      <c r="D254" s="7" t="s">
        <v>3391</v>
      </c>
      <c r="E254" s="7" t="str">
        <f>IF(OR(D254="", D254="___"),"", LEFT(D254,FIND(" &gt;",D254)-1))</f>
        <v>Failure</v>
      </c>
      <c r="F254" s="7" t="str">
        <f>IF(OR(E254="Success",E254="Qualified Success"),"Current",IF(E254="Failure",IF(RIGHT(D254,6)="Future","Future",IF(RIGHT(D254,10)="Irrelevant","Irrelevant","Current")),""))</f>
        <v>Current</v>
      </c>
      <c r="G254" s="7" t="str">
        <f>IF(OR(ISBLANK(D254),D254="Unclassifiable &gt;"),"",IF(ISNUMBER(SEARCH("Utterance",D254)),"Utterance",IF(ISNUMBER(SEARCH("Response",D254)),"Response",IF(ISNUMBER(SEARCH("Interaction",D254)),"Interaction",IF(ISNUMBER(SEARCH("System",D254)),"System","")))))</f>
        <v>Utterance</v>
      </c>
      <c r="H254" s="7" t="str">
        <f>IF(G254="Utterance", IF(ISNUMBER(SEARCH("Unrecognized",D254)), "Unrecognized", IF(ISNUMBER(SEARCH("Mismatched",D254)), "Mismatched", IF(ISNUMBER(SEARCH("False Positive",D254)), "False Positive", "Irrelevant"))), "")</f>
        <v>Mismatched</v>
      </c>
      <c r="J254" s="7" t="s">
        <v>3750</v>
      </c>
      <c r="K254" s="7" t="s">
        <v>3354</v>
      </c>
      <c r="L254" s="9">
        <v>44986</v>
      </c>
      <c r="M254" s="13">
        <v>0.5194212962962963</v>
      </c>
      <c r="N254" s="14">
        <v>204440003508580</v>
      </c>
      <c r="O254" s="7">
        <f>IF(LEN(TRIM($A254))=0,0,LEN($A254)-LEN(SUBSTITUTE($A254," ",""))+1)</f>
        <v>7</v>
      </c>
      <c r="P254">
        <f t="shared" si="3"/>
        <v>705</v>
      </c>
    </row>
    <row r="255" spans="1:16" ht="16" x14ac:dyDescent="0.2">
      <c r="A255" s="8" t="s">
        <v>339</v>
      </c>
      <c r="C255" s="7" t="s">
        <v>4</v>
      </c>
      <c r="K255" s="7" t="s">
        <v>3354</v>
      </c>
      <c r="L255" s="9">
        <v>44986</v>
      </c>
      <c r="M255" s="13">
        <v>0.51945601851851853</v>
      </c>
      <c r="N255" s="14">
        <v>204440003508580</v>
      </c>
      <c r="P255" t="str">
        <f t="shared" si="3"/>
        <v/>
      </c>
    </row>
    <row r="256" spans="1:16" ht="16" x14ac:dyDescent="0.2">
      <c r="A256" s="8" t="s">
        <v>699</v>
      </c>
      <c r="C256" s="7" t="s">
        <v>2</v>
      </c>
      <c r="D256" s="7" t="s">
        <v>3389</v>
      </c>
      <c r="E256" s="7" t="str">
        <f>IF(OR(D256="", D256="___"),"", LEFT(D256,FIND(" &gt;",D256)-1))</f>
        <v>Success</v>
      </c>
      <c r="F256" s="7" t="str">
        <f>IF(OR(E256="Success",E256="Qualified Success"),"Current",IF(E256="Failure",IF(RIGHT(D256,6)="Future","Future",IF(RIGHT(D256,10)="Irrelevant","Irrelevant","Current")),""))</f>
        <v>Current</v>
      </c>
      <c r="G256" s="7" t="str">
        <f>IF(OR(ISBLANK(D256),D256="Unclassifiable &gt;"),"",IF(ISNUMBER(SEARCH("Utterance",D256)),"Utterance",IF(ISNUMBER(SEARCH("Response",D256)),"Response",IF(ISNUMBER(SEARCH("Interaction",D256)),"Interaction",IF(ISNUMBER(SEARCH("System",D256)),"System","")))))</f>
        <v/>
      </c>
      <c r="H256" s="7" t="str">
        <f>IF(G256="Utterance", IF(ISNUMBER(SEARCH("Unrecognized",D256)), "Unrecognized", IF(ISNUMBER(SEARCH("Mismatched",D256)), "Mismatched", IF(ISNUMBER(SEARCH("False Positive",D256)), "False Positive", "Irrelevant"))), "")</f>
        <v/>
      </c>
      <c r="J256" s="7" t="s">
        <v>3741</v>
      </c>
      <c r="K256" s="7" t="s">
        <v>3354</v>
      </c>
      <c r="L256" s="9">
        <v>44986</v>
      </c>
      <c r="M256" s="13">
        <v>0.52056712962962959</v>
      </c>
      <c r="N256" s="14">
        <v>513002211061671</v>
      </c>
      <c r="O256" s="7">
        <f>IF(LEN(TRIM($A256))=0,0,LEN($A256)-LEN(SUBSTITUTE($A256," ",""))+1)</f>
        <v>2</v>
      </c>
      <c r="P256">
        <f t="shared" si="3"/>
        <v>3411</v>
      </c>
    </row>
    <row r="257" spans="1:16" ht="160" x14ac:dyDescent="0.2">
      <c r="A257" s="8" t="s">
        <v>238</v>
      </c>
      <c r="C257" s="7" t="s">
        <v>4</v>
      </c>
      <c r="K257" s="7" t="s">
        <v>3354</v>
      </c>
      <c r="L257" s="9">
        <v>44986</v>
      </c>
      <c r="M257" s="13">
        <v>0.52056712962962959</v>
      </c>
      <c r="N257" s="14">
        <v>513002211061671</v>
      </c>
      <c r="P257" t="str">
        <f t="shared" si="3"/>
        <v/>
      </c>
    </row>
    <row r="258" spans="1:16" ht="16" x14ac:dyDescent="0.2">
      <c r="A258" s="8" t="s">
        <v>2961</v>
      </c>
      <c r="C258" s="7" t="s">
        <v>2</v>
      </c>
      <c r="D258" s="7" t="s">
        <v>3411</v>
      </c>
      <c r="E258" s="7" t="str">
        <f>IF(OR(D258="", D258="___"),"", LEFT(D258,FIND(" &gt;",D258)-1))</f>
        <v>Qualified Success</v>
      </c>
      <c r="F258" s="7" t="str">
        <f>IF(OR(E258="Success",E258="Qualified Success"),"Current",IF(E258="Failure",IF(RIGHT(D258,6)="Future","Future",IF(RIGHT(D258,10)="Irrelevant","Irrelevant","Current")),""))</f>
        <v>Current</v>
      </c>
      <c r="G258" s="7" t="str">
        <f>IF(OR(ISBLANK(D258),D258="Unclassifiable &gt;"),"",IF(ISNUMBER(SEARCH("Utterance",D258)),"Utterance",IF(ISNUMBER(SEARCH("Response",D258)),"Response",IF(ISNUMBER(SEARCH("Interaction",D258)),"Interaction",IF(ISNUMBER(SEARCH("System",D258)),"System","")))))</f>
        <v>Response</v>
      </c>
      <c r="H258" s="7" t="str">
        <f>IF(G258="Utterance", IF(ISNUMBER(SEARCH("Unrecognized",D258)), "Unrecognized", IF(ISNUMBER(SEARCH("Mismatched",D258)), "Mismatched", IF(ISNUMBER(SEARCH("False Positive",D258)), "False Positive", "Irrelevant"))), "")</f>
        <v/>
      </c>
      <c r="J258" s="7" t="s">
        <v>3457</v>
      </c>
      <c r="K258" s="7" t="s">
        <v>3354</v>
      </c>
      <c r="L258" s="9">
        <v>44986</v>
      </c>
      <c r="M258" s="13">
        <v>0.52361111111111114</v>
      </c>
      <c r="N258" s="14">
        <v>202000636115774</v>
      </c>
      <c r="O258" s="7">
        <f>IF(LEN(TRIM($A258))=0,0,LEN($A258)-LEN(SUBSTITUTE($A258," ",""))+1)</f>
        <v>2</v>
      </c>
      <c r="P258">
        <f t="shared" si="3"/>
        <v>201</v>
      </c>
    </row>
    <row r="259" spans="1:16" ht="128" x14ac:dyDescent="0.2">
      <c r="A259" s="8" t="s">
        <v>698</v>
      </c>
      <c r="C259" s="7" t="s">
        <v>4</v>
      </c>
      <c r="K259" s="7" t="s">
        <v>3354</v>
      </c>
      <c r="L259" s="9">
        <v>44986</v>
      </c>
      <c r="M259" s="13">
        <v>0.52361111111111114</v>
      </c>
      <c r="N259" s="14">
        <v>202000636115774</v>
      </c>
      <c r="P259" t="str">
        <f t="shared" ref="P259:P322" si="4">IF(D259="", "", COUNTIF($D$1:$D$12000, D259))</f>
        <v/>
      </c>
    </row>
    <row r="260" spans="1:16" ht="16" x14ac:dyDescent="0.2">
      <c r="A260" s="8" t="s">
        <v>158</v>
      </c>
      <c r="C260" s="7" t="s">
        <v>2</v>
      </c>
      <c r="D260" s="7" t="s">
        <v>3389</v>
      </c>
      <c r="E260" s="7" t="str">
        <f>IF(OR(D260="", D260="___"),"", LEFT(D260,FIND(" &gt;",D260)-1))</f>
        <v>Success</v>
      </c>
      <c r="F260" s="7" t="str">
        <f>IF(OR(E260="Success",E260="Qualified Success"),"Current",IF(E260="Failure",IF(RIGHT(D260,6)="Future","Future",IF(RIGHT(D260,10)="Irrelevant","Irrelevant","Current")),""))</f>
        <v>Current</v>
      </c>
      <c r="G260" s="7" t="str">
        <f>IF(OR(ISBLANK(D260),D260="Unclassifiable &gt;"),"",IF(ISNUMBER(SEARCH("Utterance",D260)),"Utterance",IF(ISNUMBER(SEARCH("Response",D260)),"Response",IF(ISNUMBER(SEARCH("Interaction",D260)),"Interaction",IF(ISNUMBER(SEARCH("System",D260)),"System","")))))</f>
        <v/>
      </c>
      <c r="H260" s="7" t="str">
        <f>IF(G260="Utterance", IF(ISNUMBER(SEARCH("Unrecognized",D260)), "Unrecognized", IF(ISNUMBER(SEARCH("Mismatched",D260)), "Mismatched", IF(ISNUMBER(SEARCH("False Positive",D260)), "False Positive", "Irrelevant"))), "")</f>
        <v/>
      </c>
      <c r="J260" s="7" t="s">
        <v>3744</v>
      </c>
      <c r="K260" s="7" t="s">
        <v>3354</v>
      </c>
      <c r="L260" s="9">
        <v>44986</v>
      </c>
      <c r="M260" s="13">
        <v>0.52668981481481481</v>
      </c>
      <c r="N260" s="14">
        <v>204440003487246</v>
      </c>
      <c r="O260" s="7">
        <f>IF(LEN(TRIM($A260))=0,0,LEN($A260)-LEN(SUBSTITUTE($A260," ",""))+1)</f>
        <v>4</v>
      </c>
      <c r="P260">
        <f t="shared" si="4"/>
        <v>3411</v>
      </c>
    </row>
    <row r="261" spans="1:16" ht="128" x14ac:dyDescent="0.2">
      <c r="A261" s="8" t="s">
        <v>1839</v>
      </c>
      <c r="C261" s="7" t="s">
        <v>4</v>
      </c>
      <c r="K261" s="7" t="s">
        <v>3354</v>
      </c>
      <c r="L261" s="9">
        <v>44986</v>
      </c>
      <c r="M261" s="13">
        <v>0.52668981481481481</v>
      </c>
      <c r="N261" s="14">
        <v>204440003487246</v>
      </c>
      <c r="P261" t="str">
        <f t="shared" si="4"/>
        <v/>
      </c>
    </row>
    <row r="262" spans="1:16" ht="16" x14ac:dyDescent="0.2">
      <c r="A262" s="8" t="s">
        <v>1872</v>
      </c>
      <c r="C262" s="7" t="s">
        <v>2</v>
      </c>
      <c r="D262" s="7" t="s">
        <v>3389</v>
      </c>
      <c r="E262" s="7" t="str">
        <f>IF(OR(D262="", D262="___"),"", LEFT(D262,FIND(" &gt;",D262)-1))</f>
        <v>Success</v>
      </c>
      <c r="F262" s="7" t="str">
        <f>IF(OR(E262="Success",E262="Qualified Success"),"Current",IF(E262="Failure",IF(RIGHT(D262,6)="Future","Future",IF(RIGHT(D262,10)="Irrelevant","Irrelevant","Current")),""))</f>
        <v>Current</v>
      </c>
      <c r="G262" s="7" t="str">
        <f>IF(OR(ISBLANK(D262),D262="Unclassifiable &gt;"),"",IF(ISNUMBER(SEARCH("Utterance",D262)),"Utterance",IF(ISNUMBER(SEARCH("Response",D262)),"Response",IF(ISNUMBER(SEARCH("Interaction",D262)),"Interaction",IF(ISNUMBER(SEARCH("System",D262)),"System","")))))</f>
        <v/>
      </c>
      <c r="H262" s="7" t="str">
        <f>IF(G262="Utterance", IF(ISNUMBER(SEARCH("Unrecognized",D262)), "Unrecognized", IF(ISNUMBER(SEARCH("Mismatched",D262)), "Mismatched", IF(ISNUMBER(SEARCH("False Positive",D262)), "False Positive", "Irrelevant"))), "")</f>
        <v/>
      </c>
      <c r="J262" s="7" t="s">
        <v>3756</v>
      </c>
      <c r="K262" s="7" t="s">
        <v>3354</v>
      </c>
      <c r="L262" s="9">
        <v>44986</v>
      </c>
      <c r="M262" s="13">
        <v>0.52690972222222221</v>
      </c>
      <c r="N262" s="14">
        <v>204440003487246</v>
      </c>
      <c r="O262" s="7">
        <f>IF(LEN(TRIM($A262))=0,0,LEN($A262)-LEN(SUBSTITUTE($A262," ",""))+1)</f>
        <v>14</v>
      </c>
      <c r="P262">
        <f t="shared" si="4"/>
        <v>3411</v>
      </c>
    </row>
    <row r="263" spans="1:16" ht="112" x14ac:dyDescent="0.2">
      <c r="A263" s="8" t="s">
        <v>373</v>
      </c>
      <c r="C263" s="7" t="s">
        <v>4</v>
      </c>
      <c r="K263" s="7" t="s">
        <v>3354</v>
      </c>
      <c r="L263" s="9">
        <v>44986</v>
      </c>
      <c r="M263" s="13">
        <v>0.52690972222222221</v>
      </c>
      <c r="N263" s="14">
        <v>204440003487246</v>
      </c>
      <c r="P263" t="str">
        <f t="shared" si="4"/>
        <v/>
      </c>
    </row>
    <row r="264" spans="1:16" ht="16" x14ac:dyDescent="0.2">
      <c r="A264" s="8" t="s">
        <v>2960</v>
      </c>
      <c r="C264" s="7" t="s">
        <v>2</v>
      </c>
      <c r="D264" s="7" t="s">
        <v>3389</v>
      </c>
      <c r="E264" s="7" t="str">
        <f>IF(OR(D264="", D264="___"),"", LEFT(D264,FIND(" &gt;",D264)-1))</f>
        <v>Success</v>
      </c>
      <c r="F264" s="7" t="str">
        <f>IF(OR(E264="Success",E264="Qualified Success"),"Current",IF(E264="Failure",IF(RIGHT(D264,6)="Future","Future",IF(RIGHT(D264,10)="Irrelevant","Irrelevant","Current")),""))</f>
        <v>Current</v>
      </c>
      <c r="G264" s="7" t="str">
        <f>IF(OR(ISBLANK(D264),D264="Unclassifiable &gt;"),"",IF(ISNUMBER(SEARCH("Utterance",D264)),"Utterance",IF(ISNUMBER(SEARCH("Response",D264)),"Response",IF(ISNUMBER(SEARCH("Interaction",D264)),"Interaction",IF(ISNUMBER(SEARCH("System",D264)),"System","")))))</f>
        <v/>
      </c>
      <c r="H264" s="7" t="str">
        <f>IF(G264="Utterance", IF(ISNUMBER(SEARCH("Unrecognized",D264)), "Unrecognized", IF(ISNUMBER(SEARCH("Mismatched",D264)), "Mismatched", IF(ISNUMBER(SEARCH("False Positive",D264)), "False Positive", "Irrelevant"))), "")</f>
        <v/>
      </c>
      <c r="J264" s="7" t="s">
        <v>3756</v>
      </c>
      <c r="K264" s="7" t="s">
        <v>3354</v>
      </c>
      <c r="L264" s="9">
        <v>44986</v>
      </c>
      <c r="M264" s="13">
        <v>0.53006944444444437</v>
      </c>
      <c r="N264" s="14">
        <v>202000636011788</v>
      </c>
      <c r="O264" s="7">
        <f>IF(LEN(TRIM($A264))=0,0,LEN($A264)-LEN(SUBSTITUTE($A264," ",""))+1)</f>
        <v>9</v>
      </c>
      <c r="P264">
        <f t="shared" si="4"/>
        <v>3411</v>
      </c>
    </row>
    <row r="265" spans="1:16" ht="112" x14ac:dyDescent="0.2">
      <c r="A265" s="8" t="s">
        <v>373</v>
      </c>
      <c r="C265" s="7" t="s">
        <v>4</v>
      </c>
      <c r="K265" s="7" t="s">
        <v>3354</v>
      </c>
      <c r="L265" s="9">
        <v>44986</v>
      </c>
      <c r="M265" s="13">
        <v>0.53006944444444437</v>
      </c>
      <c r="N265" s="14">
        <v>202000636011788</v>
      </c>
      <c r="P265" t="str">
        <f t="shared" si="4"/>
        <v/>
      </c>
    </row>
    <row r="266" spans="1:16" ht="16" x14ac:dyDescent="0.2">
      <c r="A266" s="8" t="s">
        <v>2959</v>
      </c>
      <c r="C266" s="7" t="s">
        <v>2</v>
      </c>
      <c r="D266" s="7" t="s">
        <v>3389</v>
      </c>
      <c r="E266" s="7" t="str">
        <f>IF(OR(D266="", D266="___"),"", LEFT(D266,FIND(" &gt;",D266)-1))</f>
        <v>Success</v>
      </c>
      <c r="F266" s="7" t="str">
        <f>IF(OR(E266="Success",E266="Qualified Success"),"Current",IF(E266="Failure",IF(RIGHT(D266,6)="Future","Future",IF(RIGHT(D266,10)="Irrelevant","Irrelevant","Current")),""))</f>
        <v>Current</v>
      </c>
      <c r="G266" s="7" t="str">
        <f>IF(OR(ISBLANK(D266),D266="Unclassifiable &gt;"),"",IF(ISNUMBER(SEARCH("Utterance",D266)),"Utterance",IF(ISNUMBER(SEARCH("Response",D266)),"Response",IF(ISNUMBER(SEARCH("Interaction",D266)),"Interaction",IF(ISNUMBER(SEARCH("System",D266)),"System","")))))</f>
        <v/>
      </c>
      <c r="H266" s="7" t="str">
        <f>IF(G266="Utterance", IF(ISNUMBER(SEARCH("Unrecognized",D266)), "Unrecognized", IF(ISNUMBER(SEARCH("Mismatched",D266)), "Mismatched", IF(ISNUMBER(SEARCH("False Positive",D266)), "False Positive", "Irrelevant"))), "")</f>
        <v/>
      </c>
      <c r="J266" s="7" t="s">
        <v>3755</v>
      </c>
      <c r="K266" s="7" t="s">
        <v>3354</v>
      </c>
      <c r="L266" s="9">
        <v>44986</v>
      </c>
      <c r="M266" s="13">
        <v>0.53236111111111117</v>
      </c>
      <c r="N266" s="14">
        <v>202000636011788</v>
      </c>
      <c r="O266" s="7">
        <f>IF(LEN(TRIM($A266))=0,0,LEN($A266)-LEN(SUBSTITUTE($A266," ",""))+1)</f>
        <v>6</v>
      </c>
      <c r="P266">
        <f t="shared" si="4"/>
        <v>3411</v>
      </c>
    </row>
    <row r="267" spans="1:16" ht="208" x14ac:dyDescent="0.2">
      <c r="A267" s="8" t="s">
        <v>277</v>
      </c>
      <c r="C267" s="7" t="s">
        <v>4</v>
      </c>
      <c r="K267" s="7" t="s">
        <v>3354</v>
      </c>
      <c r="L267" s="9">
        <v>44986</v>
      </c>
      <c r="M267" s="13">
        <v>0.53236111111111117</v>
      </c>
      <c r="N267" s="14">
        <v>202000636011788</v>
      </c>
      <c r="P267" t="str">
        <f t="shared" si="4"/>
        <v/>
      </c>
    </row>
    <row r="268" spans="1:16" ht="16" x14ac:dyDescent="0.2">
      <c r="A268" s="8" t="s">
        <v>158</v>
      </c>
      <c r="C268" s="7" t="s">
        <v>2</v>
      </c>
      <c r="D268" s="7" t="s">
        <v>3389</v>
      </c>
      <c r="E268" s="7" t="str">
        <f>IF(OR(D268="", D268="___"),"", LEFT(D268,FIND(" &gt;",D268)-1))</f>
        <v>Success</v>
      </c>
      <c r="F268" s="7" t="str">
        <f>IF(OR(E268="Success",E268="Qualified Success"),"Current",IF(E268="Failure",IF(RIGHT(D268,6)="Future","Future",IF(RIGHT(D268,10)="Irrelevant","Irrelevant","Current")),""))</f>
        <v>Current</v>
      </c>
      <c r="G268" s="7" t="str">
        <f>IF(OR(ISBLANK(D268),D268="Unclassifiable &gt;"),"",IF(ISNUMBER(SEARCH("Utterance",D268)),"Utterance",IF(ISNUMBER(SEARCH("Response",D268)),"Response",IF(ISNUMBER(SEARCH("Interaction",D268)),"Interaction",IF(ISNUMBER(SEARCH("System",D268)),"System","")))))</f>
        <v/>
      </c>
      <c r="H268" s="7" t="str">
        <f>IF(G268="Utterance", IF(ISNUMBER(SEARCH("Unrecognized",D268)), "Unrecognized", IF(ISNUMBER(SEARCH("Mismatched",D268)), "Mismatched", IF(ISNUMBER(SEARCH("False Positive",D268)), "False Positive", "Irrelevant"))), "")</f>
        <v/>
      </c>
      <c r="J268" s="7" t="s">
        <v>3744</v>
      </c>
      <c r="K268" s="7" t="s">
        <v>3354</v>
      </c>
      <c r="L268" s="9">
        <v>44986</v>
      </c>
      <c r="M268" s="13">
        <v>0.53267361111111111</v>
      </c>
      <c r="N268" s="14">
        <v>204440003490662</v>
      </c>
      <c r="O268" s="7">
        <f>IF(LEN(TRIM($A268))=0,0,LEN($A268)-LEN(SUBSTITUTE($A268," ",""))+1)</f>
        <v>4</v>
      </c>
      <c r="P268">
        <f t="shared" si="4"/>
        <v>3411</v>
      </c>
    </row>
    <row r="269" spans="1:16" ht="128" x14ac:dyDescent="0.2">
      <c r="A269" s="8" t="s">
        <v>1839</v>
      </c>
      <c r="C269" s="7" t="s">
        <v>4</v>
      </c>
      <c r="K269" s="7" t="s">
        <v>3354</v>
      </c>
      <c r="L269" s="9">
        <v>44986</v>
      </c>
      <c r="M269" s="13">
        <v>0.53267361111111111</v>
      </c>
      <c r="N269" s="14">
        <v>204440003490662</v>
      </c>
      <c r="P269" t="str">
        <f t="shared" si="4"/>
        <v/>
      </c>
    </row>
    <row r="270" spans="1:16" ht="16" x14ac:dyDescent="0.2">
      <c r="A270" s="8" t="s">
        <v>1897</v>
      </c>
      <c r="C270" s="7" t="s">
        <v>2</v>
      </c>
      <c r="D270" s="7" t="s">
        <v>3411</v>
      </c>
      <c r="E270" s="7" t="str">
        <f>IF(OR(D270="", D270="___"),"", LEFT(D270,FIND(" &gt;",D270)-1))</f>
        <v>Qualified Success</v>
      </c>
      <c r="F270" s="7" t="str">
        <f>IF(OR(E270="Success",E270="Qualified Success"),"Current",IF(E270="Failure",IF(RIGHT(D270,6)="Future","Future",IF(RIGHT(D270,10)="Irrelevant","Irrelevant","Current")),""))</f>
        <v>Current</v>
      </c>
      <c r="G270" s="7" t="str">
        <f>IF(OR(ISBLANK(D270),D270="Unclassifiable &gt;"),"",IF(ISNUMBER(SEARCH("Utterance",D270)),"Utterance",IF(ISNUMBER(SEARCH("Response",D270)),"Response",IF(ISNUMBER(SEARCH("Interaction",D270)),"Interaction",IF(ISNUMBER(SEARCH("System",D270)),"System","")))))</f>
        <v>Response</v>
      </c>
      <c r="H270" s="7" t="str">
        <f>IF(G270="Utterance", IF(ISNUMBER(SEARCH("Unrecognized",D270)), "Unrecognized", IF(ISNUMBER(SEARCH("Mismatched",D270)), "Mismatched", IF(ISNUMBER(SEARCH("False Positive",D270)), "False Positive", "Irrelevant"))), "")</f>
        <v/>
      </c>
      <c r="J270" s="7" t="s">
        <v>213</v>
      </c>
      <c r="K270" s="7" t="s">
        <v>3354</v>
      </c>
      <c r="L270" s="9">
        <v>44986</v>
      </c>
      <c r="M270" s="13">
        <v>0.54158564814814814</v>
      </c>
      <c r="N270" s="14">
        <v>204440003491662</v>
      </c>
      <c r="O270" s="7">
        <f>IF(LEN(TRIM($A270))=0,0,LEN($A270)-LEN(SUBSTITUTE($A270," ",""))+1)</f>
        <v>2</v>
      </c>
      <c r="P270">
        <f t="shared" si="4"/>
        <v>201</v>
      </c>
    </row>
    <row r="271" spans="1:16" ht="128" x14ac:dyDescent="0.2">
      <c r="A271" s="8" t="s">
        <v>1862</v>
      </c>
      <c r="C271" s="7" t="s">
        <v>4</v>
      </c>
      <c r="K271" s="7" t="s">
        <v>3354</v>
      </c>
      <c r="L271" s="9">
        <v>44986</v>
      </c>
      <c r="M271" s="13">
        <v>0.54158564814814814</v>
      </c>
      <c r="N271" s="14">
        <v>204440003491662</v>
      </c>
      <c r="P271" t="str">
        <f t="shared" si="4"/>
        <v/>
      </c>
    </row>
    <row r="272" spans="1:16" ht="16" x14ac:dyDescent="0.2">
      <c r="A272" s="8" t="s">
        <v>1</v>
      </c>
      <c r="B272" s="7" t="s">
        <v>3487</v>
      </c>
      <c r="C272" s="7" t="s">
        <v>2</v>
      </c>
      <c r="D272" s="7" t="s">
        <v>3389</v>
      </c>
      <c r="E272" s="7" t="str">
        <f>IF(OR(D272="", D272="___"),"", LEFT(D272,FIND(" &gt;",D272)-1))</f>
        <v>Success</v>
      </c>
      <c r="F272" s="7" t="str">
        <f>IF(OR(E272="Success",E272="Qualified Success"),"Current",IF(E272="Failure",IF(RIGHT(D272,6)="Future","Future",IF(RIGHT(D272,10)="Irrelevant","Irrelevant","Current")),""))</f>
        <v>Current</v>
      </c>
      <c r="G272" s="7" t="str">
        <f>IF(OR(ISBLANK(D272),D272="Unclassifiable &gt;"),"",IF(ISNUMBER(SEARCH("Utterance",D272)),"Utterance",IF(ISNUMBER(SEARCH("Response",D272)),"Response",IF(ISNUMBER(SEARCH("Interaction",D272)),"Interaction",IF(ISNUMBER(SEARCH("System",D272)),"System","")))))</f>
        <v/>
      </c>
      <c r="H272" s="7" t="str">
        <f>IF(G272="Utterance", IF(ISNUMBER(SEARCH("Unrecognized",D272)), "Unrecognized", IF(ISNUMBER(SEARCH("Mismatched",D272)), "Mismatched", IF(ISNUMBER(SEARCH("False Positive",D272)), "False Positive", "Irrelevant"))), "")</f>
        <v/>
      </c>
      <c r="I272" s="7" t="s">
        <v>3484</v>
      </c>
      <c r="J272" s="7" t="s">
        <v>3445</v>
      </c>
      <c r="K272" s="7" t="s">
        <v>3354</v>
      </c>
      <c r="L272" s="9">
        <v>44986</v>
      </c>
      <c r="M272" s="13">
        <v>0.54553240740740738</v>
      </c>
      <c r="N272" s="14">
        <v>202000235119381</v>
      </c>
      <c r="O272" s="7">
        <f>IF(LEN(TRIM($A272))=0,0,LEN($A272)-LEN(SUBSTITUTE($A272," ",""))+1)</f>
        <v>5</v>
      </c>
      <c r="P272">
        <f t="shared" si="4"/>
        <v>3411</v>
      </c>
    </row>
    <row r="273" spans="1:16" ht="16" x14ac:dyDescent="0.2">
      <c r="A273" s="8" t="s">
        <v>3</v>
      </c>
      <c r="C273" s="7" t="s">
        <v>4</v>
      </c>
      <c r="K273" s="7" t="s">
        <v>3354</v>
      </c>
      <c r="L273" s="9">
        <v>44986</v>
      </c>
      <c r="M273" s="13">
        <v>0.54554398148148142</v>
      </c>
      <c r="N273" s="14">
        <v>202000235119381</v>
      </c>
      <c r="P273" t="str">
        <f t="shared" si="4"/>
        <v/>
      </c>
    </row>
    <row r="274" spans="1:16" ht="48" x14ac:dyDescent="0.2">
      <c r="A274" s="8" t="s">
        <v>5</v>
      </c>
      <c r="C274" s="7" t="s">
        <v>4</v>
      </c>
      <c r="K274" s="7" t="s">
        <v>3354</v>
      </c>
      <c r="L274" s="9">
        <v>44986</v>
      </c>
      <c r="M274" s="13">
        <v>0.54554398148148142</v>
      </c>
      <c r="N274" s="14">
        <v>202000235119381</v>
      </c>
      <c r="P274" t="str">
        <f t="shared" si="4"/>
        <v/>
      </c>
    </row>
    <row r="275" spans="1:16" ht="192" x14ac:dyDescent="0.2">
      <c r="A275" s="8" t="s">
        <v>99</v>
      </c>
      <c r="C275" s="7" t="s">
        <v>4</v>
      </c>
      <c r="K275" s="7" t="s">
        <v>3354</v>
      </c>
      <c r="L275" s="9">
        <v>44986</v>
      </c>
      <c r="M275" s="13">
        <v>0.54554398148148142</v>
      </c>
      <c r="N275" s="14">
        <v>202000235119381</v>
      </c>
      <c r="P275" t="str">
        <f t="shared" si="4"/>
        <v/>
      </c>
    </row>
    <row r="276" spans="1:16" ht="16" x14ac:dyDescent="0.2">
      <c r="A276" s="8" t="s">
        <v>100</v>
      </c>
      <c r="C276" s="7" t="s">
        <v>2</v>
      </c>
      <c r="D276" s="7" t="s">
        <v>3405</v>
      </c>
      <c r="E276" s="7" t="str">
        <f>IF(OR(D276="", D276="___"),"", LEFT(D276,FIND(" &gt;",D276)-1))</f>
        <v>Failure</v>
      </c>
      <c r="F276" s="7" t="str">
        <f>IF(OR(E276="Success",E276="Qualified Success"),"Current",IF(E276="Failure",IF(RIGHT(D276,6)="Future","Future",IF(RIGHT(D276,10)="Irrelevant","Irrelevant","Current")),""))</f>
        <v>Current</v>
      </c>
      <c r="G276" s="7" t="str">
        <f>IF(OR(ISBLANK(D276),D276="Unclassifiable &gt;"),"",IF(ISNUMBER(SEARCH("Utterance",D276)),"Utterance",IF(ISNUMBER(SEARCH("Response",D276)),"Response",IF(ISNUMBER(SEARCH("Interaction",D276)),"Interaction",IF(ISNUMBER(SEARCH("System",D276)),"System","")))))</f>
        <v>System</v>
      </c>
      <c r="H276" s="7" t="str">
        <f>IF(G276="Utterance", IF(ISNUMBER(SEARCH("Unrecognized",D276)), "Unrecognized", IF(ISNUMBER(SEARCH("Mismatched",D276)), "Mismatched", IF(ISNUMBER(SEARCH("False Positive",D276)), "False Positive", "Irrelevant"))), "")</f>
        <v/>
      </c>
      <c r="I276" s="7" t="s">
        <v>3444</v>
      </c>
      <c r="J276" s="7" t="s">
        <v>3741</v>
      </c>
      <c r="K276" s="7" t="s">
        <v>3354</v>
      </c>
      <c r="L276" s="9">
        <v>44986</v>
      </c>
      <c r="M276" s="13">
        <v>0.54605324074074069</v>
      </c>
      <c r="N276" s="14">
        <v>202000235119381</v>
      </c>
      <c r="O276" s="7">
        <f>IF(LEN(TRIM($A276))=0,0,LEN($A276)-LEN(SUBSTITUTE($A276," ",""))+1)</f>
        <v>17</v>
      </c>
      <c r="P276">
        <f t="shared" si="4"/>
        <v>168</v>
      </c>
    </row>
    <row r="277" spans="1:16" ht="16" x14ac:dyDescent="0.2">
      <c r="A277" s="8" t="s">
        <v>26</v>
      </c>
      <c r="C277" s="7" t="s">
        <v>4</v>
      </c>
      <c r="K277" s="7" t="s">
        <v>3354</v>
      </c>
      <c r="L277" s="9">
        <v>44986</v>
      </c>
      <c r="M277" s="13">
        <v>0.54674768518518524</v>
      </c>
      <c r="N277" s="14">
        <v>202000235119381</v>
      </c>
      <c r="P277" t="str">
        <f t="shared" si="4"/>
        <v/>
      </c>
    </row>
    <row r="278" spans="1:16" ht="16" x14ac:dyDescent="0.2">
      <c r="A278" s="8" t="s">
        <v>644</v>
      </c>
      <c r="C278" s="7" t="s">
        <v>2</v>
      </c>
      <c r="D278" s="7" t="s">
        <v>3391</v>
      </c>
      <c r="E278" s="7" t="str">
        <f>IF(OR(D278="", D278="___"),"", LEFT(D278,FIND(" &gt;",D278)-1))</f>
        <v>Failure</v>
      </c>
      <c r="F278" s="7" t="str">
        <f>IF(OR(E278="Success",E278="Qualified Success"),"Current",IF(E278="Failure",IF(RIGHT(D278,6)="Future","Future",IF(RIGHT(D278,10)="Irrelevant","Irrelevant","Current")),""))</f>
        <v>Current</v>
      </c>
      <c r="G278" s="7" t="str">
        <f>IF(OR(ISBLANK(D278),D278="Unclassifiable &gt;"),"",IF(ISNUMBER(SEARCH("Utterance",D278)),"Utterance",IF(ISNUMBER(SEARCH("Response",D278)),"Response",IF(ISNUMBER(SEARCH("Interaction",D278)),"Interaction",IF(ISNUMBER(SEARCH("System",D278)),"System","")))))</f>
        <v>Utterance</v>
      </c>
      <c r="H278" s="7" t="str">
        <f>IF(G278="Utterance", IF(ISNUMBER(SEARCH("Unrecognized",D278)), "Unrecognized", IF(ISNUMBER(SEARCH("Mismatched",D278)), "Mismatched", IF(ISNUMBER(SEARCH("False Positive",D278)), "False Positive", "Irrelevant"))), "")</f>
        <v>Mismatched</v>
      </c>
      <c r="J278" s="7" t="s">
        <v>3751</v>
      </c>
      <c r="K278" s="7" t="s">
        <v>3354</v>
      </c>
      <c r="L278" s="9">
        <v>44986</v>
      </c>
      <c r="M278" s="13">
        <v>0.54803240740740744</v>
      </c>
      <c r="N278" s="14">
        <v>202000941393609</v>
      </c>
      <c r="O278" s="7">
        <f>IF(LEN(TRIM($A278))=0,0,LEN($A278)-LEN(SUBSTITUTE($A278," ",""))+1)</f>
        <v>2</v>
      </c>
      <c r="P278">
        <f t="shared" si="4"/>
        <v>705</v>
      </c>
    </row>
    <row r="279" spans="1:16" ht="128" x14ac:dyDescent="0.2">
      <c r="A279" s="8" t="s">
        <v>1839</v>
      </c>
      <c r="C279" s="7" t="s">
        <v>4</v>
      </c>
      <c r="K279" s="7" t="s">
        <v>3354</v>
      </c>
      <c r="L279" s="9">
        <v>44986</v>
      </c>
      <c r="M279" s="13">
        <v>0.54803240740740744</v>
      </c>
      <c r="N279" s="14">
        <v>202000941393609</v>
      </c>
      <c r="P279" t="str">
        <f t="shared" si="4"/>
        <v/>
      </c>
    </row>
    <row r="280" spans="1:16" ht="16" x14ac:dyDescent="0.2">
      <c r="A280" s="8" t="s">
        <v>269</v>
      </c>
      <c r="B280" s="7" t="s">
        <v>3487</v>
      </c>
      <c r="C280" s="7" t="s">
        <v>2</v>
      </c>
      <c r="D280" s="7" t="s">
        <v>3389</v>
      </c>
      <c r="E280" s="7" t="str">
        <f>IF(OR(D280="", D280="___"),"", LEFT(D280,FIND(" &gt;",D280)-1))</f>
        <v>Success</v>
      </c>
      <c r="F280" s="7" t="str">
        <f>IF(OR(E280="Success",E280="Qualified Success"),"Current",IF(E280="Failure",IF(RIGHT(D280,6)="Future","Future",IF(RIGHT(D280,10)="Irrelevant","Irrelevant","Current")),""))</f>
        <v>Current</v>
      </c>
      <c r="G280" s="7" t="str">
        <f>IF(OR(ISBLANK(D280),D280="Unclassifiable &gt;"),"",IF(ISNUMBER(SEARCH("Utterance",D280)),"Utterance",IF(ISNUMBER(SEARCH("Response",D280)),"Response",IF(ISNUMBER(SEARCH("Interaction",D280)),"Interaction",IF(ISNUMBER(SEARCH("System",D280)),"System","")))))</f>
        <v/>
      </c>
      <c r="H280" s="7" t="str">
        <f>IF(G280="Utterance", IF(ISNUMBER(SEARCH("Unrecognized",D280)), "Unrecognized", IF(ISNUMBER(SEARCH("Mismatched",D280)), "Mismatched", IF(ISNUMBER(SEARCH("False Positive",D280)), "False Positive", "Irrelevant"))), "")</f>
        <v/>
      </c>
      <c r="J280" s="7" t="s">
        <v>3428</v>
      </c>
      <c r="K280" s="7" t="s">
        <v>3354</v>
      </c>
      <c r="L280" s="9">
        <v>44986</v>
      </c>
      <c r="M280" s="13">
        <v>0.55231481481481481</v>
      </c>
      <c r="N280" s="14">
        <v>204440003489773</v>
      </c>
      <c r="O280" s="7">
        <f>IF(LEN(TRIM($A280))=0,0,LEN($A280)-LEN(SUBSTITUTE($A280," ",""))+1)</f>
        <v>3</v>
      </c>
      <c r="P280">
        <f t="shared" si="4"/>
        <v>3411</v>
      </c>
    </row>
    <row r="281" spans="1:16" ht="64" x14ac:dyDescent="0.2">
      <c r="A281" s="8" t="s">
        <v>270</v>
      </c>
      <c r="C281" s="7" t="s">
        <v>4</v>
      </c>
      <c r="K281" s="7" t="s">
        <v>3354</v>
      </c>
      <c r="L281" s="9">
        <v>44986</v>
      </c>
      <c r="M281" s="13">
        <v>0.55231481481481481</v>
      </c>
      <c r="N281" s="14">
        <v>204440003489773</v>
      </c>
      <c r="P281" t="str">
        <f t="shared" si="4"/>
        <v/>
      </c>
    </row>
    <row r="282" spans="1:16" ht="16" x14ac:dyDescent="0.2">
      <c r="A282" s="8" t="s">
        <v>2086</v>
      </c>
      <c r="C282" s="7" t="s">
        <v>2</v>
      </c>
      <c r="D282" s="7" t="s">
        <v>3391</v>
      </c>
      <c r="E282" s="7" t="str">
        <f>IF(OR(D282="", D282="___"),"", LEFT(D282,FIND(" &gt;",D282)-1))</f>
        <v>Failure</v>
      </c>
      <c r="F282" s="7" t="str">
        <f>IF(OR(E282="Success",E282="Qualified Success"),"Current",IF(E282="Failure",IF(RIGHT(D282,6)="Future","Future",IF(RIGHT(D282,10)="Irrelevant","Irrelevant","Current")),""))</f>
        <v>Current</v>
      </c>
      <c r="G282" s="7" t="str">
        <f>IF(OR(ISBLANK(D282),D282="Unclassifiable &gt;"),"",IF(ISNUMBER(SEARCH("Utterance",D282)),"Utterance",IF(ISNUMBER(SEARCH("Response",D282)),"Response",IF(ISNUMBER(SEARCH("Interaction",D282)),"Interaction",IF(ISNUMBER(SEARCH("System",D282)),"System","")))))</f>
        <v>Utterance</v>
      </c>
      <c r="H282" s="7" t="str">
        <f>IF(G282="Utterance", IF(ISNUMBER(SEARCH("Unrecognized",D282)), "Unrecognized", IF(ISNUMBER(SEARCH("Mismatched",D282)), "Mismatched", IF(ISNUMBER(SEARCH("False Positive",D282)), "False Positive", "Irrelevant"))), "")</f>
        <v>Mismatched</v>
      </c>
      <c r="J282" s="7" t="s">
        <v>213</v>
      </c>
      <c r="K282" s="7" t="s">
        <v>3354</v>
      </c>
      <c r="L282" s="9">
        <v>44986</v>
      </c>
      <c r="M282" s="13">
        <v>0.55302083333333341</v>
      </c>
      <c r="N282" s="14">
        <v>204440003494001</v>
      </c>
      <c r="O282" s="7">
        <f>IF(LEN(TRIM($A282))=0,0,LEN($A282)-LEN(SUBSTITUTE($A282," ",""))+1)</f>
        <v>7</v>
      </c>
      <c r="P282">
        <f t="shared" si="4"/>
        <v>705</v>
      </c>
    </row>
    <row r="283" spans="1:16" ht="16" x14ac:dyDescent="0.2">
      <c r="A283" s="8" t="s">
        <v>339</v>
      </c>
      <c r="C283" s="7" t="s">
        <v>4</v>
      </c>
      <c r="K283" s="7" t="s">
        <v>3354</v>
      </c>
      <c r="L283" s="9">
        <v>44986</v>
      </c>
      <c r="M283" s="13">
        <v>0.55331018518518515</v>
      </c>
      <c r="N283" s="14">
        <v>204440003494001</v>
      </c>
      <c r="P283" t="str">
        <f t="shared" si="4"/>
        <v/>
      </c>
    </row>
    <row r="284" spans="1:16" ht="16" x14ac:dyDescent="0.2">
      <c r="A284" s="8" t="s">
        <v>249</v>
      </c>
      <c r="C284" s="7" t="s">
        <v>2</v>
      </c>
      <c r="D284" s="7" t="s">
        <v>3389</v>
      </c>
      <c r="E284" s="7" t="str">
        <f>IF(OR(D284="", D284="___"),"", LEFT(D284,FIND(" &gt;",D284)-1))</f>
        <v>Success</v>
      </c>
      <c r="F284" s="7" t="str">
        <f>IF(OR(E284="Success",E284="Qualified Success"),"Current",IF(E284="Failure",IF(RIGHT(D284,6)="Future","Future",IF(RIGHT(D284,10)="Irrelevant","Irrelevant","Current")),""))</f>
        <v>Current</v>
      </c>
      <c r="G284" s="7" t="str">
        <f>IF(OR(ISBLANK(D284),D284="Unclassifiable &gt;"),"",IF(ISNUMBER(SEARCH("Utterance",D284)),"Utterance",IF(ISNUMBER(SEARCH("Response",D284)),"Response",IF(ISNUMBER(SEARCH("Interaction",D284)),"Interaction",IF(ISNUMBER(SEARCH("System",D284)),"System","")))))</f>
        <v/>
      </c>
      <c r="H284" s="7" t="str">
        <f>IF(G284="Utterance", IF(ISNUMBER(SEARCH("Unrecognized",D284)), "Unrecognized", IF(ISNUMBER(SEARCH("Mismatched",D284)), "Mismatched", IF(ISNUMBER(SEARCH("False Positive",D284)), "False Positive", "Irrelevant"))), "")</f>
        <v/>
      </c>
      <c r="J284" s="7" t="s">
        <v>3741</v>
      </c>
      <c r="K284" s="7" t="s">
        <v>3354</v>
      </c>
      <c r="L284" s="9">
        <v>44986</v>
      </c>
      <c r="M284" s="13">
        <v>0.56710648148148146</v>
      </c>
      <c r="N284" s="14">
        <v>204440003500720</v>
      </c>
      <c r="O284" s="7">
        <f>IF(LEN(TRIM($A284))=0,0,LEN($A284)-LEN(SUBSTITUTE($A284," ",""))+1)</f>
        <v>2</v>
      </c>
      <c r="P284">
        <f t="shared" si="4"/>
        <v>3411</v>
      </c>
    </row>
    <row r="285" spans="1:16" ht="144" x14ac:dyDescent="0.2">
      <c r="A285" s="8" t="s">
        <v>250</v>
      </c>
      <c r="C285" s="7" t="s">
        <v>4</v>
      </c>
      <c r="K285" s="7" t="s">
        <v>3354</v>
      </c>
      <c r="L285" s="9">
        <v>44986</v>
      </c>
      <c r="M285" s="13">
        <v>0.56712962962962965</v>
      </c>
      <c r="N285" s="14">
        <v>204440003500720</v>
      </c>
      <c r="P285" t="str">
        <f t="shared" si="4"/>
        <v/>
      </c>
    </row>
    <row r="286" spans="1:16" ht="16" x14ac:dyDescent="0.2">
      <c r="A286" s="8" t="s">
        <v>2256</v>
      </c>
      <c r="C286" s="7" t="s">
        <v>2</v>
      </c>
      <c r="D286" s="7" t="s">
        <v>3391</v>
      </c>
      <c r="E286" s="7" t="str">
        <f>IF(OR(D286="", D286="___"),"", LEFT(D286,FIND(" &gt;",D286)-1))</f>
        <v>Failure</v>
      </c>
      <c r="F286" s="7" t="str">
        <f>IF(OR(E286="Success",E286="Qualified Success"),"Current",IF(E286="Failure",IF(RIGHT(D286,6)="Future","Future",IF(RIGHT(D286,10)="Irrelevant","Irrelevant","Current")),""))</f>
        <v>Current</v>
      </c>
      <c r="G286" s="7" t="str">
        <f>IF(OR(ISBLANK(D286),D286="Unclassifiable &gt;"),"",IF(ISNUMBER(SEARCH("Utterance",D286)),"Utterance",IF(ISNUMBER(SEARCH("Response",D286)),"Response",IF(ISNUMBER(SEARCH("Interaction",D286)),"Interaction",IF(ISNUMBER(SEARCH("System",D286)),"System","")))))</f>
        <v>Utterance</v>
      </c>
      <c r="H286" s="7" t="str">
        <f>IF(G286="Utterance", IF(ISNUMBER(SEARCH("Unrecognized",D286)), "Unrecognized", IF(ISNUMBER(SEARCH("Mismatched",D286)), "Mismatched", IF(ISNUMBER(SEARCH("False Positive",D286)), "False Positive", "Irrelevant"))), "")</f>
        <v>Mismatched</v>
      </c>
      <c r="J286" s="7" t="s">
        <v>3756</v>
      </c>
      <c r="K286" s="7" t="s">
        <v>3354</v>
      </c>
      <c r="L286" s="9">
        <v>44986</v>
      </c>
      <c r="M286" s="13">
        <v>0.57155092592592593</v>
      </c>
      <c r="N286" s="14">
        <v>204440003499713</v>
      </c>
      <c r="O286" s="7">
        <f>IF(LEN(TRIM($A286))=0,0,LEN($A286)-LEN(SUBSTITUTE($A286," ",""))+1)</f>
        <v>3</v>
      </c>
      <c r="P286">
        <f t="shared" si="4"/>
        <v>705</v>
      </c>
    </row>
    <row r="287" spans="1:16" ht="64" x14ac:dyDescent="0.2">
      <c r="A287" s="8" t="s">
        <v>327</v>
      </c>
      <c r="C287" s="7" t="s">
        <v>4</v>
      </c>
      <c r="K287" s="7" t="s">
        <v>3354</v>
      </c>
      <c r="L287" s="9">
        <v>44986</v>
      </c>
      <c r="M287" s="13">
        <v>0.57155092592592593</v>
      </c>
      <c r="N287" s="14">
        <v>204440003499713</v>
      </c>
      <c r="P287" t="str">
        <f t="shared" si="4"/>
        <v/>
      </c>
    </row>
    <row r="288" spans="1:16" ht="16" x14ac:dyDescent="0.2">
      <c r="A288" s="8" t="s">
        <v>943</v>
      </c>
      <c r="C288" s="7" t="s">
        <v>2</v>
      </c>
      <c r="D288" s="7" t="s">
        <v>3391</v>
      </c>
      <c r="E288" s="7" t="str">
        <f>IF(OR(D288="", D288="___"),"", LEFT(D288,FIND(" &gt;",D288)-1))</f>
        <v>Failure</v>
      </c>
      <c r="F288" s="7" t="str">
        <f>IF(OR(E288="Success",E288="Qualified Success"),"Current",IF(E288="Failure",IF(RIGHT(D288,6)="Future","Future",IF(RIGHT(D288,10)="Irrelevant","Irrelevant","Current")),""))</f>
        <v>Current</v>
      </c>
      <c r="G288" s="7" t="str">
        <f>IF(OR(ISBLANK(D288),D288="Unclassifiable &gt;"),"",IF(ISNUMBER(SEARCH("Utterance",D288)),"Utterance",IF(ISNUMBER(SEARCH("Response",D288)),"Response",IF(ISNUMBER(SEARCH("Interaction",D288)),"Interaction",IF(ISNUMBER(SEARCH("System",D288)),"System","")))))</f>
        <v>Utterance</v>
      </c>
      <c r="H288" s="7" t="str">
        <f>IF(G288="Utterance", IF(ISNUMBER(SEARCH("Unrecognized",D288)), "Unrecognized", IF(ISNUMBER(SEARCH("Mismatched",D288)), "Mismatched", IF(ISNUMBER(SEARCH("False Positive",D288)), "False Positive", "Irrelevant"))), "")</f>
        <v>Mismatched</v>
      </c>
      <c r="J288" s="7" t="s">
        <v>3756</v>
      </c>
      <c r="K288" s="7" t="s">
        <v>3354</v>
      </c>
      <c r="L288" s="9">
        <v>44986</v>
      </c>
      <c r="M288" s="13">
        <v>0.5716782407407407</v>
      </c>
      <c r="N288" s="14">
        <v>204440003499713</v>
      </c>
      <c r="O288" s="7">
        <f>IF(LEN(TRIM($A288))=0,0,LEN($A288)-LEN(SUBSTITUTE($A288," ",""))+1)</f>
        <v>1</v>
      </c>
      <c r="P288">
        <f t="shared" si="4"/>
        <v>705</v>
      </c>
    </row>
    <row r="289" spans="1:16" ht="112" x14ac:dyDescent="0.2">
      <c r="A289" s="8" t="s">
        <v>226</v>
      </c>
      <c r="C289" s="7" t="s">
        <v>4</v>
      </c>
      <c r="K289" s="7" t="s">
        <v>3354</v>
      </c>
      <c r="L289" s="9">
        <v>44986</v>
      </c>
      <c r="M289" s="13">
        <v>0.5716782407407407</v>
      </c>
      <c r="N289" s="14">
        <v>204440003499713</v>
      </c>
      <c r="P289" t="str">
        <f t="shared" si="4"/>
        <v/>
      </c>
    </row>
    <row r="290" spans="1:16" ht="16" x14ac:dyDescent="0.2">
      <c r="A290" s="8" t="s">
        <v>313</v>
      </c>
      <c r="C290" s="7" t="s">
        <v>2</v>
      </c>
      <c r="D290" s="7" t="s">
        <v>3389</v>
      </c>
      <c r="E290" s="7" t="str">
        <f>IF(OR(D290="", D290="___"),"", LEFT(D290,FIND(" &gt;",D290)-1))</f>
        <v>Success</v>
      </c>
      <c r="F290" s="7" t="str">
        <f>IF(OR(E290="Success",E290="Qualified Success"),"Current",IF(E290="Failure",IF(RIGHT(D290,6)="Future","Future",IF(RIGHT(D290,10)="Irrelevant","Irrelevant","Current")),""))</f>
        <v>Current</v>
      </c>
      <c r="G290" s="7" t="str">
        <f>IF(OR(ISBLANK(D290),D290="Unclassifiable &gt;"),"",IF(ISNUMBER(SEARCH("Utterance",D290)),"Utterance",IF(ISNUMBER(SEARCH("Response",D290)),"Response",IF(ISNUMBER(SEARCH("Interaction",D290)),"Interaction",IF(ISNUMBER(SEARCH("System",D290)),"System","")))))</f>
        <v/>
      </c>
      <c r="H290" s="7" t="str">
        <f>IF(G290="Utterance", IF(ISNUMBER(SEARCH("Unrecognized",D290)), "Unrecognized", IF(ISNUMBER(SEARCH("Mismatched",D290)), "Mismatched", IF(ISNUMBER(SEARCH("False Positive",D290)), "False Positive", "Irrelevant"))), "")</f>
        <v/>
      </c>
      <c r="J290" s="7" t="s">
        <v>3741</v>
      </c>
      <c r="K290" s="7" t="s">
        <v>3354</v>
      </c>
      <c r="L290" s="9">
        <v>44986</v>
      </c>
      <c r="M290" s="13">
        <v>0.57178240740740738</v>
      </c>
      <c r="N290" s="14">
        <v>204440003500720</v>
      </c>
      <c r="O290" s="7">
        <f>IF(LEN(TRIM($A290))=0,0,LEN($A290)-LEN(SUBSTITUTE($A290," ",""))+1)</f>
        <v>3</v>
      </c>
      <c r="P290">
        <f t="shared" si="4"/>
        <v>3411</v>
      </c>
    </row>
    <row r="291" spans="1:16" ht="160" x14ac:dyDescent="0.2">
      <c r="A291" s="8" t="s">
        <v>238</v>
      </c>
      <c r="C291" s="7" t="s">
        <v>4</v>
      </c>
      <c r="K291" s="7" t="s">
        <v>3354</v>
      </c>
      <c r="L291" s="9">
        <v>44986</v>
      </c>
      <c r="M291" s="13">
        <v>0.57178240740740738</v>
      </c>
      <c r="N291" s="14">
        <v>204440003500720</v>
      </c>
      <c r="P291" t="str">
        <f t="shared" si="4"/>
        <v/>
      </c>
    </row>
    <row r="292" spans="1:16" ht="16" x14ac:dyDescent="0.2">
      <c r="A292" s="8" t="s">
        <v>2254</v>
      </c>
      <c r="C292" s="7" t="s">
        <v>2</v>
      </c>
      <c r="D292" s="7" t="s">
        <v>3391</v>
      </c>
      <c r="E292" s="7" t="str">
        <f>IF(OR(D292="", D292="___"),"", LEFT(D292,FIND(" &gt;",D292)-1))</f>
        <v>Failure</v>
      </c>
      <c r="F292" s="7" t="str">
        <f>IF(OR(E292="Success",E292="Qualified Success"),"Current",IF(E292="Failure",IF(RIGHT(D292,6)="Future","Future",IF(RIGHT(D292,10)="Irrelevant","Irrelevant","Current")),""))</f>
        <v>Current</v>
      </c>
      <c r="G292" s="7" t="str">
        <f>IF(OR(ISBLANK(D292),D292="Unclassifiable &gt;"),"",IF(ISNUMBER(SEARCH("Utterance",D292)),"Utterance",IF(ISNUMBER(SEARCH("Response",D292)),"Response",IF(ISNUMBER(SEARCH("Interaction",D292)),"Interaction",IF(ISNUMBER(SEARCH("System",D292)),"System","")))))</f>
        <v>Utterance</v>
      </c>
      <c r="H292" s="7" t="str">
        <f>IF(G292="Utterance", IF(ISNUMBER(SEARCH("Unrecognized",D292)), "Unrecognized", IF(ISNUMBER(SEARCH("Mismatched",D292)), "Mismatched", IF(ISNUMBER(SEARCH("False Positive",D292)), "False Positive", "Irrelevant"))), "")</f>
        <v>Mismatched</v>
      </c>
      <c r="J292" s="7" t="s">
        <v>3741</v>
      </c>
      <c r="K292" s="7" t="s">
        <v>3354</v>
      </c>
      <c r="L292" s="9">
        <v>44986</v>
      </c>
      <c r="M292" s="13">
        <v>0.57203703703703701</v>
      </c>
      <c r="N292" s="14">
        <v>204440003499713</v>
      </c>
      <c r="O292" s="7">
        <f>IF(LEN(TRIM($A292))=0,0,LEN($A292)-LEN(SUBSTITUTE($A292," ",""))+1)</f>
        <v>3</v>
      </c>
      <c r="P292">
        <f t="shared" si="4"/>
        <v>705</v>
      </c>
    </row>
    <row r="293" spans="1:16" ht="64" x14ac:dyDescent="0.2">
      <c r="A293" s="8" t="s">
        <v>327</v>
      </c>
      <c r="C293" s="7" t="s">
        <v>4</v>
      </c>
      <c r="K293" s="7" t="s">
        <v>3354</v>
      </c>
      <c r="L293" s="9">
        <v>44986</v>
      </c>
      <c r="M293" s="13">
        <v>0.57203703703703701</v>
      </c>
      <c r="N293" s="14">
        <v>204440003499713</v>
      </c>
      <c r="P293" t="str">
        <f t="shared" si="4"/>
        <v/>
      </c>
    </row>
    <row r="294" spans="1:16" ht="16" x14ac:dyDescent="0.2">
      <c r="A294" s="8" t="s">
        <v>2255</v>
      </c>
      <c r="C294" s="7" t="s">
        <v>2</v>
      </c>
      <c r="D294" s="7" t="s">
        <v>3391</v>
      </c>
      <c r="E294" s="7" t="str">
        <f>IF(OR(D294="", D294="___"),"", LEFT(D294,FIND(" &gt;",D294)-1))</f>
        <v>Failure</v>
      </c>
      <c r="F294" s="7" t="str">
        <f>IF(OR(E294="Success",E294="Qualified Success"),"Current",IF(E294="Failure",IF(RIGHT(D294,6)="Future","Future",IF(RIGHT(D294,10)="Irrelevant","Irrelevant","Current")),""))</f>
        <v>Current</v>
      </c>
      <c r="G294" s="7" t="str">
        <f>IF(OR(ISBLANK(D294),D294="Unclassifiable &gt;"),"",IF(ISNUMBER(SEARCH("Utterance",D294)),"Utterance",IF(ISNUMBER(SEARCH("Response",D294)),"Response",IF(ISNUMBER(SEARCH("Interaction",D294)),"Interaction",IF(ISNUMBER(SEARCH("System",D294)),"System","")))))</f>
        <v>Utterance</v>
      </c>
      <c r="H294" s="7" t="str">
        <f>IF(G294="Utterance", IF(ISNUMBER(SEARCH("Unrecognized",D294)), "Unrecognized", IF(ISNUMBER(SEARCH("Mismatched",D294)), "Mismatched", IF(ISNUMBER(SEARCH("False Positive",D294)), "False Positive", "Irrelevant"))), "")</f>
        <v>Mismatched</v>
      </c>
      <c r="J294" s="7" t="s">
        <v>3741</v>
      </c>
      <c r="K294" s="7" t="s">
        <v>3354</v>
      </c>
      <c r="L294" s="9">
        <v>44986</v>
      </c>
      <c r="M294" s="13">
        <v>0.57218749999999996</v>
      </c>
      <c r="N294" s="14">
        <v>204440003499713</v>
      </c>
      <c r="O294" s="7">
        <f>IF(LEN(TRIM($A294))=0,0,LEN($A294)-LEN(SUBSTITUTE($A294," ",""))+1)</f>
        <v>2</v>
      </c>
      <c r="P294">
        <f t="shared" si="4"/>
        <v>705</v>
      </c>
    </row>
    <row r="295" spans="1:16" ht="64" x14ac:dyDescent="0.2">
      <c r="A295" s="8" t="s">
        <v>327</v>
      </c>
      <c r="C295" s="7" t="s">
        <v>4</v>
      </c>
      <c r="K295" s="7" t="s">
        <v>3354</v>
      </c>
      <c r="L295" s="9">
        <v>44986</v>
      </c>
      <c r="M295" s="13">
        <v>0.57218749999999996</v>
      </c>
      <c r="N295" s="14">
        <v>204440003499713</v>
      </c>
      <c r="P295" t="str">
        <f t="shared" si="4"/>
        <v/>
      </c>
    </row>
    <row r="296" spans="1:16" ht="16" x14ac:dyDescent="0.2">
      <c r="A296" s="8" t="s">
        <v>2252</v>
      </c>
      <c r="C296" s="7" t="s">
        <v>2</v>
      </c>
      <c r="D296" s="7" t="s">
        <v>3391</v>
      </c>
      <c r="E296" s="7" t="str">
        <f>IF(OR(D296="", D296="___"),"", LEFT(D296,FIND(" &gt;",D296)-1))</f>
        <v>Failure</v>
      </c>
      <c r="F296" s="7" t="str">
        <f>IF(OR(E296="Success",E296="Qualified Success"),"Current",IF(E296="Failure",IF(RIGHT(D296,6)="Future","Future",IF(RIGHT(D296,10)="Irrelevant","Irrelevant","Current")),""))</f>
        <v>Current</v>
      </c>
      <c r="G296" s="7" t="str">
        <f>IF(OR(ISBLANK(D296),D296="Unclassifiable &gt;"),"",IF(ISNUMBER(SEARCH("Utterance",D296)),"Utterance",IF(ISNUMBER(SEARCH("Response",D296)),"Response",IF(ISNUMBER(SEARCH("Interaction",D296)),"Interaction",IF(ISNUMBER(SEARCH("System",D296)),"System","")))))</f>
        <v>Utterance</v>
      </c>
      <c r="H296" s="7" t="str">
        <f>IF(G296="Utterance", IF(ISNUMBER(SEARCH("Unrecognized",D296)), "Unrecognized", IF(ISNUMBER(SEARCH("Mismatched",D296)), "Mismatched", IF(ISNUMBER(SEARCH("False Positive",D296)), "False Positive", "Irrelevant"))), "")</f>
        <v>Mismatched</v>
      </c>
      <c r="J296" s="7" t="s">
        <v>3756</v>
      </c>
      <c r="K296" s="7" t="s">
        <v>3354</v>
      </c>
      <c r="L296" s="9">
        <v>44986</v>
      </c>
      <c r="M296" s="13">
        <v>0.57231481481481483</v>
      </c>
      <c r="N296" s="14">
        <v>204440003499713</v>
      </c>
      <c r="O296" s="7">
        <f>IF(LEN(TRIM($A296))=0,0,LEN($A296)-LEN(SUBSTITUTE($A296," ",""))+1)</f>
        <v>2</v>
      </c>
      <c r="P296">
        <f t="shared" si="4"/>
        <v>705</v>
      </c>
    </row>
    <row r="297" spans="1:16" ht="112" x14ac:dyDescent="0.2">
      <c r="A297" s="8" t="s">
        <v>226</v>
      </c>
      <c r="C297" s="7" t="s">
        <v>4</v>
      </c>
      <c r="K297" s="7" t="s">
        <v>3354</v>
      </c>
      <c r="L297" s="9">
        <v>44986</v>
      </c>
      <c r="M297" s="13">
        <v>0.57231481481481483</v>
      </c>
      <c r="N297" s="14">
        <v>204440003499713</v>
      </c>
      <c r="P297" t="str">
        <f t="shared" si="4"/>
        <v/>
      </c>
    </row>
    <row r="298" spans="1:16" ht="16" x14ac:dyDescent="0.2">
      <c r="A298" s="8" t="s">
        <v>943</v>
      </c>
      <c r="C298" s="7" t="s">
        <v>2</v>
      </c>
      <c r="D298" s="7" t="s">
        <v>3391</v>
      </c>
      <c r="E298" s="7" t="str">
        <f>IF(OR(D298="", D298="___"),"", LEFT(D298,FIND(" &gt;",D298)-1))</f>
        <v>Failure</v>
      </c>
      <c r="F298" s="7" t="str">
        <f>IF(OR(E298="Success",E298="Qualified Success"),"Current",IF(E298="Failure",IF(RIGHT(D298,6)="Future","Future",IF(RIGHT(D298,10)="Irrelevant","Irrelevant","Current")),""))</f>
        <v>Current</v>
      </c>
      <c r="G298" s="7" t="str">
        <f>IF(OR(ISBLANK(D298),D298="Unclassifiable &gt;"),"",IF(ISNUMBER(SEARCH("Utterance",D298)),"Utterance",IF(ISNUMBER(SEARCH("Response",D298)),"Response",IF(ISNUMBER(SEARCH("Interaction",D298)),"Interaction",IF(ISNUMBER(SEARCH("System",D298)),"System","")))))</f>
        <v>Utterance</v>
      </c>
      <c r="H298" s="7" t="str">
        <f>IF(G298="Utterance", IF(ISNUMBER(SEARCH("Unrecognized",D298)), "Unrecognized", IF(ISNUMBER(SEARCH("Mismatched",D298)), "Mismatched", IF(ISNUMBER(SEARCH("False Positive",D298)), "False Positive", "Irrelevant"))), "")</f>
        <v>Mismatched</v>
      </c>
      <c r="J298" s="7" t="s">
        <v>3756</v>
      </c>
      <c r="K298" s="7" t="s">
        <v>3354</v>
      </c>
      <c r="L298" s="9">
        <v>44986</v>
      </c>
      <c r="M298" s="13">
        <v>0.57245370370370374</v>
      </c>
      <c r="N298" s="14">
        <v>204440003499713</v>
      </c>
      <c r="O298" s="7">
        <f>IF(LEN(TRIM($A298))=0,0,LEN($A298)-LEN(SUBSTITUTE($A298," ",""))+1)</f>
        <v>1</v>
      </c>
      <c r="P298">
        <f t="shared" si="4"/>
        <v>705</v>
      </c>
    </row>
    <row r="299" spans="1:16" ht="112" x14ac:dyDescent="0.2">
      <c r="A299" s="8" t="s">
        <v>226</v>
      </c>
      <c r="C299" s="7" t="s">
        <v>4</v>
      </c>
      <c r="K299" s="7" t="s">
        <v>3354</v>
      </c>
      <c r="L299" s="9">
        <v>44986</v>
      </c>
      <c r="M299" s="13">
        <v>0.57245370370370374</v>
      </c>
      <c r="N299" s="14">
        <v>204440003499713</v>
      </c>
      <c r="P299" t="str">
        <f t="shared" si="4"/>
        <v/>
      </c>
    </row>
    <row r="300" spans="1:16" ht="16" x14ac:dyDescent="0.2">
      <c r="A300" s="8" t="s">
        <v>375</v>
      </c>
      <c r="C300" s="7" t="s">
        <v>2</v>
      </c>
      <c r="D300" s="7" t="s">
        <v>3391</v>
      </c>
      <c r="E300" s="7" t="str">
        <f>IF(OR(D300="", D300="___"),"", LEFT(D300,FIND(" &gt;",D300)-1))</f>
        <v>Failure</v>
      </c>
      <c r="F300" s="7" t="str">
        <f>IF(OR(E300="Success",E300="Qualified Success"),"Current",IF(E300="Failure",IF(RIGHT(D300,6)="Future","Future",IF(RIGHT(D300,10)="Irrelevant","Irrelevant","Current")),""))</f>
        <v>Current</v>
      </c>
      <c r="G300" s="7" t="str">
        <f>IF(OR(ISBLANK(D300),D300="Unclassifiable &gt;"),"",IF(ISNUMBER(SEARCH("Utterance",D300)),"Utterance",IF(ISNUMBER(SEARCH("Response",D300)),"Response",IF(ISNUMBER(SEARCH("Interaction",D300)),"Interaction",IF(ISNUMBER(SEARCH("System",D300)),"System","")))))</f>
        <v>Utterance</v>
      </c>
      <c r="H300" s="7" t="str">
        <f>IF(G300="Utterance", IF(ISNUMBER(SEARCH("Unrecognized",D300)), "Unrecognized", IF(ISNUMBER(SEARCH("Mismatched",D300)), "Mismatched", IF(ISNUMBER(SEARCH("False Positive",D300)), "False Positive", "Irrelevant"))), "")</f>
        <v>Mismatched</v>
      </c>
      <c r="J300" s="7" t="s">
        <v>3756</v>
      </c>
      <c r="K300" s="7" t="s">
        <v>3354</v>
      </c>
      <c r="L300" s="9">
        <v>44986</v>
      </c>
      <c r="M300" s="13">
        <v>0.57255787037037031</v>
      </c>
      <c r="N300" s="14">
        <v>204440003499713</v>
      </c>
      <c r="O300" s="7">
        <f>IF(LEN(TRIM($A300))=0,0,LEN($A300)-LEN(SUBSTITUTE($A300," ",""))+1)</f>
        <v>1</v>
      </c>
      <c r="P300">
        <f t="shared" si="4"/>
        <v>705</v>
      </c>
    </row>
    <row r="301" spans="1:16" ht="16" x14ac:dyDescent="0.2">
      <c r="A301" s="8" t="s">
        <v>354</v>
      </c>
      <c r="C301" s="7" t="s">
        <v>4</v>
      </c>
      <c r="K301" s="7" t="s">
        <v>3354</v>
      </c>
      <c r="L301" s="9">
        <v>44986</v>
      </c>
      <c r="M301" s="13">
        <v>0.57255787037037031</v>
      </c>
      <c r="N301" s="14">
        <v>204440003499713</v>
      </c>
      <c r="P301" t="str">
        <f t="shared" si="4"/>
        <v/>
      </c>
    </row>
    <row r="302" spans="1:16" ht="16" x14ac:dyDescent="0.2">
      <c r="A302" s="8" t="s">
        <v>1450</v>
      </c>
      <c r="C302" s="7" t="s">
        <v>2</v>
      </c>
      <c r="D302" s="7" t="s">
        <v>3391</v>
      </c>
      <c r="E302" s="7" t="str">
        <f>IF(OR(D302="", D302="___"),"", LEFT(D302,FIND(" &gt;",D302)-1))</f>
        <v>Failure</v>
      </c>
      <c r="F302" s="7" t="str">
        <f>IF(OR(E302="Success",E302="Qualified Success"),"Current",IF(E302="Failure",IF(RIGHT(D302,6)="Future","Future",IF(RIGHT(D302,10)="Irrelevant","Irrelevant","Current")),""))</f>
        <v>Current</v>
      </c>
      <c r="G302" s="7" t="str">
        <f>IF(OR(ISBLANK(D302),D302="Unclassifiable &gt;"),"",IF(ISNUMBER(SEARCH("Utterance",D302)),"Utterance",IF(ISNUMBER(SEARCH("Response",D302)),"Response",IF(ISNUMBER(SEARCH("Interaction",D302)),"Interaction",IF(ISNUMBER(SEARCH("System",D302)),"System","")))))</f>
        <v>Utterance</v>
      </c>
      <c r="H302" s="7" t="str">
        <f>IF(G302="Utterance", IF(ISNUMBER(SEARCH("Unrecognized",D302)), "Unrecognized", IF(ISNUMBER(SEARCH("Mismatched",D302)), "Mismatched", IF(ISNUMBER(SEARCH("False Positive",D302)), "False Positive", "Irrelevant"))), "")</f>
        <v>Mismatched</v>
      </c>
      <c r="J302" s="7" t="s">
        <v>3756</v>
      </c>
      <c r="K302" s="7" t="s">
        <v>3354</v>
      </c>
      <c r="L302" s="9">
        <v>44986</v>
      </c>
      <c r="M302" s="13">
        <v>0.57267361111111115</v>
      </c>
      <c r="N302" s="14">
        <v>204440003499713</v>
      </c>
      <c r="O302" s="7">
        <f>IF(LEN(TRIM($A302))=0,0,LEN($A302)-LEN(SUBSTITUTE($A302," ",""))+1)</f>
        <v>1</v>
      </c>
      <c r="P302">
        <f t="shared" si="4"/>
        <v>705</v>
      </c>
    </row>
    <row r="303" spans="1:16" ht="112" x14ac:dyDescent="0.2">
      <c r="A303" s="8" t="s">
        <v>226</v>
      </c>
      <c r="C303" s="7" t="s">
        <v>4</v>
      </c>
      <c r="K303" s="7" t="s">
        <v>3354</v>
      </c>
      <c r="L303" s="9">
        <v>44986</v>
      </c>
      <c r="M303" s="13">
        <v>0.57267361111111115</v>
      </c>
      <c r="N303" s="14">
        <v>204440003499713</v>
      </c>
      <c r="P303" t="str">
        <f t="shared" si="4"/>
        <v/>
      </c>
    </row>
    <row r="304" spans="1:16" ht="16" x14ac:dyDescent="0.2">
      <c r="A304" s="8" t="s">
        <v>728</v>
      </c>
      <c r="C304" s="7" t="s">
        <v>2</v>
      </c>
      <c r="D304" s="7" t="s">
        <v>3391</v>
      </c>
      <c r="E304" s="7" t="str">
        <f>IF(OR(D304="", D304="___"),"", LEFT(D304,FIND(" &gt;",D304)-1))</f>
        <v>Failure</v>
      </c>
      <c r="F304" s="7" t="str">
        <f>IF(OR(E304="Success",E304="Qualified Success"),"Current",IF(E304="Failure",IF(RIGHT(D304,6)="Future","Future",IF(RIGHT(D304,10)="Irrelevant","Irrelevant","Current")),""))</f>
        <v>Current</v>
      </c>
      <c r="G304" s="7" t="str">
        <f>IF(OR(ISBLANK(D304),D304="Unclassifiable &gt;"),"",IF(ISNUMBER(SEARCH("Utterance",D304)),"Utterance",IF(ISNUMBER(SEARCH("Response",D304)),"Response",IF(ISNUMBER(SEARCH("Interaction",D304)),"Interaction",IF(ISNUMBER(SEARCH("System",D304)),"System","")))))</f>
        <v>Utterance</v>
      </c>
      <c r="H304" s="7" t="str">
        <f>IF(G304="Utterance", IF(ISNUMBER(SEARCH("Unrecognized",D304)), "Unrecognized", IF(ISNUMBER(SEARCH("Mismatched",D304)), "Mismatched", IF(ISNUMBER(SEARCH("False Positive",D304)), "False Positive", "Irrelevant"))), "")</f>
        <v>Mismatched</v>
      </c>
      <c r="J304" s="7" t="s">
        <v>3743</v>
      </c>
      <c r="K304" s="7" t="s">
        <v>3354</v>
      </c>
      <c r="L304" s="9">
        <v>44986</v>
      </c>
      <c r="M304" s="13">
        <v>0.57288194444444451</v>
      </c>
      <c r="N304" s="14">
        <v>204440003499713</v>
      </c>
      <c r="O304" s="7">
        <f>IF(LEN(TRIM($A304))=0,0,LEN($A304)-LEN(SUBSTITUTE($A304," ",""))+1)</f>
        <v>2</v>
      </c>
      <c r="P304">
        <f t="shared" si="4"/>
        <v>705</v>
      </c>
    </row>
    <row r="305" spans="1:16" ht="64" x14ac:dyDescent="0.2">
      <c r="A305" s="8" t="s">
        <v>327</v>
      </c>
      <c r="C305" s="7" t="s">
        <v>4</v>
      </c>
      <c r="K305" s="7" t="s">
        <v>3354</v>
      </c>
      <c r="L305" s="9">
        <v>44986</v>
      </c>
      <c r="M305" s="13">
        <v>0.57288194444444451</v>
      </c>
      <c r="N305" s="14">
        <v>204440003499713</v>
      </c>
      <c r="P305" t="str">
        <f t="shared" si="4"/>
        <v/>
      </c>
    </row>
    <row r="306" spans="1:16" ht="16" x14ac:dyDescent="0.2">
      <c r="A306" s="8" t="s">
        <v>2044</v>
      </c>
      <c r="C306" s="7" t="s">
        <v>2</v>
      </c>
      <c r="D306" s="7" t="s">
        <v>3391</v>
      </c>
      <c r="E306" s="7" t="str">
        <f>IF(OR(D306="", D306="___"),"", LEFT(D306,FIND(" &gt;",D306)-1))</f>
        <v>Failure</v>
      </c>
      <c r="F306" s="7" t="str">
        <f>IF(OR(E306="Success",E306="Qualified Success"),"Current",IF(E306="Failure",IF(RIGHT(D306,6)="Future","Future",IF(RIGHT(D306,10)="Irrelevant","Irrelevant","Current")),""))</f>
        <v>Current</v>
      </c>
      <c r="G306" s="7" t="str">
        <f>IF(OR(ISBLANK(D306),D306="Unclassifiable &gt;"),"",IF(ISNUMBER(SEARCH("Utterance",D306)),"Utterance",IF(ISNUMBER(SEARCH("Response",D306)),"Response",IF(ISNUMBER(SEARCH("Interaction",D306)),"Interaction",IF(ISNUMBER(SEARCH("System",D306)),"System","")))))</f>
        <v>Utterance</v>
      </c>
      <c r="H306" s="7" t="str">
        <f>IF(G306="Utterance", IF(ISNUMBER(SEARCH("Unrecognized",D306)), "Unrecognized", IF(ISNUMBER(SEARCH("Mismatched",D306)), "Mismatched", IF(ISNUMBER(SEARCH("False Positive",D306)), "False Positive", "Irrelevant"))), "")</f>
        <v>Mismatched</v>
      </c>
      <c r="J306" s="7" t="s">
        <v>3756</v>
      </c>
      <c r="K306" s="7" t="s">
        <v>3354</v>
      </c>
      <c r="L306" s="9">
        <v>44986</v>
      </c>
      <c r="M306" s="13">
        <v>0.57317129629629626</v>
      </c>
      <c r="N306" s="14">
        <v>204440003499713</v>
      </c>
      <c r="O306" s="7">
        <f>IF(LEN(TRIM($A306))=0,0,LEN($A306)-LEN(SUBSTITUTE($A306," ",""))+1)</f>
        <v>2</v>
      </c>
      <c r="P306">
        <f t="shared" si="4"/>
        <v>705</v>
      </c>
    </row>
    <row r="307" spans="1:16" ht="64" x14ac:dyDescent="0.2">
      <c r="A307" s="8" t="s">
        <v>327</v>
      </c>
      <c r="C307" s="7" t="s">
        <v>4</v>
      </c>
      <c r="K307" s="7" t="s">
        <v>3354</v>
      </c>
      <c r="L307" s="9">
        <v>44986</v>
      </c>
      <c r="M307" s="13">
        <v>0.57317129629629626</v>
      </c>
      <c r="N307" s="14">
        <v>204440003499713</v>
      </c>
      <c r="P307" t="str">
        <f t="shared" si="4"/>
        <v/>
      </c>
    </row>
    <row r="308" spans="1:16" ht="16" x14ac:dyDescent="0.2">
      <c r="A308" s="8" t="s">
        <v>2253</v>
      </c>
      <c r="C308" s="7" t="s">
        <v>2</v>
      </c>
      <c r="D308" s="7" t="s">
        <v>3400</v>
      </c>
      <c r="E308" s="7" t="str">
        <f>IF(OR(D308="", D308="___"),"", LEFT(D308,FIND(" &gt;",D308)-1))</f>
        <v>Failure</v>
      </c>
      <c r="F308" s="7" t="str">
        <f>IF(OR(E308="Success",E308="Qualified Success"),"Current",IF(E308="Failure",IF(RIGHT(D308,6)="Future","Future",IF(RIGHT(D308,10)="Irrelevant","Irrelevant","Current")),""))</f>
        <v>Current</v>
      </c>
      <c r="G308" s="7" t="str">
        <f>IF(OR(ISBLANK(D308),D308="Unclassifiable &gt;"),"",IF(ISNUMBER(SEARCH("Utterance",D308)),"Utterance",IF(ISNUMBER(SEARCH("Response",D308)),"Response",IF(ISNUMBER(SEARCH("Interaction",D308)),"Interaction",IF(ISNUMBER(SEARCH("System",D308)),"System","")))))</f>
        <v>Interaction</v>
      </c>
      <c r="H308" s="7" t="str">
        <f>IF(G308="Utterance", IF(ISNUMBER(SEARCH("Unrecognized",D308)), "Unrecognized", IF(ISNUMBER(SEARCH("Mismatched",D308)), "Mismatched", IF(ISNUMBER(SEARCH("False Positive",D308)), "False Positive", "Irrelevant"))), "")</f>
        <v/>
      </c>
      <c r="J308" s="7" t="s">
        <v>3743</v>
      </c>
      <c r="K308" s="7" t="s">
        <v>3354</v>
      </c>
      <c r="L308" s="9">
        <v>44986</v>
      </c>
      <c r="M308" s="13">
        <v>0.5733449074074074</v>
      </c>
      <c r="N308" s="14">
        <v>204440003499713</v>
      </c>
      <c r="O308" s="7">
        <f>IF(LEN(TRIM($A308))=0,0,LEN($A308)-LEN(SUBSTITUTE($A308," ",""))+1)</f>
        <v>1</v>
      </c>
      <c r="P308">
        <f t="shared" si="4"/>
        <v>412</v>
      </c>
    </row>
    <row r="309" spans="1:16" ht="112" x14ac:dyDescent="0.2">
      <c r="A309" s="8" t="s">
        <v>298</v>
      </c>
      <c r="C309" s="7" t="s">
        <v>4</v>
      </c>
      <c r="K309" s="7" t="s">
        <v>3354</v>
      </c>
      <c r="L309" s="9">
        <v>44986</v>
      </c>
      <c r="M309" s="13">
        <v>0.5733449074074074</v>
      </c>
      <c r="N309" s="14">
        <v>204440003499713</v>
      </c>
      <c r="P309" t="str">
        <f t="shared" si="4"/>
        <v/>
      </c>
    </row>
    <row r="310" spans="1:16" ht="16" x14ac:dyDescent="0.2">
      <c r="A310" s="8" t="s">
        <v>2257</v>
      </c>
      <c r="C310" s="7" t="s">
        <v>2</v>
      </c>
      <c r="D310" s="7" t="s">
        <v>3408</v>
      </c>
      <c r="E310" s="7" t="str">
        <f>IF(OR(D310="", D310="___"),"", LEFT(D310,FIND(" &gt;",D310)-1))</f>
        <v>Qualified Success</v>
      </c>
      <c r="F310" s="7" t="str">
        <f>IF(OR(E310="Success",E310="Qualified Success"),"Current",IF(E310="Failure",IF(RIGHT(D310,6)="Future","Future",IF(RIGHT(D310,10)="Irrelevant","Irrelevant","Current")),""))</f>
        <v>Current</v>
      </c>
      <c r="G310" s="7" t="str">
        <f>IF(OR(ISBLANK(D310),D310="Unclassifiable &gt;"),"",IF(ISNUMBER(SEARCH("Utterance",D310)),"Utterance",IF(ISNUMBER(SEARCH("Response",D310)),"Response",IF(ISNUMBER(SEARCH("Interaction",D310)),"Interaction",IF(ISNUMBER(SEARCH("System",D310)),"System","")))))</f>
        <v>Response</v>
      </c>
      <c r="H310" s="7" t="str">
        <f>IF(G310="Utterance", IF(ISNUMBER(SEARCH("Unrecognized",D310)), "Unrecognized", IF(ISNUMBER(SEARCH("Mismatched",D310)), "Mismatched", IF(ISNUMBER(SEARCH("False Positive",D310)), "False Positive", "Irrelevant"))), "")</f>
        <v/>
      </c>
      <c r="J310" s="7" t="s">
        <v>3756</v>
      </c>
      <c r="K310" s="7" t="s">
        <v>3354</v>
      </c>
      <c r="L310" s="9">
        <v>44986</v>
      </c>
      <c r="M310" s="13">
        <v>0.57349537037037035</v>
      </c>
      <c r="N310" s="14">
        <v>204440003499713</v>
      </c>
      <c r="O310" s="7">
        <f>IF(LEN(TRIM($A310))=0,0,LEN($A310)-LEN(SUBSTITUTE($A310," ",""))+1)</f>
        <v>2</v>
      </c>
      <c r="P310">
        <f t="shared" si="4"/>
        <v>46</v>
      </c>
    </row>
    <row r="311" spans="1:16" ht="144" x14ac:dyDescent="0.2">
      <c r="A311" s="8" t="s">
        <v>689</v>
      </c>
      <c r="C311" s="7" t="s">
        <v>4</v>
      </c>
      <c r="K311" s="7" t="s">
        <v>3354</v>
      </c>
      <c r="L311" s="9">
        <v>44986</v>
      </c>
      <c r="M311" s="13">
        <v>0.57349537037037035</v>
      </c>
      <c r="N311" s="14">
        <v>204440003499713</v>
      </c>
      <c r="P311" t="str">
        <f t="shared" si="4"/>
        <v/>
      </c>
    </row>
    <row r="312" spans="1:16" ht="16" x14ac:dyDescent="0.2">
      <c r="A312" s="8" t="s">
        <v>2778</v>
      </c>
      <c r="C312" s="7" t="s">
        <v>2</v>
      </c>
      <c r="D312" s="7" t="s">
        <v>3389</v>
      </c>
      <c r="E312" s="7" t="str">
        <f>IF(OR(D312="", D312="___"),"", LEFT(D312,FIND(" &gt;",D312)-1))</f>
        <v>Success</v>
      </c>
      <c r="F312" s="7" t="str">
        <f>IF(OR(E312="Success",E312="Qualified Success"),"Current",IF(E312="Failure",IF(RIGHT(D312,6)="Future","Future",IF(RIGHT(D312,10)="Irrelevant","Irrelevant","Current")),""))</f>
        <v>Current</v>
      </c>
      <c r="G312" s="7" t="str">
        <f>IF(OR(ISBLANK(D312),D312="Unclassifiable &gt;"),"",IF(ISNUMBER(SEARCH("Utterance",D312)),"Utterance",IF(ISNUMBER(SEARCH("Response",D312)),"Response",IF(ISNUMBER(SEARCH("Interaction",D312)),"Interaction",IF(ISNUMBER(SEARCH("System",D312)),"System","")))))</f>
        <v/>
      </c>
      <c r="H312" s="7" t="str">
        <f>IF(G312="Utterance", IF(ISNUMBER(SEARCH("Unrecognized",D312)), "Unrecognized", IF(ISNUMBER(SEARCH("Mismatched",D312)), "Mismatched", IF(ISNUMBER(SEARCH("False Positive",D312)), "False Positive", "Irrelevant"))), "")</f>
        <v/>
      </c>
      <c r="J312" s="7" t="s">
        <v>3741</v>
      </c>
      <c r="K312" s="7" t="s">
        <v>3354</v>
      </c>
      <c r="L312" s="9">
        <v>44986</v>
      </c>
      <c r="M312" s="13">
        <v>0.58424768518518522</v>
      </c>
      <c r="N312" s="14">
        <v>202000081336554</v>
      </c>
      <c r="O312" s="7">
        <f>IF(LEN(TRIM($A312))=0,0,LEN($A312)-LEN(SUBSTITUTE($A312," ",""))+1)</f>
        <v>3</v>
      </c>
      <c r="P312">
        <f t="shared" si="4"/>
        <v>3411</v>
      </c>
    </row>
    <row r="313" spans="1:16" ht="176" x14ac:dyDescent="0.2">
      <c r="A313" s="8" t="s">
        <v>2779</v>
      </c>
      <c r="C313" s="7" t="s">
        <v>4</v>
      </c>
      <c r="K313" s="7" t="s">
        <v>3354</v>
      </c>
      <c r="L313" s="9">
        <v>44986</v>
      </c>
      <c r="M313" s="13">
        <v>0.58449074074074081</v>
      </c>
      <c r="N313" s="14">
        <v>202000081336554</v>
      </c>
      <c r="P313" t="str">
        <f t="shared" si="4"/>
        <v/>
      </c>
    </row>
    <row r="314" spans="1:16" ht="16" x14ac:dyDescent="0.2">
      <c r="A314" s="8" t="s">
        <v>402</v>
      </c>
      <c r="C314" s="7" t="s">
        <v>2</v>
      </c>
      <c r="D314" s="7" t="s">
        <v>3389</v>
      </c>
      <c r="E314" s="7" t="str">
        <f>IF(OR(D314="", D314="___"),"", LEFT(D314,FIND(" &gt;",D314)-1))</f>
        <v>Success</v>
      </c>
      <c r="F314" s="7" t="str">
        <f>IF(OR(E314="Success",E314="Qualified Success"),"Current",IF(E314="Failure",IF(RIGHT(D314,6)="Future","Future",IF(RIGHT(D314,10)="Irrelevant","Irrelevant","Current")),""))</f>
        <v>Current</v>
      </c>
      <c r="G314" s="7" t="str">
        <f>IF(OR(ISBLANK(D314),D314="Unclassifiable &gt;"),"",IF(ISNUMBER(SEARCH("Utterance",D314)),"Utterance",IF(ISNUMBER(SEARCH("Response",D314)),"Response",IF(ISNUMBER(SEARCH("Interaction",D314)),"Interaction",IF(ISNUMBER(SEARCH("System",D314)),"System","")))))</f>
        <v/>
      </c>
      <c r="H314" s="7" t="str">
        <f>IF(G314="Utterance", IF(ISNUMBER(SEARCH("Unrecognized",D314)), "Unrecognized", IF(ISNUMBER(SEARCH("Mismatched",D314)), "Mismatched", IF(ISNUMBER(SEARCH("False Positive",D314)), "False Positive", "Irrelevant"))), "")</f>
        <v/>
      </c>
      <c r="J314" s="7" t="s">
        <v>3741</v>
      </c>
      <c r="K314" s="7" t="s">
        <v>3354</v>
      </c>
      <c r="L314" s="9">
        <v>44986</v>
      </c>
      <c r="M314" s="13">
        <v>0.58469907407407407</v>
      </c>
      <c r="N314" s="14">
        <v>204440003508505</v>
      </c>
      <c r="O314" s="7">
        <f>IF(LEN(TRIM($A314))=0,0,LEN($A314)-LEN(SUBSTITUTE($A314," ",""))+1)</f>
        <v>6</v>
      </c>
      <c r="P314">
        <f t="shared" si="4"/>
        <v>3411</v>
      </c>
    </row>
    <row r="315" spans="1:16" ht="144" x14ac:dyDescent="0.2">
      <c r="A315" s="8" t="s">
        <v>250</v>
      </c>
      <c r="C315" s="7" t="s">
        <v>4</v>
      </c>
      <c r="K315" s="7" t="s">
        <v>3354</v>
      </c>
      <c r="L315" s="9">
        <v>44986</v>
      </c>
      <c r="M315" s="13">
        <v>0.58471064814814822</v>
      </c>
      <c r="N315" s="14">
        <v>204440003508505</v>
      </c>
      <c r="P315" t="str">
        <f t="shared" si="4"/>
        <v/>
      </c>
    </row>
    <row r="316" spans="1:16" ht="16" x14ac:dyDescent="0.2">
      <c r="A316" s="8" t="s">
        <v>307</v>
      </c>
      <c r="C316" s="7" t="s">
        <v>2</v>
      </c>
      <c r="D316" s="7" t="s">
        <v>3389</v>
      </c>
      <c r="E316" s="7" t="str">
        <f>IF(OR(D316="", D316="___"),"", LEFT(D316,FIND(" &gt;",D316)-1))</f>
        <v>Success</v>
      </c>
      <c r="F316" s="7" t="str">
        <f>IF(OR(E316="Success",E316="Qualified Success"),"Current",IF(E316="Failure",IF(RIGHT(D316,6)="Future","Future",IF(RIGHT(D316,10)="Irrelevant","Irrelevant","Current")),""))</f>
        <v>Current</v>
      </c>
      <c r="G316" s="7" t="str">
        <f>IF(OR(ISBLANK(D316),D316="Unclassifiable &gt;"),"",IF(ISNUMBER(SEARCH("Utterance",D316)),"Utterance",IF(ISNUMBER(SEARCH("Response",D316)),"Response",IF(ISNUMBER(SEARCH("Interaction",D316)),"Interaction",IF(ISNUMBER(SEARCH("System",D316)),"System","")))))</f>
        <v/>
      </c>
      <c r="H316" s="7" t="str">
        <f>IF(G316="Utterance", IF(ISNUMBER(SEARCH("Unrecognized",D316)), "Unrecognized", IF(ISNUMBER(SEARCH("Mismatched",D316)), "Mismatched", IF(ISNUMBER(SEARCH("False Positive",D316)), "False Positive", "Irrelevant"))), "")</f>
        <v/>
      </c>
      <c r="J316" s="7" t="s">
        <v>3756</v>
      </c>
      <c r="K316" s="7" t="s">
        <v>3354</v>
      </c>
      <c r="L316" s="9">
        <v>44986</v>
      </c>
      <c r="M316" s="13">
        <v>0.58810185185185182</v>
      </c>
      <c r="N316" s="14">
        <v>204440003497241</v>
      </c>
      <c r="O316" s="7">
        <f>IF(LEN(TRIM($A316))=0,0,LEN($A316)-LEN(SUBSTITUTE($A316," ",""))+1)</f>
        <v>5</v>
      </c>
      <c r="P316">
        <f t="shared" si="4"/>
        <v>3411</v>
      </c>
    </row>
    <row r="317" spans="1:16" ht="144" x14ac:dyDescent="0.2">
      <c r="A317" s="8" t="s">
        <v>2195</v>
      </c>
      <c r="C317" s="7" t="s">
        <v>4</v>
      </c>
      <c r="K317" s="7" t="s">
        <v>3354</v>
      </c>
      <c r="L317" s="9">
        <v>44986</v>
      </c>
      <c r="M317" s="13">
        <v>0.58810185185185182</v>
      </c>
      <c r="N317" s="14">
        <v>204440003497241</v>
      </c>
      <c r="P317" t="str">
        <f t="shared" si="4"/>
        <v/>
      </c>
    </row>
    <row r="318" spans="1:16" ht="16" x14ac:dyDescent="0.2">
      <c r="A318" s="8" t="s">
        <v>302</v>
      </c>
      <c r="B318" s="7" t="s">
        <v>3487</v>
      </c>
      <c r="C318" s="7" t="s">
        <v>2</v>
      </c>
      <c r="D318" s="7" t="s">
        <v>3389</v>
      </c>
      <c r="E318" s="7" t="str">
        <f>IF(OR(D318="", D318="___"),"", LEFT(D318,FIND(" &gt;",D318)-1))</f>
        <v>Success</v>
      </c>
      <c r="F318" s="7" t="str">
        <f>IF(OR(E318="Success",E318="Qualified Success"),"Current",IF(E318="Failure",IF(RIGHT(D318,6)="Future","Future",IF(RIGHT(D318,10)="Irrelevant","Irrelevant","Current")),""))</f>
        <v>Current</v>
      </c>
      <c r="G318" s="7" t="str">
        <f>IF(OR(ISBLANK(D318),D318="Unclassifiable &gt;"),"",IF(ISNUMBER(SEARCH("Utterance",D318)),"Utterance",IF(ISNUMBER(SEARCH("Response",D318)),"Response",IF(ISNUMBER(SEARCH("Interaction",D318)),"Interaction",IF(ISNUMBER(SEARCH("System",D318)),"System","")))))</f>
        <v/>
      </c>
      <c r="H318" s="7" t="str">
        <f>IF(G318="Utterance", IF(ISNUMBER(SEARCH("Unrecognized",D318)), "Unrecognized", IF(ISNUMBER(SEARCH("Mismatched",D318)), "Mismatched", IF(ISNUMBER(SEARCH("False Positive",D318)), "False Positive", "Irrelevant"))), "")</f>
        <v/>
      </c>
      <c r="J318" s="7" t="s">
        <v>3428</v>
      </c>
      <c r="K318" s="7" t="s">
        <v>3354</v>
      </c>
      <c r="L318" s="9">
        <v>44986</v>
      </c>
      <c r="M318" s="13">
        <v>0.58828703703703711</v>
      </c>
      <c r="N318" s="14">
        <v>204440003496650</v>
      </c>
      <c r="O318" s="7">
        <f>IF(LEN(TRIM($A318))=0,0,LEN($A318)-LEN(SUBSTITUTE($A318," ",""))+1)</f>
        <v>3</v>
      </c>
      <c r="P318">
        <f t="shared" si="4"/>
        <v>3411</v>
      </c>
    </row>
    <row r="319" spans="1:16" ht="64" x14ac:dyDescent="0.2">
      <c r="A319" s="8" t="s">
        <v>220</v>
      </c>
      <c r="C319" s="7" t="s">
        <v>4</v>
      </c>
      <c r="K319" s="7" t="s">
        <v>3354</v>
      </c>
      <c r="L319" s="9">
        <v>44986</v>
      </c>
      <c r="M319" s="13">
        <v>0.58828703703703711</v>
      </c>
      <c r="N319" s="14">
        <v>204440003496650</v>
      </c>
      <c r="P319" t="str">
        <f t="shared" si="4"/>
        <v/>
      </c>
    </row>
    <row r="320" spans="1:16" ht="48" x14ac:dyDescent="0.2">
      <c r="A320" s="8" t="s">
        <v>2158</v>
      </c>
      <c r="C320" s="7" t="s">
        <v>2</v>
      </c>
      <c r="D320" s="7" t="s">
        <v>3408</v>
      </c>
      <c r="E320" s="7" t="str">
        <f>IF(OR(D320="", D320="___"),"", LEFT(D320,FIND(" &gt;",D320)-1))</f>
        <v>Qualified Success</v>
      </c>
      <c r="F320" s="7" t="str">
        <f>IF(OR(E320="Success",E320="Qualified Success"),"Current",IF(E320="Failure",IF(RIGHT(D320,6)="Future","Future",IF(RIGHT(D320,10)="Irrelevant","Irrelevant","Current")),""))</f>
        <v>Current</v>
      </c>
      <c r="G320" s="7" t="str">
        <f>IF(OR(ISBLANK(D320),D320="Unclassifiable &gt;"),"",IF(ISNUMBER(SEARCH("Utterance",D320)),"Utterance",IF(ISNUMBER(SEARCH("Response",D320)),"Response",IF(ISNUMBER(SEARCH("Interaction",D320)),"Interaction",IF(ISNUMBER(SEARCH("System",D320)),"System","")))))</f>
        <v>Response</v>
      </c>
      <c r="H320" s="7" t="str">
        <f>IF(G320="Utterance", IF(ISNUMBER(SEARCH("Unrecognized",D320)), "Unrecognized", IF(ISNUMBER(SEARCH("Mismatched",D320)), "Mismatched", IF(ISNUMBER(SEARCH("False Positive",D320)), "False Positive", "Irrelevant"))), "")</f>
        <v/>
      </c>
      <c r="J320" s="7" t="s">
        <v>3449</v>
      </c>
      <c r="K320" s="7" t="s">
        <v>3354</v>
      </c>
      <c r="L320" s="9">
        <v>44986</v>
      </c>
      <c r="M320" s="13">
        <v>0.58842592592592591</v>
      </c>
      <c r="N320" s="14">
        <v>204440003496650</v>
      </c>
      <c r="O320" s="7">
        <f>IF(LEN(TRIM($A320))=0,0,LEN($A320)-LEN(SUBSTITUTE($A320," ",""))+1)</f>
        <v>59</v>
      </c>
      <c r="P320">
        <f t="shared" si="4"/>
        <v>46</v>
      </c>
    </row>
    <row r="321" spans="1:16" ht="32" x14ac:dyDescent="0.2">
      <c r="A321" s="8" t="s">
        <v>1322</v>
      </c>
      <c r="C321" s="7" t="s">
        <v>4</v>
      </c>
      <c r="K321" s="7" t="s">
        <v>3354</v>
      </c>
      <c r="L321" s="9">
        <v>44986</v>
      </c>
      <c r="M321" s="13">
        <v>0.58842592592592591</v>
      </c>
      <c r="N321" s="14">
        <v>204440003496650</v>
      </c>
      <c r="P321" t="str">
        <f t="shared" si="4"/>
        <v/>
      </c>
    </row>
    <row r="322" spans="1:16" ht="16" x14ac:dyDescent="0.2">
      <c r="A322" s="8" t="s">
        <v>158</v>
      </c>
      <c r="C322" s="7" t="s">
        <v>2</v>
      </c>
      <c r="D322" s="7" t="s">
        <v>3389</v>
      </c>
      <c r="E322" s="7" t="str">
        <f>IF(OR(D322="", D322="___"),"", LEFT(D322,FIND(" &gt;",D322)-1))</f>
        <v>Success</v>
      </c>
      <c r="F322" s="7" t="str">
        <f>IF(OR(E322="Success",E322="Qualified Success"),"Current",IF(E322="Failure",IF(RIGHT(D322,6)="Future","Future",IF(RIGHT(D322,10)="Irrelevant","Irrelevant","Current")),""))</f>
        <v>Current</v>
      </c>
      <c r="G322" s="7" t="str">
        <f>IF(OR(ISBLANK(D322),D322="Unclassifiable &gt;"),"",IF(ISNUMBER(SEARCH("Utterance",D322)),"Utterance",IF(ISNUMBER(SEARCH("Response",D322)),"Response",IF(ISNUMBER(SEARCH("Interaction",D322)),"Interaction",IF(ISNUMBER(SEARCH("System",D322)),"System","")))))</f>
        <v/>
      </c>
      <c r="H322" s="7" t="str">
        <f>IF(G322="Utterance", IF(ISNUMBER(SEARCH("Unrecognized",D322)), "Unrecognized", IF(ISNUMBER(SEARCH("Mismatched",D322)), "Mismatched", IF(ISNUMBER(SEARCH("False Positive",D322)), "False Positive", "Irrelevant"))), "")</f>
        <v/>
      </c>
      <c r="J322" s="7" t="s">
        <v>3744</v>
      </c>
      <c r="K322" s="7" t="s">
        <v>3354</v>
      </c>
      <c r="L322" s="9">
        <v>44986</v>
      </c>
      <c r="M322" s="13">
        <v>0.58888888888888891</v>
      </c>
      <c r="N322" s="14">
        <v>204440003496650</v>
      </c>
      <c r="O322" s="7">
        <f>IF(LEN(TRIM($A322))=0,0,LEN($A322)-LEN(SUBSTITUTE($A322," ",""))+1)</f>
        <v>4</v>
      </c>
      <c r="P322">
        <f t="shared" si="4"/>
        <v>3411</v>
      </c>
    </row>
    <row r="323" spans="1:16" ht="128" x14ac:dyDescent="0.2">
      <c r="A323" s="8" t="s">
        <v>1839</v>
      </c>
      <c r="C323" s="7" t="s">
        <v>4</v>
      </c>
      <c r="K323" s="7" t="s">
        <v>3354</v>
      </c>
      <c r="L323" s="9">
        <v>44986</v>
      </c>
      <c r="M323" s="13">
        <v>0.58888888888888891</v>
      </c>
      <c r="N323" s="14">
        <v>204440003496650</v>
      </c>
      <c r="P323" t="str">
        <f t="shared" ref="P323:P386" si="5">IF(D323="", "", COUNTIF($D$1:$D$12000, D323))</f>
        <v/>
      </c>
    </row>
    <row r="324" spans="1:16" ht="16" x14ac:dyDescent="0.2">
      <c r="A324" s="8" t="s">
        <v>1121</v>
      </c>
      <c r="C324" s="7" t="s">
        <v>2</v>
      </c>
      <c r="D324" s="7" t="s">
        <v>3411</v>
      </c>
      <c r="E324" s="7" t="str">
        <f>IF(OR(D324="", D324="___"),"", LEFT(D324,FIND(" &gt;",D324)-1))</f>
        <v>Qualified Success</v>
      </c>
      <c r="F324" s="7" t="str">
        <f>IF(OR(E324="Success",E324="Qualified Success"),"Current",IF(E324="Failure",IF(RIGHT(D324,6)="Future","Future",IF(RIGHT(D324,10)="Irrelevant","Irrelevant","Current")),""))</f>
        <v>Current</v>
      </c>
      <c r="G324" s="7" t="str">
        <f>IF(OR(ISBLANK(D324),D324="Unclassifiable &gt;"),"",IF(ISNUMBER(SEARCH("Utterance",D324)),"Utterance",IF(ISNUMBER(SEARCH("Response",D324)),"Response",IF(ISNUMBER(SEARCH("Interaction",D324)),"Interaction",IF(ISNUMBER(SEARCH("System",D324)),"System","")))))</f>
        <v>Response</v>
      </c>
      <c r="H324" s="7" t="str">
        <f>IF(G324="Utterance", IF(ISNUMBER(SEARCH("Unrecognized",D324)), "Unrecognized", IF(ISNUMBER(SEARCH("Mismatched",D324)), "Mismatched", IF(ISNUMBER(SEARCH("False Positive",D324)), "False Positive", "Irrelevant"))), "")</f>
        <v/>
      </c>
      <c r="J324" s="7" t="s">
        <v>3743</v>
      </c>
      <c r="K324" s="7" t="s">
        <v>3354</v>
      </c>
      <c r="L324" s="9">
        <v>44986</v>
      </c>
      <c r="M324" s="13">
        <v>0.59005787037037039</v>
      </c>
      <c r="N324" s="14">
        <v>513003488521874</v>
      </c>
      <c r="O324" s="7">
        <f>IF(LEN(TRIM($A324))=0,0,LEN($A324)-LEN(SUBSTITUTE($A324," ",""))+1)</f>
        <v>1</v>
      </c>
      <c r="P324">
        <f t="shared" si="5"/>
        <v>201</v>
      </c>
    </row>
    <row r="325" spans="1:16" ht="64" x14ac:dyDescent="0.2">
      <c r="A325" s="8" t="s">
        <v>327</v>
      </c>
      <c r="C325" s="7" t="s">
        <v>4</v>
      </c>
      <c r="K325" s="7" t="s">
        <v>3354</v>
      </c>
      <c r="L325" s="9">
        <v>44986</v>
      </c>
      <c r="M325" s="13">
        <v>0.59005787037037039</v>
      </c>
      <c r="N325" s="14">
        <v>513003488521874</v>
      </c>
      <c r="P325" t="str">
        <f t="shared" si="5"/>
        <v/>
      </c>
    </row>
    <row r="326" spans="1:16" ht="16" x14ac:dyDescent="0.2">
      <c r="A326" s="8" t="s">
        <v>3330</v>
      </c>
      <c r="C326" s="7" t="s">
        <v>2</v>
      </c>
      <c r="D326" s="7" t="s">
        <v>3391</v>
      </c>
      <c r="E326" s="7" t="str">
        <f>IF(OR(D326="", D326="___"),"", LEFT(D326,FIND(" &gt;",D326)-1))</f>
        <v>Failure</v>
      </c>
      <c r="F326" s="7" t="str">
        <f>IF(OR(E326="Success",E326="Qualified Success"),"Current",IF(E326="Failure",IF(RIGHT(D326,6)="Future","Future",IF(RIGHT(D326,10)="Irrelevant","Irrelevant","Current")),""))</f>
        <v>Current</v>
      </c>
      <c r="G326" s="7" t="str">
        <f>IF(OR(ISBLANK(D326),D326="Unclassifiable &gt;"),"",IF(ISNUMBER(SEARCH("Utterance",D326)),"Utterance",IF(ISNUMBER(SEARCH("Response",D326)),"Response",IF(ISNUMBER(SEARCH("Interaction",D326)),"Interaction",IF(ISNUMBER(SEARCH("System",D326)),"System","")))))</f>
        <v>Utterance</v>
      </c>
      <c r="H326" s="7" t="str">
        <f>IF(G326="Utterance", IF(ISNUMBER(SEARCH("Unrecognized",D326)), "Unrecognized", IF(ISNUMBER(SEARCH("Mismatched",D326)), "Mismatched", IF(ISNUMBER(SEARCH("False Positive",D326)), "False Positive", "Irrelevant"))), "")</f>
        <v>Mismatched</v>
      </c>
      <c r="J326" s="7" t="s">
        <v>3743</v>
      </c>
      <c r="K326" s="7" t="s">
        <v>3354</v>
      </c>
      <c r="L326" s="9">
        <v>44986</v>
      </c>
      <c r="M326" s="13">
        <v>0.59021990740740737</v>
      </c>
      <c r="N326" s="14">
        <v>513003488521874</v>
      </c>
      <c r="O326" s="7">
        <f>IF(LEN(TRIM($A326))=0,0,LEN($A326)-LEN(SUBSTITUTE($A326," ",""))+1)</f>
        <v>7</v>
      </c>
      <c r="P326">
        <f t="shared" si="5"/>
        <v>705</v>
      </c>
    </row>
    <row r="327" spans="1:16" ht="64" x14ac:dyDescent="0.2">
      <c r="A327" s="8" t="s">
        <v>2076</v>
      </c>
      <c r="C327" s="7" t="s">
        <v>4</v>
      </c>
      <c r="K327" s="7" t="s">
        <v>3354</v>
      </c>
      <c r="L327" s="9">
        <v>44986</v>
      </c>
      <c r="M327" s="13">
        <v>0.59021990740740737</v>
      </c>
      <c r="N327" s="14">
        <v>513003488521874</v>
      </c>
      <c r="P327" t="str">
        <f t="shared" si="5"/>
        <v/>
      </c>
    </row>
    <row r="328" spans="1:16" ht="16" x14ac:dyDescent="0.2">
      <c r="A328" s="8" t="s">
        <v>3053</v>
      </c>
      <c r="C328" s="7" t="s">
        <v>2</v>
      </c>
      <c r="D328" s="7" t="s">
        <v>3391</v>
      </c>
      <c r="E328" s="7" t="str">
        <f>IF(OR(D328="", D328="___"),"", LEFT(D328,FIND(" &gt;",D328)-1))</f>
        <v>Failure</v>
      </c>
      <c r="F328" s="7" t="str">
        <f>IF(OR(E328="Success",E328="Qualified Success"),"Current",IF(E328="Failure",IF(RIGHT(D328,6)="Future","Future",IF(RIGHT(D328,10)="Irrelevant","Irrelevant","Current")),""))</f>
        <v>Current</v>
      </c>
      <c r="G328" s="7" t="str">
        <f>IF(OR(ISBLANK(D328),D328="Unclassifiable &gt;"),"",IF(ISNUMBER(SEARCH("Utterance",D328)),"Utterance",IF(ISNUMBER(SEARCH("Response",D328)),"Response",IF(ISNUMBER(SEARCH("Interaction",D328)),"Interaction",IF(ISNUMBER(SEARCH("System",D328)),"System","")))))</f>
        <v>Utterance</v>
      </c>
      <c r="H328" s="7" t="str">
        <f>IF(G328="Utterance", IF(ISNUMBER(SEARCH("Unrecognized",D328)), "Unrecognized", IF(ISNUMBER(SEARCH("Mismatched",D328)), "Mismatched", IF(ISNUMBER(SEARCH("False Positive",D328)), "False Positive", "Irrelevant"))), "")</f>
        <v>Mismatched</v>
      </c>
      <c r="J328" s="7" t="s">
        <v>3431</v>
      </c>
      <c r="K328" s="7" t="s">
        <v>3354</v>
      </c>
      <c r="L328" s="9">
        <v>44986</v>
      </c>
      <c r="M328" s="13">
        <v>0.59496527777777775</v>
      </c>
      <c r="N328" s="14">
        <v>513001749055868</v>
      </c>
      <c r="O328" s="7">
        <f>IF(LEN(TRIM($A328))=0,0,LEN($A328)-LEN(SUBSTITUTE($A328," ",""))+1)</f>
        <v>6</v>
      </c>
      <c r="P328">
        <f t="shared" si="5"/>
        <v>705</v>
      </c>
    </row>
    <row r="329" spans="1:16" ht="144" x14ac:dyDescent="0.2">
      <c r="A329" s="8" t="s">
        <v>357</v>
      </c>
      <c r="C329" s="7" t="s">
        <v>4</v>
      </c>
      <c r="K329" s="7" t="s">
        <v>3354</v>
      </c>
      <c r="L329" s="9">
        <v>44986</v>
      </c>
      <c r="M329" s="13">
        <v>0.59496527777777775</v>
      </c>
      <c r="N329" s="14">
        <v>513001749055868</v>
      </c>
      <c r="P329" t="str">
        <f t="shared" si="5"/>
        <v/>
      </c>
    </row>
    <row r="330" spans="1:16" ht="16" x14ac:dyDescent="0.2">
      <c r="A330" s="8" t="s">
        <v>269</v>
      </c>
      <c r="B330" s="7" t="s">
        <v>3487</v>
      </c>
      <c r="C330" s="7" t="s">
        <v>2</v>
      </c>
      <c r="D330" s="7" t="s">
        <v>3389</v>
      </c>
      <c r="E330" s="7" t="str">
        <f>IF(OR(D330="", D330="___"),"", LEFT(D330,FIND(" &gt;",D330)-1))</f>
        <v>Success</v>
      </c>
      <c r="F330" s="7" t="str">
        <f>IF(OR(E330="Success",E330="Qualified Success"),"Current",IF(E330="Failure",IF(RIGHT(D330,6)="Future","Future",IF(RIGHT(D330,10)="Irrelevant","Irrelevant","Current")),""))</f>
        <v>Current</v>
      </c>
      <c r="G330" s="7" t="str">
        <f>IF(OR(ISBLANK(D330),D330="Unclassifiable &gt;"),"",IF(ISNUMBER(SEARCH("Utterance",D330)),"Utterance",IF(ISNUMBER(SEARCH("Response",D330)),"Response",IF(ISNUMBER(SEARCH("Interaction",D330)),"Interaction",IF(ISNUMBER(SEARCH("System",D330)),"System","")))))</f>
        <v/>
      </c>
      <c r="H330" s="7" t="str">
        <f>IF(G330="Utterance", IF(ISNUMBER(SEARCH("Unrecognized",D330)), "Unrecognized", IF(ISNUMBER(SEARCH("Mismatched",D330)), "Mismatched", IF(ISNUMBER(SEARCH("False Positive",D330)), "False Positive", "Irrelevant"))), "")</f>
        <v/>
      </c>
      <c r="J330" s="7" t="s">
        <v>3428</v>
      </c>
      <c r="K330" s="7" t="s">
        <v>3354</v>
      </c>
      <c r="L330" s="9">
        <v>44986</v>
      </c>
      <c r="M330" s="13">
        <v>0.59783564814814816</v>
      </c>
      <c r="N330" s="14">
        <v>204440003539825</v>
      </c>
      <c r="O330" s="7">
        <f>IF(LEN(TRIM($A330))=0,0,LEN($A330)-LEN(SUBSTITUTE($A330," ",""))+1)</f>
        <v>3</v>
      </c>
      <c r="P330">
        <f t="shared" si="5"/>
        <v>3411</v>
      </c>
    </row>
    <row r="331" spans="1:16" ht="64" x14ac:dyDescent="0.2">
      <c r="A331" s="8" t="s">
        <v>270</v>
      </c>
      <c r="C331" s="7" t="s">
        <v>4</v>
      </c>
      <c r="K331" s="7" t="s">
        <v>3354</v>
      </c>
      <c r="L331" s="9">
        <v>44986</v>
      </c>
      <c r="M331" s="13">
        <v>0.59783564814814816</v>
      </c>
      <c r="N331" s="14">
        <v>204440003539825</v>
      </c>
      <c r="P331" t="str">
        <f t="shared" si="5"/>
        <v/>
      </c>
    </row>
    <row r="332" spans="1:16" ht="16" x14ac:dyDescent="0.2">
      <c r="A332" s="8" t="s">
        <v>3189</v>
      </c>
      <c r="C332" s="7" t="s">
        <v>2</v>
      </c>
      <c r="D332" s="7" t="s">
        <v>3389</v>
      </c>
      <c r="E332" s="7" t="str">
        <f>IF(OR(D332="", D332="___"),"", LEFT(D332,FIND(" &gt;",D332)-1))</f>
        <v>Success</v>
      </c>
      <c r="F332" s="7" t="str">
        <f>IF(OR(E332="Success",E332="Qualified Success"),"Current",IF(E332="Failure",IF(RIGHT(D332,6)="Future","Future",IF(RIGHT(D332,10)="Irrelevant","Irrelevant","Current")),""))</f>
        <v>Current</v>
      </c>
      <c r="G332" s="7" t="str">
        <f>IF(OR(ISBLANK(D332),D332="Unclassifiable &gt;"),"",IF(ISNUMBER(SEARCH("Utterance",D332)),"Utterance",IF(ISNUMBER(SEARCH("Response",D332)),"Response",IF(ISNUMBER(SEARCH("Interaction",D332)),"Interaction",IF(ISNUMBER(SEARCH("System",D332)),"System","")))))</f>
        <v/>
      </c>
      <c r="H332" s="7" t="str">
        <f>IF(G332="Utterance", IF(ISNUMBER(SEARCH("Unrecognized",D332)), "Unrecognized", IF(ISNUMBER(SEARCH("Mismatched",D332)), "Mismatched", IF(ISNUMBER(SEARCH("False Positive",D332)), "False Positive", "Irrelevant"))), "")</f>
        <v/>
      </c>
      <c r="J332" s="7" t="s">
        <v>3743</v>
      </c>
      <c r="K332" s="7" t="s">
        <v>3354</v>
      </c>
      <c r="L332" s="9">
        <v>44986</v>
      </c>
      <c r="M332" s="13">
        <v>0.6017245370370371</v>
      </c>
      <c r="N332" s="14">
        <v>513002738583949</v>
      </c>
      <c r="O332" s="7">
        <f>IF(LEN(TRIM($A332))=0,0,LEN($A332)-LEN(SUBSTITUTE($A332," ",""))+1)</f>
        <v>1</v>
      </c>
      <c r="P332">
        <f t="shared" si="5"/>
        <v>3411</v>
      </c>
    </row>
    <row r="333" spans="1:16" ht="176" x14ac:dyDescent="0.2">
      <c r="A333" s="8" t="s">
        <v>3190</v>
      </c>
      <c r="C333" s="7" t="s">
        <v>4</v>
      </c>
      <c r="K333" s="7" t="s">
        <v>3354</v>
      </c>
      <c r="L333" s="9">
        <v>44986</v>
      </c>
      <c r="M333" s="13">
        <v>0.60174768518518518</v>
      </c>
      <c r="N333" s="14">
        <v>513002738583949</v>
      </c>
      <c r="P333" t="str">
        <f t="shared" si="5"/>
        <v/>
      </c>
    </row>
    <row r="334" spans="1:16" ht="16" x14ac:dyDescent="0.2">
      <c r="A334" s="8" t="s">
        <v>3187</v>
      </c>
      <c r="C334" s="7" t="s">
        <v>2</v>
      </c>
      <c r="D334" s="7" t="s">
        <v>3391</v>
      </c>
      <c r="E334" s="7" t="str">
        <f>IF(OR(D334="", D334="___"),"", LEFT(D334,FIND(" &gt;",D334)-1))</f>
        <v>Failure</v>
      </c>
      <c r="F334" s="7" t="str">
        <f>IF(OR(E334="Success",E334="Qualified Success"),"Current",IF(E334="Failure",IF(RIGHT(D334,6)="Future","Future",IF(RIGHT(D334,10)="Irrelevant","Irrelevant","Current")),""))</f>
        <v>Current</v>
      </c>
      <c r="G334" s="7" t="str">
        <f>IF(OR(ISBLANK(D334),D334="Unclassifiable &gt;"),"",IF(ISNUMBER(SEARCH("Utterance",D334)),"Utterance",IF(ISNUMBER(SEARCH("Response",D334)),"Response",IF(ISNUMBER(SEARCH("Interaction",D334)),"Interaction",IF(ISNUMBER(SEARCH("System",D334)),"System","")))))</f>
        <v>Utterance</v>
      </c>
      <c r="H334" s="7" t="str">
        <f>IF(G334="Utterance", IF(ISNUMBER(SEARCH("Unrecognized",D334)), "Unrecognized", IF(ISNUMBER(SEARCH("Mismatched",D334)), "Mismatched", IF(ISNUMBER(SEARCH("False Positive",D334)), "False Positive", "Irrelevant"))), "")</f>
        <v>Mismatched</v>
      </c>
      <c r="J334" s="7" t="s">
        <v>3741</v>
      </c>
      <c r="K334" s="7" t="s">
        <v>3354</v>
      </c>
      <c r="L334" s="9">
        <v>44986</v>
      </c>
      <c r="M334" s="13">
        <v>0.6020833333333333</v>
      </c>
      <c r="N334" s="14">
        <v>513002738583949</v>
      </c>
      <c r="O334" s="7">
        <f>IF(LEN(TRIM($A334))=0,0,LEN($A334)-LEN(SUBSTITUTE($A334," ",""))+1)</f>
        <v>5</v>
      </c>
      <c r="P334">
        <f t="shared" si="5"/>
        <v>705</v>
      </c>
    </row>
    <row r="335" spans="1:16" ht="160" x14ac:dyDescent="0.2">
      <c r="A335" s="8" t="s">
        <v>3188</v>
      </c>
      <c r="C335" s="7" t="s">
        <v>4</v>
      </c>
      <c r="K335" s="7" t="s">
        <v>3354</v>
      </c>
      <c r="L335" s="9">
        <v>44986</v>
      </c>
      <c r="M335" s="13">
        <v>0.6020833333333333</v>
      </c>
      <c r="N335" s="14">
        <v>513002738583949</v>
      </c>
      <c r="P335" t="str">
        <f t="shared" si="5"/>
        <v/>
      </c>
    </row>
    <row r="336" spans="1:16" ht="16" x14ac:dyDescent="0.2">
      <c r="A336" s="8" t="s">
        <v>3328</v>
      </c>
      <c r="C336" s="7" t="s">
        <v>2</v>
      </c>
      <c r="D336" s="7" t="s">
        <v>3389</v>
      </c>
      <c r="E336" s="7" t="str">
        <f>IF(OR(D336="", D336="___"),"", LEFT(D336,FIND(" &gt;",D336)-1))</f>
        <v>Success</v>
      </c>
      <c r="F336" s="7" t="str">
        <f>IF(OR(E336="Success",E336="Qualified Success"),"Current",IF(E336="Failure",IF(RIGHT(D336,6)="Future","Future",IF(RIGHT(D336,10)="Irrelevant","Irrelevant","Current")),""))</f>
        <v>Current</v>
      </c>
      <c r="G336" s="7" t="str">
        <f>IF(OR(ISBLANK(D336),D336="Unclassifiable &gt;"),"",IF(ISNUMBER(SEARCH("Utterance",D336)),"Utterance",IF(ISNUMBER(SEARCH("Response",D336)),"Response",IF(ISNUMBER(SEARCH("Interaction",D336)),"Interaction",IF(ISNUMBER(SEARCH("System",D336)),"System","")))))</f>
        <v/>
      </c>
      <c r="H336" s="7" t="str">
        <f>IF(G336="Utterance", IF(ISNUMBER(SEARCH("Unrecognized",D336)), "Unrecognized", IF(ISNUMBER(SEARCH("Mismatched",D336)), "Mismatched", IF(ISNUMBER(SEARCH("False Positive",D336)), "False Positive", "Irrelevant"))), "")</f>
        <v/>
      </c>
      <c r="J336" s="7" t="s">
        <v>3755</v>
      </c>
      <c r="K336" s="7" t="s">
        <v>3354</v>
      </c>
      <c r="L336" s="9">
        <v>44986</v>
      </c>
      <c r="M336" s="13">
        <v>0.60636574074074068</v>
      </c>
      <c r="N336" s="14">
        <v>513003486697763</v>
      </c>
      <c r="O336" s="7">
        <f>IF(LEN(TRIM($A336))=0,0,LEN($A336)-LEN(SUBSTITUTE($A336," ",""))+1)</f>
        <v>7</v>
      </c>
      <c r="P336">
        <f t="shared" si="5"/>
        <v>3411</v>
      </c>
    </row>
    <row r="337" spans="1:16" ht="128" x14ac:dyDescent="0.2">
      <c r="A337" s="8" t="s">
        <v>3329</v>
      </c>
      <c r="C337" s="7" t="s">
        <v>4</v>
      </c>
      <c r="K337" s="7" t="s">
        <v>3354</v>
      </c>
      <c r="L337" s="9">
        <v>44986</v>
      </c>
      <c r="M337" s="13">
        <v>0.60637731481481483</v>
      </c>
      <c r="N337" s="14">
        <v>513003486697763</v>
      </c>
      <c r="P337" t="str">
        <f t="shared" si="5"/>
        <v/>
      </c>
    </row>
    <row r="338" spans="1:16" ht="16" x14ac:dyDescent="0.2">
      <c r="A338" s="8" t="s">
        <v>2703</v>
      </c>
      <c r="C338" s="7" t="s">
        <v>2</v>
      </c>
      <c r="D338" s="7" t="s">
        <v>3391</v>
      </c>
      <c r="E338" s="7" t="str">
        <f>IF(OR(D338="", D338="___"),"", LEFT(D338,FIND(" &gt;",D338)-1))</f>
        <v>Failure</v>
      </c>
      <c r="F338" s="7" t="str">
        <f>IF(OR(E338="Success",E338="Qualified Success"),"Current",IF(E338="Failure",IF(RIGHT(D338,6)="Future","Future",IF(RIGHT(D338,10)="Irrelevant","Irrelevant","Current")),""))</f>
        <v>Current</v>
      </c>
      <c r="G338" s="7" t="str">
        <f>IF(OR(ISBLANK(D338),D338="Unclassifiable &gt;"),"",IF(ISNUMBER(SEARCH("Utterance",D338)),"Utterance",IF(ISNUMBER(SEARCH("Response",D338)),"Response",IF(ISNUMBER(SEARCH("Interaction",D338)),"Interaction",IF(ISNUMBER(SEARCH("System",D338)),"System","")))))</f>
        <v>Utterance</v>
      </c>
      <c r="H338" s="7" t="str">
        <f>IF(G338="Utterance", IF(ISNUMBER(SEARCH("Unrecognized",D338)), "Unrecognized", IF(ISNUMBER(SEARCH("Mismatched",D338)), "Mismatched", IF(ISNUMBER(SEARCH("False Positive",D338)), "False Positive", "Irrelevant"))), "")</f>
        <v>Mismatched</v>
      </c>
      <c r="J338" s="7" t="s">
        <v>3443</v>
      </c>
      <c r="K338" s="7" t="s">
        <v>3354</v>
      </c>
      <c r="L338" s="9">
        <v>44986</v>
      </c>
      <c r="M338" s="13">
        <v>0.61028935185185185</v>
      </c>
      <c r="N338" s="14">
        <v>204440003540856</v>
      </c>
      <c r="O338" s="7">
        <f>IF(LEN(TRIM($A338))=0,0,LEN($A338)-LEN(SUBSTITUTE($A338," ",""))+1)</f>
        <v>2</v>
      </c>
      <c r="P338">
        <f t="shared" si="5"/>
        <v>705</v>
      </c>
    </row>
    <row r="339" spans="1:16" ht="176" x14ac:dyDescent="0.2">
      <c r="A339" s="8" t="s">
        <v>2704</v>
      </c>
      <c r="C339" s="7" t="s">
        <v>4</v>
      </c>
      <c r="K339" s="7" t="s">
        <v>3354</v>
      </c>
      <c r="L339" s="9">
        <v>44986</v>
      </c>
      <c r="M339" s="13">
        <v>0.61031250000000004</v>
      </c>
      <c r="N339" s="14">
        <v>204440003540856</v>
      </c>
      <c r="P339" t="str">
        <f t="shared" si="5"/>
        <v/>
      </c>
    </row>
    <row r="340" spans="1:16" ht="16" x14ac:dyDescent="0.2">
      <c r="A340" s="8" t="s">
        <v>2258</v>
      </c>
      <c r="C340" s="7" t="s">
        <v>2</v>
      </c>
      <c r="D340" s="7" t="s">
        <v>3389</v>
      </c>
      <c r="E340" s="7" t="str">
        <f>IF(OR(D340="", D340="___"),"", LEFT(D340,FIND(" &gt;",D340)-1))</f>
        <v>Success</v>
      </c>
      <c r="F340" s="7" t="str">
        <f>IF(OR(E340="Success",E340="Qualified Success"),"Current",IF(E340="Failure",IF(RIGHT(D340,6)="Future","Future",IF(RIGHT(D340,10)="Irrelevant","Irrelevant","Current")),""))</f>
        <v>Current</v>
      </c>
      <c r="G340" s="7" t="str">
        <f>IF(OR(ISBLANK(D340),D340="Unclassifiable &gt;"),"",IF(ISNUMBER(SEARCH("Utterance",D340)),"Utterance",IF(ISNUMBER(SEARCH("Response",D340)),"Response",IF(ISNUMBER(SEARCH("Interaction",D340)),"Interaction",IF(ISNUMBER(SEARCH("System",D340)),"System","")))))</f>
        <v/>
      </c>
      <c r="H340" s="7" t="str">
        <f>IF(G340="Utterance", IF(ISNUMBER(SEARCH("Unrecognized",D340)), "Unrecognized", IF(ISNUMBER(SEARCH("Mismatched",D340)), "Mismatched", IF(ISNUMBER(SEARCH("False Positive",D340)), "False Positive", "Irrelevant"))), "")</f>
        <v/>
      </c>
      <c r="J340" s="7" t="s">
        <v>3741</v>
      </c>
      <c r="K340" s="7" t="s">
        <v>3354</v>
      </c>
      <c r="L340" s="9">
        <v>44986</v>
      </c>
      <c r="M340" s="13">
        <v>0.61203703703703705</v>
      </c>
      <c r="N340" s="14">
        <v>204440003499713</v>
      </c>
      <c r="O340" s="7">
        <f>IF(LEN(TRIM($A340))=0,0,LEN($A340)-LEN(SUBSTITUTE($A340," ",""))+1)</f>
        <v>4</v>
      </c>
      <c r="P340">
        <f t="shared" si="5"/>
        <v>3411</v>
      </c>
    </row>
    <row r="341" spans="1:16" ht="144" x14ac:dyDescent="0.2">
      <c r="A341" s="8" t="s">
        <v>250</v>
      </c>
      <c r="C341" s="7" t="s">
        <v>4</v>
      </c>
      <c r="K341" s="7" t="s">
        <v>3354</v>
      </c>
      <c r="L341" s="9">
        <v>44986</v>
      </c>
      <c r="M341" s="13">
        <v>0.61204861111111108</v>
      </c>
      <c r="N341" s="14">
        <v>204440003499713</v>
      </c>
      <c r="P341" t="str">
        <f t="shared" si="5"/>
        <v/>
      </c>
    </row>
    <row r="342" spans="1:16" ht="16" x14ac:dyDescent="0.2">
      <c r="A342" s="8" t="s">
        <v>269</v>
      </c>
      <c r="B342" s="7" t="s">
        <v>3487</v>
      </c>
      <c r="C342" s="7" t="s">
        <v>2</v>
      </c>
      <c r="D342" s="7" t="s">
        <v>3389</v>
      </c>
      <c r="E342" s="7" t="str">
        <f>IF(OR(D342="", D342="___"),"", LEFT(D342,FIND(" &gt;",D342)-1))</f>
        <v>Success</v>
      </c>
      <c r="F342" s="7" t="str">
        <f>IF(OR(E342="Success",E342="Qualified Success"),"Current",IF(E342="Failure",IF(RIGHT(D342,6)="Future","Future",IF(RIGHT(D342,10)="Irrelevant","Irrelevant","Current")),""))</f>
        <v>Current</v>
      </c>
      <c r="G342" s="7" t="str">
        <f>IF(OR(ISBLANK(D342),D342="Unclassifiable &gt;"),"",IF(ISNUMBER(SEARCH("Utterance",D342)),"Utterance",IF(ISNUMBER(SEARCH("Response",D342)),"Response",IF(ISNUMBER(SEARCH("Interaction",D342)),"Interaction",IF(ISNUMBER(SEARCH("System",D342)),"System","")))))</f>
        <v/>
      </c>
      <c r="H342" s="7" t="str">
        <f>IF(G342="Utterance", IF(ISNUMBER(SEARCH("Unrecognized",D342)), "Unrecognized", IF(ISNUMBER(SEARCH("Mismatched",D342)), "Mismatched", IF(ISNUMBER(SEARCH("False Positive",D342)), "False Positive", "Irrelevant"))), "")</f>
        <v/>
      </c>
      <c r="J342" s="7" t="s">
        <v>3428</v>
      </c>
      <c r="K342" s="7" t="s">
        <v>3354</v>
      </c>
      <c r="L342" s="9">
        <v>44986</v>
      </c>
      <c r="M342" s="13">
        <v>0.61532407407407408</v>
      </c>
      <c r="N342" s="14">
        <v>204440003505776</v>
      </c>
      <c r="O342" s="7">
        <f>IF(LEN(TRIM($A342))=0,0,LEN($A342)-LEN(SUBSTITUTE($A342," ",""))+1)</f>
        <v>3</v>
      </c>
      <c r="P342">
        <f t="shared" si="5"/>
        <v>3411</v>
      </c>
    </row>
    <row r="343" spans="1:16" ht="64" x14ac:dyDescent="0.2">
      <c r="A343" s="8" t="s">
        <v>270</v>
      </c>
      <c r="C343" s="7" t="s">
        <v>4</v>
      </c>
      <c r="K343" s="7" t="s">
        <v>3354</v>
      </c>
      <c r="L343" s="9">
        <v>44986</v>
      </c>
      <c r="M343" s="13">
        <v>0.61532407407407408</v>
      </c>
      <c r="N343" s="14">
        <v>204440003505776</v>
      </c>
      <c r="P343" t="str">
        <f t="shared" si="5"/>
        <v/>
      </c>
    </row>
    <row r="344" spans="1:16" ht="16" x14ac:dyDescent="0.2">
      <c r="A344" s="8" t="s">
        <v>402</v>
      </c>
      <c r="C344" s="7" t="s">
        <v>2</v>
      </c>
      <c r="D344" s="7" t="s">
        <v>3391</v>
      </c>
      <c r="E344" s="7" t="str">
        <f>IF(OR(D344="", D344="___"),"", LEFT(D344,FIND(" &gt;",D344)-1))</f>
        <v>Failure</v>
      </c>
      <c r="F344" s="7" t="str">
        <f>IF(OR(E344="Success",E344="Qualified Success"),"Current",IF(E344="Failure",IF(RIGHT(D344,6)="Future","Future",IF(RIGHT(D344,10)="Irrelevant","Irrelevant","Current")),""))</f>
        <v>Current</v>
      </c>
      <c r="G344" s="7" t="str">
        <f>IF(OR(ISBLANK(D344),D344="Unclassifiable &gt;"),"",IF(ISNUMBER(SEARCH("Utterance",D344)),"Utterance",IF(ISNUMBER(SEARCH("Response",D344)),"Response",IF(ISNUMBER(SEARCH("Interaction",D344)),"Interaction",IF(ISNUMBER(SEARCH("System",D344)),"System","")))))</f>
        <v>Utterance</v>
      </c>
      <c r="H344" s="7" t="str">
        <f>IF(G344="Utterance", IF(ISNUMBER(SEARCH("Unrecognized",D344)), "Unrecognized", IF(ISNUMBER(SEARCH("Mismatched",D344)), "Mismatched", IF(ISNUMBER(SEARCH("False Positive",D344)), "False Positive", "Irrelevant"))), "")</f>
        <v>Mismatched</v>
      </c>
      <c r="J344" s="7" t="s">
        <v>3741</v>
      </c>
      <c r="K344" s="7" t="s">
        <v>3354</v>
      </c>
      <c r="L344" s="9">
        <v>44986</v>
      </c>
      <c r="M344" s="13">
        <v>0.6177083333333333</v>
      </c>
      <c r="N344" s="14">
        <v>202000276083816</v>
      </c>
      <c r="O344" s="7">
        <f>IF(LEN(TRIM($A344))=0,0,LEN($A344)-LEN(SUBSTITUTE($A344," ",""))+1)</f>
        <v>6</v>
      </c>
      <c r="P344">
        <f t="shared" si="5"/>
        <v>705</v>
      </c>
    </row>
    <row r="345" spans="1:16" ht="16" x14ac:dyDescent="0.2">
      <c r="A345" s="8" t="s">
        <v>470</v>
      </c>
      <c r="C345" s="7" t="s">
        <v>4</v>
      </c>
      <c r="K345" s="7" t="s">
        <v>3354</v>
      </c>
      <c r="L345" s="9">
        <v>44986</v>
      </c>
      <c r="M345" s="13">
        <v>0.61773148148148149</v>
      </c>
      <c r="N345" s="14">
        <v>202000276083816</v>
      </c>
      <c r="P345" t="str">
        <f t="shared" si="5"/>
        <v/>
      </c>
    </row>
    <row r="346" spans="1:16" ht="16" x14ac:dyDescent="0.2">
      <c r="A346" s="8" t="s">
        <v>1270</v>
      </c>
      <c r="C346" s="7" t="s">
        <v>2</v>
      </c>
      <c r="D346" s="7" t="s">
        <v>3391</v>
      </c>
      <c r="E346" s="7" t="str">
        <f>IF(OR(D346="", D346="___"),"", LEFT(D346,FIND(" &gt;",D346)-1))</f>
        <v>Failure</v>
      </c>
      <c r="F346" s="7" t="str">
        <f>IF(OR(E346="Success",E346="Qualified Success"),"Current",IF(E346="Failure",IF(RIGHT(D346,6)="Future","Future",IF(RIGHT(D346,10)="Irrelevant","Irrelevant","Current")),""))</f>
        <v>Current</v>
      </c>
      <c r="G346" s="7" t="str">
        <f>IF(OR(ISBLANK(D346),D346="Unclassifiable &gt;"),"",IF(ISNUMBER(SEARCH("Utterance",D346)),"Utterance",IF(ISNUMBER(SEARCH("Response",D346)),"Response",IF(ISNUMBER(SEARCH("Interaction",D346)),"Interaction",IF(ISNUMBER(SEARCH("System",D346)),"System","")))))</f>
        <v>Utterance</v>
      </c>
      <c r="H346" s="7" t="str">
        <f>IF(G346="Utterance", IF(ISNUMBER(SEARCH("Unrecognized",D346)), "Unrecognized", IF(ISNUMBER(SEARCH("Mismatched",D346)), "Mismatched", IF(ISNUMBER(SEARCH("False Positive",D346)), "False Positive", "Irrelevant"))), "")</f>
        <v>Mismatched</v>
      </c>
      <c r="J346" s="7" t="s">
        <v>3741</v>
      </c>
      <c r="K346" s="7" t="s">
        <v>3354</v>
      </c>
      <c r="L346" s="9">
        <v>44986</v>
      </c>
      <c r="M346" s="13">
        <v>0.61824074074074076</v>
      </c>
      <c r="N346" s="14">
        <v>202000276083816</v>
      </c>
      <c r="O346" s="7">
        <f>IF(LEN(TRIM($A346))=0,0,LEN($A346)-LEN(SUBSTITUTE($A346," ",""))+1)</f>
        <v>3</v>
      </c>
      <c r="P346">
        <f t="shared" si="5"/>
        <v>705</v>
      </c>
    </row>
    <row r="347" spans="1:16" ht="16" x14ac:dyDescent="0.2">
      <c r="A347" s="8" t="s">
        <v>470</v>
      </c>
      <c r="C347" s="7" t="s">
        <v>4</v>
      </c>
      <c r="K347" s="7" t="s">
        <v>3354</v>
      </c>
      <c r="L347" s="9">
        <v>44986</v>
      </c>
      <c r="M347" s="13">
        <v>0.61824074074074076</v>
      </c>
      <c r="N347" s="14">
        <v>202000276083816</v>
      </c>
      <c r="P347" t="str">
        <f t="shared" si="5"/>
        <v/>
      </c>
    </row>
    <row r="348" spans="1:16" ht="16" x14ac:dyDescent="0.2">
      <c r="A348" s="8" t="s">
        <v>313</v>
      </c>
      <c r="C348" s="7" t="s">
        <v>2</v>
      </c>
      <c r="D348" s="7" t="s">
        <v>3389</v>
      </c>
      <c r="E348" s="7" t="str">
        <f>IF(OR(D348="", D348="___"),"", LEFT(D348,FIND(" &gt;",D348)-1))</f>
        <v>Success</v>
      </c>
      <c r="F348" s="7" t="str">
        <f>IF(OR(E348="Success",E348="Qualified Success"),"Current",IF(E348="Failure",IF(RIGHT(D348,6)="Future","Future",IF(RIGHT(D348,10)="Irrelevant","Irrelevant","Current")),""))</f>
        <v>Current</v>
      </c>
      <c r="G348" s="7" t="str">
        <f>IF(OR(ISBLANK(D348),D348="Unclassifiable &gt;"),"",IF(ISNUMBER(SEARCH("Utterance",D348)),"Utterance",IF(ISNUMBER(SEARCH("Response",D348)),"Response",IF(ISNUMBER(SEARCH("Interaction",D348)),"Interaction",IF(ISNUMBER(SEARCH("System",D348)),"System","")))))</f>
        <v/>
      </c>
      <c r="H348" s="7" t="str">
        <f>IF(G348="Utterance", IF(ISNUMBER(SEARCH("Unrecognized",D348)), "Unrecognized", IF(ISNUMBER(SEARCH("Mismatched",D348)), "Mismatched", IF(ISNUMBER(SEARCH("False Positive",D348)), "False Positive", "Irrelevant"))), "")</f>
        <v/>
      </c>
      <c r="J348" s="7" t="s">
        <v>3741</v>
      </c>
      <c r="K348" s="7" t="s">
        <v>3354</v>
      </c>
      <c r="L348" s="9">
        <v>44986</v>
      </c>
      <c r="M348" s="13">
        <v>0.61853009259259262</v>
      </c>
      <c r="N348" s="14">
        <v>202000276083816</v>
      </c>
      <c r="O348" s="7">
        <f>IF(LEN(TRIM($A348))=0,0,LEN($A348)-LEN(SUBSTITUTE($A348," ",""))+1)</f>
        <v>3</v>
      </c>
      <c r="P348">
        <f t="shared" si="5"/>
        <v>3411</v>
      </c>
    </row>
    <row r="349" spans="1:16" ht="160" x14ac:dyDescent="0.2">
      <c r="A349" s="8" t="s">
        <v>238</v>
      </c>
      <c r="C349" s="7" t="s">
        <v>4</v>
      </c>
      <c r="K349" s="7" t="s">
        <v>3354</v>
      </c>
      <c r="L349" s="9">
        <v>44986</v>
      </c>
      <c r="M349" s="13">
        <v>0.61853009259259262</v>
      </c>
      <c r="N349" s="14">
        <v>202000276083816</v>
      </c>
      <c r="P349" t="str">
        <f t="shared" si="5"/>
        <v/>
      </c>
    </row>
    <row r="350" spans="1:16" ht="16" x14ac:dyDescent="0.2">
      <c r="A350" s="8" t="s">
        <v>639</v>
      </c>
      <c r="C350" s="7" t="s">
        <v>2</v>
      </c>
      <c r="D350" s="7" t="s">
        <v>3389</v>
      </c>
      <c r="E350" s="7" t="str">
        <f>IF(OR(D350="", D350="___"),"", LEFT(D350,FIND(" &gt;",D350)-1))</f>
        <v>Success</v>
      </c>
      <c r="F350" s="7" t="str">
        <f>IF(OR(E350="Success",E350="Qualified Success"),"Current",IF(E350="Failure",IF(RIGHT(D350,6)="Future","Future",IF(RIGHT(D350,10)="Irrelevant","Irrelevant","Current")),""))</f>
        <v>Current</v>
      </c>
      <c r="G350" s="7" t="str">
        <f>IF(OR(ISBLANK(D350),D350="Unclassifiable &gt;"),"",IF(ISNUMBER(SEARCH("Utterance",D350)),"Utterance",IF(ISNUMBER(SEARCH("Response",D350)),"Response",IF(ISNUMBER(SEARCH("Interaction",D350)),"Interaction",IF(ISNUMBER(SEARCH("System",D350)),"System","")))))</f>
        <v/>
      </c>
      <c r="H350" s="7" t="str">
        <f>IF(G350="Utterance", IF(ISNUMBER(SEARCH("Unrecognized",D350)), "Unrecognized", IF(ISNUMBER(SEARCH("Mismatched",D350)), "Mismatched", IF(ISNUMBER(SEARCH("False Positive",D350)), "False Positive", "Irrelevant"))), "")</f>
        <v/>
      </c>
      <c r="J350" s="7" t="s">
        <v>3741</v>
      </c>
      <c r="K350" s="7" t="s">
        <v>3354</v>
      </c>
      <c r="L350" s="9">
        <v>44986</v>
      </c>
      <c r="M350" s="13">
        <v>0.61986111111111108</v>
      </c>
      <c r="N350" s="14">
        <v>202000277698335</v>
      </c>
      <c r="O350" s="7">
        <f>IF(LEN(TRIM($A350))=0,0,LEN($A350)-LEN(SUBSTITUTE($A350," ",""))+1)</f>
        <v>7</v>
      </c>
      <c r="P350">
        <f t="shared" si="5"/>
        <v>3411</v>
      </c>
    </row>
    <row r="351" spans="1:16" ht="112" x14ac:dyDescent="0.2">
      <c r="A351" s="8" t="s">
        <v>304</v>
      </c>
      <c r="C351" s="7" t="s">
        <v>4</v>
      </c>
      <c r="K351" s="7" t="s">
        <v>3354</v>
      </c>
      <c r="L351" s="9">
        <v>44986</v>
      </c>
      <c r="M351" s="13">
        <v>0.61986111111111108</v>
      </c>
      <c r="N351" s="14">
        <v>202000277698335</v>
      </c>
      <c r="P351" t="str">
        <f t="shared" si="5"/>
        <v/>
      </c>
    </row>
    <row r="352" spans="1:16" ht="16" x14ac:dyDescent="0.2">
      <c r="A352" s="8" t="s">
        <v>313</v>
      </c>
      <c r="C352" s="7" t="s">
        <v>2</v>
      </c>
      <c r="D352" s="7" t="s">
        <v>3389</v>
      </c>
      <c r="E352" s="7" t="str">
        <f>IF(OR(D352="", D352="___"),"", LEFT(D352,FIND(" &gt;",D352)-1))</f>
        <v>Success</v>
      </c>
      <c r="F352" s="7" t="str">
        <f>IF(OR(E352="Success",E352="Qualified Success"),"Current",IF(E352="Failure",IF(RIGHT(D352,6)="Future","Future",IF(RIGHT(D352,10)="Irrelevant","Irrelevant","Current")),""))</f>
        <v>Current</v>
      </c>
      <c r="G352" s="7" t="str">
        <f>IF(OR(ISBLANK(D352),D352="Unclassifiable &gt;"),"",IF(ISNUMBER(SEARCH("Utterance",D352)),"Utterance",IF(ISNUMBER(SEARCH("Response",D352)),"Response",IF(ISNUMBER(SEARCH("Interaction",D352)),"Interaction",IF(ISNUMBER(SEARCH("System",D352)),"System","")))))</f>
        <v/>
      </c>
      <c r="H352" s="7" t="str">
        <f>IF(G352="Utterance", IF(ISNUMBER(SEARCH("Unrecognized",D352)), "Unrecognized", IF(ISNUMBER(SEARCH("Mismatched",D352)), "Mismatched", IF(ISNUMBER(SEARCH("False Positive",D352)), "False Positive", "Irrelevant"))), "")</f>
        <v/>
      </c>
      <c r="J352" s="7" t="s">
        <v>3741</v>
      </c>
      <c r="K352" s="7" t="s">
        <v>3354</v>
      </c>
      <c r="L352" s="9">
        <v>44986</v>
      </c>
      <c r="M352" s="13">
        <v>0.62038194444444439</v>
      </c>
      <c r="N352" s="14">
        <v>202000276083816</v>
      </c>
      <c r="O352" s="7">
        <f>IF(LEN(TRIM($A352))=0,0,LEN($A352)-LEN(SUBSTITUTE($A352," ",""))+1)</f>
        <v>3</v>
      </c>
      <c r="P352">
        <f t="shared" si="5"/>
        <v>3411</v>
      </c>
    </row>
    <row r="353" spans="1:16" ht="160" x14ac:dyDescent="0.2">
      <c r="A353" s="8" t="s">
        <v>238</v>
      </c>
      <c r="C353" s="7" t="s">
        <v>4</v>
      </c>
      <c r="K353" s="7" t="s">
        <v>3354</v>
      </c>
      <c r="L353" s="9">
        <v>44986</v>
      </c>
      <c r="M353" s="13">
        <v>0.62038194444444439</v>
      </c>
      <c r="N353" s="14">
        <v>202000276083816</v>
      </c>
      <c r="P353" t="str">
        <f t="shared" si="5"/>
        <v/>
      </c>
    </row>
    <row r="354" spans="1:16" ht="16" x14ac:dyDescent="0.2">
      <c r="A354" s="8" t="s">
        <v>2833</v>
      </c>
      <c r="C354" s="7" t="s">
        <v>2</v>
      </c>
      <c r="D354" s="7" t="s">
        <v>3389</v>
      </c>
      <c r="E354" s="7" t="str">
        <f>IF(OR(D354="", D354="___"),"", LEFT(D354,FIND(" &gt;",D354)-1))</f>
        <v>Success</v>
      </c>
      <c r="F354" s="7" t="str">
        <f>IF(OR(E354="Success",E354="Qualified Success"),"Current",IF(E354="Failure",IF(RIGHT(D354,6)="Future","Future",IF(RIGHT(D354,10)="Irrelevant","Irrelevant","Current")),""))</f>
        <v>Current</v>
      </c>
      <c r="G354" s="7" t="str">
        <f>IF(OR(ISBLANK(D354),D354="Unclassifiable &gt;"),"",IF(ISNUMBER(SEARCH("Utterance",D354)),"Utterance",IF(ISNUMBER(SEARCH("Response",D354)),"Response",IF(ISNUMBER(SEARCH("Interaction",D354)),"Interaction",IF(ISNUMBER(SEARCH("System",D354)),"System","")))))</f>
        <v/>
      </c>
      <c r="H354" s="7" t="str">
        <f>IF(G354="Utterance", IF(ISNUMBER(SEARCH("Unrecognized",D354)), "Unrecognized", IF(ISNUMBER(SEARCH("Mismatched",D354)), "Mismatched", IF(ISNUMBER(SEARCH("False Positive",D354)), "False Positive", "Irrelevant"))), "")</f>
        <v/>
      </c>
      <c r="J354" s="7" t="s">
        <v>3741</v>
      </c>
      <c r="K354" s="7" t="s">
        <v>3354</v>
      </c>
      <c r="L354" s="9">
        <v>44986</v>
      </c>
      <c r="M354" s="13">
        <v>0.62113425925925925</v>
      </c>
      <c r="N354" s="14">
        <v>202000277698335</v>
      </c>
      <c r="O354" s="7">
        <f>IF(LEN(TRIM($A354))=0,0,LEN($A354)-LEN(SUBSTITUTE($A354," ",""))+1)</f>
        <v>10</v>
      </c>
      <c r="P354">
        <f t="shared" si="5"/>
        <v>3411</v>
      </c>
    </row>
    <row r="355" spans="1:16" ht="112" x14ac:dyDescent="0.2">
      <c r="A355" s="8" t="s">
        <v>304</v>
      </c>
      <c r="C355" s="7" t="s">
        <v>4</v>
      </c>
      <c r="K355" s="7" t="s">
        <v>3354</v>
      </c>
      <c r="L355" s="9">
        <v>44986</v>
      </c>
      <c r="M355" s="13">
        <v>0.62113425925925925</v>
      </c>
      <c r="N355" s="14">
        <v>202000277698335</v>
      </c>
      <c r="P355" t="str">
        <f t="shared" si="5"/>
        <v/>
      </c>
    </row>
    <row r="356" spans="1:16" ht="16" x14ac:dyDescent="0.2">
      <c r="A356" s="8" t="s">
        <v>2749</v>
      </c>
      <c r="C356" s="7" t="s">
        <v>2</v>
      </c>
      <c r="D356" s="7" t="s">
        <v>3391</v>
      </c>
      <c r="E356" s="7" t="str">
        <f>IF(OR(D356="", D356="___"),"", LEFT(D356,FIND(" &gt;",D356)-1))</f>
        <v>Failure</v>
      </c>
      <c r="F356" s="7" t="str">
        <f>IF(OR(E356="Success",E356="Qualified Success"),"Current",IF(E356="Failure",IF(RIGHT(D356,6)="Future","Future",IF(RIGHT(D356,10)="Irrelevant","Irrelevant","Current")),""))</f>
        <v>Current</v>
      </c>
      <c r="G356" s="7" t="str">
        <f>IF(OR(ISBLANK(D356),D356="Unclassifiable &gt;"),"",IF(ISNUMBER(SEARCH("Utterance",D356)),"Utterance",IF(ISNUMBER(SEARCH("Response",D356)),"Response",IF(ISNUMBER(SEARCH("Interaction",D356)),"Interaction",IF(ISNUMBER(SEARCH("System",D356)),"System","")))))</f>
        <v>Utterance</v>
      </c>
      <c r="H356" s="7" t="str">
        <f>IF(G356="Utterance", IF(ISNUMBER(SEARCH("Unrecognized",D356)), "Unrecognized", IF(ISNUMBER(SEARCH("Mismatched",D356)), "Mismatched", IF(ISNUMBER(SEARCH("False Positive",D356)), "False Positive", "Irrelevant"))), "")</f>
        <v>Mismatched</v>
      </c>
      <c r="J356" s="7" t="s">
        <v>213</v>
      </c>
      <c r="K356" s="7" t="s">
        <v>3354</v>
      </c>
      <c r="L356" s="9">
        <v>44986</v>
      </c>
      <c r="M356" s="13">
        <v>0.62155092592592587</v>
      </c>
      <c r="N356" s="14">
        <v>204440003542646</v>
      </c>
      <c r="O356" s="7">
        <f>IF(LEN(TRIM($A356))=0,0,LEN($A356)-LEN(SUBSTITUTE($A356," ",""))+1)</f>
        <v>7</v>
      </c>
      <c r="P356">
        <f t="shared" si="5"/>
        <v>705</v>
      </c>
    </row>
    <row r="357" spans="1:16" ht="142" customHeight="1" x14ac:dyDescent="0.2">
      <c r="A357" s="8" t="s">
        <v>819</v>
      </c>
      <c r="C357" s="7" t="s">
        <v>4</v>
      </c>
      <c r="K357" s="7" t="s">
        <v>3354</v>
      </c>
      <c r="L357" s="9">
        <v>44986</v>
      </c>
      <c r="M357" s="13">
        <v>0.62156250000000002</v>
      </c>
      <c r="N357" s="14">
        <v>204440003542646</v>
      </c>
      <c r="P357" t="str">
        <f t="shared" si="5"/>
        <v/>
      </c>
    </row>
    <row r="358" spans="1:16" ht="16" x14ac:dyDescent="0.2">
      <c r="A358" s="8" t="s">
        <v>2750</v>
      </c>
      <c r="C358" s="7" t="s">
        <v>2</v>
      </c>
      <c r="D358" s="7" t="s">
        <v>3400</v>
      </c>
      <c r="E358" s="7" t="str">
        <f>IF(OR(D358="", D358="___"),"", LEFT(D358,FIND(" &gt;",D358)-1))</f>
        <v>Failure</v>
      </c>
      <c r="F358" s="7" t="str">
        <f>IF(OR(E358="Success",E358="Qualified Success"),"Current",IF(E358="Failure",IF(RIGHT(D358,6)="Future","Future",IF(RIGHT(D358,10)="Irrelevant","Irrelevant","Current")),""))</f>
        <v>Current</v>
      </c>
      <c r="G358" s="7" t="str">
        <f>IF(OR(ISBLANK(D358),D358="Unclassifiable &gt;"),"",IF(ISNUMBER(SEARCH("Utterance",D358)),"Utterance",IF(ISNUMBER(SEARCH("Response",D358)),"Response",IF(ISNUMBER(SEARCH("Interaction",D358)),"Interaction",IF(ISNUMBER(SEARCH("System",D358)),"System","")))))</f>
        <v>Interaction</v>
      </c>
      <c r="H358" s="7" t="str">
        <f>IF(G358="Utterance", IF(ISNUMBER(SEARCH("Unrecognized",D358)), "Unrecognized", IF(ISNUMBER(SEARCH("Mismatched",D358)), "Mismatched", IF(ISNUMBER(SEARCH("False Positive",D358)), "False Positive", "Irrelevant"))), "")</f>
        <v/>
      </c>
      <c r="J358" s="7" t="s">
        <v>213</v>
      </c>
      <c r="K358" s="7" t="s">
        <v>3354</v>
      </c>
      <c r="L358" s="9">
        <v>44986</v>
      </c>
      <c r="M358" s="13">
        <v>0.62181712962962965</v>
      </c>
      <c r="N358" s="14">
        <v>204440003542646</v>
      </c>
      <c r="O358" s="7">
        <f>IF(LEN(TRIM($A358))=0,0,LEN($A358)-LEN(SUBSTITUTE($A358," ",""))+1)</f>
        <v>5</v>
      </c>
      <c r="P358">
        <f t="shared" si="5"/>
        <v>412</v>
      </c>
    </row>
    <row r="359" spans="1:16" ht="16" x14ac:dyDescent="0.2">
      <c r="A359" s="8" t="s">
        <v>2750</v>
      </c>
      <c r="C359" s="7" t="s">
        <v>2</v>
      </c>
      <c r="D359" s="7" t="s">
        <v>3391</v>
      </c>
      <c r="E359" s="7" t="str">
        <f>IF(OR(D359="", D359="___"),"", LEFT(D359,FIND(" &gt;",D359)-1))</f>
        <v>Failure</v>
      </c>
      <c r="F359" s="7" t="str">
        <f>IF(OR(E359="Success",E359="Qualified Success"),"Current",IF(E359="Failure",IF(RIGHT(D359,6)="Future","Future",IF(RIGHT(D359,10)="Irrelevant","Irrelevant","Current")),""))</f>
        <v>Current</v>
      </c>
      <c r="G359" s="7" t="str">
        <f>IF(OR(ISBLANK(D359),D359="Unclassifiable &gt;"),"",IF(ISNUMBER(SEARCH("Utterance",D359)),"Utterance",IF(ISNUMBER(SEARCH("Response",D359)),"Response",IF(ISNUMBER(SEARCH("Interaction",D359)),"Interaction",IF(ISNUMBER(SEARCH("System",D359)),"System","")))))</f>
        <v>Utterance</v>
      </c>
      <c r="H359" s="7" t="str">
        <f>IF(G359="Utterance", IF(ISNUMBER(SEARCH("Unrecognized",D359)), "Unrecognized", IF(ISNUMBER(SEARCH("Mismatched",D359)), "Mismatched", IF(ISNUMBER(SEARCH("False Positive",D359)), "False Positive", "Irrelevant"))), "")</f>
        <v>Mismatched</v>
      </c>
      <c r="J359" s="7" t="s">
        <v>213</v>
      </c>
      <c r="K359" s="7" t="s">
        <v>3354</v>
      </c>
      <c r="L359" s="9">
        <v>44986</v>
      </c>
      <c r="M359" s="13">
        <v>0.62181712962962965</v>
      </c>
      <c r="N359" s="14">
        <v>204440003542646</v>
      </c>
      <c r="O359" s="7">
        <f>IF(LEN(TRIM($A359))=0,0,LEN($A359)-LEN(SUBSTITUTE($A359," ",""))+1)</f>
        <v>5</v>
      </c>
      <c r="P359">
        <f t="shared" si="5"/>
        <v>705</v>
      </c>
    </row>
    <row r="360" spans="1:16" ht="16" x14ac:dyDescent="0.2">
      <c r="A360" s="8" t="s">
        <v>996</v>
      </c>
      <c r="C360" s="7" t="s">
        <v>4</v>
      </c>
      <c r="K360" s="7" t="s">
        <v>3354</v>
      </c>
      <c r="L360" s="9">
        <v>44986</v>
      </c>
      <c r="M360" s="13">
        <v>0.62181712962962965</v>
      </c>
      <c r="N360" s="14">
        <v>204440003542646</v>
      </c>
      <c r="P360" t="str">
        <f t="shared" si="5"/>
        <v/>
      </c>
    </row>
    <row r="361" spans="1:16" ht="160" x14ac:dyDescent="0.2">
      <c r="A361" s="8" t="s">
        <v>2751</v>
      </c>
      <c r="C361" s="7" t="s">
        <v>4</v>
      </c>
      <c r="K361" s="7" t="s">
        <v>3354</v>
      </c>
      <c r="L361" s="9">
        <v>44986</v>
      </c>
      <c r="M361" s="13">
        <v>0.62182870370370369</v>
      </c>
      <c r="N361" s="14">
        <v>204440003542646</v>
      </c>
      <c r="P361" t="str">
        <f t="shared" si="5"/>
        <v/>
      </c>
    </row>
    <row r="362" spans="1:16" ht="16" x14ac:dyDescent="0.2">
      <c r="A362" s="8" t="s">
        <v>1968</v>
      </c>
      <c r="C362" s="7" t="s">
        <v>2</v>
      </c>
      <c r="D362" s="7" t="s">
        <v>3404</v>
      </c>
      <c r="E362" s="7" t="str">
        <f>IF(OR(D362="", D362="___"),"", LEFT(D362,FIND(" &gt;",D362)-1))</f>
        <v>Failure</v>
      </c>
      <c r="F362" s="7" t="str">
        <f>IF(OR(E362="Success",E362="Qualified Success"),"Current",IF(E362="Failure",IF(RIGHT(D362,6)="Future","Future",IF(RIGHT(D362,10)="Irrelevant","Irrelevant","Current")),""))</f>
        <v>Current</v>
      </c>
      <c r="G362" s="7" t="str">
        <f>IF(OR(ISBLANK(D362),D362="Unclassifiable &gt;"),"",IF(ISNUMBER(SEARCH("Utterance",D362)),"Utterance",IF(ISNUMBER(SEARCH("Response",D362)),"Response",IF(ISNUMBER(SEARCH("Interaction",D362)),"Interaction",IF(ISNUMBER(SEARCH("System",D362)),"System","")))))</f>
        <v>Response</v>
      </c>
      <c r="H362" s="7" t="str">
        <f>IF(G362="Utterance", IF(ISNUMBER(SEARCH("Unrecognized",D362)), "Unrecognized", IF(ISNUMBER(SEARCH("Mismatched",D362)), "Mismatched", IF(ISNUMBER(SEARCH("False Positive",D362)), "False Positive", "Irrelevant"))), "")</f>
        <v/>
      </c>
      <c r="I362" s="7" t="s">
        <v>3448</v>
      </c>
      <c r="J362" s="7" t="s">
        <v>213</v>
      </c>
      <c r="K362" s="7" t="s">
        <v>3354</v>
      </c>
      <c r="L362" s="9">
        <v>44986</v>
      </c>
      <c r="M362" s="13">
        <v>0.62321759259259257</v>
      </c>
      <c r="N362" s="14">
        <v>204440003542646</v>
      </c>
      <c r="O362" s="7">
        <f>IF(LEN(TRIM($A362))=0,0,LEN($A362)-LEN(SUBSTITUTE($A362," ",""))+1)</f>
        <v>3</v>
      </c>
      <c r="P362">
        <f t="shared" si="5"/>
        <v>4</v>
      </c>
    </row>
    <row r="363" spans="1:16" ht="16" x14ac:dyDescent="0.2">
      <c r="A363" s="8" t="s">
        <v>1968</v>
      </c>
      <c r="C363" s="7" t="s">
        <v>2</v>
      </c>
      <c r="D363" s="7" t="s">
        <v>3408</v>
      </c>
      <c r="E363" s="7" t="str">
        <f>IF(OR(D363="", D363="___"),"", LEFT(D363,FIND(" &gt;",D363)-1))</f>
        <v>Qualified Success</v>
      </c>
      <c r="F363" s="7" t="str">
        <f>IF(OR(E363="Success",E363="Qualified Success"),"Current",IF(E363="Failure",IF(RIGHT(D363,6)="Future","Future",IF(RIGHT(D363,10)="Irrelevant","Irrelevant","Current")),""))</f>
        <v>Current</v>
      </c>
      <c r="G363" s="7" t="str">
        <f>IF(OR(ISBLANK(D363),D363="Unclassifiable &gt;"),"",IF(ISNUMBER(SEARCH("Utterance",D363)),"Utterance",IF(ISNUMBER(SEARCH("Response",D363)),"Response",IF(ISNUMBER(SEARCH("Interaction",D363)),"Interaction",IF(ISNUMBER(SEARCH("System",D363)),"System","")))))</f>
        <v>Response</v>
      </c>
      <c r="H363" s="7" t="str">
        <f>IF(G363="Utterance", IF(ISNUMBER(SEARCH("Unrecognized",D363)), "Unrecognized", IF(ISNUMBER(SEARCH("Mismatched",D363)), "Mismatched", IF(ISNUMBER(SEARCH("False Positive",D363)), "False Positive", "Irrelevant"))), "")</f>
        <v/>
      </c>
      <c r="J363" s="7" t="s">
        <v>213</v>
      </c>
      <c r="K363" s="7" t="s">
        <v>3354</v>
      </c>
      <c r="L363" s="9">
        <v>44986</v>
      </c>
      <c r="M363" s="13">
        <v>0.62321759259259257</v>
      </c>
      <c r="N363" s="14">
        <v>204440003542646</v>
      </c>
      <c r="O363" s="7">
        <f>IF(LEN(TRIM($A363))=0,0,LEN($A363)-LEN(SUBSTITUTE($A363," ",""))+1)</f>
        <v>3</v>
      </c>
      <c r="P363">
        <f t="shared" si="5"/>
        <v>46</v>
      </c>
    </row>
    <row r="364" spans="1:16" ht="32" x14ac:dyDescent="0.2">
      <c r="A364" s="8" t="s">
        <v>1969</v>
      </c>
      <c r="C364" s="7" t="s">
        <v>4</v>
      </c>
      <c r="K364" s="7" t="s">
        <v>3354</v>
      </c>
      <c r="L364" s="9">
        <v>44986</v>
      </c>
      <c r="M364" s="13">
        <v>0.62321759259259257</v>
      </c>
      <c r="N364" s="14">
        <v>204440003542646</v>
      </c>
      <c r="P364" t="str">
        <f t="shared" si="5"/>
        <v/>
      </c>
    </row>
    <row r="365" spans="1:16" ht="16" x14ac:dyDescent="0.2">
      <c r="A365" s="8" t="s">
        <v>249</v>
      </c>
      <c r="C365" s="7" t="s">
        <v>2</v>
      </c>
      <c r="D365" s="7" t="s">
        <v>3389</v>
      </c>
      <c r="E365" s="7" t="str">
        <f>IF(OR(D365="", D365="___"),"", LEFT(D365,FIND(" &gt;",D365)-1))</f>
        <v>Success</v>
      </c>
      <c r="F365" s="7" t="str">
        <f>IF(OR(E365="Success",E365="Qualified Success"),"Current",IF(E365="Failure",IF(RIGHT(D365,6)="Future","Future",IF(RIGHT(D365,10)="Irrelevant","Irrelevant","Current")),""))</f>
        <v>Current</v>
      </c>
      <c r="G365" s="7" t="str">
        <f>IF(OR(ISBLANK(D365),D365="Unclassifiable &gt;"),"",IF(ISNUMBER(SEARCH("Utterance",D365)),"Utterance",IF(ISNUMBER(SEARCH("Response",D365)),"Response",IF(ISNUMBER(SEARCH("Interaction",D365)),"Interaction",IF(ISNUMBER(SEARCH("System",D365)),"System","")))))</f>
        <v/>
      </c>
      <c r="H365" s="7" t="str">
        <f>IF(G365="Utterance", IF(ISNUMBER(SEARCH("Unrecognized",D365)), "Unrecognized", IF(ISNUMBER(SEARCH("Mismatched",D365)), "Mismatched", IF(ISNUMBER(SEARCH("False Positive",D365)), "False Positive", "Irrelevant"))), "")</f>
        <v/>
      </c>
      <c r="J365" s="7" t="s">
        <v>3741</v>
      </c>
      <c r="K365" s="7" t="s">
        <v>3354</v>
      </c>
      <c r="L365" s="9">
        <v>44986</v>
      </c>
      <c r="M365" s="13">
        <v>0.62370370370370376</v>
      </c>
      <c r="N365" s="14">
        <v>204440003500720</v>
      </c>
      <c r="O365" s="7">
        <f>IF(LEN(TRIM($A365))=0,0,LEN($A365)-LEN(SUBSTITUTE($A365," ",""))+1)</f>
        <v>2</v>
      </c>
      <c r="P365">
        <f t="shared" si="5"/>
        <v>3411</v>
      </c>
    </row>
    <row r="366" spans="1:16" ht="144" x14ac:dyDescent="0.2">
      <c r="A366" s="8" t="s">
        <v>250</v>
      </c>
      <c r="C366" s="7" t="s">
        <v>4</v>
      </c>
      <c r="K366" s="7" t="s">
        <v>3354</v>
      </c>
      <c r="L366" s="9">
        <v>44986</v>
      </c>
      <c r="M366" s="13">
        <v>0.62370370370370376</v>
      </c>
      <c r="N366" s="14">
        <v>204440003500720</v>
      </c>
      <c r="P366" t="str">
        <f t="shared" si="5"/>
        <v/>
      </c>
    </row>
    <row r="367" spans="1:16" ht="16" x14ac:dyDescent="0.2">
      <c r="A367" s="8" t="s">
        <v>2748</v>
      </c>
      <c r="C367" s="7" t="s">
        <v>2</v>
      </c>
      <c r="D367" s="7" t="s">
        <v>3400</v>
      </c>
      <c r="E367" s="7" t="str">
        <f>IF(OR(D367="", D367="___"),"", LEFT(D367,FIND(" &gt;",D367)-1))</f>
        <v>Failure</v>
      </c>
      <c r="F367" s="7" t="str">
        <f>IF(OR(E367="Success",E367="Qualified Success"),"Current",IF(E367="Failure",IF(RIGHT(D367,6)="Future","Future",IF(RIGHT(D367,10)="Irrelevant","Irrelevant","Current")),""))</f>
        <v>Current</v>
      </c>
      <c r="G367" s="7" t="str">
        <f>IF(OR(ISBLANK(D367),D367="Unclassifiable &gt;"),"",IF(ISNUMBER(SEARCH("Utterance",D367)),"Utterance",IF(ISNUMBER(SEARCH("Response",D367)),"Response",IF(ISNUMBER(SEARCH("Interaction",D367)),"Interaction",IF(ISNUMBER(SEARCH("System",D367)),"System","")))))</f>
        <v>Interaction</v>
      </c>
      <c r="H367" s="7" t="str">
        <f>IF(G367="Utterance", IF(ISNUMBER(SEARCH("Unrecognized",D367)), "Unrecognized", IF(ISNUMBER(SEARCH("Mismatched",D367)), "Mismatched", IF(ISNUMBER(SEARCH("False Positive",D367)), "False Positive", "Irrelevant"))), "")</f>
        <v/>
      </c>
      <c r="J367" s="7" t="s">
        <v>3756</v>
      </c>
      <c r="K367" s="7" t="s">
        <v>3354</v>
      </c>
      <c r="L367" s="9">
        <v>44986</v>
      </c>
      <c r="M367" s="13">
        <v>0.62429398148148152</v>
      </c>
      <c r="N367" s="14">
        <v>204440003542646</v>
      </c>
      <c r="O367" s="7">
        <f>IF(LEN(TRIM($A367))=0,0,LEN($A367)-LEN(SUBSTITUTE($A367," ",""))+1)</f>
        <v>4</v>
      </c>
      <c r="P367">
        <f t="shared" si="5"/>
        <v>412</v>
      </c>
    </row>
    <row r="368" spans="1:16" ht="16" x14ac:dyDescent="0.2">
      <c r="A368" s="8" t="s">
        <v>2748</v>
      </c>
      <c r="C368" s="7" t="s">
        <v>2</v>
      </c>
      <c r="D368" s="7" t="s">
        <v>3389</v>
      </c>
      <c r="E368" s="7" t="str">
        <f>IF(OR(D368="", D368="___"),"", LEFT(D368,FIND(" &gt;",D368)-1))</f>
        <v>Success</v>
      </c>
      <c r="F368" s="7" t="str">
        <f>IF(OR(E368="Success",E368="Qualified Success"),"Current",IF(E368="Failure",IF(RIGHT(D368,6)="Future","Future",IF(RIGHT(D368,10)="Irrelevant","Irrelevant","Current")),""))</f>
        <v>Current</v>
      </c>
      <c r="G368" s="7" t="str">
        <f>IF(OR(ISBLANK(D368),D368="Unclassifiable &gt;"),"",IF(ISNUMBER(SEARCH("Utterance",D368)),"Utterance",IF(ISNUMBER(SEARCH("Response",D368)),"Response",IF(ISNUMBER(SEARCH("Interaction",D368)),"Interaction",IF(ISNUMBER(SEARCH("System",D368)),"System","")))))</f>
        <v/>
      </c>
      <c r="H368" s="7" t="str">
        <f>IF(G368="Utterance", IF(ISNUMBER(SEARCH("Unrecognized",D368)), "Unrecognized", IF(ISNUMBER(SEARCH("Mismatched",D368)), "Mismatched", IF(ISNUMBER(SEARCH("False Positive",D368)), "False Positive", "Irrelevant"))), "")</f>
        <v/>
      </c>
      <c r="J368" s="7" t="s">
        <v>3756</v>
      </c>
      <c r="K368" s="7" t="s">
        <v>3354</v>
      </c>
      <c r="L368" s="9">
        <v>44986</v>
      </c>
      <c r="M368" s="13">
        <v>0.62429398148148152</v>
      </c>
      <c r="N368" s="14">
        <v>204440003542646</v>
      </c>
      <c r="O368" s="7">
        <f>IF(LEN(TRIM($A368))=0,0,LEN($A368)-LEN(SUBSTITUTE($A368," ",""))+1)</f>
        <v>4</v>
      </c>
      <c r="P368">
        <f t="shared" si="5"/>
        <v>3411</v>
      </c>
    </row>
    <row r="369" spans="1:16" ht="16" x14ac:dyDescent="0.2">
      <c r="A369" s="8" t="s">
        <v>264</v>
      </c>
      <c r="C369" s="7" t="s">
        <v>4</v>
      </c>
      <c r="K369" s="7" t="s">
        <v>3354</v>
      </c>
      <c r="L369" s="9">
        <v>44986</v>
      </c>
      <c r="M369" s="13">
        <v>0.62429398148148152</v>
      </c>
      <c r="N369" s="14">
        <v>204440003542646</v>
      </c>
      <c r="P369" t="str">
        <f t="shared" si="5"/>
        <v/>
      </c>
    </row>
    <row r="370" spans="1:16" ht="157" customHeight="1" x14ac:dyDescent="0.2">
      <c r="A370" s="8" t="s">
        <v>689</v>
      </c>
      <c r="C370" s="7" t="s">
        <v>4</v>
      </c>
      <c r="K370" s="7" t="s">
        <v>3354</v>
      </c>
      <c r="L370" s="9">
        <v>44986</v>
      </c>
      <c r="M370" s="13">
        <v>0.62429398148148152</v>
      </c>
      <c r="N370" s="14">
        <v>204440003542646</v>
      </c>
      <c r="P370" t="str">
        <f t="shared" si="5"/>
        <v/>
      </c>
    </row>
    <row r="371" spans="1:16" ht="32" x14ac:dyDescent="0.2">
      <c r="A371" s="8" t="s">
        <v>2336</v>
      </c>
      <c r="C371" s="7" t="s">
        <v>2</v>
      </c>
      <c r="D371" s="7" t="s">
        <v>3389</v>
      </c>
      <c r="E371" s="7" t="str">
        <f>IF(OR(D371="", D371="___"),"", LEFT(D371,FIND(" &gt;",D371)-1))</f>
        <v>Success</v>
      </c>
      <c r="F371" s="7" t="str">
        <f>IF(OR(E371="Success",E371="Qualified Success"),"Current",IF(E371="Failure",IF(RIGHT(D371,6)="Future","Future",IF(RIGHT(D371,10)="Irrelevant","Irrelevant","Current")),""))</f>
        <v>Current</v>
      </c>
      <c r="G371" s="7" t="str">
        <f>IF(OR(ISBLANK(D371),D371="Unclassifiable &gt;"),"",IF(ISNUMBER(SEARCH("Utterance",D371)),"Utterance",IF(ISNUMBER(SEARCH("Response",D371)),"Response",IF(ISNUMBER(SEARCH("Interaction",D371)),"Interaction",IF(ISNUMBER(SEARCH("System",D371)),"System","")))))</f>
        <v/>
      </c>
      <c r="H371" s="7" t="str">
        <f>IF(G371="Utterance", IF(ISNUMBER(SEARCH("Unrecognized",D371)), "Unrecognized", IF(ISNUMBER(SEARCH("Mismatched",D371)), "Mismatched", IF(ISNUMBER(SEARCH("False Positive",D371)), "False Positive", "Irrelevant"))), "")</f>
        <v/>
      </c>
      <c r="J371" s="7" t="s">
        <v>3750</v>
      </c>
      <c r="K371" s="7" t="s">
        <v>3354</v>
      </c>
      <c r="L371" s="9">
        <v>44986</v>
      </c>
      <c r="M371" s="13">
        <v>0.62450231481481489</v>
      </c>
      <c r="N371" s="14">
        <v>204440003502619</v>
      </c>
      <c r="O371" s="7">
        <f>IF(LEN(TRIM($A371))=0,0,LEN($A371)-LEN(SUBSTITUTE($A371," ",""))+1)</f>
        <v>26</v>
      </c>
      <c r="P371">
        <f t="shared" si="5"/>
        <v>3411</v>
      </c>
    </row>
    <row r="372" spans="1:16" ht="144" x14ac:dyDescent="0.2">
      <c r="A372" s="8" t="s">
        <v>1062</v>
      </c>
      <c r="C372" s="7" t="s">
        <v>4</v>
      </c>
      <c r="K372" s="7" t="s">
        <v>3354</v>
      </c>
      <c r="L372" s="9">
        <v>44986</v>
      </c>
      <c r="M372" s="13">
        <v>0.62450231481481489</v>
      </c>
      <c r="N372" s="14">
        <v>204440003502619</v>
      </c>
      <c r="P372" t="str">
        <f t="shared" si="5"/>
        <v/>
      </c>
    </row>
    <row r="373" spans="1:16" ht="16" x14ac:dyDescent="0.2">
      <c r="A373" s="8" t="s">
        <v>269</v>
      </c>
      <c r="B373" s="7" t="s">
        <v>3487</v>
      </c>
      <c r="C373" s="7" t="s">
        <v>2</v>
      </c>
      <c r="D373" s="7" t="s">
        <v>3389</v>
      </c>
      <c r="E373" s="7" t="str">
        <f>IF(OR(D373="", D373="___"),"", LEFT(D373,FIND(" &gt;",D373)-1))</f>
        <v>Success</v>
      </c>
      <c r="F373" s="7" t="str">
        <f>IF(OR(E373="Success",E373="Qualified Success"),"Current",IF(E373="Failure",IF(RIGHT(D373,6)="Future","Future",IF(RIGHT(D373,10)="Irrelevant","Irrelevant","Current")),""))</f>
        <v>Current</v>
      </c>
      <c r="G373" s="7" t="str">
        <f>IF(OR(ISBLANK(D373),D373="Unclassifiable &gt;"),"",IF(ISNUMBER(SEARCH("Utterance",D373)),"Utterance",IF(ISNUMBER(SEARCH("Response",D373)),"Response",IF(ISNUMBER(SEARCH("Interaction",D373)),"Interaction",IF(ISNUMBER(SEARCH("System",D373)),"System","")))))</f>
        <v/>
      </c>
      <c r="H373" s="7" t="str">
        <f>IF(G373="Utterance", IF(ISNUMBER(SEARCH("Unrecognized",D373)), "Unrecognized", IF(ISNUMBER(SEARCH("Mismatched",D373)), "Mismatched", IF(ISNUMBER(SEARCH("False Positive",D373)), "False Positive", "Irrelevant"))), "")</f>
        <v/>
      </c>
      <c r="J373" s="7" t="s">
        <v>3428</v>
      </c>
      <c r="K373" s="7" t="s">
        <v>3354</v>
      </c>
      <c r="L373" s="9">
        <v>44986</v>
      </c>
      <c r="M373" s="13">
        <v>0.62548611111111108</v>
      </c>
      <c r="N373" s="14">
        <v>204440003539825</v>
      </c>
      <c r="O373" s="7">
        <f>IF(LEN(TRIM($A373))=0,0,LEN($A373)-LEN(SUBSTITUTE($A373," ",""))+1)</f>
        <v>3</v>
      </c>
      <c r="P373">
        <f t="shared" si="5"/>
        <v>3411</v>
      </c>
    </row>
    <row r="374" spans="1:16" ht="64" x14ac:dyDescent="0.2">
      <c r="A374" s="8" t="s">
        <v>270</v>
      </c>
      <c r="C374" s="7" t="s">
        <v>4</v>
      </c>
      <c r="K374" s="7" t="s">
        <v>3354</v>
      </c>
      <c r="L374" s="9">
        <v>44986</v>
      </c>
      <c r="M374" s="13">
        <v>0.62548611111111108</v>
      </c>
      <c r="N374" s="14">
        <v>204440003539825</v>
      </c>
      <c r="P374" t="str">
        <f t="shared" si="5"/>
        <v/>
      </c>
    </row>
    <row r="375" spans="1:16" ht="16" x14ac:dyDescent="0.2">
      <c r="A375" s="8" t="s">
        <v>3177</v>
      </c>
      <c r="C375" s="7" t="s">
        <v>2</v>
      </c>
      <c r="D375" s="7" t="s">
        <v>3411</v>
      </c>
      <c r="E375" s="7" t="str">
        <f>IF(OR(D375="", D375="___"),"", LEFT(D375,FIND(" &gt;",D375)-1))</f>
        <v>Qualified Success</v>
      </c>
      <c r="F375" s="7" t="str">
        <f>IF(OR(E375="Success",E375="Qualified Success"),"Current",IF(E375="Failure",IF(RIGHT(D375,6)="Future","Future",IF(RIGHT(D375,10)="Irrelevant","Irrelevant","Current")),""))</f>
        <v>Current</v>
      </c>
      <c r="G375" s="7" t="str">
        <f>IF(OR(ISBLANK(D375),D375="Unclassifiable &gt;"),"",IF(ISNUMBER(SEARCH("Utterance",D375)),"Utterance",IF(ISNUMBER(SEARCH("Response",D375)),"Response",IF(ISNUMBER(SEARCH("Interaction",D375)),"Interaction",IF(ISNUMBER(SEARCH("System",D375)),"System","")))))</f>
        <v>Response</v>
      </c>
      <c r="H375" s="7" t="str">
        <f>IF(G375="Utterance", IF(ISNUMBER(SEARCH("Unrecognized",D375)), "Unrecognized", IF(ISNUMBER(SEARCH("Mismatched",D375)), "Mismatched", IF(ISNUMBER(SEARCH("False Positive",D375)), "False Positive", "Irrelevant"))), "")</f>
        <v/>
      </c>
      <c r="J375" s="7" t="s">
        <v>3434</v>
      </c>
      <c r="K375" s="7" t="s">
        <v>3354</v>
      </c>
      <c r="L375" s="9">
        <v>44986</v>
      </c>
      <c r="M375" s="13">
        <v>0.62624999999999997</v>
      </c>
      <c r="N375" s="14">
        <v>513002668207514</v>
      </c>
      <c r="O375" s="7">
        <f>IF(LEN(TRIM($A375))=0,0,LEN($A375)-LEN(SUBSTITUTE($A375," ",""))+1)</f>
        <v>18</v>
      </c>
      <c r="P375">
        <f t="shared" si="5"/>
        <v>201</v>
      </c>
    </row>
    <row r="376" spans="1:16" ht="64" x14ac:dyDescent="0.2">
      <c r="A376" s="8" t="s">
        <v>331</v>
      </c>
      <c r="C376" s="7" t="s">
        <v>4</v>
      </c>
      <c r="K376" s="7" t="s">
        <v>3354</v>
      </c>
      <c r="L376" s="9">
        <v>44986</v>
      </c>
      <c r="M376" s="13">
        <v>0.62624999999999997</v>
      </c>
      <c r="N376" s="14">
        <v>513002668207514</v>
      </c>
      <c r="P376" t="str">
        <f t="shared" si="5"/>
        <v/>
      </c>
    </row>
    <row r="377" spans="1:16" ht="16" x14ac:dyDescent="0.2">
      <c r="A377" s="8" t="s">
        <v>2280</v>
      </c>
      <c r="C377" s="7" t="s">
        <v>2</v>
      </c>
      <c r="D377" s="7" t="s">
        <v>3389</v>
      </c>
      <c r="E377" s="7" t="str">
        <f>IF(OR(D377="", D377="___"),"", LEFT(D377,FIND(" &gt;",D377)-1))</f>
        <v>Success</v>
      </c>
      <c r="F377" s="7" t="str">
        <f>IF(OR(E377="Success",E377="Qualified Success"),"Current",IF(E377="Failure",IF(RIGHT(D377,6)="Future","Future",IF(RIGHT(D377,10)="Irrelevant","Irrelevant","Current")),""))</f>
        <v>Current</v>
      </c>
      <c r="G377" s="7" t="str">
        <f>IF(OR(ISBLANK(D377),D377="Unclassifiable &gt;"),"",IF(ISNUMBER(SEARCH("Utterance",D377)),"Utterance",IF(ISNUMBER(SEARCH("Response",D377)),"Response",IF(ISNUMBER(SEARCH("Interaction",D377)),"Interaction",IF(ISNUMBER(SEARCH("System",D377)),"System","")))))</f>
        <v/>
      </c>
      <c r="H377" s="7" t="str">
        <f>IF(G377="Utterance", IF(ISNUMBER(SEARCH("Unrecognized",D377)), "Unrecognized", IF(ISNUMBER(SEARCH("Mismatched",D377)), "Mismatched", IF(ISNUMBER(SEARCH("False Positive",D377)), "False Positive", "Irrelevant"))), "")</f>
        <v/>
      </c>
      <c r="J377" s="7" t="s">
        <v>3741</v>
      </c>
      <c r="K377" s="7" t="s">
        <v>3354</v>
      </c>
      <c r="L377" s="9">
        <v>44986</v>
      </c>
      <c r="M377" s="13">
        <v>0.62641203703703707</v>
      </c>
      <c r="N377" s="14">
        <v>204440003500720</v>
      </c>
      <c r="O377" s="7">
        <f>IF(LEN(TRIM($A377))=0,0,LEN($A377)-LEN(SUBSTITUTE($A377," ",""))+1)</f>
        <v>3</v>
      </c>
      <c r="P377">
        <f t="shared" si="5"/>
        <v>3411</v>
      </c>
    </row>
    <row r="378" spans="1:16" ht="160" x14ac:dyDescent="0.2">
      <c r="A378" s="8" t="s">
        <v>238</v>
      </c>
      <c r="C378" s="7" t="s">
        <v>4</v>
      </c>
      <c r="K378" s="7" t="s">
        <v>3354</v>
      </c>
      <c r="L378" s="9">
        <v>44986</v>
      </c>
      <c r="M378" s="13">
        <v>0.62641203703703707</v>
      </c>
      <c r="N378" s="14">
        <v>204440003500720</v>
      </c>
      <c r="P378" t="str">
        <f t="shared" si="5"/>
        <v/>
      </c>
    </row>
    <row r="379" spans="1:16" ht="16" x14ac:dyDescent="0.2">
      <c r="A379" s="8" t="s">
        <v>249</v>
      </c>
      <c r="C379" s="7" t="s">
        <v>2</v>
      </c>
      <c r="D379" s="7" t="s">
        <v>3389</v>
      </c>
      <c r="E379" s="7" t="str">
        <f>IF(OR(D379="", D379="___"),"", LEFT(D379,FIND(" &gt;",D379)-1))</f>
        <v>Success</v>
      </c>
      <c r="F379" s="7" t="str">
        <f>IF(OR(E379="Success",E379="Qualified Success"),"Current",IF(E379="Failure",IF(RIGHT(D379,6)="Future","Future",IF(RIGHT(D379,10)="Irrelevant","Irrelevant","Current")),""))</f>
        <v>Current</v>
      </c>
      <c r="G379" s="7" t="str">
        <f>IF(OR(ISBLANK(D379),D379="Unclassifiable &gt;"),"",IF(ISNUMBER(SEARCH("Utterance",D379)),"Utterance",IF(ISNUMBER(SEARCH("Response",D379)),"Response",IF(ISNUMBER(SEARCH("Interaction",D379)),"Interaction",IF(ISNUMBER(SEARCH("System",D379)),"System","")))))</f>
        <v/>
      </c>
      <c r="H379" s="7" t="str">
        <f>IF(G379="Utterance", IF(ISNUMBER(SEARCH("Unrecognized",D379)), "Unrecognized", IF(ISNUMBER(SEARCH("Mismatched",D379)), "Mismatched", IF(ISNUMBER(SEARCH("False Positive",D379)), "False Positive", "Irrelevant"))), "")</f>
        <v/>
      </c>
      <c r="J379" s="7" t="s">
        <v>3741</v>
      </c>
      <c r="K379" s="7" t="s">
        <v>3354</v>
      </c>
      <c r="L379" s="9">
        <v>44986</v>
      </c>
      <c r="M379" s="13">
        <v>0.62815972222222227</v>
      </c>
      <c r="N379" s="14">
        <v>204440003500720</v>
      </c>
      <c r="O379" s="7">
        <f>IF(LEN(TRIM($A379))=0,0,LEN($A379)-LEN(SUBSTITUTE($A379," ",""))+1)</f>
        <v>2</v>
      </c>
      <c r="P379">
        <f t="shared" si="5"/>
        <v>3411</v>
      </c>
    </row>
    <row r="380" spans="1:16" ht="144" x14ac:dyDescent="0.2">
      <c r="A380" s="8" t="s">
        <v>250</v>
      </c>
      <c r="C380" s="7" t="s">
        <v>4</v>
      </c>
      <c r="K380" s="7" t="s">
        <v>3354</v>
      </c>
      <c r="L380" s="9">
        <v>44986</v>
      </c>
      <c r="M380" s="13">
        <v>0.62818287037037035</v>
      </c>
      <c r="N380" s="14">
        <v>204440003500720</v>
      </c>
      <c r="P380" t="str">
        <f t="shared" si="5"/>
        <v/>
      </c>
    </row>
    <row r="381" spans="1:16" ht="16" x14ac:dyDescent="0.2">
      <c r="A381" s="8" t="s">
        <v>259</v>
      </c>
      <c r="B381" s="7" t="s">
        <v>3487</v>
      </c>
      <c r="C381" s="7" t="s">
        <v>2</v>
      </c>
      <c r="D381" s="7" t="s">
        <v>3389</v>
      </c>
      <c r="E381" s="7" t="str">
        <f>IF(OR(D381="", D381="___"),"", LEFT(D381,FIND(" &gt;",D381)-1))</f>
        <v>Success</v>
      </c>
      <c r="F381" s="7" t="str">
        <f>IF(OR(E381="Success",E381="Qualified Success"),"Current",IF(E381="Failure",IF(RIGHT(D381,6)="Future","Future",IF(RIGHT(D381,10)="Irrelevant","Irrelevant","Current")),""))</f>
        <v>Current</v>
      </c>
      <c r="G381" s="7" t="str">
        <f>IF(OR(ISBLANK(D381),D381="Unclassifiable &gt;"),"",IF(ISNUMBER(SEARCH("Utterance",D381)),"Utterance",IF(ISNUMBER(SEARCH("Response",D381)),"Response",IF(ISNUMBER(SEARCH("Interaction",D381)),"Interaction",IF(ISNUMBER(SEARCH("System",D381)),"System","")))))</f>
        <v/>
      </c>
      <c r="H381" s="7" t="str">
        <f>IF(G381="Utterance", IF(ISNUMBER(SEARCH("Unrecognized",D381)), "Unrecognized", IF(ISNUMBER(SEARCH("Mismatched",D381)), "Mismatched", IF(ISNUMBER(SEARCH("False Positive",D381)), "False Positive", "Irrelevant"))), "")</f>
        <v/>
      </c>
      <c r="J381" s="7" t="s">
        <v>3743</v>
      </c>
      <c r="K381" s="7" t="s">
        <v>3354</v>
      </c>
      <c r="L381" s="9">
        <v>44986</v>
      </c>
      <c r="M381" s="13">
        <v>0.6291782407407408</v>
      </c>
      <c r="N381" s="14">
        <v>204440003396946</v>
      </c>
      <c r="O381" s="7">
        <f>IF(LEN(TRIM($A381))=0,0,LEN($A381)-LEN(SUBSTITUTE($A381," ",""))+1)</f>
        <v>4</v>
      </c>
      <c r="P381">
        <f t="shared" si="5"/>
        <v>3411</v>
      </c>
    </row>
    <row r="382" spans="1:16" ht="224" x14ac:dyDescent="0.2">
      <c r="A382" s="8" t="s">
        <v>3531</v>
      </c>
      <c r="C382" s="7" t="s">
        <v>4</v>
      </c>
      <c r="K382" s="7" t="s">
        <v>3354</v>
      </c>
      <c r="L382" s="9">
        <v>44986</v>
      </c>
      <c r="M382" s="13">
        <v>0.62920138888888888</v>
      </c>
      <c r="N382" s="14">
        <v>204440003396946</v>
      </c>
      <c r="P382" t="str">
        <f t="shared" si="5"/>
        <v/>
      </c>
    </row>
    <row r="383" spans="1:16" ht="16" x14ac:dyDescent="0.2">
      <c r="A383" s="8" t="s">
        <v>260</v>
      </c>
      <c r="C383" s="7" t="s">
        <v>2</v>
      </c>
      <c r="D383" s="7" t="s">
        <v>3389</v>
      </c>
      <c r="E383" s="7" t="str">
        <f>IF(OR(D383="", D383="___"),"", LEFT(D383,FIND(" &gt;",D383)-1))</f>
        <v>Success</v>
      </c>
      <c r="F383" s="7" t="str">
        <f>IF(OR(E383="Success",E383="Qualified Success"),"Current",IF(E383="Failure",IF(RIGHT(D383,6)="Future","Future",IF(RIGHT(D383,10)="Irrelevant","Irrelevant","Current")),""))</f>
        <v>Current</v>
      </c>
      <c r="G383" s="7" t="str">
        <f>IF(OR(ISBLANK(D383),D383="Unclassifiable &gt;"),"",IF(ISNUMBER(SEARCH("Utterance",D383)),"Utterance",IF(ISNUMBER(SEARCH("Response",D383)),"Response",IF(ISNUMBER(SEARCH("Interaction",D383)),"Interaction",IF(ISNUMBER(SEARCH("System",D383)),"System","")))))</f>
        <v/>
      </c>
      <c r="H383" s="7" t="str">
        <f>IF(G383="Utterance", IF(ISNUMBER(SEARCH("Unrecognized",D383)), "Unrecognized", IF(ISNUMBER(SEARCH("Mismatched",D383)), "Mismatched", IF(ISNUMBER(SEARCH("False Positive",D383)), "False Positive", "Irrelevant"))), "")</f>
        <v/>
      </c>
      <c r="J383" s="7" t="s">
        <v>3743</v>
      </c>
      <c r="K383" s="7" t="s">
        <v>3354</v>
      </c>
      <c r="L383" s="9">
        <v>44986</v>
      </c>
      <c r="M383" s="13">
        <v>0.63002314814814808</v>
      </c>
      <c r="N383" s="14">
        <v>204440003396946</v>
      </c>
      <c r="O383" s="7">
        <f>IF(LEN(TRIM($A383))=0,0,LEN($A383)-LEN(SUBSTITUTE($A383," ",""))+1)</f>
        <v>6</v>
      </c>
      <c r="P383">
        <f t="shared" si="5"/>
        <v>3411</v>
      </c>
    </row>
    <row r="384" spans="1:16" ht="48" x14ac:dyDescent="0.2">
      <c r="A384" s="8" t="s">
        <v>261</v>
      </c>
      <c r="C384" s="7" t="s">
        <v>4</v>
      </c>
      <c r="K384" s="7" t="s">
        <v>3354</v>
      </c>
      <c r="L384" s="9">
        <v>44986</v>
      </c>
      <c r="M384" s="13">
        <v>0.63002314814814808</v>
      </c>
      <c r="N384" s="14">
        <v>204440003396946</v>
      </c>
      <c r="P384" t="str">
        <f t="shared" si="5"/>
        <v/>
      </c>
    </row>
    <row r="385" spans="1:16" x14ac:dyDescent="0.2">
      <c r="A385" s="10">
        <v>45291</v>
      </c>
      <c r="C385" s="7" t="s">
        <v>2</v>
      </c>
      <c r="D385" s="7" t="s">
        <v>3389</v>
      </c>
      <c r="E385" s="7" t="str">
        <f>IF(OR(D385="", D385="___"),"", LEFT(D385,FIND(" &gt;",D385)-1))</f>
        <v>Success</v>
      </c>
      <c r="F385" s="7" t="str">
        <f>IF(OR(E385="Success",E385="Qualified Success"),"Current",IF(E385="Failure",IF(RIGHT(D385,6)="Future","Future",IF(RIGHT(D385,10)="Irrelevant","Irrelevant","Current")),""))</f>
        <v>Current</v>
      </c>
      <c r="G385" s="7" t="str">
        <f>IF(OR(ISBLANK(D385),D385="Unclassifiable &gt;"),"",IF(ISNUMBER(SEARCH("Utterance",D385)),"Utterance",IF(ISNUMBER(SEARCH("Response",D385)),"Response",IF(ISNUMBER(SEARCH("Interaction",D385)),"Interaction",IF(ISNUMBER(SEARCH("System",D385)),"System","")))))</f>
        <v/>
      </c>
      <c r="H385" s="7" t="str">
        <f>IF(G385="Utterance", IF(ISNUMBER(SEARCH("Unrecognized",D385)), "Unrecognized", IF(ISNUMBER(SEARCH("Mismatched",D385)), "Mismatched", IF(ISNUMBER(SEARCH("False Positive",D385)), "False Positive", "Irrelevant"))), "")</f>
        <v/>
      </c>
      <c r="J385" s="7" t="s">
        <v>3743</v>
      </c>
      <c r="K385" s="7" t="s">
        <v>3354</v>
      </c>
      <c r="L385" s="9">
        <v>44986</v>
      </c>
      <c r="M385" s="13">
        <v>0.63045138888888885</v>
      </c>
      <c r="N385" s="14">
        <v>204440003396946</v>
      </c>
      <c r="O385" s="7">
        <f>IF(LEN(TRIM($A385))=0,0,LEN($A385)-LEN(SUBSTITUTE($A385," ",""))+1)</f>
        <v>1</v>
      </c>
      <c r="P385">
        <f t="shared" si="5"/>
        <v>3411</v>
      </c>
    </row>
    <row r="386" spans="1:16" ht="224" x14ac:dyDescent="0.2">
      <c r="A386" s="8" t="s">
        <v>1842</v>
      </c>
      <c r="C386" s="7" t="s">
        <v>4</v>
      </c>
      <c r="K386" s="7" t="s">
        <v>3354</v>
      </c>
      <c r="L386" s="9">
        <v>44986</v>
      </c>
      <c r="M386" s="13">
        <v>0.63046296296296289</v>
      </c>
      <c r="N386" s="14">
        <v>204440003396946</v>
      </c>
      <c r="P386" t="str">
        <f t="shared" si="5"/>
        <v/>
      </c>
    </row>
    <row r="387" spans="1:16" ht="16" x14ac:dyDescent="0.2">
      <c r="A387" s="8" t="s">
        <v>402</v>
      </c>
      <c r="C387" s="7" t="s">
        <v>2</v>
      </c>
      <c r="D387" s="7" t="s">
        <v>3389</v>
      </c>
      <c r="E387" s="7" t="str">
        <f>IF(OR(D387="", D387="___"),"", LEFT(D387,FIND(" &gt;",D387)-1))</f>
        <v>Success</v>
      </c>
      <c r="F387" s="7" t="str">
        <f>IF(OR(E387="Success",E387="Qualified Success"),"Current",IF(E387="Failure",IF(RIGHT(D387,6)="Future","Future",IF(RIGHT(D387,10)="Irrelevant","Irrelevant","Current")),""))</f>
        <v>Current</v>
      </c>
      <c r="G387" s="7" t="str">
        <f>IF(OR(ISBLANK(D387),D387="Unclassifiable &gt;"),"",IF(ISNUMBER(SEARCH("Utterance",D387)),"Utterance",IF(ISNUMBER(SEARCH("Response",D387)),"Response",IF(ISNUMBER(SEARCH("Interaction",D387)),"Interaction",IF(ISNUMBER(SEARCH("System",D387)),"System","")))))</f>
        <v/>
      </c>
      <c r="H387" s="7" t="str">
        <f>IF(G387="Utterance", IF(ISNUMBER(SEARCH("Unrecognized",D387)), "Unrecognized", IF(ISNUMBER(SEARCH("Mismatched",D387)), "Mismatched", IF(ISNUMBER(SEARCH("False Positive",D387)), "False Positive", "Irrelevant"))), "")</f>
        <v/>
      </c>
      <c r="J387" s="7" t="s">
        <v>3741</v>
      </c>
      <c r="K387" s="7" t="s">
        <v>3354</v>
      </c>
      <c r="L387" s="9">
        <v>44986</v>
      </c>
      <c r="M387" s="13">
        <v>0.6385763888888889</v>
      </c>
      <c r="N387" s="14">
        <v>204440003496705</v>
      </c>
      <c r="O387" s="7">
        <f>IF(LEN(TRIM($A387))=0,0,LEN($A387)-LEN(SUBSTITUTE($A387," ",""))+1)</f>
        <v>6</v>
      </c>
      <c r="P387">
        <f t="shared" ref="P387:P450" si="6">IF(D387="", "", COUNTIF($D$1:$D$12000, D387))</f>
        <v>3411</v>
      </c>
    </row>
    <row r="388" spans="1:16" ht="144" x14ac:dyDescent="0.2">
      <c r="A388" s="8" t="s">
        <v>250</v>
      </c>
      <c r="C388" s="7" t="s">
        <v>4</v>
      </c>
      <c r="K388" s="7" t="s">
        <v>3354</v>
      </c>
      <c r="L388" s="9">
        <v>44986</v>
      </c>
      <c r="M388" s="13">
        <v>0.63859953703703709</v>
      </c>
      <c r="N388" s="14">
        <v>204440003496705</v>
      </c>
      <c r="P388" t="str">
        <f t="shared" si="6"/>
        <v/>
      </c>
    </row>
    <row r="389" spans="1:16" ht="16" x14ac:dyDescent="0.2">
      <c r="A389" s="8" t="s">
        <v>302</v>
      </c>
      <c r="B389" s="7" t="s">
        <v>3487</v>
      </c>
      <c r="C389" s="7" t="s">
        <v>2</v>
      </c>
      <c r="D389" s="7" t="s">
        <v>3389</v>
      </c>
      <c r="E389" s="7" t="str">
        <f>IF(OR(D389="", D389="___"),"", LEFT(D389,FIND(" &gt;",D389)-1))</f>
        <v>Success</v>
      </c>
      <c r="F389" s="7" t="str">
        <f>IF(OR(E389="Success",E389="Qualified Success"),"Current",IF(E389="Failure",IF(RIGHT(D389,6)="Future","Future",IF(RIGHT(D389,10)="Irrelevant","Irrelevant","Current")),""))</f>
        <v>Current</v>
      </c>
      <c r="G389" s="7" t="str">
        <f>IF(OR(ISBLANK(D389),D389="Unclassifiable &gt;"),"",IF(ISNUMBER(SEARCH("Utterance",D389)),"Utterance",IF(ISNUMBER(SEARCH("Response",D389)),"Response",IF(ISNUMBER(SEARCH("Interaction",D389)),"Interaction",IF(ISNUMBER(SEARCH("System",D389)),"System","")))))</f>
        <v/>
      </c>
      <c r="H389" s="7" t="str">
        <f>IF(G389="Utterance", IF(ISNUMBER(SEARCH("Unrecognized",D389)), "Unrecognized", IF(ISNUMBER(SEARCH("Mismatched",D389)), "Mismatched", IF(ISNUMBER(SEARCH("False Positive",D389)), "False Positive", "Irrelevant"))), "")</f>
        <v/>
      </c>
      <c r="J389" s="7" t="s">
        <v>3428</v>
      </c>
      <c r="K389" s="7" t="s">
        <v>3354</v>
      </c>
      <c r="L389" s="9">
        <v>44986</v>
      </c>
      <c r="M389" s="13">
        <v>0.64042824074074078</v>
      </c>
      <c r="N389" s="14">
        <v>513002785826045</v>
      </c>
      <c r="O389" s="7">
        <f>IF(LEN(TRIM($A389))=0,0,LEN($A389)-LEN(SUBSTITUTE($A389," ",""))+1)</f>
        <v>3</v>
      </c>
      <c r="P389">
        <f t="shared" si="6"/>
        <v>3411</v>
      </c>
    </row>
    <row r="390" spans="1:16" ht="64" x14ac:dyDescent="0.2">
      <c r="A390" s="8" t="s">
        <v>220</v>
      </c>
      <c r="C390" s="7" t="s">
        <v>4</v>
      </c>
      <c r="K390" s="7" t="s">
        <v>3354</v>
      </c>
      <c r="L390" s="9">
        <v>44986</v>
      </c>
      <c r="M390" s="13">
        <v>0.64042824074074078</v>
      </c>
      <c r="N390" s="14">
        <v>513002785826045</v>
      </c>
      <c r="P390" t="str">
        <f t="shared" si="6"/>
        <v/>
      </c>
    </row>
    <row r="391" spans="1:16" ht="16" x14ac:dyDescent="0.2">
      <c r="A391" s="8" t="s">
        <v>2562</v>
      </c>
      <c r="C391" s="7" t="s">
        <v>2</v>
      </c>
      <c r="D391" s="7" t="s">
        <v>3389</v>
      </c>
      <c r="E391" s="7" t="str">
        <f>IF(OR(D391="", D391="___"),"", LEFT(D391,FIND(" &gt;",D391)-1))</f>
        <v>Success</v>
      </c>
      <c r="F391" s="7" t="str">
        <f>IF(OR(E391="Success",E391="Qualified Success"),"Current",IF(E391="Failure",IF(RIGHT(D391,6)="Future","Future",IF(RIGHT(D391,10)="Irrelevant","Irrelevant","Current")),""))</f>
        <v>Current</v>
      </c>
      <c r="G391" s="7" t="str">
        <f>IF(OR(ISBLANK(D391),D391="Unclassifiable &gt;"),"",IF(ISNUMBER(SEARCH("Utterance",D391)),"Utterance",IF(ISNUMBER(SEARCH("Response",D391)),"Response",IF(ISNUMBER(SEARCH("Interaction",D391)),"Interaction",IF(ISNUMBER(SEARCH("System",D391)),"System","")))))</f>
        <v/>
      </c>
      <c r="H391" s="7" t="str">
        <f>IF(G391="Utterance", IF(ISNUMBER(SEARCH("Unrecognized",D391)), "Unrecognized", IF(ISNUMBER(SEARCH("Mismatched",D391)), "Mismatched", IF(ISNUMBER(SEARCH("False Positive",D391)), "False Positive", "Irrelevant"))), "")</f>
        <v/>
      </c>
      <c r="J391" s="7" t="s">
        <v>3755</v>
      </c>
      <c r="K391" s="7" t="s">
        <v>3354</v>
      </c>
      <c r="L391" s="9">
        <v>44986</v>
      </c>
      <c r="M391" s="13">
        <v>0.64195601851851858</v>
      </c>
      <c r="N391" s="14">
        <v>204440003510687</v>
      </c>
      <c r="O391" s="7">
        <f>IF(LEN(TRIM($A391))=0,0,LEN($A391)-LEN(SUBSTITUTE($A391," ",""))+1)</f>
        <v>6</v>
      </c>
      <c r="P391">
        <f t="shared" si="6"/>
        <v>3411</v>
      </c>
    </row>
    <row r="392" spans="1:16" ht="208" x14ac:dyDescent="0.2">
      <c r="A392" s="8" t="s">
        <v>277</v>
      </c>
      <c r="C392" s="7" t="s">
        <v>4</v>
      </c>
      <c r="K392" s="7" t="s">
        <v>3354</v>
      </c>
      <c r="L392" s="9">
        <v>44986</v>
      </c>
      <c r="M392" s="13">
        <v>0.64195601851851858</v>
      </c>
      <c r="N392" s="14">
        <v>204440003510687</v>
      </c>
      <c r="P392" t="str">
        <f t="shared" si="6"/>
        <v/>
      </c>
    </row>
    <row r="393" spans="1:16" ht="16" x14ac:dyDescent="0.2">
      <c r="A393" s="8" t="s">
        <v>174</v>
      </c>
      <c r="C393" s="7" t="s">
        <v>2</v>
      </c>
      <c r="D393" s="7" t="s">
        <v>3389</v>
      </c>
      <c r="E393" s="7" t="str">
        <f>IF(OR(D393="", D393="___"),"", LEFT(D393,FIND(" &gt;",D393)-1))</f>
        <v>Success</v>
      </c>
      <c r="F393" s="7" t="str">
        <f>IF(OR(E393="Success",E393="Qualified Success"),"Current",IF(E393="Failure",IF(RIGHT(D393,6)="Future","Future",IF(RIGHT(D393,10)="Irrelevant","Irrelevant","Current")),""))</f>
        <v>Current</v>
      </c>
      <c r="G393" s="7" t="str">
        <f>IF(OR(ISBLANK(D393),D393="Unclassifiable &gt;"),"",IF(ISNUMBER(SEARCH("Utterance",D393)),"Utterance",IF(ISNUMBER(SEARCH("Response",D393)),"Response",IF(ISNUMBER(SEARCH("Interaction",D393)),"Interaction",IF(ISNUMBER(SEARCH("System",D393)),"System","")))))</f>
        <v/>
      </c>
      <c r="H393" s="7" t="str">
        <f>IF(G393="Utterance", IF(ISNUMBER(SEARCH("Unrecognized",D393)), "Unrecognized", IF(ISNUMBER(SEARCH("Mismatched",D393)), "Mismatched", IF(ISNUMBER(SEARCH("False Positive",D393)), "False Positive", "Irrelevant"))), "")</f>
        <v/>
      </c>
      <c r="J393" s="7" t="s">
        <v>3741</v>
      </c>
      <c r="K393" s="7" t="s">
        <v>3354</v>
      </c>
      <c r="L393" s="9">
        <v>44986</v>
      </c>
      <c r="M393" s="13">
        <v>0.64217592592592598</v>
      </c>
      <c r="N393" s="14">
        <v>513002785826045</v>
      </c>
      <c r="O393" s="7">
        <f>IF(LEN(TRIM($A393))=0,0,LEN($A393)-LEN(SUBSTITUTE($A393," ",""))+1)</f>
        <v>1</v>
      </c>
      <c r="P393">
        <f t="shared" si="6"/>
        <v>3411</v>
      </c>
    </row>
    <row r="394" spans="1:16" ht="176" x14ac:dyDescent="0.2">
      <c r="A394" s="8" t="s">
        <v>3193</v>
      </c>
      <c r="C394" s="7" t="s">
        <v>4</v>
      </c>
      <c r="K394" s="7" t="s">
        <v>3354</v>
      </c>
      <c r="L394" s="9">
        <v>44986</v>
      </c>
      <c r="M394" s="13">
        <v>0.64218750000000002</v>
      </c>
      <c r="N394" s="14">
        <v>513002785826045</v>
      </c>
      <c r="P394" t="str">
        <f t="shared" si="6"/>
        <v/>
      </c>
    </row>
    <row r="395" spans="1:16" ht="16" x14ac:dyDescent="0.2">
      <c r="A395" s="8" t="s">
        <v>778</v>
      </c>
      <c r="C395" s="7" t="s">
        <v>2</v>
      </c>
      <c r="D395" s="7" t="s">
        <v>3389</v>
      </c>
      <c r="E395" s="7" t="str">
        <f>IF(OR(D395="", D395="___"),"", LEFT(D395,FIND(" &gt;",D395)-1))</f>
        <v>Success</v>
      </c>
      <c r="F395" s="7" t="str">
        <f>IF(OR(E395="Success",E395="Qualified Success"),"Current",IF(E395="Failure",IF(RIGHT(D395,6)="Future","Future",IF(RIGHT(D395,10)="Irrelevant","Irrelevant","Current")),""))</f>
        <v>Current</v>
      </c>
      <c r="G395" s="7" t="str">
        <f>IF(OR(ISBLANK(D395),D395="Unclassifiable &gt;"),"",IF(ISNUMBER(SEARCH("Utterance",D395)),"Utterance",IF(ISNUMBER(SEARCH("Response",D395)),"Response",IF(ISNUMBER(SEARCH("Interaction",D395)),"Interaction",IF(ISNUMBER(SEARCH("System",D395)),"System","")))))</f>
        <v/>
      </c>
      <c r="H395" s="7" t="str">
        <f>IF(G395="Utterance", IF(ISNUMBER(SEARCH("Unrecognized",D395)), "Unrecognized", IF(ISNUMBER(SEARCH("Mismatched",D395)), "Mismatched", IF(ISNUMBER(SEARCH("False Positive",D395)), "False Positive", "Irrelevant"))), "")</f>
        <v/>
      </c>
      <c r="J395" s="7" t="s">
        <v>3750</v>
      </c>
      <c r="K395" s="7" t="s">
        <v>3354</v>
      </c>
      <c r="L395" s="9">
        <v>44986</v>
      </c>
      <c r="M395" s="13">
        <v>0.64883101851851854</v>
      </c>
      <c r="N395" s="14">
        <v>202000409735876</v>
      </c>
      <c r="O395" s="7">
        <f>IF(LEN(TRIM($A395))=0,0,LEN($A395)-LEN(SUBSTITUTE($A395," ",""))+1)</f>
        <v>2</v>
      </c>
      <c r="P395">
        <f t="shared" si="6"/>
        <v>3411</v>
      </c>
    </row>
    <row r="396" spans="1:16" ht="96" x14ac:dyDescent="0.2">
      <c r="A396" s="8" t="s">
        <v>1938</v>
      </c>
      <c r="C396" s="7" t="s">
        <v>4</v>
      </c>
      <c r="K396" s="7" t="s">
        <v>3354</v>
      </c>
      <c r="L396" s="9">
        <v>44986</v>
      </c>
      <c r="M396" s="13">
        <v>0.64883101851851854</v>
      </c>
      <c r="N396" s="14">
        <v>202000409735876</v>
      </c>
      <c r="P396" t="str">
        <f t="shared" si="6"/>
        <v/>
      </c>
    </row>
    <row r="397" spans="1:16" ht="16" x14ac:dyDescent="0.2">
      <c r="A397" s="8" t="s">
        <v>158</v>
      </c>
      <c r="C397" s="7" t="s">
        <v>2</v>
      </c>
      <c r="D397" s="7" t="s">
        <v>3389</v>
      </c>
      <c r="E397" s="7" t="str">
        <f>IF(OR(D397="", D397="___"),"", LEFT(D397,FIND(" &gt;",D397)-1))</f>
        <v>Success</v>
      </c>
      <c r="F397" s="7" t="str">
        <f>IF(OR(E397="Success",E397="Qualified Success"),"Current",IF(E397="Failure",IF(RIGHT(D397,6)="Future","Future",IF(RIGHT(D397,10)="Irrelevant","Irrelevant","Current")),""))</f>
        <v>Current</v>
      </c>
      <c r="G397" s="7" t="str">
        <f>IF(OR(ISBLANK(D397),D397="Unclassifiable &gt;"),"",IF(ISNUMBER(SEARCH("Utterance",D397)),"Utterance",IF(ISNUMBER(SEARCH("Response",D397)),"Response",IF(ISNUMBER(SEARCH("Interaction",D397)),"Interaction",IF(ISNUMBER(SEARCH("System",D397)),"System","")))))</f>
        <v/>
      </c>
      <c r="H397" s="7" t="str">
        <f>IF(G397="Utterance", IF(ISNUMBER(SEARCH("Unrecognized",D397)), "Unrecognized", IF(ISNUMBER(SEARCH("Mismatched",D397)), "Mismatched", IF(ISNUMBER(SEARCH("False Positive",D397)), "False Positive", "Irrelevant"))), "")</f>
        <v/>
      </c>
      <c r="J397" s="7" t="s">
        <v>3744</v>
      </c>
      <c r="K397" s="7" t="s">
        <v>3354</v>
      </c>
      <c r="L397" s="9">
        <v>44986</v>
      </c>
      <c r="M397" s="13">
        <v>0.65609953703703705</v>
      </c>
      <c r="N397" s="14">
        <v>204440003541617</v>
      </c>
      <c r="O397" s="7">
        <f>IF(LEN(TRIM($A397))=0,0,LEN($A397)-LEN(SUBSTITUTE($A397," ",""))+1)</f>
        <v>4</v>
      </c>
      <c r="P397">
        <f t="shared" si="6"/>
        <v>3411</v>
      </c>
    </row>
    <row r="398" spans="1:16" ht="128" x14ac:dyDescent="0.2">
      <c r="A398" s="8" t="s">
        <v>1839</v>
      </c>
      <c r="C398" s="7" t="s">
        <v>4</v>
      </c>
      <c r="K398" s="7" t="s">
        <v>3354</v>
      </c>
      <c r="L398" s="9">
        <v>44986</v>
      </c>
      <c r="M398" s="13">
        <v>0.65609953703703705</v>
      </c>
      <c r="N398" s="14">
        <v>204440003541617</v>
      </c>
      <c r="P398" t="str">
        <f t="shared" si="6"/>
        <v/>
      </c>
    </row>
    <row r="399" spans="1:16" ht="16" x14ac:dyDescent="0.2">
      <c r="A399" s="8" t="s">
        <v>208</v>
      </c>
      <c r="C399" s="7" t="s">
        <v>2</v>
      </c>
      <c r="D399" s="7" t="s">
        <v>3389</v>
      </c>
      <c r="E399" s="7" t="str">
        <f>IF(OR(D399="", D399="___"),"", LEFT(D399,FIND(" &gt;",D399)-1))</f>
        <v>Success</v>
      </c>
      <c r="F399" s="7" t="str">
        <f>IF(OR(E399="Success",E399="Qualified Success"),"Current",IF(E399="Failure",IF(RIGHT(D399,6)="Future","Future",IF(RIGHT(D399,10)="Irrelevant","Irrelevant","Current")),""))</f>
        <v>Current</v>
      </c>
      <c r="G399" s="7" t="str">
        <f>IF(OR(ISBLANK(D399),D399="Unclassifiable &gt;"),"",IF(ISNUMBER(SEARCH("Utterance",D399)),"Utterance",IF(ISNUMBER(SEARCH("Response",D399)),"Response",IF(ISNUMBER(SEARCH("Interaction",D399)),"Interaction",IF(ISNUMBER(SEARCH("System",D399)),"System","")))))</f>
        <v/>
      </c>
      <c r="H399" s="7" t="str">
        <f>IF(G399="Utterance", IF(ISNUMBER(SEARCH("Unrecognized",D399)), "Unrecognized", IF(ISNUMBER(SEARCH("Mismatched",D399)), "Mismatched", IF(ISNUMBER(SEARCH("False Positive",D399)), "False Positive", "Irrelevant"))), "")</f>
        <v/>
      </c>
      <c r="J399" s="7" t="s">
        <v>3756</v>
      </c>
      <c r="K399" s="7" t="s">
        <v>3354</v>
      </c>
      <c r="L399" s="9">
        <v>44986</v>
      </c>
      <c r="M399" s="13">
        <v>0.65741898148148148</v>
      </c>
      <c r="N399" s="14">
        <v>204440003486748</v>
      </c>
      <c r="O399" s="7">
        <f>IF(LEN(TRIM($A399))=0,0,LEN($A399)-LEN(SUBSTITUTE($A399," ",""))+1)</f>
        <v>2</v>
      </c>
      <c r="P399">
        <f t="shared" si="6"/>
        <v>3411</v>
      </c>
    </row>
    <row r="400" spans="1:16" ht="112" x14ac:dyDescent="0.2">
      <c r="A400" s="8" t="s">
        <v>373</v>
      </c>
      <c r="C400" s="7" t="s">
        <v>4</v>
      </c>
      <c r="K400" s="7" t="s">
        <v>3354</v>
      </c>
      <c r="L400" s="9">
        <v>44986</v>
      </c>
      <c r="M400" s="13">
        <v>0.65741898148148148</v>
      </c>
      <c r="N400" s="14">
        <v>204440003486748</v>
      </c>
      <c r="P400" t="str">
        <f t="shared" si="6"/>
        <v/>
      </c>
    </row>
    <row r="401" spans="1:16" ht="16" x14ac:dyDescent="0.2">
      <c r="A401" s="8" t="s">
        <v>1847</v>
      </c>
      <c r="C401" s="7" t="s">
        <v>2</v>
      </c>
      <c r="D401" s="7" t="s">
        <v>3389</v>
      </c>
      <c r="E401" s="7" t="str">
        <f>IF(OR(D401="", D401="___"),"", LEFT(D401,FIND(" &gt;",D401)-1))</f>
        <v>Success</v>
      </c>
      <c r="F401" s="7" t="str">
        <f>IF(OR(E401="Success",E401="Qualified Success"),"Current",IF(E401="Failure",IF(RIGHT(D401,6)="Future","Future",IF(RIGHT(D401,10)="Irrelevant","Irrelevant","Current")),""))</f>
        <v>Current</v>
      </c>
      <c r="G401" s="7" t="str">
        <f>IF(OR(ISBLANK(D401),D401="Unclassifiable &gt;"),"",IF(ISNUMBER(SEARCH("Utterance",D401)),"Utterance",IF(ISNUMBER(SEARCH("Response",D401)),"Response",IF(ISNUMBER(SEARCH("Interaction",D401)),"Interaction",IF(ISNUMBER(SEARCH("System",D401)),"System","")))))</f>
        <v/>
      </c>
      <c r="H401" s="7" t="str">
        <f>IF(G401="Utterance", IF(ISNUMBER(SEARCH("Unrecognized",D401)), "Unrecognized", IF(ISNUMBER(SEARCH("Mismatched",D401)), "Mismatched", IF(ISNUMBER(SEARCH("False Positive",D401)), "False Positive", "Irrelevant"))), "")</f>
        <v/>
      </c>
      <c r="I401" s="7" t="s">
        <v>3440</v>
      </c>
      <c r="J401" s="7" t="s">
        <v>3430</v>
      </c>
      <c r="K401" s="7" t="s">
        <v>3354</v>
      </c>
      <c r="L401" s="9">
        <v>44986</v>
      </c>
      <c r="M401" s="13">
        <v>0.66405092592592596</v>
      </c>
      <c r="N401" s="14">
        <v>204440003486103</v>
      </c>
      <c r="O401" s="7">
        <f>IF(LEN(TRIM($A401))=0,0,LEN($A401)-LEN(SUBSTITUTE($A401," ",""))+1)</f>
        <v>4</v>
      </c>
      <c r="P401">
        <f t="shared" si="6"/>
        <v>3411</v>
      </c>
    </row>
    <row r="402" spans="1:16" ht="16" x14ac:dyDescent="0.2">
      <c r="A402" s="8" t="s">
        <v>302</v>
      </c>
      <c r="B402" s="7" t="s">
        <v>3487</v>
      </c>
      <c r="C402" s="7" t="s">
        <v>2</v>
      </c>
      <c r="D402" s="7" t="s">
        <v>3389</v>
      </c>
      <c r="E402" s="7" t="str">
        <f>IF(OR(D402="", D402="___"),"", LEFT(D402,FIND(" &gt;",D402)-1))</f>
        <v>Success</v>
      </c>
      <c r="F402" s="7" t="str">
        <f>IF(OR(E402="Success",E402="Qualified Success"),"Current",IF(E402="Failure",IF(RIGHT(D402,6)="Future","Future",IF(RIGHT(D402,10)="Irrelevant","Irrelevant","Current")),""))</f>
        <v>Current</v>
      </c>
      <c r="G402" s="7" t="str">
        <f>IF(OR(ISBLANK(D402),D402="Unclassifiable &gt;"),"",IF(ISNUMBER(SEARCH("Utterance",D402)),"Utterance",IF(ISNUMBER(SEARCH("Response",D402)),"Response",IF(ISNUMBER(SEARCH("Interaction",D402)),"Interaction",IF(ISNUMBER(SEARCH("System",D402)),"System","")))))</f>
        <v/>
      </c>
      <c r="H402" s="7" t="str">
        <f>IF(G402="Utterance", IF(ISNUMBER(SEARCH("Unrecognized",D402)), "Unrecognized", IF(ISNUMBER(SEARCH("Mismatched",D402)), "Mismatched", IF(ISNUMBER(SEARCH("False Positive",D402)), "False Positive", "Irrelevant"))), "")</f>
        <v/>
      </c>
      <c r="J402" s="7" t="s">
        <v>3428</v>
      </c>
      <c r="K402" s="7" t="s">
        <v>3354</v>
      </c>
      <c r="L402" s="9">
        <v>44986</v>
      </c>
      <c r="M402" s="13">
        <v>0.66416666666666668</v>
      </c>
      <c r="N402" s="14">
        <v>204440003541231</v>
      </c>
      <c r="O402" s="7">
        <f>IF(LEN(TRIM($A402))=0,0,LEN($A402)-LEN(SUBSTITUTE($A402," ",""))+1)</f>
        <v>3</v>
      </c>
      <c r="P402">
        <f t="shared" si="6"/>
        <v>3411</v>
      </c>
    </row>
    <row r="403" spans="1:16" ht="64" x14ac:dyDescent="0.2">
      <c r="A403" s="8" t="s">
        <v>220</v>
      </c>
      <c r="C403" s="7" t="s">
        <v>4</v>
      </c>
      <c r="K403" s="7" t="s">
        <v>3354</v>
      </c>
      <c r="L403" s="9">
        <v>44986</v>
      </c>
      <c r="M403" s="13">
        <v>0.66416666666666668</v>
      </c>
      <c r="N403" s="14">
        <v>204440003541231</v>
      </c>
      <c r="P403" t="str">
        <f t="shared" si="6"/>
        <v/>
      </c>
    </row>
    <row r="404" spans="1:16" ht="192" x14ac:dyDescent="0.2">
      <c r="A404" s="8" t="s">
        <v>663</v>
      </c>
      <c r="C404" s="7" t="s">
        <v>4</v>
      </c>
      <c r="K404" s="7" t="s">
        <v>3354</v>
      </c>
      <c r="L404" s="9">
        <v>44986</v>
      </c>
      <c r="M404" s="13">
        <v>0.66431712962962963</v>
      </c>
      <c r="N404" s="14">
        <v>204440003486103</v>
      </c>
      <c r="P404" t="str">
        <f t="shared" si="6"/>
        <v/>
      </c>
    </row>
    <row r="405" spans="1:16" ht="16" x14ac:dyDescent="0.2">
      <c r="A405" s="8" t="s">
        <v>2442</v>
      </c>
      <c r="C405" s="7" t="s">
        <v>2</v>
      </c>
      <c r="D405" s="7" t="s">
        <v>3389</v>
      </c>
      <c r="E405" s="7" t="str">
        <f>IF(OR(D405="", D405="___"),"", LEFT(D405,FIND(" &gt;",D405)-1))</f>
        <v>Success</v>
      </c>
      <c r="F405" s="7" t="str">
        <f>IF(OR(E405="Success",E405="Qualified Success"),"Current",IF(E405="Failure",IF(RIGHT(D405,6)="Future","Future",IF(RIGHT(D405,10)="Irrelevant","Irrelevant","Current")),""))</f>
        <v>Current</v>
      </c>
      <c r="G405" s="7" t="str">
        <f>IF(OR(ISBLANK(D405),D405="Unclassifiable &gt;"),"",IF(ISNUMBER(SEARCH("Utterance",D405)),"Utterance",IF(ISNUMBER(SEARCH("Response",D405)),"Response",IF(ISNUMBER(SEARCH("Interaction",D405)),"Interaction",IF(ISNUMBER(SEARCH("System",D405)),"System","")))))</f>
        <v/>
      </c>
      <c r="H405" s="7" t="str">
        <f>IF(G405="Utterance", IF(ISNUMBER(SEARCH("Unrecognized",D405)), "Unrecognized", IF(ISNUMBER(SEARCH("Mismatched",D405)), "Mismatched", IF(ISNUMBER(SEARCH("False Positive",D405)), "False Positive", "Irrelevant"))), "")</f>
        <v/>
      </c>
      <c r="J405" s="7" t="s">
        <v>3742</v>
      </c>
      <c r="K405" s="7" t="s">
        <v>3354</v>
      </c>
      <c r="L405" s="9">
        <v>44986</v>
      </c>
      <c r="M405" s="13">
        <v>0.67024305555555552</v>
      </c>
      <c r="N405" s="14">
        <v>204440003506509</v>
      </c>
      <c r="O405" s="7">
        <f>IF(LEN(TRIM($A405))=0,0,LEN($A405)-LEN(SUBSTITUTE($A405," ",""))+1)</f>
        <v>5</v>
      </c>
      <c r="P405">
        <f t="shared" si="6"/>
        <v>3411</v>
      </c>
    </row>
    <row r="406" spans="1:16" ht="192" x14ac:dyDescent="0.2">
      <c r="A406" s="8" t="s">
        <v>862</v>
      </c>
      <c r="C406" s="7" t="s">
        <v>4</v>
      </c>
      <c r="K406" s="7" t="s">
        <v>3354</v>
      </c>
      <c r="L406" s="9">
        <v>44986</v>
      </c>
      <c r="M406" s="13">
        <v>0.67024305555555552</v>
      </c>
      <c r="N406" s="14">
        <v>204440003506509</v>
      </c>
      <c r="P406" t="str">
        <f t="shared" si="6"/>
        <v/>
      </c>
    </row>
    <row r="407" spans="1:16" ht="16" x14ac:dyDescent="0.2">
      <c r="A407" s="8" t="s">
        <v>154</v>
      </c>
      <c r="C407" s="7" t="s">
        <v>2</v>
      </c>
      <c r="D407" s="7" t="s">
        <v>3408</v>
      </c>
      <c r="E407" s="7" t="str">
        <f>IF(OR(D407="", D407="___"),"", LEFT(D407,FIND(" &gt;",D407)-1))</f>
        <v>Qualified Success</v>
      </c>
      <c r="F407" s="7" t="str">
        <f>IF(OR(E407="Success",E407="Qualified Success"),"Current",IF(E407="Failure",IF(RIGHT(D407,6)="Future","Future",IF(RIGHT(D407,10)="Irrelevant","Irrelevant","Current")),""))</f>
        <v>Current</v>
      </c>
      <c r="G407" s="7" t="str">
        <f>IF(OR(ISBLANK(D407),D407="Unclassifiable &gt;"),"",IF(ISNUMBER(SEARCH("Utterance",D407)),"Utterance",IF(ISNUMBER(SEARCH("Response",D407)),"Response",IF(ISNUMBER(SEARCH("Interaction",D407)),"Interaction",IF(ISNUMBER(SEARCH("System",D407)),"System","")))))</f>
        <v>Response</v>
      </c>
      <c r="H407" s="7" t="str">
        <f>IF(G407="Utterance", IF(ISNUMBER(SEARCH("Unrecognized",D407)), "Unrecognized", IF(ISNUMBER(SEARCH("Mismatched",D407)), "Mismatched", IF(ISNUMBER(SEARCH("False Positive",D407)), "False Positive", "Irrelevant"))), "")</f>
        <v/>
      </c>
      <c r="J407" s="7" t="s">
        <v>3750</v>
      </c>
      <c r="K407" s="7" t="s">
        <v>3354</v>
      </c>
      <c r="L407" s="9">
        <v>44986</v>
      </c>
      <c r="M407" s="13">
        <v>0.67751157407407403</v>
      </c>
      <c r="N407" s="14">
        <v>204440003486071</v>
      </c>
      <c r="O407" s="7">
        <f>IF(LEN(TRIM($A407))=0,0,LEN($A407)-LEN(SUBSTITUTE($A407," ",""))+1)</f>
        <v>3</v>
      </c>
      <c r="P407">
        <f t="shared" si="6"/>
        <v>46</v>
      </c>
    </row>
    <row r="408" spans="1:16" ht="240" x14ac:dyDescent="0.2">
      <c r="A408" s="8" t="s">
        <v>1844</v>
      </c>
      <c r="C408" s="7" t="s">
        <v>4</v>
      </c>
      <c r="K408" s="7" t="s">
        <v>3354</v>
      </c>
      <c r="L408" s="9">
        <v>44986</v>
      </c>
      <c r="M408" s="13">
        <v>0.67753472222222222</v>
      </c>
      <c r="N408" s="14">
        <v>204440003486071</v>
      </c>
      <c r="P408" t="str">
        <f t="shared" si="6"/>
        <v/>
      </c>
    </row>
    <row r="409" spans="1:16" ht="16" x14ac:dyDescent="0.2">
      <c r="A409" s="8" t="s">
        <v>2968</v>
      </c>
      <c r="C409" s="7" t="s">
        <v>2</v>
      </c>
      <c r="D409" s="7" t="s">
        <v>3391</v>
      </c>
      <c r="E409" s="7" t="str">
        <f>IF(OR(D409="", D409="___"),"", LEFT(D409,FIND(" &gt;",D409)-1))</f>
        <v>Failure</v>
      </c>
      <c r="F409" s="7" t="str">
        <f>IF(OR(E409="Success",E409="Qualified Success"),"Current",IF(E409="Failure",IF(RIGHT(D409,6)="Future","Future",IF(RIGHT(D409,10)="Irrelevant","Irrelevant","Current")),""))</f>
        <v>Current</v>
      </c>
      <c r="G409" s="7" t="str">
        <f>IF(OR(ISBLANK(D409),D409="Unclassifiable &gt;"),"",IF(ISNUMBER(SEARCH("Utterance",D409)),"Utterance",IF(ISNUMBER(SEARCH("Response",D409)),"Response",IF(ISNUMBER(SEARCH("Interaction",D409)),"Interaction",IF(ISNUMBER(SEARCH("System",D409)),"System","")))))</f>
        <v>Utterance</v>
      </c>
      <c r="H409" s="7" t="str">
        <f>IF(G409="Utterance", IF(ISNUMBER(SEARCH("Unrecognized",D409)), "Unrecognized", IF(ISNUMBER(SEARCH("Mismatched",D409)), "Mismatched", IF(ISNUMBER(SEARCH("False Positive",D409)), "False Positive", "Irrelevant"))), "")</f>
        <v>Mismatched</v>
      </c>
      <c r="J409" s="7" t="s">
        <v>213</v>
      </c>
      <c r="K409" s="7" t="s">
        <v>3354</v>
      </c>
      <c r="L409" s="9">
        <v>44986</v>
      </c>
      <c r="M409" s="13">
        <v>0.69240740740740747</v>
      </c>
      <c r="N409" s="14">
        <v>202000672034555</v>
      </c>
      <c r="O409" s="7">
        <f>IF(LEN(TRIM($A409))=0,0,LEN($A409)-LEN(SUBSTITUTE($A409," ",""))+1)</f>
        <v>5</v>
      </c>
      <c r="P409">
        <f t="shared" si="6"/>
        <v>705</v>
      </c>
    </row>
    <row r="410" spans="1:16" ht="64" x14ac:dyDescent="0.2">
      <c r="A410" s="8" t="s">
        <v>1243</v>
      </c>
      <c r="C410" s="7" t="s">
        <v>4</v>
      </c>
      <c r="K410" s="7" t="s">
        <v>3354</v>
      </c>
      <c r="L410" s="9">
        <v>44986</v>
      </c>
      <c r="M410" s="13">
        <v>0.69240740740740747</v>
      </c>
      <c r="N410" s="14">
        <v>202000672034555</v>
      </c>
      <c r="P410" t="str">
        <f t="shared" si="6"/>
        <v/>
      </c>
    </row>
    <row r="411" spans="1:16" ht="16" x14ac:dyDescent="0.2">
      <c r="A411" s="8" t="s">
        <v>302</v>
      </c>
      <c r="B411" s="7" t="s">
        <v>3487</v>
      </c>
      <c r="C411" s="7" t="s">
        <v>2</v>
      </c>
      <c r="D411" s="7" t="s">
        <v>3389</v>
      </c>
      <c r="E411" s="7" t="str">
        <f>IF(OR(D411="", D411="___"),"", LEFT(D411,FIND(" &gt;",D411)-1))</f>
        <v>Success</v>
      </c>
      <c r="F411" s="7" t="str">
        <f>IF(OR(E411="Success",E411="Qualified Success"),"Current",IF(E411="Failure",IF(RIGHT(D411,6)="Future","Future",IF(RIGHT(D411,10)="Irrelevant","Irrelevant","Current")),""))</f>
        <v>Current</v>
      </c>
      <c r="G411" s="7" t="str">
        <f>IF(OR(ISBLANK(D411),D411="Unclassifiable &gt;"),"",IF(ISNUMBER(SEARCH("Utterance",D411)),"Utterance",IF(ISNUMBER(SEARCH("Response",D411)),"Response",IF(ISNUMBER(SEARCH("Interaction",D411)),"Interaction",IF(ISNUMBER(SEARCH("System",D411)),"System","")))))</f>
        <v/>
      </c>
      <c r="H411" s="7" t="str">
        <f>IF(G411="Utterance", IF(ISNUMBER(SEARCH("Unrecognized",D411)), "Unrecognized", IF(ISNUMBER(SEARCH("Mismatched",D411)), "Mismatched", IF(ISNUMBER(SEARCH("False Positive",D411)), "False Positive", "Irrelevant"))), "")</f>
        <v/>
      </c>
      <c r="J411" s="7" t="s">
        <v>3428</v>
      </c>
      <c r="K411" s="7" t="s">
        <v>3354</v>
      </c>
      <c r="L411" s="9">
        <v>44986</v>
      </c>
      <c r="M411" s="13">
        <v>0.70056712962962964</v>
      </c>
      <c r="N411" s="14">
        <v>204440003497077</v>
      </c>
      <c r="O411" s="7">
        <f>IF(LEN(TRIM($A411))=0,0,LEN($A411)-LEN(SUBSTITUTE($A411," ",""))+1)</f>
        <v>3</v>
      </c>
      <c r="P411">
        <f t="shared" si="6"/>
        <v>3411</v>
      </c>
    </row>
    <row r="412" spans="1:16" ht="64" x14ac:dyDescent="0.2">
      <c r="A412" s="8" t="s">
        <v>220</v>
      </c>
      <c r="C412" s="7" t="s">
        <v>4</v>
      </c>
      <c r="K412" s="7" t="s">
        <v>3354</v>
      </c>
      <c r="L412" s="9">
        <v>44986</v>
      </c>
      <c r="M412" s="13">
        <v>0.70057870370370379</v>
      </c>
      <c r="N412" s="14">
        <v>204440003497077</v>
      </c>
      <c r="P412" t="str">
        <f t="shared" si="6"/>
        <v/>
      </c>
    </row>
    <row r="413" spans="1:16" ht="16" x14ac:dyDescent="0.2">
      <c r="A413" s="8" t="s">
        <v>2168</v>
      </c>
      <c r="C413" s="7" t="s">
        <v>2</v>
      </c>
      <c r="D413" s="7" t="s">
        <v>3391</v>
      </c>
      <c r="E413" s="7" t="str">
        <f>IF(OR(D413="", D413="___"),"", LEFT(D413,FIND(" &gt;",D413)-1))</f>
        <v>Failure</v>
      </c>
      <c r="F413" s="7" t="str">
        <f>IF(OR(E413="Success",E413="Qualified Success"),"Current",IF(E413="Failure",IF(RIGHT(D413,6)="Future","Future",IF(RIGHT(D413,10)="Irrelevant","Irrelevant","Current")),""))</f>
        <v>Current</v>
      </c>
      <c r="G413" s="7" t="str">
        <f>IF(OR(ISBLANK(D413),D413="Unclassifiable &gt;"),"",IF(ISNUMBER(SEARCH("Utterance",D413)),"Utterance",IF(ISNUMBER(SEARCH("Response",D413)),"Response",IF(ISNUMBER(SEARCH("Interaction",D413)),"Interaction",IF(ISNUMBER(SEARCH("System",D413)),"System","")))))</f>
        <v>Utterance</v>
      </c>
      <c r="H413" s="7" t="str">
        <f>IF(G413="Utterance", IF(ISNUMBER(SEARCH("Unrecognized",D413)), "Unrecognized", IF(ISNUMBER(SEARCH("Mismatched",D413)), "Mismatched", IF(ISNUMBER(SEARCH("False Positive",D413)), "False Positive", "Irrelevant"))), "")</f>
        <v>Mismatched</v>
      </c>
      <c r="J413" s="7" t="s">
        <v>3756</v>
      </c>
      <c r="K413" s="7" t="s">
        <v>3354</v>
      </c>
      <c r="L413" s="9">
        <v>44986</v>
      </c>
      <c r="M413" s="13">
        <v>0.7013194444444445</v>
      </c>
      <c r="N413" s="14">
        <v>204440003497077</v>
      </c>
      <c r="O413" s="7">
        <f>IF(LEN(TRIM($A413))=0,0,LEN($A413)-LEN(SUBSTITUTE($A413," ",""))+1)</f>
        <v>5</v>
      </c>
      <c r="P413">
        <f t="shared" si="6"/>
        <v>705</v>
      </c>
    </row>
    <row r="414" spans="1:16" ht="32" x14ac:dyDescent="0.2">
      <c r="A414" s="8" t="s">
        <v>3382</v>
      </c>
      <c r="C414" s="7" t="s">
        <v>4</v>
      </c>
      <c r="K414" s="7" t="s">
        <v>3354</v>
      </c>
      <c r="L414" s="9">
        <v>44986</v>
      </c>
      <c r="M414" s="13">
        <v>0.70158564814814817</v>
      </c>
      <c r="N414" s="14">
        <v>204440003497077</v>
      </c>
      <c r="P414" t="str">
        <f t="shared" si="6"/>
        <v/>
      </c>
    </row>
    <row r="415" spans="1:16" ht="112" x14ac:dyDescent="0.2">
      <c r="A415" s="8" t="s">
        <v>2169</v>
      </c>
      <c r="C415" s="7" t="s">
        <v>4</v>
      </c>
      <c r="K415" s="7" t="s">
        <v>3354</v>
      </c>
      <c r="L415" s="9">
        <v>44986</v>
      </c>
      <c r="M415" s="13">
        <v>0.70158564814814817</v>
      </c>
      <c r="N415" s="14">
        <v>204440003497077</v>
      </c>
      <c r="P415" t="str">
        <f t="shared" si="6"/>
        <v/>
      </c>
    </row>
    <row r="416" spans="1:16" ht="32" x14ac:dyDescent="0.2">
      <c r="A416" s="8" t="s">
        <v>268</v>
      </c>
      <c r="C416" s="7" t="s">
        <v>4</v>
      </c>
      <c r="K416" s="7" t="s">
        <v>3354</v>
      </c>
      <c r="L416" s="9">
        <v>44986</v>
      </c>
      <c r="M416" s="13">
        <v>0.70158564814814817</v>
      </c>
      <c r="N416" s="14">
        <v>204440003497077</v>
      </c>
      <c r="P416" t="str">
        <f t="shared" si="6"/>
        <v/>
      </c>
    </row>
    <row r="417" spans="1:16" ht="16" x14ac:dyDescent="0.2">
      <c r="A417" s="8" t="s">
        <v>302</v>
      </c>
      <c r="B417" s="7" t="s">
        <v>3487</v>
      </c>
      <c r="C417" s="7" t="s">
        <v>2</v>
      </c>
      <c r="D417" s="7" t="s">
        <v>3389</v>
      </c>
      <c r="E417" s="7" t="str">
        <f>IF(OR(D417="", D417="___"),"", LEFT(D417,FIND(" &gt;",D417)-1))</f>
        <v>Success</v>
      </c>
      <c r="F417" s="7" t="str">
        <f>IF(OR(E417="Success",E417="Qualified Success"),"Current",IF(E417="Failure",IF(RIGHT(D417,6)="Future","Future",IF(RIGHT(D417,10)="Irrelevant","Irrelevant","Current")),""))</f>
        <v>Current</v>
      </c>
      <c r="G417" s="7" t="str">
        <f>IF(OR(ISBLANK(D417),D417="Unclassifiable &gt;"),"",IF(ISNUMBER(SEARCH("Utterance",D417)),"Utterance",IF(ISNUMBER(SEARCH("Response",D417)),"Response",IF(ISNUMBER(SEARCH("Interaction",D417)),"Interaction",IF(ISNUMBER(SEARCH("System",D417)),"System","")))))</f>
        <v/>
      </c>
      <c r="H417" s="7" t="str">
        <f>IF(G417="Utterance", IF(ISNUMBER(SEARCH("Unrecognized",D417)), "Unrecognized", IF(ISNUMBER(SEARCH("Mismatched",D417)), "Mismatched", IF(ISNUMBER(SEARCH("False Positive",D417)), "False Positive", "Irrelevant"))), "")</f>
        <v/>
      </c>
      <c r="J417" s="7" t="s">
        <v>3428</v>
      </c>
      <c r="K417" s="7" t="s">
        <v>3354</v>
      </c>
      <c r="L417" s="9">
        <v>44986</v>
      </c>
      <c r="M417" s="13">
        <v>0.70311342592592585</v>
      </c>
      <c r="N417" s="14">
        <v>204440003497077</v>
      </c>
      <c r="O417" s="7">
        <f>IF(LEN(TRIM($A417))=0,0,LEN($A417)-LEN(SUBSTITUTE($A417," ",""))+1)</f>
        <v>3</v>
      </c>
      <c r="P417">
        <f t="shared" si="6"/>
        <v>3411</v>
      </c>
    </row>
    <row r="418" spans="1:16" ht="64" x14ac:dyDescent="0.2">
      <c r="A418" s="8" t="s">
        <v>220</v>
      </c>
      <c r="C418" s="7" t="s">
        <v>4</v>
      </c>
      <c r="K418" s="7" t="s">
        <v>3354</v>
      </c>
      <c r="L418" s="9">
        <v>44986</v>
      </c>
      <c r="M418" s="13">
        <v>0.70311342592592585</v>
      </c>
      <c r="N418" s="14">
        <v>204440003497077</v>
      </c>
      <c r="P418" t="str">
        <f t="shared" si="6"/>
        <v/>
      </c>
    </row>
    <row r="419" spans="1:16" ht="16" x14ac:dyDescent="0.2">
      <c r="A419" s="8" t="s">
        <v>380</v>
      </c>
      <c r="C419" s="7" t="s">
        <v>2</v>
      </c>
      <c r="D419" s="7" t="s">
        <v>3389</v>
      </c>
      <c r="E419" s="7" t="str">
        <f>IF(OR(D419="", D419="___"),"", LEFT(D419,FIND(" &gt;",D419)-1))</f>
        <v>Success</v>
      </c>
      <c r="F419" s="7" t="str">
        <f>IF(OR(E419="Success",E419="Qualified Success"),"Current",IF(E419="Failure",IF(RIGHT(D419,6)="Future","Future",IF(RIGHT(D419,10)="Irrelevant","Irrelevant","Current")),""))</f>
        <v>Current</v>
      </c>
      <c r="G419" s="7" t="str">
        <f>IF(OR(ISBLANK(D419),D419="Unclassifiable &gt;"),"",IF(ISNUMBER(SEARCH("Utterance",D419)),"Utterance",IF(ISNUMBER(SEARCH("Response",D419)),"Response",IF(ISNUMBER(SEARCH("Interaction",D419)),"Interaction",IF(ISNUMBER(SEARCH("System",D419)),"System","")))))</f>
        <v/>
      </c>
      <c r="H419" s="7" t="str">
        <f>IF(G419="Utterance", IF(ISNUMBER(SEARCH("Unrecognized",D419)), "Unrecognized", IF(ISNUMBER(SEARCH("Mismatched",D419)), "Mismatched", IF(ISNUMBER(SEARCH("False Positive",D419)), "False Positive", "Irrelevant"))), "")</f>
        <v/>
      </c>
      <c r="J419" s="7" t="s">
        <v>3756</v>
      </c>
      <c r="K419" s="7" t="s">
        <v>3354</v>
      </c>
      <c r="L419" s="9">
        <v>44986</v>
      </c>
      <c r="M419" s="13">
        <v>0.71226851851851858</v>
      </c>
      <c r="N419" s="14">
        <v>204440003491858</v>
      </c>
      <c r="O419" s="7">
        <f>IF(LEN(TRIM($A419))=0,0,LEN($A419)-LEN(SUBSTITUTE($A419," ",""))+1)</f>
        <v>4</v>
      </c>
      <c r="P419">
        <f t="shared" si="6"/>
        <v>3411</v>
      </c>
    </row>
    <row r="420" spans="1:16" ht="144" x14ac:dyDescent="0.2">
      <c r="A420" s="8" t="s">
        <v>2022</v>
      </c>
      <c r="C420" s="7" t="s">
        <v>4</v>
      </c>
      <c r="K420" s="7" t="s">
        <v>3354</v>
      </c>
      <c r="L420" s="9">
        <v>44986</v>
      </c>
      <c r="M420" s="13">
        <v>0.71228009259259262</v>
      </c>
      <c r="N420" s="14">
        <v>204440003491858</v>
      </c>
      <c r="P420" t="str">
        <f t="shared" si="6"/>
        <v/>
      </c>
    </row>
    <row r="421" spans="1:16" ht="16" x14ac:dyDescent="0.2">
      <c r="A421" s="8" t="s">
        <v>2948</v>
      </c>
      <c r="C421" s="7" t="s">
        <v>2</v>
      </c>
      <c r="D421" s="7" t="s">
        <v>3411</v>
      </c>
      <c r="E421" s="7" t="str">
        <f>IF(OR(D421="", D421="___"),"", LEFT(D421,FIND(" &gt;",D421)-1))</f>
        <v>Qualified Success</v>
      </c>
      <c r="F421" s="7" t="str">
        <f>IF(OR(E421="Success",E421="Qualified Success"),"Current",IF(E421="Failure",IF(RIGHT(D421,6)="Future","Future",IF(RIGHT(D421,10)="Irrelevant","Irrelevant","Current")),""))</f>
        <v>Current</v>
      </c>
      <c r="G421" s="7" t="str">
        <f>IF(OR(ISBLANK(D421),D421="Unclassifiable &gt;"),"",IF(ISNUMBER(SEARCH("Utterance",D421)),"Utterance",IF(ISNUMBER(SEARCH("Response",D421)),"Response",IF(ISNUMBER(SEARCH("Interaction",D421)),"Interaction",IF(ISNUMBER(SEARCH("System",D421)),"System","")))))</f>
        <v>Response</v>
      </c>
      <c r="H421" s="7" t="str">
        <f>IF(G421="Utterance", IF(ISNUMBER(SEARCH("Unrecognized",D421)), "Unrecognized", IF(ISNUMBER(SEARCH("Mismatched",D421)), "Mismatched", IF(ISNUMBER(SEARCH("False Positive",D421)), "False Positive", "Irrelevant"))), "")</f>
        <v/>
      </c>
      <c r="J421" s="7" t="s">
        <v>3741</v>
      </c>
      <c r="K421" s="7" t="s">
        <v>3354</v>
      </c>
      <c r="L421" s="9">
        <v>44986</v>
      </c>
      <c r="M421" s="13">
        <v>0.71456018518518516</v>
      </c>
      <c r="N421" s="14">
        <v>202000574008497</v>
      </c>
      <c r="O421" s="7">
        <f>IF(LEN(TRIM($A421))=0,0,LEN($A421)-LEN(SUBSTITUTE($A421," ",""))+1)</f>
        <v>8</v>
      </c>
      <c r="P421">
        <f t="shared" si="6"/>
        <v>201</v>
      </c>
    </row>
    <row r="422" spans="1:16" ht="160" x14ac:dyDescent="0.2">
      <c r="A422" s="8" t="s">
        <v>238</v>
      </c>
      <c r="C422" s="7" t="s">
        <v>4</v>
      </c>
      <c r="K422" s="7" t="s">
        <v>3354</v>
      </c>
      <c r="L422" s="9">
        <v>44986</v>
      </c>
      <c r="M422" s="13">
        <v>0.71456018518518516</v>
      </c>
      <c r="N422" s="14">
        <v>202000574008497</v>
      </c>
      <c r="P422" t="str">
        <f t="shared" si="6"/>
        <v/>
      </c>
    </row>
    <row r="423" spans="1:16" ht="16" x14ac:dyDescent="0.2">
      <c r="A423" s="8" t="s">
        <v>750</v>
      </c>
      <c r="C423" s="7" t="s">
        <v>2</v>
      </c>
      <c r="D423" s="7" t="s">
        <v>3389</v>
      </c>
      <c r="E423" s="7" t="str">
        <f>IF(OR(D423="", D423="___"),"", LEFT(D423,FIND(" &gt;",D423)-1))</f>
        <v>Success</v>
      </c>
      <c r="F423" s="7" t="str">
        <f>IF(OR(E423="Success",E423="Qualified Success"),"Current",IF(E423="Failure",IF(RIGHT(D423,6)="Future","Future",IF(RIGHT(D423,10)="Irrelevant","Irrelevant","Current")),""))</f>
        <v>Current</v>
      </c>
      <c r="G423" s="7" t="str">
        <f>IF(OR(ISBLANK(D423),D423="Unclassifiable &gt;"),"",IF(ISNUMBER(SEARCH("Utterance",D423)),"Utterance",IF(ISNUMBER(SEARCH("Response",D423)),"Response",IF(ISNUMBER(SEARCH("Interaction",D423)),"Interaction",IF(ISNUMBER(SEARCH("System",D423)),"System","")))))</f>
        <v/>
      </c>
      <c r="H423" s="7" t="str">
        <f>IF(G423="Utterance", IF(ISNUMBER(SEARCH("Unrecognized",D423)), "Unrecognized", IF(ISNUMBER(SEARCH("Mismatched",D423)), "Mismatched", IF(ISNUMBER(SEARCH("False Positive",D423)), "False Positive", "Irrelevant"))), "")</f>
        <v/>
      </c>
      <c r="J423" s="7" t="s">
        <v>3750</v>
      </c>
      <c r="K423" s="7" t="s">
        <v>3354</v>
      </c>
      <c r="L423" s="9">
        <v>44986</v>
      </c>
      <c r="M423" s="13">
        <v>0.73115740740740742</v>
      </c>
      <c r="N423" s="14">
        <v>513002211061671</v>
      </c>
      <c r="O423" s="7">
        <f>IF(LEN(TRIM($A423))=0,0,LEN($A423)-LEN(SUBSTITUTE($A423," ",""))+1)</f>
        <v>2</v>
      </c>
      <c r="P423">
        <f t="shared" si="6"/>
        <v>3411</v>
      </c>
    </row>
    <row r="424" spans="1:16" ht="240" x14ac:dyDescent="0.2">
      <c r="A424" s="8" t="s">
        <v>3077</v>
      </c>
      <c r="C424" s="7" t="s">
        <v>4</v>
      </c>
      <c r="K424" s="7" t="s">
        <v>3354</v>
      </c>
      <c r="L424" s="9">
        <v>44986</v>
      </c>
      <c r="M424" s="13">
        <v>0.73142361111111109</v>
      </c>
      <c r="N424" s="14">
        <v>513002211061671</v>
      </c>
      <c r="P424" t="str">
        <f t="shared" si="6"/>
        <v/>
      </c>
    </row>
    <row r="425" spans="1:16" ht="16" x14ac:dyDescent="0.2">
      <c r="A425" s="8" t="s">
        <v>154</v>
      </c>
      <c r="C425" s="7" t="s">
        <v>2</v>
      </c>
      <c r="D425" s="7" t="s">
        <v>3389</v>
      </c>
      <c r="E425" s="7" t="str">
        <f>IF(OR(D425="", D425="___"),"", LEFT(D425,FIND(" &gt;",D425)-1))</f>
        <v>Success</v>
      </c>
      <c r="F425" s="7" t="str">
        <f>IF(OR(E425="Success",E425="Qualified Success"),"Current",IF(E425="Failure",IF(RIGHT(D425,6)="Future","Future",IF(RIGHT(D425,10)="Irrelevant","Irrelevant","Current")),""))</f>
        <v>Current</v>
      </c>
      <c r="G425" s="7" t="str">
        <f>IF(OR(ISBLANK(D425),D425="Unclassifiable &gt;"),"",IF(ISNUMBER(SEARCH("Utterance",D425)),"Utterance",IF(ISNUMBER(SEARCH("Response",D425)),"Response",IF(ISNUMBER(SEARCH("Interaction",D425)),"Interaction",IF(ISNUMBER(SEARCH("System",D425)),"System","")))))</f>
        <v/>
      </c>
      <c r="H425" s="7" t="str">
        <f>IF(G425="Utterance", IF(ISNUMBER(SEARCH("Unrecognized",D425)), "Unrecognized", IF(ISNUMBER(SEARCH("Mismatched",D425)), "Mismatched", IF(ISNUMBER(SEARCH("False Positive",D425)), "False Positive", "Irrelevant"))), "")</f>
        <v/>
      </c>
      <c r="J425" s="7" t="s">
        <v>3750</v>
      </c>
      <c r="K425" s="7" t="s">
        <v>3354</v>
      </c>
      <c r="L425" s="9">
        <v>44986</v>
      </c>
      <c r="M425" s="13">
        <v>0.77192129629629624</v>
      </c>
      <c r="N425" s="14">
        <v>513002211061671</v>
      </c>
      <c r="O425" s="7">
        <f>IF(LEN(TRIM($A425))=0,0,LEN($A425)-LEN(SUBSTITUTE($A425," ",""))+1)</f>
        <v>3</v>
      </c>
      <c r="P425">
        <f t="shared" si="6"/>
        <v>3411</v>
      </c>
    </row>
    <row r="426" spans="1:16" ht="240" x14ac:dyDescent="0.2">
      <c r="A426" s="8" t="s">
        <v>3077</v>
      </c>
      <c r="C426" s="7" t="s">
        <v>4</v>
      </c>
      <c r="K426" s="7" t="s">
        <v>3354</v>
      </c>
      <c r="L426" s="9">
        <v>44986</v>
      </c>
      <c r="M426" s="13">
        <v>0.77219907407407407</v>
      </c>
      <c r="N426" s="14">
        <v>513002211061671</v>
      </c>
      <c r="P426" t="str">
        <f t="shared" si="6"/>
        <v/>
      </c>
    </row>
    <row r="427" spans="1:16" ht="16" x14ac:dyDescent="0.2">
      <c r="A427" s="8" t="s">
        <v>3078</v>
      </c>
      <c r="C427" s="7" t="s">
        <v>2</v>
      </c>
      <c r="D427" s="7" t="s">
        <v>3389</v>
      </c>
      <c r="E427" s="7" t="str">
        <f>IF(OR(D427="", D427="___"),"", LEFT(D427,FIND(" &gt;",D427)-1))</f>
        <v>Success</v>
      </c>
      <c r="F427" s="7" t="str">
        <f>IF(OR(E427="Success",E427="Qualified Success"),"Current",IF(E427="Failure",IF(RIGHT(D427,6)="Future","Future",IF(RIGHT(D427,10)="Irrelevant","Irrelevant","Current")),""))</f>
        <v>Current</v>
      </c>
      <c r="G427" s="7" t="str">
        <f>IF(OR(ISBLANK(D427),D427="Unclassifiable &gt;"),"",IF(ISNUMBER(SEARCH("Utterance",D427)),"Utterance",IF(ISNUMBER(SEARCH("Response",D427)),"Response",IF(ISNUMBER(SEARCH("Interaction",D427)),"Interaction",IF(ISNUMBER(SEARCH("System",D427)),"System","")))))</f>
        <v/>
      </c>
      <c r="H427" s="7" t="str">
        <f>IF(G427="Utterance", IF(ISNUMBER(SEARCH("Unrecognized",D427)), "Unrecognized", IF(ISNUMBER(SEARCH("Mismatched",D427)), "Mismatched", IF(ISNUMBER(SEARCH("False Positive",D427)), "False Positive", "Irrelevant"))), "")</f>
        <v/>
      </c>
      <c r="J427" s="7" t="s">
        <v>3756</v>
      </c>
      <c r="K427" s="7" t="s">
        <v>3355</v>
      </c>
      <c r="L427" s="9">
        <v>44987</v>
      </c>
      <c r="M427" s="13">
        <v>0.25508101851851855</v>
      </c>
      <c r="N427" s="14">
        <v>513002211061671</v>
      </c>
      <c r="O427" s="7">
        <f>IF(LEN(TRIM($A427))=0,0,LEN($A427)-LEN(SUBSTITUTE($A427," ",""))+1)</f>
        <v>2</v>
      </c>
      <c r="P427">
        <f t="shared" si="6"/>
        <v>3411</v>
      </c>
    </row>
    <row r="428" spans="1:16" ht="144" x14ac:dyDescent="0.2">
      <c r="A428" s="8" t="s">
        <v>3079</v>
      </c>
      <c r="C428" s="7" t="s">
        <v>4</v>
      </c>
      <c r="K428" s="7" t="s">
        <v>3355</v>
      </c>
      <c r="L428" s="9">
        <v>44987</v>
      </c>
      <c r="M428" s="13">
        <v>0.25532407407407409</v>
      </c>
      <c r="N428" s="14">
        <v>513002211061671</v>
      </c>
      <c r="P428" t="str">
        <f t="shared" si="6"/>
        <v/>
      </c>
    </row>
    <row r="429" spans="1:16" ht="16" x14ac:dyDescent="0.2">
      <c r="A429" s="8" t="s">
        <v>593</v>
      </c>
      <c r="C429" s="7" t="s">
        <v>2</v>
      </c>
      <c r="D429" s="7" t="s">
        <v>3389</v>
      </c>
      <c r="E429" s="7" t="str">
        <f>IF(OR(D429="", D429="___"),"", LEFT(D429,FIND(" &gt;",D429)-1))</f>
        <v>Success</v>
      </c>
      <c r="F429" s="7" t="str">
        <f>IF(OR(E429="Success",E429="Qualified Success"),"Current",IF(E429="Failure",IF(RIGHT(D429,6)="Future","Future",IF(RIGHT(D429,10)="Irrelevant","Irrelevant","Current")),""))</f>
        <v>Current</v>
      </c>
      <c r="G429" s="7" t="str">
        <f>IF(OR(ISBLANK(D429),D429="Unclassifiable &gt;"),"",IF(ISNUMBER(SEARCH("Utterance",D429)),"Utterance",IF(ISNUMBER(SEARCH("Response",D429)),"Response",IF(ISNUMBER(SEARCH("Interaction",D429)),"Interaction",IF(ISNUMBER(SEARCH("System",D429)),"System","")))))</f>
        <v/>
      </c>
      <c r="H429" s="7" t="str">
        <f>IF(G429="Utterance", IF(ISNUMBER(SEARCH("Unrecognized",D429)), "Unrecognized", IF(ISNUMBER(SEARCH("Mismatched",D429)), "Mismatched", IF(ISNUMBER(SEARCH("False Positive",D429)), "False Positive", "Irrelevant"))), "")</f>
        <v/>
      </c>
      <c r="J429" s="7" t="s">
        <v>3743</v>
      </c>
      <c r="K429" s="7" t="s">
        <v>3355</v>
      </c>
      <c r="L429" s="9">
        <v>44987</v>
      </c>
      <c r="M429" s="13">
        <v>0.29428240740740741</v>
      </c>
      <c r="N429" s="14">
        <v>202000188097409</v>
      </c>
      <c r="O429" s="7">
        <f>IF(LEN(TRIM($A429))=0,0,LEN($A429)-LEN(SUBSTITUTE($A429," ",""))+1)</f>
        <v>2</v>
      </c>
      <c r="P429">
        <f t="shared" si="6"/>
        <v>3411</v>
      </c>
    </row>
    <row r="430" spans="1:16" ht="224" x14ac:dyDescent="0.2">
      <c r="A430" s="8" t="s">
        <v>3532</v>
      </c>
      <c r="C430" s="7" t="s">
        <v>4</v>
      </c>
      <c r="K430" s="7" t="s">
        <v>3355</v>
      </c>
      <c r="L430" s="9">
        <v>44987</v>
      </c>
      <c r="M430" s="13">
        <v>0.29457175925925927</v>
      </c>
      <c r="N430" s="14">
        <v>202000188097409</v>
      </c>
      <c r="P430" t="str">
        <f t="shared" si="6"/>
        <v/>
      </c>
    </row>
    <row r="431" spans="1:16" ht="16" x14ac:dyDescent="0.2">
      <c r="A431" s="8" t="s">
        <v>3145</v>
      </c>
      <c r="C431" s="7" t="s">
        <v>2</v>
      </c>
      <c r="D431" s="7" t="s">
        <v>3391</v>
      </c>
      <c r="E431" s="7" t="str">
        <f>IF(OR(D431="", D431="___"),"", LEFT(D431,FIND(" &gt;",D431)-1))</f>
        <v>Failure</v>
      </c>
      <c r="F431" s="7" t="str">
        <f>IF(OR(E431="Success",E431="Qualified Success"),"Current",IF(E431="Failure",IF(RIGHT(D431,6)="Future","Future",IF(RIGHT(D431,10)="Irrelevant","Irrelevant","Current")),""))</f>
        <v>Current</v>
      </c>
      <c r="G431" s="7" t="str">
        <f>IF(OR(ISBLANK(D431),D431="Unclassifiable &gt;"),"",IF(ISNUMBER(SEARCH("Utterance",D431)),"Utterance",IF(ISNUMBER(SEARCH("Response",D431)),"Response",IF(ISNUMBER(SEARCH("Interaction",D431)),"Interaction",IF(ISNUMBER(SEARCH("System",D431)),"System","")))))</f>
        <v>Utterance</v>
      </c>
      <c r="H431" s="7" t="str">
        <f>IF(G431="Utterance", IF(ISNUMBER(SEARCH("Unrecognized",D431)), "Unrecognized", IF(ISNUMBER(SEARCH("Mismatched",D431)), "Mismatched", IF(ISNUMBER(SEARCH("False Positive",D431)), "False Positive", "Irrelevant"))), "")</f>
        <v>Mismatched</v>
      </c>
      <c r="J431" s="7" t="s">
        <v>3459</v>
      </c>
      <c r="K431" s="7" t="s">
        <v>3355</v>
      </c>
      <c r="L431" s="9">
        <v>44987</v>
      </c>
      <c r="M431" s="13">
        <v>0.2948958333333333</v>
      </c>
      <c r="N431" s="14">
        <v>513002584436618</v>
      </c>
      <c r="O431" s="7">
        <f>IF(LEN(TRIM($A431))=0,0,LEN($A431)-LEN(SUBSTITUTE($A431," ",""))+1)</f>
        <v>3</v>
      </c>
      <c r="P431">
        <f t="shared" si="6"/>
        <v>705</v>
      </c>
    </row>
    <row r="432" spans="1:16" ht="80" x14ac:dyDescent="0.2">
      <c r="A432" s="8" t="s">
        <v>398</v>
      </c>
      <c r="C432" s="7" t="s">
        <v>4</v>
      </c>
      <c r="K432" s="7" t="s">
        <v>3355</v>
      </c>
      <c r="L432" s="9">
        <v>44987</v>
      </c>
      <c r="M432" s="13">
        <v>0.2948958333333333</v>
      </c>
      <c r="N432" s="14">
        <v>513002584436618</v>
      </c>
      <c r="P432" t="str">
        <f t="shared" si="6"/>
        <v/>
      </c>
    </row>
    <row r="433" spans="1:16" ht="16" x14ac:dyDescent="0.2">
      <c r="A433" s="8" t="s">
        <v>314</v>
      </c>
      <c r="C433" s="7" t="s">
        <v>2</v>
      </c>
      <c r="D433" s="7" t="s">
        <v>3405</v>
      </c>
      <c r="E433" s="7" t="str">
        <f>IF(OR(D433="", D433="___"),"", LEFT(D433,FIND(" &gt;",D433)-1))</f>
        <v>Failure</v>
      </c>
      <c r="F433" s="7" t="str">
        <f>IF(OR(E433="Success",E433="Qualified Success"),"Current",IF(E433="Failure",IF(RIGHT(D433,6)="Future","Future",IF(RIGHT(D433,10)="Irrelevant","Irrelevant","Current")),""))</f>
        <v>Current</v>
      </c>
      <c r="G433" s="7" t="str">
        <f>IF(OR(ISBLANK(D433),D433="Unclassifiable &gt;"),"",IF(ISNUMBER(SEARCH("Utterance",D433)),"Utterance",IF(ISNUMBER(SEARCH("Response",D433)),"Response",IF(ISNUMBER(SEARCH("Interaction",D433)),"Interaction",IF(ISNUMBER(SEARCH("System",D433)),"System","")))))</f>
        <v>System</v>
      </c>
      <c r="H433" s="7" t="str">
        <f>IF(G433="Utterance", IF(ISNUMBER(SEARCH("Unrecognized",D433)), "Unrecognized", IF(ISNUMBER(SEARCH("Mismatched",D433)), "Mismatched", IF(ISNUMBER(SEARCH("False Positive",D433)), "False Positive", "Irrelevant"))), "")</f>
        <v/>
      </c>
      <c r="I433" s="7" t="s">
        <v>152</v>
      </c>
      <c r="J433" s="7" t="s">
        <v>3743</v>
      </c>
      <c r="K433" s="7" t="s">
        <v>3355</v>
      </c>
      <c r="L433" s="9">
        <v>44987</v>
      </c>
      <c r="M433" s="13">
        <v>0.29511574074074071</v>
      </c>
      <c r="N433" s="14">
        <v>202000188097409</v>
      </c>
      <c r="O433" s="7">
        <f>IF(LEN(TRIM($A433))=0,0,LEN($A433)-LEN(SUBSTITUTE($A433," ",""))+1)</f>
        <v>9</v>
      </c>
      <c r="P433">
        <f t="shared" si="6"/>
        <v>168</v>
      </c>
    </row>
    <row r="434" spans="1:16" ht="16" x14ac:dyDescent="0.2">
      <c r="A434" s="8" t="s">
        <v>892</v>
      </c>
      <c r="C434" s="7" t="s">
        <v>2</v>
      </c>
      <c r="D434" s="7" t="s">
        <v>3389</v>
      </c>
      <c r="E434" s="7" t="str">
        <f>IF(OR(D434="", D434="___"),"", LEFT(D434,FIND(" &gt;",D434)-1))</f>
        <v>Success</v>
      </c>
      <c r="F434" s="7" t="str">
        <f>IF(OR(E434="Success",E434="Qualified Success"),"Current",IF(E434="Failure",IF(RIGHT(D434,6)="Future","Future",IF(RIGHT(D434,10)="Irrelevant","Irrelevant","Current")),""))</f>
        <v>Current</v>
      </c>
      <c r="G434" s="7" t="str">
        <f>IF(OR(ISBLANK(D434),D434="Unclassifiable &gt;"),"",IF(ISNUMBER(SEARCH("Utterance",D434)),"Utterance",IF(ISNUMBER(SEARCH("Response",D434)),"Response",IF(ISNUMBER(SEARCH("Interaction",D434)),"Interaction",IF(ISNUMBER(SEARCH("System",D434)),"System","")))))</f>
        <v/>
      </c>
      <c r="H434" s="7" t="str">
        <f>IF(G434="Utterance", IF(ISNUMBER(SEARCH("Unrecognized",D434)), "Unrecognized", IF(ISNUMBER(SEARCH("Mismatched",D434)), "Mismatched", IF(ISNUMBER(SEARCH("False Positive",D434)), "False Positive", "Irrelevant"))), "")</f>
        <v/>
      </c>
      <c r="J434" s="7" t="s">
        <v>3743</v>
      </c>
      <c r="K434" s="7" t="s">
        <v>3355</v>
      </c>
      <c r="L434" s="9">
        <v>44987</v>
      </c>
      <c r="M434" s="13">
        <v>0.29511574074074071</v>
      </c>
      <c r="N434" s="14">
        <v>202000188097409</v>
      </c>
      <c r="O434" s="7">
        <f>IF(LEN(TRIM($A434))=0,0,LEN($A434)-LEN(SUBSTITUTE($A434," ",""))+1)</f>
        <v>9</v>
      </c>
      <c r="P434">
        <f t="shared" si="6"/>
        <v>3411</v>
      </c>
    </row>
    <row r="435" spans="1:16" ht="16" x14ac:dyDescent="0.2">
      <c r="A435" s="8" t="s">
        <v>152</v>
      </c>
      <c r="C435" s="7" t="s">
        <v>4</v>
      </c>
      <c r="K435" s="7" t="s">
        <v>3355</v>
      </c>
      <c r="L435" s="9">
        <v>44987</v>
      </c>
      <c r="M435" s="13">
        <v>0.29511574074074071</v>
      </c>
      <c r="N435" s="14">
        <v>202000188097409</v>
      </c>
      <c r="P435" t="str">
        <f t="shared" si="6"/>
        <v/>
      </c>
    </row>
    <row r="436" spans="1:16" ht="224" x14ac:dyDescent="0.2">
      <c r="A436" s="8" t="s">
        <v>3532</v>
      </c>
      <c r="C436" s="7" t="s">
        <v>4</v>
      </c>
      <c r="K436" s="7" t="s">
        <v>3355</v>
      </c>
      <c r="L436" s="9">
        <v>44987</v>
      </c>
      <c r="M436" s="13">
        <v>0.2951273148148148</v>
      </c>
      <c r="N436" s="14">
        <v>202000188097409</v>
      </c>
      <c r="P436" t="str">
        <f t="shared" si="6"/>
        <v/>
      </c>
    </row>
    <row r="437" spans="1:16" ht="16" x14ac:dyDescent="0.2">
      <c r="A437" s="8" t="s">
        <v>260</v>
      </c>
      <c r="C437" s="7" t="s">
        <v>2</v>
      </c>
      <c r="D437" s="7" t="s">
        <v>3389</v>
      </c>
      <c r="E437" s="7" t="str">
        <f>IF(OR(D437="", D437="___"),"", LEFT(D437,FIND(" &gt;",D437)-1))</f>
        <v>Success</v>
      </c>
      <c r="F437" s="7" t="str">
        <f>IF(OR(E437="Success",E437="Qualified Success"),"Current",IF(E437="Failure",IF(RIGHT(D437,6)="Future","Future",IF(RIGHT(D437,10)="Irrelevant","Irrelevant","Current")),""))</f>
        <v>Current</v>
      </c>
      <c r="G437" s="7" t="str">
        <f>IF(OR(ISBLANK(D437),D437="Unclassifiable &gt;"),"",IF(ISNUMBER(SEARCH("Utterance",D437)),"Utterance",IF(ISNUMBER(SEARCH("Response",D437)),"Response",IF(ISNUMBER(SEARCH("Interaction",D437)),"Interaction",IF(ISNUMBER(SEARCH("System",D437)),"System","")))))</f>
        <v/>
      </c>
      <c r="H437" s="7" t="str">
        <f>IF(G437="Utterance", IF(ISNUMBER(SEARCH("Unrecognized",D437)), "Unrecognized", IF(ISNUMBER(SEARCH("Mismatched",D437)), "Mismatched", IF(ISNUMBER(SEARCH("False Positive",D437)), "False Positive", "Irrelevant"))), "")</f>
        <v/>
      </c>
      <c r="J437" s="7" t="s">
        <v>3743</v>
      </c>
      <c r="K437" s="7" t="s">
        <v>3355</v>
      </c>
      <c r="L437" s="9">
        <v>44987</v>
      </c>
      <c r="M437" s="13">
        <v>0.29532407407407407</v>
      </c>
      <c r="N437" s="14">
        <v>202000188097409</v>
      </c>
      <c r="O437" s="7">
        <f>IF(LEN(TRIM($A437))=0,0,LEN($A437)-LEN(SUBSTITUTE($A437," ",""))+1)</f>
        <v>6</v>
      </c>
      <c r="P437">
        <f t="shared" si="6"/>
        <v>3411</v>
      </c>
    </row>
    <row r="438" spans="1:16" ht="48" x14ac:dyDescent="0.2">
      <c r="A438" s="8" t="s">
        <v>261</v>
      </c>
      <c r="C438" s="7" t="s">
        <v>4</v>
      </c>
      <c r="K438" s="7" t="s">
        <v>3355</v>
      </c>
      <c r="L438" s="9">
        <v>44987</v>
      </c>
      <c r="M438" s="13">
        <v>0.29533564814814817</v>
      </c>
      <c r="N438" s="14">
        <v>202000188097409</v>
      </c>
      <c r="P438" t="str">
        <f t="shared" si="6"/>
        <v/>
      </c>
    </row>
    <row r="439" spans="1:16" ht="16" x14ac:dyDescent="0.2">
      <c r="A439" s="8" t="s">
        <v>2798</v>
      </c>
      <c r="C439" s="7" t="s">
        <v>2</v>
      </c>
      <c r="D439" s="7" t="s">
        <v>3393</v>
      </c>
      <c r="E439" s="7" t="str">
        <f>IF(OR(D439="", D439="___"),"", LEFT(D439,FIND(" &gt;",D439)-1))</f>
        <v>Failure</v>
      </c>
      <c r="F439" s="7" t="str">
        <f>IF(OR(E439="Success",E439="Qualified Success"),"Current",IF(E439="Failure",IF(RIGHT(D439,6)="Future","Future",IF(RIGHT(D439,10)="Irrelevant","Irrelevant","Current")),""))</f>
        <v>Current</v>
      </c>
      <c r="G439" s="7" t="str">
        <f>IF(OR(ISBLANK(D439),D439="Unclassifiable &gt;"),"",IF(ISNUMBER(SEARCH("Utterance",D439)),"Utterance",IF(ISNUMBER(SEARCH("Response",D439)),"Response",IF(ISNUMBER(SEARCH("Interaction",D439)),"Interaction",IF(ISNUMBER(SEARCH("System",D439)),"System","")))))</f>
        <v>Utterance</v>
      </c>
      <c r="H439" s="7" t="str">
        <f>IF(G439="Utterance", IF(ISNUMBER(SEARCH("Unrecognized",D439)), "Unrecognized", IF(ISNUMBER(SEARCH("Mismatched",D439)), "Mismatched", IF(ISNUMBER(SEARCH("False Positive",D439)), "False Positive", "Irrelevant"))), "")</f>
        <v>Unrecognized</v>
      </c>
      <c r="J439" s="7" t="s">
        <v>3743</v>
      </c>
      <c r="K439" s="7" t="s">
        <v>3355</v>
      </c>
      <c r="L439" s="9">
        <v>44987</v>
      </c>
      <c r="M439" s="13">
        <v>0.29554398148148148</v>
      </c>
      <c r="N439" s="14">
        <v>202000188097409</v>
      </c>
      <c r="O439" s="7">
        <f>IF(LEN(TRIM($A439))=0,0,LEN($A439)-LEN(SUBSTITUTE($A439," ",""))+1)</f>
        <v>1</v>
      </c>
      <c r="P439">
        <f t="shared" si="6"/>
        <v>4</v>
      </c>
    </row>
    <row r="440" spans="1:16" ht="224" x14ac:dyDescent="0.2">
      <c r="A440" s="8" t="s">
        <v>3533</v>
      </c>
      <c r="C440" s="7" t="s">
        <v>4</v>
      </c>
      <c r="K440" s="7" t="s">
        <v>3355</v>
      </c>
      <c r="L440" s="9">
        <v>44987</v>
      </c>
      <c r="M440" s="13">
        <v>0.29555555555555557</v>
      </c>
      <c r="N440" s="14">
        <v>202000188097409</v>
      </c>
      <c r="P440" t="str">
        <f t="shared" si="6"/>
        <v/>
      </c>
    </row>
    <row r="441" spans="1:16" ht="16" x14ac:dyDescent="0.2">
      <c r="A441" s="8" t="s">
        <v>249</v>
      </c>
      <c r="C441" s="7" t="s">
        <v>2</v>
      </c>
      <c r="D441" s="7" t="s">
        <v>3389</v>
      </c>
      <c r="E441" s="7" t="str">
        <f>IF(OR(D441="", D441="___"),"", LEFT(D441,FIND(" &gt;",D441)-1))</f>
        <v>Success</v>
      </c>
      <c r="F441" s="7" t="str">
        <f>IF(OR(E441="Success",E441="Qualified Success"),"Current",IF(E441="Failure",IF(RIGHT(D441,6)="Future","Future",IF(RIGHT(D441,10)="Irrelevant","Irrelevant","Current")),""))</f>
        <v>Current</v>
      </c>
      <c r="G441" s="7" t="str">
        <f>IF(OR(ISBLANK(D441),D441="Unclassifiable &gt;"),"",IF(ISNUMBER(SEARCH("Utterance",D441)),"Utterance",IF(ISNUMBER(SEARCH("Response",D441)),"Response",IF(ISNUMBER(SEARCH("Interaction",D441)),"Interaction",IF(ISNUMBER(SEARCH("System",D441)),"System","")))))</f>
        <v/>
      </c>
      <c r="H441" s="7" t="str">
        <f>IF(G441="Utterance", IF(ISNUMBER(SEARCH("Unrecognized",D441)), "Unrecognized", IF(ISNUMBER(SEARCH("Mismatched",D441)), "Mismatched", IF(ISNUMBER(SEARCH("False Positive",D441)), "False Positive", "Irrelevant"))), "")</f>
        <v/>
      </c>
      <c r="I441" s="7" t="s">
        <v>3440</v>
      </c>
      <c r="J441" s="7" t="s">
        <v>3741</v>
      </c>
      <c r="K441" s="7" t="s">
        <v>3355</v>
      </c>
      <c r="L441" s="9">
        <v>44987</v>
      </c>
      <c r="M441" s="13">
        <v>0.31680555555555556</v>
      </c>
      <c r="N441" s="14">
        <v>204440003509399</v>
      </c>
      <c r="O441" s="7">
        <f>IF(LEN(TRIM($A441))=0,0,LEN($A441)-LEN(SUBSTITUTE($A441," ",""))+1)</f>
        <v>2</v>
      </c>
      <c r="P441">
        <f t="shared" si="6"/>
        <v>3411</v>
      </c>
    </row>
    <row r="442" spans="1:16" ht="147" customHeight="1" x14ac:dyDescent="0.2">
      <c r="A442" s="8" t="s">
        <v>402</v>
      </c>
      <c r="C442" s="7" t="s">
        <v>2</v>
      </c>
      <c r="D442" s="7" t="s">
        <v>3389</v>
      </c>
      <c r="E442" s="7" t="str">
        <f>IF(OR(D442="", D442="___"),"", LEFT(D442,FIND(" &gt;",D442)-1))</f>
        <v>Success</v>
      </c>
      <c r="F442" s="7" t="str">
        <f>IF(OR(E442="Success",E442="Qualified Success"),"Current",IF(E442="Failure",IF(RIGHT(D442,6)="Future","Future",IF(RIGHT(D442,10)="Irrelevant","Irrelevant","Current")),""))</f>
        <v>Current</v>
      </c>
      <c r="G442" s="7" t="str">
        <f>IF(OR(ISBLANK(D442),D442="Unclassifiable &gt;"),"",IF(ISNUMBER(SEARCH("Utterance",D442)),"Utterance",IF(ISNUMBER(SEARCH("Response",D442)),"Response",IF(ISNUMBER(SEARCH("Interaction",D442)),"Interaction",IF(ISNUMBER(SEARCH("System",D442)),"System","")))))</f>
        <v/>
      </c>
      <c r="H442" s="7" t="str">
        <f>IF(G442="Utterance", IF(ISNUMBER(SEARCH("Unrecognized",D442)), "Unrecognized", IF(ISNUMBER(SEARCH("Mismatched",D442)), "Mismatched", IF(ISNUMBER(SEARCH("False Positive",D442)), "False Positive", "Irrelevant"))), "")</f>
        <v/>
      </c>
      <c r="J442" s="7" t="s">
        <v>3741</v>
      </c>
      <c r="K442" s="7" t="s">
        <v>3355</v>
      </c>
      <c r="L442" s="9">
        <v>44987</v>
      </c>
      <c r="M442" s="13">
        <v>0.31708333333333333</v>
      </c>
      <c r="N442" s="14">
        <v>204440003509399</v>
      </c>
      <c r="O442" s="7">
        <f>IF(LEN(TRIM($A442))=0,0,LEN($A442)-LEN(SUBSTITUTE($A442," ",""))+1)</f>
        <v>6</v>
      </c>
      <c r="P442">
        <f t="shared" si="6"/>
        <v>3411</v>
      </c>
    </row>
    <row r="443" spans="1:16" ht="144" x14ac:dyDescent="0.2">
      <c r="A443" s="8" t="s">
        <v>250</v>
      </c>
      <c r="C443" s="7" t="s">
        <v>4</v>
      </c>
      <c r="K443" s="7" t="s">
        <v>3355</v>
      </c>
      <c r="L443" s="9">
        <v>44987</v>
      </c>
      <c r="M443" s="13">
        <v>0.31708333333333333</v>
      </c>
      <c r="N443" s="14">
        <v>204440003509399</v>
      </c>
      <c r="P443" t="str">
        <f t="shared" si="6"/>
        <v/>
      </c>
    </row>
    <row r="444" spans="1:16" ht="146" customHeight="1" x14ac:dyDescent="0.2">
      <c r="A444" s="8" t="s">
        <v>250</v>
      </c>
      <c r="C444" s="7" t="s">
        <v>4</v>
      </c>
      <c r="K444" s="7" t="s">
        <v>3355</v>
      </c>
      <c r="L444" s="9">
        <v>44987</v>
      </c>
      <c r="M444" s="13">
        <v>0.31708333333333333</v>
      </c>
      <c r="N444" s="14">
        <v>204440003509399</v>
      </c>
      <c r="P444" t="str">
        <f t="shared" si="6"/>
        <v/>
      </c>
    </row>
    <row r="445" spans="1:16" ht="16" x14ac:dyDescent="0.2">
      <c r="A445" s="8" t="s">
        <v>269</v>
      </c>
      <c r="B445" s="7" t="s">
        <v>3487</v>
      </c>
      <c r="C445" s="7" t="s">
        <v>2</v>
      </c>
      <c r="D445" s="7" t="s">
        <v>3389</v>
      </c>
      <c r="E445" s="7" t="str">
        <f>IF(OR(D445="", D445="___"),"", LEFT(D445,FIND(" &gt;",D445)-1))</f>
        <v>Success</v>
      </c>
      <c r="F445" s="7" t="str">
        <f>IF(OR(E445="Success",E445="Qualified Success"),"Current",IF(E445="Failure",IF(RIGHT(D445,6)="Future","Future",IF(RIGHT(D445,10)="Irrelevant","Irrelevant","Current")),""))</f>
        <v>Current</v>
      </c>
      <c r="G445" s="7" t="str">
        <f>IF(OR(ISBLANK(D445),D445="Unclassifiable &gt;"),"",IF(ISNUMBER(SEARCH("Utterance",D445)),"Utterance",IF(ISNUMBER(SEARCH("Response",D445)),"Response",IF(ISNUMBER(SEARCH("Interaction",D445)),"Interaction",IF(ISNUMBER(SEARCH("System",D445)),"System","")))))</f>
        <v/>
      </c>
      <c r="H445" s="7" t="str">
        <f>IF(G445="Utterance", IF(ISNUMBER(SEARCH("Unrecognized",D445)), "Unrecognized", IF(ISNUMBER(SEARCH("Mismatched",D445)), "Mismatched", IF(ISNUMBER(SEARCH("False Positive",D445)), "False Positive", "Irrelevant"))), "")</f>
        <v/>
      </c>
      <c r="J445" s="7" t="s">
        <v>3428</v>
      </c>
      <c r="K445" s="7" t="s">
        <v>3355</v>
      </c>
      <c r="L445" s="9">
        <v>44987</v>
      </c>
      <c r="M445" s="13">
        <v>0.32177083333333334</v>
      </c>
      <c r="N445" s="14">
        <v>204440003502074</v>
      </c>
      <c r="O445" s="7">
        <f>IF(LEN(TRIM($A445))=0,0,LEN($A445)-LEN(SUBSTITUTE($A445," ",""))+1)</f>
        <v>3</v>
      </c>
      <c r="P445">
        <f t="shared" si="6"/>
        <v>3411</v>
      </c>
    </row>
    <row r="446" spans="1:16" ht="64" x14ac:dyDescent="0.2">
      <c r="A446" s="8" t="s">
        <v>270</v>
      </c>
      <c r="C446" s="7" t="s">
        <v>4</v>
      </c>
      <c r="K446" s="7" t="s">
        <v>3355</v>
      </c>
      <c r="L446" s="9">
        <v>44987</v>
      </c>
      <c r="M446" s="13">
        <v>0.32177083333333334</v>
      </c>
      <c r="N446" s="14">
        <v>204440003502074</v>
      </c>
      <c r="P446" t="str">
        <f t="shared" si="6"/>
        <v/>
      </c>
    </row>
    <row r="447" spans="1:16" ht="16" x14ac:dyDescent="0.2">
      <c r="A447" s="8" t="s">
        <v>2014</v>
      </c>
      <c r="C447" s="7" t="s">
        <v>2</v>
      </c>
      <c r="D447" s="7" t="s">
        <v>3411</v>
      </c>
      <c r="E447" s="7" t="str">
        <f>IF(OR(D447="", D447="___"),"", LEFT(D447,FIND(" &gt;",D447)-1))</f>
        <v>Qualified Success</v>
      </c>
      <c r="F447" s="7" t="str">
        <f>IF(OR(E447="Success",E447="Qualified Success"),"Current",IF(E447="Failure",IF(RIGHT(D447,6)="Future","Future",IF(RIGHT(D447,10)="Irrelevant","Irrelevant","Current")),""))</f>
        <v>Current</v>
      </c>
      <c r="G447" s="7" t="str">
        <f>IF(OR(ISBLANK(D447),D447="Unclassifiable &gt;"),"",IF(ISNUMBER(SEARCH("Utterance",D447)),"Utterance",IF(ISNUMBER(SEARCH("Response",D447)),"Response",IF(ISNUMBER(SEARCH("Interaction",D447)),"Interaction",IF(ISNUMBER(SEARCH("System",D447)),"System","")))))</f>
        <v>Response</v>
      </c>
      <c r="H447" s="7" t="str">
        <f>IF(G447="Utterance", IF(ISNUMBER(SEARCH("Unrecognized",D447)), "Unrecognized", IF(ISNUMBER(SEARCH("Mismatched",D447)), "Mismatched", IF(ISNUMBER(SEARCH("False Positive",D447)), "False Positive", "Irrelevant"))), "")</f>
        <v/>
      </c>
      <c r="J447" s="7" t="s">
        <v>3741</v>
      </c>
      <c r="K447" s="7" t="s">
        <v>3355</v>
      </c>
      <c r="L447" s="9">
        <v>44987</v>
      </c>
      <c r="M447" s="13">
        <v>0.3228935185185185</v>
      </c>
      <c r="N447" s="14">
        <v>204440003491675</v>
      </c>
      <c r="O447" s="7">
        <f>IF(LEN(TRIM($A447))=0,0,LEN($A447)-LEN(SUBSTITUTE($A447," ",""))+1)</f>
        <v>5</v>
      </c>
      <c r="P447">
        <f t="shared" si="6"/>
        <v>201</v>
      </c>
    </row>
    <row r="448" spans="1:16" ht="64" x14ac:dyDescent="0.2">
      <c r="A448" s="8" t="s">
        <v>220</v>
      </c>
      <c r="C448" s="7" t="s">
        <v>4</v>
      </c>
      <c r="K448" s="7" t="s">
        <v>3355</v>
      </c>
      <c r="L448" s="9">
        <v>44987</v>
      </c>
      <c r="M448" s="13">
        <v>0.3228935185185185</v>
      </c>
      <c r="N448" s="14">
        <v>204440003491675</v>
      </c>
      <c r="P448" t="str">
        <f t="shared" si="6"/>
        <v/>
      </c>
    </row>
    <row r="449" spans="1:16" ht="16" x14ac:dyDescent="0.2">
      <c r="A449" s="8" t="s">
        <v>2319</v>
      </c>
      <c r="C449" s="7" t="s">
        <v>2</v>
      </c>
      <c r="D449" s="7" t="s">
        <v>3391</v>
      </c>
      <c r="E449" s="7" t="str">
        <f>IF(OR(D449="", D449="___"),"", LEFT(D449,FIND(" &gt;",D449)-1))</f>
        <v>Failure</v>
      </c>
      <c r="F449" s="7" t="str">
        <f>IF(OR(E449="Success",E449="Qualified Success"),"Current",IF(E449="Failure",IF(RIGHT(D449,6)="Future","Future",IF(RIGHT(D449,10)="Irrelevant","Irrelevant","Current")),""))</f>
        <v>Current</v>
      </c>
      <c r="G449" s="7" t="str">
        <f>IF(OR(ISBLANK(D449),D449="Unclassifiable &gt;"),"",IF(ISNUMBER(SEARCH("Utterance",D449)),"Utterance",IF(ISNUMBER(SEARCH("Response",D449)),"Response",IF(ISNUMBER(SEARCH("Interaction",D449)),"Interaction",IF(ISNUMBER(SEARCH("System",D449)),"System","")))))</f>
        <v>Utterance</v>
      </c>
      <c r="H449" s="7" t="str">
        <f>IF(G449="Utterance", IF(ISNUMBER(SEARCH("Unrecognized",D449)), "Unrecognized", IF(ISNUMBER(SEARCH("Mismatched",D449)), "Mismatched", IF(ISNUMBER(SEARCH("False Positive",D449)), "False Positive", "Irrelevant"))), "")</f>
        <v>Mismatched</v>
      </c>
      <c r="J449" s="7" t="s">
        <v>3428</v>
      </c>
      <c r="K449" s="7" t="s">
        <v>3355</v>
      </c>
      <c r="L449" s="9">
        <v>44987</v>
      </c>
      <c r="M449" s="13">
        <v>0.32296296296296295</v>
      </c>
      <c r="N449" s="14">
        <v>204440003502074</v>
      </c>
      <c r="O449" s="7">
        <f>IF(LEN(TRIM($A449))=0,0,LEN($A449)-LEN(SUBSTITUTE($A449," ",""))+1)</f>
        <v>4</v>
      </c>
      <c r="P449">
        <f t="shared" si="6"/>
        <v>705</v>
      </c>
    </row>
    <row r="450" spans="1:16" ht="64" x14ac:dyDescent="0.2">
      <c r="A450" s="8" t="s">
        <v>270</v>
      </c>
      <c r="C450" s="7" t="s">
        <v>4</v>
      </c>
      <c r="K450" s="7" t="s">
        <v>3355</v>
      </c>
      <c r="L450" s="9">
        <v>44987</v>
      </c>
      <c r="M450" s="13">
        <v>0.32296296296296295</v>
      </c>
      <c r="N450" s="14">
        <v>204440003502074</v>
      </c>
      <c r="P450" t="str">
        <f t="shared" si="6"/>
        <v/>
      </c>
    </row>
    <row r="451" spans="1:16" ht="16" x14ac:dyDescent="0.2">
      <c r="A451" s="8" t="s">
        <v>2318</v>
      </c>
      <c r="C451" s="7" t="s">
        <v>2</v>
      </c>
      <c r="D451" s="7" t="s">
        <v>3391</v>
      </c>
      <c r="E451" s="7" t="str">
        <f>IF(OR(D451="", D451="___"),"", LEFT(D451,FIND(" &gt;",D451)-1))</f>
        <v>Failure</v>
      </c>
      <c r="F451" s="7" t="str">
        <f>IF(OR(E451="Success",E451="Qualified Success"),"Current",IF(E451="Failure",IF(RIGHT(D451,6)="Future","Future",IF(RIGHT(D451,10)="Irrelevant","Irrelevant","Current")),""))</f>
        <v>Current</v>
      </c>
      <c r="G451" s="7" t="str">
        <f>IF(OR(ISBLANK(D451),D451="Unclassifiable &gt;"),"",IF(ISNUMBER(SEARCH("Utterance",D451)),"Utterance",IF(ISNUMBER(SEARCH("Response",D451)),"Response",IF(ISNUMBER(SEARCH("Interaction",D451)),"Interaction",IF(ISNUMBER(SEARCH("System",D451)),"System","")))))</f>
        <v>Utterance</v>
      </c>
      <c r="H451" s="7" t="str">
        <f>IF(G451="Utterance", IF(ISNUMBER(SEARCH("Unrecognized",D451)), "Unrecognized", IF(ISNUMBER(SEARCH("Mismatched",D451)), "Mismatched", IF(ISNUMBER(SEARCH("False Positive",D451)), "False Positive", "Irrelevant"))), "")</f>
        <v>Mismatched</v>
      </c>
      <c r="J451" s="7" t="s">
        <v>213</v>
      </c>
      <c r="K451" s="7" t="s">
        <v>3355</v>
      </c>
      <c r="L451" s="9">
        <v>44987</v>
      </c>
      <c r="M451" s="13">
        <v>0.32306712962962963</v>
      </c>
      <c r="N451" s="14">
        <v>204440003502074</v>
      </c>
      <c r="O451" s="7">
        <f>IF(LEN(TRIM($A451))=0,0,LEN($A451)-LEN(SUBSTITUTE($A451," ",""))+1)</f>
        <v>5</v>
      </c>
      <c r="P451">
        <f t="shared" ref="P451:P514" si="7">IF(D451="", "", COUNTIF($D$1:$D$12000, D451))</f>
        <v>705</v>
      </c>
    </row>
    <row r="452" spans="1:16" ht="48" x14ac:dyDescent="0.2">
      <c r="A452" s="8" t="s">
        <v>1476</v>
      </c>
      <c r="C452" s="7" t="s">
        <v>4</v>
      </c>
      <c r="K452" s="7" t="s">
        <v>3355</v>
      </c>
      <c r="L452" s="9">
        <v>44987</v>
      </c>
      <c r="M452" s="13">
        <v>0.32306712962962963</v>
      </c>
      <c r="N452" s="14">
        <v>204440003502074</v>
      </c>
      <c r="P452" t="str">
        <f t="shared" si="7"/>
        <v/>
      </c>
    </row>
    <row r="453" spans="1:16" ht="16" x14ac:dyDescent="0.2">
      <c r="A453" s="8" t="s">
        <v>2317</v>
      </c>
      <c r="C453" s="7" t="s">
        <v>2</v>
      </c>
      <c r="D453" s="7" t="s">
        <v>3389</v>
      </c>
      <c r="E453" s="7" t="str">
        <f>IF(OR(D453="", D453="___"),"", LEFT(D453,FIND(" &gt;",D453)-1))</f>
        <v>Success</v>
      </c>
      <c r="F453" s="7" t="str">
        <f>IF(OR(E453="Success",E453="Qualified Success"),"Current",IF(E453="Failure",IF(RIGHT(D453,6)="Future","Future",IF(RIGHT(D453,10)="Irrelevant","Irrelevant","Current")),""))</f>
        <v>Current</v>
      </c>
      <c r="G453" s="7" t="str">
        <f>IF(OR(ISBLANK(D453),D453="Unclassifiable &gt;"),"",IF(ISNUMBER(SEARCH("Utterance",D453)),"Utterance",IF(ISNUMBER(SEARCH("Response",D453)),"Response",IF(ISNUMBER(SEARCH("Interaction",D453)),"Interaction",IF(ISNUMBER(SEARCH("System",D453)),"System","")))))</f>
        <v/>
      </c>
      <c r="H453" s="7" t="str">
        <f>IF(G453="Utterance", IF(ISNUMBER(SEARCH("Unrecognized",D453)), "Unrecognized", IF(ISNUMBER(SEARCH("Mismatched",D453)), "Mismatched", IF(ISNUMBER(SEARCH("False Positive",D453)), "False Positive", "Irrelevant"))), "")</f>
        <v/>
      </c>
      <c r="J453" s="7" t="s">
        <v>213</v>
      </c>
      <c r="K453" s="7" t="s">
        <v>3355</v>
      </c>
      <c r="L453" s="9">
        <v>44987</v>
      </c>
      <c r="M453" s="13">
        <v>0.3233449074074074</v>
      </c>
      <c r="N453" s="14">
        <v>204440003502074</v>
      </c>
      <c r="O453" s="7">
        <f>IF(LEN(TRIM($A453))=0,0,LEN($A453)-LEN(SUBSTITUTE($A453," ",""))+1)</f>
        <v>3</v>
      </c>
      <c r="P453">
        <f t="shared" si="7"/>
        <v>3411</v>
      </c>
    </row>
    <row r="454" spans="1:16" ht="112" x14ac:dyDescent="0.2">
      <c r="A454" s="8" t="s">
        <v>1841</v>
      </c>
      <c r="C454" s="7" t="s">
        <v>4</v>
      </c>
      <c r="K454" s="7" t="s">
        <v>3355</v>
      </c>
      <c r="L454" s="9">
        <v>44987</v>
      </c>
      <c r="M454" s="13">
        <v>0.3233449074074074</v>
      </c>
      <c r="N454" s="14">
        <v>204440003502074</v>
      </c>
      <c r="P454" t="str">
        <f t="shared" si="7"/>
        <v/>
      </c>
    </row>
    <row r="455" spans="1:16" ht="16" x14ac:dyDescent="0.2">
      <c r="A455" s="8" t="s">
        <v>1323</v>
      </c>
      <c r="C455" s="7" t="s">
        <v>2</v>
      </c>
      <c r="D455" s="7" t="s">
        <v>3391</v>
      </c>
      <c r="E455" s="7" t="str">
        <f>IF(OR(D455="", D455="___"),"", LEFT(D455,FIND(" &gt;",D455)-1))</f>
        <v>Failure</v>
      </c>
      <c r="F455" s="7" t="str">
        <f>IF(OR(E455="Success",E455="Qualified Success"),"Current",IF(E455="Failure",IF(RIGHT(D455,6)="Future","Future",IF(RIGHT(D455,10)="Irrelevant","Irrelevant","Current")),""))</f>
        <v>Current</v>
      </c>
      <c r="G455" s="7" t="str">
        <f>IF(OR(ISBLANK(D455),D455="Unclassifiable &gt;"),"",IF(ISNUMBER(SEARCH("Utterance",D455)),"Utterance",IF(ISNUMBER(SEARCH("Response",D455)),"Response",IF(ISNUMBER(SEARCH("Interaction",D455)),"Interaction",IF(ISNUMBER(SEARCH("System",D455)),"System","")))))</f>
        <v>Utterance</v>
      </c>
      <c r="H455" s="7" t="str">
        <f>IF(G455="Utterance", IF(ISNUMBER(SEARCH("Unrecognized",D455)), "Unrecognized", IF(ISNUMBER(SEARCH("Mismatched",D455)), "Mismatched", IF(ISNUMBER(SEARCH("False Positive",D455)), "False Positive", "Irrelevant"))), "")</f>
        <v>Mismatched</v>
      </c>
      <c r="J455" s="7" t="s">
        <v>213</v>
      </c>
      <c r="K455" s="7" t="s">
        <v>3355</v>
      </c>
      <c r="L455" s="9">
        <v>44987</v>
      </c>
      <c r="M455" s="13">
        <v>0.33265046296296297</v>
      </c>
      <c r="N455" s="14">
        <v>204440003537130</v>
      </c>
      <c r="O455" s="7">
        <f>IF(LEN(TRIM($A455))=0,0,LEN($A455)-LEN(SUBSTITUTE($A455," ",""))+1)</f>
        <v>2</v>
      </c>
      <c r="P455">
        <f t="shared" si="7"/>
        <v>705</v>
      </c>
    </row>
    <row r="456" spans="1:16" ht="144" x14ac:dyDescent="0.2">
      <c r="A456" s="8" t="s">
        <v>272</v>
      </c>
      <c r="C456" s="7" t="s">
        <v>4</v>
      </c>
      <c r="K456" s="7" t="s">
        <v>3355</v>
      </c>
      <c r="L456" s="9">
        <v>44987</v>
      </c>
      <c r="M456" s="13">
        <v>0.33268518518518519</v>
      </c>
      <c r="N456" s="14">
        <v>204440003537130</v>
      </c>
      <c r="P456" t="str">
        <f t="shared" si="7"/>
        <v/>
      </c>
    </row>
    <row r="457" spans="1:16" ht="16" x14ac:dyDescent="0.2">
      <c r="A457" s="8" t="s">
        <v>2599</v>
      </c>
      <c r="C457" s="7" t="s">
        <v>2</v>
      </c>
      <c r="D457" s="7" t="s">
        <v>3391</v>
      </c>
      <c r="E457" s="7" t="str">
        <f>IF(OR(D457="", D457="___"),"", LEFT(D457,FIND(" &gt;",D457)-1))</f>
        <v>Failure</v>
      </c>
      <c r="F457" s="7" t="str">
        <f>IF(OR(E457="Success",E457="Qualified Success"),"Current",IF(E457="Failure",IF(RIGHT(D457,6)="Future","Future",IF(RIGHT(D457,10)="Irrelevant","Irrelevant","Current")),""))</f>
        <v>Current</v>
      </c>
      <c r="G457" s="7" t="str">
        <f>IF(OR(ISBLANK(D457),D457="Unclassifiable &gt;"),"",IF(ISNUMBER(SEARCH("Utterance",D457)),"Utterance",IF(ISNUMBER(SEARCH("Response",D457)),"Response",IF(ISNUMBER(SEARCH("Interaction",D457)),"Interaction",IF(ISNUMBER(SEARCH("System",D457)),"System","")))))</f>
        <v>Utterance</v>
      </c>
      <c r="H457" s="7" t="str">
        <f>IF(G457="Utterance", IF(ISNUMBER(SEARCH("Unrecognized",D457)), "Unrecognized", IF(ISNUMBER(SEARCH("Mismatched",D457)), "Mismatched", IF(ISNUMBER(SEARCH("False Positive",D457)), "False Positive", "Irrelevant"))), "")</f>
        <v>Mismatched</v>
      </c>
      <c r="J457" s="7" t="s">
        <v>213</v>
      </c>
      <c r="K457" s="7" t="s">
        <v>3355</v>
      </c>
      <c r="L457" s="9">
        <v>44987</v>
      </c>
      <c r="M457" s="13">
        <v>0.33281250000000001</v>
      </c>
      <c r="N457" s="14">
        <v>204440003537130</v>
      </c>
      <c r="O457" s="7">
        <f>IF(LEN(TRIM($A457))=0,0,LEN($A457)-LEN(SUBSTITUTE($A457," ",""))+1)</f>
        <v>4</v>
      </c>
      <c r="P457">
        <f t="shared" si="7"/>
        <v>705</v>
      </c>
    </row>
    <row r="458" spans="1:16" ht="128" x14ac:dyDescent="0.2">
      <c r="A458" s="8" t="s">
        <v>1862</v>
      </c>
      <c r="C458" s="7" t="s">
        <v>4</v>
      </c>
      <c r="K458" s="7" t="s">
        <v>3355</v>
      </c>
      <c r="L458" s="9">
        <v>44987</v>
      </c>
      <c r="M458" s="13">
        <v>0.33281250000000001</v>
      </c>
      <c r="N458" s="14">
        <v>204440003537130</v>
      </c>
      <c r="P458" t="str">
        <f t="shared" si="7"/>
        <v/>
      </c>
    </row>
    <row r="459" spans="1:16" ht="16" x14ac:dyDescent="0.2">
      <c r="A459" s="8" t="s">
        <v>2600</v>
      </c>
      <c r="C459" s="7" t="s">
        <v>2</v>
      </c>
      <c r="D459" s="7" t="s">
        <v>3391</v>
      </c>
      <c r="E459" s="7" t="str">
        <f>IF(OR(D459="", D459="___"),"", LEFT(D459,FIND(" &gt;",D459)-1))</f>
        <v>Failure</v>
      </c>
      <c r="F459" s="7" t="str">
        <f>IF(OR(E459="Success",E459="Qualified Success"),"Current",IF(E459="Failure",IF(RIGHT(D459,6)="Future","Future",IF(RIGHT(D459,10)="Irrelevant","Irrelevant","Current")),""))</f>
        <v>Current</v>
      </c>
      <c r="G459" s="7" t="str">
        <f>IF(OR(ISBLANK(D459),D459="Unclassifiable &gt;"),"",IF(ISNUMBER(SEARCH("Utterance",D459)),"Utterance",IF(ISNUMBER(SEARCH("Response",D459)),"Response",IF(ISNUMBER(SEARCH("Interaction",D459)),"Interaction",IF(ISNUMBER(SEARCH("System",D459)),"System","")))))</f>
        <v>Utterance</v>
      </c>
      <c r="H459" s="7" t="str">
        <f>IF(G459="Utterance", IF(ISNUMBER(SEARCH("Unrecognized",D459)), "Unrecognized", IF(ISNUMBER(SEARCH("Mismatched",D459)), "Mismatched", IF(ISNUMBER(SEARCH("False Positive",D459)), "False Positive", "Irrelevant"))), "")</f>
        <v>Mismatched</v>
      </c>
      <c r="J459" s="7" t="s">
        <v>213</v>
      </c>
      <c r="K459" s="7" t="s">
        <v>3355</v>
      </c>
      <c r="L459" s="9">
        <v>44987</v>
      </c>
      <c r="M459" s="13">
        <v>0.33386574074074077</v>
      </c>
      <c r="N459" s="14">
        <v>204440003537130</v>
      </c>
      <c r="O459" s="7">
        <f>IF(LEN(TRIM($A459))=0,0,LEN($A459)-LEN(SUBSTITUTE($A459," ",""))+1)</f>
        <v>11</v>
      </c>
      <c r="P459">
        <f t="shared" si="7"/>
        <v>705</v>
      </c>
    </row>
    <row r="460" spans="1:16" ht="80" x14ac:dyDescent="0.2">
      <c r="A460" s="8" t="s">
        <v>1262</v>
      </c>
      <c r="C460" s="7" t="s">
        <v>4</v>
      </c>
      <c r="K460" s="7" t="s">
        <v>3355</v>
      </c>
      <c r="L460" s="9">
        <v>44987</v>
      </c>
      <c r="M460" s="13">
        <v>0.33386574074074077</v>
      </c>
      <c r="N460" s="14">
        <v>204440003537130</v>
      </c>
      <c r="P460" t="str">
        <f t="shared" si="7"/>
        <v/>
      </c>
    </row>
    <row r="461" spans="1:16" ht="16" x14ac:dyDescent="0.2">
      <c r="A461" s="8" t="s">
        <v>370</v>
      </c>
      <c r="C461" s="7" t="s">
        <v>2</v>
      </c>
      <c r="D461" s="7" t="s">
        <v>3408</v>
      </c>
      <c r="E461" s="7" t="str">
        <f>IF(OR(D461="", D461="___"),"", LEFT(D461,FIND(" &gt;",D461)-1))</f>
        <v>Qualified Success</v>
      </c>
      <c r="F461" s="7" t="str">
        <f>IF(OR(E461="Success",E461="Qualified Success"),"Current",IF(E461="Failure",IF(RIGHT(D461,6)="Future","Future",IF(RIGHT(D461,10)="Irrelevant","Irrelevant","Current")),""))</f>
        <v>Current</v>
      </c>
      <c r="G461" s="7" t="str">
        <f>IF(OR(ISBLANK(D461),D461="Unclassifiable &gt;"),"",IF(ISNUMBER(SEARCH("Utterance",D461)),"Utterance",IF(ISNUMBER(SEARCH("Response",D461)),"Response",IF(ISNUMBER(SEARCH("Interaction",D461)),"Interaction",IF(ISNUMBER(SEARCH("System",D461)),"System","")))))</f>
        <v>Response</v>
      </c>
      <c r="H461" s="7" t="str">
        <f>IF(G461="Utterance", IF(ISNUMBER(SEARCH("Unrecognized",D461)), "Unrecognized", IF(ISNUMBER(SEARCH("Mismatched",D461)), "Mismatched", IF(ISNUMBER(SEARCH("False Positive",D461)), "False Positive", "Irrelevant"))), "")</f>
        <v/>
      </c>
      <c r="J461" s="7" t="s">
        <v>3750</v>
      </c>
      <c r="K461" s="7" t="s">
        <v>3355</v>
      </c>
      <c r="L461" s="9">
        <v>44987</v>
      </c>
      <c r="M461" s="13">
        <v>0.33650462962962963</v>
      </c>
      <c r="N461" s="14">
        <v>202000025197175</v>
      </c>
      <c r="O461" s="7">
        <f>IF(LEN(TRIM($A461))=0,0,LEN($A461)-LEN(SUBSTITUTE($A461," ",""))+1)</f>
        <v>2</v>
      </c>
      <c r="P461">
        <f t="shared" si="7"/>
        <v>46</v>
      </c>
    </row>
    <row r="462" spans="1:16" ht="240" x14ac:dyDescent="0.2">
      <c r="A462" s="8" t="s">
        <v>2768</v>
      </c>
      <c r="C462" s="7" t="s">
        <v>4</v>
      </c>
      <c r="K462" s="7" t="s">
        <v>3355</v>
      </c>
      <c r="L462" s="9">
        <v>44987</v>
      </c>
      <c r="M462" s="13">
        <v>0.33650462962962963</v>
      </c>
      <c r="N462" s="14">
        <v>202000025197175</v>
      </c>
      <c r="P462" t="str">
        <f t="shared" si="7"/>
        <v/>
      </c>
    </row>
    <row r="463" spans="1:16" ht="16" x14ac:dyDescent="0.2">
      <c r="A463" s="8" t="s">
        <v>2210</v>
      </c>
      <c r="C463" s="7" t="s">
        <v>2</v>
      </c>
      <c r="D463" s="7" t="s">
        <v>3391</v>
      </c>
      <c r="E463" s="7" t="str">
        <f>IF(OR(D463="", D463="___"),"", LEFT(D463,FIND(" &gt;",D463)-1))</f>
        <v>Failure</v>
      </c>
      <c r="F463" s="7" t="str">
        <f>IF(OR(E463="Success",E463="Qualified Success"),"Current",IF(E463="Failure",IF(RIGHT(D463,6)="Future","Future",IF(RIGHT(D463,10)="Irrelevant","Irrelevant","Current")),""))</f>
        <v>Current</v>
      </c>
      <c r="G463" s="7" t="str">
        <f>IF(OR(ISBLANK(D463),D463="Unclassifiable &gt;"),"",IF(ISNUMBER(SEARCH("Utterance",D463)),"Utterance",IF(ISNUMBER(SEARCH("Response",D463)),"Response",IF(ISNUMBER(SEARCH("Interaction",D463)),"Interaction",IF(ISNUMBER(SEARCH("System",D463)),"System","")))))</f>
        <v>Utterance</v>
      </c>
      <c r="H463" s="7" t="str">
        <f>IF(G463="Utterance", IF(ISNUMBER(SEARCH("Unrecognized",D463)), "Unrecognized", IF(ISNUMBER(SEARCH("Mismatched",D463)), "Mismatched", IF(ISNUMBER(SEARCH("False Positive",D463)), "False Positive", "Irrelevant"))), "")</f>
        <v>Mismatched</v>
      </c>
      <c r="J463" s="7" t="s">
        <v>3743</v>
      </c>
      <c r="K463" s="7" t="s">
        <v>3355</v>
      </c>
      <c r="L463" s="9">
        <v>44987</v>
      </c>
      <c r="M463" s="13">
        <v>0.33697916666666666</v>
      </c>
      <c r="N463" s="14">
        <v>204440003497823</v>
      </c>
      <c r="O463" s="7">
        <f>IF(LEN(TRIM($A463))=0,0,LEN($A463)-LEN(SUBSTITUTE($A463," ",""))+1)</f>
        <v>5</v>
      </c>
      <c r="P463">
        <f t="shared" si="7"/>
        <v>705</v>
      </c>
    </row>
    <row r="464" spans="1:16" ht="64" x14ac:dyDescent="0.2">
      <c r="A464" s="8" t="s">
        <v>270</v>
      </c>
      <c r="C464" s="7" t="s">
        <v>4</v>
      </c>
      <c r="K464" s="7" t="s">
        <v>3355</v>
      </c>
      <c r="L464" s="9">
        <v>44987</v>
      </c>
      <c r="M464" s="13">
        <v>0.33697916666666666</v>
      </c>
      <c r="N464" s="14">
        <v>204440003497823</v>
      </c>
      <c r="P464" t="str">
        <f t="shared" si="7"/>
        <v/>
      </c>
    </row>
    <row r="465" spans="1:16" ht="16" x14ac:dyDescent="0.2">
      <c r="A465" s="8" t="s">
        <v>2342</v>
      </c>
      <c r="C465" s="7" t="s">
        <v>2</v>
      </c>
      <c r="D465" s="7" t="s">
        <v>3389</v>
      </c>
      <c r="E465" s="7" t="str">
        <f>IF(OR(D465="", D465="___"),"", LEFT(D465,FIND(" &gt;",D465)-1))</f>
        <v>Success</v>
      </c>
      <c r="F465" s="7" t="str">
        <f>IF(OR(E465="Success",E465="Qualified Success"),"Current",IF(E465="Failure",IF(RIGHT(D465,6)="Future","Future",IF(RIGHT(D465,10)="Irrelevant","Irrelevant","Current")),""))</f>
        <v>Current</v>
      </c>
      <c r="G465" s="7" t="str">
        <f>IF(OR(ISBLANK(D465),D465="Unclassifiable &gt;"),"",IF(ISNUMBER(SEARCH("Utterance",D465)),"Utterance",IF(ISNUMBER(SEARCH("Response",D465)),"Response",IF(ISNUMBER(SEARCH("Interaction",D465)),"Interaction",IF(ISNUMBER(SEARCH("System",D465)),"System","")))))</f>
        <v/>
      </c>
      <c r="H465" s="7" t="str">
        <f>IF(G465="Utterance", IF(ISNUMBER(SEARCH("Unrecognized",D465)), "Unrecognized", IF(ISNUMBER(SEARCH("Mismatched",D465)), "Mismatched", IF(ISNUMBER(SEARCH("False Positive",D465)), "False Positive", "Irrelevant"))), "")</f>
        <v/>
      </c>
      <c r="J465" s="7" t="s">
        <v>3748</v>
      </c>
      <c r="K465" s="7" t="s">
        <v>3355</v>
      </c>
      <c r="L465" s="9">
        <v>44987</v>
      </c>
      <c r="M465" s="13">
        <v>0.33993055555555557</v>
      </c>
      <c r="N465" s="14">
        <v>204440003502738</v>
      </c>
      <c r="O465" s="7">
        <f>IF(LEN(TRIM($A465))=0,0,LEN($A465)-LEN(SUBSTITUTE($A465," ",""))+1)</f>
        <v>2</v>
      </c>
      <c r="P465">
        <f t="shared" si="7"/>
        <v>3411</v>
      </c>
    </row>
    <row r="466" spans="1:16" ht="112" x14ac:dyDescent="0.2">
      <c r="A466" s="8" t="s">
        <v>321</v>
      </c>
      <c r="C466" s="7" t="s">
        <v>4</v>
      </c>
      <c r="K466" s="7" t="s">
        <v>3355</v>
      </c>
      <c r="L466" s="9">
        <v>44987</v>
      </c>
      <c r="M466" s="13">
        <v>0.33994212962962966</v>
      </c>
      <c r="N466" s="14">
        <v>204440003502738</v>
      </c>
      <c r="P466" t="str">
        <f t="shared" si="7"/>
        <v/>
      </c>
    </row>
    <row r="467" spans="1:16" ht="16" x14ac:dyDescent="0.2">
      <c r="A467" s="8" t="s">
        <v>223</v>
      </c>
      <c r="B467" s="7" t="s">
        <v>3487</v>
      </c>
      <c r="C467" s="7" t="s">
        <v>2</v>
      </c>
      <c r="D467" s="7" t="s">
        <v>3389</v>
      </c>
      <c r="E467" s="7" t="str">
        <f>IF(OR(D467="", D467="___"),"", LEFT(D467,FIND(" &gt;",D467)-1))</f>
        <v>Success</v>
      </c>
      <c r="F467" s="7" t="str">
        <f>IF(OR(E467="Success",E467="Qualified Success"),"Current",IF(E467="Failure",IF(RIGHT(D467,6)="Future","Future",IF(RIGHT(D467,10)="Irrelevant","Irrelevant","Current")),""))</f>
        <v>Current</v>
      </c>
      <c r="G467" s="7" t="str">
        <f>IF(OR(ISBLANK(D467),D467="Unclassifiable &gt;"),"",IF(ISNUMBER(SEARCH("Utterance",D467)),"Utterance",IF(ISNUMBER(SEARCH("Response",D467)),"Response",IF(ISNUMBER(SEARCH("Interaction",D467)),"Interaction",IF(ISNUMBER(SEARCH("System",D467)),"System","")))))</f>
        <v/>
      </c>
      <c r="H467" s="7" t="str">
        <f>IF(G467="Utterance", IF(ISNUMBER(SEARCH("Unrecognized",D467)), "Unrecognized", IF(ISNUMBER(SEARCH("Mismatched",D467)), "Mismatched", IF(ISNUMBER(SEARCH("False Positive",D467)), "False Positive", "Irrelevant"))), "")</f>
        <v/>
      </c>
      <c r="J467" s="7" t="s">
        <v>3744</v>
      </c>
      <c r="K467" s="7" t="s">
        <v>3355</v>
      </c>
      <c r="L467" s="9">
        <v>44987</v>
      </c>
      <c r="M467" s="13">
        <v>0.3417013888888889</v>
      </c>
      <c r="N467" s="14">
        <v>513002592958779</v>
      </c>
      <c r="O467" s="7">
        <f>IF(LEN(TRIM($A467))=0,0,LEN($A467)-LEN(SUBSTITUTE($A467," ",""))+1)</f>
        <v>3</v>
      </c>
      <c r="P467">
        <f t="shared" si="7"/>
        <v>3411</v>
      </c>
    </row>
    <row r="468" spans="1:16" ht="128" x14ac:dyDescent="0.2">
      <c r="A468" s="8" t="s">
        <v>1839</v>
      </c>
      <c r="C468" s="7" t="s">
        <v>4</v>
      </c>
      <c r="K468" s="7" t="s">
        <v>3355</v>
      </c>
      <c r="L468" s="9">
        <v>44987</v>
      </c>
      <c r="M468" s="13">
        <v>0.3417013888888889</v>
      </c>
      <c r="N468" s="14">
        <v>513002592958779</v>
      </c>
      <c r="P468" t="str">
        <f t="shared" si="7"/>
        <v/>
      </c>
    </row>
    <row r="469" spans="1:16" ht="16" x14ac:dyDescent="0.2">
      <c r="A469" s="8" t="s">
        <v>2398</v>
      </c>
      <c r="C469" s="7" t="s">
        <v>2</v>
      </c>
      <c r="D469" s="7" t="s">
        <v>3400</v>
      </c>
      <c r="E469" s="7" t="str">
        <f>IF(OR(D469="", D469="___"),"", LEFT(D469,FIND(" &gt;",D469)-1))</f>
        <v>Failure</v>
      </c>
      <c r="F469" s="7" t="str">
        <f>IF(OR(E469="Success",E469="Qualified Success"),"Current",IF(E469="Failure",IF(RIGHT(D469,6)="Future","Future",IF(RIGHT(D469,10)="Irrelevant","Irrelevant","Current")),""))</f>
        <v>Current</v>
      </c>
      <c r="G469" s="7" t="str">
        <f>IF(OR(ISBLANK(D469),D469="Unclassifiable &gt;"),"",IF(ISNUMBER(SEARCH("Utterance",D469)),"Utterance",IF(ISNUMBER(SEARCH("Response",D469)),"Response",IF(ISNUMBER(SEARCH("Interaction",D469)),"Interaction",IF(ISNUMBER(SEARCH("System",D469)),"System","")))))</f>
        <v>Interaction</v>
      </c>
      <c r="H469" s="7" t="str">
        <f>IF(G469="Utterance", IF(ISNUMBER(SEARCH("Unrecognized",D469)), "Unrecognized", IF(ISNUMBER(SEARCH("Mismatched",D469)), "Mismatched", IF(ISNUMBER(SEARCH("False Positive",D469)), "False Positive", "Irrelevant"))), "")</f>
        <v/>
      </c>
      <c r="J469" s="7" t="s">
        <v>3428</v>
      </c>
      <c r="K469" s="7" t="s">
        <v>3355</v>
      </c>
      <c r="L469" s="9">
        <v>44987</v>
      </c>
      <c r="M469" s="13">
        <v>0.3452662037037037</v>
      </c>
      <c r="N469" s="14">
        <v>204440003504975</v>
      </c>
      <c r="O469" s="7">
        <f>IF(LEN(TRIM($A469))=0,0,LEN($A469)-LEN(SUBSTITUTE($A469," ",""))+1)</f>
        <v>11</v>
      </c>
      <c r="P469">
        <f t="shared" si="7"/>
        <v>412</v>
      </c>
    </row>
    <row r="470" spans="1:16" ht="80" x14ac:dyDescent="0.2">
      <c r="A470" s="8" t="s">
        <v>1858</v>
      </c>
      <c r="C470" s="7" t="s">
        <v>4</v>
      </c>
      <c r="K470" s="7" t="s">
        <v>3355</v>
      </c>
      <c r="L470" s="9">
        <v>44987</v>
      </c>
      <c r="M470" s="13">
        <v>0.3452662037037037</v>
      </c>
      <c r="N470" s="14">
        <v>204440003504975</v>
      </c>
      <c r="P470" t="str">
        <f t="shared" si="7"/>
        <v/>
      </c>
    </row>
    <row r="471" spans="1:16" ht="16" x14ac:dyDescent="0.2">
      <c r="A471" s="8" t="s">
        <v>158</v>
      </c>
      <c r="C471" s="7" t="s">
        <v>2</v>
      </c>
      <c r="D471" s="7" t="s">
        <v>3389</v>
      </c>
      <c r="E471" s="7" t="str">
        <f>IF(OR(D471="", D471="___"),"", LEFT(D471,FIND(" &gt;",D471)-1))</f>
        <v>Success</v>
      </c>
      <c r="F471" s="7" t="str">
        <f>IF(OR(E471="Success",E471="Qualified Success"),"Current",IF(E471="Failure",IF(RIGHT(D471,6)="Future","Future",IF(RIGHT(D471,10)="Irrelevant","Irrelevant","Current")),""))</f>
        <v>Current</v>
      </c>
      <c r="G471" s="7" t="str">
        <f>IF(OR(ISBLANK(D471),D471="Unclassifiable &gt;"),"",IF(ISNUMBER(SEARCH("Utterance",D471)),"Utterance",IF(ISNUMBER(SEARCH("Response",D471)),"Response",IF(ISNUMBER(SEARCH("Interaction",D471)),"Interaction",IF(ISNUMBER(SEARCH("System",D471)),"System","")))))</f>
        <v/>
      </c>
      <c r="H471" s="7" t="str">
        <f>IF(G471="Utterance", IF(ISNUMBER(SEARCH("Unrecognized",D471)), "Unrecognized", IF(ISNUMBER(SEARCH("Mismatched",D471)), "Mismatched", IF(ISNUMBER(SEARCH("False Positive",D471)), "False Positive", "Irrelevant"))), "")</f>
        <v/>
      </c>
      <c r="J471" s="7" t="s">
        <v>3744</v>
      </c>
      <c r="K471" s="7" t="s">
        <v>3355</v>
      </c>
      <c r="L471" s="9">
        <v>44987</v>
      </c>
      <c r="M471" s="13">
        <v>0.34563657407407405</v>
      </c>
      <c r="N471" s="14">
        <v>204440003504975</v>
      </c>
      <c r="O471" s="7">
        <f>IF(LEN(TRIM($A471))=0,0,LEN($A471)-LEN(SUBSTITUTE($A471," ",""))+1)</f>
        <v>4</v>
      </c>
      <c r="P471">
        <f t="shared" si="7"/>
        <v>3411</v>
      </c>
    </row>
    <row r="472" spans="1:16" ht="128" x14ac:dyDescent="0.2">
      <c r="A472" s="8" t="s">
        <v>1839</v>
      </c>
      <c r="C472" s="7" t="s">
        <v>4</v>
      </c>
      <c r="K472" s="7" t="s">
        <v>3355</v>
      </c>
      <c r="L472" s="9">
        <v>44987</v>
      </c>
      <c r="M472" s="13">
        <v>0.34563657407407405</v>
      </c>
      <c r="N472" s="14">
        <v>204440003504975</v>
      </c>
      <c r="P472" t="str">
        <f t="shared" si="7"/>
        <v/>
      </c>
    </row>
    <row r="473" spans="1:16" ht="16" x14ac:dyDescent="0.2">
      <c r="A473" s="8" t="s">
        <v>2290</v>
      </c>
      <c r="C473" s="7" t="s">
        <v>2</v>
      </c>
      <c r="D473" s="7" t="s">
        <v>3389</v>
      </c>
      <c r="E473" s="7" t="str">
        <f>IF(OR(D473="", D473="___"),"", LEFT(D473,FIND(" &gt;",D473)-1))</f>
        <v>Success</v>
      </c>
      <c r="F473" s="7" t="str">
        <f>IF(OR(E473="Success",E473="Qualified Success"),"Current",IF(E473="Failure",IF(RIGHT(D473,6)="Future","Future",IF(RIGHT(D473,10)="Irrelevant","Irrelevant","Current")),""))</f>
        <v>Current</v>
      </c>
      <c r="G473" s="7" t="str">
        <f>IF(OR(ISBLANK(D473),D473="Unclassifiable &gt;"),"",IF(ISNUMBER(SEARCH("Utterance",D473)),"Utterance",IF(ISNUMBER(SEARCH("Response",D473)),"Response",IF(ISNUMBER(SEARCH("Interaction",D473)),"Interaction",IF(ISNUMBER(SEARCH("System",D473)),"System","")))))</f>
        <v/>
      </c>
      <c r="H473" s="7" t="str">
        <f>IF(G473="Utterance", IF(ISNUMBER(SEARCH("Unrecognized",D473)), "Unrecognized", IF(ISNUMBER(SEARCH("Mismatched",D473)), "Mismatched", IF(ISNUMBER(SEARCH("False Positive",D473)), "False Positive", "Irrelevant"))), "")</f>
        <v/>
      </c>
      <c r="J473" s="7" t="s">
        <v>3749</v>
      </c>
      <c r="K473" s="7" t="s">
        <v>3355</v>
      </c>
      <c r="L473" s="9">
        <v>44987</v>
      </c>
      <c r="M473" s="13">
        <v>0.34643518518518518</v>
      </c>
      <c r="N473" s="14">
        <v>204440003500910</v>
      </c>
      <c r="O473" s="7">
        <f>IF(LEN(TRIM($A473))=0,0,LEN($A473)-LEN(SUBSTITUTE($A473," ",""))+1)</f>
        <v>2</v>
      </c>
      <c r="P473">
        <f t="shared" si="7"/>
        <v>3411</v>
      </c>
    </row>
    <row r="474" spans="1:16" ht="16" x14ac:dyDescent="0.2">
      <c r="A474" s="8" t="s">
        <v>819</v>
      </c>
      <c r="C474" s="7" t="s">
        <v>4</v>
      </c>
      <c r="K474" s="7" t="s">
        <v>3355</v>
      </c>
      <c r="L474" s="9">
        <v>44987</v>
      </c>
      <c r="M474" s="13">
        <v>0.34645833333333331</v>
      </c>
      <c r="N474" s="14">
        <v>204440003500910</v>
      </c>
      <c r="P474" t="str">
        <f t="shared" si="7"/>
        <v/>
      </c>
    </row>
    <row r="475" spans="1:16" ht="16" x14ac:dyDescent="0.2">
      <c r="A475" s="8" t="s">
        <v>2291</v>
      </c>
      <c r="C475" s="7" t="s">
        <v>2</v>
      </c>
      <c r="D475" s="7" t="s">
        <v>3389</v>
      </c>
      <c r="E475" s="7" t="str">
        <f>IF(OR(D475="", D475="___"),"", LEFT(D475,FIND(" &gt;",D475)-1))</f>
        <v>Success</v>
      </c>
      <c r="F475" s="7" t="str">
        <f>IF(OR(E475="Success",E475="Qualified Success"),"Current",IF(E475="Failure",IF(RIGHT(D475,6)="Future","Future",IF(RIGHT(D475,10)="Irrelevant","Irrelevant","Current")),""))</f>
        <v>Current</v>
      </c>
      <c r="G475" s="7" t="str">
        <f>IF(OR(ISBLANK(D475),D475="Unclassifiable &gt;"),"",IF(ISNUMBER(SEARCH("Utterance",D475)),"Utterance",IF(ISNUMBER(SEARCH("Response",D475)),"Response",IF(ISNUMBER(SEARCH("Interaction",D475)),"Interaction",IF(ISNUMBER(SEARCH("System",D475)),"System","")))))</f>
        <v/>
      </c>
      <c r="H475" s="7" t="str">
        <f>IF(G475="Utterance", IF(ISNUMBER(SEARCH("Unrecognized",D475)), "Unrecognized", IF(ISNUMBER(SEARCH("Mismatched",D475)), "Mismatched", IF(ISNUMBER(SEARCH("False Positive",D475)), "False Positive", "Irrelevant"))), "")</f>
        <v/>
      </c>
      <c r="J475" s="7" t="s">
        <v>3749</v>
      </c>
      <c r="K475" s="7" t="s">
        <v>3355</v>
      </c>
      <c r="L475" s="9">
        <v>44987</v>
      </c>
      <c r="M475" s="13">
        <v>0.34653935185185186</v>
      </c>
      <c r="N475" s="14">
        <v>204440003500910</v>
      </c>
      <c r="O475" s="7">
        <f>IF(LEN(TRIM($A475))=0,0,LEN($A475)-LEN(SUBSTITUTE($A475," ",""))+1)</f>
        <v>2</v>
      </c>
      <c r="P475">
        <f t="shared" si="7"/>
        <v>3411</v>
      </c>
    </row>
    <row r="476" spans="1:16" ht="80" x14ac:dyDescent="0.2">
      <c r="A476" s="8" t="s">
        <v>2292</v>
      </c>
      <c r="C476" s="7" t="s">
        <v>4</v>
      </c>
      <c r="K476" s="7" t="s">
        <v>3355</v>
      </c>
      <c r="L476" s="9">
        <v>44987</v>
      </c>
      <c r="M476" s="13">
        <v>0.34660879629629626</v>
      </c>
      <c r="N476" s="14">
        <v>204440003500910</v>
      </c>
      <c r="P476" t="str">
        <f t="shared" si="7"/>
        <v/>
      </c>
    </row>
    <row r="477" spans="1:16" ht="16" x14ac:dyDescent="0.2">
      <c r="A477" s="8" t="s">
        <v>2945</v>
      </c>
      <c r="C477" s="7" t="s">
        <v>2</v>
      </c>
      <c r="D477" s="7" t="s">
        <v>3389</v>
      </c>
      <c r="E477" s="7" t="str">
        <f>IF(OR(D477="", D477="___"),"", LEFT(D477,FIND(" &gt;",D477)-1))</f>
        <v>Success</v>
      </c>
      <c r="F477" s="7" t="str">
        <f>IF(OR(E477="Success",E477="Qualified Success"),"Current",IF(E477="Failure",IF(RIGHT(D477,6)="Future","Future",IF(RIGHT(D477,10)="Irrelevant","Irrelevant","Current")),""))</f>
        <v>Current</v>
      </c>
      <c r="G477" s="7" t="str">
        <f>IF(OR(ISBLANK(D477),D477="Unclassifiable &gt;"),"",IF(ISNUMBER(SEARCH("Utterance",D477)),"Utterance",IF(ISNUMBER(SEARCH("Response",D477)),"Response",IF(ISNUMBER(SEARCH("Interaction",D477)),"Interaction",IF(ISNUMBER(SEARCH("System",D477)),"System","")))))</f>
        <v/>
      </c>
      <c r="H477" s="7" t="str">
        <f>IF(G477="Utterance", IF(ISNUMBER(SEARCH("Unrecognized",D477)), "Unrecognized", IF(ISNUMBER(SEARCH("Mismatched",D477)), "Mismatched", IF(ISNUMBER(SEARCH("False Positive",D477)), "False Positive", "Irrelevant"))), "")</f>
        <v/>
      </c>
      <c r="J477" s="7" t="s">
        <v>3431</v>
      </c>
      <c r="K477" s="7" t="s">
        <v>3355</v>
      </c>
      <c r="L477" s="9">
        <v>44987</v>
      </c>
      <c r="M477" s="13">
        <v>0.35303240740740738</v>
      </c>
      <c r="N477" s="14">
        <v>202000557992537</v>
      </c>
      <c r="O477" s="7">
        <f>IF(LEN(TRIM($A477))=0,0,LEN($A477)-LEN(SUBSTITUTE($A477," ",""))+1)</f>
        <v>30</v>
      </c>
      <c r="P477">
        <f t="shared" si="7"/>
        <v>3411</v>
      </c>
    </row>
    <row r="478" spans="1:16" ht="128" x14ac:dyDescent="0.2">
      <c r="A478" s="8" t="s">
        <v>1871</v>
      </c>
      <c r="C478" s="7" t="s">
        <v>4</v>
      </c>
      <c r="K478" s="7" t="s">
        <v>3355</v>
      </c>
      <c r="L478" s="9">
        <v>44987</v>
      </c>
      <c r="M478" s="13">
        <v>0.35303240740740738</v>
      </c>
      <c r="N478" s="14">
        <v>202000557992537</v>
      </c>
      <c r="P478" t="str">
        <f t="shared" si="7"/>
        <v/>
      </c>
    </row>
    <row r="479" spans="1:16" ht="16" x14ac:dyDescent="0.2">
      <c r="A479" s="8" t="s">
        <v>158</v>
      </c>
      <c r="C479" s="7" t="s">
        <v>2</v>
      </c>
      <c r="D479" s="7" t="s">
        <v>3389</v>
      </c>
      <c r="E479" s="7" t="str">
        <f>IF(OR(D479="", D479="___"),"", LEFT(D479,FIND(" &gt;",D479)-1))</f>
        <v>Success</v>
      </c>
      <c r="F479" s="7" t="str">
        <f>IF(OR(E479="Success",E479="Qualified Success"),"Current",IF(E479="Failure",IF(RIGHT(D479,6)="Future","Future",IF(RIGHT(D479,10)="Irrelevant","Irrelevant","Current")),""))</f>
        <v>Current</v>
      </c>
      <c r="G479" s="7" t="str">
        <f>IF(OR(ISBLANK(D479),D479="Unclassifiable &gt;"),"",IF(ISNUMBER(SEARCH("Utterance",D479)),"Utterance",IF(ISNUMBER(SEARCH("Response",D479)),"Response",IF(ISNUMBER(SEARCH("Interaction",D479)),"Interaction",IF(ISNUMBER(SEARCH("System",D479)),"System","")))))</f>
        <v/>
      </c>
      <c r="H479" s="7" t="str">
        <f>IF(G479="Utterance", IF(ISNUMBER(SEARCH("Unrecognized",D479)), "Unrecognized", IF(ISNUMBER(SEARCH("Mismatched",D479)), "Mismatched", IF(ISNUMBER(SEARCH("False Positive",D479)), "False Positive", "Irrelevant"))), "")</f>
        <v/>
      </c>
      <c r="J479" s="7" t="s">
        <v>3744</v>
      </c>
      <c r="K479" s="7" t="s">
        <v>3355</v>
      </c>
      <c r="L479" s="9">
        <v>44987</v>
      </c>
      <c r="M479" s="13">
        <v>0.35690972222222223</v>
      </c>
      <c r="N479" s="14">
        <v>513003065253416</v>
      </c>
      <c r="O479" s="7">
        <f>IF(LEN(TRIM($A479))=0,0,LEN($A479)-LEN(SUBSTITUTE($A479," ",""))+1)</f>
        <v>4</v>
      </c>
      <c r="P479">
        <f t="shared" si="7"/>
        <v>3411</v>
      </c>
    </row>
    <row r="480" spans="1:16" ht="128" x14ac:dyDescent="0.2">
      <c r="A480" s="8" t="s">
        <v>1839</v>
      </c>
      <c r="C480" s="7" t="s">
        <v>4</v>
      </c>
      <c r="K480" s="7" t="s">
        <v>3355</v>
      </c>
      <c r="L480" s="9">
        <v>44987</v>
      </c>
      <c r="M480" s="13">
        <v>0.35690972222222223</v>
      </c>
      <c r="N480" s="14">
        <v>513003065253416</v>
      </c>
      <c r="P480" t="str">
        <f t="shared" si="7"/>
        <v/>
      </c>
    </row>
    <row r="481" spans="1:16" ht="16" x14ac:dyDescent="0.2">
      <c r="A481" s="8" t="s">
        <v>259</v>
      </c>
      <c r="B481" s="7" t="s">
        <v>3487</v>
      </c>
      <c r="C481" s="7" t="s">
        <v>2</v>
      </c>
      <c r="D481" s="7" t="s">
        <v>3389</v>
      </c>
      <c r="E481" s="7" t="str">
        <f>IF(OR(D481="", D481="___"),"", LEFT(D481,FIND(" &gt;",D481)-1))</f>
        <v>Success</v>
      </c>
      <c r="F481" s="7" t="str">
        <f>IF(OR(E481="Success",E481="Qualified Success"),"Current",IF(E481="Failure",IF(RIGHT(D481,6)="Future","Future",IF(RIGHT(D481,10)="Irrelevant","Irrelevant","Current")),""))</f>
        <v>Current</v>
      </c>
      <c r="G481" s="7" t="str">
        <f>IF(OR(ISBLANK(D481),D481="Unclassifiable &gt;"),"",IF(ISNUMBER(SEARCH("Utterance",D481)),"Utterance",IF(ISNUMBER(SEARCH("Response",D481)),"Response",IF(ISNUMBER(SEARCH("Interaction",D481)),"Interaction",IF(ISNUMBER(SEARCH("System",D481)),"System","")))))</f>
        <v/>
      </c>
      <c r="H481" s="7" t="str">
        <f>IF(G481="Utterance", IF(ISNUMBER(SEARCH("Unrecognized",D481)), "Unrecognized", IF(ISNUMBER(SEARCH("Mismatched",D481)), "Mismatched", IF(ISNUMBER(SEARCH("False Positive",D481)), "False Positive", "Irrelevant"))), "")</f>
        <v/>
      </c>
      <c r="J481" s="7" t="s">
        <v>3743</v>
      </c>
      <c r="K481" s="7" t="s">
        <v>3355</v>
      </c>
      <c r="L481" s="9">
        <v>44987</v>
      </c>
      <c r="M481" s="13">
        <v>0.36038194444444444</v>
      </c>
      <c r="N481" s="14">
        <v>202000376861898</v>
      </c>
      <c r="O481" s="7">
        <f>IF(LEN(TRIM($A481))=0,0,LEN($A481)-LEN(SUBSTITUTE($A481," ",""))+1)</f>
        <v>4</v>
      </c>
      <c r="P481">
        <f t="shared" si="7"/>
        <v>3411</v>
      </c>
    </row>
    <row r="482" spans="1:16" ht="224" x14ac:dyDescent="0.2">
      <c r="A482" s="8" t="s">
        <v>3534</v>
      </c>
      <c r="C482" s="7" t="s">
        <v>4</v>
      </c>
      <c r="K482" s="7" t="s">
        <v>3355</v>
      </c>
      <c r="L482" s="9">
        <v>44987</v>
      </c>
      <c r="M482" s="13">
        <v>0.3604282407407407</v>
      </c>
      <c r="N482" s="14">
        <v>202000376861898</v>
      </c>
      <c r="P482" t="str">
        <f t="shared" si="7"/>
        <v/>
      </c>
    </row>
    <row r="483" spans="1:16" ht="16" x14ac:dyDescent="0.2">
      <c r="A483" s="8" t="s">
        <v>2884</v>
      </c>
      <c r="C483" s="7" t="s">
        <v>2</v>
      </c>
      <c r="D483" s="7" t="s">
        <v>3405</v>
      </c>
      <c r="E483" s="7" t="str">
        <f>IF(OR(D483="", D483="___"),"", LEFT(D483,FIND(" &gt;",D483)-1))</f>
        <v>Failure</v>
      </c>
      <c r="F483" s="7" t="str">
        <f>IF(OR(E483="Success",E483="Qualified Success"),"Current",IF(E483="Failure",IF(RIGHT(D483,6)="Future","Future",IF(RIGHT(D483,10)="Irrelevant","Irrelevant","Current")),""))</f>
        <v>Current</v>
      </c>
      <c r="G483" s="7" t="str">
        <f>IF(OR(ISBLANK(D483),D483="Unclassifiable &gt;"),"",IF(ISNUMBER(SEARCH("Utterance",D483)),"Utterance",IF(ISNUMBER(SEARCH("Response",D483)),"Response",IF(ISNUMBER(SEARCH("Interaction",D483)),"Interaction",IF(ISNUMBER(SEARCH("System",D483)),"System","")))))</f>
        <v>System</v>
      </c>
      <c r="H483" s="7" t="str">
        <f>IF(G483="Utterance", IF(ISNUMBER(SEARCH("Unrecognized",D483)), "Unrecognized", IF(ISNUMBER(SEARCH("Mismatched",D483)), "Mismatched", IF(ISNUMBER(SEARCH("False Positive",D483)), "False Positive", "Irrelevant"))), "")</f>
        <v/>
      </c>
      <c r="I483" s="7" t="s">
        <v>152</v>
      </c>
      <c r="J483" s="7" t="s">
        <v>3743</v>
      </c>
      <c r="K483" s="7" t="s">
        <v>3355</v>
      </c>
      <c r="L483" s="9">
        <v>44987</v>
      </c>
      <c r="M483" s="13">
        <v>0.36075231481481485</v>
      </c>
      <c r="N483" s="14">
        <v>202000376861898</v>
      </c>
      <c r="O483" s="7">
        <f>IF(LEN(TRIM($A483))=0,0,LEN($A483)-LEN(SUBSTITUTE($A483," ",""))+1)</f>
        <v>7</v>
      </c>
      <c r="P483">
        <f t="shared" si="7"/>
        <v>168</v>
      </c>
    </row>
    <row r="484" spans="1:16" ht="16" x14ac:dyDescent="0.2">
      <c r="A484" s="8" t="s">
        <v>152</v>
      </c>
      <c r="C484" s="7" t="s">
        <v>4</v>
      </c>
      <c r="K484" s="7" t="s">
        <v>3355</v>
      </c>
      <c r="L484" s="9">
        <v>44987</v>
      </c>
      <c r="M484" s="13">
        <v>0.36075231481481485</v>
      </c>
      <c r="N484" s="14">
        <v>202000376861898</v>
      </c>
      <c r="P484" t="str">
        <f t="shared" si="7"/>
        <v/>
      </c>
    </row>
    <row r="485" spans="1:16" ht="16" x14ac:dyDescent="0.2">
      <c r="A485" s="8" t="s">
        <v>9</v>
      </c>
      <c r="B485" s="7" t="s">
        <v>3487</v>
      </c>
      <c r="C485" s="7" t="s">
        <v>2</v>
      </c>
      <c r="D485" s="7" t="s">
        <v>3405</v>
      </c>
      <c r="E485" s="7" t="str">
        <f>IF(OR(D485="", D485="___"),"", LEFT(D485,FIND(" &gt;",D485)-1))</f>
        <v>Failure</v>
      </c>
      <c r="F485" s="7" t="str">
        <f>IF(OR(E485="Success",E485="Qualified Success"),"Current",IF(E485="Failure",IF(RIGHT(D485,6)="Future","Future",IF(RIGHT(D485,10)="Irrelevant","Irrelevant","Current")),""))</f>
        <v>Current</v>
      </c>
      <c r="G485" s="7" t="str">
        <f>IF(OR(ISBLANK(D485),D485="Unclassifiable &gt;"),"",IF(ISNUMBER(SEARCH("Utterance",D485)),"Utterance",IF(ISNUMBER(SEARCH("Response",D485)),"Response",IF(ISNUMBER(SEARCH("Interaction",D485)),"Interaction",IF(ISNUMBER(SEARCH("System",D485)),"System","")))))</f>
        <v>System</v>
      </c>
      <c r="H485" s="7" t="str">
        <f>IF(G485="Utterance", IF(ISNUMBER(SEARCH("Unrecognized",D485)), "Unrecognized", IF(ISNUMBER(SEARCH("Mismatched",D485)), "Mismatched", IF(ISNUMBER(SEARCH("False Positive",D485)), "False Positive", "Irrelevant"))), "")</f>
        <v/>
      </c>
      <c r="I485" s="7" t="s">
        <v>152</v>
      </c>
      <c r="J485" s="7" t="s">
        <v>3445</v>
      </c>
      <c r="K485" s="7" t="s">
        <v>3355</v>
      </c>
      <c r="L485" s="9">
        <v>44987</v>
      </c>
      <c r="M485" s="13">
        <v>0.36091435185185183</v>
      </c>
      <c r="N485" s="14">
        <v>202000376861898</v>
      </c>
      <c r="O485" s="7">
        <f>IF(LEN(TRIM($A485))=0,0,LEN($A485)-LEN(SUBSTITUTE($A485," ",""))+1)</f>
        <v>6</v>
      </c>
      <c r="P485">
        <f t="shared" si="7"/>
        <v>168</v>
      </c>
    </row>
    <row r="486" spans="1:16" ht="16" x14ac:dyDescent="0.2">
      <c r="A486" s="8" t="s">
        <v>152</v>
      </c>
      <c r="C486" s="7" t="s">
        <v>4</v>
      </c>
      <c r="K486" s="7" t="s">
        <v>3355</v>
      </c>
      <c r="L486" s="9">
        <v>44987</v>
      </c>
      <c r="M486" s="13">
        <v>0.36091435185185183</v>
      </c>
      <c r="N486" s="14">
        <v>202000376861898</v>
      </c>
      <c r="P486" t="str">
        <f t="shared" si="7"/>
        <v/>
      </c>
    </row>
    <row r="487" spans="1:16" ht="16" x14ac:dyDescent="0.2">
      <c r="A487" s="8" t="s">
        <v>9</v>
      </c>
      <c r="B487" s="7" t="s">
        <v>3487</v>
      </c>
      <c r="C487" s="7" t="s">
        <v>2</v>
      </c>
      <c r="D487" s="7" t="s">
        <v>3405</v>
      </c>
      <c r="E487" s="7" t="str">
        <f>IF(OR(D487="", D487="___"),"", LEFT(D487,FIND(" &gt;",D487)-1))</f>
        <v>Failure</v>
      </c>
      <c r="F487" s="7" t="str">
        <f>IF(OR(E487="Success",E487="Qualified Success"),"Current",IF(E487="Failure",IF(RIGHT(D487,6)="Future","Future",IF(RIGHT(D487,10)="Irrelevant","Irrelevant","Current")),""))</f>
        <v>Current</v>
      </c>
      <c r="G487" s="7" t="str">
        <f>IF(OR(ISBLANK(D487),D487="Unclassifiable &gt;"),"",IF(ISNUMBER(SEARCH("Utterance",D487)),"Utterance",IF(ISNUMBER(SEARCH("Response",D487)),"Response",IF(ISNUMBER(SEARCH("Interaction",D487)),"Interaction",IF(ISNUMBER(SEARCH("System",D487)),"System","")))))</f>
        <v>System</v>
      </c>
      <c r="H487" s="7" t="str">
        <f>IF(G487="Utterance", IF(ISNUMBER(SEARCH("Unrecognized",D487)), "Unrecognized", IF(ISNUMBER(SEARCH("Mismatched",D487)), "Mismatched", IF(ISNUMBER(SEARCH("False Positive",D487)), "False Positive", "Irrelevant"))), "")</f>
        <v/>
      </c>
      <c r="I487" s="7" t="s">
        <v>152</v>
      </c>
      <c r="J487" s="7" t="s">
        <v>3445</v>
      </c>
      <c r="K487" s="7" t="s">
        <v>3355</v>
      </c>
      <c r="L487" s="9">
        <v>44987</v>
      </c>
      <c r="M487" s="13">
        <v>0.36107638888888888</v>
      </c>
      <c r="N487" s="14">
        <v>202000376861898</v>
      </c>
      <c r="O487" s="7">
        <f>IF(LEN(TRIM($A487))=0,0,LEN($A487)-LEN(SUBSTITUTE($A487," ",""))+1)</f>
        <v>6</v>
      </c>
      <c r="P487">
        <f t="shared" si="7"/>
        <v>168</v>
      </c>
    </row>
    <row r="488" spans="1:16" ht="16" x14ac:dyDescent="0.2">
      <c r="A488" s="8" t="s">
        <v>152</v>
      </c>
      <c r="C488" s="7" t="s">
        <v>4</v>
      </c>
      <c r="K488" s="7" t="s">
        <v>3355</v>
      </c>
      <c r="L488" s="9">
        <v>44987</v>
      </c>
      <c r="M488" s="13">
        <v>0.36107638888888888</v>
      </c>
      <c r="N488" s="14">
        <v>202000376861898</v>
      </c>
      <c r="P488" t="str">
        <f t="shared" si="7"/>
        <v/>
      </c>
    </row>
    <row r="489" spans="1:16" ht="16" x14ac:dyDescent="0.2">
      <c r="A489" s="8" t="s">
        <v>2885</v>
      </c>
      <c r="C489" s="7" t="s">
        <v>2</v>
      </c>
      <c r="D489" s="7" t="s">
        <v>3405</v>
      </c>
      <c r="E489" s="7" t="str">
        <f>IF(OR(D489="", D489="___"),"", LEFT(D489,FIND(" &gt;",D489)-1))</f>
        <v>Failure</v>
      </c>
      <c r="F489" s="7" t="str">
        <f>IF(OR(E489="Success",E489="Qualified Success"),"Current",IF(E489="Failure",IF(RIGHT(D489,6)="Future","Future",IF(RIGHT(D489,10)="Irrelevant","Irrelevant","Current")),""))</f>
        <v>Current</v>
      </c>
      <c r="G489" s="7" t="str">
        <f>IF(OR(ISBLANK(D489),D489="Unclassifiable &gt;"),"",IF(ISNUMBER(SEARCH("Utterance",D489)),"Utterance",IF(ISNUMBER(SEARCH("Response",D489)),"Response",IF(ISNUMBER(SEARCH("Interaction",D489)),"Interaction",IF(ISNUMBER(SEARCH("System",D489)),"System","")))))</f>
        <v>System</v>
      </c>
      <c r="H489" s="7" t="str">
        <f>IF(G489="Utterance", IF(ISNUMBER(SEARCH("Unrecognized",D489)), "Unrecognized", IF(ISNUMBER(SEARCH("Mismatched",D489)), "Mismatched", IF(ISNUMBER(SEARCH("False Positive",D489)), "False Positive", "Irrelevant"))), "")</f>
        <v/>
      </c>
      <c r="I489" s="7" t="s">
        <v>152</v>
      </c>
      <c r="J489" s="7" t="s">
        <v>3743</v>
      </c>
      <c r="K489" s="7" t="s">
        <v>3355</v>
      </c>
      <c r="L489" s="9">
        <v>44987</v>
      </c>
      <c r="M489" s="13">
        <v>0.36143518518518519</v>
      </c>
      <c r="N489" s="14">
        <v>202000376861898</v>
      </c>
      <c r="O489" s="7">
        <f>IF(LEN(TRIM($A489))=0,0,LEN($A489)-LEN(SUBSTITUTE($A489," ",""))+1)</f>
        <v>2</v>
      </c>
      <c r="P489">
        <f t="shared" si="7"/>
        <v>168</v>
      </c>
    </row>
    <row r="490" spans="1:16" ht="16" x14ac:dyDescent="0.2">
      <c r="A490" s="8" t="s">
        <v>2334</v>
      </c>
      <c r="C490" s="7" t="s">
        <v>2</v>
      </c>
      <c r="D490" s="7" t="s">
        <v>3389</v>
      </c>
      <c r="E490" s="7" t="str">
        <f>IF(OR(D490="", D490="___"),"", LEFT(D490,FIND(" &gt;",D490)-1))</f>
        <v>Success</v>
      </c>
      <c r="F490" s="7" t="str">
        <f>IF(OR(E490="Success",E490="Qualified Success"),"Current",IF(E490="Failure",IF(RIGHT(D490,6)="Future","Future",IF(RIGHT(D490,10)="Irrelevant","Irrelevant","Current")),""))</f>
        <v>Current</v>
      </c>
      <c r="G490" s="7" t="str">
        <f>IF(OR(ISBLANK(D490),D490="Unclassifiable &gt;"),"",IF(ISNUMBER(SEARCH("Utterance",D490)),"Utterance",IF(ISNUMBER(SEARCH("Response",D490)),"Response",IF(ISNUMBER(SEARCH("Interaction",D490)),"Interaction",IF(ISNUMBER(SEARCH("System",D490)),"System","")))))</f>
        <v/>
      </c>
      <c r="H490" s="7" t="str">
        <f>IF(G490="Utterance", IF(ISNUMBER(SEARCH("Unrecognized",D490)), "Unrecognized", IF(ISNUMBER(SEARCH("Mismatched",D490)), "Mismatched", IF(ISNUMBER(SEARCH("False Positive",D490)), "False Positive", "Irrelevant"))), "")</f>
        <v/>
      </c>
      <c r="J490" s="7" t="s">
        <v>3741</v>
      </c>
      <c r="K490" s="7" t="s">
        <v>3355</v>
      </c>
      <c r="L490" s="9">
        <v>44987</v>
      </c>
      <c r="M490" s="13">
        <v>0.36143518518518519</v>
      </c>
      <c r="N490" s="14">
        <v>204440003502555</v>
      </c>
      <c r="O490" s="7">
        <f>IF(LEN(TRIM($A490))=0,0,LEN($A490)-LEN(SUBSTITUTE($A490," ",""))+1)</f>
        <v>2</v>
      </c>
      <c r="P490">
        <f t="shared" si="7"/>
        <v>3411</v>
      </c>
    </row>
    <row r="491" spans="1:16" ht="96" x14ac:dyDescent="0.2">
      <c r="A491" s="8" t="s">
        <v>831</v>
      </c>
      <c r="C491" s="7" t="s">
        <v>4</v>
      </c>
      <c r="K491" s="7" t="s">
        <v>3355</v>
      </c>
      <c r="L491" s="9">
        <v>44987</v>
      </c>
      <c r="M491" s="13">
        <v>0.36143518518518519</v>
      </c>
      <c r="N491" s="14">
        <v>204440003502555</v>
      </c>
      <c r="P491" t="str">
        <f t="shared" si="7"/>
        <v/>
      </c>
    </row>
    <row r="492" spans="1:16" ht="16" x14ac:dyDescent="0.2">
      <c r="A492" s="8" t="s">
        <v>152</v>
      </c>
      <c r="C492" s="7" t="s">
        <v>4</v>
      </c>
      <c r="K492" s="7" t="s">
        <v>3355</v>
      </c>
      <c r="L492" s="9">
        <v>44987</v>
      </c>
      <c r="M492" s="13">
        <v>0.36143518518518519</v>
      </c>
      <c r="N492" s="14">
        <v>202000376861898</v>
      </c>
      <c r="P492" t="str">
        <f t="shared" si="7"/>
        <v/>
      </c>
    </row>
    <row r="493" spans="1:16" ht="16" x14ac:dyDescent="0.2">
      <c r="A493" s="8" t="s">
        <v>3218</v>
      </c>
      <c r="C493" s="7" t="s">
        <v>2</v>
      </c>
      <c r="D493" s="7" t="s">
        <v>3389</v>
      </c>
      <c r="E493" s="7" t="str">
        <f>IF(OR(D493="", D493="___"),"", LEFT(D493,FIND(" &gt;",D493)-1))</f>
        <v>Success</v>
      </c>
      <c r="F493" s="7" t="str">
        <f>IF(OR(E493="Success",E493="Qualified Success"),"Current",IF(E493="Failure",IF(RIGHT(D493,6)="Future","Future",IF(RIGHT(D493,10)="Irrelevant","Irrelevant","Current")),""))</f>
        <v>Current</v>
      </c>
      <c r="G493" s="7" t="str">
        <f>IF(OR(ISBLANK(D493),D493="Unclassifiable &gt;"),"",IF(ISNUMBER(SEARCH("Utterance",D493)),"Utterance",IF(ISNUMBER(SEARCH("Response",D493)),"Response",IF(ISNUMBER(SEARCH("Interaction",D493)),"Interaction",IF(ISNUMBER(SEARCH("System",D493)),"System","")))))</f>
        <v/>
      </c>
      <c r="H493" s="7" t="str">
        <f>IF(G493="Utterance", IF(ISNUMBER(SEARCH("Unrecognized",D493)), "Unrecognized", IF(ISNUMBER(SEARCH("Mismatched",D493)), "Mismatched", IF(ISNUMBER(SEARCH("False Positive",D493)), "False Positive", "Irrelevant"))), "")</f>
        <v/>
      </c>
      <c r="J493" s="7" t="s">
        <v>3749</v>
      </c>
      <c r="K493" s="7" t="s">
        <v>3355</v>
      </c>
      <c r="L493" s="9">
        <v>44987</v>
      </c>
      <c r="M493" s="13">
        <v>0.36189814814814819</v>
      </c>
      <c r="N493" s="14">
        <v>513003065253416</v>
      </c>
      <c r="O493" s="7">
        <f>IF(LEN(TRIM($A493))=0,0,LEN($A493)-LEN(SUBSTITUTE($A493," ",""))+1)</f>
        <v>2</v>
      </c>
      <c r="P493">
        <f t="shared" si="7"/>
        <v>3411</v>
      </c>
    </row>
    <row r="494" spans="1:16" ht="96" x14ac:dyDescent="0.2">
      <c r="A494" s="8" t="s">
        <v>3219</v>
      </c>
      <c r="C494" s="7" t="s">
        <v>4</v>
      </c>
      <c r="K494" s="7" t="s">
        <v>3355</v>
      </c>
      <c r="L494" s="9">
        <v>44987</v>
      </c>
      <c r="M494" s="13">
        <v>0.36190972222222223</v>
      </c>
      <c r="N494" s="14">
        <v>513003065253416</v>
      </c>
      <c r="P494" t="str">
        <f t="shared" si="7"/>
        <v/>
      </c>
    </row>
    <row r="495" spans="1:16" ht="16" x14ac:dyDescent="0.2">
      <c r="A495" s="8" t="s">
        <v>3217</v>
      </c>
      <c r="C495" s="7" t="s">
        <v>2</v>
      </c>
      <c r="D495" s="7" t="s">
        <v>3411</v>
      </c>
      <c r="E495" s="7" t="str">
        <f>IF(OR(D495="", D495="___"),"", LEFT(D495,FIND(" &gt;",D495)-1))</f>
        <v>Qualified Success</v>
      </c>
      <c r="F495" s="7" t="str">
        <f>IF(OR(E495="Success",E495="Qualified Success"),"Current",IF(E495="Failure",IF(RIGHT(D495,6)="Future","Future",IF(RIGHT(D495,10)="Irrelevant","Irrelevant","Current")),""))</f>
        <v>Current</v>
      </c>
      <c r="G495" s="7" t="str">
        <f>IF(OR(ISBLANK(D495),D495="Unclassifiable &gt;"),"",IF(ISNUMBER(SEARCH("Utterance",D495)),"Utterance",IF(ISNUMBER(SEARCH("Response",D495)),"Response",IF(ISNUMBER(SEARCH("Interaction",D495)),"Interaction",IF(ISNUMBER(SEARCH("System",D495)),"System","")))))</f>
        <v>Response</v>
      </c>
      <c r="H495" s="7" t="str">
        <f>IF(G495="Utterance", IF(ISNUMBER(SEARCH("Unrecognized",D495)), "Unrecognized", IF(ISNUMBER(SEARCH("Mismatched",D495)), "Mismatched", IF(ISNUMBER(SEARCH("False Positive",D495)), "False Positive", "Irrelevant"))), "")</f>
        <v/>
      </c>
      <c r="J495" s="7" t="s">
        <v>213</v>
      </c>
      <c r="K495" s="7" t="s">
        <v>3355</v>
      </c>
      <c r="L495" s="9">
        <v>44987</v>
      </c>
      <c r="M495" s="13">
        <v>0.36197916666666669</v>
      </c>
      <c r="N495" s="14">
        <v>513003065253416</v>
      </c>
      <c r="O495" s="7">
        <f>IF(LEN(TRIM($A495))=0,0,LEN($A495)-LEN(SUBSTITUTE($A495," ",""))+1)</f>
        <v>4</v>
      </c>
      <c r="P495">
        <f t="shared" si="7"/>
        <v>201</v>
      </c>
    </row>
    <row r="496" spans="1:16" ht="128" x14ac:dyDescent="0.2">
      <c r="A496" s="8" t="s">
        <v>3511</v>
      </c>
      <c r="C496" s="7" t="s">
        <v>4</v>
      </c>
      <c r="K496" s="7" t="s">
        <v>3355</v>
      </c>
      <c r="L496" s="9">
        <v>44987</v>
      </c>
      <c r="M496" s="13">
        <v>0.36197916666666669</v>
      </c>
      <c r="N496" s="14">
        <v>513003065253416</v>
      </c>
      <c r="P496" t="str">
        <f t="shared" si="7"/>
        <v/>
      </c>
    </row>
    <row r="497" spans="1:16" ht="16" x14ac:dyDescent="0.2">
      <c r="A497" s="8" t="s">
        <v>3062</v>
      </c>
      <c r="C497" s="7" t="s">
        <v>2</v>
      </c>
      <c r="D497" s="7" t="s">
        <v>3408</v>
      </c>
      <c r="E497" s="7" t="str">
        <f>IF(OR(D497="", D497="___"),"", LEFT(D497,FIND(" &gt;",D497)-1))</f>
        <v>Qualified Success</v>
      </c>
      <c r="F497" s="7" t="str">
        <f>IF(OR(E497="Success",E497="Qualified Success"),"Current",IF(E497="Failure",IF(RIGHT(D497,6)="Future","Future",IF(RIGHT(D497,10)="Irrelevant","Irrelevant","Current")),""))</f>
        <v>Current</v>
      </c>
      <c r="G497" s="7" t="str">
        <f>IF(OR(ISBLANK(D497),D497="Unclassifiable &gt;"),"",IF(ISNUMBER(SEARCH("Utterance",D497)),"Utterance",IF(ISNUMBER(SEARCH("Response",D497)),"Response",IF(ISNUMBER(SEARCH("Interaction",D497)),"Interaction",IF(ISNUMBER(SEARCH("System",D497)),"System","")))))</f>
        <v>Response</v>
      </c>
      <c r="H497" s="7" t="str">
        <f>IF(G497="Utterance", IF(ISNUMBER(SEARCH("Unrecognized",D497)), "Unrecognized", IF(ISNUMBER(SEARCH("Mismatched",D497)), "Mismatched", IF(ISNUMBER(SEARCH("False Positive",D497)), "False Positive", "Irrelevant"))), "")</f>
        <v/>
      </c>
      <c r="J497" s="7" t="s">
        <v>3748</v>
      </c>
      <c r="K497" s="7" t="s">
        <v>3355</v>
      </c>
      <c r="L497" s="9">
        <v>44987</v>
      </c>
      <c r="M497" s="13">
        <v>0.36572916666666666</v>
      </c>
      <c r="N497" s="14">
        <v>513001861798713</v>
      </c>
      <c r="O497" s="7">
        <f>IF(LEN(TRIM($A497))=0,0,LEN($A497)-LEN(SUBSTITUTE($A497," ",""))+1)</f>
        <v>4</v>
      </c>
      <c r="P497">
        <f t="shared" si="7"/>
        <v>46</v>
      </c>
    </row>
    <row r="498" spans="1:16" ht="128" x14ac:dyDescent="0.2">
      <c r="A498" s="8" t="s">
        <v>3512</v>
      </c>
      <c r="C498" s="7" t="s">
        <v>4</v>
      </c>
      <c r="K498" s="7" t="s">
        <v>3355</v>
      </c>
      <c r="L498" s="9">
        <v>44987</v>
      </c>
      <c r="M498" s="13">
        <v>0.36572916666666666</v>
      </c>
      <c r="N498" s="14">
        <v>513001861798713</v>
      </c>
      <c r="P498" t="str">
        <f t="shared" si="7"/>
        <v/>
      </c>
    </row>
    <row r="499" spans="1:16" ht="16" x14ac:dyDescent="0.2">
      <c r="A499" s="8" t="s">
        <v>158</v>
      </c>
      <c r="C499" s="7" t="s">
        <v>2</v>
      </c>
      <c r="D499" s="7" t="s">
        <v>3389</v>
      </c>
      <c r="E499" s="7" t="str">
        <f>IF(OR(D499="", D499="___"),"", LEFT(D499,FIND(" &gt;",D499)-1))</f>
        <v>Success</v>
      </c>
      <c r="F499" s="7" t="str">
        <f>IF(OR(E499="Success",E499="Qualified Success"),"Current",IF(E499="Failure",IF(RIGHT(D499,6)="Future","Future",IF(RIGHT(D499,10)="Irrelevant","Irrelevant","Current")),""))</f>
        <v>Current</v>
      </c>
      <c r="G499" s="7" t="str">
        <f>IF(OR(ISBLANK(D499),D499="Unclassifiable &gt;"),"",IF(ISNUMBER(SEARCH("Utterance",D499)),"Utterance",IF(ISNUMBER(SEARCH("Response",D499)),"Response",IF(ISNUMBER(SEARCH("Interaction",D499)),"Interaction",IF(ISNUMBER(SEARCH("System",D499)),"System","")))))</f>
        <v/>
      </c>
      <c r="H499" s="7" t="str">
        <f>IF(G499="Utterance", IF(ISNUMBER(SEARCH("Unrecognized",D499)), "Unrecognized", IF(ISNUMBER(SEARCH("Mismatched",D499)), "Mismatched", IF(ISNUMBER(SEARCH("False Positive",D499)), "False Positive", "Irrelevant"))), "")</f>
        <v/>
      </c>
      <c r="J499" s="7" t="s">
        <v>3744</v>
      </c>
      <c r="K499" s="7" t="s">
        <v>3355</v>
      </c>
      <c r="L499" s="9">
        <v>44987</v>
      </c>
      <c r="M499" s="13">
        <v>0.36832175925925931</v>
      </c>
      <c r="N499" s="14">
        <v>202000612655048</v>
      </c>
      <c r="O499" s="7">
        <f>IF(LEN(TRIM($A499))=0,0,LEN($A499)-LEN(SUBSTITUTE($A499," ",""))+1)</f>
        <v>4</v>
      </c>
      <c r="P499">
        <f t="shared" si="7"/>
        <v>3411</v>
      </c>
    </row>
    <row r="500" spans="1:16" ht="128" x14ac:dyDescent="0.2">
      <c r="A500" s="8" t="s">
        <v>1839</v>
      </c>
      <c r="C500" s="7" t="s">
        <v>4</v>
      </c>
      <c r="K500" s="7" t="s">
        <v>3355</v>
      </c>
      <c r="L500" s="9">
        <v>44987</v>
      </c>
      <c r="M500" s="13">
        <v>0.36833333333333335</v>
      </c>
      <c r="N500" s="14">
        <v>202000612655048</v>
      </c>
      <c r="P500" t="str">
        <f t="shared" si="7"/>
        <v/>
      </c>
    </row>
    <row r="501" spans="1:16" ht="16" x14ac:dyDescent="0.2">
      <c r="A501" s="8" t="s">
        <v>1961</v>
      </c>
      <c r="C501" s="7" t="s">
        <v>2</v>
      </c>
      <c r="D501" s="7" t="s">
        <v>3411</v>
      </c>
      <c r="E501" s="7" t="str">
        <f>IF(OR(D501="", D501="___"),"", LEFT(D501,FIND(" &gt;",D501)-1))</f>
        <v>Qualified Success</v>
      </c>
      <c r="F501" s="7" t="str">
        <f>IF(OR(E501="Success",E501="Qualified Success"),"Current",IF(E501="Failure",IF(RIGHT(D501,6)="Future","Future",IF(RIGHT(D501,10)="Irrelevant","Irrelevant","Current")),""))</f>
        <v>Current</v>
      </c>
      <c r="G501" s="7" t="str">
        <f>IF(OR(ISBLANK(D501),D501="Unclassifiable &gt;"),"",IF(ISNUMBER(SEARCH("Utterance",D501)),"Utterance",IF(ISNUMBER(SEARCH("Response",D501)),"Response",IF(ISNUMBER(SEARCH("Interaction",D501)),"Interaction",IF(ISNUMBER(SEARCH("System",D501)),"System","")))))</f>
        <v>Response</v>
      </c>
      <c r="H501" s="7" t="str">
        <f>IF(G501="Utterance", IF(ISNUMBER(SEARCH("Unrecognized",D501)), "Unrecognized", IF(ISNUMBER(SEARCH("Mismatched",D501)), "Mismatched", IF(ISNUMBER(SEARCH("False Positive",D501)), "False Positive", "Irrelevant"))), "")</f>
        <v/>
      </c>
      <c r="J501" s="7" t="s">
        <v>213</v>
      </c>
      <c r="K501" s="7" t="s">
        <v>3355</v>
      </c>
      <c r="L501" s="9">
        <v>44987</v>
      </c>
      <c r="M501" s="13">
        <v>0.36895833333333333</v>
      </c>
      <c r="N501" s="14">
        <v>204440003489617</v>
      </c>
      <c r="O501" s="7">
        <f>IF(LEN(TRIM($A501))=0,0,LEN($A501)-LEN(SUBSTITUTE($A501," ",""))+1)</f>
        <v>11</v>
      </c>
      <c r="P501">
        <f t="shared" si="7"/>
        <v>201</v>
      </c>
    </row>
    <row r="502" spans="1:16" ht="128" x14ac:dyDescent="0.2">
      <c r="A502" s="8" t="s">
        <v>1862</v>
      </c>
      <c r="C502" s="7" t="s">
        <v>4</v>
      </c>
      <c r="K502" s="7" t="s">
        <v>3355</v>
      </c>
      <c r="L502" s="9">
        <v>44987</v>
      </c>
      <c r="M502" s="13">
        <v>0.36895833333333333</v>
      </c>
      <c r="N502" s="14">
        <v>204440003489617</v>
      </c>
      <c r="P502" t="str">
        <f t="shared" si="7"/>
        <v/>
      </c>
    </row>
    <row r="503" spans="1:16" ht="16" x14ac:dyDescent="0.2">
      <c r="A503" s="8" t="s">
        <v>223</v>
      </c>
      <c r="B503" s="7" t="s">
        <v>3487</v>
      </c>
      <c r="C503" s="7" t="s">
        <v>2</v>
      </c>
      <c r="D503" s="7" t="s">
        <v>3389</v>
      </c>
      <c r="E503" s="7" t="str">
        <f>IF(OR(D503="", D503="___"),"", LEFT(D503,FIND(" &gt;",D503)-1))</f>
        <v>Success</v>
      </c>
      <c r="F503" s="7" t="str">
        <f>IF(OR(E503="Success",E503="Qualified Success"),"Current",IF(E503="Failure",IF(RIGHT(D503,6)="Future","Future",IF(RIGHT(D503,10)="Irrelevant","Irrelevant","Current")),""))</f>
        <v>Current</v>
      </c>
      <c r="G503" s="7" t="str">
        <f>IF(OR(ISBLANK(D503),D503="Unclassifiable &gt;"),"",IF(ISNUMBER(SEARCH("Utterance",D503)),"Utterance",IF(ISNUMBER(SEARCH("Response",D503)),"Response",IF(ISNUMBER(SEARCH("Interaction",D503)),"Interaction",IF(ISNUMBER(SEARCH("System",D503)),"System","")))))</f>
        <v/>
      </c>
      <c r="H503" s="7" t="str">
        <f>IF(G503="Utterance", IF(ISNUMBER(SEARCH("Unrecognized",D503)), "Unrecognized", IF(ISNUMBER(SEARCH("Mismatched",D503)), "Mismatched", IF(ISNUMBER(SEARCH("False Positive",D503)), "False Positive", "Irrelevant"))), "")</f>
        <v/>
      </c>
      <c r="J503" s="7" t="s">
        <v>3744</v>
      </c>
      <c r="K503" s="7" t="s">
        <v>3355</v>
      </c>
      <c r="L503" s="9">
        <v>44987</v>
      </c>
      <c r="M503" s="13">
        <v>0.37092592592592594</v>
      </c>
      <c r="N503" s="14">
        <v>202000521627521</v>
      </c>
      <c r="O503" s="7">
        <f>IF(LEN(TRIM($A503))=0,0,LEN($A503)-LEN(SUBSTITUTE($A503," ",""))+1)</f>
        <v>3</v>
      </c>
      <c r="P503">
        <f t="shared" si="7"/>
        <v>3411</v>
      </c>
    </row>
    <row r="504" spans="1:16" ht="128" x14ac:dyDescent="0.2">
      <c r="A504" s="8" t="s">
        <v>1839</v>
      </c>
      <c r="C504" s="7" t="s">
        <v>4</v>
      </c>
      <c r="K504" s="7" t="s">
        <v>3355</v>
      </c>
      <c r="L504" s="9">
        <v>44987</v>
      </c>
      <c r="M504" s="13">
        <v>0.37092592592592594</v>
      </c>
      <c r="N504" s="14">
        <v>202000521627521</v>
      </c>
      <c r="P504" t="str">
        <f t="shared" si="7"/>
        <v/>
      </c>
    </row>
    <row r="505" spans="1:16" ht="16" x14ac:dyDescent="0.2">
      <c r="A505" s="8" t="s">
        <v>380</v>
      </c>
      <c r="C505" s="7" t="s">
        <v>2</v>
      </c>
      <c r="D505" s="7" t="s">
        <v>3389</v>
      </c>
      <c r="E505" s="7" t="str">
        <f>IF(OR(D505="", D505="___"),"", LEFT(D505,FIND(" &gt;",D505)-1))</f>
        <v>Success</v>
      </c>
      <c r="F505" s="7" t="str">
        <f>IF(OR(E505="Success",E505="Qualified Success"),"Current",IF(E505="Failure",IF(RIGHT(D505,6)="Future","Future",IF(RIGHT(D505,10)="Irrelevant","Irrelevant","Current")),""))</f>
        <v>Current</v>
      </c>
      <c r="G505" s="7" t="str">
        <f>IF(OR(ISBLANK(D505),D505="Unclassifiable &gt;"),"",IF(ISNUMBER(SEARCH("Utterance",D505)),"Utterance",IF(ISNUMBER(SEARCH("Response",D505)),"Response",IF(ISNUMBER(SEARCH("Interaction",D505)),"Interaction",IF(ISNUMBER(SEARCH("System",D505)),"System","")))))</f>
        <v/>
      </c>
      <c r="H505" s="7" t="str">
        <f>IF(G505="Utterance", IF(ISNUMBER(SEARCH("Unrecognized",D505)), "Unrecognized", IF(ISNUMBER(SEARCH("Mismatched",D505)), "Mismatched", IF(ISNUMBER(SEARCH("False Positive",D505)), "False Positive", "Irrelevant"))), "")</f>
        <v/>
      </c>
      <c r="J505" s="7" t="s">
        <v>3756</v>
      </c>
      <c r="K505" s="7" t="s">
        <v>3355</v>
      </c>
      <c r="L505" s="9">
        <v>44987</v>
      </c>
      <c r="M505" s="13">
        <v>0.38013888888888886</v>
      </c>
      <c r="N505" s="14">
        <v>202000082472815</v>
      </c>
      <c r="O505" s="7">
        <f>IF(LEN(TRIM($A505))=0,0,LEN($A505)-LEN(SUBSTITUTE($A505," ",""))+1)</f>
        <v>4</v>
      </c>
      <c r="P505">
        <f t="shared" si="7"/>
        <v>3411</v>
      </c>
    </row>
    <row r="506" spans="1:16" ht="144" x14ac:dyDescent="0.2">
      <c r="A506" s="8" t="s">
        <v>2783</v>
      </c>
      <c r="C506" s="7" t="s">
        <v>4</v>
      </c>
      <c r="K506" s="7" t="s">
        <v>3355</v>
      </c>
      <c r="L506" s="9">
        <v>44987</v>
      </c>
      <c r="M506" s="13">
        <v>0.38038194444444445</v>
      </c>
      <c r="N506" s="14">
        <v>202000082472815</v>
      </c>
      <c r="P506" t="str">
        <f t="shared" si="7"/>
        <v/>
      </c>
    </row>
    <row r="507" spans="1:16" ht="16" x14ac:dyDescent="0.2">
      <c r="A507" s="8" t="s">
        <v>302</v>
      </c>
      <c r="B507" s="7" t="s">
        <v>3487</v>
      </c>
      <c r="C507" s="7" t="s">
        <v>2</v>
      </c>
      <c r="D507" s="7" t="s">
        <v>3389</v>
      </c>
      <c r="E507" s="7" t="str">
        <f>IF(OR(D507="", D507="___"),"", LEFT(D507,FIND(" &gt;",D507)-1))</f>
        <v>Success</v>
      </c>
      <c r="F507" s="7" t="str">
        <f>IF(OR(E507="Success",E507="Qualified Success"),"Current",IF(E507="Failure",IF(RIGHT(D507,6)="Future","Future",IF(RIGHT(D507,10)="Irrelevant","Irrelevant","Current")),""))</f>
        <v>Current</v>
      </c>
      <c r="G507" s="7" t="str">
        <f>IF(OR(ISBLANK(D507),D507="Unclassifiable &gt;"),"",IF(ISNUMBER(SEARCH("Utterance",D507)),"Utterance",IF(ISNUMBER(SEARCH("Response",D507)),"Response",IF(ISNUMBER(SEARCH("Interaction",D507)),"Interaction",IF(ISNUMBER(SEARCH("System",D507)),"System","")))))</f>
        <v/>
      </c>
      <c r="H507" s="7" t="str">
        <f>IF(G507="Utterance", IF(ISNUMBER(SEARCH("Unrecognized",D507)), "Unrecognized", IF(ISNUMBER(SEARCH("Mismatched",D507)), "Mismatched", IF(ISNUMBER(SEARCH("False Positive",D507)), "False Positive", "Irrelevant"))), "")</f>
        <v/>
      </c>
      <c r="J507" s="7" t="s">
        <v>3428</v>
      </c>
      <c r="K507" s="7" t="s">
        <v>3355</v>
      </c>
      <c r="L507" s="9">
        <v>44987</v>
      </c>
      <c r="M507" s="13">
        <v>0.38291666666666663</v>
      </c>
      <c r="N507" s="14">
        <v>204440003509936</v>
      </c>
      <c r="O507" s="7">
        <f>IF(LEN(TRIM($A507))=0,0,LEN($A507)-LEN(SUBSTITUTE($A507," ",""))+1)</f>
        <v>3</v>
      </c>
      <c r="P507">
        <f t="shared" si="7"/>
        <v>3411</v>
      </c>
    </row>
    <row r="508" spans="1:16" ht="64" x14ac:dyDescent="0.2">
      <c r="A508" s="8" t="s">
        <v>220</v>
      </c>
      <c r="C508" s="7" t="s">
        <v>4</v>
      </c>
      <c r="K508" s="7" t="s">
        <v>3355</v>
      </c>
      <c r="L508" s="9">
        <v>44987</v>
      </c>
      <c r="M508" s="13">
        <v>0.38291666666666663</v>
      </c>
      <c r="N508" s="14">
        <v>204440003509936</v>
      </c>
      <c r="P508" t="str">
        <f t="shared" si="7"/>
        <v/>
      </c>
    </row>
    <row r="509" spans="1:16" ht="16" x14ac:dyDescent="0.2">
      <c r="A509" s="8" t="s">
        <v>259</v>
      </c>
      <c r="B509" s="7" t="s">
        <v>3487</v>
      </c>
      <c r="C509" s="7" t="s">
        <v>2</v>
      </c>
      <c r="D509" s="7" t="s">
        <v>3389</v>
      </c>
      <c r="E509" s="7" t="str">
        <f>IF(OR(D509="", D509="___"),"", LEFT(D509,FIND(" &gt;",D509)-1))</f>
        <v>Success</v>
      </c>
      <c r="F509" s="7" t="str">
        <f>IF(OR(E509="Success",E509="Qualified Success"),"Current",IF(E509="Failure",IF(RIGHT(D509,6)="Future","Future",IF(RIGHT(D509,10)="Irrelevant","Irrelevant","Current")),""))</f>
        <v>Current</v>
      </c>
      <c r="G509" s="7" t="str">
        <f>IF(OR(ISBLANK(D509),D509="Unclassifiable &gt;"),"",IF(ISNUMBER(SEARCH("Utterance",D509)),"Utterance",IF(ISNUMBER(SEARCH("Response",D509)),"Response",IF(ISNUMBER(SEARCH("Interaction",D509)),"Interaction",IF(ISNUMBER(SEARCH("System",D509)),"System","")))))</f>
        <v/>
      </c>
      <c r="H509" s="7" t="str">
        <f>IF(G509="Utterance", IF(ISNUMBER(SEARCH("Unrecognized",D509)), "Unrecognized", IF(ISNUMBER(SEARCH("Mismatched",D509)), "Mismatched", IF(ISNUMBER(SEARCH("False Positive",D509)), "False Positive", "Irrelevant"))), "")</f>
        <v/>
      </c>
      <c r="J509" s="7" t="s">
        <v>3743</v>
      </c>
      <c r="K509" s="7" t="s">
        <v>3355</v>
      </c>
      <c r="L509" s="9">
        <v>44987</v>
      </c>
      <c r="M509" s="13">
        <v>0.38755787037037037</v>
      </c>
      <c r="N509" s="14">
        <v>513002689341053</v>
      </c>
      <c r="O509" s="7">
        <f>IF(LEN(TRIM($A509))=0,0,LEN($A509)-LEN(SUBSTITUTE($A509," ",""))+1)</f>
        <v>4</v>
      </c>
      <c r="P509">
        <f t="shared" si="7"/>
        <v>3411</v>
      </c>
    </row>
    <row r="510" spans="1:16" ht="224" x14ac:dyDescent="0.2">
      <c r="A510" s="8" t="s">
        <v>3535</v>
      </c>
      <c r="C510" s="7" t="s">
        <v>4</v>
      </c>
      <c r="K510" s="7" t="s">
        <v>3355</v>
      </c>
      <c r="L510" s="9">
        <v>44987</v>
      </c>
      <c r="M510" s="13">
        <v>0.38758101851851851</v>
      </c>
      <c r="N510" s="14">
        <v>513002689341053</v>
      </c>
      <c r="P510" t="str">
        <f t="shared" si="7"/>
        <v/>
      </c>
    </row>
    <row r="511" spans="1:16" ht="16" x14ac:dyDescent="0.2">
      <c r="A511" s="8" t="s">
        <v>445</v>
      </c>
      <c r="C511" s="7" t="s">
        <v>2</v>
      </c>
      <c r="D511" s="7" t="s">
        <v>3389</v>
      </c>
      <c r="E511" s="7" t="str">
        <f>IF(OR(D511="", D511="___"),"", LEFT(D511,FIND(" &gt;",D511)-1))</f>
        <v>Success</v>
      </c>
      <c r="F511" s="7" t="str">
        <f>IF(OR(E511="Success",E511="Qualified Success"),"Current",IF(E511="Failure",IF(RIGHT(D511,6)="Future","Future",IF(RIGHT(D511,10)="Irrelevant","Irrelevant","Current")),""))</f>
        <v>Current</v>
      </c>
      <c r="G511" s="7" t="str">
        <f>IF(OR(ISBLANK(D511),D511="Unclassifiable &gt;"),"",IF(ISNUMBER(SEARCH("Utterance",D511)),"Utterance",IF(ISNUMBER(SEARCH("Response",D511)),"Response",IF(ISNUMBER(SEARCH("Interaction",D511)),"Interaction",IF(ISNUMBER(SEARCH("System",D511)),"System","")))))</f>
        <v/>
      </c>
      <c r="H511" s="7" t="str">
        <f>IF(G511="Utterance", IF(ISNUMBER(SEARCH("Unrecognized",D511)), "Unrecognized", IF(ISNUMBER(SEARCH("Mismatched",D511)), "Mismatched", IF(ISNUMBER(SEARCH("False Positive",D511)), "False Positive", "Irrelevant"))), "")</f>
        <v/>
      </c>
      <c r="J511" s="7" t="s">
        <v>3743</v>
      </c>
      <c r="K511" s="7" t="s">
        <v>3355</v>
      </c>
      <c r="L511" s="9">
        <v>44987</v>
      </c>
      <c r="M511" s="13">
        <v>0.38814814814814813</v>
      </c>
      <c r="N511" s="14">
        <v>513002689341053</v>
      </c>
      <c r="O511" s="7">
        <f>IF(LEN(TRIM($A511))=0,0,LEN($A511)-LEN(SUBSTITUTE($A511," ",""))+1)</f>
        <v>3</v>
      </c>
      <c r="P511">
        <f t="shared" si="7"/>
        <v>3411</v>
      </c>
    </row>
    <row r="512" spans="1:16" ht="128" x14ac:dyDescent="0.2">
      <c r="A512" s="8" t="s">
        <v>3180</v>
      </c>
      <c r="C512" s="7" t="s">
        <v>4</v>
      </c>
      <c r="K512" s="7" t="s">
        <v>3355</v>
      </c>
      <c r="L512" s="9">
        <v>44987</v>
      </c>
      <c r="M512" s="13">
        <v>0.38815972222222223</v>
      </c>
      <c r="N512" s="14">
        <v>513002689341053</v>
      </c>
      <c r="P512" t="str">
        <f t="shared" si="7"/>
        <v/>
      </c>
    </row>
    <row r="513" spans="1:16" ht="16" x14ac:dyDescent="0.2">
      <c r="A513" s="8" t="s">
        <v>444</v>
      </c>
      <c r="C513" s="7" t="s">
        <v>2</v>
      </c>
      <c r="D513" s="7" t="s">
        <v>3389</v>
      </c>
      <c r="E513" s="7" t="str">
        <f>IF(OR(D513="", D513="___"),"", LEFT(D513,FIND(" &gt;",D513)-1))</f>
        <v>Success</v>
      </c>
      <c r="F513" s="7" t="str">
        <f>IF(OR(E513="Success",E513="Qualified Success"),"Current",IF(E513="Failure",IF(RIGHT(D513,6)="Future","Future",IF(RIGHT(D513,10)="Irrelevant","Irrelevant","Current")),""))</f>
        <v>Current</v>
      </c>
      <c r="G513" s="7" t="str">
        <f>IF(OR(ISBLANK(D513),D513="Unclassifiable &gt;"),"",IF(ISNUMBER(SEARCH("Utterance",D513)),"Utterance",IF(ISNUMBER(SEARCH("Response",D513)),"Response",IF(ISNUMBER(SEARCH("Interaction",D513)),"Interaction",IF(ISNUMBER(SEARCH("System",D513)),"System","")))))</f>
        <v/>
      </c>
      <c r="H513" s="7" t="str">
        <f>IF(G513="Utterance", IF(ISNUMBER(SEARCH("Unrecognized",D513)), "Unrecognized", IF(ISNUMBER(SEARCH("Mismatched",D513)), "Mismatched", IF(ISNUMBER(SEARCH("False Positive",D513)), "False Positive", "Irrelevant"))), "")</f>
        <v/>
      </c>
      <c r="J513" s="7" t="s">
        <v>3743</v>
      </c>
      <c r="K513" s="7" t="s">
        <v>3355</v>
      </c>
      <c r="L513" s="9">
        <v>44987</v>
      </c>
      <c r="M513" s="13">
        <v>0.38825231481481487</v>
      </c>
      <c r="N513" s="14">
        <v>513002689341053</v>
      </c>
      <c r="O513" s="7">
        <f>IF(LEN(TRIM($A513))=0,0,LEN($A513)-LEN(SUBSTITUTE($A513," ",""))+1)</f>
        <v>6</v>
      </c>
      <c r="P513">
        <f t="shared" si="7"/>
        <v>3411</v>
      </c>
    </row>
    <row r="514" spans="1:16" ht="208" x14ac:dyDescent="0.2">
      <c r="A514" s="8" t="s">
        <v>3536</v>
      </c>
      <c r="C514" s="7" t="s">
        <v>4</v>
      </c>
      <c r="K514" s="7" t="s">
        <v>3355</v>
      </c>
      <c r="L514" s="9">
        <v>44987</v>
      </c>
      <c r="M514" s="13">
        <v>0.38826388888888891</v>
      </c>
      <c r="N514" s="14">
        <v>513002689341053</v>
      </c>
      <c r="P514" t="str">
        <f t="shared" si="7"/>
        <v/>
      </c>
    </row>
    <row r="515" spans="1:16" ht="16" x14ac:dyDescent="0.2">
      <c r="A515" s="8" t="s">
        <v>2859</v>
      </c>
      <c r="C515" s="7" t="s">
        <v>2</v>
      </c>
      <c r="D515" s="7" t="s">
        <v>3408</v>
      </c>
      <c r="E515" s="7" t="str">
        <f>IF(OR(D515="", D515="___"),"", LEFT(D515,FIND(" &gt;",D515)-1))</f>
        <v>Qualified Success</v>
      </c>
      <c r="F515" s="7" t="str">
        <f>IF(OR(E515="Success",E515="Qualified Success"),"Current",IF(E515="Failure",IF(RIGHT(D515,6)="Future","Future",IF(RIGHT(D515,10)="Irrelevant","Irrelevant","Current")),""))</f>
        <v>Current</v>
      </c>
      <c r="G515" s="7" t="str">
        <f>IF(OR(ISBLANK(D515),D515="Unclassifiable &gt;"),"",IF(ISNUMBER(SEARCH("Utterance",D515)),"Utterance",IF(ISNUMBER(SEARCH("Response",D515)),"Response",IF(ISNUMBER(SEARCH("Interaction",D515)),"Interaction",IF(ISNUMBER(SEARCH("System",D515)),"System","")))))</f>
        <v>Response</v>
      </c>
      <c r="H515" s="7" t="str">
        <f>IF(G515="Utterance", IF(ISNUMBER(SEARCH("Unrecognized",D515)), "Unrecognized", IF(ISNUMBER(SEARCH("Mismatched",D515)), "Mismatched", IF(ISNUMBER(SEARCH("False Positive",D515)), "False Positive", "Irrelevant"))), "")</f>
        <v/>
      </c>
      <c r="J515" s="7" t="s">
        <v>3757</v>
      </c>
      <c r="K515" s="7" t="s">
        <v>3355</v>
      </c>
      <c r="L515" s="9">
        <v>44987</v>
      </c>
      <c r="M515" s="13">
        <v>0.39486111111111111</v>
      </c>
      <c r="N515" s="14">
        <v>202000333096246</v>
      </c>
      <c r="O515" s="7">
        <f>IF(LEN(TRIM($A515))=0,0,LEN($A515)-LEN(SUBSTITUTE($A515," ",""))+1)</f>
        <v>19</v>
      </c>
      <c r="P515">
        <f t="shared" ref="P515:P578" si="8">IF(D515="", "", COUNTIF($D$1:$D$12000, D515))</f>
        <v>46</v>
      </c>
    </row>
    <row r="516" spans="1:16" ht="144" x14ac:dyDescent="0.2">
      <c r="A516" s="8" t="s">
        <v>232</v>
      </c>
      <c r="C516" s="7" t="s">
        <v>4</v>
      </c>
      <c r="K516" s="7" t="s">
        <v>3355</v>
      </c>
      <c r="L516" s="9">
        <v>44987</v>
      </c>
      <c r="M516" s="13">
        <v>0.39486111111111111</v>
      </c>
      <c r="N516" s="14">
        <v>202000333096246</v>
      </c>
      <c r="P516" t="str">
        <f t="shared" si="8"/>
        <v/>
      </c>
    </row>
    <row r="517" spans="1:16" ht="16" x14ac:dyDescent="0.2">
      <c r="A517" s="8" t="s">
        <v>2444</v>
      </c>
      <c r="C517" s="7" t="s">
        <v>2</v>
      </c>
      <c r="D517" s="7" t="s">
        <v>3400</v>
      </c>
      <c r="E517" s="7" t="str">
        <f>IF(OR(D517="", D517="___"),"", LEFT(D517,FIND(" &gt;",D517)-1))</f>
        <v>Failure</v>
      </c>
      <c r="F517" s="7" t="str">
        <f>IF(OR(E517="Success",E517="Qualified Success"),"Current",IF(E517="Failure",IF(RIGHT(D517,6)="Future","Future",IF(RIGHT(D517,10)="Irrelevant","Irrelevant","Current")),""))</f>
        <v>Current</v>
      </c>
      <c r="G517" s="7" t="str">
        <f>IF(OR(ISBLANK(D517),D517="Unclassifiable &gt;"),"",IF(ISNUMBER(SEARCH("Utterance",D517)),"Utterance",IF(ISNUMBER(SEARCH("Response",D517)),"Response",IF(ISNUMBER(SEARCH("Interaction",D517)),"Interaction",IF(ISNUMBER(SEARCH("System",D517)),"System","")))))</f>
        <v>Interaction</v>
      </c>
      <c r="H517" s="7" t="str">
        <f>IF(G517="Utterance", IF(ISNUMBER(SEARCH("Unrecognized",D517)), "Unrecognized", IF(ISNUMBER(SEARCH("Mismatched",D517)), "Mismatched", IF(ISNUMBER(SEARCH("False Positive",D517)), "False Positive", "Irrelevant"))), "")</f>
        <v/>
      </c>
      <c r="J517" s="7" t="s">
        <v>3751</v>
      </c>
      <c r="K517" s="7" t="s">
        <v>3355</v>
      </c>
      <c r="L517" s="9">
        <v>44987</v>
      </c>
      <c r="M517" s="13">
        <v>0.40461805555555558</v>
      </c>
      <c r="N517" s="14">
        <v>204440003506520</v>
      </c>
      <c r="O517" s="7">
        <f>IF(LEN(TRIM($A517))=0,0,LEN($A517)-LEN(SUBSTITUTE($A517," ",""))+1)</f>
        <v>7</v>
      </c>
      <c r="P517">
        <f t="shared" si="8"/>
        <v>412</v>
      </c>
    </row>
    <row r="518" spans="1:16" ht="96" x14ac:dyDescent="0.2">
      <c r="A518" s="8" t="s">
        <v>718</v>
      </c>
      <c r="C518" s="7" t="s">
        <v>4</v>
      </c>
      <c r="K518" s="7" t="s">
        <v>3355</v>
      </c>
      <c r="L518" s="9">
        <v>44987</v>
      </c>
      <c r="M518" s="13">
        <v>0.40461805555555558</v>
      </c>
      <c r="N518" s="14">
        <v>204440003506520</v>
      </c>
      <c r="P518" t="str">
        <f t="shared" si="8"/>
        <v/>
      </c>
    </row>
    <row r="519" spans="1:16" ht="16" x14ac:dyDescent="0.2">
      <c r="A519" s="8" t="s">
        <v>2445</v>
      </c>
      <c r="C519" s="7" t="s">
        <v>2</v>
      </c>
      <c r="D519" s="7" t="s">
        <v>3400</v>
      </c>
      <c r="E519" s="7" t="str">
        <f>IF(OR(D519="", D519="___"),"", LEFT(D519,FIND(" &gt;",D519)-1))</f>
        <v>Failure</v>
      </c>
      <c r="F519" s="7" t="str">
        <f>IF(OR(E519="Success",E519="Qualified Success"),"Current",IF(E519="Failure",IF(RIGHT(D519,6)="Future","Future",IF(RIGHT(D519,10)="Irrelevant","Irrelevant","Current")),""))</f>
        <v>Current</v>
      </c>
      <c r="G519" s="7" t="str">
        <f>IF(OR(ISBLANK(D519),D519="Unclassifiable &gt;"),"",IF(ISNUMBER(SEARCH("Utterance",D519)),"Utterance",IF(ISNUMBER(SEARCH("Response",D519)),"Response",IF(ISNUMBER(SEARCH("Interaction",D519)),"Interaction",IF(ISNUMBER(SEARCH("System",D519)),"System","")))))</f>
        <v>Interaction</v>
      </c>
      <c r="H519" s="7" t="str">
        <f>IF(G519="Utterance", IF(ISNUMBER(SEARCH("Unrecognized",D519)), "Unrecognized", IF(ISNUMBER(SEARCH("Mismatched",D519)), "Mismatched", IF(ISNUMBER(SEARCH("False Positive",D519)), "False Positive", "Irrelevant"))), "")</f>
        <v/>
      </c>
      <c r="J519" s="7" t="s">
        <v>3751</v>
      </c>
      <c r="K519" s="7" t="s">
        <v>3355</v>
      </c>
      <c r="L519" s="9">
        <v>44987</v>
      </c>
      <c r="M519" s="13">
        <v>0.40494212962962961</v>
      </c>
      <c r="N519" s="14">
        <v>204440003506520</v>
      </c>
      <c r="O519" s="7">
        <f>IF(LEN(TRIM($A519))=0,0,LEN($A519)-LEN(SUBSTITUTE($A519," ",""))+1)</f>
        <v>7</v>
      </c>
      <c r="P519">
        <f t="shared" si="8"/>
        <v>412</v>
      </c>
    </row>
    <row r="520" spans="1:16" ht="96" x14ac:dyDescent="0.2">
      <c r="A520" s="8" t="s">
        <v>718</v>
      </c>
      <c r="C520" s="7" t="s">
        <v>4</v>
      </c>
      <c r="K520" s="7" t="s">
        <v>3355</v>
      </c>
      <c r="L520" s="9">
        <v>44987</v>
      </c>
      <c r="M520" s="13">
        <v>0.40494212962962961</v>
      </c>
      <c r="N520" s="14">
        <v>204440003506520</v>
      </c>
      <c r="P520" t="str">
        <f t="shared" si="8"/>
        <v/>
      </c>
    </row>
    <row r="521" spans="1:16" ht="16" x14ac:dyDescent="0.2">
      <c r="A521" s="8" t="s">
        <v>269</v>
      </c>
      <c r="B521" s="7" t="s">
        <v>3487</v>
      </c>
      <c r="C521" s="7" t="s">
        <v>2</v>
      </c>
      <c r="D521" s="7" t="s">
        <v>3389</v>
      </c>
      <c r="E521" s="7" t="str">
        <f>IF(OR(D521="", D521="___"),"", LEFT(D521,FIND(" &gt;",D521)-1))</f>
        <v>Success</v>
      </c>
      <c r="F521" s="7" t="str">
        <f>IF(OR(E521="Success",E521="Qualified Success"),"Current",IF(E521="Failure",IF(RIGHT(D521,6)="Future","Future",IF(RIGHT(D521,10)="Irrelevant","Irrelevant","Current")),""))</f>
        <v>Current</v>
      </c>
      <c r="G521" s="7" t="str">
        <f>IF(OR(ISBLANK(D521),D521="Unclassifiable &gt;"),"",IF(ISNUMBER(SEARCH("Utterance",D521)),"Utterance",IF(ISNUMBER(SEARCH("Response",D521)),"Response",IF(ISNUMBER(SEARCH("Interaction",D521)),"Interaction",IF(ISNUMBER(SEARCH("System",D521)),"System","")))))</f>
        <v/>
      </c>
      <c r="H521" s="7" t="str">
        <f>IF(G521="Utterance", IF(ISNUMBER(SEARCH("Unrecognized",D521)), "Unrecognized", IF(ISNUMBER(SEARCH("Mismatched",D521)), "Mismatched", IF(ISNUMBER(SEARCH("False Positive",D521)), "False Positive", "Irrelevant"))), "")</f>
        <v/>
      </c>
      <c r="J521" s="7" t="s">
        <v>3428</v>
      </c>
      <c r="K521" s="7" t="s">
        <v>3355</v>
      </c>
      <c r="L521" s="9">
        <v>44987</v>
      </c>
      <c r="M521" s="13">
        <v>0.40548611111111116</v>
      </c>
      <c r="N521" s="14">
        <v>204440003506520</v>
      </c>
      <c r="O521" s="7">
        <f>IF(LEN(TRIM($A521))=0,0,LEN($A521)-LEN(SUBSTITUTE($A521," ",""))+1)</f>
        <v>3</v>
      </c>
      <c r="P521">
        <f t="shared" si="8"/>
        <v>3411</v>
      </c>
    </row>
    <row r="522" spans="1:16" ht="64" x14ac:dyDescent="0.2">
      <c r="A522" s="8" t="s">
        <v>270</v>
      </c>
      <c r="C522" s="7" t="s">
        <v>4</v>
      </c>
      <c r="K522" s="7" t="s">
        <v>3355</v>
      </c>
      <c r="L522" s="9">
        <v>44987</v>
      </c>
      <c r="M522" s="13">
        <v>0.40548611111111116</v>
      </c>
      <c r="N522" s="14">
        <v>204440003506520</v>
      </c>
      <c r="P522" t="str">
        <f t="shared" si="8"/>
        <v/>
      </c>
    </row>
    <row r="523" spans="1:16" ht="16" x14ac:dyDescent="0.2">
      <c r="A523" s="8" t="s">
        <v>2259</v>
      </c>
      <c r="C523" s="7" t="s">
        <v>2</v>
      </c>
      <c r="D523" s="7" t="s">
        <v>3391</v>
      </c>
      <c r="E523" s="7" t="str">
        <f>IF(OR(D523="", D523="___"),"", LEFT(D523,FIND(" &gt;",D523)-1))</f>
        <v>Failure</v>
      </c>
      <c r="F523" s="7" t="str">
        <f>IF(OR(E523="Success",E523="Qualified Success"),"Current",IF(E523="Failure",IF(RIGHT(D523,6)="Future","Future",IF(RIGHT(D523,10)="Irrelevant","Irrelevant","Current")),""))</f>
        <v>Current</v>
      </c>
      <c r="G523" s="7" t="str">
        <f>IF(OR(ISBLANK(D523),D523="Unclassifiable &gt;"),"",IF(ISNUMBER(SEARCH("Utterance",D523)),"Utterance",IF(ISNUMBER(SEARCH("Response",D523)),"Response",IF(ISNUMBER(SEARCH("Interaction",D523)),"Interaction",IF(ISNUMBER(SEARCH("System",D523)),"System","")))))</f>
        <v>Utterance</v>
      </c>
      <c r="H523" s="7" t="str">
        <f>IF(G523="Utterance", IF(ISNUMBER(SEARCH("Unrecognized",D523)), "Unrecognized", IF(ISNUMBER(SEARCH("Mismatched",D523)), "Mismatched", IF(ISNUMBER(SEARCH("False Positive",D523)), "False Positive", "Irrelevant"))), "")</f>
        <v>Mismatched</v>
      </c>
      <c r="J523" s="7" t="s">
        <v>3757</v>
      </c>
      <c r="K523" s="7" t="s">
        <v>3355</v>
      </c>
      <c r="L523" s="9">
        <v>44987</v>
      </c>
      <c r="M523" s="13">
        <v>0.40568287037037037</v>
      </c>
      <c r="N523" s="14">
        <v>204440003499713</v>
      </c>
      <c r="O523" s="7">
        <f>IF(LEN(TRIM($A523))=0,0,LEN($A523)-LEN(SUBSTITUTE($A523," ",""))+1)</f>
        <v>1</v>
      </c>
      <c r="P523">
        <f t="shared" si="8"/>
        <v>705</v>
      </c>
    </row>
    <row r="524" spans="1:16" ht="112" x14ac:dyDescent="0.2">
      <c r="A524" s="8" t="s">
        <v>298</v>
      </c>
      <c r="C524" s="7" t="s">
        <v>4</v>
      </c>
      <c r="K524" s="7" t="s">
        <v>3355</v>
      </c>
      <c r="L524" s="9">
        <v>44987</v>
      </c>
      <c r="M524" s="13">
        <v>0.40568287037037037</v>
      </c>
      <c r="N524" s="14">
        <v>204440003499713</v>
      </c>
      <c r="P524" t="str">
        <f t="shared" si="8"/>
        <v/>
      </c>
    </row>
    <row r="525" spans="1:16" ht="16" x14ac:dyDescent="0.2">
      <c r="A525" s="8" t="s">
        <v>2261</v>
      </c>
      <c r="C525" s="7" t="s">
        <v>2</v>
      </c>
      <c r="D525" s="7" t="s">
        <v>3408</v>
      </c>
      <c r="E525" s="7" t="str">
        <f>IF(OR(D525="", D525="___"),"", LEFT(D525,FIND(" &gt;",D525)-1))</f>
        <v>Qualified Success</v>
      </c>
      <c r="F525" s="7" t="str">
        <f>IF(OR(E525="Success",E525="Qualified Success"),"Current",IF(E525="Failure",IF(RIGHT(D525,6)="Future","Future",IF(RIGHT(D525,10)="Irrelevant","Irrelevant","Current")),""))</f>
        <v>Current</v>
      </c>
      <c r="G525" s="7" t="str">
        <f>IF(OR(ISBLANK(D525),D525="Unclassifiable &gt;"),"",IF(ISNUMBER(SEARCH("Utterance",D525)),"Utterance",IF(ISNUMBER(SEARCH("Response",D525)),"Response",IF(ISNUMBER(SEARCH("Interaction",D525)),"Interaction",IF(ISNUMBER(SEARCH("System",D525)),"System","")))))</f>
        <v>Response</v>
      </c>
      <c r="H525" s="7" t="str">
        <f>IF(G525="Utterance", IF(ISNUMBER(SEARCH("Unrecognized",D525)), "Unrecognized", IF(ISNUMBER(SEARCH("Mismatched",D525)), "Mismatched", IF(ISNUMBER(SEARCH("False Positive",D525)), "False Positive", "Irrelevant"))), "")</f>
        <v/>
      </c>
      <c r="J525" s="7" t="s">
        <v>3757</v>
      </c>
      <c r="K525" s="7" t="s">
        <v>3355</v>
      </c>
      <c r="L525" s="9">
        <v>44987</v>
      </c>
      <c r="M525" s="13">
        <v>0.40585648148148151</v>
      </c>
      <c r="N525" s="14">
        <v>204440003499713</v>
      </c>
      <c r="O525" s="7">
        <f>IF(LEN(TRIM($A525))=0,0,LEN($A525)-LEN(SUBSTITUTE($A525," ",""))+1)</f>
        <v>1</v>
      </c>
      <c r="P525">
        <f t="shared" si="8"/>
        <v>46</v>
      </c>
    </row>
    <row r="526" spans="1:16" ht="128" x14ac:dyDescent="0.2">
      <c r="A526" s="8" t="s">
        <v>698</v>
      </c>
      <c r="C526" s="7" t="s">
        <v>4</v>
      </c>
      <c r="K526" s="7" t="s">
        <v>3355</v>
      </c>
      <c r="L526" s="9">
        <v>44987</v>
      </c>
      <c r="M526" s="13">
        <v>0.40585648148148151</v>
      </c>
      <c r="N526" s="14">
        <v>204440003499713</v>
      </c>
      <c r="P526" t="str">
        <f t="shared" si="8"/>
        <v/>
      </c>
    </row>
    <row r="527" spans="1:16" ht="16" x14ac:dyDescent="0.2">
      <c r="A527" s="8" t="s">
        <v>2260</v>
      </c>
      <c r="C527" s="7" t="s">
        <v>2</v>
      </c>
      <c r="D527" s="7" t="s">
        <v>3391</v>
      </c>
      <c r="E527" s="7" t="str">
        <f>IF(OR(D527="", D527="___"),"", LEFT(D527,FIND(" &gt;",D527)-1))</f>
        <v>Failure</v>
      </c>
      <c r="F527" s="7" t="str">
        <f>IF(OR(E527="Success",E527="Qualified Success"),"Current",IF(E527="Failure",IF(RIGHT(D527,6)="Future","Future",IF(RIGHT(D527,10)="Irrelevant","Irrelevant","Current")),""))</f>
        <v>Current</v>
      </c>
      <c r="G527" s="7" t="str">
        <f>IF(OR(ISBLANK(D527),D527="Unclassifiable &gt;"),"",IF(ISNUMBER(SEARCH("Utterance",D527)),"Utterance",IF(ISNUMBER(SEARCH("Response",D527)),"Response",IF(ISNUMBER(SEARCH("Interaction",D527)),"Interaction",IF(ISNUMBER(SEARCH("System",D527)),"System","")))))</f>
        <v>Utterance</v>
      </c>
      <c r="H527" s="7" t="str">
        <f>IF(G527="Utterance", IF(ISNUMBER(SEARCH("Unrecognized",D527)), "Unrecognized", IF(ISNUMBER(SEARCH("Mismatched",D527)), "Mismatched", IF(ISNUMBER(SEARCH("False Positive",D527)), "False Positive", "Irrelevant"))), "")</f>
        <v>Mismatched</v>
      </c>
      <c r="J527" s="7" t="s">
        <v>3757</v>
      </c>
      <c r="K527" s="7" t="s">
        <v>3355</v>
      </c>
      <c r="L527" s="9">
        <v>44987</v>
      </c>
      <c r="M527" s="13">
        <v>0.40651620370370373</v>
      </c>
      <c r="N527" s="14">
        <v>204440003499713</v>
      </c>
      <c r="O527" s="7">
        <f>IF(LEN(TRIM($A527))=0,0,LEN($A527)-LEN(SUBSTITUTE($A527," ",""))+1)</f>
        <v>1</v>
      </c>
      <c r="P527">
        <f t="shared" si="8"/>
        <v>705</v>
      </c>
    </row>
    <row r="528" spans="1:16" ht="112" x14ac:dyDescent="0.2">
      <c r="A528" s="8" t="s">
        <v>298</v>
      </c>
      <c r="C528" s="7" t="s">
        <v>4</v>
      </c>
      <c r="K528" s="7" t="s">
        <v>3355</v>
      </c>
      <c r="L528" s="9">
        <v>44987</v>
      </c>
      <c r="M528" s="13">
        <v>0.40651620370370373</v>
      </c>
      <c r="N528" s="14">
        <v>204440003499713</v>
      </c>
      <c r="P528" t="str">
        <f t="shared" si="8"/>
        <v/>
      </c>
    </row>
    <row r="529" spans="1:16" ht="16" x14ac:dyDescent="0.2">
      <c r="A529" s="8" t="s">
        <v>158</v>
      </c>
      <c r="C529" s="7" t="s">
        <v>2</v>
      </c>
      <c r="D529" s="7" t="s">
        <v>3389</v>
      </c>
      <c r="E529" s="7" t="str">
        <f>IF(OR(D529="", D529="___"),"", LEFT(D529,FIND(" &gt;",D529)-1))</f>
        <v>Success</v>
      </c>
      <c r="F529" s="7" t="str">
        <f>IF(OR(E529="Success",E529="Qualified Success"),"Current",IF(E529="Failure",IF(RIGHT(D529,6)="Future","Future",IF(RIGHT(D529,10)="Irrelevant","Irrelevant","Current")),""))</f>
        <v>Current</v>
      </c>
      <c r="G529" s="7" t="str">
        <f>IF(OR(ISBLANK(D529),D529="Unclassifiable &gt;"),"",IF(ISNUMBER(SEARCH("Utterance",D529)),"Utterance",IF(ISNUMBER(SEARCH("Response",D529)),"Response",IF(ISNUMBER(SEARCH("Interaction",D529)),"Interaction",IF(ISNUMBER(SEARCH("System",D529)),"System","")))))</f>
        <v/>
      </c>
      <c r="H529" s="7" t="str">
        <f>IF(G529="Utterance", IF(ISNUMBER(SEARCH("Unrecognized",D529)), "Unrecognized", IF(ISNUMBER(SEARCH("Mismatched",D529)), "Mismatched", IF(ISNUMBER(SEARCH("False Positive",D529)), "False Positive", "Irrelevant"))), "")</f>
        <v/>
      </c>
      <c r="J529" s="7" t="s">
        <v>3744</v>
      </c>
      <c r="K529" s="7" t="s">
        <v>3355</v>
      </c>
      <c r="L529" s="9">
        <v>44987</v>
      </c>
      <c r="M529" s="13">
        <v>0.4067824074074074</v>
      </c>
      <c r="N529" s="14">
        <v>202000082472785</v>
      </c>
      <c r="O529" s="7">
        <f>IF(LEN(TRIM($A529))=0,0,LEN($A529)-LEN(SUBSTITUTE($A529," ",""))+1)</f>
        <v>4</v>
      </c>
      <c r="P529">
        <f t="shared" si="8"/>
        <v>3411</v>
      </c>
    </row>
    <row r="530" spans="1:16" ht="128" x14ac:dyDescent="0.2">
      <c r="A530" s="8" t="s">
        <v>1839</v>
      </c>
      <c r="C530" s="7" t="s">
        <v>4</v>
      </c>
      <c r="K530" s="7" t="s">
        <v>3355</v>
      </c>
      <c r="L530" s="9">
        <v>44987</v>
      </c>
      <c r="M530" s="13">
        <v>0.4067824074074074</v>
      </c>
      <c r="N530" s="14">
        <v>202000082472785</v>
      </c>
      <c r="P530" t="str">
        <f t="shared" si="8"/>
        <v/>
      </c>
    </row>
    <row r="531" spans="1:16" ht="16" x14ac:dyDescent="0.2">
      <c r="A531" s="8" t="s">
        <v>639</v>
      </c>
      <c r="C531" s="7" t="s">
        <v>2</v>
      </c>
      <c r="D531" s="7" t="s">
        <v>3389</v>
      </c>
      <c r="E531" s="7" t="str">
        <f>IF(OR(D531="", D531="___"),"", LEFT(D531,FIND(" &gt;",D531)-1))</f>
        <v>Success</v>
      </c>
      <c r="F531" s="7" t="str">
        <f>IF(OR(E531="Success",E531="Qualified Success"),"Current",IF(E531="Failure",IF(RIGHT(D531,6)="Future","Future",IF(RIGHT(D531,10)="Irrelevant","Irrelevant","Current")),""))</f>
        <v>Current</v>
      </c>
      <c r="G531" s="7" t="str">
        <f>IF(OR(ISBLANK(D531),D531="Unclassifiable &gt;"),"",IF(ISNUMBER(SEARCH("Utterance",D531)),"Utterance",IF(ISNUMBER(SEARCH("Response",D531)),"Response",IF(ISNUMBER(SEARCH("Interaction",D531)),"Interaction",IF(ISNUMBER(SEARCH("System",D531)),"System","")))))</f>
        <v/>
      </c>
      <c r="H531" s="7" t="str">
        <f>IF(G531="Utterance", IF(ISNUMBER(SEARCH("Unrecognized",D531)), "Unrecognized", IF(ISNUMBER(SEARCH("Mismatched",D531)), "Mismatched", IF(ISNUMBER(SEARCH("False Positive",D531)), "False Positive", "Irrelevant"))), "")</f>
        <v/>
      </c>
      <c r="J531" s="7" t="s">
        <v>3741</v>
      </c>
      <c r="K531" s="7" t="s">
        <v>3355</v>
      </c>
      <c r="L531" s="9">
        <v>44987</v>
      </c>
      <c r="M531" s="13">
        <v>0.40773148148148147</v>
      </c>
      <c r="N531" s="14">
        <v>204440003504752</v>
      </c>
      <c r="O531" s="7">
        <f>IF(LEN(TRIM($A531))=0,0,LEN($A531)-LEN(SUBSTITUTE($A531," ",""))+1)</f>
        <v>7</v>
      </c>
      <c r="P531">
        <f t="shared" si="8"/>
        <v>3411</v>
      </c>
    </row>
    <row r="532" spans="1:16" ht="112" x14ac:dyDescent="0.2">
      <c r="A532" s="8" t="s">
        <v>304</v>
      </c>
      <c r="C532" s="7" t="s">
        <v>4</v>
      </c>
      <c r="K532" s="7" t="s">
        <v>3355</v>
      </c>
      <c r="L532" s="9">
        <v>44987</v>
      </c>
      <c r="M532" s="13">
        <v>0.40773148148148147</v>
      </c>
      <c r="N532" s="14">
        <v>204440003504752</v>
      </c>
      <c r="P532" t="str">
        <f t="shared" si="8"/>
        <v/>
      </c>
    </row>
    <row r="533" spans="1:16" ht="16" x14ac:dyDescent="0.2">
      <c r="A533" s="8" t="s">
        <v>249</v>
      </c>
      <c r="C533" s="7" t="s">
        <v>2</v>
      </c>
      <c r="D533" s="7" t="s">
        <v>3389</v>
      </c>
      <c r="E533" s="7" t="str">
        <f>IF(OR(D533="", D533="___"),"", LEFT(D533,FIND(" &gt;",D533)-1))</f>
        <v>Success</v>
      </c>
      <c r="F533" s="7" t="str">
        <f>IF(OR(E533="Success",E533="Qualified Success"),"Current",IF(E533="Failure",IF(RIGHT(D533,6)="Future","Future",IF(RIGHT(D533,10)="Irrelevant","Irrelevant","Current")),""))</f>
        <v>Current</v>
      </c>
      <c r="G533" s="7" t="str">
        <f>IF(OR(ISBLANK(D533),D533="Unclassifiable &gt;"),"",IF(ISNUMBER(SEARCH("Utterance",D533)),"Utterance",IF(ISNUMBER(SEARCH("Response",D533)),"Response",IF(ISNUMBER(SEARCH("Interaction",D533)),"Interaction",IF(ISNUMBER(SEARCH("System",D533)),"System","")))))</f>
        <v/>
      </c>
      <c r="H533" s="7" t="str">
        <f>IF(G533="Utterance", IF(ISNUMBER(SEARCH("Unrecognized",D533)), "Unrecognized", IF(ISNUMBER(SEARCH("Mismatched",D533)), "Mismatched", IF(ISNUMBER(SEARCH("False Positive",D533)), "False Positive", "Irrelevant"))), "")</f>
        <v/>
      </c>
      <c r="J533" s="7" t="s">
        <v>3741</v>
      </c>
      <c r="K533" s="7" t="s">
        <v>3355</v>
      </c>
      <c r="L533" s="9">
        <v>44987</v>
      </c>
      <c r="M533" s="13">
        <v>0.40807870370370369</v>
      </c>
      <c r="N533" s="14">
        <v>204440003504752</v>
      </c>
      <c r="O533" s="7">
        <f>IF(LEN(TRIM($A533))=0,0,LEN($A533)-LEN(SUBSTITUTE($A533," ",""))+1)</f>
        <v>2</v>
      </c>
      <c r="P533">
        <f t="shared" si="8"/>
        <v>3411</v>
      </c>
    </row>
    <row r="534" spans="1:16" ht="144" x14ac:dyDescent="0.2">
      <c r="A534" s="8" t="s">
        <v>250</v>
      </c>
      <c r="C534" s="7" t="s">
        <v>4</v>
      </c>
      <c r="K534" s="7" t="s">
        <v>3355</v>
      </c>
      <c r="L534" s="9">
        <v>44987</v>
      </c>
      <c r="M534" s="13">
        <v>0.40833333333333338</v>
      </c>
      <c r="N534" s="14">
        <v>204440003504752</v>
      </c>
      <c r="P534" t="str">
        <f t="shared" si="8"/>
        <v/>
      </c>
    </row>
    <row r="535" spans="1:16" ht="16" x14ac:dyDescent="0.2">
      <c r="A535" s="8" t="s">
        <v>2341</v>
      </c>
      <c r="C535" s="7" t="s">
        <v>2</v>
      </c>
      <c r="D535" s="7" t="s">
        <v>3389</v>
      </c>
      <c r="E535" s="7" t="str">
        <f>IF(OR(D535="", D535="___"),"", LEFT(D535,FIND(" &gt;",D535)-1))</f>
        <v>Success</v>
      </c>
      <c r="F535" s="7" t="str">
        <f>IF(OR(E535="Success",E535="Qualified Success"),"Current",IF(E535="Failure",IF(RIGHT(D535,6)="Future","Future",IF(RIGHT(D535,10)="Irrelevant","Irrelevant","Current")),""))</f>
        <v>Current</v>
      </c>
      <c r="G535" s="7" t="str">
        <f>IF(OR(ISBLANK(D535),D535="Unclassifiable &gt;"),"",IF(ISNUMBER(SEARCH("Utterance",D535)),"Utterance",IF(ISNUMBER(SEARCH("Response",D535)),"Response",IF(ISNUMBER(SEARCH("Interaction",D535)),"Interaction",IF(ISNUMBER(SEARCH("System",D535)),"System","")))))</f>
        <v/>
      </c>
      <c r="H535" s="7" t="str">
        <f>IF(G535="Utterance", IF(ISNUMBER(SEARCH("Unrecognized",D535)), "Unrecognized", IF(ISNUMBER(SEARCH("Mismatched",D535)), "Mismatched", IF(ISNUMBER(SEARCH("False Positive",D535)), "False Positive", "Irrelevant"))), "")</f>
        <v/>
      </c>
      <c r="J535" s="7" t="s">
        <v>3741</v>
      </c>
      <c r="K535" s="7" t="s">
        <v>3355</v>
      </c>
      <c r="L535" s="9">
        <v>44987</v>
      </c>
      <c r="M535" s="13">
        <v>0.41046296296296297</v>
      </c>
      <c r="N535" s="14">
        <v>204440003502729</v>
      </c>
      <c r="O535" s="7">
        <f>IF(LEN(TRIM($A535))=0,0,LEN($A535)-LEN(SUBSTITUTE($A535," ",""))+1)</f>
        <v>4</v>
      </c>
      <c r="P535">
        <f t="shared" si="8"/>
        <v>3411</v>
      </c>
    </row>
    <row r="536" spans="1:16" ht="176" x14ac:dyDescent="0.2">
      <c r="A536" s="8" t="s">
        <v>417</v>
      </c>
      <c r="C536" s="7" t="s">
        <v>4</v>
      </c>
      <c r="K536" s="7" t="s">
        <v>3355</v>
      </c>
      <c r="L536" s="9">
        <v>44987</v>
      </c>
      <c r="M536" s="13">
        <v>0.41046296296296297</v>
      </c>
      <c r="N536" s="14">
        <v>204440003502729</v>
      </c>
      <c r="P536" t="str">
        <f t="shared" si="8"/>
        <v/>
      </c>
    </row>
    <row r="537" spans="1:16" ht="16" x14ac:dyDescent="0.2">
      <c r="A537" s="8" t="s">
        <v>2085</v>
      </c>
      <c r="C537" s="7" t="s">
        <v>2</v>
      </c>
      <c r="D537" s="7" t="s">
        <v>3391</v>
      </c>
      <c r="E537" s="7" t="str">
        <f>IF(OR(D537="", D537="___"),"", LEFT(D537,FIND(" &gt;",D537)-1))</f>
        <v>Failure</v>
      </c>
      <c r="F537" s="7" t="str">
        <f>IF(OR(E537="Success",E537="Qualified Success"),"Current",IF(E537="Failure",IF(RIGHT(D537,6)="Future","Future",IF(RIGHT(D537,10)="Irrelevant","Irrelevant","Current")),""))</f>
        <v>Current</v>
      </c>
      <c r="G537" s="7" t="str">
        <f>IF(OR(ISBLANK(D537),D537="Unclassifiable &gt;"),"",IF(ISNUMBER(SEARCH("Utterance",D537)),"Utterance",IF(ISNUMBER(SEARCH("Response",D537)),"Response",IF(ISNUMBER(SEARCH("Interaction",D537)),"Interaction",IF(ISNUMBER(SEARCH("System",D537)),"System","")))))</f>
        <v>Utterance</v>
      </c>
      <c r="H537" s="7" t="str">
        <f>IF(G537="Utterance", IF(ISNUMBER(SEARCH("Unrecognized",D537)), "Unrecognized", IF(ISNUMBER(SEARCH("Mismatched",D537)), "Mismatched", IF(ISNUMBER(SEARCH("False Positive",D537)), "False Positive", "Irrelevant"))), "")</f>
        <v>Mismatched</v>
      </c>
      <c r="J537" s="7" t="s">
        <v>3743</v>
      </c>
      <c r="K537" s="7" t="s">
        <v>3355</v>
      </c>
      <c r="L537" s="9">
        <v>44987</v>
      </c>
      <c r="M537" s="13">
        <v>0.41135416666666669</v>
      </c>
      <c r="N537" s="14">
        <v>204440003493801</v>
      </c>
      <c r="O537" s="7">
        <f>IF(LEN(TRIM($A537))=0,0,LEN($A537)-LEN(SUBSTITUTE($A537," ",""))+1)</f>
        <v>5</v>
      </c>
      <c r="P537">
        <f t="shared" si="8"/>
        <v>705</v>
      </c>
    </row>
    <row r="538" spans="1:16" ht="64" x14ac:dyDescent="0.2">
      <c r="A538" s="8" t="s">
        <v>220</v>
      </c>
      <c r="C538" s="7" t="s">
        <v>4</v>
      </c>
      <c r="K538" s="7" t="s">
        <v>3355</v>
      </c>
      <c r="L538" s="9">
        <v>44987</v>
      </c>
      <c r="M538" s="13">
        <v>0.41135416666666669</v>
      </c>
      <c r="N538" s="14">
        <v>204440003493801</v>
      </c>
      <c r="P538" t="str">
        <f t="shared" si="8"/>
        <v/>
      </c>
    </row>
    <row r="539" spans="1:16" ht="16" x14ac:dyDescent="0.2">
      <c r="A539" s="8" t="s">
        <v>1199</v>
      </c>
      <c r="C539" s="7" t="s">
        <v>2</v>
      </c>
      <c r="D539" s="7" t="s">
        <v>3389</v>
      </c>
      <c r="E539" s="7" t="str">
        <f>IF(OR(D539="", D539="___"),"", LEFT(D539,FIND(" &gt;",D539)-1))</f>
        <v>Success</v>
      </c>
      <c r="F539" s="7" t="str">
        <f>IF(OR(E539="Success",E539="Qualified Success"),"Current",IF(E539="Failure",IF(RIGHT(D539,6)="Future","Future",IF(RIGHT(D539,10)="Irrelevant","Irrelevant","Current")),""))</f>
        <v>Current</v>
      </c>
      <c r="G539" s="7" t="str">
        <f>IF(OR(ISBLANK(D539),D539="Unclassifiable &gt;"),"",IF(ISNUMBER(SEARCH("Utterance",D539)),"Utterance",IF(ISNUMBER(SEARCH("Response",D539)),"Response",IF(ISNUMBER(SEARCH("Interaction",D539)),"Interaction",IF(ISNUMBER(SEARCH("System",D539)),"System","")))))</f>
        <v/>
      </c>
      <c r="H539" s="7" t="str">
        <f>IF(G539="Utterance", IF(ISNUMBER(SEARCH("Unrecognized",D539)), "Unrecognized", IF(ISNUMBER(SEARCH("Mismatched",D539)), "Mismatched", IF(ISNUMBER(SEARCH("False Positive",D539)), "False Positive", "Irrelevant"))), "")</f>
        <v/>
      </c>
      <c r="J539" s="7" t="s">
        <v>3755</v>
      </c>
      <c r="K539" s="7" t="s">
        <v>3355</v>
      </c>
      <c r="L539" s="9">
        <v>44987</v>
      </c>
      <c r="M539" s="13">
        <v>0.41166666666666668</v>
      </c>
      <c r="N539" s="14">
        <v>202000460821305</v>
      </c>
      <c r="O539" s="7">
        <f>IF(LEN(TRIM($A539))=0,0,LEN($A539)-LEN(SUBSTITUTE($A539," ",""))+1)</f>
        <v>2</v>
      </c>
      <c r="P539">
        <f t="shared" si="8"/>
        <v>3411</v>
      </c>
    </row>
    <row r="540" spans="1:16" ht="192" x14ac:dyDescent="0.2">
      <c r="A540" s="8" t="s">
        <v>663</v>
      </c>
      <c r="C540" s="7" t="s">
        <v>4</v>
      </c>
      <c r="K540" s="7" t="s">
        <v>3355</v>
      </c>
      <c r="L540" s="9">
        <v>44987</v>
      </c>
      <c r="M540" s="13">
        <v>0.41168981481481487</v>
      </c>
      <c r="N540" s="14">
        <v>202000460821305</v>
      </c>
      <c r="P540" t="str">
        <f t="shared" si="8"/>
        <v/>
      </c>
    </row>
    <row r="541" spans="1:16" ht="16" x14ac:dyDescent="0.2">
      <c r="A541" s="8" t="s">
        <v>2912</v>
      </c>
      <c r="C541" s="7" t="s">
        <v>2</v>
      </c>
      <c r="D541" s="7" t="s">
        <v>3389</v>
      </c>
      <c r="E541" s="7" t="str">
        <f>IF(OR(D541="", D541="___"),"", LEFT(D541,FIND(" &gt;",D541)-1))</f>
        <v>Success</v>
      </c>
      <c r="F541" s="7" t="str">
        <f>IF(OR(E541="Success",E541="Qualified Success"),"Current",IF(E541="Failure",IF(RIGHT(D541,6)="Future","Future",IF(RIGHT(D541,10)="Irrelevant","Irrelevant","Current")),""))</f>
        <v>Current</v>
      </c>
      <c r="G541" s="7" t="str">
        <f>IF(OR(ISBLANK(D541),D541="Unclassifiable &gt;"),"",IF(ISNUMBER(SEARCH("Utterance",D541)),"Utterance",IF(ISNUMBER(SEARCH("Response",D541)),"Response",IF(ISNUMBER(SEARCH("Interaction",D541)),"Interaction",IF(ISNUMBER(SEARCH("System",D541)),"System","")))))</f>
        <v/>
      </c>
      <c r="H541" s="7" t="str">
        <f>IF(G541="Utterance", IF(ISNUMBER(SEARCH("Unrecognized",D541)), "Unrecognized", IF(ISNUMBER(SEARCH("Mismatched",D541)), "Mismatched", IF(ISNUMBER(SEARCH("False Positive",D541)), "False Positive", "Irrelevant"))), "")</f>
        <v/>
      </c>
      <c r="J541" s="7" t="s">
        <v>3751</v>
      </c>
      <c r="K541" s="7" t="s">
        <v>3355</v>
      </c>
      <c r="L541" s="9">
        <v>44987</v>
      </c>
      <c r="M541" s="13">
        <v>0.41236111111111112</v>
      </c>
      <c r="N541" s="14">
        <v>202000460821305</v>
      </c>
      <c r="O541" s="7">
        <f>IF(LEN(TRIM($A541))=0,0,LEN($A541)-LEN(SUBSTITUTE($A541," ",""))+1)</f>
        <v>3</v>
      </c>
      <c r="P541">
        <f t="shared" si="8"/>
        <v>3411</v>
      </c>
    </row>
    <row r="542" spans="1:16" ht="80" x14ac:dyDescent="0.2">
      <c r="A542" s="8" t="s">
        <v>2018</v>
      </c>
      <c r="C542" s="7" t="s">
        <v>4</v>
      </c>
      <c r="K542" s="7" t="s">
        <v>3355</v>
      </c>
      <c r="L542" s="9">
        <v>44987</v>
      </c>
      <c r="M542" s="13">
        <v>0.41236111111111112</v>
      </c>
      <c r="N542" s="14">
        <v>202000460821305</v>
      </c>
      <c r="P542" t="str">
        <f t="shared" si="8"/>
        <v/>
      </c>
    </row>
    <row r="543" spans="1:16" ht="16" x14ac:dyDescent="0.2">
      <c r="A543" s="8" t="s">
        <v>305</v>
      </c>
      <c r="C543" s="7" t="s">
        <v>2</v>
      </c>
      <c r="D543" s="7" t="s">
        <v>3389</v>
      </c>
      <c r="E543" s="7" t="str">
        <f>IF(OR(D543="", D543="___"),"", LEFT(D543,FIND(" &gt;",D543)-1))</f>
        <v>Success</v>
      </c>
      <c r="F543" s="7" t="str">
        <f>IF(OR(E543="Success",E543="Qualified Success"),"Current",IF(E543="Failure",IF(RIGHT(D543,6)="Future","Future",IF(RIGHT(D543,10)="Irrelevant","Irrelevant","Current")),""))</f>
        <v>Current</v>
      </c>
      <c r="G543" s="7" t="str">
        <f>IF(OR(ISBLANK(D543),D543="Unclassifiable &gt;"),"",IF(ISNUMBER(SEARCH("Utterance",D543)),"Utterance",IF(ISNUMBER(SEARCH("Response",D543)),"Response",IF(ISNUMBER(SEARCH("Interaction",D543)),"Interaction",IF(ISNUMBER(SEARCH("System",D543)),"System","")))))</f>
        <v/>
      </c>
      <c r="H543" s="7" t="str">
        <f>IF(G543="Utterance", IF(ISNUMBER(SEARCH("Unrecognized",D543)), "Unrecognized", IF(ISNUMBER(SEARCH("Mismatched",D543)), "Mismatched", IF(ISNUMBER(SEARCH("False Positive",D543)), "False Positive", "Irrelevant"))), "")</f>
        <v/>
      </c>
      <c r="J543" s="7" t="s">
        <v>3449</v>
      </c>
      <c r="K543" s="7" t="s">
        <v>3355</v>
      </c>
      <c r="L543" s="9">
        <v>44987</v>
      </c>
      <c r="M543" s="13">
        <v>0.41366898148148151</v>
      </c>
      <c r="N543" s="14">
        <v>204440003504752</v>
      </c>
      <c r="O543" s="7">
        <f>IF(LEN(TRIM($A543))=0,0,LEN($A543)-LEN(SUBSTITUTE($A543," ",""))+1)</f>
        <v>5</v>
      </c>
      <c r="P543">
        <f t="shared" si="8"/>
        <v>3411</v>
      </c>
    </row>
    <row r="544" spans="1:16" ht="64" x14ac:dyDescent="0.2">
      <c r="A544" s="8" t="s">
        <v>306</v>
      </c>
      <c r="C544" s="7" t="s">
        <v>4</v>
      </c>
      <c r="K544" s="7" t="s">
        <v>3355</v>
      </c>
      <c r="L544" s="9">
        <v>44987</v>
      </c>
      <c r="M544" s="13">
        <v>0.41366898148148151</v>
      </c>
      <c r="N544" s="14">
        <v>204440003504752</v>
      </c>
      <c r="P544" t="str">
        <f t="shared" si="8"/>
        <v/>
      </c>
    </row>
    <row r="545" spans="1:16" ht="16" x14ac:dyDescent="0.2">
      <c r="A545" s="8" t="s">
        <v>753</v>
      </c>
      <c r="C545" s="7" t="s">
        <v>2</v>
      </c>
      <c r="D545" s="7" t="s">
        <v>3391</v>
      </c>
      <c r="E545" s="7" t="str">
        <f>IF(OR(D545="", D545="___"),"", LEFT(D545,FIND(" &gt;",D545)-1))</f>
        <v>Failure</v>
      </c>
      <c r="F545" s="7" t="str">
        <f>IF(OR(E545="Success",E545="Qualified Success"),"Current",IF(E545="Failure",IF(RIGHT(D545,6)="Future","Future",IF(RIGHT(D545,10)="Irrelevant","Irrelevant","Current")),""))</f>
        <v>Current</v>
      </c>
      <c r="G545" s="7" t="str">
        <f>IF(OR(ISBLANK(D545),D545="Unclassifiable &gt;"),"",IF(ISNUMBER(SEARCH("Utterance",D545)),"Utterance",IF(ISNUMBER(SEARCH("Response",D545)),"Response",IF(ISNUMBER(SEARCH("Interaction",D545)),"Interaction",IF(ISNUMBER(SEARCH("System",D545)),"System","")))))</f>
        <v>Utterance</v>
      </c>
      <c r="H545" s="7" t="str">
        <f>IF(G545="Utterance", IF(ISNUMBER(SEARCH("Unrecognized",D545)), "Unrecognized", IF(ISNUMBER(SEARCH("Mismatched",D545)), "Mismatched", IF(ISNUMBER(SEARCH("False Positive",D545)), "False Positive", "Irrelevant"))), "")</f>
        <v>Mismatched</v>
      </c>
      <c r="J545" s="7" t="s">
        <v>3741</v>
      </c>
      <c r="K545" s="7" t="s">
        <v>3355</v>
      </c>
      <c r="L545" s="9">
        <v>44987</v>
      </c>
      <c r="M545" s="13">
        <v>0.41395833333333337</v>
      </c>
      <c r="N545" s="14">
        <v>204440003493801</v>
      </c>
      <c r="O545" s="7">
        <f>IF(LEN(TRIM($A545))=0,0,LEN($A545)-LEN(SUBSTITUTE($A545," ",""))+1)</f>
        <v>1</v>
      </c>
      <c r="P545">
        <f t="shared" si="8"/>
        <v>705</v>
      </c>
    </row>
    <row r="546" spans="1:16" ht="112" x14ac:dyDescent="0.2">
      <c r="A546" s="8" t="s">
        <v>298</v>
      </c>
      <c r="C546" s="7" t="s">
        <v>4</v>
      </c>
      <c r="K546" s="7" t="s">
        <v>3355</v>
      </c>
      <c r="L546" s="9">
        <v>44987</v>
      </c>
      <c r="M546" s="13">
        <v>0.41395833333333337</v>
      </c>
      <c r="N546" s="14">
        <v>204440003493801</v>
      </c>
      <c r="P546" t="str">
        <f t="shared" si="8"/>
        <v/>
      </c>
    </row>
    <row r="547" spans="1:16" ht="16" x14ac:dyDescent="0.2">
      <c r="A547" s="8" t="s">
        <v>550</v>
      </c>
      <c r="C547" s="7" t="s">
        <v>2</v>
      </c>
      <c r="D547" s="7" t="s">
        <v>3389</v>
      </c>
      <c r="E547" s="7" t="str">
        <f>IF(OR(D547="", D547="___"),"", LEFT(D547,FIND(" &gt;",D547)-1))</f>
        <v>Success</v>
      </c>
      <c r="F547" s="7" t="str">
        <f>IF(OR(E547="Success",E547="Qualified Success"),"Current",IF(E547="Failure",IF(RIGHT(D547,6)="Future","Future",IF(RIGHT(D547,10)="Irrelevant","Irrelevant","Current")),""))</f>
        <v>Current</v>
      </c>
      <c r="G547" s="7" t="str">
        <f>IF(OR(ISBLANK(D547),D547="Unclassifiable &gt;"),"",IF(ISNUMBER(SEARCH("Utterance",D547)),"Utterance",IF(ISNUMBER(SEARCH("Response",D547)),"Response",IF(ISNUMBER(SEARCH("Interaction",D547)),"Interaction",IF(ISNUMBER(SEARCH("System",D547)),"System","")))))</f>
        <v/>
      </c>
      <c r="H547" s="7" t="str">
        <f>IF(G547="Utterance", IF(ISNUMBER(SEARCH("Unrecognized",D547)), "Unrecognized", IF(ISNUMBER(SEARCH("Mismatched",D547)), "Mismatched", IF(ISNUMBER(SEARCH("False Positive",D547)), "False Positive", "Irrelevant"))), "")</f>
        <v/>
      </c>
      <c r="J547" s="7" t="s">
        <v>3741</v>
      </c>
      <c r="K547" s="7" t="s">
        <v>3355</v>
      </c>
      <c r="L547" s="9">
        <v>44987</v>
      </c>
      <c r="M547" s="13">
        <v>0.41464120370370372</v>
      </c>
      <c r="N547" s="14">
        <v>204440003504752</v>
      </c>
      <c r="O547" s="7">
        <f>IF(LEN(TRIM($A547))=0,0,LEN($A547)-LEN(SUBSTITUTE($A547," ",""))+1)</f>
        <v>3</v>
      </c>
      <c r="P547">
        <f t="shared" si="8"/>
        <v>3411</v>
      </c>
    </row>
    <row r="548" spans="1:16" ht="160" x14ac:dyDescent="0.2">
      <c r="A548" s="8" t="s">
        <v>238</v>
      </c>
      <c r="C548" s="7" t="s">
        <v>4</v>
      </c>
      <c r="K548" s="7" t="s">
        <v>3355</v>
      </c>
      <c r="L548" s="9">
        <v>44987</v>
      </c>
      <c r="M548" s="13">
        <v>0.41464120370370372</v>
      </c>
      <c r="N548" s="14">
        <v>204440003504752</v>
      </c>
      <c r="P548" t="str">
        <f t="shared" si="8"/>
        <v/>
      </c>
    </row>
    <row r="549" spans="1:16" ht="16" x14ac:dyDescent="0.2">
      <c r="A549" s="8" t="s">
        <v>158</v>
      </c>
      <c r="C549" s="7" t="s">
        <v>2</v>
      </c>
      <c r="D549" s="7" t="s">
        <v>3389</v>
      </c>
      <c r="E549" s="7" t="str">
        <f>IF(OR(D549="", D549="___"),"", LEFT(D549,FIND(" &gt;",D549)-1))</f>
        <v>Success</v>
      </c>
      <c r="F549" s="7" t="str">
        <f>IF(OR(E549="Success",E549="Qualified Success"),"Current",IF(E549="Failure",IF(RIGHT(D549,6)="Future","Future",IF(RIGHT(D549,10)="Irrelevant","Irrelevant","Current")),""))</f>
        <v>Current</v>
      </c>
      <c r="G549" s="7" t="str">
        <f>IF(OR(ISBLANK(D549),D549="Unclassifiable &gt;"),"",IF(ISNUMBER(SEARCH("Utterance",D549)),"Utterance",IF(ISNUMBER(SEARCH("Response",D549)),"Response",IF(ISNUMBER(SEARCH("Interaction",D549)),"Interaction",IF(ISNUMBER(SEARCH("System",D549)),"System","")))))</f>
        <v/>
      </c>
      <c r="H549" s="7" t="str">
        <f>IF(G549="Utterance", IF(ISNUMBER(SEARCH("Unrecognized",D549)), "Unrecognized", IF(ISNUMBER(SEARCH("Mismatched",D549)), "Mismatched", IF(ISNUMBER(SEARCH("False Positive",D549)), "False Positive", "Irrelevant"))), "")</f>
        <v/>
      </c>
      <c r="J549" s="7" t="s">
        <v>3744</v>
      </c>
      <c r="K549" s="7" t="s">
        <v>3355</v>
      </c>
      <c r="L549" s="9">
        <v>44987</v>
      </c>
      <c r="M549" s="13">
        <v>0.41501157407407407</v>
      </c>
      <c r="N549" s="14">
        <v>513002458113917</v>
      </c>
      <c r="O549" s="7">
        <f>IF(LEN(TRIM($A549))=0,0,LEN($A549)-LEN(SUBSTITUTE($A549," ",""))+1)</f>
        <v>4</v>
      </c>
      <c r="P549">
        <f t="shared" si="8"/>
        <v>3411</v>
      </c>
    </row>
    <row r="550" spans="1:16" ht="128" x14ac:dyDescent="0.2">
      <c r="A550" s="8" t="s">
        <v>1839</v>
      </c>
      <c r="C550" s="7" t="s">
        <v>4</v>
      </c>
      <c r="K550" s="7" t="s">
        <v>3355</v>
      </c>
      <c r="L550" s="9">
        <v>44987</v>
      </c>
      <c r="M550" s="13">
        <v>0.41501157407407407</v>
      </c>
      <c r="N550" s="14">
        <v>513002458113917</v>
      </c>
      <c r="P550" t="str">
        <f t="shared" si="8"/>
        <v/>
      </c>
    </row>
    <row r="551" spans="1:16" ht="16" x14ac:dyDescent="0.2">
      <c r="A551" s="8" t="s">
        <v>259</v>
      </c>
      <c r="B551" s="7" t="s">
        <v>3487</v>
      </c>
      <c r="C551" s="7" t="s">
        <v>2</v>
      </c>
      <c r="D551" s="7" t="s">
        <v>3389</v>
      </c>
      <c r="E551" s="7" t="str">
        <f>IF(OR(D551="", D551="___"),"", LEFT(D551,FIND(" &gt;",D551)-1))</f>
        <v>Success</v>
      </c>
      <c r="F551" s="7" t="str">
        <f>IF(OR(E551="Success",E551="Qualified Success"),"Current",IF(E551="Failure",IF(RIGHT(D551,6)="Future","Future",IF(RIGHT(D551,10)="Irrelevant","Irrelevant","Current")),""))</f>
        <v>Current</v>
      </c>
      <c r="G551" s="7" t="str">
        <f>IF(OR(ISBLANK(D551),D551="Unclassifiable &gt;"),"",IF(ISNUMBER(SEARCH("Utterance",D551)),"Utterance",IF(ISNUMBER(SEARCH("Response",D551)),"Response",IF(ISNUMBER(SEARCH("Interaction",D551)),"Interaction",IF(ISNUMBER(SEARCH("System",D551)),"System","")))))</f>
        <v/>
      </c>
      <c r="H551" s="7" t="str">
        <f>IF(G551="Utterance", IF(ISNUMBER(SEARCH("Unrecognized",D551)), "Unrecognized", IF(ISNUMBER(SEARCH("Mismatched",D551)), "Mismatched", IF(ISNUMBER(SEARCH("False Positive",D551)), "False Positive", "Irrelevant"))), "")</f>
        <v/>
      </c>
      <c r="J551" s="7" t="s">
        <v>3743</v>
      </c>
      <c r="K551" s="7" t="s">
        <v>3355</v>
      </c>
      <c r="L551" s="9">
        <v>44987</v>
      </c>
      <c r="M551" s="13">
        <v>0.41569444444444442</v>
      </c>
      <c r="N551" s="14">
        <v>204440003511169</v>
      </c>
      <c r="O551" s="7">
        <f>IF(LEN(TRIM($A551))=0,0,LEN($A551)-LEN(SUBSTITUTE($A551," ",""))+1)</f>
        <v>4</v>
      </c>
      <c r="P551">
        <f t="shared" si="8"/>
        <v>3411</v>
      </c>
    </row>
    <row r="552" spans="1:16" ht="224" x14ac:dyDescent="0.2">
      <c r="A552" s="8" t="s">
        <v>3537</v>
      </c>
      <c r="C552" s="7" t="s">
        <v>4</v>
      </c>
      <c r="K552" s="7" t="s">
        <v>3355</v>
      </c>
      <c r="L552" s="9">
        <v>44987</v>
      </c>
      <c r="M552" s="13">
        <v>0.41570601851851857</v>
      </c>
      <c r="N552" s="14">
        <v>204440003511169</v>
      </c>
      <c r="P552" t="str">
        <f t="shared" si="8"/>
        <v/>
      </c>
    </row>
    <row r="553" spans="1:16" ht="16" x14ac:dyDescent="0.2">
      <c r="A553" s="8" t="s">
        <v>280</v>
      </c>
      <c r="C553" s="7" t="s">
        <v>2</v>
      </c>
      <c r="D553" s="7" t="s">
        <v>3389</v>
      </c>
      <c r="E553" s="7" t="str">
        <f>IF(OR(D553="", D553="___"),"", LEFT(D553,FIND(" &gt;",D553)-1))</f>
        <v>Success</v>
      </c>
      <c r="F553" s="7" t="str">
        <f>IF(OR(E553="Success",E553="Qualified Success"),"Current",IF(E553="Failure",IF(RIGHT(D553,6)="Future","Future",IF(RIGHT(D553,10)="Irrelevant","Irrelevant","Current")),""))</f>
        <v>Current</v>
      </c>
      <c r="G553" s="7" t="str">
        <f>IF(OR(ISBLANK(D553),D553="Unclassifiable &gt;"),"",IF(ISNUMBER(SEARCH("Utterance",D553)),"Utterance",IF(ISNUMBER(SEARCH("Response",D553)),"Response",IF(ISNUMBER(SEARCH("Interaction",D553)),"Interaction",IF(ISNUMBER(SEARCH("System",D553)),"System","")))))</f>
        <v/>
      </c>
      <c r="H553" s="7" t="str">
        <f>IF(G553="Utterance", IF(ISNUMBER(SEARCH("Unrecognized",D553)), "Unrecognized", IF(ISNUMBER(SEARCH("Mismatched",D553)), "Mismatched", IF(ISNUMBER(SEARCH("False Positive",D553)), "False Positive", "Irrelevant"))), "")</f>
        <v/>
      </c>
      <c r="J553" s="7" t="s">
        <v>3743</v>
      </c>
      <c r="K553" s="7" t="s">
        <v>3355</v>
      </c>
      <c r="L553" s="9">
        <v>44987</v>
      </c>
      <c r="M553" s="13">
        <v>0.41589120370370369</v>
      </c>
      <c r="N553" s="14">
        <v>204440003511169</v>
      </c>
      <c r="O553" s="7">
        <f>IF(LEN(TRIM($A553))=0,0,LEN($A553)-LEN(SUBSTITUTE($A553," ",""))+1)</f>
        <v>3</v>
      </c>
      <c r="P553">
        <f t="shared" si="8"/>
        <v>3411</v>
      </c>
    </row>
    <row r="554" spans="1:16" ht="335" x14ac:dyDescent="0.2">
      <c r="A554" s="8" t="s">
        <v>3513</v>
      </c>
      <c r="C554" s="7" t="s">
        <v>4</v>
      </c>
      <c r="K554" s="7" t="s">
        <v>3355</v>
      </c>
      <c r="L554" s="9">
        <v>44987</v>
      </c>
      <c r="M554" s="13">
        <v>0.41590277777777779</v>
      </c>
      <c r="N554" s="14">
        <v>204440003511169</v>
      </c>
      <c r="P554" t="str">
        <f t="shared" si="8"/>
        <v/>
      </c>
    </row>
    <row r="555" spans="1:16" ht="16" x14ac:dyDescent="0.2">
      <c r="A555" s="8" t="s">
        <v>259</v>
      </c>
      <c r="B555" s="7" t="s">
        <v>3487</v>
      </c>
      <c r="C555" s="7" t="s">
        <v>2</v>
      </c>
      <c r="D555" s="7" t="s">
        <v>3389</v>
      </c>
      <c r="E555" s="7" t="str">
        <f>IF(OR(D555="", D555="___"),"", LEFT(D555,FIND(" &gt;",D555)-1))</f>
        <v>Success</v>
      </c>
      <c r="F555" s="7" t="str">
        <f>IF(OR(E555="Success",E555="Qualified Success"),"Current",IF(E555="Failure",IF(RIGHT(D555,6)="Future","Future",IF(RIGHT(D555,10)="Irrelevant","Irrelevant","Current")),""))</f>
        <v>Current</v>
      </c>
      <c r="G555" s="7" t="str">
        <f>IF(OR(ISBLANK(D555),D555="Unclassifiable &gt;"),"",IF(ISNUMBER(SEARCH("Utterance",D555)),"Utterance",IF(ISNUMBER(SEARCH("Response",D555)),"Response",IF(ISNUMBER(SEARCH("Interaction",D555)),"Interaction",IF(ISNUMBER(SEARCH("System",D555)),"System","")))))</f>
        <v/>
      </c>
      <c r="H555" s="7" t="str">
        <f>IF(G555="Utterance", IF(ISNUMBER(SEARCH("Unrecognized",D555)), "Unrecognized", IF(ISNUMBER(SEARCH("Mismatched",D555)), "Mismatched", IF(ISNUMBER(SEARCH("False Positive",D555)), "False Positive", "Irrelevant"))), "")</f>
        <v/>
      </c>
      <c r="J555" s="7" t="s">
        <v>3743</v>
      </c>
      <c r="K555" s="7" t="s">
        <v>3355</v>
      </c>
      <c r="L555" s="9">
        <v>44987</v>
      </c>
      <c r="M555" s="13">
        <v>0.41878472222222224</v>
      </c>
      <c r="N555" s="14">
        <v>204440003511169</v>
      </c>
      <c r="O555" s="7">
        <f>IF(LEN(TRIM($A555))=0,0,LEN($A555)-LEN(SUBSTITUTE($A555," ",""))+1)</f>
        <v>4</v>
      </c>
      <c r="P555">
        <f t="shared" si="8"/>
        <v>3411</v>
      </c>
    </row>
    <row r="556" spans="1:16" ht="224" x14ac:dyDescent="0.2">
      <c r="A556" s="8" t="s">
        <v>3537</v>
      </c>
      <c r="C556" s="7" t="s">
        <v>4</v>
      </c>
      <c r="K556" s="7" t="s">
        <v>3355</v>
      </c>
      <c r="L556" s="9">
        <v>44987</v>
      </c>
      <c r="M556" s="13">
        <v>0.41879629629629633</v>
      </c>
      <c r="N556" s="14">
        <v>204440003511169</v>
      </c>
      <c r="P556" t="str">
        <f t="shared" si="8"/>
        <v/>
      </c>
    </row>
    <row r="557" spans="1:16" ht="16" x14ac:dyDescent="0.2">
      <c r="A557" s="8" t="s">
        <v>260</v>
      </c>
      <c r="C557" s="7" t="s">
        <v>2</v>
      </c>
      <c r="D557" s="7" t="s">
        <v>3389</v>
      </c>
      <c r="E557" s="7" t="str">
        <f>IF(OR(D557="", D557="___"),"", LEFT(D557,FIND(" &gt;",D557)-1))</f>
        <v>Success</v>
      </c>
      <c r="F557" s="7" t="str">
        <f>IF(OR(E557="Success",E557="Qualified Success"),"Current",IF(E557="Failure",IF(RIGHT(D557,6)="Future","Future",IF(RIGHT(D557,10)="Irrelevant","Irrelevant","Current")),""))</f>
        <v>Current</v>
      </c>
      <c r="G557" s="7" t="str">
        <f>IF(OR(ISBLANK(D557),D557="Unclassifiable &gt;"),"",IF(ISNUMBER(SEARCH("Utterance",D557)),"Utterance",IF(ISNUMBER(SEARCH("Response",D557)),"Response",IF(ISNUMBER(SEARCH("Interaction",D557)),"Interaction",IF(ISNUMBER(SEARCH("System",D557)),"System","")))))</f>
        <v/>
      </c>
      <c r="H557" s="7" t="str">
        <f>IF(G557="Utterance", IF(ISNUMBER(SEARCH("Unrecognized",D557)), "Unrecognized", IF(ISNUMBER(SEARCH("Mismatched",D557)), "Mismatched", IF(ISNUMBER(SEARCH("False Positive",D557)), "False Positive", "Irrelevant"))), "")</f>
        <v/>
      </c>
      <c r="J557" s="7" t="s">
        <v>3743</v>
      </c>
      <c r="K557" s="7" t="s">
        <v>3355</v>
      </c>
      <c r="L557" s="9">
        <v>44987</v>
      </c>
      <c r="M557" s="13">
        <v>0.41910879629629627</v>
      </c>
      <c r="N557" s="14">
        <v>204440003511169</v>
      </c>
      <c r="O557" s="7">
        <f>IF(LEN(TRIM($A557))=0,0,LEN($A557)-LEN(SUBSTITUTE($A557," ",""))+1)</f>
        <v>6</v>
      </c>
      <c r="P557">
        <f t="shared" si="8"/>
        <v>3411</v>
      </c>
    </row>
    <row r="558" spans="1:16" ht="48" x14ac:dyDescent="0.2">
      <c r="A558" s="8" t="s">
        <v>261</v>
      </c>
      <c r="C558" s="7" t="s">
        <v>4</v>
      </c>
      <c r="K558" s="7" t="s">
        <v>3355</v>
      </c>
      <c r="L558" s="9">
        <v>44987</v>
      </c>
      <c r="M558" s="13">
        <v>0.41910879629629627</v>
      </c>
      <c r="N558" s="14">
        <v>204440003511169</v>
      </c>
      <c r="P558" t="str">
        <f t="shared" si="8"/>
        <v/>
      </c>
    </row>
    <row r="559" spans="1:16" x14ac:dyDescent="0.2">
      <c r="A559" s="10">
        <v>45291</v>
      </c>
      <c r="C559" s="7" t="s">
        <v>2</v>
      </c>
      <c r="D559" s="7" t="s">
        <v>3389</v>
      </c>
      <c r="E559" s="7" t="str">
        <f>IF(OR(D559="", D559="___"),"", LEFT(D559,FIND(" &gt;",D559)-1))</f>
        <v>Success</v>
      </c>
      <c r="F559" s="7" t="str">
        <f>IF(OR(E559="Success",E559="Qualified Success"),"Current",IF(E559="Failure",IF(RIGHT(D559,6)="Future","Future",IF(RIGHT(D559,10)="Irrelevant","Irrelevant","Current")),""))</f>
        <v>Current</v>
      </c>
      <c r="G559" s="7" t="str">
        <f>IF(OR(ISBLANK(D559),D559="Unclassifiable &gt;"),"",IF(ISNUMBER(SEARCH("Utterance",D559)),"Utterance",IF(ISNUMBER(SEARCH("Response",D559)),"Response",IF(ISNUMBER(SEARCH("Interaction",D559)),"Interaction",IF(ISNUMBER(SEARCH("System",D559)),"System","")))))</f>
        <v/>
      </c>
      <c r="H559" s="7" t="str">
        <f>IF(G559="Utterance", IF(ISNUMBER(SEARCH("Unrecognized",D559)), "Unrecognized", IF(ISNUMBER(SEARCH("Mismatched",D559)), "Mismatched", IF(ISNUMBER(SEARCH("False Positive",D559)), "False Positive", "Irrelevant"))), "")</f>
        <v/>
      </c>
      <c r="J559" s="7" t="s">
        <v>3743</v>
      </c>
      <c r="K559" s="7" t="s">
        <v>3355</v>
      </c>
      <c r="L559" s="9">
        <v>44987</v>
      </c>
      <c r="M559" s="13">
        <v>0.4192939814814815</v>
      </c>
      <c r="N559" s="14">
        <v>204440003511169</v>
      </c>
      <c r="O559" s="7">
        <f>IF(LEN(TRIM($A559))=0,0,LEN($A559)-LEN(SUBSTITUTE($A559," ",""))+1)</f>
        <v>1</v>
      </c>
      <c r="P559">
        <f t="shared" si="8"/>
        <v>3411</v>
      </c>
    </row>
    <row r="560" spans="1:16" ht="224" x14ac:dyDescent="0.2">
      <c r="A560" s="8" t="s">
        <v>2579</v>
      </c>
      <c r="C560" s="7" t="s">
        <v>4</v>
      </c>
      <c r="K560" s="7" t="s">
        <v>3355</v>
      </c>
      <c r="L560" s="9">
        <v>44987</v>
      </c>
      <c r="M560" s="13">
        <v>0.41930555555555554</v>
      </c>
      <c r="N560" s="14">
        <v>204440003511169</v>
      </c>
      <c r="P560" t="str">
        <f t="shared" si="8"/>
        <v/>
      </c>
    </row>
    <row r="561" spans="1:16" ht="16" x14ac:dyDescent="0.2">
      <c r="A561" s="8" t="s">
        <v>2521</v>
      </c>
      <c r="C561" s="7" t="s">
        <v>2</v>
      </c>
      <c r="D561" s="7" t="s">
        <v>3400</v>
      </c>
      <c r="E561" s="7" t="str">
        <f>IF(OR(D561="", D561="___"),"", LEFT(D561,FIND(" &gt;",D561)-1))</f>
        <v>Failure</v>
      </c>
      <c r="F561" s="7" t="str">
        <f>IF(OR(E561="Success",E561="Qualified Success"),"Current",IF(E561="Failure",IF(RIGHT(D561,6)="Future","Future",IF(RIGHT(D561,10)="Irrelevant","Irrelevant","Current")),""))</f>
        <v>Current</v>
      </c>
      <c r="G561" s="7" t="str">
        <f>IF(OR(ISBLANK(D561),D561="Unclassifiable &gt;"),"",IF(ISNUMBER(SEARCH("Utterance",D561)),"Utterance",IF(ISNUMBER(SEARCH("Response",D561)),"Response",IF(ISNUMBER(SEARCH("Interaction",D561)),"Interaction",IF(ISNUMBER(SEARCH("System",D561)),"System","")))))</f>
        <v>Interaction</v>
      </c>
      <c r="H561" s="7" t="str">
        <f>IF(G561="Utterance", IF(ISNUMBER(SEARCH("Unrecognized",D561)), "Unrecognized", IF(ISNUMBER(SEARCH("Mismatched",D561)), "Mismatched", IF(ISNUMBER(SEARCH("False Positive",D561)), "False Positive", "Irrelevant"))), "")</f>
        <v/>
      </c>
      <c r="J561" s="7" t="s">
        <v>3449</v>
      </c>
      <c r="K561" s="7" t="s">
        <v>3355</v>
      </c>
      <c r="L561" s="9">
        <v>44987</v>
      </c>
      <c r="M561" s="13">
        <v>0.41956018518518517</v>
      </c>
      <c r="N561" s="14">
        <v>204440003509193</v>
      </c>
      <c r="O561" s="7">
        <f>IF(LEN(TRIM($A561))=0,0,LEN($A561)-LEN(SUBSTITUTE($A561," ",""))+1)</f>
        <v>3</v>
      </c>
      <c r="P561">
        <f t="shared" si="8"/>
        <v>412</v>
      </c>
    </row>
    <row r="562" spans="1:16" ht="224" x14ac:dyDescent="0.2">
      <c r="A562" s="8" t="s">
        <v>1857</v>
      </c>
      <c r="C562" s="7" t="s">
        <v>4</v>
      </c>
      <c r="K562" s="7" t="s">
        <v>3355</v>
      </c>
      <c r="L562" s="9">
        <v>44987</v>
      </c>
      <c r="M562" s="13">
        <v>0.41956018518518517</v>
      </c>
      <c r="N562" s="14">
        <v>204440003509193</v>
      </c>
      <c r="P562" t="str">
        <f t="shared" si="8"/>
        <v/>
      </c>
    </row>
    <row r="563" spans="1:16" ht="16" x14ac:dyDescent="0.2">
      <c r="A563" s="8" t="s">
        <v>2604</v>
      </c>
      <c r="C563" s="7" t="s">
        <v>2</v>
      </c>
      <c r="D563" s="7" t="s">
        <v>3389</v>
      </c>
      <c r="E563" s="7" t="str">
        <f>IF(OR(D563="", D563="___"),"", LEFT(D563,FIND(" &gt;",D563)-1))</f>
        <v>Success</v>
      </c>
      <c r="F563" s="7" t="str">
        <f>IF(OR(E563="Success",E563="Qualified Success"),"Current",IF(E563="Failure",IF(RIGHT(D563,6)="Future","Future",IF(RIGHT(D563,10)="Irrelevant","Irrelevant","Current")),""))</f>
        <v>Current</v>
      </c>
      <c r="G563" s="7" t="str">
        <f>IF(OR(ISBLANK(D563),D563="Unclassifiable &gt;"),"",IF(ISNUMBER(SEARCH("Utterance",D563)),"Utterance",IF(ISNUMBER(SEARCH("Response",D563)),"Response",IF(ISNUMBER(SEARCH("Interaction",D563)),"Interaction",IF(ISNUMBER(SEARCH("System",D563)),"System","")))))</f>
        <v/>
      </c>
      <c r="H563" s="7" t="str">
        <f>IF(G563="Utterance", IF(ISNUMBER(SEARCH("Unrecognized",D563)), "Unrecognized", IF(ISNUMBER(SEARCH("Mismatched",D563)), "Mismatched", IF(ISNUMBER(SEARCH("False Positive",D563)), "False Positive", "Irrelevant"))), "")</f>
        <v/>
      </c>
      <c r="J563" s="7" t="s">
        <v>3748</v>
      </c>
      <c r="K563" s="7" t="s">
        <v>3355</v>
      </c>
      <c r="L563" s="9">
        <v>44987</v>
      </c>
      <c r="M563" s="13">
        <v>0.41971064814814812</v>
      </c>
      <c r="N563" s="14">
        <v>204440003537161</v>
      </c>
      <c r="O563" s="7">
        <f>IF(LEN(TRIM($A563))=0,0,LEN($A563)-LEN(SUBSTITUTE($A563," ",""))+1)</f>
        <v>2</v>
      </c>
      <c r="P563">
        <f t="shared" si="8"/>
        <v>3411</v>
      </c>
    </row>
    <row r="564" spans="1:16" ht="112" x14ac:dyDescent="0.2">
      <c r="A564" s="8" t="s">
        <v>321</v>
      </c>
      <c r="C564" s="7" t="s">
        <v>4</v>
      </c>
      <c r="K564" s="7" t="s">
        <v>3355</v>
      </c>
      <c r="L564" s="9">
        <v>44987</v>
      </c>
      <c r="M564" s="13">
        <v>0.41971064814814812</v>
      </c>
      <c r="N564" s="14">
        <v>204440003537161</v>
      </c>
      <c r="P564" t="str">
        <f t="shared" si="8"/>
        <v/>
      </c>
    </row>
    <row r="565" spans="1:16" ht="16" x14ac:dyDescent="0.2">
      <c r="A565" s="8" t="s">
        <v>158</v>
      </c>
      <c r="C565" s="7" t="s">
        <v>2</v>
      </c>
      <c r="D565" s="7" t="s">
        <v>3389</v>
      </c>
      <c r="E565" s="7" t="str">
        <f>IF(OR(D565="", D565="___"),"", LEFT(D565,FIND(" &gt;",D565)-1))</f>
        <v>Success</v>
      </c>
      <c r="F565" s="7" t="str">
        <f>IF(OR(E565="Success",E565="Qualified Success"),"Current",IF(E565="Failure",IF(RIGHT(D565,6)="Future","Future",IF(RIGHT(D565,10)="Irrelevant","Irrelevant","Current")),""))</f>
        <v>Current</v>
      </c>
      <c r="G565" s="7" t="str">
        <f>IF(OR(ISBLANK(D565),D565="Unclassifiable &gt;"),"",IF(ISNUMBER(SEARCH("Utterance",D565)),"Utterance",IF(ISNUMBER(SEARCH("Response",D565)),"Response",IF(ISNUMBER(SEARCH("Interaction",D565)),"Interaction",IF(ISNUMBER(SEARCH("System",D565)),"System","")))))</f>
        <v/>
      </c>
      <c r="H565" s="7" t="str">
        <f>IF(G565="Utterance", IF(ISNUMBER(SEARCH("Unrecognized",D565)), "Unrecognized", IF(ISNUMBER(SEARCH("Mismatched",D565)), "Mismatched", IF(ISNUMBER(SEARCH("False Positive",D565)), "False Positive", "Irrelevant"))), "")</f>
        <v/>
      </c>
      <c r="J565" s="7" t="s">
        <v>3744</v>
      </c>
      <c r="K565" s="7" t="s">
        <v>3355</v>
      </c>
      <c r="L565" s="9">
        <v>44987</v>
      </c>
      <c r="M565" s="13">
        <v>0.42001157407407402</v>
      </c>
      <c r="N565" s="14">
        <v>204440003509193</v>
      </c>
      <c r="O565" s="7">
        <f>IF(LEN(TRIM($A565))=0,0,LEN($A565)-LEN(SUBSTITUTE($A565," ",""))+1)</f>
        <v>4</v>
      </c>
      <c r="P565">
        <f t="shared" si="8"/>
        <v>3411</v>
      </c>
    </row>
    <row r="566" spans="1:16" ht="128" x14ac:dyDescent="0.2">
      <c r="A566" s="8" t="s">
        <v>1839</v>
      </c>
      <c r="C566" s="7" t="s">
        <v>4</v>
      </c>
      <c r="K566" s="7" t="s">
        <v>3355</v>
      </c>
      <c r="L566" s="9">
        <v>44987</v>
      </c>
      <c r="M566" s="13">
        <v>0.42001157407407402</v>
      </c>
      <c r="N566" s="14">
        <v>204440003509193</v>
      </c>
      <c r="P566" t="str">
        <f t="shared" si="8"/>
        <v/>
      </c>
    </row>
    <row r="567" spans="1:16" ht="16" x14ac:dyDescent="0.2">
      <c r="A567" s="8" t="s">
        <v>302</v>
      </c>
      <c r="B567" s="7" t="s">
        <v>3487</v>
      </c>
      <c r="C567" s="7" t="s">
        <v>2</v>
      </c>
      <c r="D567" s="7" t="s">
        <v>3389</v>
      </c>
      <c r="E567" s="7" t="str">
        <f>IF(OR(D567="", D567="___"),"", LEFT(D567,FIND(" &gt;",D567)-1))</f>
        <v>Success</v>
      </c>
      <c r="F567" s="7" t="str">
        <f>IF(OR(E567="Success",E567="Qualified Success"),"Current",IF(E567="Failure",IF(RIGHT(D567,6)="Future","Future",IF(RIGHT(D567,10)="Irrelevant","Irrelevant","Current")),""))</f>
        <v>Current</v>
      </c>
      <c r="G567" s="7" t="str">
        <f>IF(OR(ISBLANK(D567),D567="Unclassifiable &gt;"),"",IF(ISNUMBER(SEARCH("Utterance",D567)),"Utterance",IF(ISNUMBER(SEARCH("Response",D567)),"Response",IF(ISNUMBER(SEARCH("Interaction",D567)),"Interaction",IF(ISNUMBER(SEARCH("System",D567)),"System","")))))</f>
        <v/>
      </c>
      <c r="H567" s="7" t="str">
        <f>IF(G567="Utterance", IF(ISNUMBER(SEARCH("Unrecognized",D567)), "Unrecognized", IF(ISNUMBER(SEARCH("Mismatched",D567)), "Mismatched", IF(ISNUMBER(SEARCH("False Positive",D567)), "False Positive", "Irrelevant"))), "")</f>
        <v/>
      </c>
      <c r="J567" s="7" t="s">
        <v>3428</v>
      </c>
      <c r="K567" s="7" t="s">
        <v>3355</v>
      </c>
      <c r="L567" s="9">
        <v>44987</v>
      </c>
      <c r="M567" s="13">
        <v>0.42030092592592588</v>
      </c>
      <c r="N567" s="14">
        <v>513002458113917</v>
      </c>
      <c r="O567" s="7">
        <f>IF(LEN(TRIM($A567))=0,0,LEN($A567)-LEN(SUBSTITUTE($A567," ",""))+1)</f>
        <v>3</v>
      </c>
      <c r="P567">
        <f t="shared" si="8"/>
        <v>3411</v>
      </c>
    </row>
    <row r="568" spans="1:16" ht="64" x14ac:dyDescent="0.2">
      <c r="A568" s="8" t="s">
        <v>220</v>
      </c>
      <c r="C568" s="7" t="s">
        <v>4</v>
      </c>
      <c r="K568" s="7" t="s">
        <v>3355</v>
      </c>
      <c r="L568" s="9">
        <v>44987</v>
      </c>
      <c r="M568" s="13">
        <v>0.42030092592592588</v>
      </c>
      <c r="N568" s="14">
        <v>513002458113917</v>
      </c>
      <c r="P568" t="str">
        <f t="shared" si="8"/>
        <v/>
      </c>
    </row>
    <row r="569" spans="1:16" ht="16" x14ac:dyDescent="0.2">
      <c r="A569" s="8" t="s">
        <v>158</v>
      </c>
      <c r="C569" s="7" t="s">
        <v>2</v>
      </c>
      <c r="D569" s="7" t="s">
        <v>3389</v>
      </c>
      <c r="E569" s="7" t="str">
        <f>IF(OR(D569="", D569="___"),"", LEFT(D569,FIND(" &gt;",D569)-1))</f>
        <v>Success</v>
      </c>
      <c r="F569" s="7" t="str">
        <f>IF(OR(E569="Success",E569="Qualified Success"),"Current",IF(E569="Failure",IF(RIGHT(D569,6)="Future","Future",IF(RIGHT(D569,10)="Irrelevant","Irrelevant","Current")),""))</f>
        <v>Current</v>
      </c>
      <c r="G569" s="7" t="str">
        <f>IF(OR(ISBLANK(D569),D569="Unclassifiable &gt;"),"",IF(ISNUMBER(SEARCH("Utterance",D569)),"Utterance",IF(ISNUMBER(SEARCH("Response",D569)),"Response",IF(ISNUMBER(SEARCH("Interaction",D569)),"Interaction",IF(ISNUMBER(SEARCH("System",D569)),"System","")))))</f>
        <v/>
      </c>
      <c r="H569" s="7" t="str">
        <f>IF(G569="Utterance", IF(ISNUMBER(SEARCH("Unrecognized",D569)), "Unrecognized", IF(ISNUMBER(SEARCH("Mismatched",D569)), "Mismatched", IF(ISNUMBER(SEARCH("False Positive",D569)), "False Positive", "Irrelevant"))), "")</f>
        <v/>
      </c>
      <c r="J569" s="7" t="s">
        <v>3744</v>
      </c>
      <c r="K569" s="7" t="s">
        <v>3355</v>
      </c>
      <c r="L569" s="9">
        <v>44987</v>
      </c>
      <c r="M569" s="13">
        <v>0.42067129629629635</v>
      </c>
      <c r="N569" s="14">
        <v>204440003511169</v>
      </c>
      <c r="O569" s="7">
        <f>IF(LEN(TRIM($A569))=0,0,LEN($A569)-LEN(SUBSTITUTE($A569," ",""))+1)</f>
        <v>4</v>
      </c>
      <c r="P569">
        <f t="shared" si="8"/>
        <v>3411</v>
      </c>
    </row>
    <row r="570" spans="1:16" ht="128" x14ac:dyDescent="0.2">
      <c r="A570" s="8" t="s">
        <v>1839</v>
      </c>
      <c r="C570" s="7" t="s">
        <v>4</v>
      </c>
      <c r="K570" s="7" t="s">
        <v>3355</v>
      </c>
      <c r="L570" s="9">
        <v>44987</v>
      </c>
      <c r="M570" s="13">
        <v>0.42067129629629635</v>
      </c>
      <c r="N570" s="14">
        <v>204440003511169</v>
      </c>
      <c r="P570" t="str">
        <f t="shared" si="8"/>
        <v/>
      </c>
    </row>
    <row r="571" spans="1:16" ht="16" x14ac:dyDescent="0.2">
      <c r="A571" s="8" t="s">
        <v>2699</v>
      </c>
      <c r="C571" s="7" t="s">
        <v>2</v>
      </c>
      <c r="D571" s="7" t="s">
        <v>3408</v>
      </c>
      <c r="E571" s="7" t="str">
        <f>IF(OR(D571="", D571="___"),"", LEFT(D571,FIND(" &gt;",D571)-1))</f>
        <v>Qualified Success</v>
      </c>
      <c r="F571" s="7" t="str">
        <f>IF(OR(E571="Success",E571="Qualified Success"),"Current",IF(E571="Failure",IF(RIGHT(D571,6)="Future","Future",IF(RIGHT(D571,10)="Irrelevant","Irrelevant","Current")),""))</f>
        <v>Current</v>
      </c>
      <c r="G571" s="7" t="str">
        <f>IF(OR(ISBLANK(D571),D571="Unclassifiable &gt;"),"",IF(ISNUMBER(SEARCH("Utterance",D571)),"Utterance",IF(ISNUMBER(SEARCH("Response",D571)),"Response",IF(ISNUMBER(SEARCH("Interaction",D571)),"Interaction",IF(ISNUMBER(SEARCH("System",D571)),"System","")))))</f>
        <v>Response</v>
      </c>
      <c r="H571" s="7" t="str">
        <f>IF(G571="Utterance", IF(ISNUMBER(SEARCH("Unrecognized",D571)), "Unrecognized", IF(ISNUMBER(SEARCH("Mismatched",D571)), "Mismatched", IF(ISNUMBER(SEARCH("False Positive",D571)), "False Positive", "Irrelevant"))), "")</f>
        <v/>
      </c>
      <c r="J571" s="7" t="s">
        <v>3750</v>
      </c>
      <c r="K571" s="7" t="s">
        <v>3355</v>
      </c>
      <c r="L571" s="9">
        <v>44987</v>
      </c>
      <c r="M571" s="13">
        <v>0.42329861111111117</v>
      </c>
      <c r="N571" s="14">
        <v>204440003540484</v>
      </c>
      <c r="O571" s="7">
        <f>IF(LEN(TRIM($A571))=0,0,LEN($A571)-LEN(SUBSTITUTE($A571," ",""))+1)</f>
        <v>3</v>
      </c>
      <c r="P571">
        <f t="shared" si="8"/>
        <v>46</v>
      </c>
    </row>
    <row r="572" spans="1:16" ht="240" x14ac:dyDescent="0.2">
      <c r="A572" s="8" t="s">
        <v>2698</v>
      </c>
      <c r="C572" s="7" t="s">
        <v>4</v>
      </c>
      <c r="K572" s="7" t="s">
        <v>3355</v>
      </c>
      <c r="L572" s="9">
        <v>44987</v>
      </c>
      <c r="M572" s="13">
        <v>0.42331018518518521</v>
      </c>
      <c r="N572" s="14">
        <v>204440003540484</v>
      </c>
      <c r="P572" t="str">
        <f t="shared" si="8"/>
        <v/>
      </c>
    </row>
    <row r="573" spans="1:16" ht="16" x14ac:dyDescent="0.2">
      <c r="A573" s="8" t="s">
        <v>158</v>
      </c>
      <c r="C573" s="7" t="s">
        <v>2</v>
      </c>
      <c r="D573" s="7" t="s">
        <v>3389</v>
      </c>
      <c r="E573" s="7" t="str">
        <f>IF(OR(D573="", D573="___"),"", LEFT(D573,FIND(" &gt;",D573)-1))</f>
        <v>Success</v>
      </c>
      <c r="F573" s="7" t="str">
        <f>IF(OR(E573="Success",E573="Qualified Success"),"Current",IF(E573="Failure",IF(RIGHT(D573,6)="Future","Future",IF(RIGHT(D573,10)="Irrelevant","Irrelevant","Current")),""))</f>
        <v>Current</v>
      </c>
      <c r="G573" s="7" t="str">
        <f>IF(OR(ISBLANK(D573),D573="Unclassifiable &gt;"),"",IF(ISNUMBER(SEARCH("Utterance",D573)),"Utterance",IF(ISNUMBER(SEARCH("Response",D573)),"Response",IF(ISNUMBER(SEARCH("Interaction",D573)),"Interaction",IF(ISNUMBER(SEARCH("System",D573)),"System","")))))</f>
        <v/>
      </c>
      <c r="H573" s="7" t="str">
        <f>IF(G573="Utterance", IF(ISNUMBER(SEARCH("Unrecognized",D573)), "Unrecognized", IF(ISNUMBER(SEARCH("Mismatched",D573)), "Mismatched", IF(ISNUMBER(SEARCH("False Positive",D573)), "False Positive", "Irrelevant"))), "")</f>
        <v/>
      </c>
      <c r="J573" s="7" t="s">
        <v>3744</v>
      </c>
      <c r="K573" s="7" t="s">
        <v>3355</v>
      </c>
      <c r="L573" s="9">
        <v>44987</v>
      </c>
      <c r="M573" s="13">
        <v>0.42342592592592593</v>
      </c>
      <c r="N573" s="14">
        <v>202000354937669</v>
      </c>
      <c r="O573" s="7">
        <f>IF(LEN(TRIM($A573))=0,0,LEN($A573)-LEN(SUBSTITUTE($A573," ",""))+1)</f>
        <v>4</v>
      </c>
      <c r="P573">
        <f t="shared" si="8"/>
        <v>3411</v>
      </c>
    </row>
    <row r="574" spans="1:16" ht="128" x14ac:dyDescent="0.2">
      <c r="A574" s="8" t="s">
        <v>1839</v>
      </c>
      <c r="C574" s="7" t="s">
        <v>4</v>
      </c>
      <c r="K574" s="7" t="s">
        <v>3355</v>
      </c>
      <c r="L574" s="9">
        <v>44987</v>
      </c>
      <c r="M574" s="13">
        <v>0.42342592592592593</v>
      </c>
      <c r="N574" s="14">
        <v>202000354937669</v>
      </c>
      <c r="P574" t="str">
        <f t="shared" si="8"/>
        <v/>
      </c>
    </row>
    <row r="575" spans="1:16" ht="16" x14ac:dyDescent="0.2">
      <c r="A575" s="8" t="s">
        <v>2605</v>
      </c>
      <c r="C575" s="7" t="s">
        <v>2</v>
      </c>
      <c r="D575" s="7" t="s">
        <v>3389</v>
      </c>
      <c r="E575" s="7" t="str">
        <f>IF(OR(D575="", D575="___"),"", LEFT(D575,FIND(" &gt;",D575)-1))</f>
        <v>Success</v>
      </c>
      <c r="F575" s="7" t="str">
        <f>IF(OR(E575="Success",E575="Qualified Success"),"Current",IF(E575="Failure",IF(RIGHT(D575,6)="Future","Future",IF(RIGHT(D575,10)="Irrelevant","Irrelevant","Current")),""))</f>
        <v>Current</v>
      </c>
      <c r="G575" s="7" t="str">
        <f>IF(OR(ISBLANK(D575),D575="Unclassifiable &gt;"),"",IF(ISNUMBER(SEARCH("Utterance",D575)),"Utterance",IF(ISNUMBER(SEARCH("Response",D575)),"Response",IF(ISNUMBER(SEARCH("Interaction",D575)),"Interaction",IF(ISNUMBER(SEARCH("System",D575)),"System","")))))</f>
        <v/>
      </c>
      <c r="H575" s="7" t="str">
        <f>IF(G575="Utterance", IF(ISNUMBER(SEARCH("Unrecognized",D575)), "Unrecognized", IF(ISNUMBER(SEARCH("Mismatched",D575)), "Mismatched", IF(ISNUMBER(SEARCH("False Positive",D575)), "False Positive", "Irrelevant"))), "")</f>
        <v/>
      </c>
      <c r="J575" s="7" t="s">
        <v>3756</v>
      </c>
      <c r="K575" s="7" t="s">
        <v>3355</v>
      </c>
      <c r="L575" s="9">
        <v>44987</v>
      </c>
      <c r="M575" s="13">
        <v>0.4261921296296296</v>
      </c>
      <c r="N575" s="14">
        <v>204440003537222</v>
      </c>
      <c r="O575" s="7">
        <f>IF(LEN(TRIM($A575))=0,0,LEN($A575)-LEN(SUBSTITUTE($A575," ",""))+1)</f>
        <v>2</v>
      </c>
      <c r="P575">
        <f t="shared" si="8"/>
        <v>3411</v>
      </c>
    </row>
    <row r="576" spans="1:16" ht="64" x14ac:dyDescent="0.2">
      <c r="A576" s="8" t="s">
        <v>220</v>
      </c>
      <c r="C576" s="7" t="s">
        <v>4</v>
      </c>
      <c r="K576" s="7" t="s">
        <v>3355</v>
      </c>
      <c r="L576" s="9">
        <v>44987</v>
      </c>
      <c r="M576" s="13">
        <v>0.4261921296296296</v>
      </c>
      <c r="N576" s="14">
        <v>204440003537222</v>
      </c>
      <c r="P576" t="str">
        <f t="shared" si="8"/>
        <v/>
      </c>
    </row>
    <row r="577" spans="1:16" ht="16" x14ac:dyDescent="0.2">
      <c r="A577" s="8" t="s">
        <v>3203</v>
      </c>
      <c r="C577" s="7" t="s">
        <v>2</v>
      </c>
      <c r="D577" s="7" t="s">
        <v>3389</v>
      </c>
      <c r="E577" s="7" t="str">
        <f>IF(OR(D577="", D577="___"),"", LEFT(D577,FIND(" &gt;",D577)-1))</f>
        <v>Success</v>
      </c>
      <c r="F577" s="7" t="str">
        <f>IF(OR(E577="Success",E577="Qualified Success"),"Current",IF(E577="Failure",IF(RIGHT(D577,6)="Future","Future",IF(RIGHT(D577,10)="Irrelevant","Irrelevant","Current")),""))</f>
        <v>Current</v>
      </c>
      <c r="G577" s="7" t="str">
        <f>IF(OR(ISBLANK(D577),D577="Unclassifiable &gt;"),"",IF(ISNUMBER(SEARCH("Utterance",D577)),"Utterance",IF(ISNUMBER(SEARCH("Response",D577)),"Response",IF(ISNUMBER(SEARCH("Interaction",D577)),"Interaction",IF(ISNUMBER(SEARCH("System",D577)),"System","")))))</f>
        <v/>
      </c>
      <c r="H577" s="7" t="str">
        <f>IF(G577="Utterance", IF(ISNUMBER(SEARCH("Unrecognized",D577)), "Unrecognized", IF(ISNUMBER(SEARCH("Mismatched",D577)), "Mismatched", IF(ISNUMBER(SEARCH("False Positive",D577)), "False Positive", "Irrelevant"))), "")</f>
        <v/>
      </c>
      <c r="J577" s="7" t="s">
        <v>3741</v>
      </c>
      <c r="K577" s="7" t="s">
        <v>3355</v>
      </c>
      <c r="L577" s="9">
        <v>44987</v>
      </c>
      <c r="M577" s="13">
        <v>0.42825231481481479</v>
      </c>
      <c r="N577" s="14">
        <v>513002949955676</v>
      </c>
      <c r="O577" s="7">
        <f>IF(LEN(TRIM($A577))=0,0,LEN($A577)-LEN(SUBSTITUTE($A577," ",""))+1)</f>
        <v>8</v>
      </c>
      <c r="P577">
        <f t="shared" si="8"/>
        <v>3411</v>
      </c>
    </row>
    <row r="578" spans="1:16" ht="176" x14ac:dyDescent="0.2">
      <c r="A578" s="8" t="s">
        <v>417</v>
      </c>
      <c r="C578" s="7" t="s">
        <v>4</v>
      </c>
      <c r="K578" s="7" t="s">
        <v>3355</v>
      </c>
      <c r="L578" s="9">
        <v>44987</v>
      </c>
      <c r="M578" s="13">
        <v>0.42825231481481479</v>
      </c>
      <c r="N578" s="14">
        <v>513002949955676</v>
      </c>
      <c r="P578" t="str">
        <f t="shared" si="8"/>
        <v/>
      </c>
    </row>
    <row r="579" spans="1:16" ht="16" x14ac:dyDescent="0.2">
      <c r="A579" s="8" t="s">
        <v>302</v>
      </c>
      <c r="B579" s="7" t="s">
        <v>3487</v>
      </c>
      <c r="C579" s="7" t="s">
        <v>2</v>
      </c>
      <c r="D579" s="7" t="s">
        <v>3389</v>
      </c>
      <c r="E579" s="7" t="str">
        <f>IF(OR(D579="", D579="___"),"", LEFT(D579,FIND(" &gt;",D579)-1))</f>
        <v>Success</v>
      </c>
      <c r="F579" s="7" t="str">
        <f>IF(OR(E579="Success",E579="Qualified Success"),"Current",IF(E579="Failure",IF(RIGHT(D579,6)="Future","Future",IF(RIGHT(D579,10)="Irrelevant","Irrelevant","Current")),""))</f>
        <v>Current</v>
      </c>
      <c r="G579" s="7" t="str">
        <f>IF(OR(ISBLANK(D579),D579="Unclassifiable &gt;"),"",IF(ISNUMBER(SEARCH("Utterance",D579)),"Utterance",IF(ISNUMBER(SEARCH("Response",D579)),"Response",IF(ISNUMBER(SEARCH("Interaction",D579)),"Interaction",IF(ISNUMBER(SEARCH("System",D579)),"System","")))))</f>
        <v/>
      </c>
      <c r="H579" s="7" t="str">
        <f>IF(G579="Utterance", IF(ISNUMBER(SEARCH("Unrecognized",D579)), "Unrecognized", IF(ISNUMBER(SEARCH("Mismatched",D579)), "Mismatched", IF(ISNUMBER(SEARCH("False Positive",D579)), "False Positive", "Irrelevant"))), "")</f>
        <v/>
      </c>
      <c r="J579" s="7" t="s">
        <v>3428</v>
      </c>
      <c r="K579" s="7" t="s">
        <v>3355</v>
      </c>
      <c r="L579" s="9">
        <v>44987</v>
      </c>
      <c r="M579" s="13">
        <v>0.43302083333333335</v>
      </c>
      <c r="N579" s="14">
        <v>204440003489085</v>
      </c>
      <c r="O579" s="7">
        <f>IF(LEN(TRIM($A579))=0,0,LEN($A579)-LEN(SUBSTITUTE($A579," ",""))+1)</f>
        <v>3</v>
      </c>
      <c r="P579">
        <f t="shared" ref="P579:P642" si="9">IF(D579="", "", COUNTIF($D$1:$D$12000, D579))</f>
        <v>3411</v>
      </c>
    </row>
    <row r="580" spans="1:16" ht="64" x14ac:dyDescent="0.2">
      <c r="A580" s="8" t="s">
        <v>220</v>
      </c>
      <c r="C580" s="7" t="s">
        <v>4</v>
      </c>
      <c r="K580" s="7" t="s">
        <v>3355</v>
      </c>
      <c r="L580" s="9">
        <v>44987</v>
      </c>
      <c r="M580" s="13">
        <v>0.43302083333333335</v>
      </c>
      <c r="N580" s="14">
        <v>204440003489085</v>
      </c>
      <c r="P580" t="str">
        <f t="shared" si="9"/>
        <v/>
      </c>
    </row>
    <row r="581" spans="1:16" ht="16" x14ac:dyDescent="0.2">
      <c r="A581" s="8" t="s">
        <v>259</v>
      </c>
      <c r="B581" s="7" t="s">
        <v>3487</v>
      </c>
      <c r="C581" s="7" t="s">
        <v>2</v>
      </c>
      <c r="D581" s="7" t="s">
        <v>3389</v>
      </c>
      <c r="E581" s="7" t="str">
        <f>IF(OR(D581="", D581="___"),"", LEFT(D581,FIND(" &gt;",D581)-1))</f>
        <v>Success</v>
      </c>
      <c r="F581" s="7" t="str">
        <f>IF(OR(E581="Success",E581="Qualified Success"),"Current",IF(E581="Failure",IF(RIGHT(D581,6)="Future","Future",IF(RIGHT(D581,10)="Irrelevant","Irrelevant","Current")),""))</f>
        <v>Current</v>
      </c>
      <c r="G581" s="7" t="str">
        <f>IF(OR(ISBLANK(D581),D581="Unclassifiable &gt;"),"",IF(ISNUMBER(SEARCH("Utterance",D581)),"Utterance",IF(ISNUMBER(SEARCH("Response",D581)),"Response",IF(ISNUMBER(SEARCH("Interaction",D581)),"Interaction",IF(ISNUMBER(SEARCH("System",D581)),"System","")))))</f>
        <v/>
      </c>
      <c r="H581" s="7" t="str">
        <f>IF(G581="Utterance", IF(ISNUMBER(SEARCH("Unrecognized",D581)), "Unrecognized", IF(ISNUMBER(SEARCH("Mismatched",D581)), "Mismatched", IF(ISNUMBER(SEARCH("False Positive",D581)), "False Positive", "Irrelevant"))), "")</f>
        <v/>
      </c>
      <c r="J581" s="7" t="s">
        <v>3743</v>
      </c>
      <c r="K581" s="7" t="s">
        <v>3355</v>
      </c>
      <c r="L581" s="9">
        <v>44987</v>
      </c>
      <c r="M581" s="13">
        <v>0.43531249999999999</v>
      </c>
      <c r="N581" s="14">
        <v>204440003499432</v>
      </c>
      <c r="O581" s="7">
        <f>IF(LEN(TRIM($A581))=0,0,LEN($A581)-LEN(SUBSTITUTE($A581," ",""))+1)</f>
        <v>4</v>
      </c>
      <c r="P581">
        <f t="shared" si="9"/>
        <v>3411</v>
      </c>
    </row>
    <row r="582" spans="1:16" ht="224" x14ac:dyDescent="0.2">
      <c r="A582" s="8" t="s">
        <v>3538</v>
      </c>
      <c r="C582" s="7" t="s">
        <v>4</v>
      </c>
      <c r="K582" s="7" t="s">
        <v>3355</v>
      </c>
      <c r="L582" s="9">
        <v>44987</v>
      </c>
      <c r="M582" s="13">
        <v>0.43560185185185185</v>
      </c>
      <c r="N582" s="14">
        <v>204440003499432</v>
      </c>
      <c r="P582" t="str">
        <f t="shared" si="9"/>
        <v/>
      </c>
    </row>
    <row r="583" spans="1:16" ht="16" x14ac:dyDescent="0.2">
      <c r="A583" s="8" t="s">
        <v>3183</v>
      </c>
      <c r="C583" s="7" t="s">
        <v>2</v>
      </c>
      <c r="D583" s="7" t="s">
        <v>3389</v>
      </c>
      <c r="E583" s="7" t="str">
        <f>IF(OR(D583="", D583="___"),"", LEFT(D583,FIND(" &gt;",D583)-1))</f>
        <v>Success</v>
      </c>
      <c r="F583" s="7" t="str">
        <f>IF(OR(E583="Success",E583="Qualified Success"),"Current",IF(E583="Failure",IF(RIGHT(D583,6)="Future","Future",IF(RIGHT(D583,10)="Irrelevant","Irrelevant","Current")),""))</f>
        <v>Current</v>
      </c>
      <c r="G583" s="7" t="str">
        <f>IF(OR(ISBLANK(D583),D583="Unclassifiable &gt;"),"",IF(ISNUMBER(SEARCH("Utterance",D583)),"Utterance",IF(ISNUMBER(SEARCH("Response",D583)),"Response",IF(ISNUMBER(SEARCH("Interaction",D583)),"Interaction",IF(ISNUMBER(SEARCH("System",D583)),"System","")))))</f>
        <v/>
      </c>
      <c r="H583" s="7" t="str">
        <f>IF(G583="Utterance", IF(ISNUMBER(SEARCH("Unrecognized",D583)), "Unrecognized", IF(ISNUMBER(SEARCH("Mismatched",D583)), "Mismatched", IF(ISNUMBER(SEARCH("False Positive",D583)), "False Positive", "Irrelevant"))), "")</f>
        <v/>
      </c>
      <c r="J583" s="7" t="s">
        <v>3743</v>
      </c>
      <c r="K583" s="7" t="s">
        <v>3355</v>
      </c>
      <c r="L583" s="9">
        <v>44987</v>
      </c>
      <c r="M583" s="13">
        <v>0.4357638888888889</v>
      </c>
      <c r="N583" s="14">
        <v>513002689341053</v>
      </c>
      <c r="O583" s="7">
        <f>IF(LEN(TRIM($A583))=0,0,LEN($A583)-LEN(SUBSTITUTE($A583," ",""))+1)</f>
        <v>2</v>
      </c>
      <c r="P583">
        <f t="shared" si="9"/>
        <v>3411</v>
      </c>
    </row>
    <row r="584" spans="1:16" ht="224" x14ac:dyDescent="0.2">
      <c r="A584" s="8" t="s">
        <v>3535</v>
      </c>
      <c r="C584" s="7" t="s">
        <v>4</v>
      </c>
      <c r="K584" s="7" t="s">
        <v>3355</v>
      </c>
      <c r="L584" s="9">
        <v>44987</v>
      </c>
      <c r="M584" s="13">
        <v>0.43577546296296293</v>
      </c>
      <c r="N584" s="14">
        <v>513002689341053</v>
      </c>
      <c r="P584" t="str">
        <f t="shared" si="9"/>
        <v/>
      </c>
    </row>
    <row r="585" spans="1:16" ht="32" x14ac:dyDescent="0.2">
      <c r="A585" s="8" t="s">
        <v>2519</v>
      </c>
      <c r="C585" s="7" t="s">
        <v>2</v>
      </c>
      <c r="D585" s="7" t="s">
        <v>3411</v>
      </c>
      <c r="E585" s="7" t="str">
        <f>IF(OR(D585="", D585="___"),"", LEFT(D585,FIND(" &gt;",D585)-1))</f>
        <v>Qualified Success</v>
      </c>
      <c r="F585" s="7" t="str">
        <f>IF(OR(E585="Success",E585="Qualified Success"),"Current",IF(E585="Failure",IF(RIGHT(D585,6)="Future","Future",IF(RIGHT(D585,10)="Irrelevant","Irrelevant","Current")),""))</f>
        <v>Current</v>
      </c>
      <c r="G585" s="7" t="str">
        <f>IF(OR(ISBLANK(D585),D585="Unclassifiable &gt;"),"",IF(ISNUMBER(SEARCH("Utterance",D585)),"Utterance",IF(ISNUMBER(SEARCH("Response",D585)),"Response",IF(ISNUMBER(SEARCH("Interaction",D585)),"Interaction",IF(ISNUMBER(SEARCH("System",D585)),"System","")))))</f>
        <v>Response</v>
      </c>
      <c r="H585" s="7" t="str">
        <f>IF(G585="Utterance", IF(ISNUMBER(SEARCH("Unrecognized",D585)), "Unrecognized", IF(ISNUMBER(SEARCH("Mismatched",D585)), "Mismatched", IF(ISNUMBER(SEARCH("False Positive",D585)), "False Positive", "Irrelevant"))), "")</f>
        <v/>
      </c>
      <c r="J585" s="7" t="s">
        <v>3743</v>
      </c>
      <c r="K585" s="7" t="s">
        <v>3355</v>
      </c>
      <c r="L585" s="9">
        <v>44987</v>
      </c>
      <c r="M585" s="13">
        <v>0.43578703703703708</v>
      </c>
      <c r="N585" s="14">
        <v>204440003508986</v>
      </c>
      <c r="O585" s="7">
        <f>IF(LEN(TRIM($A585))=0,0,LEN($A585)-LEN(SUBSTITUTE($A585," ",""))+1)</f>
        <v>33</v>
      </c>
      <c r="P585">
        <f t="shared" si="9"/>
        <v>201</v>
      </c>
    </row>
    <row r="586" spans="1:16" ht="96" x14ac:dyDescent="0.2">
      <c r="A586" s="8" t="s">
        <v>3539</v>
      </c>
      <c r="C586" s="7" t="s">
        <v>4</v>
      </c>
      <c r="K586" s="7" t="s">
        <v>3355</v>
      </c>
      <c r="L586" s="9">
        <v>44987</v>
      </c>
      <c r="M586" s="13">
        <v>0.43581018518518522</v>
      </c>
      <c r="N586" s="14">
        <v>204440003508986</v>
      </c>
      <c r="P586" t="str">
        <f t="shared" si="9"/>
        <v/>
      </c>
    </row>
    <row r="587" spans="1:16" ht="16" x14ac:dyDescent="0.2">
      <c r="A587" s="8" t="s">
        <v>260</v>
      </c>
      <c r="C587" s="7" t="s">
        <v>2</v>
      </c>
      <c r="D587" s="7" t="s">
        <v>3389</v>
      </c>
      <c r="E587" s="7" t="str">
        <f>IF(OR(D587="", D587="___"),"", LEFT(D587,FIND(" &gt;",D587)-1))</f>
        <v>Success</v>
      </c>
      <c r="F587" s="7" t="str">
        <f>IF(OR(E587="Success",E587="Qualified Success"),"Current",IF(E587="Failure",IF(RIGHT(D587,6)="Future","Future",IF(RIGHT(D587,10)="Irrelevant","Irrelevant","Current")),""))</f>
        <v>Current</v>
      </c>
      <c r="G587" s="7" t="str">
        <f>IF(OR(ISBLANK(D587),D587="Unclassifiable &gt;"),"",IF(ISNUMBER(SEARCH("Utterance",D587)),"Utterance",IF(ISNUMBER(SEARCH("Response",D587)),"Response",IF(ISNUMBER(SEARCH("Interaction",D587)),"Interaction",IF(ISNUMBER(SEARCH("System",D587)),"System","")))))</f>
        <v/>
      </c>
      <c r="H587" s="7" t="str">
        <f>IF(G587="Utterance", IF(ISNUMBER(SEARCH("Unrecognized",D587)), "Unrecognized", IF(ISNUMBER(SEARCH("Mismatched",D587)), "Mismatched", IF(ISNUMBER(SEARCH("False Positive",D587)), "False Positive", "Irrelevant"))), "")</f>
        <v/>
      </c>
      <c r="J587" s="7" t="s">
        <v>3743</v>
      </c>
      <c r="K587" s="7" t="s">
        <v>3355</v>
      </c>
      <c r="L587" s="9">
        <v>44987</v>
      </c>
      <c r="M587" s="13">
        <v>0.43587962962962962</v>
      </c>
      <c r="N587" s="14">
        <v>513002689341053</v>
      </c>
      <c r="O587" s="7">
        <f>IF(LEN(TRIM($A587))=0,0,LEN($A587)-LEN(SUBSTITUTE($A587," ",""))+1)</f>
        <v>6</v>
      </c>
      <c r="P587">
        <f t="shared" si="9"/>
        <v>3411</v>
      </c>
    </row>
    <row r="588" spans="1:16" ht="48" x14ac:dyDescent="0.2">
      <c r="A588" s="8" t="s">
        <v>261</v>
      </c>
      <c r="C588" s="7" t="s">
        <v>4</v>
      </c>
      <c r="K588" s="7" t="s">
        <v>3355</v>
      </c>
      <c r="L588" s="9">
        <v>44987</v>
      </c>
      <c r="M588" s="13">
        <v>0.43587962962962962</v>
      </c>
      <c r="N588" s="14">
        <v>513002689341053</v>
      </c>
      <c r="P588" t="str">
        <f t="shared" si="9"/>
        <v/>
      </c>
    </row>
    <row r="589" spans="1:16" x14ac:dyDescent="0.2">
      <c r="A589" s="10">
        <v>44927</v>
      </c>
      <c r="C589" s="7" t="s">
        <v>2</v>
      </c>
      <c r="D589" s="7" t="s">
        <v>3389</v>
      </c>
      <c r="E589" s="7" t="str">
        <f>IF(OR(D589="", D589="___"),"", LEFT(D589,FIND(" &gt;",D589)-1))</f>
        <v>Success</v>
      </c>
      <c r="F589" s="7" t="str">
        <f>IF(OR(E589="Success",E589="Qualified Success"),"Current",IF(E589="Failure",IF(RIGHT(D589,6)="Future","Future",IF(RIGHT(D589,10)="Irrelevant","Irrelevant","Current")),""))</f>
        <v>Current</v>
      </c>
      <c r="G589" s="7" t="str">
        <f>IF(OR(ISBLANK(D589),D589="Unclassifiable &gt;"),"",IF(ISNUMBER(SEARCH("Utterance",D589)),"Utterance",IF(ISNUMBER(SEARCH("Response",D589)),"Response",IF(ISNUMBER(SEARCH("Interaction",D589)),"Interaction",IF(ISNUMBER(SEARCH("System",D589)),"System","")))))</f>
        <v/>
      </c>
      <c r="H589" s="7" t="str">
        <f>IF(G589="Utterance", IF(ISNUMBER(SEARCH("Unrecognized",D589)), "Unrecognized", IF(ISNUMBER(SEARCH("Mismatched",D589)), "Mismatched", IF(ISNUMBER(SEARCH("False Positive",D589)), "False Positive", "Irrelevant"))), "")</f>
        <v/>
      </c>
      <c r="J589" s="7" t="s">
        <v>3743</v>
      </c>
      <c r="K589" s="7" t="s">
        <v>3355</v>
      </c>
      <c r="L589" s="9">
        <v>44987</v>
      </c>
      <c r="M589" s="13">
        <v>0.43596064814814817</v>
      </c>
      <c r="N589" s="14">
        <v>513002689341053</v>
      </c>
      <c r="O589" s="7">
        <f>IF(LEN(TRIM($A589))=0,0,LEN($A589)-LEN(SUBSTITUTE($A589," ",""))+1)</f>
        <v>1</v>
      </c>
      <c r="P589">
        <f t="shared" si="9"/>
        <v>3411</v>
      </c>
    </row>
    <row r="590" spans="1:16" ht="224" x14ac:dyDescent="0.2">
      <c r="A590" s="8" t="s">
        <v>3181</v>
      </c>
      <c r="C590" s="7" t="s">
        <v>4</v>
      </c>
      <c r="K590" s="7" t="s">
        <v>3355</v>
      </c>
      <c r="L590" s="9">
        <v>44987</v>
      </c>
      <c r="M590" s="13">
        <v>0.43596064814814817</v>
      </c>
      <c r="N590" s="14">
        <v>513002689341053</v>
      </c>
      <c r="P590" t="str">
        <f t="shared" si="9"/>
        <v/>
      </c>
    </row>
    <row r="591" spans="1:16" x14ac:dyDescent="0.2">
      <c r="A591" s="10">
        <v>45291</v>
      </c>
      <c r="C591" s="7" t="s">
        <v>2</v>
      </c>
      <c r="D591" s="7" t="s">
        <v>3389</v>
      </c>
      <c r="E591" s="7" t="str">
        <f>IF(OR(D591="", D591="___"),"", LEFT(D591,FIND(" &gt;",D591)-1))</f>
        <v>Success</v>
      </c>
      <c r="F591" s="7" t="str">
        <f>IF(OR(E591="Success",E591="Qualified Success"),"Current",IF(E591="Failure",IF(RIGHT(D591,6)="Future","Future",IF(RIGHT(D591,10)="Irrelevant","Irrelevant","Current")),""))</f>
        <v>Current</v>
      </c>
      <c r="G591" s="7" t="str">
        <f>IF(OR(ISBLANK(D591),D591="Unclassifiable &gt;"),"",IF(ISNUMBER(SEARCH("Utterance",D591)),"Utterance",IF(ISNUMBER(SEARCH("Response",D591)),"Response",IF(ISNUMBER(SEARCH("Interaction",D591)),"Interaction",IF(ISNUMBER(SEARCH("System",D591)),"System","")))))</f>
        <v/>
      </c>
      <c r="H591" s="7" t="str">
        <f>IF(G591="Utterance", IF(ISNUMBER(SEARCH("Unrecognized",D591)), "Unrecognized", IF(ISNUMBER(SEARCH("Mismatched",D591)), "Mismatched", IF(ISNUMBER(SEARCH("False Positive",D591)), "False Positive", "Irrelevant"))), "")</f>
        <v/>
      </c>
      <c r="J591" s="7" t="s">
        <v>3743</v>
      </c>
      <c r="K591" s="7" t="s">
        <v>3355</v>
      </c>
      <c r="L591" s="9">
        <v>44987</v>
      </c>
      <c r="M591" s="13">
        <v>0.43722222222222223</v>
      </c>
      <c r="N591" s="14">
        <v>513002689341053</v>
      </c>
      <c r="O591" s="7">
        <f>IF(LEN(TRIM($A591))=0,0,LEN($A591)-LEN(SUBSTITUTE($A591," ",""))+1)</f>
        <v>1</v>
      </c>
      <c r="P591">
        <f t="shared" si="9"/>
        <v>3411</v>
      </c>
    </row>
    <row r="592" spans="1:16" ht="16" x14ac:dyDescent="0.2">
      <c r="A592" s="8" t="s">
        <v>152</v>
      </c>
      <c r="C592" s="7" t="s">
        <v>4</v>
      </c>
      <c r="K592" s="7" t="s">
        <v>3355</v>
      </c>
      <c r="L592" s="9">
        <v>44987</v>
      </c>
      <c r="M592" s="13">
        <v>0.43722222222222223</v>
      </c>
      <c r="N592" s="14">
        <v>513002689341053</v>
      </c>
      <c r="P592" t="str">
        <f t="shared" si="9"/>
        <v/>
      </c>
    </row>
    <row r="593" spans="1:16" ht="16" x14ac:dyDescent="0.2">
      <c r="A593" s="8" t="s">
        <v>3183</v>
      </c>
      <c r="C593" s="7" t="s">
        <v>2</v>
      </c>
      <c r="D593" s="7" t="s">
        <v>3405</v>
      </c>
      <c r="E593" s="7" t="str">
        <f>IF(OR(D593="", D593="___"),"", LEFT(D593,FIND(" &gt;",D593)-1))</f>
        <v>Failure</v>
      </c>
      <c r="F593" s="7" t="str">
        <f>IF(OR(E593="Success",E593="Qualified Success"),"Current",IF(E593="Failure",IF(RIGHT(D593,6)="Future","Future",IF(RIGHT(D593,10)="Irrelevant","Irrelevant","Current")),""))</f>
        <v>Current</v>
      </c>
      <c r="G593" s="7" t="str">
        <f>IF(OR(ISBLANK(D593),D593="Unclassifiable &gt;"),"",IF(ISNUMBER(SEARCH("Utterance",D593)),"Utterance",IF(ISNUMBER(SEARCH("Response",D593)),"Response",IF(ISNUMBER(SEARCH("Interaction",D593)),"Interaction",IF(ISNUMBER(SEARCH("System",D593)),"System","")))))</f>
        <v>System</v>
      </c>
      <c r="H593" s="7" t="str">
        <f>IF(G593="Utterance", IF(ISNUMBER(SEARCH("Unrecognized",D593)), "Unrecognized", IF(ISNUMBER(SEARCH("Mismatched",D593)), "Mismatched", IF(ISNUMBER(SEARCH("False Positive",D593)), "False Positive", "Irrelevant"))), "")</f>
        <v/>
      </c>
      <c r="I593" s="7" t="s">
        <v>152</v>
      </c>
      <c r="J593" s="7" t="s">
        <v>3743</v>
      </c>
      <c r="K593" s="7" t="s">
        <v>3355</v>
      </c>
      <c r="L593" s="9">
        <v>44987</v>
      </c>
      <c r="M593" s="13">
        <v>0.43740740740740741</v>
      </c>
      <c r="N593" s="14">
        <v>513002689341053</v>
      </c>
      <c r="O593" s="7">
        <f>IF(LEN(TRIM($A593))=0,0,LEN($A593)-LEN(SUBSTITUTE($A593," ",""))+1)</f>
        <v>2</v>
      </c>
      <c r="P593">
        <f t="shared" si="9"/>
        <v>168</v>
      </c>
    </row>
    <row r="594" spans="1:16" ht="16" x14ac:dyDescent="0.2">
      <c r="A594" s="8" t="s">
        <v>152</v>
      </c>
      <c r="C594" s="7" t="s">
        <v>4</v>
      </c>
      <c r="K594" s="7" t="s">
        <v>3355</v>
      </c>
      <c r="L594" s="9">
        <v>44987</v>
      </c>
      <c r="M594" s="13">
        <v>0.43740740740740741</v>
      </c>
      <c r="N594" s="14">
        <v>513002689341053</v>
      </c>
      <c r="P594" t="str">
        <f t="shared" si="9"/>
        <v/>
      </c>
    </row>
    <row r="595" spans="1:16" ht="16" x14ac:dyDescent="0.2">
      <c r="A595" s="8" t="s">
        <v>259</v>
      </c>
      <c r="B595" s="7" t="s">
        <v>3487</v>
      </c>
      <c r="C595" s="7" t="s">
        <v>2</v>
      </c>
      <c r="D595" s="7" t="s">
        <v>3405</v>
      </c>
      <c r="E595" s="7" t="str">
        <f>IF(OR(D595="", D595="___"),"", LEFT(D595,FIND(" &gt;",D595)-1))</f>
        <v>Failure</v>
      </c>
      <c r="F595" s="7" t="str">
        <f>IF(OR(E595="Success",E595="Qualified Success"),"Current",IF(E595="Failure",IF(RIGHT(D595,6)="Future","Future",IF(RIGHT(D595,10)="Irrelevant","Irrelevant","Current")),""))</f>
        <v>Current</v>
      </c>
      <c r="G595" s="7" t="str">
        <f>IF(OR(ISBLANK(D595),D595="Unclassifiable &gt;"),"",IF(ISNUMBER(SEARCH("Utterance",D595)),"Utterance",IF(ISNUMBER(SEARCH("Response",D595)),"Response",IF(ISNUMBER(SEARCH("Interaction",D595)),"Interaction",IF(ISNUMBER(SEARCH("System",D595)),"System","")))))</f>
        <v>System</v>
      </c>
      <c r="H595" s="7" t="str">
        <f>IF(G595="Utterance", IF(ISNUMBER(SEARCH("Unrecognized",D595)), "Unrecognized", IF(ISNUMBER(SEARCH("Mismatched",D595)), "Mismatched", IF(ISNUMBER(SEARCH("False Positive",D595)), "False Positive", "Irrelevant"))), "")</f>
        <v/>
      </c>
      <c r="I595" s="7" t="s">
        <v>152</v>
      </c>
      <c r="J595" s="7" t="s">
        <v>3743</v>
      </c>
      <c r="K595" s="7" t="s">
        <v>3355</v>
      </c>
      <c r="L595" s="9">
        <v>44987</v>
      </c>
      <c r="M595" s="13">
        <v>0.43748842592592596</v>
      </c>
      <c r="N595" s="14">
        <v>513002689341053</v>
      </c>
      <c r="O595" s="7">
        <f>IF(LEN(TRIM($A595))=0,0,LEN($A595)-LEN(SUBSTITUTE($A595," ",""))+1)</f>
        <v>4</v>
      </c>
      <c r="P595">
        <f t="shared" si="9"/>
        <v>168</v>
      </c>
    </row>
    <row r="596" spans="1:16" ht="16" x14ac:dyDescent="0.2">
      <c r="A596" s="8" t="s">
        <v>152</v>
      </c>
      <c r="C596" s="7" t="s">
        <v>4</v>
      </c>
      <c r="K596" s="7" t="s">
        <v>3355</v>
      </c>
      <c r="L596" s="9">
        <v>44987</v>
      </c>
      <c r="M596" s="13">
        <v>0.43748842592592596</v>
      </c>
      <c r="N596" s="14">
        <v>513002689341053</v>
      </c>
      <c r="P596" t="str">
        <f t="shared" si="9"/>
        <v/>
      </c>
    </row>
    <row r="597" spans="1:16" ht="16" x14ac:dyDescent="0.2">
      <c r="A597" s="8" t="s">
        <v>259</v>
      </c>
      <c r="B597" s="7" t="s">
        <v>3487</v>
      </c>
      <c r="C597" s="7" t="s">
        <v>2</v>
      </c>
      <c r="D597" s="7" t="s">
        <v>3389</v>
      </c>
      <c r="E597" s="7" t="str">
        <f>IF(OR(D597="", D597="___"),"", LEFT(D597,FIND(" &gt;",D597)-1))</f>
        <v>Success</v>
      </c>
      <c r="F597" s="7" t="str">
        <f>IF(OR(E597="Success",E597="Qualified Success"),"Current",IF(E597="Failure",IF(RIGHT(D597,6)="Future","Future",IF(RIGHT(D597,10)="Irrelevant","Irrelevant","Current")),""))</f>
        <v>Current</v>
      </c>
      <c r="G597" s="7" t="str">
        <f>IF(OR(ISBLANK(D597),D597="Unclassifiable &gt;"),"",IF(ISNUMBER(SEARCH("Utterance",D597)),"Utterance",IF(ISNUMBER(SEARCH("Response",D597)),"Response",IF(ISNUMBER(SEARCH("Interaction",D597)),"Interaction",IF(ISNUMBER(SEARCH("System",D597)),"System","")))))</f>
        <v/>
      </c>
      <c r="H597" s="7" t="str">
        <f>IF(G597="Utterance", IF(ISNUMBER(SEARCH("Unrecognized",D597)), "Unrecognized", IF(ISNUMBER(SEARCH("Mismatched",D597)), "Mismatched", IF(ISNUMBER(SEARCH("False Positive",D597)), "False Positive", "Irrelevant"))), "")</f>
        <v/>
      </c>
      <c r="J597" s="7" t="s">
        <v>3743</v>
      </c>
      <c r="K597" s="7" t="s">
        <v>3355</v>
      </c>
      <c r="L597" s="9">
        <v>44987</v>
      </c>
      <c r="M597" s="13">
        <v>0.43761574074074078</v>
      </c>
      <c r="N597" s="14">
        <v>513002689341053</v>
      </c>
      <c r="O597" s="7">
        <f>IF(LEN(TRIM($A597))=0,0,LEN($A597)-LEN(SUBSTITUTE($A597," ",""))+1)</f>
        <v>4</v>
      </c>
      <c r="P597">
        <f t="shared" si="9"/>
        <v>3411</v>
      </c>
    </row>
    <row r="598" spans="1:16" ht="224" x14ac:dyDescent="0.2">
      <c r="A598" s="8" t="s">
        <v>3535</v>
      </c>
      <c r="C598" s="7" t="s">
        <v>4</v>
      </c>
      <c r="K598" s="7" t="s">
        <v>3355</v>
      </c>
      <c r="L598" s="9">
        <v>44987</v>
      </c>
      <c r="M598" s="13">
        <v>0.43761574074074078</v>
      </c>
      <c r="N598" s="14">
        <v>513002689341053</v>
      </c>
      <c r="P598" t="str">
        <f t="shared" si="9"/>
        <v/>
      </c>
    </row>
    <row r="599" spans="1:16" x14ac:dyDescent="0.2">
      <c r="A599" s="10">
        <v>45291</v>
      </c>
      <c r="C599" s="7" t="s">
        <v>2</v>
      </c>
      <c r="D599" s="7" t="s">
        <v>3389</v>
      </c>
      <c r="E599" s="7" t="str">
        <f>IF(OR(D599="", D599="___"),"", LEFT(D599,FIND(" &gt;",D599)-1))</f>
        <v>Success</v>
      </c>
      <c r="F599" s="7" t="str">
        <f>IF(OR(E599="Success",E599="Qualified Success"),"Current",IF(E599="Failure",IF(RIGHT(D599,6)="Future","Future",IF(RIGHT(D599,10)="Irrelevant","Irrelevant","Current")),""))</f>
        <v>Current</v>
      </c>
      <c r="G599" s="7" t="str">
        <f>IF(OR(ISBLANK(D599),D599="Unclassifiable &gt;"),"",IF(ISNUMBER(SEARCH("Utterance",D599)),"Utterance",IF(ISNUMBER(SEARCH("Response",D599)),"Response",IF(ISNUMBER(SEARCH("Interaction",D599)),"Interaction",IF(ISNUMBER(SEARCH("System",D599)),"System","")))))</f>
        <v/>
      </c>
      <c r="H599" s="7" t="str">
        <f>IF(G599="Utterance", IF(ISNUMBER(SEARCH("Unrecognized",D599)), "Unrecognized", IF(ISNUMBER(SEARCH("Mismatched",D599)), "Mismatched", IF(ISNUMBER(SEARCH("False Positive",D599)), "False Positive", "Irrelevant"))), "")</f>
        <v/>
      </c>
      <c r="J599" s="7" t="s">
        <v>3743</v>
      </c>
      <c r="K599" s="7" t="s">
        <v>3355</v>
      </c>
      <c r="L599" s="9">
        <v>44987</v>
      </c>
      <c r="M599" s="13">
        <v>0.4377199074074074</v>
      </c>
      <c r="N599" s="14">
        <v>513002689341053</v>
      </c>
      <c r="O599" s="7">
        <f>IF(LEN(TRIM($A599))=0,0,LEN($A599)-LEN(SUBSTITUTE($A599," ",""))+1)</f>
        <v>1</v>
      </c>
      <c r="P599">
        <f t="shared" si="9"/>
        <v>3411</v>
      </c>
    </row>
    <row r="600" spans="1:16" ht="16" x14ac:dyDescent="0.2">
      <c r="A600" s="8" t="s">
        <v>152</v>
      </c>
      <c r="C600" s="7" t="s">
        <v>4</v>
      </c>
      <c r="K600" s="7" t="s">
        <v>3355</v>
      </c>
      <c r="L600" s="9">
        <v>44987</v>
      </c>
      <c r="M600" s="13">
        <v>0.4377199074074074</v>
      </c>
      <c r="N600" s="14">
        <v>513002689341053</v>
      </c>
      <c r="P600" t="str">
        <f t="shared" si="9"/>
        <v/>
      </c>
    </row>
    <row r="601" spans="1:16" ht="16" x14ac:dyDescent="0.2">
      <c r="A601" s="8" t="s">
        <v>259</v>
      </c>
      <c r="B601" s="7" t="s">
        <v>3487</v>
      </c>
      <c r="C601" s="7" t="s">
        <v>2</v>
      </c>
      <c r="D601" s="7" t="s">
        <v>3389</v>
      </c>
      <c r="E601" s="7" t="str">
        <f>IF(OR(D601="", D601="___"),"", LEFT(D601,FIND(" &gt;",D601)-1))</f>
        <v>Success</v>
      </c>
      <c r="F601" s="7" t="str">
        <f>IF(OR(E601="Success",E601="Qualified Success"),"Current",IF(E601="Failure",IF(RIGHT(D601,6)="Future","Future",IF(RIGHT(D601,10)="Irrelevant","Irrelevant","Current")),""))</f>
        <v>Current</v>
      </c>
      <c r="G601" s="7" t="str">
        <f>IF(OR(ISBLANK(D601),D601="Unclassifiable &gt;"),"",IF(ISNUMBER(SEARCH("Utterance",D601)),"Utterance",IF(ISNUMBER(SEARCH("Response",D601)),"Response",IF(ISNUMBER(SEARCH("Interaction",D601)),"Interaction",IF(ISNUMBER(SEARCH("System",D601)),"System","")))))</f>
        <v/>
      </c>
      <c r="H601" s="7" t="str">
        <f>IF(G601="Utterance", IF(ISNUMBER(SEARCH("Unrecognized",D601)), "Unrecognized", IF(ISNUMBER(SEARCH("Mismatched",D601)), "Mismatched", IF(ISNUMBER(SEARCH("False Positive",D601)), "False Positive", "Irrelevant"))), "")</f>
        <v/>
      </c>
      <c r="J601" s="7" t="s">
        <v>3743</v>
      </c>
      <c r="K601" s="7" t="s">
        <v>3355</v>
      </c>
      <c r="L601" s="9">
        <v>44987</v>
      </c>
      <c r="M601" s="13">
        <v>0.43787037037037035</v>
      </c>
      <c r="N601" s="14">
        <v>513002689341053</v>
      </c>
      <c r="O601" s="7">
        <f>IF(LEN(TRIM($A601))=0,0,LEN($A601)-LEN(SUBSTITUTE($A601," ",""))+1)</f>
        <v>4</v>
      </c>
      <c r="P601">
        <f t="shared" si="9"/>
        <v>3411</v>
      </c>
    </row>
    <row r="602" spans="1:16" ht="224" x14ac:dyDescent="0.2">
      <c r="A602" s="8" t="s">
        <v>3535</v>
      </c>
      <c r="C602" s="7" t="s">
        <v>4</v>
      </c>
      <c r="K602" s="7" t="s">
        <v>3355</v>
      </c>
      <c r="L602" s="9">
        <v>44987</v>
      </c>
      <c r="M602" s="13">
        <v>0.43788194444444445</v>
      </c>
      <c r="N602" s="14">
        <v>513002689341053</v>
      </c>
      <c r="P602" t="str">
        <f t="shared" si="9"/>
        <v/>
      </c>
    </row>
    <row r="603" spans="1:16" ht="16" x14ac:dyDescent="0.2">
      <c r="A603" s="8" t="s">
        <v>260</v>
      </c>
      <c r="C603" s="7" t="s">
        <v>2</v>
      </c>
      <c r="D603" s="7" t="s">
        <v>3389</v>
      </c>
      <c r="E603" s="7" t="str">
        <f>IF(OR(D603="", D603="___"),"", LEFT(D603,FIND(" &gt;",D603)-1))</f>
        <v>Success</v>
      </c>
      <c r="F603" s="7" t="str">
        <f>IF(OR(E603="Success",E603="Qualified Success"),"Current",IF(E603="Failure",IF(RIGHT(D603,6)="Future","Future",IF(RIGHT(D603,10)="Irrelevant","Irrelevant","Current")),""))</f>
        <v>Current</v>
      </c>
      <c r="G603" s="7" t="str">
        <f>IF(OR(ISBLANK(D603),D603="Unclassifiable &gt;"),"",IF(ISNUMBER(SEARCH("Utterance",D603)),"Utterance",IF(ISNUMBER(SEARCH("Response",D603)),"Response",IF(ISNUMBER(SEARCH("Interaction",D603)),"Interaction",IF(ISNUMBER(SEARCH("System",D603)),"System","")))))</f>
        <v/>
      </c>
      <c r="H603" s="7" t="str">
        <f>IF(G603="Utterance", IF(ISNUMBER(SEARCH("Unrecognized",D603)), "Unrecognized", IF(ISNUMBER(SEARCH("Mismatched",D603)), "Mismatched", IF(ISNUMBER(SEARCH("False Positive",D603)), "False Positive", "Irrelevant"))), "")</f>
        <v/>
      </c>
      <c r="J603" s="7" t="s">
        <v>3743</v>
      </c>
      <c r="K603" s="7" t="s">
        <v>3355</v>
      </c>
      <c r="L603" s="9">
        <v>44987</v>
      </c>
      <c r="M603" s="13">
        <v>0.43790509259259264</v>
      </c>
      <c r="N603" s="14">
        <v>513002689341053</v>
      </c>
      <c r="O603" s="7">
        <f>IF(LEN(TRIM($A603))=0,0,LEN($A603)-LEN(SUBSTITUTE($A603," ",""))+1)</f>
        <v>6</v>
      </c>
      <c r="P603">
        <f t="shared" si="9"/>
        <v>3411</v>
      </c>
    </row>
    <row r="604" spans="1:16" ht="48" x14ac:dyDescent="0.2">
      <c r="A604" s="8" t="s">
        <v>261</v>
      </c>
      <c r="C604" s="7" t="s">
        <v>4</v>
      </c>
      <c r="K604" s="7" t="s">
        <v>3355</v>
      </c>
      <c r="L604" s="9">
        <v>44987</v>
      </c>
      <c r="M604" s="13">
        <v>0.43790509259259264</v>
      </c>
      <c r="N604" s="14">
        <v>513002689341053</v>
      </c>
      <c r="P604" t="str">
        <f t="shared" si="9"/>
        <v/>
      </c>
    </row>
    <row r="605" spans="1:16" x14ac:dyDescent="0.2">
      <c r="A605" s="10">
        <v>45291</v>
      </c>
      <c r="C605" s="7" t="s">
        <v>2</v>
      </c>
      <c r="D605" s="7" t="s">
        <v>3389</v>
      </c>
      <c r="E605" s="7" t="str">
        <f>IF(OR(D605="", D605="___"),"", LEFT(D605,FIND(" &gt;",D605)-1))</f>
        <v>Success</v>
      </c>
      <c r="F605" s="7" t="str">
        <f>IF(OR(E605="Success",E605="Qualified Success"),"Current",IF(E605="Failure",IF(RIGHT(D605,6)="Future","Future",IF(RIGHT(D605,10)="Irrelevant","Irrelevant","Current")),""))</f>
        <v>Current</v>
      </c>
      <c r="G605" s="7" t="str">
        <f>IF(OR(ISBLANK(D605),D605="Unclassifiable &gt;"),"",IF(ISNUMBER(SEARCH("Utterance",D605)),"Utterance",IF(ISNUMBER(SEARCH("Response",D605)),"Response",IF(ISNUMBER(SEARCH("Interaction",D605)),"Interaction",IF(ISNUMBER(SEARCH("System",D605)),"System","")))))</f>
        <v/>
      </c>
      <c r="H605" s="7" t="str">
        <f>IF(G605="Utterance", IF(ISNUMBER(SEARCH("Unrecognized",D605)), "Unrecognized", IF(ISNUMBER(SEARCH("Mismatched",D605)), "Mismatched", IF(ISNUMBER(SEARCH("False Positive",D605)), "False Positive", "Irrelevant"))), "")</f>
        <v/>
      </c>
      <c r="J605" s="7" t="s">
        <v>3743</v>
      </c>
      <c r="K605" s="7" t="s">
        <v>3355</v>
      </c>
      <c r="L605" s="9">
        <v>44987</v>
      </c>
      <c r="M605" s="13">
        <v>0.43797453703703698</v>
      </c>
      <c r="N605" s="14">
        <v>513002689341053</v>
      </c>
      <c r="O605" s="7">
        <f>IF(LEN(TRIM($A605))=0,0,LEN($A605)-LEN(SUBSTITUTE($A605," ",""))+1)</f>
        <v>1</v>
      </c>
      <c r="P605">
        <f t="shared" si="9"/>
        <v>3411</v>
      </c>
    </row>
    <row r="606" spans="1:16" ht="224" x14ac:dyDescent="0.2">
      <c r="A606" s="8" t="s">
        <v>3184</v>
      </c>
      <c r="C606" s="7" t="s">
        <v>4</v>
      </c>
      <c r="K606" s="7" t="s">
        <v>3355</v>
      </c>
      <c r="L606" s="9">
        <v>44987</v>
      </c>
      <c r="M606" s="13">
        <v>0.43797453703703698</v>
      </c>
      <c r="N606" s="14">
        <v>513002689341053</v>
      </c>
      <c r="P606" t="str">
        <f t="shared" si="9"/>
        <v/>
      </c>
    </row>
    <row r="607" spans="1:16" ht="16" x14ac:dyDescent="0.2">
      <c r="A607" s="8" t="s">
        <v>2860</v>
      </c>
      <c r="C607" s="7" t="s">
        <v>2</v>
      </c>
      <c r="D607" s="7" t="s">
        <v>3389</v>
      </c>
      <c r="E607" s="7" t="str">
        <f>IF(OR(D607="", D607="___"),"", LEFT(D607,FIND(" &gt;",D607)-1))</f>
        <v>Success</v>
      </c>
      <c r="F607" s="7" t="str">
        <f>IF(OR(E607="Success",E607="Qualified Success"),"Current",IF(E607="Failure",IF(RIGHT(D607,6)="Future","Future",IF(RIGHT(D607,10)="Irrelevant","Irrelevant","Current")),""))</f>
        <v>Current</v>
      </c>
      <c r="G607" s="7" t="str">
        <f>IF(OR(ISBLANK(D607),D607="Unclassifiable &gt;"),"",IF(ISNUMBER(SEARCH("Utterance",D607)),"Utterance",IF(ISNUMBER(SEARCH("Response",D607)),"Response",IF(ISNUMBER(SEARCH("Interaction",D607)),"Interaction",IF(ISNUMBER(SEARCH("System",D607)),"System","")))))</f>
        <v/>
      </c>
      <c r="H607" s="7" t="str">
        <f>IF(G607="Utterance", IF(ISNUMBER(SEARCH("Unrecognized",D607)), "Unrecognized", IF(ISNUMBER(SEARCH("Mismatched",D607)), "Mismatched", IF(ISNUMBER(SEARCH("False Positive",D607)), "False Positive", "Irrelevant"))), "")</f>
        <v/>
      </c>
      <c r="J607" s="7" t="s">
        <v>3757</v>
      </c>
      <c r="K607" s="7" t="s">
        <v>3355</v>
      </c>
      <c r="L607" s="9">
        <v>44987</v>
      </c>
      <c r="M607" s="13">
        <v>0.4387152777777778</v>
      </c>
      <c r="N607" s="14">
        <v>202000333096246</v>
      </c>
      <c r="O607" s="7">
        <f>IF(LEN(TRIM($A607))=0,0,LEN($A607)-LEN(SUBSTITUTE($A607," ",""))+1)</f>
        <v>10</v>
      </c>
      <c r="P607">
        <f t="shared" si="9"/>
        <v>3411</v>
      </c>
    </row>
    <row r="608" spans="1:16" ht="96" x14ac:dyDescent="0.2">
      <c r="A608" s="8" t="s">
        <v>1208</v>
      </c>
      <c r="C608" s="7" t="s">
        <v>4</v>
      </c>
      <c r="K608" s="7" t="s">
        <v>3355</v>
      </c>
      <c r="L608" s="9">
        <v>44987</v>
      </c>
      <c r="M608" s="13">
        <v>0.4387152777777778</v>
      </c>
      <c r="N608" s="14">
        <v>202000333096246</v>
      </c>
      <c r="P608" t="str">
        <f t="shared" si="9"/>
        <v/>
      </c>
    </row>
    <row r="609" spans="1:16" ht="16" x14ac:dyDescent="0.2">
      <c r="A609" s="8" t="s">
        <v>260</v>
      </c>
      <c r="C609" s="7" t="s">
        <v>2</v>
      </c>
      <c r="D609" s="7" t="s">
        <v>3389</v>
      </c>
      <c r="E609" s="7" t="str">
        <f>IF(OR(D609="", D609="___"),"", LEFT(D609,FIND(" &gt;",D609)-1))</f>
        <v>Success</v>
      </c>
      <c r="F609" s="7" t="str">
        <f>IF(OR(E609="Success",E609="Qualified Success"),"Current",IF(E609="Failure",IF(RIGHT(D609,6)="Future","Future",IF(RIGHT(D609,10)="Irrelevant","Irrelevant","Current")),""))</f>
        <v>Current</v>
      </c>
      <c r="G609" s="7" t="str">
        <f>IF(OR(ISBLANK(D609),D609="Unclassifiable &gt;"),"",IF(ISNUMBER(SEARCH("Utterance",D609)),"Utterance",IF(ISNUMBER(SEARCH("Response",D609)),"Response",IF(ISNUMBER(SEARCH("Interaction",D609)),"Interaction",IF(ISNUMBER(SEARCH("System",D609)),"System","")))))</f>
        <v/>
      </c>
      <c r="H609" s="7" t="str">
        <f>IF(G609="Utterance", IF(ISNUMBER(SEARCH("Unrecognized",D609)), "Unrecognized", IF(ISNUMBER(SEARCH("Mismatched",D609)), "Mismatched", IF(ISNUMBER(SEARCH("False Positive",D609)), "False Positive", "Irrelevant"))), "")</f>
        <v/>
      </c>
      <c r="J609" s="7" t="s">
        <v>3743</v>
      </c>
      <c r="K609" s="7" t="s">
        <v>3355</v>
      </c>
      <c r="L609" s="9">
        <v>44987</v>
      </c>
      <c r="M609" s="13">
        <v>0.43899305555555551</v>
      </c>
      <c r="N609" s="14">
        <v>513002689341053</v>
      </c>
      <c r="O609" s="7">
        <f>IF(LEN(TRIM($A609))=0,0,LEN($A609)-LEN(SUBSTITUTE($A609," ",""))+1)</f>
        <v>6</v>
      </c>
      <c r="P609">
        <f t="shared" si="9"/>
        <v>3411</v>
      </c>
    </row>
    <row r="610" spans="1:16" ht="48" x14ac:dyDescent="0.2">
      <c r="A610" s="8" t="s">
        <v>261</v>
      </c>
      <c r="C610" s="7" t="s">
        <v>4</v>
      </c>
      <c r="K610" s="7" t="s">
        <v>3355</v>
      </c>
      <c r="L610" s="9">
        <v>44987</v>
      </c>
      <c r="M610" s="13">
        <v>0.43899305555555551</v>
      </c>
      <c r="N610" s="14">
        <v>513002689341053</v>
      </c>
      <c r="P610" t="str">
        <f t="shared" si="9"/>
        <v/>
      </c>
    </row>
    <row r="611" spans="1:16" x14ac:dyDescent="0.2">
      <c r="A611" s="10">
        <v>44988</v>
      </c>
      <c r="C611" s="7" t="s">
        <v>2</v>
      </c>
      <c r="D611" s="7" t="s">
        <v>3389</v>
      </c>
      <c r="E611" s="7" t="str">
        <f>IF(OR(D611="", D611="___"),"", LEFT(D611,FIND(" &gt;",D611)-1))</f>
        <v>Success</v>
      </c>
      <c r="F611" s="7" t="str">
        <f>IF(OR(E611="Success",E611="Qualified Success"),"Current",IF(E611="Failure",IF(RIGHT(D611,6)="Future","Future",IF(RIGHT(D611,10)="Irrelevant","Irrelevant","Current")),""))</f>
        <v>Current</v>
      </c>
      <c r="G611" s="7" t="str">
        <f>IF(OR(ISBLANK(D611),D611="Unclassifiable &gt;"),"",IF(ISNUMBER(SEARCH("Utterance",D611)),"Utterance",IF(ISNUMBER(SEARCH("Response",D611)),"Response",IF(ISNUMBER(SEARCH("Interaction",D611)),"Interaction",IF(ISNUMBER(SEARCH("System",D611)),"System","")))))</f>
        <v/>
      </c>
      <c r="H611" s="7" t="str">
        <f>IF(G611="Utterance", IF(ISNUMBER(SEARCH("Unrecognized",D611)), "Unrecognized", IF(ISNUMBER(SEARCH("Mismatched",D611)), "Mismatched", IF(ISNUMBER(SEARCH("False Positive",D611)), "False Positive", "Irrelevant"))), "")</f>
        <v/>
      </c>
      <c r="J611" s="7" t="s">
        <v>3743</v>
      </c>
      <c r="K611" s="7" t="s">
        <v>3355</v>
      </c>
      <c r="L611" s="9">
        <v>44987</v>
      </c>
      <c r="M611" s="13">
        <v>0.43908564814814816</v>
      </c>
      <c r="N611" s="14">
        <v>513002689341053</v>
      </c>
      <c r="O611" s="7">
        <f>IF(LEN(TRIM($A611))=0,0,LEN($A611)-LEN(SUBSTITUTE($A611," ",""))+1)</f>
        <v>1</v>
      </c>
      <c r="P611">
        <f t="shared" si="9"/>
        <v>3411</v>
      </c>
    </row>
    <row r="612" spans="1:16" ht="224" x14ac:dyDescent="0.2">
      <c r="A612" s="8" t="s">
        <v>3540</v>
      </c>
      <c r="C612" s="7" t="s">
        <v>4</v>
      </c>
      <c r="K612" s="7" t="s">
        <v>3355</v>
      </c>
      <c r="L612" s="9">
        <v>44987</v>
      </c>
      <c r="M612" s="13">
        <v>0.43909722222222225</v>
      </c>
      <c r="N612" s="14">
        <v>513002689341053</v>
      </c>
      <c r="P612" t="str">
        <f t="shared" si="9"/>
        <v/>
      </c>
    </row>
    <row r="613" spans="1:16" ht="16" x14ac:dyDescent="0.2">
      <c r="A613" s="8" t="s">
        <v>260</v>
      </c>
      <c r="C613" s="7" t="s">
        <v>2</v>
      </c>
      <c r="D613" s="7" t="s">
        <v>3389</v>
      </c>
      <c r="E613" s="7" t="str">
        <f>IF(OR(D613="", D613="___"),"", LEFT(D613,FIND(" &gt;",D613)-1))</f>
        <v>Success</v>
      </c>
      <c r="F613" s="7" t="str">
        <f>IF(OR(E613="Success",E613="Qualified Success"),"Current",IF(E613="Failure",IF(RIGHT(D613,6)="Future","Future",IF(RIGHT(D613,10)="Irrelevant","Irrelevant","Current")),""))</f>
        <v>Current</v>
      </c>
      <c r="G613" s="7" t="str">
        <f>IF(OR(ISBLANK(D613),D613="Unclassifiable &gt;"),"",IF(ISNUMBER(SEARCH("Utterance",D613)),"Utterance",IF(ISNUMBER(SEARCH("Response",D613)),"Response",IF(ISNUMBER(SEARCH("Interaction",D613)),"Interaction",IF(ISNUMBER(SEARCH("System",D613)),"System","")))))</f>
        <v/>
      </c>
      <c r="H613" s="7" t="str">
        <f>IF(G613="Utterance", IF(ISNUMBER(SEARCH("Unrecognized",D613)), "Unrecognized", IF(ISNUMBER(SEARCH("Mismatched",D613)), "Mismatched", IF(ISNUMBER(SEARCH("False Positive",D613)), "False Positive", "Irrelevant"))), "")</f>
        <v/>
      </c>
      <c r="J613" s="7" t="s">
        <v>3743</v>
      </c>
      <c r="K613" s="7" t="s">
        <v>3355</v>
      </c>
      <c r="L613" s="9">
        <v>44987</v>
      </c>
      <c r="M613" s="13">
        <v>0.43929398148148152</v>
      </c>
      <c r="N613" s="14">
        <v>513002689341053</v>
      </c>
      <c r="O613" s="7">
        <f>IF(LEN(TRIM($A613))=0,0,LEN($A613)-LEN(SUBSTITUTE($A613," ",""))+1)</f>
        <v>6</v>
      </c>
      <c r="P613">
        <f t="shared" si="9"/>
        <v>3411</v>
      </c>
    </row>
    <row r="614" spans="1:16" ht="48" x14ac:dyDescent="0.2">
      <c r="A614" s="8" t="s">
        <v>261</v>
      </c>
      <c r="C614" s="7" t="s">
        <v>4</v>
      </c>
      <c r="K614" s="7" t="s">
        <v>3355</v>
      </c>
      <c r="L614" s="9">
        <v>44987</v>
      </c>
      <c r="M614" s="13">
        <v>0.43929398148148152</v>
      </c>
      <c r="N614" s="14">
        <v>513002689341053</v>
      </c>
      <c r="P614" t="str">
        <f t="shared" si="9"/>
        <v/>
      </c>
    </row>
    <row r="615" spans="1:16" x14ac:dyDescent="0.2">
      <c r="A615" s="10">
        <v>44988</v>
      </c>
      <c r="C615" s="7" t="s">
        <v>2</v>
      </c>
      <c r="D615" s="7" t="s">
        <v>3389</v>
      </c>
      <c r="E615" s="7" t="str">
        <f>IF(OR(D615="", D615="___"),"", LEFT(D615,FIND(" &gt;",D615)-1))</f>
        <v>Success</v>
      </c>
      <c r="F615" s="7" t="str">
        <f>IF(OR(E615="Success",E615="Qualified Success"),"Current",IF(E615="Failure",IF(RIGHT(D615,6)="Future","Future",IF(RIGHT(D615,10)="Irrelevant","Irrelevant","Current")),""))</f>
        <v>Current</v>
      </c>
      <c r="G615" s="7" t="str">
        <f>IF(OR(ISBLANK(D615),D615="Unclassifiable &gt;"),"",IF(ISNUMBER(SEARCH("Utterance",D615)),"Utterance",IF(ISNUMBER(SEARCH("Response",D615)),"Response",IF(ISNUMBER(SEARCH("Interaction",D615)),"Interaction",IF(ISNUMBER(SEARCH("System",D615)),"System","")))))</f>
        <v/>
      </c>
      <c r="H615" s="7" t="str">
        <f>IF(G615="Utterance", IF(ISNUMBER(SEARCH("Unrecognized",D615)), "Unrecognized", IF(ISNUMBER(SEARCH("Mismatched",D615)), "Mismatched", IF(ISNUMBER(SEARCH("False Positive",D615)), "False Positive", "Irrelevant"))), "")</f>
        <v/>
      </c>
      <c r="J615" s="7" t="s">
        <v>3743</v>
      </c>
      <c r="K615" s="7" t="s">
        <v>3355</v>
      </c>
      <c r="L615" s="9">
        <v>44987</v>
      </c>
      <c r="M615" s="13">
        <v>0.43936342592592598</v>
      </c>
      <c r="N615" s="14">
        <v>513002689341053</v>
      </c>
      <c r="O615" s="7">
        <f>IF(LEN(TRIM($A615))=0,0,LEN($A615)-LEN(SUBSTITUTE($A615," ",""))+1)</f>
        <v>1</v>
      </c>
      <c r="P615">
        <f t="shared" si="9"/>
        <v>3411</v>
      </c>
    </row>
    <row r="616" spans="1:16" ht="224" x14ac:dyDescent="0.2">
      <c r="A616" s="8" t="s">
        <v>3540</v>
      </c>
      <c r="C616" s="7" t="s">
        <v>4</v>
      </c>
      <c r="K616" s="7" t="s">
        <v>3355</v>
      </c>
      <c r="L616" s="9">
        <v>44987</v>
      </c>
      <c r="M616" s="13">
        <v>0.43936342592592598</v>
      </c>
      <c r="N616" s="14">
        <v>513002689341053</v>
      </c>
      <c r="P616" t="str">
        <f t="shared" si="9"/>
        <v/>
      </c>
    </row>
    <row r="617" spans="1:16" ht="16" x14ac:dyDescent="0.2">
      <c r="A617" s="8" t="s">
        <v>260</v>
      </c>
      <c r="C617" s="7" t="s">
        <v>2</v>
      </c>
      <c r="D617" s="7" t="s">
        <v>3389</v>
      </c>
      <c r="E617" s="7" t="str">
        <f>IF(OR(D617="", D617="___"),"", LEFT(D617,FIND(" &gt;",D617)-1))</f>
        <v>Success</v>
      </c>
      <c r="F617" s="7" t="str">
        <f>IF(OR(E617="Success",E617="Qualified Success"),"Current",IF(E617="Failure",IF(RIGHT(D617,6)="Future","Future",IF(RIGHT(D617,10)="Irrelevant","Irrelevant","Current")),""))</f>
        <v>Current</v>
      </c>
      <c r="G617" s="7" t="str">
        <f>IF(OR(ISBLANK(D617),D617="Unclassifiable &gt;"),"",IF(ISNUMBER(SEARCH("Utterance",D617)),"Utterance",IF(ISNUMBER(SEARCH("Response",D617)),"Response",IF(ISNUMBER(SEARCH("Interaction",D617)),"Interaction",IF(ISNUMBER(SEARCH("System",D617)),"System","")))))</f>
        <v/>
      </c>
      <c r="H617" s="7" t="str">
        <f>IF(G617="Utterance", IF(ISNUMBER(SEARCH("Unrecognized",D617)), "Unrecognized", IF(ISNUMBER(SEARCH("Mismatched",D617)), "Mismatched", IF(ISNUMBER(SEARCH("False Positive",D617)), "False Positive", "Irrelevant"))), "")</f>
        <v/>
      </c>
      <c r="J617" s="7" t="s">
        <v>3743</v>
      </c>
      <c r="K617" s="7" t="s">
        <v>3355</v>
      </c>
      <c r="L617" s="9">
        <v>44987</v>
      </c>
      <c r="M617" s="13">
        <v>0.4394675925925926</v>
      </c>
      <c r="N617" s="14">
        <v>513002689341053</v>
      </c>
      <c r="O617" s="7">
        <f>IF(LEN(TRIM($A617))=0,0,LEN($A617)-LEN(SUBSTITUTE($A617," ",""))+1)</f>
        <v>6</v>
      </c>
      <c r="P617">
        <f t="shared" si="9"/>
        <v>3411</v>
      </c>
    </row>
    <row r="618" spans="1:16" ht="48" x14ac:dyDescent="0.2">
      <c r="A618" s="8" t="s">
        <v>261</v>
      </c>
      <c r="C618" s="7" t="s">
        <v>4</v>
      </c>
      <c r="K618" s="7" t="s">
        <v>3355</v>
      </c>
      <c r="L618" s="9">
        <v>44987</v>
      </c>
      <c r="M618" s="13">
        <v>0.4394675925925926</v>
      </c>
      <c r="N618" s="14">
        <v>513002689341053</v>
      </c>
      <c r="P618" t="str">
        <f t="shared" si="9"/>
        <v/>
      </c>
    </row>
    <row r="619" spans="1:16" x14ac:dyDescent="0.2">
      <c r="A619" s="10">
        <v>44988</v>
      </c>
      <c r="C619" s="7" t="s">
        <v>2</v>
      </c>
      <c r="D619" s="7" t="s">
        <v>3389</v>
      </c>
      <c r="E619" s="7" t="str">
        <f>IF(OR(D619="", D619="___"),"", LEFT(D619,FIND(" &gt;",D619)-1))</f>
        <v>Success</v>
      </c>
      <c r="F619" s="7" t="str">
        <f>IF(OR(E619="Success",E619="Qualified Success"),"Current",IF(E619="Failure",IF(RIGHT(D619,6)="Future","Future",IF(RIGHT(D619,10)="Irrelevant","Irrelevant","Current")),""))</f>
        <v>Current</v>
      </c>
      <c r="G619" s="7" t="str">
        <f>IF(OR(ISBLANK(D619),D619="Unclassifiable &gt;"),"",IF(ISNUMBER(SEARCH("Utterance",D619)),"Utterance",IF(ISNUMBER(SEARCH("Response",D619)),"Response",IF(ISNUMBER(SEARCH("Interaction",D619)),"Interaction",IF(ISNUMBER(SEARCH("System",D619)),"System","")))))</f>
        <v/>
      </c>
      <c r="H619" s="7" t="str">
        <f>IF(G619="Utterance", IF(ISNUMBER(SEARCH("Unrecognized",D619)), "Unrecognized", IF(ISNUMBER(SEARCH("Mismatched",D619)), "Mismatched", IF(ISNUMBER(SEARCH("False Positive",D619)), "False Positive", "Irrelevant"))), "")</f>
        <v/>
      </c>
      <c r="J619" s="7" t="s">
        <v>3743</v>
      </c>
      <c r="K619" s="7" t="s">
        <v>3355</v>
      </c>
      <c r="L619" s="9">
        <v>44987</v>
      </c>
      <c r="M619" s="13">
        <v>0.43957175925925923</v>
      </c>
      <c r="N619" s="14">
        <v>513002689341053</v>
      </c>
      <c r="O619" s="7">
        <f>IF(LEN(TRIM($A619))=0,0,LEN($A619)-LEN(SUBSTITUTE($A619," ",""))+1)</f>
        <v>1</v>
      </c>
      <c r="P619">
        <f t="shared" si="9"/>
        <v>3411</v>
      </c>
    </row>
    <row r="620" spans="1:16" ht="224" x14ac:dyDescent="0.2">
      <c r="A620" s="8" t="s">
        <v>3541</v>
      </c>
      <c r="C620" s="7" t="s">
        <v>4</v>
      </c>
      <c r="K620" s="7" t="s">
        <v>3355</v>
      </c>
      <c r="L620" s="9">
        <v>44987</v>
      </c>
      <c r="M620" s="13">
        <v>0.43958333333333338</v>
      </c>
      <c r="N620" s="14">
        <v>513002689341053</v>
      </c>
      <c r="P620" t="str">
        <f t="shared" si="9"/>
        <v/>
      </c>
    </row>
    <row r="621" spans="1:16" ht="16" x14ac:dyDescent="0.2">
      <c r="A621" s="8" t="s">
        <v>223</v>
      </c>
      <c r="B621" s="7" t="s">
        <v>3487</v>
      </c>
      <c r="C621" s="7" t="s">
        <v>2</v>
      </c>
      <c r="D621" s="7" t="s">
        <v>3389</v>
      </c>
      <c r="E621" s="7" t="str">
        <f>IF(OR(D621="", D621="___"),"", LEFT(D621,FIND(" &gt;",D621)-1))</f>
        <v>Success</v>
      </c>
      <c r="F621" s="7" t="str">
        <f>IF(OR(E621="Success",E621="Qualified Success"),"Current",IF(E621="Failure",IF(RIGHT(D621,6)="Future","Future",IF(RIGHT(D621,10)="Irrelevant","Irrelevant","Current")),""))</f>
        <v>Current</v>
      </c>
      <c r="G621" s="7" t="str">
        <f>IF(OR(ISBLANK(D621),D621="Unclassifiable &gt;"),"",IF(ISNUMBER(SEARCH("Utterance",D621)),"Utterance",IF(ISNUMBER(SEARCH("Response",D621)),"Response",IF(ISNUMBER(SEARCH("Interaction",D621)),"Interaction",IF(ISNUMBER(SEARCH("System",D621)),"System","")))))</f>
        <v/>
      </c>
      <c r="H621" s="7" t="str">
        <f>IF(G621="Utterance", IF(ISNUMBER(SEARCH("Unrecognized",D621)), "Unrecognized", IF(ISNUMBER(SEARCH("Mismatched",D621)), "Mismatched", IF(ISNUMBER(SEARCH("False Positive",D621)), "False Positive", "Irrelevant"))), "")</f>
        <v/>
      </c>
      <c r="J621" s="7" t="s">
        <v>3744</v>
      </c>
      <c r="K621" s="7" t="s">
        <v>3355</v>
      </c>
      <c r="L621" s="9">
        <v>44987</v>
      </c>
      <c r="M621" s="13">
        <v>0.43996527777777777</v>
      </c>
      <c r="N621" s="14">
        <v>204440003540930</v>
      </c>
      <c r="O621" s="7">
        <f>IF(LEN(TRIM($A621))=0,0,LEN($A621)-LEN(SUBSTITUTE($A621," ",""))+1)</f>
        <v>3</v>
      </c>
      <c r="P621">
        <f t="shared" si="9"/>
        <v>3411</v>
      </c>
    </row>
    <row r="622" spans="1:16" ht="128" x14ac:dyDescent="0.2">
      <c r="A622" s="8" t="s">
        <v>1839</v>
      </c>
      <c r="C622" s="7" t="s">
        <v>4</v>
      </c>
      <c r="K622" s="7" t="s">
        <v>3355</v>
      </c>
      <c r="L622" s="9">
        <v>44987</v>
      </c>
      <c r="M622" s="13">
        <v>0.43996527777777777</v>
      </c>
      <c r="N622" s="14">
        <v>204440003540930</v>
      </c>
      <c r="P622" t="str">
        <f t="shared" si="9"/>
        <v/>
      </c>
    </row>
    <row r="623" spans="1:16" ht="16" x14ac:dyDescent="0.2">
      <c r="A623" s="8" t="s">
        <v>728</v>
      </c>
      <c r="C623" s="7" t="s">
        <v>2</v>
      </c>
      <c r="D623" s="7" t="s">
        <v>3391</v>
      </c>
      <c r="E623" s="7" t="str">
        <f>IF(OR(D623="", D623="___"),"", LEFT(D623,FIND(" &gt;",D623)-1))</f>
        <v>Failure</v>
      </c>
      <c r="F623" s="7" t="str">
        <f>IF(OR(E623="Success",E623="Qualified Success"),"Current",IF(E623="Failure",IF(RIGHT(D623,6)="Future","Future",IF(RIGHT(D623,10)="Irrelevant","Irrelevant","Current")),""))</f>
        <v>Current</v>
      </c>
      <c r="G623" s="7" t="str">
        <f>IF(OR(ISBLANK(D623),D623="Unclassifiable &gt;"),"",IF(ISNUMBER(SEARCH("Utterance",D623)),"Utterance",IF(ISNUMBER(SEARCH("Response",D623)),"Response",IF(ISNUMBER(SEARCH("Interaction",D623)),"Interaction",IF(ISNUMBER(SEARCH("System",D623)),"System","")))))</f>
        <v>Utterance</v>
      </c>
      <c r="H623" s="7" t="str">
        <f>IF(G623="Utterance", IF(ISNUMBER(SEARCH("Unrecognized",D623)), "Unrecognized", IF(ISNUMBER(SEARCH("Mismatched",D623)), "Mismatched", IF(ISNUMBER(SEARCH("False Positive",D623)), "False Positive", "Irrelevant"))), "")</f>
        <v>Mismatched</v>
      </c>
      <c r="J623" s="7" t="s">
        <v>3743</v>
      </c>
      <c r="K623" s="7" t="s">
        <v>3355</v>
      </c>
      <c r="L623" s="9">
        <v>44987</v>
      </c>
      <c r="M623" s="13">
        <v>0.44037037037037036</v>
      </c>
      <c r="N623" s="14">
        <v>513002689341053</v>
      </c>
      <c r="O623" s="7">
        <f>IF(LEN(TRIM($A623))=0,0,LEN($A623)-LEN(SUBSTITUTE($A623," ",""))+1)</f>
        <v>2</v>
      </c>
      <c r="P623">
        <f t="shared" si="9"/>
        <v>705</v>
      </c>
    </row>
    <row r="624" spans="1:16" ht="64" x14ac:dyDescent="0.2">
      <c r="A624" s="8" t="s">
        <v>327</v>
      </c>
      <c r="C624" s="7" t="s">
        <v>4</v>
      </c>
      <c r="K624" s="7" t="s">
        <v>3355</v>
      </c>
      <c r="L624" s="9">
        <v>44987</v>
      </c>
      <c r="M624" s="13">
        <v>0.44037037037037036</v>
      </c>
      <c r="N624" s="14">
        <v>513002689341053</v>
      </c>
      <c r="P624" t="str">
        <f t="shared" si="9"/>
        <v/>
      </c>
    </row>
    <row r="625" spans="1:16" ht="16" x14ac:dyDescent="0.2">
      <c r="A625" s="8" t="s">
        <v>259</v>
      </c>
      <c r="B625" s="7" t="s">
        <v>3487</v>
      </c>
      <c r="C625" s="7" t="s">
        <v>2</v>
      </c>
      <c r="D625" s="7" t="s">
        <v>3389</v>
      </c>
      <c r="E625" s="7" t="str">
        <f>IF(OR(D625="", D625="___"),"", LEFT(D625,FIND(" &gt;",D625)-1))</f>
        <v>Success</v>
      </c>
      <c r="F625" s="7" t="str">
        <f>IF(OR(E625="Success",E625="Qualified Success"),"Current",IF(E625="Failure",IF(RIGHT(D625,6)="Future","Future",IF(RIGHT(D625,10)="Irrelevant","Irrelevant","Current")),""))</f>
        <v>Current</v>
      </c>
      <c r="G625" s="7" t="str">
        <f>IF(OR(ISBLANK(D625),D625="Unclassifiable &gt;"),"",IF(ISNUMBER(SEARCH("Utterance",D625)),"Utterance",IF(ISNUMBER(SEARCH("Response",D625)),"Response",IF(ISNUMBER(SEARCH("Interaction",D625)),"Interaction",IF(ISNUMBER(SEARCH("System",D625)),"System","")))))</f>
        <v/>
      </c>
      <c r="H625" s="7" t="str">
        <f>IF(G625="Utterance", IF(ISNUMBER(SEARCH("Unrecognized",D625)), "Unrecognized", IF(ISNUMBER(SEARCH("Mismatched",D625)), "Mismatched", IF(ISNUMBER(SEARCH("False Positive",D625)), "False Positive", "Irrelevant"))), "")</f>
        <v/>
      </c>
      <c r="J625" s="7" t="s">
        <v>3743</v>
      </c>
      <c r="K625" s="7" t="s">
        <v>3355</v>
      </c>
      <c r="L625" s="9">
        <v>44987</v>
      </c>
      <c r="M625" s="13">
        <v>0.44052083333333331</v>
      </c>
      <c r="N625" s="14">
        <v>513002689341053</v>
      </c>
      <c r="O625" s="7">
        <f>IF(LEN(TRIM($A625))=0,0,LEN($A625)-LEN(SUBSTITUTE($A625," ",""))+1)</f>
        <v>4</v>
      </c>
      <c r="P625">
        <f t="shared" si="9"/>
        <v>3411</v>
      </c>
    </row>
    <row r="626" spans="1:16" ht="224" x14ac:dyDescent="0.2">
      <c r="A626" s="8" t="s">
        <v>3535</v>
      </c>
      <c r="C626" s="7" t="s">
        <v>4</v>
      </c>
      <c r="K626" s="7" t="s">
        <v>3355</v>
      </c>
      <c r="L626" s="9">
        <v>44987</v>
      </c>
      <c r="M626" s="13">
        <v>0.44053240740740746</v>
      </c>
      <c r="N626" s="14">
        <v>513002689341053</v>
      </c>
      <c r="P626" t="str">
        <f t="shared" si="9"/>
        <v/>
      </c>
    </row>
    <row r="627" spans="1:16" ht="16" x14ac:dyDescent="0.2">
      <c r="A627" s="8" t="s">
        <v>260</v>
      </c>
      <c r="C627" s="7" t="s">
        <v>2</v>
      </c>
      <c r="D627" s="7" t="s">
        <v>3389</v>
      </c>
      <c r="E627" s="7" t="str">
        <f>IF(OR(D627="", D627="___"),"", LEFT(D627,FIND(" &gt;",D627)-1))</f>
        <v>Success</v>
      </c>
      <c r="F627" s="7" t="str">
        <f>IF(OR(E627="Success",E627="Qualified Success"),"Current",IF(E627="Failure",IF(RIGHT(D627,6)="Future","Future",IF(RIGHT(D627,10)="Irrelevant","Irrelevant","Current")),""))</f>
        <v>Current</v>
      </c>
      <c r="G627" s="7" t="str">
        <f>IF(OR(ISBLANK(D627),D627="Unclassifiable &gt;"),"",IF(ISNUMBER(SEARCH("Utterance",D627)),"Utterance",IF(ISNUMBER(SEARCH("Response",D627)),"Response",IF(ISNUMBER(SEARCH("Interaction",D627)),"Interaction",IF(ISNUMBER(SEARCH("System",D627)),"System","")))))</f>
        <v/>
      </c>
      <c r="H627" s="7" t="str">
        <f>IF(G627="Utterance", IF(ISNUMBER(SEARCH("Unrecognized",D627)), "Unrecognized", IF(ISNUMBER(SEARCH("Mismatched",D627)), "Mismatched", IF(ISNUMBER(SEARCH("False Positive",D627)), "False Positive", "Irrelevant"))), "")</f>
        <v/>
      </c>
      <c r="J627" s="7" t="s">
        <v>3743</v>
      </c>
      <c r="K627" s="7" t="s">
        <v>3355</v>
      </c>
      <c r="L627" s="9">
        <v>44987</v>
      </c>
      <c r="M627" s="13">
        <v>0.44056712962962963</v>
      </c>
      <c r="N627" s="14">
        <v>513002689341053</v>
      </c>
      <c r="O627" s="7">
        <f>IF(LEN(TRIM($A627))=0,0,LEN($A627)-LEN(SUBSTITUTE($A627," ",""))+1)</f>
        <v>6</v>
      </c>
      <c r="P627">
        <f t="shared" si="9"/>
        <v>3411</v>
      </c>
    </row>
    <row r="628" spans="1:16" ht="48" x14ac:dyDescent="0.2">
      <c r="A628" s="8" t="s">
        <v>261</v>
      </c>
      <c r="C628" s="7" t="s">
        <v>4</v>
      </c>
      <c r="K628" s="7" t="s">
        <v>3355</v>
      </c>
      <c r="L628" s="9">
        <v>44987</v>
      </c>
      <c r="M628" s="13">
        <v>0.44056712962962963</v>
      </c>
      <c r="N628" s="14">
        <v>513002689341053</v>
      </c>
      <c r="P628" t="str">
        <f t="shared" si="9"/>
        <v/>
      </c>
    </row>
    <row r="629" spans="1:16" x14ac:dyDescent="0.2">
      <c r="A629" s="10">
        <v>44927</v>
      </c>
      <c r="C629" s="7" t="s">
        <v>2</v>
      </c>
      <c r="D629" s="7" t="s">
        <v>3389</v>
      </c>
      <c r="E629" s="7" t="str">
        <f>IF(OR(D629="", D629="___"),"", LEFT(D629,FIND(" &gt;",D629)-1))</f>
        <v>Success</v>
      </c>
      <c r="F629" s="7" t="str">
        <f>IF(OR(E629="Success",E629="Qualified Success"),"Current",IF(E629="Failure",IF(RIGHT(D629,6)="Future","Future",IF(RIGHT(D629,10)="Irrelevant","Irrelevant","Current")),""))</f>
        <v>Current</v>
      </c>
      <c r="G629" s="7" t="str">
        <f>IF(OR(ISBLANK(D629),D629="Unclassifiable &gt;"),"",IF(ISNUMBER(SEARCH("Utterance",D629)),"Utterance",IF(ISNUMBER(SEARCH("Response",D629)),"Response",IF(ISNUMBER(SEARCH("Interaction",D629)),"Interaction",IF(ISNUMBER(SEARCH("System",D629)),"System","")))))</f>
        <v/>
      </c>
      <c r="H629" s="7" t="str">
        <f>IF(G629="Utterance", IF(ISNUMBER(SEARCH("Unrecognized",D629)), "Unrecognized", IF(ISNUMBER(SEARCH("Mismatched",D629)), "Mismatched", IF(ISNUMBER(SEARCH("False Positive",D629)), "False Positive", "Irrelevant"))), "")</f>
        <v/>
      </c>
      <c r="J629" s="7" t="s">
        <v>3743</v>
      </c>
      <c r="K629" s="7" t="s">
        <v>3355</v>
      </c>
      <c r="L629" s="9">
        <v>44987</v>
      </c>
      <c r="M629" s="13">
        <v>0.44061342592592595</v>
      </c>
      <c r="N629" s="14">
        <v>513002689341053</v>
      </c>
      <c r="O629" s="7">
        <f>IF(LEN(TRIM($A629))=0,0,LEN($A629)-LEN(SUBSTITUTE($A629," ",""))+1)</f>
        <v>1</v>
      </c>
      <c r="P629">
        <f t="shared" si="9"/>
        <v>3411</v>
      </c>
    </row>
    <row r="630" spans="1:16" ht="224" x14ac:dyDescent="0.2">
      <c r="A630" s="8" t="s">
        <v>3181</v>
      </c>
      <c r="C630" s="7" t="s">
        <v>4</v>
      </c>
      <c r="K630" s="7" t="s">
        <v>3355</v>
      </c>
      <c r="L630" s="9">
        <v>44987</v>
      </c>
      <c r="M630" s="13">
        <v>0.44061342592592595</v>
      </c>
      <c r="N630" s="14">
        <v>513002689341053</v>
      </c>
      <c r="P630" t="str">
        <f t="shared" si="9"/>
        <v/>
      </c>
    </row>
    <row r="631" spans="1:16" ht="16" x14ac:dyDescent="0.2">
      <c r="A631" s="8" t="s">
        <v>2559</v>
      </c>
      <c r="C631" s="7" t="s">
        <v>2</v>
      </c>
      <c r="D631" s="7" t="s">
        <v>3411</v>
      </c>
      <c r="E631" s="7" t="str">
        <f>IF(OR(D631="", D631="___"),"", LEFT(D631,FIND(" &gt;",D631)-1))</f>
        <v>Qualified Success</v>
      </c>
      <c r="F631" s="7" t="str">
        <f>IF(OR(E631="Success",E631="Qualified Success"),"Current",IF(E631="Failure",IF(RIGHT(D631,6)="Future","Future",IF(RIGHT(D631,10)="Irrelevant","Irrelevant","Current")),""))</f>
        <v>Current</v>
      </c>
      <c r="G631" s="7" t="str">
        <f>IF(OR(ISBLANK(D631),D631="Unclassifiable &gt;"),"",IF(ISNUMBER(SEARCH("Utterance",D631)),"Utterance",IF(ISNUMBER(SEARCH("Response",D631)),"Response",IF(ISNUMBER(SEARCH("Interaction",D631)),"Interaction",IF(ISNUMBER(SEARCH("System",D631)),"System","")))))</f>
        <v>Response</v>
      </c>
      <c r="H631" s="7" t="str">
        <f>IF(G631="Utterance", IF(ISNUMBER(SEARCH("Unrecognized",D631)), "Unrecognized", IF(ISNUMBER(SEARCH("Mismatched",D631)), "Mismatched", IF(ISNUMBER(SEARCH("False Positive",D631)), "False Positive", "Irrelevant"))), "")</f>
        <v/>
      </c>
      <c r="J631" s="7" t="s">
        <v>3750</v>
      </c>
      <c r="K631" s="7" t="s">
        <v>3355</v>
      </c>
      <c r="L631" s="9">
        <v>44987</v>
      </c>
      <c r="M631" s="13">
        <v>0.44206018518518514</v>
      </c>
      <c r="N631" s="14">
        <v>204440003510340</v>
      </c>
      <c r="O631" s="7">
        <f>IF(LEN(TRIM($A631))=0,0,LEN($A631)-LEN(SUBSTITUTE($A631," ",""))+1)</f>
        <v>10</v>
      </c>
      <c r="P631">
        <f t="shared" si="9"/>
        <v>201</v>
      </c>
    </row>
    <row r="632" spans="1:16" ht="80" x14ac:dyDescent="0.2">
      <c r="A632" s="8" t="s">
        <v>1858</v>
      </c>
      <c r="C632" s="7" t="s">
        <v>4</v>
      </c>
      <c r="K632" s="7" t="s">
        <v>3355</v>
      </c>
      <c r="L632" s="9">
        <v>44987</v>
      </c>
      <c r="M632" s="13">
        <v>0.44206018518518514</v>
      </c>
      <c r="N632" s="14">
        <v>204440003510340</v>
      </c>
      <c r="P632" t="str">
        <f t="shared" si="9"/>
        <v/>
      </c>
    </row>
    <row r="633" spans="1:16" ht="16" x14ac:dyDescent="0.2">
      <c r="A633" s="8" t="s">
        <v>213</v>
      </c>
      <c r="C633" s="7" t="s">
        <v>2</v>
      </c>
      <c r="D633" s="7" t="s">
        <v>3389</v>
      </c>
      <c r="E633" s="7" t="str">
        <f>IF(OR(D633="", D633="___"),"", LEFT(D633,FIND(" &gt;",D633)-1))</f>
        <v>Success</v>
      </c>
      <c r="F633" s="7" t="str">
        <f>IF(OR(E633="Success",E633="Qualified Success"),"Current",IF(E633="Failure",IF(RIGHT(D633,6)="Future","Future",IF(RIGHT(D633,10)="Irrelevant","Irrelevant","Current")),""))</f>
        <v>Current</v>
      </c>
      <c r="G633" s="7" t="str">
        <f>IF(OR(ISBLANK(D633),D633="Unclassifiable &gt;"),"",IF(ISNUMBER(SEARCH("Utterance",D633)),"Utterance",IF(ISNUMBER(SEARCH("Response",D633)),"Response",IF(ISNUMBER(SEARCH("Interaction",D633)),"Interaction",IF(ISNUMBER(SEARCH("System",D633)),"System","")))))</f>
        <v/>
      </c>
      <c r="H633" s="7" t="str">
        <f>IF(G633="Utterance", IF(ISNUMBER(SEARCH("Unrecognized",D633)), "Unrecognized", IF(ISNUMBER(SEARCH("Mismatched",D633)), "Mismatched", IF(ISNUMBER(SEARCH("False Positive",D633)), "False Positive", "Irrelevant"))), "")</f>
        <v/>
      </c>
      <c r="J633" s="7" t="s">
        <v>213</v>
      </c>
      <c r="K633" s="7" t="s">
        <v>3355</v>
      </c>
      <c r="L633" s="9">
        <v>44987</v>
      </c>
      <c r="M633" s="13">
        <v>0.44222222222222224</v>
      </c>
      <c r="N633" s="14">
        <v>204440003510340</v>
      </c>
      <c r="O633" s="7">
        <f>IF(LEN(TRIM($A633))=0,0,LEN($A633)-LEN(SUBSTITUTE($A633," ",""))+1)</f>
        <v>1</v>
      </c>
      <c r="P633">
        <f t="shared" si="9"/>
        <v>3411</v>
      </c>
    </row>
    <row r="634" spans="1:16" ht="288" x14ac:dyDescent="0.2">
      <c r="A634" s="8" t="s">
        <v>1901</v>
      </c>
      <c r="C634" s="7" t="s">
        <v>4</v>
      </c>
      <c r="K634" s="7" t="s">
        <v>3355</v>
      </c>
      <c r="L634" s="9">
        <v>44987</v>
      </c>
      <c r="M634" s="13">
        <v>0.44222222222222224</v>
      </c>
      <c r="N634" s="14">
        <v>204440003510340</v>
      </c>
      <c r="P634" t="str">
        <f t="shared" si="9"/>
        <v/>
      </c>
    </row>
    <row r="635" spans="1:16" ht="16" x14ac:dyDescent="0.2">
      <c r="A635" s="8" t="s">
        <v>259</v>
      </c>
      <c r="B635" s="7" t="s">
        <v>3487</v>
      </c>
      <c r="C635" s="7" t="s">
        <v>2</v>
      </c>
      <c r="D635" s="7" t="s">
        <v>3389</v>
      </c>
      <c r="E635" s="7" t="str">
        <f>IF(OR(D635="", D635="___"),"", LEFT(D635,FIND(" &gt;",D635)-1))</f>
        <v>Success</v>
      </c>
      <c r="F635" s="7" t="str">
        <f>IF(OR(E635="Success",E635="Qualified Success"),"Current",IF(E635="Failure",IF(RIGHT(D635,6)="Future","Future",IF(RIGHT(D635,10)="Irrelevant","Irrelevant","Current")),""))</f>
        <v>Current</v>
      </c>
      <c r="G635" s="7" t="str">
        <f>IF(OR(ISBLANK(D635),D635="Unclassifiable &gt;"),"",IF(ISNUMBER(SEARCH("Utterance",D635)),"Utterance",IF(ISNUMBER(SEARCH("Response",D635)),"Response",IF(ISNUMBER(SEARCH("Interaction",D635)),"Interaction",IF(ISNUMBER(SEARCH("System",D635)),"System","")))))</f>
        <v/>
      </c>
      <c r="H635" s="7" t="str">
        <f>IF(G635="Utterance", IF(ISNUMBER(SEARCH("Unrecognized",D635)), "Unrecognized", IF(ISNUMBER(SEARCH("Mismatched",D635)), "Mismatched", IF(ISNUMBER(SEARCH("False Positive",D635)), "False Positive", "Irrelevant"))), "")</f>
        <v/>
      </c>
      <c r="J635" s="7" t="s">
        <v>3743</v>
      </c>
      <c r="K635" s="7" t="s">
        <v>3355</v>
      </c>
      <c r="L635" s="9">
        <v>44987</v>
      </c>
      <c r="M635" s="13">
        <v>0.44366898148148143</v>
      </c>
      <c r="N635" s="14">
        <v>513002689341053</v>
      </c>
      <c r="O635" s="7">
        <f>IF(LEN(TRIM($A635))=0,0,LEN($A635)-LEN(SUBSTITUTE($A635," ",""))+1)</f>
        <v>4</v>
      </c>
      <c r="P635">
        <f t="shared" si="9"/>
        <v>3411</v>
      </c>
    </row>
    <row r="636" spans="1:16" ht="224" x14ac:dyDescent="0.2">
      <c r="A636" s="8" t="s">
        <v>3535</v>
      </c>
      <c r="C636" s="7" t="s">
        <v>4</v>
      </c>
      <c r="K636" s="7" t="s">
        <v>3355</v>
      </c>
      <c r="L636" s="9">
        <v>44987</v>
      </c>
      <c r="M636" s="13">
        <v>0.44368055555555558</v>
      </c>
      <c r="N636" s="14">
        <v>513002689341053</v>
      </c>
      <c r="P636" t="str">
        <f t="shared" si="9"/>
        <v/>
      </c>
    </row>
    <row r="637" spans="1:16" ht="16" x14ac:dyDescent="0.2">
      <c r="A637" s="8" t="s">
        <v>260</v>
      </c>
      <c r="C637" s="7" t="s">
        <v>2</v>
      </c>
      <c r="D637" s="7" t="s">
        <v>3389</v>
      </c>
      <c r="E637" s="7" t="str">
        <f>IF(OR(D637="", D637="___"),"", LEFT(D637,FIND(" &gt;",D637)-1))</f>
        <v>Success</v>
      </c>
      <c r="F637" s="7" t="str">
        <f>IF(OR(E637="Success",E637="Qualified Success"),"Current",IF(E637="Failure",IF(RIGHT(D637,6)="Future","Future",IF(RIGHT(D637,10)="Irrelevant","Irrelevant","Current")),""))</f>
        <v>Current</v>
      </c>
      <c r="G637" s="7" t="str">
        <f>IF(OR(ISBLANK(D637),D637="Unclassifiable &gt;"),"",IF(ISNUMBER(SEARCH("Utterance",D637)),"Utterance",IF(ISNUMBER(SEARCH("Response",D637)),"Response",IF(ISNUMBER(SEARCH("Interaction",D637)),"Interaction",IF(ISNUMBER(SEARCH("System",D637)),"System","")))))</f>
        <v/>
      </c>
      <c r="H637" s="7" t="str">
        <f>IF(G637="Utterance", IF(ISNUMBER(SEARCH("Unrecognized",D637)), "Unrecognized", IF(ISNUMBER(SEARCH("Mismatched",D637)), "Mismatched", IF(ISNUMBER(SEARCH("False Positive",D637)), "False Positive", "Irrelevant"))), "")</f>
        <v/>
      </c>
      <c r="J637" s="7" t="s">
        <v>3743</v>
      </c>
      <c r="K637" s="7" t="s">
        <v>3355</v>
      </c>
      <c r="L637" s="9">
        <v>44987</v>
      </c>
      <c r="M637" s="13">
        <v>0.44371527777777775</v>
      </c>
      <c r="N637" s="14">
        <v>513002689341053</v>
      </c>
      <c r="O637" s="7">
        <f>IF(LEN(TRIM($A637))=0,0,LEN($A637)-LEN(SUBSTITUTE($A637," ",""))+1)</f>
        <v>6</v>
      </c>
      <c r="P637">
        <f t="shared" si="9"/>
        <v>3411</v>
      </c>
    </row>
    <row r="638" spans="1:16" ht="48" x14ac:dyDescent="0.2">
      <c r="A638" s="8" t="s">
        <v>261</v>
      </c>
      <c r="C638" s="7" t="s">
        <v>4</v>
      </c>
      <c r="K638" s="7" t="s">
        <v>3355</v>
      </c>
      <c r="L638" s="9">
        <v>44987</v>
      </c>
      <c r="M638" s="13">
        <v>0.44371527777777775</v>
      </c>
      <c r="N638" s="14">
        <v>513002689341053</v>
      </c>
      <c r="P638" t="str">
        <f t="shared" si="9"/>
        <v/>
      </c>
    </row>
    <row r="639" spans="1:16" x14ac:dyDescent="0.2">
      <c r="A639" s="10">
        <v>45292</v>
      </c>
      <c r="C639" s="7" t="s">
        <v>2</v>
      </c>
      <c r="D639" s="7" t="s">
        <v>3389</v>
      </c>
      <c r="E639" s="7" t="str">
        <f>IF(OR(D639="", D639="___"),"", LEFT(D639,FIND(" &gt;",D639)-1))</f>
        <v>Success</v>
      </c>
      <c r="F639" s="7" t="str">
        <f>IF(OR(E639="Success",E639="Qualified Success"),"Current",IF(E639="Failure",IF(RIGHT(D639,6)="Future","Future",IF(RIGHT(D639,10)="Irrelevant","Irrelevant","Current")),""))</f>
        <v>Current</v>
      </c>
      <c r="G639" s="7" t="str">
        <f>IF(OR(ISBLANK(D639),D639="Unclassifiable &gt;"),"",IF(ISNUMBER(SEARCH("Utterance",D639)),"Utterance",IF(ISNUMBER(SEARCH("Response",D639)),"Response",IF(ISNUMBER(SEARCH("Interaction",D639)),"Interaction",IF(ISNUMBER(SEARCH("System",D639)),"System","")))))</f>
        <v/>
      </c>
      <c r="H639" s="7" t="str">
        <f>IF(G639="Utterance", IF(ISNUMBER(SEARCH("Unrecognized",D639)), "Unrecognized", IF(ISNUMBER(SEARCH("Mismatched",D639)), "Mismatched", IF(ISNUMBER(SEARCH("False Positive",D639)), "False Positive", "Irrelevant"))), "")</f>
        <v/>
      </c>
      <c r="J639" s="7" t="s">
        <v>3743</v>
      </c>
      <c r="K639" s="7" t="s">
        <v>3355</v>
      </c>
      <c r="L639" s="9">
        <v>44987</v>
      </c>
      <c r="M639" s="13">
        <v>0.44377314814814817</v>
      </c>
      <c r="N639" s="14">
        <v>513002689341053</v>
      </c>
      <c r="O639" s="7">
        <f>IF(LEN(TRIM($A639))=0,0,LEN($A639)-LEN(SUBSTITUTE($A639," ",""))+1)</f>
        <v>1</v>
      </c>
      <c r="P639">
        <f t="shared" si="9"/>
        <v>3411</v>
      </c>
    </row>
    <row r="640" spans="1:16" ht="224" x14ac:dyDescent="0.2">
      <c r="A640" s="8" t="s">
        <v>3182</v>
      </c>
      <c r="C640" s="7" t="s">
        <v>4</v>
      </c>
      <c r="K640" s="7" t="s">
        <v>3355</v>
      </c>
      <c r="L640" s="9">
        <v>44987</v>
      </c>
      <c r="M640" s="13">
        <v>0.44378472222222221</v>
      </c>
      <c r="N640" s="14">
        <v>513002689341053</v>
      </c>
      <c r="P640" t="str">
        <f t="shared" si="9"/>
        <v/>
      </c>
    </row>
    <row r="641" spans="1:16" ht="16" x14ac:dyDescent="0.2">
      <c r="A641" s="8" t="s">
        <v>260</v>
      </c>
      <c r="C641" s="7" t="s">
        <v>2</v>
      </c>
      <c r="D641" s="7" t="s">
        <v>3389</v>
      </c>
      <c r="E641" s="7" t="str">
        <f>IF(OR(D641="", D641="___"),"", LEFT(D641,FIND(" &gt;",D641)-1))</f>
        <v>Success</v>
      </c>
      <c r="F641" s="7" t="str">
        <f>IF(OR(E641="Success",E641="Qualified Success"),"Current",IF(E641="Failure",IF(RIGHT(D641,6)="Future","Future",IF(RIGHT(D641,10)="Irrelevant","Irrelevant","Current")),""))</f>
        <v>Current</v>
      </c>
      <c r="G641" s="7" t="str">
        <f>IF(OR(ISBLANK(D641),D641="Unclassifiable &gt;"),"",IF(ISNUMBER(SEARCH("Utterance",D641)),"Utterance",IF(ISNUMBER(SEARCH("Response",D641)),"Response",IF(ISNUMBER(SEARCH("Interaction",D641)),"Interaction",IF(ISNUMBER(SEARCH("System",D641)),"System","")))))</f>
        <v/>
      </c>
      <c r="H641" s="7" t="str">
        <f>IF(G641="Utterance", IF(ISNUMBER(SEARCH("Unrecognized",D641)), "Unrecognized", IF(ISNUMBER(SEARCH("Mismatched",D641)), "Mismatched", IF(ISNUMBER(SEARCH("False Positive",D641)), "False Positive", "Irrelevant"))), "")</f>
        <v/>
      </c>
      <c r="J641" s="7" t="s">
        <v>3743</v>
      </c>
      <c r="K641" s="7" t="s">
        <v>3355</v>
      </c>
      <c r="L641" s="9">
        <v>44987</v>
      </c>
      <c r="M641" s="13">
        <v>0.44400462962962961</v>
      </c>
      <c r="N641" s="14">
        <v>513002689341053</v>
      </c>
      <c r="O641" s="7">
        <f>IF(LEN(TRIM($A641))=0,0,LEN($A641)-LEN(SUBSTITUTE($A641," ",""))+1)</f>
        <v>6</v>
      </c>
      <c r="P641">
        <f t="shared" si="9"/>
        <v>3411</v>
      </c>
    </row>
    <row r="642" spans="1:16" ht="48" x14ac:dyDescent="0.2">
      <c r="A642" s="8" t="s">
        <v>261</v>
      </c>
      <c r="C642" s="7" t="s">
        <v>4</v>
      </c>
      <c r="K642" s="7" t="s">
        <v>3355</v>
      </c>
      <c r="L642" s="9">
        <v>44987</v>
      </c>
      <c r="M642" s="13">
        <v>0.44400462962962961</v>
      </c>
      <c r="N642" s="14">
        <v>513002689341053</v>
      </c>
      <c r="P642" t="str">
        <f t="shared" si="9"/>
        <v/>
      </c>
    </row>
    <row r="643" spans="1:16" x14ac:dyDescent="0.2">
      <c r="A643" s="10">
        <v>44927</v>
      </c>
      <c r="C643" s="7" t="s">
        <v>2</v>
      </c>
      <c r="D643" s="7" t="s">
        <v>3389</v>
      </c>
      <c r="E643" s="7" t="str">
        <f>IF(OR(D643="", D643="___"),"", LEFT(D643,FIND(" &gt;",D643)-1))</f>
        <v>Success</v>
      </c>
      <c r="F643" s="7" t="str">
        <f>IF(OR(E643="Success",E643="Qualified Success"),"Current",IF(E643="Failure",IF(RIGHT(D643,6)="Future","Future",IF(RIGHT(D643,10)="Irrelevant","Irrelevant","Current")),""))</f>
        <v>Current</v>
      </c>
      <c r="G643" s="7" t="str">
        <f>IF(OR(ISBLANK(D643),D643="Unclassifiable &gt;"),"",IF(ISNUMBER(SEARCH("Utterance",D643)),"Utterance",IF(ISNUMBER(SEARCH("Response",D643)),"Response",IF(ISNUMBER(SEARCH("Interaction",D643)),"Interaction",IF(ISNUMBER(SEARCH("System",D643)),"System","")))))</f>
        <v/>
      </c>
      <c r="H643" s="7" t="str">
        <f>IF(G643="Utterance", IF(ISNUMBER(SEARCH("Unrecognized",D643)), "Unrecognized", IF(ISNUMBER(SEARCH("Mismatched",D643)), "Mismatched", IF(ISNUMBER(SEARCH("False Positive",D643)), "False Positive", "Irrelevant"))), "")</f>
        <v/>
      </c>
      <c r="J643" s="7" t="s">
        <v>3743</v>
      </c>
      <c r="K643" s="7" t="s">
        <v>3355</v>
      </c>
      <c r="L643" s="9">
        <v>44987</v>
      </c>
      <c r="M643" s="13">
        <v>0.44407407407407407</v>
      </c>
      <c r="N643" s="14">
        <v>513002689341053</v>
      </c>
      <c r="O643" s="7">
        <f>IF(LEN(TRIM($A643))=0,0,LEN($A643)-LEN(SUBSTITUTE($A643," ",""))+1)</f>
        <v>1</v>
      </c>
      <c r="P643">
        <f t="shared" ref="P643:P706" si="10">IF(D643="", "", COUNTIF($D$1:$D$12000, D643))</f>
        <v>3411</v>
      </c>
    </row>
    <row r="644" spans="1:16" ht="224" x14ac:dyDescent="0.2">
      <c r="A644" s="8" t="s">
        <v>3181</v>
      </c>
      <c r="C644" s="7" t="s">
        <v>4</v>
      </c>
      <c r="K644" s="7" t="s">
        <v>3355</v>
      </c>
      <c r="L644" s="9">
        <v>44987</v>
      </c>
      <c r="M644" s="13">
        <v>0.44408564814814816</v>
      </c>
      <c r="N644" s="14">
        <v>513002689341053</v>
      </c>
      <c r="P644" t="str">
        <f t="shared" si="10"/>
        <v/>
      </c>
    </row>
    <row r="645" spans="1:16" ht="16" x14ac:dyDescent="0.2">
      <c r="A645" s="8" t="s">
        <v>3319</v>
      </c>
      <c r="C645" s="7" t="s">
        <v>2</v>
      </c>
      <c r="D645" s="7" t="s">
        <v>3389</v>
      </c>
      <c r="E645" s="7" t="str">
        <f>IF(OR(D645="", D645="___"),"", LEFT(D645,FIND(" &gt;",D645)-1))</f>
        <v>Success</v>
      </c>
      <c r="F645" s="7" t="str">
        <f>IF(OR(E645="Success",E645="Qualified Success"),"Current",IF(E645="Failure",IF(RIGHT(D645,6)="Future","Future",IF(RIGHT(D645,10)="Irrelevant","Irrelevant","Current")),""))</f>
        <v>Current</v>
      </c>
      <c r="G645" s="7" t="str">
        <f>IF(OR(ISBLANK(D645),D645="Unclassifiable &gt;"),"",IF(ISNUMBER(SEARCH("Utterance",D645)),"Utterance",IF(ISNUMBER(SEARCH("Response",D645)),"Response",IF(ISNUMBER(SEARCH("Interaction",D645)),"Interaction",IF(ISNUMBER(SEARCH("System",D645)),"System","")))))</f>
        <v/>
      </c>
      <c r="H645" s="7" t="str">
        <f>IF(G645="Utterance", IF(ISNUMBER(SEARCH("Unrecognized",D645)), "Unrecognized", IF(ISNUMBER(SEARCH("Mismatched",D645)), "Mismatched", IF(ISNUMBER(SEARCH("False Positive",D645)), "False Positive", "Irrelevant"))), "")</f>
        <v/>
      </c>
      <c r="J645" s="7" t="s">
        <v>3755</v>
      </c>
      <c r="K645" s="7" t="s">
        <v>3355</v>
      </c>
      <c r="L645" s="9">
        <v>44987</v>
      </c>
      <c r="M645" s="13">
        <v>0.45049768518518518</v>
      </c>
      <c r="N645" s="14">
        <v>513003448660437</v>
      </c>
      <c r="O645" s="7">
        <f>IF(LEN(TRIM($A645))=0,0,LEN($A645)-LEN(SUBSTITUTE($A645," ",""))+1)</f>
        <v>7</v>
      </c>
      <c r="P645">
        <f t="shared" si="10"/>
        <v>3411</v>
      </c>
    </row>
    <row r="646" spans="1:16" ht="48" x14ac:dyDescent="0.2">
      <c r="A646" s="8" t="s">
        <v>959</v>
      </c>
      <c r="C646" s="7" t="s">
        <v>4</v>
      </c>
      <c r="K646" s="7" t="s">
        <v>3355</v>
      </c>
      <c r="L646" s="9">
        <v>44987</v>
      </c>
      <c r="M646" s="13">
        <v>0.45052083333333331</v>
      </c>
      <c r="N646" s="14">
        <v>513003448660437</v>
      </c>
      <c r="P646" t="str">
        <f t="shared" si="10"/>
        <v/>
      </c>
    </row>
    <row r="647" spans="1:16" ht="16" x14ac:dyDescent="0.2">
      <c r="A647" s="8" t="s">
        <v>380</v>
      </c>
      <c r="C647" s="7" t="s">
        <v>2</v>
      </c>
      <c r="D647" s="7" t="s">
        <v>3389</v>
      </c>
      <c r="E647" s="7" t="str">
        <f>IF(OR(D647="", D647="___"),"", LEFT(D647,FIND(" &gt;",D647)-1))</f>
        <v>Success</v>
      </c>
      <c r="F647" s="7" t="str">
        <f>IF(OR(E647="Success",E647="Qualified Success"),"Current",IF(E647="Failure",IF(RIGHT(D647,6)="Future","Future",IF(RIGHT(D647,10)="Irrelevant","Irrelevant","Current")),""))</f>
        <v>Current</v>
      </c>
      <c r="G647" s="7" t="str">
        <f>IF(OR(ISBLANK(D647),D647="Unclassifiable &gt;"),"",IF(ISNUMBER(SEARCH("Utterance",D647)),"Utterance",IF(ISNUMBER(SEARCH("Response",D647)),"Response",IF(ISNUMBER(SEARCH("Interaction",D647)),"Interaction",IF(ISNUMBER(SEARCH("System",D647)),"System","")))))</f>
        <v/>
      </c>
      <c r="H647" s="7" t="str">
        <f>IF(G647="Utterance", IF(ISNUMBER(SEARCH("Unrecognized",D647)), "Unrecognized", IF(ISNUMBER(SEARCH("Mismatched",D647)), "Mismatched", IF(ISNUMBER(SEARCH("False Positive",D647)), "False Positive", "Irrelevant"))), "")</f>
        <v/>
      </c>
      <c r="J647" s="7" t="s">
        <v>3756</v>
      </c>
      <c r="K647" s="7" t="s">
        <v>3355</v>
      </c>
      <c r="L647" s="9">
        <v>44987</v>
      </c>
      <c r="M647" s="13">
        <v>0.45303240740740741</v>
      </c>
      <c r="N647" s="14">
        <v>204440003486620</v>
      </c>
      <c r="O647" s="7">
        <f>IF(LEN(TRIM($A647))=0,0,LEN($A647)-LEN(SUBSTITUTE($A647," ",""))+1)</f>
        <v>4</v>
      </c>
      <c r="P647">
        <f t="shared" si="10"/>
        <v>3411</v>
      </c>
    </row>
    <row r="648" spans="1:16" ht="144" x14ac:dyDescent="0.2">
      <c r="A648" s="8" t="s">
        <v>1853</v>
      </c>
      <c r="C648" s="7" t="s">
        <v>4</v>
      </c>
      <c r="K648" s="7" t="s">
        <v>3355</v>
      </c>
      <c r="L648" s="9">
        <v>44987</v>
      </c>
      <c r="M648" s="13">
        <v>0.45304398148148151</v>
      </c>
      <c r="N648" s="14">
        <v>204440003486620</v>
      </c>
      <c r="P648" t="str">
        <f t="shared" si="10"/>
        <v/>
      </c>
    </row>
    <row r="649" spans="1:16" ht="16" x14ac:dyDescent="0.2">
      <c r="A649" s="8" t="s">
        <v>2931</v>
      </c>
      <c r="C649" s="7" t="s">
        <v>2</v>
      </c>
      <c r="D649" s="7" t="s">
        <v>3411</v>
      </c>
      <c r="E649" s="7" t="str">
        <f>IF(OR(D649="", D649="___"),"", LEFT(D649,FIND(" &gt;",D649)-1))</f>
        <v>Qualified Success</v>
      </c>
      <c r="F649" s="7" t="str">
        <f>IF(OR(E649="Success",E649="Qualified Success"),"Current",IF(E649="Failure",IF(RIGHT(D649,6)="Future","Future",IF(RIGHT(D649,10)="Irrelevant","Irrelevant","Current")),""))</f>
        <v>Current</v>
      </c>
      <c r="G649" s="7" t="str">
        <f>IF(OR(ISBLANK(D649),D649="Unclassifiable &gt;"),"",IF(ISNUMBER(SEARCH("Utterance",D649)),"Utterance",IF(ISNUMBER(SEARCH("Response",D649)),"Response",IF(ISNUMBER(SEARCH("Interaction",D649)),"Interaction",IF(ISNUMBER(SEARCH("System",D649)),"System","")))))</f>
        <v>Response</v>
      </c>
      <c r="H649" s="7" t="str">
        <f>IF(G649="Utterance", IF(ISNUMBER(SEARCH("Unrecognized",D649)), "Unrecognized", IF(ISNUMBER(SEARCH("Mismatched",D649)), "Mismatched", IF(ISNUMBER(SEARCH("False Positive",D649)), "False Positive", "Irrelevant"))), "")</f>
        <v/>
      </c>
      <c r="J649" s="7" t="s">
        <v>3363</v>
      </c>
      <c r="K649" s="7" t="s">
        <v>3355</v>
      </c>
      <c r="L649" s="9">
        <v>44987</v>
      </c>
      <c r="M649" s="13">
        <v>0.45520833333333338</v>
      </c>
      <c r="N649" s="14">
        <v>202000519370319</v>
      </c>
      <c r="O649" s="7">
        <f>IF(LEN(TRIM($A649))=0,0,LEN($A649)-LEN(SUBSTITUTE($A649," ",""))+1)</f>
        <v>15</v>
      </c>
      <c r="P649">
        <f t="shared" si="10"/>
        <v>201</v>
      </c>
    </row>
    <row r="650" spans="1:16" ht="48" x14ac:dyDescent="0.2">
      <c r="A650" s="8" t="s">
        <v>279</v>
      </c>
      <c r="C650" s="7" t="s">
        <v>4</v>
      </c>
      <c r="K650" s="7" t="s">
        <v>3355</v>
      </c>
      <c r="L650" s="9">
        <v>44987</v>
      </c>
      <c r="M650" s="13">
        <v>0.45520833333333338</v>
      </c>
      <c r="N650" s="14">
        <v>202000519370319</v>
      </c>
      <c r="P650" t="str">
        <f t="shared" si="10"/>
        <v/>
      </c>
    </row>
    <row r="651" spans="1:16" ht="16" x14ac:dyDescent="0.2">
      <c r="A651" s="8" t="s">
        <v>3002</v>
      </c>
      <c r="C651" s="7" t="s">
        <v>2</v>
      </c>
      <c r="D651" s="7" t="s">
        <v>3391</v>
      </c>
      <c r="E651" s="7" t="str">
        <f>IF(OR(D651="", D651="___"),"", LEFT(D651,FIND(" &gt;",D651)-1))</f>
        <v>Failure</v>
      </c>
      <c r="F651" s="7" t="str">
        <f>IF(OR(E651="Success",E651="Qualified Success"),"Current",IF(E651="Failure",IF(RIGHT(D651,6)="Future","Future",IF(RIGHT(D651,10)="Irrelevant","Irrelevant","Current")),""))</f>
        <v>Current</v>
      </c>
      <c r="G651" s="7" t="str">
        <f>IF(OR(ISBLANK(D651),D651="Unclassifiable &gt;"),"",IF(ISNUMBER(SEARCH("Utterance",D651)),"Utterance",IF(ISNUMBER(SEARCH("Response",D651)),"Response",IF(ISNUMBER(SEARCH("Interaction",D651)),"Interaction",IF(ISNUMBER(SEARCH("System",D651)),"System","")))))</f>
        <v>Utterance</v>
      </c>
      <c r="H651" s="7" t="str">
        <f>IF(G651="Utterance", IF(ISNUMBER(SEARCH("Unrecognized",D651)), "Unrecognized", IF(ISNUMBER(SEARCH("Mismatched",D651)), "Mismatched", IF(ISNUMBER(SEARCH("False Positive",D651)), "False Positive", "Irrelevant"))), "")</f>
        <v>Mismatched</v>
      </c>
      <c r="J651" s="7" t="s">
        <v>3755</v>
      </c>
      <c r="K651" s="7" t="s">
        <v>3355</v>
      </c>
      <c r="L651" s="9">
        <v>44987</v>
      </c>
      <c r="M651" s="13">
        <v>0.45634259259259258</v>
      </c>
      <c r="N651" s="14">
        <v>202000813839035</v>
      </c>
      <c r="O651" s="7">
        <f>IF(LEN(TRIM($A651))=0,0,LEN($A651)-LEN(SUBSTITUTE($A651," ",""))+1)</f>
        <v>9</v>
      </c>
      <c r="P651">
        <f t="shared" si="10"/>
        <v>705</v>
      </c>
    </row>
    <row r="652" spans="1:16" ht="112" x14ac:dyDescent="0.2">
      <c r="A652" s="8" t="s">
        <v>373</v>
      </c>
      <c r="C652" s="7" t="s">
        <v>4</v>
      </c>
      <c r="K652" s="7" t="s">
        <v>3355</v>
      </c>
      <c r="L652" s="9">
        <v>44987</v>
      </c>
      <c r="M652" s="13">
        <v>0.45634259259259258</v>
      </c>
      <c r="N652" s="14">
        <v>202000813839035</v>
      </c>
      <c r="P652" t="str">
        <f t="shared" si="10"/>
        <v/>
      </c>
    </row>
    <row r="653" spans="1:16" ht="16" x14ac:dyDescent="0.2">
      <c r="A653" s="8" t="s">
        <v>2909</v>
      </c>
      <c r="C653" s="7" t="s">
        <v>2</v>
      </c>
      <c r="D653" s="7" t="s">
        <v>3389</v>
      </c>
      <c r="E653" s="7" t="str">
        <f>IF(OR(D653="", D653="___"),"", LEFT(D653,FIND(" &gt;",D653)-1))</f>
        <v>Success</v>
      </c>
      <c r="F653" s="7" t="str">
        <f>IF(OR(E653="Success",E653="Qualified Success"),"Current",IF(E653="Failure",IF(RIGHT(D653,6)="Future","Future",IF(RIGHT(D653,10)="Irrelevant","Irrelevant","Current")),""))</f>
        <v>Current</v>
      </c>
      <c r="G653" s="7" t="str">
        <f>IF(OR(ISBLANK(D653),D653="Unclassifiable &gt;"),"",IF(ISNUMBER(SEARCH("Utterance",D653)),"Utterance",IF(ISNUMBER(SEARCH("Response",D653)),"Response",IF(ISNUMBER(SEARCH("Interaction",D653)),"Interaction",IF(ISNUMBER(SEARCH("System",D653)),"System","")))))</f>
        <v/>
      </c>
      <c r="H653" s="7" t="str">
        <f>IF(G653="Utterance", IF(ISNUMBER(SEARCH("Unrecognized",D653)), "Unrecognized", IF(ISNUMBER(SEARCH("Mismatched",D653)), "Mismatched", IF(ISNUMBER(SEARCH("False Positive",D653)), "False Positive", "Irrelevant"))), "")</f>
        <v/>
      </c>
      <c r="J653" s="7" t="s">
        <v>3755</v>
      </c>
      <c r="K653" s="7" t="s">
        <v>3355</v>
      </c>
      <c r="L653" s="9">
        <v>44987</v>
      </c>
      <c r="M653" s="13">
        <v>0.45859953703703704</v>
      </c>
      <c r="N653" s="14">
        <v>202000457850610</v>
      </c>
      <c r="O653" s="7">
        <f>IF(LEN(TRIM($A653))=0,0,LEN($A653)-LEN(SUBSTITUTE($A653," ",""))+1)</f>
        <v>6</v>
      </c>
      <c r="P653">
        <f t="shared" si="10"/>
        <v>3411</v>
      </c>
    </row>
    <row r="654" spans="1:16" ht="208" x14ac:dyDescent="0.2">
      <c r="A654" s="8" t="s">
        <v>277</v>
      </c>
      <c r="C654" s="7" t="s">
        <v>4</v>
      </c>
      <c r="K654" s="7" t="s">
        <v>3355</v>
      </c>
      <c r="L654" s="9">
        <v>44987</v>
      </c>
      <c r="M654" s="13">
        <v>0.45859953703703704</v>
      </c>
      <c r="N654" s="14">
        <v>202000457850610</v>
      </c>
      <c r="P654" t="str">
        <f t="shared" si="10"/>
        <v/>
      </c>
    </row>
    <row r="655" spans="1:16" ht="16" x14ac:dyDescent="0.2">
      <c r="A655" s="8" t="s">
        <v>2037</v>
      </c>
      <c r="C655" s="7" t="s">
        <v>2</v>
      </c>
      <c r="D655" s="7" t="s">
        <v>3391</v>
      </c>
      <c r="E655" s="7" t="str">
        <f>IF(OR(D655="", D655="___"),"", LEFT(D655,FIND(" &gt;",D655)-1))</f>
        <v>Failure</v>
      </c>
      <c r="F655" s="7" t="str">
        <f>IF(OR(E655="Success",E655="Qualified Success"),"Current",IF(E655="Failure",IF(RIGHT(D655,6)="Future","Future",IF(RIGHT(D655,10)="Irrelevant","Irrelevant","Current")),""))</f>
        <v>Current</v>
      </c>
      <c r="G655" s="7" t="str">
        <f>IF(OR(ISBLANK(D655),D655="Unclassifiable &gt;"),"",IF(ISNUMBER(SEARCH("Utterance",D655)),"Utterance",IF(ISNUMBER(SEARCH("Response",D655)),"Response",IF(ISNUMBER(SEARCH("Interaction",D655)),"Interaction",IF(ISNUMBER(SEARCH("System",D655)),"System","")))))</f>
        <v>Utterance</v>
      </c>
      <c r="H655" s="7" t="str">
        <f>IF(G655="Utterance", IF(ISNUMBER(SEARCH("Unrecognized",D655)), "Unrecognized", IF(ISNUMBER(SEARCH("Mismatched",D655)), "Mismatched", IF(ISNUMBER(SEARCH("False Positive",D655)), "False Positive", "Irrelevant"))), "")</f>
        <v>Mismatched</v>
      </c>
      <c r="J655" s="7" t="s">
        <v>3755</v>
      </c>
      <c r="K655" s="7" t="s">
        <v>3355</v>
      </c>
      <c r="L655" s="9">
        <v>44987</v>
      </c>
      <c r="M655" s="13">
        <v>0.45937500000000003</v>
      </c>
      <c r="N655" s="14">
        <v>204440003492556</v>
      </c>
      <c r="O655" s="7">
        <f>IF(LEN(TRIM($A655))=0,0,LEN($A655)-LEN(SUBSTITUTE($A655," ",""))+1)</f>
        <v>1</v>
      </c>
      <c r="P655">
        <f t="shared" si="10"/>
        <v>705</v>
      </c>
    </row>
    <row r="656" spans="1:16" ht="112" x14ac:dyDescent="0.2">
      <c r="A656" s="8" t="s">
        <v>296</v>
      </c>
      <c r="C656" s="7" t="s">
        <v>4</v>
      </c>
      <c r="K656" s="7" t="s">
        <v>3355</v>
      </c>
      <c r="L656" s="9">
        <v>44987</v>
      </c>
      <c r="M656" s="13">
        <v>0.45937500000000003</v>
      </c>
      <c r="N656" s="14">
        <v>204440003492556</v>
      </c>
      <c r="P656" t="str">
        <f t="shared" si="10"/>
        <v/>
      </c>
    </row>
    <row r="657" spans="1:16" ht="16" x14ac:dyDescent="0.2">
      <c r="A657" s="8" t="s">
        <v>115</v>
      </c>
      <c r="C657" s="7" t="s">
        <v>2</v>
      </c>
      <c r="D657" s="7" t="s">
        <v>3391</v>
      </c>
      <c r="E657" s="7" t="str">
        <f>IF(OR(D657="", D657="___"),"", LEFT(D657,FIND(" &gt;",D657)-1))</f>
        <v>Failure</v>
      </c>
      <c r="F657" s="7" t="str">
        <f>IF(OR(E657="Success",E657="Qualified Success"),"Current",IF(E657="Failure",IF(RIGHT(D657,6)="Future","Future",IF(RIGHT(D657,10)="Irrelevant","Irrelevant","Current")),""))</f>
        <v>Current</v>
      </c>
      <c r="G657" s="7" t="str">
        <f>IF(OR(ISBLANK(D657),D657="Unclassifiable &gt;"),"",IF(ISNUMBER(SEARCH("Utterance",D657)),"Utterance",IF(ISNUMBER(SEARCH("Response",D657)),"Response",IF(ISNUMBER(SEARCH("Interaction",D657)),"Interaction",IF(ISNUMBER(SEARCH("System",D657)),"System","")))))</f>
        <v>Utterance</v>
      </c>
      <c r="H657" s="7" t="str">
        <f>IF(G657="Utterance", IF(ISNUMBER(SEARCH("Unrecognized",D657)), "Unrecognized", IF(ISNUMBER(SEARCH("Mismatched",D657)), "Mismatched", IF(ISNUMBER(SEARCH("False Positive",D657)), "False Positive", "Irrelevant"))), "")</f>
        <v>Mismatched</v>
      </c>
      <c r="J657" s="7" t="s">
        <v>3755</v>
      </c>
      <c r="K657" s="7" t="s">
        <v>3355</v>
      </c>
      <c r="L657" s="9">
        <v>44987</v>
      </c>
      <c r="M657" s="13">
        <v>0.46075231481481477</v>
      </c>
      <c r="N657" s="14">
        <v>202000457850610</v>
      </c>
      <c r="O657" s="7">
        <f>IF(LEN(TRIM($A657))=0,0,LEN($A657)-LEN(SUBSTITUTE($A657," ",""))+1)</f>
        <v>1</v>
      </c>
      <c r="P657">
        <f t="shared" si="10"/>
        <v>705</v>
      </c>
    </row>
    <row r="658" spans="1:16" ht="112" x14ac:dyDescent="0.2">
      <c r="A658" s="8" t="s">
        <v>296</v>
      </c>
      <c r="C658" s="7" t="s">
        <v>4</v>
      </c>
      <c r="K658" s="7" t="s">
        <v>3355</v>
      </c>
      <c r="L658" s="9">
        <v>44987</v>
      </c>
      <c r="M658" s="13">
        <v>0.46075231481481477</v>
      </c>
      <c r="N658" s="14">
        <v>202000457850610</v>
      </c>
      <c r="P658" t="str">
        <f t="shared" si="10"/>
        <v/>
      </c>
    </row>
    <row r="659" spans="1:16" ht="16" x14ac:dyDescent="0.2">
      <c r="A659" s="8" t="s">
        <v>259</v>
      </c>
      <c r="B659" s="7" t="s">
        <v>3487</v>
      </c>
      <c r="C659" s="7" t="s">
        <v>2</v>
      </c>
      <c r="D659" s="7" t="s">
        <v>3389</v>
      </c>
      <c r="E659" s="7" t="str">
        <f>IF(OR(D659="", D659="___"),"", LEFT(D659,FIND(" &gt;",D659)-1))</f>
        <v>Success</v>
      </c>
      <c r="F659" s="7" t="str">
        <f>IF(OR(E659="Success",E659="Qualified Success"),"Current",IF(E659="Failure",IF(RIGHT(D659,6)="Future","Future",IF(RIGHT(D659,10)="Irrelevant","Irrelevant","Current")),""))</f>
        <v>Current</v>
      </c>
      <c r="G659" s="7" t="str">
        <f>IF(OR(ISBLANK(D659),D659="Unclassifiable &gt;"),"",IF(ISNUMBER(SEARCH("Utterance",D659)),"Utterance",IF(ISNUMBER(SEARCH("Response",D659)),"Response",IF(ISNUMBER(SEARCH("Interaction",D659)),"Interaction",IF(ISNUMBER(SEARCH("System",D659)),"System","")))))</f>
        <v/>
      </c>
      <c r="H659" s="7" t="str">
        <f>IF(G659="Utterance", IF(ISNUMBER(SEARCH("Unrecognized",D659)), "Unrecognized", IF(ISNUMBER(SEARCH("Mismatched",D659)), "Mismatched", IF(ISNUMBER(SEARCH("False Positive",D659)), "False Positive", "Irrelevant"))), "")</f>
        <v/>
      </c>
      <c r="J659" s="7" t="s">
        <v>3743</v>
      </c>
      <c r="K659" s="7" t="s">
        <v>3355</v>
      </c>
      <c r="L659" s="9">
        <v>44987</v>
      </c>
      <c r="M659" s="13">
        <v>0.46288194444444447</v>
      </c>
      <c r="N659" s="14">
        <v>204440007008753</v>
      </c>
      <c r="O659" s="7">
        <f>IF(LEN(TRIM($A659))=0,0,LEN($A659)-LEN(SUBSTITUTE($A659," ",""))+1)</f>
        <v>4</v>
      </c>
      <c r="P659">
        <f t="shared" si="10"/>
        <v>3411</v>
      </c>
    </row>
    <row r="660" spans="1:16" ht="224" x14ac:dyDescent="0.2">
      <c r="A660" s="8" t="s">
        <v>3542</v>
      </c>
      <c r="C660" s="7" t="s">
        <v>4</v>
      </c>
      <c r="K660" s="7" t="s">
        <v>3355</v>
      </c>
      <c r="L660" s="9">
        <v>44987</v>
      </c>
      <c r="M660" s="13">
        <v>0.46291666666666664</v>
      </c>
      <c r="N660" s="14">
        <v>204440007008753</v>
      </c>
      <c r="P660" t="str">
        <f t="shared" si="10"/>
        <v/>
      </c>
    </row>
    <row r="661" spans="1:16" ht="16" x14ac:dyDescent="0.2">
      <c r="A661" s="8" t="s">
        <v>445</v>
      </c>
      <c r="C661" s="7" t="s">
        <v>2</v>
      </c>
      <c r="D661" s="7" t="s">
        <v>3389</v>
      </c>
      <c r="E661" s="7" t="str">
        <f>IF(OR(D661="", D661="___"),"", LEFT(D661,FIND(" &gt;",D661)-1))</f>
        <v>Success</v>
      </c>
      <c r="F661" s="7" t="str">
        <f>IF(OR(E661="Success",E661="Qualified Success"),"Current",IF(E661="Failure",IF(RIGHT(D661,6)="Future","Future",IF(RIGHT(D661,10)="Irrelevant","Irrelevant","Current")),""))</f>
        <v>Current</v>
      </c>
      <c r="G661" s="7" t="str">
        <f>IF(OR(ISBLANK(D661),D661="Unclassifiable &gt;"),"",IF(ISNUMBER(SEARCH("Utterance",D661)),"Utterance",IF(ISNUMBER(SEARCH("Response",D661)),"Response",IF(ISNUMBER(SEARCH("Interaction",D661)),"Interaction",IF(ISNUMBER(SEARCH("System",D661)),"System","")))))</f>
        <v/>
      </c>
      <c r="H661" s="7" t="str">
        <f>IF(G661="Utterance", IF(ISNUMBER(SEARCH("Unrecognized",D661)), "Unrecognized", IF(ISNUMBER(SEARCH("Mismatched",D661)), "Mismatched", IF(ISNUMBER(SEARCH("False Positive",D661)), "False Positive", "Irrelevant"))), "")</f>
        <v/>
      </c>
      <c r="J661" s="7" t="s">
        <v>3743</v>
      </c>
      <c r="K661" s="7" t="s">
        <v>3355</v>
      </c>
      <c r="L661" s="9">
        <v>44987</v>
      </c>
      <c r="M661" s="13">
        <v>0.46305555555555555</v>
      </c>
      <c r="N661" s="14">
        <v>204440007008753</v>
      </c>
      <c r="O661" s="7">
        <f>IF(LEN(TRIM($A661))=0,0,LEN($A661)-LEN(SUBSTITUTE($A661," ",""))+1)</f>
        <v>3</v>
      </c>
      <c r="P661">
        <f t="shared" si="10"/>
        <v>3411</v>
      </c>
    </row>
    <row r="662" spans="1:16" ht="160" x14ac:dyDescent="0.2">
      <c r="A662" s="8" t="s">
        <v>2763</v>
      </c>
      <c r="C662" s="7" t="s">
        <v>4</v>
      </c>
      <c r="K662" s="7" t="s">
        <v>3355</v>
      </c>
      <c r="L662" s="9">
        <v>44987</v>
      </c>
      <c r="M662" s="13">
        <v>0.46306712962962965</v>
      </c>
      <c r="N662" s="14">
        <v>204440007008753</v>
      </c>
      <c r="P662" t="str">
        <f t="shared" si="10"/>
        <v/>
      </c>
    </row>
    <row r="663" spans="1:16" ht="16" x14ac:dyDescent="0.2">
      <c r="A663" s="8" t="s">
        <v>1357</v>
      </c>
      <c r="C663" s="7" t="s">
        <v>2</v>
      </c>
      <c r="D663" s="7" t="s">
        <v>3389</v>
      </c>
      <c r="E663" s="7" t="str">
        <f>IF(OR(D663="", D663="___"),"", LEFT(D663,FIND(" &gt;",D663)-1))</f>
        <v>Success</v>
      </c>
      <c r="F663" s="7" t="str">
        <f>IF(OR(E663="Success",E663="Qualified Success"),"Current",IF(E663="Failure",IF(RIGHT(D663,6)="Future","Future",IF(RIGHT(D663,10)="Irrelevant","Irrelevant","Current")),""))</f>
        <v>Current</v>
      </c>
      <c r="G663" s="7" t="str">
        <f>IF(OR(ISBLANK(D663),D663="Unclassifiable &gt;"),"",IF(ISNUMBER(SEARCH("Utterance",D663)),"Utterance",IF(ISNUMBER(SEARCH("Response",D663)),"Response",IF(ISNUMBER(SEARCH("Interaction",D663)),"Interaction",IF(ISNUMBER(SEARCH("System",D663)),"System","")))))</f>
        <v/>
      </c>
      <c r="H663" s="7" t="str">
        <f>IF(G663="Utterance", IF(ISNUMBER(SEARCH("Unrecognized",D663)), "Unrecognized", IF(ISNUMBER(SEARCH("Mismatched",D663)), "Mismatched", IF(ISNUMBER(SEARCH("False Positive",D663)), "False Positive", "Irrelevant"))), "")</f>
        <v/>
      </c>
      <c r="J663" s="7" t="s">
        <v>3741</v>
      </c>
      <c r="K663" s="7" t="s">
        <v>3355</v>
      </c>
      <c r="L663" s="9">
        <v>44987</v>
      </c>
      <c r="M663" s="13">
        <v>0.47732638888888884</v>
      </c>
      <c r="N663" s="14">
        <v>204440007549734</v>
      </c>
      <c r="O663" s="7">
        <f>IF(LEN(TRIM($A663))=0,0,LEN($A663)-LEN(SUBSTITUTE($A663," ",""))+1)</f>
        <v>1</v>
      </c>
      <c r="P663">
        <f t="shared" si="10"/>
        <v>3411</v>
      </c>
    </row>
    <row r="664" spans="1:16" ht="64" x14ac:dyDescent="0.2">
      <c r="A664" s="8" t="s">
        <v>220</v>
      </c>
      <c r="C664" s="7" t="s">
        <v>4</v>
      </c>
      <c r="K664" s="7" t="s">
        <v>3355</v>
      </c>
      <c r="L664" s="9">
        <v>44987</v>
      </c>
      <c r="M664" s="13">
        <v>0.47732638888888884</v>
      </c>
      <c r="N664" s="14">
        <v>204440007549734</v>
      </c>
      <c r="P664" t="str">
        <f t="shared" si="10"/>
        <v/>
      </c>
    </row>
    <row r="665" spans="1:16" ht="16" x14ac:dyDescent="0.2">
      <c r="A665" s="8" t="s">
        <v>2700</v>
      </c>
      <c r="C665" s="7" t="s">
        <v>2</v>
      </c>
      <c r="D665" s="7" t="s">
        <v>3389</v>
      </c>
      <c r="E665" s="7" t="str">
        <f>IF(OR(D665="", D665="___"),"", LEFT(D665,FIND(" &gt;",D665)-1))</f>
        <v>Success</v>
      </c>
      <c r="F665" s="7" t="str">
        <f>IF(OR(E665="Success",E665="Qualified Success"),"Current",IF(E665="Failure",IF(RIGHT(D665,6)="Future","Future",IF(RIGHT(D665,10)="Irrelevant","Irrelevant","Current")),""))</f>
        <v>Current</v>
      </c>
      <c r="G665" s="7" t="str">
        <f>IF(OR(ISBLANK(D665),D665="Unclassifiable &gt;"),"",IF(ISNUMBER(SEARCH("Utterance",D665)),"Utterance",IF(ISNUMBER(SEARCH("Response",D665)),"Response",IF(ISNUMBER(SEARCH("Interaction",D665)),"Interaction",IF(ISNUMBER(SEARCH("System",D665)),"System","")))))</f>
        <v/>
      </c>
      <c r="H665" s="7" t="str">
        <f>IF(G665="Utterance", IF(ISNUMBER(SEARCH("Unrecognized",D665)), "Unrecognized", IF(ISNUMBER(SEARCH("Mismatched",D665)), "Mismatched", IF(ISNUMBER(SEARCH("False Positive",D665)), "False Positive", "Irrelevant"))), "")</f>
        <v/>
      </c>
      <c r="J665" s="7" t="s">
        <v>3428</v>
      </c>
      <c r="K665" s="7" t="s">
        <v>3355</v>
      </c>
      <c r="L665" s="9">
        <v>44987</v>
      </c>
      <c r="M665" s="13">
        <v>0.48197916666666668</v>
      </c>
      <c r="N665" s="14">
        <v>204440003540484</v>
      </c>
      <c r="O665" s="7">
        <f>IF(LEN(TRIM($A665))=0,0,LEN($A665)-LEN(SUBSTITUTE($A665," ",""))+1)</f>
        <v>4</v>
      </c>
      <c r="P665">
        <f t="shared" si="10"/>
        <v>3411</v>
      </c>
    </row>
    <row r="666" spans="1:16" ht="64" x14ac:dyDescent="0.2">
      <c r="A666" s="8" t="s">
        <v>254</v>
      </c>
      <c r="C666" s="7" t="s">
        <v>4</v>
      </c>
      <c r="K666" s="7" t="s">
        <v>3355</v>
      </c>
      <c r="L666" s="9">
        <v>44987</v>
      </c>
      <c r="M666" s="13">
        <v>0.48197916666666668</v>
      </c>
      <c r="N666" s="14">
        <v>204440003540484</v>
      </c>
      <c r="P666" t="str">
        <f t="shared" si="10"/>
        <v/>
      </c>
    </row>
    <row r="667" spans="1:16" ht="16" x14ac:dyDescent="0.2">
      <c r="A667" s="8" t="s">
        <v>2754</v>
      </c>
      <c r="C667" s="7" t="s">
        <v>2</v>
      </c>
      <c r="D667" s="7" t="s">
        <v>3391</v>
      </c>
      <c r="E667" s="7" t="str">
        <f>IF(OR(D667="", D667="___"),"", LEFT(D667,FIND(" &gt;",D667)-1))</f>
        <v>Failure</v>
      </c>
      <c r="F667" s="7" t="str">
        <f>IF(OR(E667="Success",E667="Qualified Success"),"Current",IF(E667="Failure",IF(RIGHT(D667,6)="Future","Future",IF(RIGHT(D667,10)="Irrelevant","Irrelevant","Current")),""))</f>
        <v>Current</v>
      </c>
      <c r="G667" s="7" t="str">
        <f>IF(OR(ISBLANK(D667),D667="Unclassifiable &gt;"),"",IF(ISNUMBER(SEARCH("Utterance",D667)),"Utterance",IF(ISNUMBER(SEARCH("Response",D667)),"Response",IF(ISNUMBER(SEARCH("Interaction",D667)),"Interaction",IF(ISNUMBER(SEARCH("System",D667)),"System","")))))</f>
        <v>Utterance</v>
      </c>
      <c r="H667" s="7" t="str">
        <f>IF(G667="Utterance", IF(ISNUMBER(SEARCH("Unrecognized",D667)), "Unrecognized", IF(ISNUMBER(SEARCH("Mismatched",D667)), "Mismatched", IF(ISNUMBER(SEARCH("False Positive",D667)), "False Positive", "Irrelevant"))), "")</f>
        <v>Mismatched</v>
      </c>
      <c r="J667" s="7" t="s">
        <v>3750</v>
      </c>
      <c r="K667" s="7" t="s">
        <v>3355</v>
      </c>
      <c r="L667" s="9">
        <v>44987</v>
      </c>
      <c r="M667" s="13">
        <v>0.48856481481481479</v>
      </c>
      <c r="N667" s="14">
        <v>204440003542736</v>
      </c>
      <c r="O667" s="7">
        <f>IF(LEN(TRIM($A667))=0,0,LEN($A667)-LEN(SUBSTITUTE($A667," ",""))+1)</f>
        <v>4</v>
      </c>
      <c r="P667">
        <f t="shared" si="10"/>
        <v>705</v>
      </c>
    </row>
    <row r="668" spans="1:16" ht="16" x14ac:dyDescent="0.2">
      <c r="A668" s="8" t="s">
        <v>339</v>
      </c>
      <c r="C668" s="7" t="s">
        <v>4</v>
      </c>
      <c r="K668" s="7" t="s">
        <v>3355</v>
      </c>
      <c r="L668" s="9">
        <v>44987</v>
      </c>
      <c r="M668" s="13">
        <v>0.48885416666666665</v>
      </c>
      <c r="N668" s="14">
        <v>204440003542736</v>
      </c>
      <c r="P668" t="str">
        <f t="shared" si="10"/>
        <v/>
      </c>
    </row>
    <row r="669" spans="1:16" ht="16" x14ac:dyDescent="0.2">
      <c r="A669" s="8" t="s">
        <v>1168</v>
      </c>
      <c r="C669" s="7" t="s">
        <v>2</v>
      </c>
      <c r="D669" s="7" t="s">
        <v>3389</v>
      </c>
      <c r="E669" s="7" t="str">
        <f>IF(OR(D669="", D669="___"),"", LEFT(D669,FIND(" &gt;",D669)-1))</f>
        <v>Success</v>
      </c>
      <c r="F669" s="7" t="str">
        <f>IF(OR(E669="Success",E669="Qualified Success"),"Current",IF(E669="Failure",IF(RIGHT(D669,6)="Future","Future",IF(RIGHT(D669,10)="Irrelevant","Irrelevant","Current")),""))</f>
        <v>Current</v>
      </c>
      <c r="G669" s="7" t="str">
        <f>IF(OR(ISBLANK(D669),D669="Unclassifiable &gt;"),"",IF(ISNUMBER(SEARCH("Utterance",D669)),"Utterance",IF(ISNUMBER(SEARCH("Response",D669)),"Response",IF(ISNUMBER(SEARCH("Interaction",D669)),"Interaction",IF(ISNUMBER(SEARCH("System",D669)),"System","")))))</f>
        <v/>
      </c>
      <c r="H669" s="7" t="str">
        <f>IF(G669="Utterance", IF(ISNUMBER(SEARCH("Unrecognized",D669)), "Unrecognized", IF(ISNUMBER(SEARCH("Mismatched",D669)), "Mismatched", IF(ISNUMBER(SEARCH("False Positive",D669)), "False Positive", "Irrelevant"))), "")</f>
        <v/>
      </c>
      <c r="J669" s="7" t="s">
        <v>3748</v>
      </c>
      <c r="K669" s="7" t="s">
        <v>3355</v>
      </c>
      <c r="L669" s="9">
        <v>44987</v>
      </c>
      <c r="M669" s="13">
        <v>0.50358796296296293</v>
      </c>
      <c r="N669" s="14">
        <v>202000033877882</v>
      </c>
      <c r="O669" s="7">
        <f>IF(LEN(TRIM($A669))=0,0,LEN($A669)-LEN(SUBSTITUTE($A669," ",""))+1)</f>
        <v>1</v>
      </c>
      <c r="P669">
        <f t="shared" si="10"/>
        <v>3411</v>
      </c>
    </row>
    <row r="670" spans="1:16" ht="112" x14ac:dyDescent="0.2">
      <c r="A670" s="8" t="s">
        <v>321</v>
      </c>
      <c r="C670" s="7" t="s">
        <v>4</v>
      </c>
      <c r="K670" s="7" t="s">
        <v>3355</v>
      </c>
      <c r="L670" s="9">
        <v>44987</v>
      </c>
      <c r="M670" s="13">
        <v>0.50358796296296293</v>
      </c>
      <c r="N670" s="14">
        <v>202000033877882</v>
      </c>
      <c r="P670" t="str">
        <f t="shared" si="10"/>
        <v/>
      </c>
    </row>
    <row r="671" spans="1:16" ht="16" x14ac:dyDescent="0.2">
      <c r="A671" s="8" t="s">
        <v>2733</v>
      </c>
      <c r="C671" s="7" t="s">
        <v>2</v>
      </c>
      <c r="D671" s="7" t="s">
        <v>3389</v>
      </c>
      <c r="E671" s="7" t="str">
        <f>IF(OR(D671="", D671="___"),"", LEFT(D671,FIND(" &gt;",D671)-1))</f>
        <v>Success</v>
      </c>
      <c r="F671" s="7" t="str">
        <f>IF(OR(E671="Success",E671="Qualified Success"),"Current",IF(E671="Failure",IF(RIGHT(D671,6)="Future","Future",IF(RIGHT(D671,10)="Irrelevant","Irrelevant","Current")),""))</f>
        <v>Current</v>
      </c>
      <c r="G671" s="7" t="str">
        <f>IF(OR(ISBLANK(D671),D671="Unclassifiable &gt;"),"",IF(ISNUMBER(SEARCH("Utterance",D671)),"Utterance",IF(ISNUMBER(SEARCH("Response",D671)),"Response",IF(ISNUMBER(SEARCH("Interaction",D671)),"Interaction",IF(ISNUMBER(SEARCH("System",D671)),"System","")))))</f>
        <v/>
      </c>
      <c r="H671" s="7" t="str">
        <f>IF(G671="Utterance", IF(ISNUMBER(SEARCH("Unrecognized",D671)), "Unrecognized", IF(ISNUMBER(SEARCH("Mismatched",D671)), "Mismatched", IF(ISNUMBER(SEARCH("False Positive",D671)), "False Positive", "Irrelevant"))), "")</f>
        <v/>
      </c>
      <c r="J671" s="7" t="s">
        <v>3741</v>
      </c>
      <c r="K671" s="7" t="s">
        <v>3355</v>
      </c>
      <c r="L671" s="9">
        <v>44987</v>
      </c>
      <c r="M671" s="13">
        <v>0.50675925925925924</v>
      </c>
      <c r="N671" s="14">
        <v>204440003541651</v>
      </c>
      <c r="O671" s="7">
        <f>IF(LEN(TRIM($A671))=0,0,LEN($A671)-LEN(SUBSTITUTE($A671," ",""))+1)</f>
        <v>6</v>
      </c>
      <c r="P671">
        <f t="shared" si="10"/>
        <v>3411</v>
      </c>
    </row>
    <row r="672" spans="1:16" ht="160" x14ac:dyDescent="0.2">
      <c r="A672" s="8" t="s">
        <v>238</v>
      </c>
      <c r="C672" s="7" t="s">
        <v>4</v>
      </c>
      <c r="K672" s="7" t="s">
        <v>3355</v>
      </c>
      <c r="L672" s="9">
        <v>44987</v>
      </c>
      <c r="M672" s="13">
        <v>0.50675925925925924</v>
      </c>
      <c r="N672" s="14">
        <v>204440003541651</v>
      </c>
      <c r="P672" t="str">
        <f t="shared" si="10"/>
        <v/>
      </c>
    </row>
    <row r="673" spans="1:16" ht="16" x14ac:dyDescent="0.2">
      <c r="A673" s="8" t="s">
        <v>269</v>
      </c>
      <c r="B673" s="7" t="s">
        <v>3487</v>
      </c>
      <c r="C673" s="7" t="s">
        <v>2</v>
      </c>
      <c r="D673" s="7" t="s">
        <v>3389</v>
      </c>
      <c r="E673" s="7" t="str">
        <f>IF(OR(D673="", D673="___"),"", LEFT(D673,FIND(" &gt;",D673)-1))</f>
        <v>Success</v>
      </c>
      <c r="F673" s="7" t="str">
        <f>IF(OR(E673="Success",E673="Qualified Success"),"Current",IF(E673="Failure",IF(RIGHT(D673,6)="Future","Future",IF(RIGHT(D673,10)="Irrelevant","Irrelevant","Current")),""))</f>
        <v>Current</v>
      </c>
      <c r="G673" s="7" t="str">
        <f>IF(OR(ISBLANK(D673),D673="Unclassifiable &gt;"),"",IF(ISNUMBER(SEARCH("Utterance",D673)),"Utterance",IF(ISNUMBER(SEARCH("Response",D673)),"Response",IF(ISNUMBER(SEARCH("Interaction",D673)),"Interaction",IF(ISNUMBER(SEARCH("System",D673)),"System","")))))</f>
        <v/>
      </c>
      <c r="H673" s="7" t="str">
        <f>IF(G673="Utterance", IF(ISNUMBER(SEARCH("Unrecognized",D673)), "Unrecognized", IF(ISNUMBER(SEARCH("Mismatched",D673)), "Mismatched", IF(ISNUMBER(SEARCH("False Positive",D673)), "False Positive", "Irrelevant"))), "")</f>
        <v/>
      </c>
      <c r="J673" s="7" t="s">
        <v>3428</v>
      </c>
      <c r="K673" s="7" t="s">
        <v>3355</v>
      </c>
      <c r="L673" s="9">
        <v>44987</v>
      </c>
      <c r="M673" s="13">
        <v>0.50688657407407411</v>
      </c>
      <c r="N673" s="14">
        <v>204440003495282</v>
      </c>
      <c r="O673" s="7">
        <f>IF(LEN(TRIM($A673))=0,0,LEN($A673)-LEN(SUBSTITUTE($A673," ",""))+1)</f>
        <v>3</v>
      </c>
      <c r="P673">
        <f t="shared" si="10"/>
        <v>3411</v>
      </c>
    </row>
    <row r="674" spans="1:16" ht="64" x14ac:dyDescent="0.2">
      <c r="A674" s="8" t="s">
        <v>270</v>
      </c>
      <c r="C674" s="7" t="s">
        <v>4</v>
      </c>
      <c r="K674" s="7" t="s">
        <v>3355</v>
      </c>
      <c r="L674" s="9">
        <v>44987</v>
      </c>
      <c r="M674" s="13">
        <v>0.50688657407407411</v>
      </c>
      <c r="N674" s="14">
        <v>204440003495282</v>
      </c>
      <c r="P674" t="str">
        <f t="shared" si="10"/>
        <v/>
      </c>
    </row>
    <row r="675" spans="1:16" ht="16" x14ac:dyDescent="0.2">
      <c r="A675" s="8" t="s">
        <v>1947</v>
      </c>
      <c r="C675" s="7" t="s">
        <v>2</v>
      </c>
      <c r="D675" s="7" t="s">
        <v>3389</v>
      </c>
      <c r="E675" s="7" t="str">
        <f>IF(OR(D675="", D675="___"),"", LEFT(D675,FIND(" &gt;",D675)-1))</f>
        <v>Success</v>
      </c>
      <c r="F675" s="7" t="str">
        <f>IF(OR(E675="Success",E675="Qualified Success"),"Current",IF(E675="Failure",IF(RIGHT(D675,6)="Future","Future",IF(RIGHT(D675,10)="Irrelevant","Irrelevant","Current")),""))</f>
        <v>Current</v>
      </c>
      <c r="G675" s="7" t="str">
        <f>IF(OR(ISBLANK(D675),D675="Unclassifiable &gt;"),"",IF(ISNUMBER(SEARCH("Utterance",D675)),"Utterance",IF(ISNUMBER(SEARCH("Response",D675)),"Response",IF(ISNUMBER(SEARCH("Interaction",D675)),"Interaction",IF(ISNUMBER(SEARCH("System",D675)),"System","")))))</f>
        <v/>
      </c>
      <c r="H675" s="7" t="str">
        <f>IF(G675="Utterance", IF(ISNUMBER(SEARCH("Unrecognized",D675)), "Unrecognized", IF(ISNUMBER(SEARCH("Mismatched",D675)), "Mismatched", IF(ISNUMBER(SEARCH("False Positive",D675)), "False Positive", "Irrelevant"))), "")</f>
        <v/>
      </c>
      <c r="J675" s="7" t="s">
        <v>3428</v>
      </c>
      <c r="K675" s="7" t="s">
        <v>3355</v>
      </c>
      <c r="L675" s="9">
        <v>44987</v>
      </c>
      <c r="M675" s="13">
        <v>0.50708333333333333</v>
      </c>
      <c r="N675" s="14">
        <v>204440003495282</v>
      </c>
      <c r="O675" s="7">
        <f>IF(LEN(TRIM($A675))=0,0,LEN($A675)-LEN(SUBSTITUTE($A675," ",""))+1)</f>
        <v>1</v>
      </c>
      <c r="P675">
        <f t="shared" si="10"/>
        <v>3411</v>
      </c>
    </row>
    <row r="676" spans="1:16" ht="64" x14ac:dyDescent="0.2">
      <c r="A676" s="8" t="s">
        <v>220</v>
      </c>
      <c r="C676" s="7" t="s">
        <v>4</v>
      </c>
      <c r="K676" s="7" t="s">
        <v>3355</v>
      </c>
      <c r="L676" s="9">
        <v>44987</v>
      </c>
      <c r="M676" s="13">
        <v>0.50708333333333333</v>
      </c>
      <c r="N676" s="14">
        <v>204440003495282</v>
      </c>
      <c r="P676" t="str">
        <f t="shared" si="10"/>
        <v/>
      </c>
    </row>
    <row r="677" spans="1:16" ht="16" x14ac:dyDescent="0.2">
      <c r="A677" s="8" t="s">
        <v>550</v>
      </c>
      <c r="C677" s="7" t="s">
        <v>2</v>
      </c>
      <c r="D677" s="7" t="s">
        <v>3389</v>
      </c>
      <c r="E677" s="7" t="str">
        <f>IF(OR(D677="", D677="___"),"", LEFT(D677,FIND(" &gt;",D677)-1))</f>
        <v>Success</v>
      </c>
      <c r="F677" s="7" t="str">
        <f>IF(OR(E677="Success",E677="Qualified Success"),"Current",IF(E677="Failure",IF(RIGHT(D677,6)="Future","Future",IF(RIGHT(D677,10)="Irrelevant","Irrelevant","Current")),""))</f>
        <v>Current</v>
      </c>
      <c r="G677" s="7" t="str">
        <f>IF(OR(ISBLANK(D677),D677="Unclassifiable &gt;"),"",IF(ISNUMBER(SEARCH("Utterance",D677)),"Utterance",IF(ISNUMBER(SEARCH("Response",D677)),"Response",IF(ISNUMBER(SEARCH("Interaction",D677)),"Interaction",IF(ISNUMBER(SEARCH("System",D677)),"System","")))))</f>
        <v/>
      </c>
      <c r="H677" s="7" t="str">
        <f>IF(G677="Utterance", IF(ISNUMBER(SEARCH("Unrecognized",D677)), "Unrecognized", IF(ISNUMBER(SEARCH("Mismatched",D677)), "Mismatched", IF(ISNUMBER(SEARCH("False Positive",D677)), "False Positive", "Irrelevant"))), "")</f>
        <v/>
      </c>
      <c r="J677" s="7" t="s">
        <v>3741</v>
      </c>
      <c r="K677" s="7" t="s">
        <v>3355</v>
      </c>
      <c r="L677" s="9">
        <v>44987</v>
      </c>
      <c r="M677" s="13">
        <v>0.50774305555555554</v>
      </c>
      <c r="N677" s="14">
        <v>204440003490262</v>
      </c>
      <c r="O677" s="7">
        <f>IF(LEN(TRIM($A677))=0,0,LEN($A677)-LEN(SUBSTITUTE($A677," ",""))+1)</f>
        <v>3</v>
      </c>
      <c r="P677">
        <f t="shared" si="10"/>
        <v>3411</v>
      </c>
    </row>
    <row r="678" spans="1:16" ht="160" x14ac:dyDescent="0.2">
      <c r="A678" s="8" t="s">
        <v>238</v>
      </c>
      <c r="C678" s="7" t="s">
        <v>4</v>
      </c>
      <c r="K678" s="7" t="s">
        <v>3355</v>
      </c>
      <c r="L678" s="9">
        <v>44987</v>
      </c>
      <c r="M678" s="13">
        <v>0.50774305555555554</v>
      </c>
      <c r="N678" s="14">
        <v>204440003490262</v>
      </c>
      <c r="P678" t="str">
        <f t="shared" si="10"/>
        <v/>
      </c>
    </row>
    <row r="679" spans="1:16" ht="16" x14ac:dyDescent="0.2">
      <c r="A679" s="8" t="s">
        <v>2425</v>
      </c>
      <c r="C679" s="7" t="s">
        <v>2</v>
      </c>
      <c r="D679" s="7" t="s">
        <v>3389</v>
      </c>
      <c r="E679" s="7" t="str">
        <f>IF(OR(D679="", D679="___"),"", LEFT(D679,FIND(" &gt;",D679)-1))</f>
        <v>Success</v>
      </c>
      <c r="F679" s="7" t="str">
        <f>IF(OR(E679="Success",E679="Qualified Success"),"Current",IF(E679="Failure",IF(RIGHT(D679,6)="Future","Future",IF(RIGHT(D679,10)="Irrelevant","Irrelevant","Current")),""))</f>
        <v>Current</v>
      </c>
      <c r="G679" s="7" t="str">
        <f>IF(OR(ISBLANK(D679),D679="Unclassifiable &gt;"),"",IF(ISNUMBER(SEARCH("Utterance",D679)),"Utterance",IF(ISNUMBER(SEARCH("Response",D679)),"Response",IF(ISNUMBER(SEARCH("Interaction",D679)),"Interaction",IF(ISNUMBER(SEARCH("System",D679)),"System","")))))</f>
        <v/>
      </c>
      <c r="H679" s="7" t="str">
        <f>IF(G679="Utterance", IF(ISNUMBER(SEARCH("Unrecognized",D679)), "Unrecognized", IF(ISNUMBER(SEARCH("Mismatched",D679)), "Mismatched", IF(ISNUMBER(SEARCH("False Positive",D679)), "False Positive", "Irrelevant"))), "")</f>
        <v/>
      </c>
      <c r="J679" s="7" t="s">
        <v>3756</v>
      </c>
      <c r="K679" s="7" t="s">
        <v>3355</v>
      </c>
      <c r="L679" s="9">
        <v>44987</v>
      </c>
      <c r="M679" s="13">
        <v>0.50798611111111114</v>
      </c>
      <c r="N679" s="14">
        <v>204440003506149</v>
      </c>
      <c r="O679" s="7">
        <f>IF(LEN(TRIM($A679))=0,0,LEN($A679)-LEN(SUBSTITUTE($A679," ",""))+1)</f>
        <v>2</v>
      </c>
      <c r="P679">
        <f t="shared" si="10"/>
        <v>3411</v>
      </c>
    </row>
    <row r="680" spans="1:16" ht="112" x14ac:dyDescent="0.2">
      <c r="A680" s="8" t="s">
        <v>226</v>
      </c>
      <c r="C680" s="7" t="s">
        <v>4</v>
      </c>
      <c r="K680" s="7" t="s">
        <v>3355</v>
      </c>
      <c r="L680" s="9">
        <v>44987</v>
      </c>
      <c r="M680" s="13">
        <v>0.50798611111111114</v>
      </c>
      <c r="N680" s="14">
        <v>204440003506149</v>
      </c>
      <c r="P680" t="str">
        <f t="shared" si="10"/>
        <v/>
      </c>
    </row>
    <row r="681" spans="1:16" ht="16" x14ac:dyDescent="0.2">
      <c r="A681" s="8" t="s">
        <v>3298</v>
      </c>
      <c r="C681" s="7" t="s">
        <v>2</v>
      </c>
      <c r="D681" s="7" t="s">
        <v>3408</v>
      </c>
      <c r="E681" s="7" t="str">
        <f>IF(OR(D681="", D681="___"),"", LEFT(D681,FIND(" &gt;",D681)-1))</f>
        <v>Qualified Success</v>
      </c>
      <c r="F681" s="7" t="str">
        <f>IF(OR(E681="Success",E681="Qualified Success"),"Current",IF(E681="Failure",IF(RIGHT(D681,6)="Future","Future",IF(RIGHT(D681,10)="Irrelevant","Irrelevant","Current")),""))</f>
        <v>Current</v>
      </c>
      <c r="G681" s="7" t="str">
        <f>IF(OR(ISBLANK(D681),D681="Unclassifiable &gt;"),"",IF(ISNUMBER(SEARCH("Utterance",D681)),"Utterance",IF(ISNUMBER(SEARCH("Response",D681)),"Response",IF(ISNUMBER(SEARCH("Interaction",D681)),"Interaction",IF(ISNUMBER(SEARCH("System",D681)),"System","")))))</f>
        <v>Response</v>
      </c>
      <c r="H681" s="7" t="str">
        <f>IF(G681="Utterance", IF(ISNUMBER(SEARCH("Unrecognized",D681)), "Unrecognized", IF(ISNUMBER(SEARCH("Mismatched",D681)), "Mismatched", IF(ISNUMBER(SEARCH("False Positive",D681)), "False Positive", "Irrelevant"))), "")</f>
        <v/>
      </c>
      <c r="J681" s="7" t="s">
        <v>3439</v>
      </c>
      <c r="K681" s="7" t="s">
        <v>3355</v>
      </c>
      <c r="L681" s="9">
        <v>44987</v>
      </c>
      <c r="M681" s="13">
        <v>0.51115740740740734</v>
      </c>
      <c r="N681" s="14">
        <v>513003337179370</v>
      </c>
      <c r="O681" s="7">
        <f>IF(LEN(TRIM($A681))=0,0,LEN($A681)-LEN(SUBSTITUTE($A681," ",""))+1)</f>
        <v>10</v>
      </c>
      <c r="P681">
        <f t="shared" si="10"/>
        <v>46</v>
      </c>
    </row>
    <row r="682" spans="1:16" ht="176" x14ac:dyDescent="0.2">
      <c r="A682" s="8" t="s">
        <v>937</v>
      </c>
      <c r="C682" s="7" t="s">
        <v>4</v>
      </c>
      <c r="K682" s="7" t="s">
        <v>3355</v>
      </c>
      <c r="L682" s="9">
        <v>44987</v>
      </c>
      <c r="M682" s="13">
        <v>0.51115740740740734</v>
      </c>
      <c r="N682" s="14">
        <v>513003337179370</v>
      </c>
      <c r="P682" t="str">
        <f t="shared" si="10"/>
        <v/>
      </c>
    </row>
    <row r="683" spans="1:16" ht="16" x14ac:dyDescent="0.2">
      <c r="A683" s="8" t="s">
        <v>3297</v>
      </c>
      <c r="C683" s="7" t="s">
        <v>2</v>
      </c>
      <c r="D683" s="7" t="s">
        <v>3411</v>
      </c>
      <c r="E683" s="7" t="str">
        <f>IF(OR(D683="", D683="___"),"", LEFT(D683,FIND(" &gt;",D683)-1))</f>
        <v>Qualified Success</v>
      </c>
      <c r="F683" s="7" t="str">
        <f>IF(OR(E683="Success",E683="Qualified Success"),"Current",IF(E683="Failure",IF(RIGHT(D683,6)="Future","Future",IF(RIGHT(D683,10)="Irrelevant","Irrelevant","Current")),""))</f>
        <v>Current</v>
      </c>
      <c r="G683" s="7" t="str">
        <f>IF(OR(ISBLANK(D683),D683="Unclassifiable &gt;"),"",IF(ISNUMBER(SEARCH("Utterance",D683)),"Utterance",IF(ISNUMBER(SEARCH("Response",D683)),"Response",IF(ISNUMBER(SEARCH("Interaction",D683)),"Interaction",IF(ISNUMBER(SEARCH("System",D683)),"System","")))))</f>
        <v>Response</v>
      </c>
      <c r="H683" s="7" t="str">
        <f>IF(G683="Utterance", IF(ISNUMBER(SEARCH("Unrecognized",D683)), "Unrecognized", IF(ISNUMBER(SEARCH("Mismatched",D683)), "Mismatched", IF(ISNUMBER(SEARCH("False Positive",D683)), "False Positive", "Irrelevant"))), "")</f>
        <v/>
      </c>
      <c r="J683" s="7" t="s">
        <v>3439</v>
      </c>
      <c r="K683" s="7" t="s">
        <v>3355</v>
      </c>
      <c r="L683" s="9">
        <v>44987</v>
      </c>
      <c r="M683" s="13">
        <v>0.5116087962962963</v>
      </c>
      <c r="N683" s="14">
        <v>513003337179370</v>
      </c>
      <c r="O683" s="7">
        <f>IF(LEN(TRIM($A683))=0,0,LEN($A683)-LEN(SUBSTITUTE($A683," ",""))+1)</f>
        <v>9</v>
      </c>
      <c r="P683">
        <f t="shared" si="10"/>
        <v>201</v>
      </c>
    </row>
    <row r="684" spans="1:16" ht="176" x14ac:dyDescent="0.2">
      <c r="A684" s="8" t="s">
        <v>937</v>
      </c>
      <c r="C684" s="7" t="s">
        <v>4</v>
      </c>
      <c r="K684" s="7" t="s">
        <v>3355</v>
      </c>
      <c r="L684" s="9">
        <v>44987</v>
      </c>
      <c r="M684" s="13">
        <v>0.5116087962962963</v>
      </c>
      <c r="N684" s="14">
        <v>513003337179370</v>
      </c>
      <c r="P684" t="str">
        <f t="shared" si="10"/>
        <v/>
      </c>
    </row>
    <row r="685" spans="1:16" ht="16" x14ac:dyDescent="0.2">
      <c r="A685" s="8" t="s">
        <v>3299</v>
      </c>
      <c r="C685" s="7" t="s">
        <v>2</v>
      </c>
      <c r="D685" s="7" t="s">
        <v>3391</v>
      </c>
      <c r="E685" s="7" t="str">
        <f>IF(OR(D685="", D685="___"),"", LEFT(D685,FIND(" &gt;",D685)-1))</f>
        <v>Failure</v>
      </c>
      <c r="F685" s="7" t="str">
        <f>IF(OR(E685="Success",E685="Qualified Success"),"Current",IF(E685="Failure",IF(RIGHT(D685,6)="Future","Future",IF(RIGHT(D685,10)="Irrelevant","Irrelevant","Current")),""))</f>
        <v>Current</v>
      </c>
      <c r="G685" s="7" t="str">
        <f>IF(OR(ISBLANK(D685),D685="Unclassifiable &gt;"),"",IF(ISNUMBER(SEARCH("Utterance",D685)),"Utterance",IF(ISNUMBER(SEARCH("Response",D685)),"Response",IF(ISNUMBER(SEARCH("Interaction",D685)),"Interaction",IF(ISNUMBER(SEARCH("System",D685)),"System","")))))</f>
        <v>Utterance</v>
      </c>
      <c r="H685" s="7" t="str">
        <f>IF(G685="Utterance", IF(ISNUMBER(SEARCH("Unrecognized",D685)), "Unrecognized", IF(ISNUMBER(SEARCH("Mismatched",D685)), "Mismatched", IF(ISNUMBER(SEARCH("False Positive",D685)), "False Positive", "Irrelevant"))), "")</f>
        <v>Mismatched</v>
      </c>
      <c r="J685" s="7" t="s">
        <v>3439</v>
      </c>
      <c r="K685" s="7" t="s">
        <v>3355</v>
      </c>
      <c r="L685" s="9">
        <v>44987</v>
      </c>
      <c r="M685" s="13">
        <v>0.51187499999999997</v>
      </c>
      <c r="N685" s="14">
        <v>513003337179370</v>
      </c>
      <c r="O685" s="7">
        <f>IF(LEN(TRIM($A685))=0,0,LEN($A685)-LEN(SUBSTITUTE($A685," ",""))+1)</f>
        <v>4</v>
      </c>
      <c r="P685">
        <f t="shared" si="10"/>
        <v>705</v>
      </c>
    </row>
    <row r="686" spans="1:16" ht="112" x14ac:dyDescent="0.2">
      <c r="A686" s="8" t="s">
        <v>298</v>
      </c>
      <c r="C686" s="7" t="s">
        <v>4</v>
      </c>
      <c r="K686" s="7" t="s">
        <v>3355</v>
      </c>
      <c r="L686" s="9">
        <v>44987</v>
      </c>
      <c r="M686" s="13">
        <v>0.51187499999999997</v>
      </c>
      <c r="N686" s="14">
        <v>513003337179370</v>
      </c>
      <c r="P686" t="str">
        <f t="shared" si="10"/>
        <v/>
      </c>
    </row>
    <row r="687" spans="1:16" ht="16" x14ac:dyDescent="0.2">
      <c r="A687" s="8" t="s">
        <v>313</v>
      </c>
      <c r="C687" s="7" t="s">
        <v>2</v>
      </c>
      <c r="D687" s="7" t="s">
        <v>3408</v>
      </c>
      <c r="E687" s="7" t="str">
        <f>IF(OR(D687="", D687="___"),"", LEFT(D687,FIND(" &gt;",D687)-1))</f>
        <v>Qualified Success</v>
      </c>
      <c r="F687" s="7" t="str">
        <f>IF(OR(E687="Success",E687="Qualified Success"),"Current",IF(E687="Failure",IF(RIGHT(D687,6)="Future","Future",IF(RIGHT(D687,10)="Irrelevant","Irrelevant","Current")),""))</f>
        <v>Current</v>
      </c>
      <c r="G687" s="7" t="str">
        <f>IF(OR(ISBLANK(D687),D687="Unclassifiable &gt;"),"",IF(ISNUMBER(SEARCH("Utterance",D687)),"Utterance",IF(ISNUMBER(SEARCH("Response",D687)),"Response",IF(ISNUMBER(SEARCH("Interaction",D687)),"Interaction",IF(ISNUMBER(SEARCH("System",D687)),"System","")))))</f>
        <v>Response</v>
      </c>
      <c r="H687" s="7" t="str">
        <f>IF(G687="Utterance", IF(ISNUMBER(SEARCH("Unrecognized",D687)), "Unrecognized", IF(ISNUMBER(SEARCH("Mismatched",D687)), "Mismatched", IF(ISNUMBER(SEARCH("False Positive",D687)), "False Positive", "Irrelevant"))), "")</f>
        <v/>
      </c>
      <c r="J687" s="7" t="s">
        <v>3741</v>
      </c>
      <c r="K687" s="7" t="s">
        <v>3355</v>
      </c>
      <c r="L687" s="9">
        <v>44987</v>
      </c>
      <c r="M687" s="13">
        <v>0.51248842592592592</v>
      </c>
      <c r="N687" s="14">
        <v>202000369644560</v>
      </c>
      <c r="O687" s="7">
        <f>IF(LEN(TRIM($A687))=0,0,LEN($A687)-LEN(SUBSTITUTE($A687," ",""))+1)</f>
        <v>3</v>
      </c>
      <c r="P687">
        <f t="shared" si="10"/>
        <v>46</v>
      </c>
    </row>
    <row r="688" spans="1:16" ht="169" customHeight="1" x14ac:dyDescent="0.2">
      <c r="A688" s="8" t="s">
        <v>238</v>
      </c>
      <c r="C688" s="7" t="s">
        <v>4</v>
      </c>
      <c r="K688" s="7" t="s">
        <v>3355</v>
      </c>
      <c r="L688" s="9">
        <v>44987</v>
      </c>
      <c r="M688" s="13">
        <v>0.51248842592592592</v>
      </c>
      <c r="N688" s="14">
        <v>202000369644560</v>
      </c>
      <c r="P688" t="str">
        <f t="shared" si="10"/>
        <v/>
      </c>
    </row>
    <row r="689" spans="1:16" ht="16" x14ac:dyDescent="0.2">
      <c r="A689" s="8" t="s">
        <v>3296</v>
      </c>
      <c r="C689" s="7" t="s">
        <v>2</v>
      </c>
      <c r="D689" s="7" t="s">
        <v>3411</v>
      </c>
      <c r="E689" s="7" t="str">
        <f>IF(OR(D689="", D689="___"),"", LEFT(D689,FIND(" &gt;",D689)-1))</f>
        <v>Qualified Success</v>
      </c>
      <c r="F689" s="7" t="str">
        <f>IF(OR(E689="Success",E689="Qualified Success"),"Current",IF(E689="Failure",IF(RIGHT(D689,6)="Future","Future",IF(RIGHT(D689,10)="Irrelevant","Irrelevant","Current")),""))</f>
        <v>Current</v>
      </c>
      <c r="G689" s="7" t="str">
        <f>IF(OR(ISBLANK(D689),D689="Unclassifiable &gt;"),"",IF(ISNUMBER(SEARCH("Utterance",D689)),"Utterance",IF(ISNUMBER(SEARCH("Response",D689)),"Response",IF(ISNUMBER(SEARCH("Interaction",D689)),"Interaction",IF(ISNUMBER(SEARCH("System",D689)),"System","")))))</f>
        <v>Response</v>
      </c>
      <c r="H689" s="7" t="str">
        <f>IF(G689="Utterance", IF(ISNUMBER(SEARCH("Unrecognized",D689)), "Unrecognized", IF(ISNUMBER(SEARCH("Mismatched",D689)), "Mismatched", IF(ISNUMBER(SEARCH("False Positive",D689)), "False Positive", "Irrelevant"))), "")</f>
        <v/>
      </c>
      <c r="J689" s="7" t="s">
        <v>3441</v>
      </c>
      <c r="K689" s="7" t="s">
        <v>3355</v>
      </c>
      <c r="L689" s="9">
        <v>44987</v>
      </c>
      <c r="M689" s="13">
        <v>0.51268518518518513</v>
      </c>
      <c r="N689" s="14">
        <v>513003337179370</v>
      </c>
      <c r="O689" s="7">
        <f>IF(LEN(TRIM($A689))=0,0,LEN($A689)-LEN(SUBSTITUTE($A689," ",""))+1)</f>
        <v>3</v>
      </c>
      <c r="P689">
        <f t="shared" si="10"/>
        <v>201</v>
      </c>
    </row>
    <row r="690" spans="1:16" ht="80" x14ac:dyDescent="0.2">
      <c r="A690" s="8" t="s">
        <v>398</v>
      </c>
      <c r="C690" s="7" t="s">
        <v>4</v>
      </c>
      <c r="K690" s="7" t="s">
        <v>3355</v>
      </c>
      <c r="L690" s="9">
        <v>44987</v>
      </c>
      <c r="M690" s="13">
        <v>0.51268518518518513</v>
      </c>
      <c r="N690" s="14">
        <v>513003337179370</v>
      </c>
      <c r="P690" t="str">
        <f t="shared" si="10"/>
        <v/>
      </c>
    </row>
    <row r="691" spans="1:16" ht="16" x14ac:dyDescent="0.2">
      <c r="A691" s="8" t="s">
        <v>302</v>
      </c>
      <c r="B691" s="7" t="s">
        <v>3487</v>
      </c>
      <c r="C691" s="7" t="s">
        <v>2</v>
      </c>
      <c r="D691" s="7" t="s">
        <v>3389</v>
      </c>
      <c r="E691" s="7" t="str">
        <f>IF(OR(D691="", D691="___"),"", LEFT(D691,FIND(" &gt;",D691)-1))</f>
        <v>Success</v>
      </c>
      <c r="F691" s="7" t="str">
        <f>IF(OR(E691="Success",E691="Qualified Success"),"Current",IF(E691="Failure",IF(RIGHT(D691,6)="Future","Future",IF(RIGHT(D691,10)="Irrelevant","Irrelevant","Current")),""))</f>
        <v>Current</v>
      </c>
      <c r="G691" s="7" t="str">
        <f>IF(OR(ISBLANK(D691),D691="Unclassifiable &gt;"),"",IF(ISNUMBER(SEARCH("Utterance",D691)),"Utterance",IF(ISNUMBER(SEARCH("Response",D691)),"Response",IF(ISNUMBER(SEARCH("Interaction",D691)),"Interaction",IF(ISNUMBER(SEARCH("System",D691)),"System","")))))</f>
        <v/>
      </c>
      <c r="H691" s="7" t="str">
        <f>IF(G691="Utterance", IF(ISNUMBER(SEARCH("Unrecognized",D691)), "Unrecognized", IF(ISNUMBER(SEARCH("Mismatched",D691)), "Mismatched", IF(ISNUMBER(SEARCH("False Positive",D691)), "False Positive", "Irrelevant"))), "")</f>
        <v/>
      </c>
      <c r="J691" s="7" t="s">
        <v>3428</v>
      </c>
      <c r="K691" s="7" t="s">
        <v>3355</v>
      </c>
      <c r="L691" s="9">
        <v>44987</v>
      </c>
      <c r="M691" s="13">
        <v>0.52576388888888892</v>
      </c>
      <c r="N691" s="14">
        <v>204440003489085</v>
      </c>
      <c r="O691" s="7">
        <f>IF(LEN(TRIM($A691))=0,0,LEN($A691)-LEN(SUBSTITUTE($A691," ",""))+1)</f>
        <v>3</v>
      </c>
      <c r="P691">
        <f t="shared" si="10"/>
        <v>3411</v>
      </c>
    </row>
    <row r="692" spans="1:16" ht="64" x14ac:dyDescent="0.2">
      <c r="A692" s="8" t="s">
        <v>220</v>
      </c>
      <c r="C692" s="7" t="s">
        <v>4</v>
      </c>
      <c r="K692" s="7" t="s">
        <v>3355</v>
      </c>
      <c r="L692" s="9">
        <v>44987</v>
      </c>
      <c r="M692" s="13">
        <v>0.52576388888888892</v>
      </c>
      <c r="N692" s="14">
        <v>204440003489085</v>
      </c>
      <c r="P692" t="str">
        <f t="shared" si="10"/>
        <v/>
      </c>
    </row>
    <row r="693" spans="1:16" ht="16" x14ac:dyDescent="0.2">
      <c r="A693" s="8" t="s">
        <v>2620</v>
      </c>
      <c r="C693" s="7" t="s">
        <v>2</v>
      </c>
      <c r="D693" s="7" t="s">
        <v>3389</v>
      </c>
      <c r="E693" s="7" t="str">
        <f>IF(OR(D693="", D693="___"),"", LEFT(D693,FIND(" &gt;",D693)-1))</f>
        <v>Success</v>
      </c>
      <c r="F693" s="7" t="str">
        <f>IF(OR(E693="Success",E693="Qualified Success"),"Current",IF(E693="Failure",IF(RIGHT(D693,6)="Future","Future",IF(RIGHT(D693,10)="Irrelevant","Irrelevant","Current")),""))</f>
        <v>Current</v>
      </c>
      <c r="G693" s="7" t="str">
        <f>IF(OR(ISBLANK(D693),D693="Unclassifiable &gt;"),"",IF(ISNUMBER(SEARCH("Utterance",D693)),"Utterance",IF(ISNUMBER(SEARCH("Response",D693)),"Response",IF(ISNUMBER(SEARCH("Interaction",D693)),"Interaction",IF(ISNUMBER(SEARCH("System",D693)),"System","")))))</f>
        <v/>
      </c>
      <c r="H693" s="7" t="str">
        <f>IF(G693="Utterance", IF(ISNUMBER(SEARCH("Unrecognized",D693)), "Unrecognized", IF(ISNUMBER(SEARCH("Mismatched",D693)), "Mismatched", IF(ISNUMBER(SEARCH("False Positive",D693)), "False Positive", "Irrelevant"))), "")</f>
        <v/>
      </c>
      <c r="J693" s="7" t="s">
        <v>3742</v>
      </c>
      <c r="K693" s="7" t="s">
        <v>3355</v>
      </c>
      <c r="L693" s="9">
        <v>44987</v>
      </c>
      <c r="M693" s="13">
        <v>0.52687499999999998</v>
      </c>
      <c r="N693" s="14">
        <v>204440003537594</v>
      </c>
      <c r="O693" s="7">
        <f>IF(LEN(TRIM($A693))=0,0,LEN($A693)-LEN(SUBSTITUTE($A693," ",""))+1)</f>
        <v>21</v>
      </c>
      <c r="P693">
        <f t="shared" si="10"/>
        <v>3411</v>
      </c>
    </row>
    <row r="694" spans="1:16" ht="128" x14ac:dyDescent="0.2">
      <c r="A694" s="8" t="s">
        <v>606</v>
      </c>
      <c r="C694" s="7" t="s">
        <v>4</v>
      </c>
      <c r="K694" s="7" t="s">
        <v>3355</v>
      </c>
      <c r="L694" s="9">
        <v>44987</v>
      </c>
      <c r="M694" s="13">
        <v>0.52688657407407413</v>
      </c>
      <c r="N694" s="14">
        <v>204440003537594</v>
      </c>
      <c r="P694" t="str">
        <f t="shared" si="10"/>
        <v/>
      </c>
    </row>
    <row r="695" spans="1:16" ht="16" x14ac:dyDescent="0.2">
      <c r="A695" s="8" t="s">
        <v>2116</v>
      </c>
      <c r="C695" s="7" t="s">
        <v>2</v>
      </c>
      <c r="D695" s="7" t="s">
        <v>3389</v>
      </c>
      <c r="E695" s="7" t="str">
        <f>IF(OR(D695="", D695="___"),"", LEFT(D695,FIND(" &gt;",D695)-1))</f>
        <v>Success</v>
      </c>
      <c r="F695" s="7" t="str">
        <f>IF(OR(E695="Success",E695="Qualified Success"),"Current",IF(E695="Failure",IF(RIGHT(D695,6)="Future","Future",IF(RIGHT(D695,10)="Irrelevant","Irrelevant","Current")),""))</f>
        <v>Current</v>
      </c>
      <c r="G695" s="7" t="str">
        <f>IF(OR(ISBLANK(D695),D695="Unclassifiable &gt;"),"",IF(ISNUMBER(SEARCH("Utterance",D695)),"Utterance",IF(ISNUMBER(SEARCH("Response",D695)),"Response",IF(ISNUMBER(SEARCH("Interaction",D695)),"Interaction",IF(ISNUMBER(SEARCH("System",D695)),"System","")))))</f>
        <v/>
      </c>
      <c r="H695" s="7" t="str">
        <f>IF(G695="Utterance", IF(ISNUMBER(SEARCH("Unrecognized",D695)), "Unrecognized", IF(ISNUMBER(SEARCH("Mismatched",D695)), "Mismatched", IF(ISNUMBER(SEARCH("False Positive",D695)), "False Positive", "Irrelevant"))), "")</f>
        <v/>
      </c>
      <c r="J695" s="7" t="s">
        <v>3741</v>
      </c>
      <c r="K695" s="7" t="s">
        <v>3355</v>
      </c>
      <c r="L695" s="9">
        <v>44987</v>
      </c>
      <c r="M695" s="13">
        <v>0.52748842592592593</v>
      </c>
      <c r="N695" s="14">
        <v>204440003495202</v>
      </c>
      <c r="O695" s="7">
        <f>IF(LEN(TRIM($A695))=0,0,LEN($A695)-LEN(SUBSTITUTE($A695," ",""))+1)</f>
        <v>2</v>
      </c>
      <c r="P695">
        <f t="shared" si="10"/>
        <v>3411</v>
      </c>
    </row>
    <row r="696" spans="1:16" ht="64" x14ac:dyDescent="0.2">
      <c r="A696" s="8" t="s">
        <v>220</v>
      </c>
      <c r="C696" s="7" t="s">
        <v>4</v>
      </c>
      <c r="K696" s="7" t="s">
        <v>3355</v>
      </c>
      <c r="L696" s="9">
        <v>44987</v>
      </c>
      <c r="M696" s="13">
        <v>0.52748842592592593</v>
      </c>
      <c r="N696" s="14">
        <v>204440003495202</v>
      </c>
      <c r="P696" t="str">
        <f t="shared" si="10"/>
        <v/>
      </c>
    </row>
    <row r="697" spans="1:16" ht="16" x14ac:dyDescent="0.2">
      <c r="A697" s="8" t="s">
        <v>2520</v>
      </c>
      <c r="C697" s="7" t="s">
        <v>2</v>
      </c>
      <c r="D697" s="7" t="s">
        <v>3389</v>
      </c>
      <c r="E697" s="7" t="str">
        <f>IF(OR(D697="", D697="___"),"", LEFT(D697,FIND(" &gt;",D697)-1))</f>
        <v>Success</v>
      </c>
      <c r="F697" s="7" t="str">
        <f>IF(OR(E697="Success",E697="Qualified Success"),"Current",IF(E697="Failure",IF(RIGHT(D697,6)="Future","Future",IF(RIGHT(D697,10)="Irrelevant","Irrelevant","Current")),""))</f>
        <v>Current</v>
      </c>
      <c r="G697" s="7" t="str">
        <f>IF(OR(ISBLANK(D697),D697="Unclassifiable &gt;"),"",IF(ISNUMBER(SEARCH("Utterance",D697)),"Utterance",IF(ISNUMBER(SEARCH("Response",D697)),"Response",IF(ISNUMBER(SEARCH("Interaction",D697)),"Interaction",IF(ISNUMBER(SEARCH("System",D697)),"System","")))))</f>
        <v/>
      </c>
      <c r="H697" s="7" t="str">
        <f>IF(G697="Utterance", IF(ISNUMBER(SEARCH("Unrecognized",D697)), "Unrecognized", IF(ISNUMBER(SEARCH("Mismatched",D697)), "Mismatched", IF(ISNUMBER(SEARCH("False Positive",D697)), "False Positive", "Irrelevant"))), "")</f>
        <v/>
      </c>
      <c r="J697" s="7" t="s">
        <v>3741</v>
      </c>
      <c r="K697" s="7" t="s">
        <v>3355</v>
      </c>
      <c r="L697" s="9">
        <v>44987</v>
      </c>
      <c r="M697" s="13">
        <v>0.53004629629629629</v>
      </c>
      <c r="N697" s="14">
        <v>204440003508986</v>
      </c>
      <c r="O697" s="7">
        <f>IF(LEN(TRIM($A697))=0,0,LEN($A697)-LEN(SUBSTITUTE($A697," ",""))+1)</f>
        <v>4</v>
      </c>
      <c r="P697">
        <f t="shared" si="10"/>
        <v>3411</v>
      </c>
    </row>
    <row r="698" spans="1:16" ht="144" x14ac:dyDescent="0.2">
      <c r="A698" s="8" t="s">
        <v>250</v>
      </c>
      <c r="C698" s="7" t="s">
        <v>4</v>
      </c>
      <c r="K698" s="7" t="s">
        <v>3355</v>
      </c>
      <c r="L698" s="9">
        <v>44987</v>
      </c>
      <c r="M698" s="13">
        <v>0.53033564814814815</v>
      </c>
      <c r="N698" s="14">
        <v>204440003508986</v>
      </c>
      <c r="P698" t="str">
        <f t="shared" si="10"/>
        <v/>
      </c>
    </row>
    <row r="699" spans="1:16" ht="16" x14ac:dyDescent="0.2">
      <c r="A699" s="8" t="s">
        <v>311</v>
      </c>
      <c r="C699" s="7" t="s">
        <v>2</v>
      </c>
      <c r="D699" s="7" t="s">
        <v>3391</v>
      </c>
      <c r="E699" s="7" t="str">
        <f>IF(OR(D699="", D699="___"),"", LEFT(D699,FIND(" &gt;",D699)-1))</f>
        <v>Failure</v>
      </c>
      <c r="F699" s="7" t="str">
        <f>IF(OR(E699="Success",E699="Qualified Success"),"Current",IF(E699="Failure",IF(RIGHT(D699,6)="Future","Future",IF(RIGHT(D699,10)="Irrelevant","Irrelevant","Current")),""))</f>
        <v>Current</v>
      </c>
      <c r="G699" s="7" t="str">
        <f>IF(OR(ISBLANK(D699),D699="Unclassifiable &gt;"),"",IF(ISNUMBER(SEARCH("Utterance",D699)),"Utterance",IF(ISNUMBER(SEARCH("Response",D699)),"Response",IF(ISNUMBER(SEARCH("Interaction",D699)),"Interaction",IF(ISNUMBER(SEARCH("System",D699)),"System","")))))</f>
        <v>Utterance</v>
      </c>
      <c r="H699" s="7" t="str">
        <f>IF(G699="Utterance", IF(ISNUMBER(SEARCH("Unrecognized",D699)), "Unrecognized", IF(ISNUMBER(SEARCH("Mismatched",D699)), "Mismatched", IF(ISNUMBER(SEARCH("False Positive",D699)), "False Positive", "Irrelevant"))), "")</f>
        <v>Mismatched</v>
      </c>
      <c r="J699" s="7" t="s">
        <v>3743</v>
      </c>
      <c r="K699" s="7" t="s">
        <v>3355</v>
      </c>
      <c r="L699" s="9">
        <v>44987</v>
      </c>
      <c r="M699" s="13">
        <v>0.53038194444444442</v>
      </c>
      <c r="N699" s="14">
        <v>204440003508986</v>
      </c>
      <c r="O699" s="7">
        <f>IF(LEN(TRIM($A699))=0,0,LEN($A699)-LEN(SUBSTITUTE($A699," ",""))+1)</f>
        <v>4</v>
      </c>
      <c r="P699">
        <f t="shared" si="10"/>
        <v>705</v>
      </c>
    </row>
    <row r="700" spans="1:16" ht="32" x14ac:dyDescent="0.2">
      <c r="A700" s="8" t="s">
        <v>312</v>
      </c>
      <c r="C700" s="7" t="s">
        <v>4</v>
      </c>
      <c r="K700" s="7" t="s">
        <v>3355</v>
      </c>
      <c r="L700" s="9">
        <v>44987</v>
      </c>
      <c r="M700" s="13">
        <v>0.53038194444444442</v>
      </c>
      <c r="N700" s="14">
        <v>204440003508986</v>
      </c>
      <c r="P700" t="str">
        <f t="shared" si="10"/>
        <v/>
      </c>
    </row>
    <row r="701" spans="1:16" ht="16" x14ac:dyDescent="0.2">
      <c r="A701" s="8" t="s">
        <v>569</v>
      </c>
      <c r="C701" s="7" t="s">
        <v>2</v>
      </c>
      <c r="D701" s="7" t="s">
        <v>3389</v>
      </c>
      <c r="E701" s="7" t="str">
        <f>IF(OR(D701="", D701="___"),"", LEFT(D701,FIND(" &gt;",D701)-1))</f>
        <v>Success</v>
      </c>
      <c r="F701" s="7" t="str">
        <f>IF(OR(E701="Success",E701="Qualified Success"),"Current",IF(E701="Failure",IF(RIGHT(D701,6)="Future","Future",IF(RIGHT(D701,10)="Irrelevant","Irrelevant","Current")),""))</f>
        <v>Current</v>
      </c>
      <c r="G701" s="7" t="str">
        <f>IF(OR(ISBLANK(D701),D701="Unclassifiable &gt;"),"",IF(ISNUMBER(SEARCH("Utterance",D701)),"Utterance",IF(ISNUMBER(SEARCH("Response",D701)),"Response",IF(ISNUMBER(SEARCH("Interaction",D701)),"Interaction",IF(ISNUMBER(SEARCH("System",D701)),"System","")))))</f>
        <v/>
      </c>
      <c r="H701" s="7" t="str">
        <f>IF(G701="Utterance", IF(ISNUMBER(SEARCH("Unrecognized",D701)), "Unrecognized", IF(ISNUMBER(SEARCH("Mismatched",D701)), "Mismatched", IF(ISNUMBER(SEARCH("False Positive",D701)), "False Positive", "Irrelevant"))), "")</f>
        <v/>
      </c>
      <c r="J701" s="7" t="s">
        <v>3741</v>
      </c>
      <c r="K701" s="7" t="s">
        <v>3355</v>
      </c>
      <c r="L701" s="9">
        <v>44987</v>
      </c>
      <c r="M701" s="13">
        <v>0.53064814814814809</v>
      </c>
      <c r="N701" s="14">
        <v>204440003508986</v>
      </c>
      <c r="O701" s="7">
        <f>IF(LEN(TRIM($A701))=0,0,LEN($A701)-LEN(SUBSTITUTE($A701," ",""))+1)</f>
        <v>3</v>
      </c>
      <c r="P701">
        <f t="shared" si="10"/>
        <v>3411</v>
      </c>
    </row>
    <row r="702" spans="1:16" ht="144" x14ac:dyDescent="0.2">
      <c r="A702" s="8" t="s">
        <v>250</v>
      </c>
      <c r="C702" s="7" t="s">
        <v>4</v>
      </c>
      <c r="K702" s="7" t="s">
        <v>3355</v>
      </c>
      <c r="L702" s="9">
        <v>44987</v>
      </c>
      <c r="M702" s="13">
        <v>0.53064814814814809</v>
      </c>
      <c r="N702" s="14">
        <v>204440003508986</v>
      </c>
      <c r="P702" t="str">
        <f t="shared" si="10"/>
        <v/>
      </c>
    </row>
    <row r="703" spans="1:16" ht="16" x14ac:dyDescent="0.2">
      <c r="A703" s="8" t="s">
        <v>3092</v>
      </c>
      <c r="C703" s="7" t="s">
        <v>2</v>
      </c>
      <c r="D703" s="7" t="s">
        <v>3391</v>
      </c>
      <c r="E703" s="7" t="str">
        <f>IF(OR(D703="", D703="___"),"", LEFT(D703,FIND(" &gt;",D703)-1))</f>
        <v>Failure</v>
      </c>
      <c r="F703" s="7" t="str">
        <f>IF(OR(E703="Success",E703="Qualified Success"),"Current",IF(E703="Failure",IF(RIGHT(D703,6)="Future","Future",IF(RIGHT(D703,10)="Irrelevant","Irrelevant","Current")),""))</f>
        <v>Current</v>
      </c>
      <c r="G703" s="7" t="str">
        <f>IF(OR(ISBLANK(D703),D703="Unclassifiable &gt;"),"",IF(ISNUMBER(SEARCH("Utterance",D703)),"Utterance",IF(ISNUMBER(SEARCH("Response",D703)),"Response",IF(ISNUMBER(SEARCH("Interaction",D703)),"Interaction",IF(ISNUMBER(SEARCH("System",D703)),"System","")))))</f>
        <v>Utterance</v>
      </c>
      <c r="H703" s="7" t="str">
        <f>IF(G703="Utterance", IF(ISNUMBER(SEARCH("Unrecognized",D703)), "Unrecognized", IF(ISNUMBER(SEARCH("Mismatched",D703)), "Mismatched", IF(ISNUMBER(SEARCH("False Positive",D703)), "False Positive", "Irrelevant"))), "")</f>
        <v>Mismatched</v>
      </c>
      <c r="J703" s="7" t="s">
        <v>3428</v>
      </c>
      <c r="K703" s="7" t="s">
        <v>3355</v>
      </c>
      <c r="L703" s="9">
        <v>44987</v>
      </c>
      <c r="M703" s="13">
        <v>0.53405092592592596</v>
      </c>
      <c r="N703" s="14">
        <v>513002275452543</v>
      </c>
      <c r="O703" s="7">
        <f>IF(LEN(TRIM($A703))=0,0,LEN($A703)-LEN(SUBSTITUTE($A703," ",""))+1)</f>
        <v>4</v>
      </c>
      <c r="P703">
        <f t="shared" si="10"/>
        <v>705</v>
      </c>
    </row>
    <row r="704" spans="1:16" ht="96" x14ac:dyDescent="0.2">
      <c r="A704" s="8" t="s">
        <v>1836</v>
      </c>
      <c r="C704" s="7" t="s">
        <v>4</v>
      </c>
      <c r="K704" s="7" t="s">
        <v>3355</v>
      </c>
      <c r="L704" s="9">
        <v>44987</v>
      </c>
      <c r="M704" s="13">
        <v>0.53405092592592596</v>
      </c>
      <c r="N704" s="14">
        <v>513002275452543</v>
      </c>
      <c r="P704" t="str">
        <f t="shared" si="10"/>
        <v/>
      </c>
    </row>
    <row r="705" spans="1:16" ht="16" x14ac:dyDescent="0.2">
      <c r="A705" s="8" t="s">
        <v>3091</v>
      </c>
      <c r="C705" s="7" t="s">
        <v>2</v>
      </c>
      <c r="D705" s="7" t="s">
        <v>3400</v>
      </c>
      <c r="E705" s="7" t="str">
        <f>IF(OR(D705="", D705="___"),"", LEFT(D705,FIND(" &gt;",D705)-1))</f>
        <v>Failure</v>
      </c>
      <c r="F705" s="7" t="str">
        <f>IF(OR(E705="Success",E705="Qualified Success"),"Current",IF(E705="Failure",IF(RIGHT(D705,6)="Future","Future",IF(RIGHT(D705,10)="Irrelevant","Irrelevant","Current")),""))</f>
        <v>Current</v>
      </c>
      <c r="G705" s="7" t="str">
        <f>IF(OR(ISBLANK(D705),D705="Unclassifiable &gt;"),"",IF(ISNUMBER(SEARCH("Utterance",D705)),"Utterance",IF(ISNUMBER(SEARCH("Response",D705)),"Response",IF(ISNUMBER(SEARCH("Interaction",D705)),"Interaction",IF(ISNUMBER(SEARCH("System",D705)),"System","")))))</f>
        <v>Interaction</v>
      </c>
      <c r="H705" s="7" t="str">
        <f>IF(G705="Utterance", IF(ISNUMBER(SEARCH("Unrecognized",D705)), "Unrecognized", IF(ISNUMBER(SEARCH("Mismatched",D705)), "Mismatched", IF(ISNUMBER(SEARCH("False Positive",D705)), "False Positive", "Irrelevant"))), "")</f>
        <v/>
      </c>
      <c r="J705" s="7" t="s">
        <v>3428</v>
      </c>
      <c r="K705" s="7" t="s">
        <v>3355</v>
      </c>
      <c r="L705" s="9">
        <v>44987</v>
      </c>
      <c r="M705" s="13">
        <v>0.53423611111111113</v>
      </c>
      <c r="N705" s="14">
        <v>513002275452543</v>
      </c>
      <c r="O705" s="7">
        <f>IF(LEN(TRIM($A705))=0,0,LEN($A705)-LEN(SUBSTITUTE($A705," ",""))+1)</f>
        <v>7</v>
      </c>
      <c r="P705">
        <f t="shared" si="10"/>
        <v>412</v>
      </c>
    </row>
    <row r="706" spans="1:16" ht="112" x14ac:dyDescent="0.2">
      <c r="A706" s="8" t="s">
        <v>511</v>
      </c>
      <c r="C706" s="7" t="s">
        <v>4</v>
      </c>
      <c r="K706" s="7" t="s">
        <v>3355</v>
      </c>
      <c r="L706" s="9">
        <v>44987</v>
      </c>
      <c r="M706" s="13">
        <v>0.53424768518518517</v>
      </c>
      <c r="N706" s="14">
        <v>513002275452543</v>
      </c>
      <c r="P706" t="str">
        <f t="shared" si="10"/>
        <v/>
      </c>
    </row>
    <row r="707" spans="1:16" ht="16" x14ac:dyDescent="0.2">
      <c r="A707" s="8" t="s">
        <v>269</v>
      </c>
      <c r="B707" s="7" t="s">
        <v>3487</v>
      </c>
      <c r="C707" s="7" t="s">
        <v>2</v>
      </c>
      <c r="D707" s="7" t="s">
        <v>3389</v>
      </c>
      <c r="E707" s="7" t="str">
        <f>IF(OR(D707="", D707="___"),"", LEFT(D707,FIND(" &gt;",D707)-1))</f>
        <v>Success</v>
      </c>
      <c r="F707" s="7" t="str">
        <f>IF(OR(E707="Success",E707="Qualified Success"),"Current",IF(E707="Failure",IF(RIGHT(D707,6)="Future","Future",IF(RIGHT(D707,10)="Irrelevant","Irrelevant","Current")),""))</f>
        <v>Current</v>
      </c>
      <c r="G707" s="7" t="str">
        <f>IF(OR(ISBLANK(D707),D707="Unclassifiable &gt;"),"",IF(ISNUMBER(SEARCH("Utterance",D707)),"Utterance",IF(ISNUMBER(SEARCH("Response",D707)),"Response",IF(ISNUMBER(SEARCH("Interaction",D707)),"Interaction",IF(ISNUMBER(SEARCH("System",D707)),"System","")))))</f>
        <v/>
      </c>
      <c r="H707" s="7" t="str">
        <f>IF(G707="Utterance", IF(ISNUMBER(SEARCH("Unrecognized",D707)), "Unrecognized", IF(ISNUMBER(SEARCH("Mismatched",D707)), "Mismatched", IF(ISNUMBER(SEARCH("False Positive",D707)), "False Positive", "Irrelevant"))), "")</f>
        <v/>
      </c>
      <c r="J707" s="7" t="s">
        <v>3428</v>
      </c>
      <c r="K707" s="7" t="s">
        <v>3355</v>
      </c>
      <c r="L707" s="9">
        <v>44987</v>
      </c>
      <c r="M707" s="13">
        <v>0.5369328703703703</v>
      </c>
      <c r="N707" s="14">
        <v>204440003495282</v>
      </c>
      <c r="O707" s="7">
        <f>IF(LEN(TRIM($A707))=0,0,LEN($A707)-LEN(SUBSTITUTE($A707," ",""))+1)</f>
        <v>3</v>
      </c>
      <c r="P707">
        <f t="shared" ref="P707:P770" si="11">IF(D707="", "", COUNTIF($D$1:$D$12000, D707))</f>
        <v>3411</v>
      </c>
    </row>
    <row r="708" spans="1:16" ht="64" x14ac:dyDescent="0.2">
      <c r="A708" s="8" t="s">
        <v>270</v>
      </c>
      <c r="C708" s="7" t="s">
        <v>4</v>
      </c>
      <c r="K708" s="7" t="s">
        <v>3355</v>
      </c>
      <c r="L708" s="9">
        <v>44987</v>
      </c>
      <c r="M708" s="13">
        <v>0.5369328703703703</v>
      </c>
      <c r="N708" s="14">
        <v>204440003495282</v>
      </c>
      <c r="P708" t="str">
        <f t="shared" si="11"/>
        <v/>
      </c>
    </row>
    <row r="709" spans="1:16" ht="16" x14ac:dyDescent="0.2">
      <c r="A709" s="8" t="s">
        <v>1953</v>
      </c>
      <c r="C709" s="7" t="s">
        <v>2</v>
      </c>
      <c r="D709" s="7" t="s">
        <v>3407</v>
      </c>
      <c r="E709" s="7" t="str">
        <f>IF(OR(D709="", D709="___"),"", LEFT(D709,FIND(" &gt;",D709)-1))</f>
        <v>Qualified Success</v>
      </c>
      <c r="F709" s="7" t="str">
        <f>IF(OR(E709="Success",E709="Qualified Success"),"Current",IF(E709="Failure",IF(RIGHT(D709,6)="Future","Future",IF(RIGHT(D709,10)="Irrelevant","Irrelevant","Current")),""))</f>
        <v>Current</v>
      </c>
      <c r="G709" s="7" t="str">
        <f>IF(OR(ISBLANK(D709),D709="Unclassifiable &gt;"),"",IF(ISNUMBER(SEARCH("Utterance",D709)),"Utterance",IF(ISNUMBER(SEARCH("Response",D709)),"Response",IF(ISNUMBER(SEARCH("Interaction",D709)),"Interaction",IF(ISNUMBER(SEARCH("System",D709)),"System","")))))</f>
        <v>Response</v>
      </c>
      <c r="H709" s="7" t="str">
        <f>IF(G709="Utterance", IF(ISNUMBER(SEARCH("Unrecognized",D709)), "Unrecognized", IF(ISNUMBER(SEARCH("Mismatched",D709)), "Mismatched", IF(ISNUMBER(SEARCH("False Positive",D709)), "False Positive", "Irrelevant"))), "")</f>
        <v/>
      </c>
      <c r="J709" s="7" t="s">
        <v>3751</v>
      </c>
      <c r="K709" s="7" t="s">
        <v>3355</v>
      </c>
      <c r="L709" s="9">
        <v>44987</v>
      </c>
      <c r="M709" s="13">
        <v>0.54748842592592595</v>
      </c>
      <c r="N709" s="14">
        <v>204440003489210</v>
      </c>
      <c r="O709" s="7">
        <f>IF(LEN(TRIM($A709))=0,0,LEN($A709)-LEN(SUBSTITUTE($A709," ",""))+1)</f>
        <v>10</v>
      </c>
      <c r="P709">
        <f t="shared" si="11"/>
        <v>1</v>
      </c>
    </row>
    <row r="710" spans="1:16" ht="224" x14ac:dyDescent="0.2">
      <c r="A710" s="8" t="s">
        <v>1857</v>
      </c>
      <c r="C710" s="7" t="s">
        <v>4</v>
      </c>
      <c r="K710" s="7" t="s">
        <v>3355</v>
      </c>
      <c r="L710" s="9">
        <v>44987</v>
      </c>
      <c r="M710" s="13">
        <v>0.54748842592592595</v>
      </c>
      <c r="N710" s="14">
        <v>204440003489210</v>
      </c>
      <c r="P710" t="str">
        <f t="shared" si="11"/>
        <v/>
      </c>
    </row>
    <row r="711" spans="1:16" ht="16" x14ac:dyDescent="0.2">
      <c r="A711" s="8" t="s">
        <v>2992</v>
      </c>
      <c r="C711" s="7" t="s">
        <v>2</v>
      </c>
      <c r="D711" s="7" t="s">
        <v>3389</v>
      </c>
      <c r="E711" s="7" t="str">
        <f>IF(OR(D711="", D711="___"),"", LEFT(D711,FIND(" &gt;",D711)-1))</f>
        <v>Success</v>
      </c>
      <c r="F711" s="7" t="str">
        <f>IF(OR(E711="Success",E711="Qualified Success"),"Current",IF(E711="Failure",IF(RIGHT(D711,6)="Future","Future",IF(RIGHT(D711,10)="Irrelevant","Irrelevant","Current")),""))</f>
        <v>Current</v>
      </c>
      <c r="G711" s="7" t="str">
        <f>IF(OR(ISBLANK(D711),D711="Unclassifiable &gt;"),"",IF(ISNUMBER(SEARCH("Utterance",D711)),"Utterance",IF(ISNUMBER(SEARCH("Response",D711)),"Response",IF(ISNUMBER(SEARCH("Interaction",D711)),"Interaction",IF(ISNUMBER(SEARCH("System",D711)),"System","")))))</f>
        <v/>
      </c>
      <c r="H711" s="7" t="str">
        <f>IF(G711="Utterance", IF(ISNUMBER(SEARCH("Unrecognized",D711)), "Unrecognized", IF(ISNUMBER(SEARCH("Mismatched",D711)), "Mismatched", IF(ISNUMBER(SEARCH("False Positive",D711)), "False Positive", "Irrelevant"))), "")</f>
        <v/>
      </c>
      <c r="J711" s="7" t="s">
        <v>3752</v>
      </c>
      <c r="K711" s="7" t="s">
        <v>3355</v>
      </c>
      <c r="L711" s="9">
        <v>44987</v>
      </c>
      <c r="M711" s="13">
        <v>0.55005787037037035</v>
      </c>
      <c r="N711" s="14">
        <v>202000762932968</v>
      </c>
      <c r="O711" s="7">
        <f>IF(LEN(TRIM($A711))=0,0,LEN($A711)-LEN(SUBSTITUTE($A711," ",""))+1)</f>
        <v>3</v>
      </c>
      <c r="P711">
        <f t="shared" si="11"/>
        <v>3411</v>
      </c>
    </row>
    <row r="712" spans="1:16" ht="48" x14ac:dyDescent="0.2">
      <c r="A712" s="8" t="s">
        <v>654</v>
      </c>
      <c r="C712" s="7" t="s">
        <v>4</v>
      </c>
      <c r="K712" s="7" t="s">
        <v>3355</v>
      </c>
      <c r="L712" s="9">
        <v>44987</v>
      </c>
      <c r="M712" s="13">
        <v>0.55005787037037035</v>
      </c>
      <c r="N712" s="14">
        <v>202000762932968</v>
      </c>
      <c r="P712" t="str">
        <f t="shared" si="11"/>
        <v/>
      </c>
    </row>
    <row r="713" spans="1:16" ht="16" x14ac:dyDescent="0.2">
      <c r="A713" s="8" t="s">
        <v>569</v>
      </c>
      <c r="C713" s="7" t="s">
        <v>2</v>
      </c>
      <c r="D713" s="7" t="s">
        <v>3389</v>
      </c>
      <c r="E713" s="7" t="str">
        <f>IF(OR(D713="", D713="___"),"", LEFT(D713,FIND(" &gt;",D713)-1))</f>
        <v>Success</v>
      </c>
      <c r="F713" s="7" t="str">
        <f>IF(OR(E713="Success",E713="Qualified Success"),"Current",IF(E713="Failure",IF(RIGHT(D713,6)="Future","Future",IF(RIGHT(D713,10)="Irrelevant","Irrelevant","Current")),""))</f>
        <v>Current</v>
      </c>
      <c r="G713" s="7" t="str">
        <f>IF(OR(ISBLANK(D713),D713="Unclassifiable &gt;"),"",IF(ISNUMBER(SEARCH("Utterance",D713)),"Utterance",IF(ISNUMBER(SEARCH("Response",D713)),"Response",IF(ISNUMBER(SEARCH("Interaction",D713)),"Interaction",IF(ISNUMBER(SEARCH("System",D713)),"System","")))))</f>
        <v/>
      </c>
      <c r="H713" s="7" t="str">
        <f>IF(G713="Utterance", IF(ISNUMBER(SEARCH("Unrecognized",D713)), "Unrecognized", IF(ISNUMBER(SEARCH("Mismatched",D713)), "Mismatched", IF(ISNUMBER(SEARCH("False Positive",D713)), "False Positive", "Irrelevant"))), "")</f>
        <v/>
      </c>
      <c r="J713" s="7" t="s">
        <v>3741</v>
      </c>
      <c r="K713" s="7" t="s">
        <v>3355</v>
      </c>
      <c r="L713" s="9">
        <v>44987</v>
      </c>
      <c r="M713" s="13">
        <v>0.55094907407407401</v>
      </c>
      <c r="N713" s="14">
        <v>513002598821693</v>
      </c>
      <c r="O713" s="7">
        <f>IF(LEN(TRIM($A713))=0,0,LEN($A713)-LEN(SUBSTITUTE($A713," ",""))+1)</f>
        <v>3</v>
      </c>
      <c r="P713">
        <f t="shared" si="11"/>
        <v>3411</v>
      </c>
    </row>
    <row r="714" spans="1:16" ht="144" x14ac:dyDescent="0.2">
      <c r="A714" s="8" t="s">
        <v>250</v>
      </c>
      <c r="C714" s="7" t="s">
        <v>4</v>
      </c>
      <c r="K714" s="7" t="s">
        <v>3355</v>
      </c>
      <c r="L714" s="9">
        <v>44987</v>
      </c>
      <c r="M714" s="13">
        <v>0.55123842592592587</v>
      </c>
      <c r="N714" s="14">
        <v>513002598821693</v>
      </c>
      <c r="P714" t="str">
        <f t="shared" si="11"/>
        <v/>
      </c>
    </row>
    <row r="715" spans="1:16" ht="16" x14ac:dyDescent="0.2">
      <c r="A715" s="8" t="s">
        <v>158</v>
      </c>
      <c r="C715" s="7" t="s">
        <v>2</v>
      </c>
      <c r="D715" s="7" t="s">
        <v>3389</v>
      </c>
      <c r="E715" s="7" t="str">
        <f>IF(OR(D715="", D715="___"),"", LEFT(D715,FIND(" &gt;",D715)-1))</f>
        <v>Success</v>
      </c>
      <c r="F715" s="7" t="str">
        <f>IF(OR(E715="Success",E715="Qualified Success"),"Current",IF(E715="Failure",IF(RIGHT(D715,6)="Future","Future",IF(RIGHT(D715,10)="Irrelevant","Irrelevant","Current")),""))</f>
        <v>Current</v>
      </c>
      <c r="G715" s="7" t="str">
        <f>IF(OR(ISBLANK(D715),D715="Unclassifiable &gt;"),"",IF(ISNUMBER(SEARCH("Utterance",D715)),"Utterance",IF(ISNUMBER(SEARCH("Response",D715)),"Response",IF(ISNUMBER(SEARCH("Interaction",D715)),"Interaction",IF(ISNUMBER(SEARCH("System",D715)),"System","")))))</f>
        <v/>
      </c>
      <c r="H715" s="7" t="str">
        <f>IF(G715="Utterance", IF(ISNUMBER(SEARCH("Unrecognized",D715)), "Unrecognized", IF(ISNUMBER(SEARCH("Mismatched",D715)), "Mismatched", IF(ISNUMBER(SEARCH("False Positive",D715)), "False Positive", "Irrelevant"))), "")</f>
        <v/>
      </c>
      <c r="J715" s="7" t="s">
        <v>3744</v>
      </c>
      <c r="K715" s="7" t="s">
        <v>3355</v>
      </c>
      <c r="L715" s="9">
        <v>44987</v>
      </c>
      <c r="M715" s="13">
        <v>0.55202546296296295</v>
      </c>
      <c r="N715" s="14">
        <v>204440003538918</v>
      </c>
      <c r="O715" s="7">
        <f>IF(LEN(TRIM($A715))=0,0,LEN($A715)-LEN(SUBSTITUTE($A715," ",""))+1)</f>
        <v>4</v>
      </c>
      <c r="P715">
        <f t="shared" si="11"/>
        <v>3411</v>
      </c>
    </row>
    <row r="716" spans="1:16" ht="128" x14ac:dyDescent="0.2">
      <c r="A716" s="8" t="s">
        <v>1839</v>
      </c>
      <c r="C716" s="7" t="s">
        <v>4</v>
      </c>
      <c r="K716" s="7" t="s">
        <v>3355</v>
      </c>
      <c r="L716" s="9">
        <v>44987</v>
      </c>
      <c r="M716" s="13">
        <v>0.55202546296296295</v>
      </c>
      <c r="N716" s="14">
        <v>204440003538918</v>
      </c>
      <c r="P716" t="str">
        <f t="shared" si="11"/>
        <v/>
      </c>
    </row>
    <row r="717" spans="1:16" ht="16" x14ac:dyDescent="0.2">
      <c r="A717" s="8" t="s">
        <v>158</v>
      </c>
      <c r="C717" s="7" t="s">
        <v>2</v>
      </c>
      <c r="D717" s="7" t="s">
        <v>3389</v>
      </c>
      <c r="E717" s="7" t="str">
        <f>IF(OR(D717="", D717="___"),"", LEFT(D717,FIND(" &gt;",D717)-1))</f>
        <v>Success</v>
      </c>
      <c r="F717" s="7" t="str">
        <f>IF(OR(E717="Success",E717="Qualified Success"),"Current",IF(E717="Failure",IF(RIGHT(D717,6)="Future","Future",IF(RIGHT(D717,10)="Irrelevant","Irrelevant","Current")),""))</f>
        <v>Current</v>
      </c>
      <c r="G717" s="7" t="str">
        <f>IF(OR(ISBLANK(D717),D717="Unclassifiable &gt;"),"",IF(ISNUMBER(SEARCH("Utterance",D717)),"Utterance",IF(ISNUMBER(SEARCH("Response",D717)),"Response",IF(ISNUMBER(SEARCH("Interaction",D717)),"Interaction",IF(ISNUMBER(SEARCH("System",D717)),"System","")))))</f>
        <v/>
      </c>
      <c r="H717" s="7" t="str">
        <f>IF(G717="Utterance", IF(ISNUMBER(SEARCH("Unrecognized",D717)), "Unrecognized", IF(ISNUMBER(SEARCH("Mismatched",D717)), "Mismatched", IF(ISNUMBER(SEARCH("False Positive",D717)), "False Positive", "Irrelevant"))), "")</f>
        <v/>
      </c>
      <c r="J717" s="7" t="s">
        <v>3744</v>
      </c>
      <c r="K717" s="7" t="s">
        <v>3355</v>
      </c>
      <c r="L717" s="9">
        <v>44987</v>
      </c>
      <c r="M717" s="13">
        <v>0.55209490740740741</v>
      </c>
      <c r="N717" s="14">
        <v>513002275452543</v>
      </c>
      <c r="O717" s="7">
        <f>IF(LEN(TRIM($A717))=0,0,LEN($A717)-LEN(SUBSTITUTE($A717," ",""))+1)</f>
        <v>4</v>
      </c>
      <c r="P717">
        <f t="shared" si="11"/>
        <v>3411</v>
      </c>
    </row>
    <row r="718" spans="1:16" ht="128" x14ac:dyDescent="0.2">
      <c r="A718" s="8" t="s">
        <v>1839</v>
      </c>
      <c r="C718" s="7" t="s">
        <v>4</v>
      </c>
      <c r="K718" s="7" t="s">
        <v>3355</v>
      </c>
      <c r="L718" s="9">
        <v>44987</v>
      </c>
      <c r="M718" s="13">
        <v>0.55209490740740741</v>
      </c>
      <c r="N718" s="14">
        <v>513002275452543</v>
      </c>
      <c r="P718" t="str">
        <f t="shared" si="11"/>
        <v/>
      </c>
    </row>
    <row r="719" spans="1:16" ht="16" x14ac:dyDescent="0.2">
      <c r="A719" s="8" t="s">
        <v>1861</v>
      </c>
      <c r="C719" s="7" t="s">
        <v>2</v>
      </c>
      <c r="D719" s="7" t="s">
        <v>3391</v>
      </c>
      <c r="E719" s="7" t="str">
        <f>IF(OR(D719="", D719="___"),"", LEFT(D719,FIND(" &gt;",D719)-1))</f>
        <v>Failure</v>
      </c>
      <c r="F719" s="7" t="str">
        <f>IF(OR(E719="Success",E719="Qualified Success"),"Current",IF(E719="Failure",IF(RIGHT(D719,6)="Future","Future",IF(RIGHT(D719,10)="Irrelevant","Irrelevant","Current")),""))</f>
        <v>Current</v>
      </c>
      <c r="G719" s="7" t="str">
        <f>IF(OR(ISBLANK(D719),D719="Unclassifiable &gt;"),"",IF(ISNUMBER(SEARCH("Utterance",D719)),"Utterance",IF(ISNUMBER(SEARCH("Response",D719)),"Response",IF(ISNUMBER(SEARCH("Interaction",D719)),"Interaction",IF(ISNUMBER(SEARCH("System",D719)),"System","")))))</f>
        <v>Utterance</v>
      </c>
      <c r="H719" s="7" t="str">
        <f>IF(G719="Utterance", IF(ISNUMBER(SEARCH("Unrecognized",D719)), "Unrecognized", IF(ISNUMBER(SEARCH("Mismatched",D719)), "Mismatched", IF(ISNUMBER(SEARCH("False Positive",D719)), "False Positive", "Irrelevant"))), "")</f>
        <v>Mismatched</v>
      </c>
      <c r="J719" s="7" t="s">
        <v>3742</v>
      </c>
      <c r="K719" s="7" t="s">
        <v>3355</v>
      </c>
      <c r="L719" s="9">
        <v>44987</v>
      </c>
      <c r="M719" s="13">
        <v>0.55827546296296293</v>
      </c>
      <c r="N719" s="14">
        <v>204440003486862</v>
      </c>
      <c r="O719" s="7">
        <f>IF(LEN(TRIM($A719))=0,0,LEN($A719)-LEN(SUBSTITUTE($A719," ",""))+1)</f>
        <v>6</v>
      </c>
      <c r="P719">
        <f t="shared" si="11"/>
        <v>705</v>
      </c>
    </row>
    <row r="720" spans="1:16" ht="64" x14ac:dyDescent="0.2">
      <c r="A720" s="8" t="s">
        <v>327</v>
      </c>
      <c r="C720" s="7" t="s">
        <v>4</v>
      </c>
      <c r="K720" s="7" t="s">
        <v>3355</v>
      </c>
      <c r="L720" s="9">
        <v>44987</v>
      </c>
      <c r="M720" s="13">
        <v>0.55827546296296293</v>
      </c>
      <c r="N720" s="14">
        <v>204440003486862</v>
      </c>
      <c r="P720" t="str">
        <f t="shared" si="11"/>
        <v/>
      </c>
    </row>
    <row r="721" spans="1:16" ht="16" x14ac:dyDescent="0.2">
      <c r="A721" s="8" t="s">
        <v>3318</v>
      </c>
      <c r="C721" s="7" t="s">
        <v>2</v>
      </c>
      <c r="D721" s="7" t="s">
        <v>3389</v>
      </c>
      <c r="E721" s="7" t="str">
        <f>IF(OR(D721="", D721="___"),"", LEFT(D721,FIND(" &gt;",D721)-1))</f>
        <v>Success</v>
      </c>
      <c r="F721" s="7" t="str">
        <f>IF(OR(E721="Success",E721="Qualified Success"),"Current",IF(E721="Failure",IF(RIGHT(D721,6)="Future","Future",IF(RIGHT(D721,10)="Irrelevant","Irrelevant","Current")),""))</f>
        <v>Current</v>
      </c>
      <c r="G721" s="7" t="str">
        <f>IF(OR(ISBLANK(D721),D721="Unclassifiable &gt;"),"",IF(ISNUMBER(SEARCH("Utterance",D721)),"Utterance",IF(ISNUMBER(SEARCH("Response",D721)),"Response",IF(ISNUMBER(SEARCH("Interaction",D721)),"Interaction",IF(ISNUMBER(SEARCH("System",D721)),"System","")))))</f>
        <v/>
      </c>
      <c r="H721" s="7" t="str">
        <f>IF(G721="Utterance", IF(ISNUMBER(SEARCH("Unrecognized",D721)), "Unrecognized", IF(ISNUMBER(SEARCH("Mismatched",D721)), "Mismatched", IF(ISNUMBER(SEARCH("False Positive",D721)), "False Positive", "Irrelevant"))), "")</f>
        <v/>
      </c>
      <c r="J721" s="7" t="s">
        <v>3434</v>
      </c>
      <c r="K721" s="7" t="s">
        <v>3355</v>
      </c>
      <c r="L721" s="9">
        <v>44987</v>
      </c>
      <c r="M721" s="13">
        <v>0.55981481481481488</v>
      </c>
      <c r="N721" s="14">
        <v>513003438343086</v>
      </c>
      <c r="O721" s="7">
        <f>IF(LEN(TRIM($A721))=0,0,LEN($A721)-LEN(SUBSTITUTE($A721," ",""))+1)</f>
        <v>3</v>
      </c>
      <c r="P721">
        <f t="shared" si="11"/>
        <v>3411</v>
      </c>
    </row>
    <row r="722" spans="1:16" ht="112" x14ac:dyDescent="0.2">
      <c r="A722" s="8" t="s">
        <v>298</v>
      </c>
      <c r="C722" s="7" t="s">
        <v>4</v>
      </c>
      <c r="K722" s="7" t="s">
        <v>3355</v>
      </c>
      <c r="L722" s="9">
        <v>44987</v>
      </c>
      <c r="M722" s="13">
        <v>0.55981481481481488</v>
      </c>
      <c r="N722" s="14">
        <v>513003438343086</v>
      </c>
      <c r="P722" t="str">
        <f t="shared" si="11"/>
        <v/>
      </c>
    </row>
    <row r="723" spans="1:16" ht="16" x14ac:dyDescent="0.2">
      <c r="A723" s="8" t="s">
        <v>3317</v>
      </c>
      <c r="C723" s="7" t="s">
        <v>2</v>
      </c>
      <c r="D723" s="7" t="s">
        <v>3389</v>
      </c>
      <c r="E723" s="7" t="str">
        <f>IF(OR(D723="", D723="___"),"", LEFT(D723,FIND(" &gt;",D723)-1))</f>
        <v>Success</v>
      </c>
      <c r="F723" s="7" t="str">
        <f>IF(OR(E723="Success",E723="Qualified Success"),"Current",IF(E723="Failure",IF(RIGHT(D723,6)="Future","Future",IF(RIGHT(D723,10)="Irrelevant","Irrelevant","Current")),""))</f>
        <v>Current</v>
      </c>
      <c r="G723" s="7" t="str">
        <f>IF(OR(ISBLANK(D723),D723="Unclassifiable &gt;"),"",IF(ISNUMBER(SEARCH("Utterance",D723)),"Utterance",IF(ISNUMBER(SEARCH("Response",D723)),"Response",IF(ISNUMBER(SEARCH("Interaction",D723)),"Interaction",IF(ISNUMBER(SEARCH("System",D723)),"System","")))))</f>
        <v/>
      </c>
      <c r="H723" s="7" t="str">
        <f>IF(G723="Utterance", IF(ISNUMBER(SEARCH("Unrecognized",D723)), "Unrecognized", IF(ISNUMBER(SEARCH("Mismatched",D723)), "Mismatched", IF(ISNUMBER(SEARCH("False Positive",D723)), "False Positive", "Irrelevant"))), "")</f>
        <v/>
      </c>
      <c r="J723" s="7" t="s">
        <v>3434</v>
      </c>
      <c r="K723" s="7" t="s">
        <v>3355</v>
      </c>
      <c r="L723" s="9">
        <v>44987</v>
      </c>
      <c r="M723" s="13">
        <v>0.5599884259259259</v>
      </c>
      <c r="N723" s="14">
        <v>513003438343086</v>
      </c>
      <c r="O723" s="7">
        <f>IF(LEN(TRIM($A723))=0,0,LEN($A723)-LEN(SUBSTITUTE($A723," ",""))+1)</f>
        <v>5</v>
      </c>
      <c r="P723">
        <f t="shared" si="11"/>
        <v>3411</v>
      </c>
    </row>
    <row r="724" spans="1:16" ht="64" x14ac:dyDescent="0.2">
      <c r="A724" s="8" t="s">
        <v>331</v>
      </c>
      <c r="C724" s="7" t="s">
        <v>4</v>
      </c>
      <c r="K724" s="7" t="s">
        <v>3355</v>
      </c>
      <c r="L724" s="9">
        <v>44987</v>
      </c>
      <c r="M724" s="13">
        <v>0.5599884259259259</v>
      </c>
      <c r="N724" s="14">
        <v>513003438343086</v>
      </c>
      <c r="P724" t="str">
        <f t="shared" si="11"/>
        <v/>
      </c>
    </row>
    <row r="725" spans="1:16" ht="16" x14ac:dyDescent="0.2">
      <c r="A725" s="8" t="s">
        <v>1251</v>
      </c>
      <c r="C725" s="7" t="s">
        <v>2</v>
      </c>
      <c r="D725" s="7" t="s">
        <v>3389</v>
      </c>
      <c r="E725" s="7" t="str">
        <f>IF(OR(D725="", D725="___"),"", LEFT(D725,FIND(" &gt;",D725)-1))</f>
        <v>Success</v>
      </c>
      <c r="F725" s="7" t="str">
        <f>IF(OR(E725="Success",E725="Qualified Success"),"Current",IF(E725="Failure",IF(RIGHT(D725,6)="Future","Future",IF(RIGHT(D725,10)="Irrelevant","Irrelevant","Current")),""))</f>
        <v>Current</v>
      </c>
      <c r="G725" s="7" t="str">
        <f>IF(OR(ISBLANK(D725),D725="Unclassifiable &gt;"),"",IF(ISNUMBER(SEARCH("Utterance",D725)),"Utterance",IF(ISNUMBER(SEARCH("Response",D725)),"Response",IF(ISNUMBER(SEARCH("Interaction",D725)),"Interaction",IF(ISNUMBER(SEARCH("System",D725)),"System","")))))</f>
        <v/>
      </c>
      <c r="H725" s="7" t="str">
        <f>IF(G725="Utterance", IF(ISNUMBER(SEARCH("Unrecognized",D725)), "Unrecognized", IF(ISNUMBER(SEARCH("Mismatched",D725)), "Mismatched", IF(ISNUMBER(SEARCH("False Positive",D725)), "False Positive", "Irrelevant"))), "")</f>
        <v/>
      </c>
      <c r="J725" s="7" t="s">
        <v>3434</v>
      </c>
      <c r="K725" s="7" t="s">
        <v>3355</v>
      </c>
      <c r="L725" s="9">
        <v>44987</v>
      </c>
      <c r="M725" s="13">
        <v>0.56032407407407414</v>
      </c>
      <c r="N725" s="14">
        <v>513003440485164</v>
      </c>
      <c r="O725" s="7">
        <f>IF(LEN(TRIM($A725))=0,0,LEN($A725)-LEN(SUBSTITUTE($A725," ",""))+1)</f>
        <v>1</v>
      </c>
      <c r="P725">
        <f t="shared" si="11"/>
        <v>3411</v>
      </c>
    </row>
    <row r="726" spans="1:16" ht="112" x14ac:dyDescent="0.2">
      <c r="A726" s="8" t="s">
        <v>298</v>
      </c>
      <c r="C726" s="7" t="s">
        <v>4</v>
      </c>
      <c r="K726" s="7" t="s">
        <v>3355</v>
      </c>
      <c r="L726" s="9">
        <v>44987</v>
      </c>
      <c r="M726" s="13">
        <v>0.56032407407407414</v>
      </c>
      <c r="N726" s="14">
        <v>513003440485164</v>
      </c>
      <c r="P726" t="str">
        <f t="shared" si="11"/>
        <v/>
      </c>
    </row>
    <row r="727" spans="1:16" ht="16" x14ac:dyDescent="0.2">
      <c r="A727" s="8" t="s">
        <v>1947</v>
      </c>
      <c r="C727" s="7" t="s">
        <v>2</v>
      </c>
      <c r="D727" s="7" t="s">
        <v>3389</v>
      </c>
      <c r="E727" s="7" t="str">
        <f>IF(OR(D727="", D727="___"),"", LEFT(D727,FIND(" &gt;",D727)-1))</f>
        <v>Success</v>
      </c>
      <c r="F727" s="7" t="str">
        <f>IF(OR(E727="Success",E727="Qualified Success"),"Current",IF(E727="Failure",IF(RIGHT(D727,6)="Future","Future",IF(RIGHT(D727,10)="Irrelevant","Irrelevant","Current")),""))</f>
        <v>Current</v>
      </c>
      <c r="G727" s="7" t="str">
        <f>IF(OR(ISBLANK(D727),D727="Unclassifiable &gt;"),"",IF(ISNUMBER(SEARCH("Utterance",D727)),"Utterance",IF(ISNUMBER(SEARCH("Response",D727)),"Response",IF(ISNUMBER(SEARCH("Interaction",D727)),"Interaction",IF(ISNUMBER(SEARCH("System",D727)),"System","")))))</f>
        <v/>
      </c>
      <c r="H727" s="7" t="str">
        <f>IF(G727="Utterance", IF(ISNUMBER(SEARCH("Unrecognized",D727)), "Unrecognized", IF(ISNUMBER(SEARCH("Mismatched",D727)), "Mismatched", IF(ISNUMBER(SEARCH("False Positive",D727)), "False Positive", "Irrelevant"))), "")</f>
        <v/>
      </c>
      <c r="J727" s="7" t="s">
        <v>3428</v>
      </c>
      <c r="K727" s="7" t="s">
        <v>3355</v>
      </c>
      <c r="L727" s="9">
        <v>44987</v>
      </c>
      <c r="M727" s="13">
        <v>0.56202546296296296</v>
      </c>
      <c r="N727" s="14">
        <v>204440003489085</v>
      </c>
      <c r="O727" s="7">
        <f>IF(LEN(TRIM($A727))=0,0,LEN($A727)-LEN(SUBSTITUTE($A727," ",""))+1)</f>
        <v>1</v>
      </c>
      <c r="P727">
        <f t="shared" si="11"/>
        <v>3411</v>
      </c>
    </row>
    <row r="728" spans="1:16" ht="64" x14ac:dyDescent="0.2">
      <c r="A728" s="8" t="s">
        <v>220</v>
      </c>
      <c r="C728" s="7" t="s">
        <v>4</v>
      </c>
      <c r="K728" s="7" t="s">
        <v>3355</v>
      </c>
      <c r="L728" s="9">
        <v>44987</v>
      </c>
      <c r="M728" s="13">
        <v>0.56202546296296296</v>
      </c>
      <c r="N728" s="14">
        <v>204440003489085</v>
      </c>
      <c r="P728" t="str">
        <f t="shared" si="11"/>
        <v/>
      </c>
    </row>
    <row r="729" spans="1:16" ht="16" x14ac:dyDescent="0.2">
      <c r="A729" s="8" t="s">
        <v>1366</v>
      </c>
      <c r="C729" s="7" t="s">
        <v>2</v>
      </c>
      <c r="D729" s="7" t="s">
        <v>3389</v>
      </c>
      <c r="E729" s="7" t="str">
        <f>IF(OR(D729="", D729="___"),"", LEFT(D729,FIND(" &gt;",D729)-1))</f>
        <v>Success</v>
      </c>
      <c r="F729" s="7" t="str">
        <f>IF(OR(E729="Success",E729="Qualified Success"),"Current",IF(E729="Failure",IF(RIGHT(D729,6)="Future","Future",IF(RIGHT(D729,10)="Irrelevant","Irrelevant","Current")),""))</f>
        <v>Current</v>
      </c>
      <c r="G729" s="7" t="str">
        <f>IF(OR(ISBLANK(D729),D729="Unclassifiable &gt;"),"",IF(ISNUMBER(SEARCH("Utterance",D729)),"Utterance",IF(ISNUMBER(SEARCH("Response",D729)),"Response",IF(ISNUMBER(SEARCH("Interaction",D729)),"Interaction",IF(ISNUMBER(SEARCH("System",D729)),"System","")))))</f>
        <v/>
      </c>
      <c r="H729" s="7" t="str">
        <f>IF(G729="Utterance", IF(ISNUMBER(SEARCH("Unrecognized",D729)), "Unrecognized", IF(ISNUMBER(SEARCH("Mismatched",D729)), "Mismatched", IF(ISNUMBER(SEARCH("False Positive",D729)), "False Positive", "Irrelevant"))), "")</f>
        <v/>
      </c>
      <c r="J729" s="7" t="s">
        <v>3741</v>
      </c>
      <c r="K729" s="7" t="s">
        <v>3355</v>
      </c>
      <c r="L729" s="9">
        <v>44987</v>
      </c>
      <c r="M729" s="13">
        <v>0.56451388888888887</v>
      </c>
      <c r="N729" s="14">
        <v>202000369644560</v>
      </c>
      <c r="O729" s="7">
        <f>IF(LEN(TRIM($A729))=0,0,LEN($A729)-LEN(SUBSTITUTE($A729," ",""))+1)</f>
        <v>3</v>
      </c>
      <c r="P729">
        <f t="shared" si="11"/>
        <v>3411</v>
      </c>
    </row>
    <row r="730" spans="1:16" ht="144" x14ac:dyDescent="0.2">
      <c r="A730" s="8" t="s">
        <v>250</v>
      </c>
      <c r="C730" s="7" t="s">
        <v>4</v>
      </c>
      <c r="K730" s="7" t="s">
        <v>3355</v>
      </c>
      <c r="L730" s="9">
        <v>44987</v>
      </c>
      <c r="M730" s="13">
        <v>0.5645486111111111</v>
      </c>
      <c r="N730" s="14">
        <v>202000369644560</v>
      </c>
      <c r="P730" t="str">
        <f t="shared" si="11"/>
        <v/>
      </c>
    </row>
    <row r="731" spans="1:16" ht="16" x14ac:dyDescent="0.2">
      <c r="A731" s="8" t="s">
        <v>764</v>
      </c>
      <c r="C731" s="7" t="s">
        <v>2</v>
      </c>
      <c r="D731" s="7" t="s">
        <v>3389</v>
      </c>
      <c r="E731" s="7" t="str">
        <f>IF(OR(D731="", D731="___"),"", LEFT(D731,FIND(" &gt;",D731)-1))</f>
        <v>Success</v>
      </c>
      <c r="F731" s="7" t="str">
        <f>IF(OR(E731="Success",E731="Qualified Success"),"Current",IF(E731="Failure",IF(RIGHT(D731,6)="Future","Future",IF(RIGHT(D731,10)="Irrelevant","Irrelevant","Current")),""))</f>
        <v>Current</v>
      </c>
      <c r="G731" s="7" t="str">
        <f>IF(OR(ISBLANK(D731),D731="Unclassifiable &gt;"),"",IF(ISNUMBER(SEARCH("Utterance",D731)),"Utterance",IF(ISNUMBER(SEARCH("Response",D731)),"Response",IF(ISNUMBER(SEARCH("Interaction",D731)),"Interaction",IF(ISNUMBER(SEARCH("System",D731)),"System","")))))</f>
        <v/>
      </c>
      <c r="H731" s="7" t="str">
        <f>IF(G731="Utterance", IF(ISNUMBER(SEARCH("Unrecognized",D731)), "Unrecognized", IF(ISNUMBER(SEARCH("Mismatched",D731)), "Mismatched", IF(ISNUMBER(SEARCH("False Positive",D731)), "False Positive", "Irrelevant"))), "")</f>
        <v/>
      </c>
      <c r="J731" s="7" t="s">
        <v>3741</v>
      </c>
      <c r="K731" s="7" t="s">
        <v>3355</v>
      </c>
      <c r="L731" s="9">
        <v>44987</v>
      </c>
      <c r="M731" s="13">
        <v>0.57171296296296303</v>
      </c>
      <c r="N731" s="14">
        <v>202000369644560</v>
      </c>
      <c r="O731" s="7">
        <f>IF(LEN(TRIM($A731))=0,0,LEN($A731)-LEN(SUBSTITUTE($A731," ",""))+1)</f>
        <v>3</v>
      </c>
      <c r="P731">
        <f t="shared" si="11"/>
        <v>3411</v>
      </c>
    </row>
    <row r="732" spans="1:16" ht="160" x14ac:dyDescent="0.2">
      <c r="A732" s="8" t="s">
        <v>238</v>
      </c>
      <c r="C732" s="7" t="s">
        <v>4</v>
      </c>
      <c r="K732" s="7" t="s">
        <v>3355</v>
      </c>
      <c r="L732" s="9">
        <v>44987</v>
      </c>
      <c r="M732" s="13">
        <v>0.57171296296296303</v>
      </c>
      <c r="N732" s="14">
        <v>202000369644560</v>
      </c>
      <c r="P732" t="str">
        <f t="shared" si="11"/>
        <v/>
      </c>
    </row>
    <row r="733" spans="1:16" ht="16" x14ac:dyDescent="0.2">
      <c r="A733" s="8" t="s">
        <v>160</v>
      </c>
      <c r="C733" s="7" t="s">
        <v>2</v>
      </c>
      <c r="D733" s="7" t="s">
        <v>3389</v>
      </c>
      <c r="E733" s="7" t="str">
        <f>IF(OR(D733="", D733="___"),"", LEFT(D733,FIND(" &gt;",D733)-1))</f>
        <v>Success</v>
      </c>
      <c r="F733" s="7" t="str">
        <f>IF(OR(E733="Success",E733="Qualified Success"),"Current",IF(E733="Failure",IF(RIGHT(D733,6)="Future","Future",IF(RIGHT(D733,10)="Irrelevant","Irrelevant","Current")),""))</f>
        <v>Current</v>
      </c>
      <c r="G733" s="7" t="str">
        <f>IF(OR(ISBLANK(D733),D733="Unclassifiable &gt;"),"",IF(ISNUMBER(SEARCH("Utterance",D733)),"Utterance",IF(ISNUMBER(SEARCH("Response",D733)),"Response",IF(ISNUMBER(SEARCH("Interaction",D733)),"Interaction",IF(ISNUMBER(SEARCH("System",D733)),"System","")))))</f>
        <v/>
      </c>
      <c r="H733" s="7" t="str">
        <f>IF(G733="Utterance", IF(ISNUMBER(SEARCH("Unrecognized",D733)), "Unrecognized", IF(ISNUMBER(SEARCH("Mismatched",D733)), "Mismatched", IF(ISNUMBER(SEARCH("False Positive",D733)), "False Positive", "Irrelevant"))), "")</f>
        <v/>
      </c>
      <c r="J733" s="7" t="s">
        <v>3744</v>
      </c>
      <c r="K733" s="7" t="s">
        <v>3355</v>
      </c>
      <c r="L733" s="9">
        <v>44987</v>
      </c>
      <c r="M733" s="13">
        <v>0.57190972222222225</v>
      </c>
      <c r="N733" s="14">
        <v>204440003537501</v>
      </c>
      <c r="O733" s="7">
        <f>IF(LEN(TRIM($A733))=0,0,LEN($A733)-LEN(SUBSTITUTE($A733," ",""))+1)</f>
        <v>2</v>
      </c>
      <c r="P733">
        <f t="shared" si="11"/>
        <v>3411</v>
      </c>
    </row>
    <row r="734" spans="1:16" ht="128" x14ac:dyDescent="0.2">
      <c r="A734" s="8" t="s">
        <v>1839</v>
      </c>
      <c r="C734" s="7" t="s">
        <v>4</v>
      </c>
      <c r="K734" s="7" t="s">
        <v>3355</v>
      </c>
      <c r="L734" s="9">
        <v>44987</v>
      </c>
      <c r="M734" s="13">
        <v>0.57190972222222225</v>
      </c>
      <c r="N734" s="14">
        <v>204440003537501</v>
      </c>
      <c r="P734" t="str">
        <f t="shared" si="11"/>
        <v/>
      </c>
    </row>
    <row r="735" spans="1:16" ht="16" x14ac:dyDescent="0.2">
      <c r="A735" s="8" t="s">
        <v>2166</v>
      </c>
      <c r="C735" s="7" t="s">
        <v>2</v>
      </c>
      <c r="D735" s="7" t="s">
        <v>3391</v>
      </c>
      <c r="E735" s="7" t="str">
        <f>IF(OR(D735="", D735="___"),"", LEFT(D735,FIND(" &gt;",D735)-1))</f>
        <v>Failure</v>
      </c>
      <c r="F735" s="7" t="str">
        <f>IF(OR(E735="Success",E735="Qualified Success"),"Current",IF(E735="Failure",IF(RIGHT(D735,6)="Future","Future",IF(RIGHT(D735,10)="Irrelevant","Irrelevant","Current")),""))</f>
        <v>Current</v>
      </c>
      <c r="G735" s="7" t="str">
        <f>IF(OR(ISBLANK(D735),D735="Unclassifiable &gt;"),"",IF(ISNUMBER(SEARCH("Utterance",D735)),"Utterance",IF(ISNUMBER(SEARCH("Response",D735)),"Response",IF(ISNUMBER(SEARCH("Interaction",D735)),"Interaction",IF(ISNUMBER(SEARCH("System",D735)),"System","")))))</f>
        <v>Utterance</v>
      </c>
      <c r="H735" s="7" t="str">
        <f>IF(G735="Utterance", IF(ISNUMBER(SEARCH("Unrecognized",D735)), "Unrecognized", IF(ISNUMBER(SEARCH("Mismatched",D735)), "Mismatched", IF(ISNUMBER(SEARCH("False Positive",D735)), "False Positive", "Irrelevant"))), "")</f>
        <v>Mismatched</v>
      </c>
      <c r="J735" s="7" t="s">
        <v>3363</v>
      </c>
      <c r="K735" s="7" t="s">
        <v>3355</v>
      </c>
      <c r="L735" s="9">
        <v>44987</v>
      </c>
      <c r="M735" s="13">
        <v>0.5727430555555556</v>
      </c>
      <c r="N735" s="14">
        <v>204440003497070</v>
      </c>
      <c r="O735" s="7">
        <f>IF(LEN(TRIM($A735))=0,0,LEN($A735)-LEN(SUBSTITUTE($A735," ",""))+1)</f>
        <v>8</v>
      </c>
      <c r="P735">
        <f t="shared" si="11"/>
        <v>705</v>
      </c>
    </row>
    <row r="736" spans="1:16" ht="48" x14ac:dyDescent="0.2">
      <c r="A736" s="8" t="s">
        <v>1476</v>
      </c>
      <c r="C736" s="7" t="s">
        <v>4</v>
      </c>
      <c r="K736" s="7" t="s">
        <v>3355</v>
      </c>
      <c r="L736" s="9">
        <v>44987</v>
      </c>
      <c r="M736" s="13">
        <v>0.5727430555555556</v>
      </c>
      <c r="N736" s="14">
        <v>204440003497070</v>
      </c>
      <c r="P736" t="str">
        <f t="shared" si="11"/>
        <v/>
      </c>
    </row>
    <row r="737" spans="1:16" ht="16" x14ac:dyDescent="0.2">
      <c r="A737" s="8" t="s">
        <v>2975</v>
      </c>
      <c r="C737" s="7" t="s">
        <v>2</v>
      </c>
      <c r="D737" s="7" t="s">
        <v>3391</v>
      </c>
      <c r="E737" s="7" t="str">
        <f>IF(OR(D737="", D737="___"),"", LEFT(D737,FIND(" &gt;",D737)-1))</f>
        <v>Failure</v>
      </c>
      <c r="F737" s="7" t="str">
        <f>IF(OR(E737="Success",E737="Qualified Success"),"Current",IF(E737="Failure",IF(RIGHT(D737,6)="Future","Future",IF(RIGHT(D737,10)="Irrelevant","Irrelevant","Current")),""))</f>
        <v>Current</v>
      </c>
      <c r="G737" s="7" t="str">
        <f>IF(OR(ISBLANK(D737),D737="Unclassifiable &gt;"),"",IF(ISNUMBER(SEARCH("Utterance",D737)),"Utterance",IF(ISNUMBER(SEARCH("Response",D737)),"Response",IF(ISNUMBER(SEARCH("Interaction",D737)),"Interaction",IF(ISNUMBER(SEARCH("System",D737)),"System","")))))</f>
        <v>Utterance</v>
      </c>
      <c r="H737" s="7" t="str">
        <f>IF(G737="Utterance", IF(ISNUMBER(SEARCH("Unrecognized",D737)), "Unrecognized", IF(ISNUMBER(SEARCH("Mismatched",D737)), "Mismatched", IF(ISNUMBER(SEARCH("False Positive",D737)), "False Positive", "Irrelevant"))), "")</f>
        <v>Mismatched</v>
      </c>
      <c r="J737" s="7" t="s">
        <v>213</v>
      </c>
      <c r="K737" s="7" t="s">
        <v>3355</v>
      </c>
      <c r="L737" s="9">
        <v>44987</v>
      </c>
      <c r="M737" s="13">
        <v>0.57299768518518512</v>
      </c>
      <c r="N737" s="14">
        <v>202000707957274</v>
      </c>
      <c r="O737" s="7">
        <f>IF(LEN(TRIM($A737))=0,0,LEN($A737)-LEN(SUBSTITUTE($A737," ",""))+1)</f>
        <v>6</v>
      </c>
      <c r="P737">
        <f t="shared" si="11"/>
        <v>705</v>
      </c>
    </row>
    <row r="738" spans="1:16" ht="128" x14ac:dyDescent="0.2">
      <c r="A738" s="8" t="s">
        <v>1862</v>
      </c>
      <c r="C738" s="7" t="s">
        <v>4</v>
      </c>
      <c r="K738" s="7" t="s">
        <v>3355</v>
      </c>
      <c r="L738" s="9">
        <v>44987</v>
      </c>
      <c r="M738" s="13">
        <v>0.57299768518518512</v>
      </c>
      <c r="N738" s="14">
        <v>202000707957274</v>
      </c>
      <c r="P738" t="str">
        <f t="shared" si="11"/>
        <v/>
      </c>
    </row>
    <row r="739" spans="1:16" ht="16" x14ac:dyDescent="0.2">
      <c r="A739" s="8" t="s">
        <v>269</v>
      </c>
      <c r="B739" s="7" t="s">
        <v>3487</v>
      </c>
      <c r="C739" s="7" t="s">
        <v>2</v>
      </c>
      <c r="D739" s="7" t="s">
        <v>3389</v>
      </c>
      <c r="E739" s="7" t="str">
        <f>IF(OR(D739="", D739="___"),"", LEFT(D739,FIND(" &gt;",D739)-1))</f>
        <v>Success</v>
      </c>
      <c r="F739" s="7" t="str">
        <f>IF(OR(E739="Success",E739="Qualified Success"),"Current",IF(E739="Failure",IF(RIGHT(D739,6)="Future","Future",IF(RIGHT(D739,10)="Irrelevant","Irrelevant","Current")),""))</f>
        <v>Current</v>
      </c>
      <c r="G739" s="7" t="str">
        <f>IF(OR(ISBLANK(D739),D739="Unclassifiable &gt;"),"",IF(ISNUMBER(SEARCH("Utterance",D739)),"Utterance",IF(ISNUMBER(SEARCH("Response",D739)),"Response",IF(ISNUMBER(SEARCH("Interaction",D739)),"Interaction",IF(ISNUMBER(SEARCH("System",D739)),"System","")))))</f>
        <v/>
      </c>
      <c r="H739" s="7" t="str">
        <f>IF(G739="Utterance", IF(ISNUMBER(SEARCH("Unrecognized",D739)), "Unrecognized", IF(ISNUMBER(SEARCH("Mismatched",D739)), "Mismatched", IF(ISNUMBER(SEARCH("False Positive",D739)), "False Positive", "Irrelevant"))), "")</f>
        <v/>
      </c>
      <c r="J739" s="7" t="s">
        <v>3428</v>
      </c>
      <c r="K739" s="7" t="s">
        <v>3355</v>
      </c>
      <c r="L739" s="9">
        <v>44987</v>
      </c>
      <c r="M739" s="13">
        <v>0.57309027777777777</v>
      </c>
      <c r="N739" s="14">
        <v>204440003497070</v>
      </c>
      <c r="O739" s="7">
        <f>IF(LEN(TRIM($A739))=0,0,LEN($A739)-LEN(SUBSTITUTE($A739," ",""))+1)</f>
        <v>3</v>
      </c>
      <c r="P739">
        <f t="shared" si="11"/>
        <v>3411</v>
      </c>
    </row>
    <row r="740" spans="1:16" ht="64" x14ac:dyDescent="0.2">
      <c r="A740" s="8" t="s">
        <v>270</v>
      </c>
      <c r="C740" s="7" t="s">
        <v>4</v>
      </c>
      <c r="K740" s="7" t="s">
        <v>3355</v>
      </c>
      <c r="L740" s="9">
        <v>44987</v>
      </c>
      <c r="M740" s="13">
        <v>0.57309027777777777</v>
      </c>
      <c r="N740" s="14">
        <v>204440003497070</v>
      </c>
      <c r="P740" t="str">
        <f t="shared" si="11"/>
        <v/>
      </c>
    </row>
    <row r="741" spans="1:16" ht="16" x14ac:dyDescent="0.2">
      <c r="A741" s="8" t="s">
        <v>2167</v>
      </c>
      <c r="C741" s="7" t="s">
        <v>2</v>
      </c>
      <c r="D741" s="7" t="s">
        <v>3389</v>
      </c>
      <c r="E741" s="7" t="str">
        <f>IF(OR(D741="", D741="___"),"", LEFT(D741,FIND(" &gt;",D741)-1))</f>
        <v>Success</v>
      </c>
      <c r="F741" s="7" t="str">
        <f>IF(OR(E741="Success",E741="Qualified Success"),"Current",IF(E741="Failure",IF(RIGHT(D741,6)="Future","Future",IF(RIGHT(D741,10)="Irrelevant","Irrelevant","Current")),""))</f>
        <v>Current</v>
      </c>
      <c r="G741" s="7" t="str">
        <f>IF(OR(ISBLANK(D741),D741="Unclassifiable &gt;"),"",IF(ISNUMBER(SEARCH("Utterance",D741)),"Utterance",IF(ISNUMBER(SEARCH("Response",D741)),"Response",IF(ISNUMBER(SEARCH("Interaction",D741)),"Interaction",IF(ISNUMBER(SEARCH("System",D741)),"System","")))))</f>
        <v/>
      </c>
      <c r="H741" s="7" t="str">
        <f>IF(G741="Utterance", IF(ISNUMBER(SEARCH("Unrecognized",D741)), "Unrecognized", IF(ISNUMBER(SEARCH("Mismatched",D741)), "Mismatched", IF(ISNUMBER(SEARCH("False Positive",D741)), "False Positive", "Irrelevant"))), "")</f>
        <v/>
      </c>
      <c r="J741" s="7" t="s">
        <v>3363</v>
      </c>
      <c r="K741" s="7" t="s">
        <v>3355</v>
      </c>
      <c r="L741" s="9">
        <v>44987</v>
      </c>
      <c r="M741" s="13">
        <v>0.57328703703703698</v>
      </c>
      <c r="N741" s="14">
        <v>204440003497070</v>
      </c>
      <c r="O741" s="7">
        <f>IF(LEN(TRIM($A741))=0,0,LEN($A741)-LEN(SUBSTITUTE($A741," ",""))+1)</f>
        <v>3</v>
      </c>
      <c r="P741">
        <f t="shared" si="11"/>
        <v>3411</v>
      </c>
    </row>
    <row r="742" spans="1:16" ht="144" x14ac:dyDescent="0.2">
      <c r="A742" s="8" t="s">
        <v>1500</v>
      </c>
      <c r="C742" s="7" t="s">
        <v>4</v>
      </c>
      <c r="K742" s="7" t="s">
        <v>3355</v>
      </c>
      <c r="L742" s="9">
        <v>44987</v>
      </c>
      <c r="M742" s="13">
        <v>0.57328703703703698</v>
      </c>
      <c r="N742" s="14">
        <v>204440003497070</v>
      </c>
      <c r="P742" t="str">
        <f t="shared" si="11"/>
        <v/>
      </c>
    </row>
    <row r="743" spans="1:16" ht="16" x14ac:dyDescent="0.2">
      <c r="A743" s="8" t="s">
        <v>302</v>
      </c>
      <c r="B743" s="7" t="s">
        <v>3487</v>
      </c>
      <c r="C743" s="7" t="s">
        <v>2</v>
      </c>
      <c r="D743" s="7" t="s">
        <v>3389</v>
      </c>
      <c r="E743" s="7" t="str">
        <f>IF(OR(D743="", D743="___"),"", LEFT(D743,FIND(" &gt;",D743)-1))</f>
        <v>Success</v>
      </c>
      <c r="F743" s="7" t="str">
        <f>IF(OR(E743="Success",E743="Qualified Success"),"Current",IF(E743="Failure",IF(RIGHT(D743,6)="Future","Future",IF(RIGHT(D743,10)="Irrelevant","Irrelevant","Current")),""))</f>
        <v>Current</v>
      </c>
      <c r="G743" s="7" t="str">
        <f>IF(OR(ISBLANK(D743),D743="Unclassifiable &gt;"),"",IF(ISNUMBER(SEARCH("Utterance",D743)),"Utterance",IF(ISNUMBER(SEARCH("Response",D743)),"Response",IF(ISNUMBER(SEARCH("Interaction",D743)),"Interaction",IF(ISNUMBER(SEARCH("System",D743)),"System","")))))</f>
        <v/>
      </c>
      <c r="H743" s="7" t="str">
        <f>IF(G743="Utterance", IF(ISNUMBER(SEARCH("Unrecognized",D743)), "Unrecognized", IF(ISNUMBER(SEARCH("Mismatched",D743)), "Mismatched", IF(ISNUMBER(SEARCH("False Positive",D743)), "False Positive", "Irrelevant"))), "")</f>
        <v/>
      </c>
      <c r="J743" s="7" t="s">
        <v>3428</v>
      </c>
      <c r="K743" s="7" t="s">
        <v>3355</v>
      </c>
      <c r="L743" s="9">
        <v>44987</v>
      </c>
      <c r="M743" s="13">
        <v>0.5746296296296296</v>
      </c>
      <c r="N743" s="14">
        <v>202000552833238</v>
      </c>
      <c r="O743" s="7">
        <f>IF(LEN(TRIM($A743))=0,0,LEN($A743)-LEN(SUBSTITUTE($A743," ",""))+1)</f>
        <v>3</v>
      </c>
      <c r="P743">
        <f t="shared" si="11"/>
        <v>3411</v>
      </c>
    </row>
    <row r="744" spans="1:16" ht="64" x14ac:dyDescent="0.2">
      <c r="A744" s="8" t="s">
        <v>220</v>
      </c>
      <c r="C744" s="7" t="s">
        <v>4</v>
      </c>
      <c r="K744" s="7" t="s">
        <v>3355</v>
      </c>
      <c r="L744" s="9">
        <v>44987</v>
      </c>
      <c r="M744" s="13">
        <v>0.5746296296296296</v>
      </c>
      <c r="N744" s="14">
        <v>202000552833238</v>
      </c>
      <c r="P744" t="str">
        <f t="shared" si="11"/>
        <v/>
      </c>
    </row>
    <row r="745" spans="1:16" ht="16" x14ac:dyDescent="0.2">
      <c r="A745" s="8" t="s">
        <v>1277</v>
      </c>
      <c r="C745" s="7" t="s">
        <v>2</v>
      </c>
      <c r="D745" s="7" t="s">
        <v>3389</v>
      </c>
      <c r="E745" s="7" t="str">
        <f>IF(OR(D745="", D745="___"),"", LEFT(D745,FIND(" &gt;",D745)-1))</f>
        <v>Success</v>
      </c>
      <c r="F745" s="7" t="str">
        <f>IF(OR(E745="Success",E745="Qualified Success"),"Current",IF(E745="Failure",IF(RIGHT(D745,6)="Future","Future",IF(RIGHT(D745,10)="Irrelevant","Irrelevant","Current")),""))</f>
        <v>Current</v>
      </c>
      <c r="G745" s="7" t="str">
        <f>IF(OR(ISBLANK(D745),D745="Unclassifiable &gt;"),"",IF(ISNUMBER(SEARCH("Utterance",D745)),"Utterance",IF(ISNUMBER(SEARCH("Response",D745)),"Response",IF(ISNUMBER(SEARCH("Interaction",D745)),"Interaction",IF(ISNUMBER(SEARCH("System",D745)),"System","")))))</f>
        <v/>
      </c>
      <c r="H745" s="7" t="str">
        <f>IF(G745="Utterance", IF(ISNUMBER(SEARCH("Unrecognized",D745)), "Unrecognized", IF(ISNUMBER(SEARCH("Mismatched",D745)), "Mismatched", IF(ISNUMBER(SEARCH("False Positive",D745)), "False Positive", "Irrelevant"))), "")</f>
        <v/>
      </c>
      <c r="J745" s="7" t="s">
        <v>3743</v>
      </c>
      <c r="K745" s="7" t="s">
        <v>3355</v>
      </c>
      <c r="L745" s="9">
        <v>44987</v>
      </c>
      <c r="M745" s="13">
        <v>0.57478009259259266</v>
      </c>
      <c r="N745" s="14">
        <v>202000552833238</v>
      </c>
      <c r="O745" s="7">
        <f>IF(LEN(TRIM($A745))=0,0,LEN($A745)-LEN(SUBSTITUTE($A745," ",""))+1)</f>
        <v>2</v>
      </c>
      <c r="P745">
        <f t="shared" si="11"/>
        <v>3411</v>
      </c>
    </row>
    <row r="746" spans="1:16" ht="176" x14ac:dyDescent="0.2">
      <c r="A746" s="8" t="s">
        <v>2943</v>
      </c>
      <c r="C746" s="7" t="s">
        <v>4</v>
      </c>
      <c r="K746" s="7" t="s">
        <v>3355</v>
      </c>
      <c r="L746" s="9">
        <v>44987</v>
      </c>
      <c r="M746" s="13">
        <v>0.57480324074074074</v>
      </c>
      <c r="N746" s="14">
        <v>202000552833238</v>
      </c>
      <c r="P746" t="str">
        <f t="shared" si="11"/>
        <v/>
      </c>
    </row>
    <row r="747" spans="1:16" ht="16" x14ac:dyDescent="0.2">
      <c r="A747" s="8" t="s">
        <v>158</v>
      </c>
      <c r="C747" s="7" t="s">
        <v>2</v>
      </c>
      <c r="D747" s="7" t="s">
        <v>3389</v>
      </c>
      <c r="E747" s="7" t="str">
        <f>IF(OR(D747="", D747="___"),"", LEFT(D747,FIND(" &gt;",D747)-1))</f>
        <v>Success</v>
      </c>
      <c r="F747" s="7" t="str">
        <f>IF(OR(E747="Success",E747="Qualified Success"),"Current",IF(E747="Failure",IF(RIGHT(D747,6)="Future","Future",IF(RIGHT(D747,10)="Irrelevant","Irrelevant","Current")),""))</f>
        <v>Current</v>
      </c>
      <c r="G747" s="7" t="str">
        <f>IF(OR(ISBLANK(D747),D747="Unclassifiable &gt;"),"",IF(ISNUMBER(SEARCH("Utterance",D747)),"Utterance",IF(ISNUMBER(SEARCH("Response",D747)),"Response",IF(ISNUMBER(SEARCH("Interaction",D747)),"Interaction",IF(ISNUMBER(SEARCH("System",D747)),"System","")))))</f>
        <v/>
      </c>
      <c r="H747" s="7" t="str">
        <f>IF(G747="Utterance", IF(ISNUMBER(SEARCH("Unrecognized",D747)), "Unrecognized", IF(ISNUMBER(SEARCH("Mismatched",D747)), "Mismatched", IF(ISNUMBER(SEARCH("False Positive",D747)), "False Positive", "Irrelevant"))), "")</f>
        <v/>
      </c>
      <c r="J747" s="7" t="s">
        <v>3744</v>
      </c>
      <c r="K747" s="7" t="s">
        <v>3355</v>
      </c>
      <c r="L747" s="9">
        <v>44987</v>
      </c>
      <c r="M747" s="13">
        <v>0.57704861111111116</v>
      </c>
      <c r="N747" s="14">
        <v>513002170755541</v>
      </c>
      <c r="O747" s="7">
        <f>IF(LEN(TRIM($A747))=0,0,LEN($A747)-LEN(SUBSTITUTE($A747," ",""))+1)</f>
        <v>4</v>
      </c>
      <c r="P747">
        <f t="shared" si="11"/>
        <v>3411</v>
      </c>
    </row>
    <row r="748" spans="1:16" ht="128" x14ac:dyDescent="0.2">
      <c r="A748" s="8" t="s">
        <v>1839</v>
      </c>
      <c r="C748" s="7" t="s">
        <v>4</v>
      </c>
      <c r="K748" s="7" t="s">
        <v>3355</v>
      </c>
      <c r="L748" s="9">
        <v>44987</v>
      </c>
      <c r="M748" s="13">
        <v>0.57704861111111116</v>
      </c>
      <c r="N748" s="14">
        <v>513002170755541</v>
      </c>
      <c r="P748" t="str">
        <f t="shared" si="11"/>
        <v/>
      </c>
    </row>
    <row r="749" spans="1:16" ht="16" x14ac:dyDescent="0.2">
      <c r="A749" s="8" t="s">
        <v>2944</v>
      </c>
      <c r="C749" s="7" t="s">
        <v>2</v>
      </c>
      <c r="D749" s="7" t="s">
        <v>3391</v>
      </c>
      <c r="E749" s="7" t="str">
        <f>IF(OR(D749="", D749="___"),"", LEFT(D749,FIND(" &gt;",D749)-1))</f>
        <v>Failure</v>
      </c>
      <c r="F749" s="7" t="str">
        <f>IF(OR(E749="Success",E749="Qualified Success"),"Current",IF(E749="Failure",IF(RIGHT(D749,6)="Future","Future",IF(RIGHT(D749,10)="Irrelevant","Irrelevant","Current")),""))</f>
        <v>Current</v>
      </c>
      <c r="G749" s="7" t="str">
        <f>IF(OR(ISBLANK(D749),D749="Unclassifiable &gt;"),"",IF(ISNUMBER(SEARCH("Utterance",D749)),"Utterance",IF(ISNUMBER(SEARCH("Response",D749)),"Response",IF(ISNUMBER(SEARCH("Interaction",D749)),"Interaction",IF(ISNUMBER(SEARCH("System",D749)),"System","")))))</f>
        <v>Utterance</v>
      </c>
      <c r="H749" s="7" t="str">
        <f>IF(G749="Utterance", IF(ISNUMBER(SEARCH("Unrecognized",D749)), "Unrecognized", IF(ISNUMBER(SEARCH("Mismatched",D749)), "Mismatched", IF(ISNUMBER(SEARCH("False Positive",D749)), "False Positive", "Irrelevant"))), "")</f>
        <v>Mismatched</v>
      </c>
      <c r="J749" s="7" t="s">
        <v>3428</v>
      </c>
      <c r="K749" s="7" t="s">
        <v>3355</v>
      </c>
      <c r="L749" s="9">
        <v>44987</v>
      </c>
      <c r="M749" s="13">
        <v>0.57712962962962966</v>
      </c>
      <c r="N749" s="14">
        <v>202000552833238</v>
      </c>
      <c r="O749" s="7">
        <f>IF(LEN(TRIM($A749))=0,0,LEN($A749)-LEN(SUBSTITUTE($A749," ",""))+1)</f>
        <v>4</v>
      </c>
      <c r="P749">
        <f t="shared" si="11"/>
        <v>705</v>
      </c>
    </row>
    <row r="750" spans="1:16" ht="80" x14ac:dyDescent="0.2">
      <c r="A750" s="8" t="s">
        <v>422</v>
      </c>
      <c r="C750" s="7" t="s">
        <v>4</v>
      </c>
      <c r="K750" s="7" t="s">
        <v>3355</v>
      </c>
      <c r="L750" s="9">
        <v>44987</v>
      </c>
      <c r="M750" s="13">
        <v>0.57712962962962966</v>
      </c>
      <c r="N750" s="14">
        <v>202000552833238</v>
      </c>
      <c r="P750" t="str">
        <f t="shared" si="11"/>
        <v/>
      </c>
    </row>
    <row r="751" spans="1:16" ht="16" x14ac:dyDescent="0.2">
      <c r="A751" s="8" t="s">
        <v>1964</v>
      </c>
      <c r="C751" s="7" t="s">
        <v>2</v>
      </c>
      <c r="D751" s="7" t="s">
        <v>3400</v>
      </c>
      <c r="E751" s="7" t="str">
        <f>IF(OR(D751="", D751="___"),"", LEFT(D751,FIND(" &gt;",D751)-1))</f>
        <v>Failure</v>
      </c>
      <c r="F751" s="7" t="str">
        <f>IF(OR(E751="Success",E751="Qualified Success"),"Current",IF(E751="Failure",IF(RIGHT(D751,6)="Future","Future",IF(RIGHT(D751,10)="Irrelevant","Irrelevant","Current")),""))</f>
        <v>Current</v>
      </c>
      <c r="G751" s="7" t="str">
        <f>IF(OR(ISBLANK(D751),D751="Unclassifiable &gt;"),"",IF(ISNUMBER(SEARCH("Utterance",D751)),"Utterance",IF(ISNUMBER(SEARCH("Response",D751)),"Response",IF(ISNUMBER(SEARCH("Interaction",D751)),"Interaction",IF(ISNUMBER(SEARCH("System",D751)),"System","")))))</f>
        <v>Interaction</v>
      </c>
      <c r="H751" s="7" t="str">
        <f>IF(G751="Utterance", IF(ISNUMBER(SEARCH("Unrecognized",D751)), "Unrecognized", IF(ISNUMBER(SEARCH("Mismatched",D751)), "Mismatched", IF(ISNUMBER(SEARCH("False Positive",D751)), "False Positive", "Irrelevant"))), "")</f>
        <v/>
      </c>
      <c r="J751" s="7" t="s">
        <v>3443</v>
      </c>
      <c r="K751" s="7" t="s">
        <v>3355</v>
      </c>
      <c r="L751" s="9">
        <v>44987</v>
      </c>
      <c r="M751" s="13">
        <v>0.57740740740740748</v>
      </c>
      <c r="N751" s="14">
        <v>204440003489773</v>
      </c>
      <c r="O751" s="7">
        <f>IF(LEN(TRIM($A751))=0,0,LEN($A751)-LEN(SUBSTITUTE($A751," ",""))+1)</f>
        <v>4</v>
      </c>
      <c r="P751">
        <f t="shared" si="11"/>
        <v>412</v>
      </c>
    </row>
    <row r="752" spans="1:16" ht="144" x14ac:dyDescent="0.2">
      <c r="A752" s="8" t="s">
        <v>247</v>
      </c>
      <c r="C752" s="7" t="s">
        <v>4</v>
      </c>
      <c r="K752" s="7" t="s">
        <v>3355</v>
      </c>
      <c r="L752" s="9">
        <v>44987</v>
      </c>
      <c r="M752" s="13">
        <v>0.57740740740740748</v>
      </c>
      <c r="N752" s="14">
        <v>204440003489773</v>
      </c>
      <c r="P752" t="str">
        <f t="shared" si="11"/>
        <v/>
      </c>
    </row>
    <row r="753" spans="1:16" ht="16" x14ac:dyDescent="0.2">
      <c r="A753" s="8" t="s">
        <v>344</v>
      </c>
      <c r="C753" s="7" t="s">
        <v>2</v>
      </c>
      <c r="D753" s="7" t="s">
        <v>3389</v>
      </c>
      <c r="E753" s="7" t="str">
        <f>IF(OR(D753="", D753="___"),"", LEFT(D753,FIND(" &gt;",D753)-1))</f>
        <v>Success</v>
      </c>
      <c r="F753" s="7" t="str">
        <f>IF(OR(E753="Success",E753="Qualified Success"),"Current",IF(E753="Failure",IF(RIGHT(D753,6)="Future","Future",IF(RIGHT(D753,10)="Irrelevant","Irrelevant","Current")),""))</f>
        <v>Current</v>
      </c>
      <c r="G753" s="7" t="str">
        <f>IF(OR(ISBLANK(D753),D753="Unclassifiable &gt;"),"",IF(ISNUMBER(SEARCH("Utterance",D753)),"Utterance",IF(ISNUMBER(SEARCH("Response",D753)),"Response",IF(ISNUMBER(SEARCH("Interaction",D753)),"Interaction",IF(ISNUMBER(SEARCH("System",D753)),"System","")))))</f>
        <v/>
      </c>
      <c r="H753" s="7" t="str">
        <f>IF(G753="Utterance", IF(ISNUMBER(SEARCH("Unrecognized",D753)), "Unrecognized", IF(ISNUMBER(SEARCH("Mismatched",D753)), "Mismatched", IF(ISNUMBER(SEARCH("False Positive",D753)), "False Positive", "Irrelevant"))), "")</f>
        <v/>
      </c>
      <c r="J753" s="7" t="s">
        <v>3428</v>
      </c>
      <c r="K753" s="7" t="s">
        <v>3355</v>
      </c>
      <c r="L753" s="9">
        <v>44987</v>
      </c>
      <c r="M753" s="13">
        <v>0.57758101851851851</v>
      </c>
      <c r="N753" s="14">
        <v>202000552833238</v>
      </c>
      <c r="O753" s="7">
        <f>IF(LEN(TRIM($A753))=0,0,LEN($A753)-LEN(SUBSTITUTE($A753," ",""))+1)</f>
        <v>3</v>
      </c>
      <c r="P753">
        <f t="shared" si="11"/>
        <v>3411</v>
      </c>
    </row>
    <row r="754" spans="1:16" ht="112" x14ac:dyDescent="0.2">
      <c r="A754" s="8" t="s">
        <v>345</v>
      </c>
      <c r="C754" s="7" t="s">
        <v>4</v>
      </c>
      <c r="K754" s="7" t="s">
        <v>3355</v>
      </c>
      <c r="L754" s="9">
        <v>44987</v>
      </c>
      <c r="M754" s="13">
        <v>0.57758101851851851</v>
      </c>
      <c r="N754" s="14">
        <v>202000552833238</v>
      </c>
      <c r="P754" t="str">
        <f t="shared" si="11"/>
        <v/>
      </c>
    </row>
    <row r="755" spans="1:16" ht="16" x14ac:dyDescent="0.2">
      <c r="A755" s="8" t="s">
        <v>269</v>
      </c>
      <c r="B755" s="7" t="s">
        <v>3487</v>
      </c>
      <c r="C755" s="7" t="s">
        <v>2</v>
      </c>
      <c r="D755" s="7" t="s">
        <v>3389</v>
      </c>
      <c r="E755" s="7" t="str">
        <f>IF(OR(D755="", D755="___"),"", LEFT(D755,FIND(" &gt;",D755)-1))</f>
        <v>Success</v>
      </c>
      <c r="F755" s="7" t="str">
        <f>IF(OR(E755="Success",E755="Qualified Success"),"Current",IF(E755="Failure",IF(RIGHT(D755,6)="Future","Future",IF(RIGHT(D755,10)="Irrelevant","Irrelevant","Current")),""))</f>
        <v>Current</v>
      </c>
      <c r="G755" s="7" t="str">
        <f>IF(OR(ISBLANK(D755),D755="Unclassifiable &gt;"),"",IF(ISNUMBER(SEARCH("Utterance",D755)),"Utterance",IF(ISNUMBER(SEARCH("Response",D755)),"Response",IF(ISNUMBER(SEARCH("Interaction",D755)),"Interaction",IF(ISNUMBER(SEARCH("System",D755)),"System","")))))</f>
        <v/>
      </c>
      <c r="H755" s="7" t="str">
        <f>IF(G755="Utterance", IF(ISNUMBER(SEARCH("Unrecognized",D755)), "Unrecognized", IF(ISNUMBER(SEARCH("Mismatched",D755)), "Mismatched", IF(ISNUMBER(SEARCH("False Positive",D755)), "False Positive", "Irrelevant"))), "")</f>
        <v/>
      </c>
      <c r="J755" s="7" t="s">
        <v>3428</v>
      </c>
      <c r="K755" s="7" t="s">
        <v>3355</v>
      </c>
      <c r="L755" s="9">
        <v>44987</v>
      </c>
      <c r="M755" s="13">
        <v>0.57762731481481489</v>
      </c>
      <c r="N755" s="14">
        <v>204440003489773</v>
      </c>
      <c r="O755" s="7">
        <f>IF(LEN(TRIM($A755))=0,0,LEN($A755)-LEN(SUBSTITUTE($A755," ",""))+1)</f>
        <v>3</v>
      </c>
      <c r="P755">
        <f t="shared" si="11"/>
        <v>3411</v>
      </c>
    </row>
    <row r="756" spans="1:16" ht="64" x14ac:dyDescent="0.2">
      <c r="A756" s="8" t="s">
        <v>270</v>
      </c>
      <c r="C756" s="7" t="s">
        <v>4</v>
      </c>
      <c r="K756" s="7" t="s">
        <v>3355</v>
      </c>
      <c r="L756" s="9">
        <v>44987</v>
      </c>
      <c r="M756" s="13">
        <v>0.57762731481481489</v>
      </c>
      <c r="N756" s="14">
        <v>204440003489773</v>
      </c>
      <c r="P756" t="str">
        <f t="shared" si="11"/>
        <v/>
      </c>
    </row>
    <row r="757" spans="1:16" ht="16" x14ac:dyDescent="0.2">
      <c r="A757" s="8" t="s">
        <v>302</v>
      </c>
      <c r="B757" s="7" t="s">
        <v>3487</v>
      </c>
      <c r="C757" s="7" t="s">
        <v>2</v>
      </c>
      <c r="D757" s="7" t="s">
        <v>3389</v>
      </c>
      <c r="E757" s="7" t="str">
        <f>IF(OR(D757="", D757="___"),"", LEFT(D757,FIND(" &gt;",D757)-1))</f>
        <v>Success</v>
      </c>
      <c r="F757" s="7" t="str">
        <f>IF(OR(E757="Success",E757="Qualified Success"),"Current",IF(E757="Failure",IF(RIGHT(D757,6)="Future","Future",IF(RIGHT(D757,10)="Irrelevant","Irrelevant","Current")),""))</f>
        <v>Current</v>
      </c>
      <c r="G757" s="7" t="str">
        <f>IF(OR(ISBLANK(D757),D757="Unclassifiable &gt;"),"",IF(ISNUMBER(SEARCH("Utterance",D757)),"Utterance",IF(ISNUMBER(SEARCH("Response",D757)),"Response",IF(ISNUMBER(SEARCH("Interaction",D757)),"Interaction",IF(ISNUMBER(SEARCH("System",D757)),"System","")))))</f>
        <v/>
      </c>
      <c r="H757" s="7" t="str">
        <f>IF(G757="Utterance", IF(ISNUMBER(SEARCH("Unrecognized",D757)), "Unrecognized", IF(ISNUMBER(SEARCH("Mismatched",D757)), "Mismatched", IF(ISNUMBER(SEARCH("False Positive",D757)), "False Positive", "Irrelevant"))), "")</f>
        <v/>
      </c>
      <c r="J757" s="7" t="s">
        <v>3428</v>
      </c>
      <c r="K757" s="7" t="s">
        <v>3355</v>
      </c>
      <c r="L757" s="9">
        <v>44987</v>
      </c>
      <c r="M757" s="13">
        <v>0.57810185185185181</v>
      </c>
      <c r="N757" s="14">
        <v>204440003489773</v>
      </c>
      <c r="O757" s="7">
        <f>IF(LEN(TRIM($A757))=0,0,LEN($A757)-LEN(SUBSTITUTE($A757," ",""))+1)</f>
        <v>3</v>
      </c>
      <c r="P757">
        <f t="shared" si="11"/>
        <v>3411</v>
      </c>
    </row>
    <row r="758" spans="1:16" ht="64" x14ac:dyDescent="0.2">
      <c r="A758" s="8" t="s">
        <v>220</v>
      </c>
      <c r="C758" s="7" t="s">
        <v>4</v>
      </c>
      <c r="K758" s="7" t="s">
        <v>3355</v>
      </c>
      <c r="L758" s="9">
        <v>44987</v>
      </c>
      <c r="M758" s="13">
        <v>0.57810185185185181</v>
      </c>
      <c r="N758" s="14">
        <v>204440003489773</v>
      </c>
      <c r="P758" t="str">
        <f t="shared" si="11"/>
        <v/>
      </c>
    </row>
    <row r="759" spans="1:16" ht="16" x14ac:dyDescent="0.2">
      <c r="A759" s="8" t="s">
        <v>1494</v>
      </c>
      <c r="C759" s="7" t="s">
        <v>2</v>
      </c>
      <c r="D759" s="7" t="s">
        <v>3389</v>
      </c>
      <c r="E759" s="7" t="str">
        <f>IF(OR(D759="", D759="___"),"", LEFT(D759,FIND(" &gt;",D759)-1))</f>
        <v>Success</v>
      </c>
      <c r="F759" s="7" t="str">
        <f>IF(OR(E759="Success",E759="Qualified Success"),"Current",IF(E759="Failure",IF(RIGHT(D759,6)="Future","Future",IF(RIGHT(D759,10)="Irrelevant","Irrelevant","Current")),""))</f>
        <v>Current</v>
      </c>
      <c r="G759" s="7" t="str">
        <f>IF(OR(ISBLANK(D759),D759="Unclassifiable &gt;"),"",IF(ISNUMBER(SEARCH("Utterance",D759)),"Utterance",IF(ISNUMBER(SEARCH("Response",D759)),"Response",IF(ISNUMBER(SEARCH("Interaction",D759)),"Interaction",IF(ISNUMBER(SEARCH("System",D759)),"System","")))))</f>
        <v/>
      </c>
      <c r="H759" s="7" t="str">
        <f>IF(G759="Utterance", IF(ISNUMBER(SEARCH("Unrecognized",D759)), "Unrecognized", IF(ISNUMBER(SEARCH("Mismatched",D759)), "Mismatched", IF(ISNUMBER(SEARCH("False Positive",D759)), "False Positive", "Irrelevant"))), "")</f>
        <v/>
      </c>
      <c r="J759" s="7" t="s">
        <v>3757</v>
      </c>
      <c r="K759" s="7" t="s">
        <v>3355</v>
      </c>
      <c r="L759" s="9">
        <v>44987</v>
      </c>
      <c r="M759" s="13">
        <v>0.57984953703703701</v>
      </c>
      <c r="N759" s="14">
        <v>202000519370319</v>
      </c>
      <c r="O759" s="7">
        <f>IF(LEN(TRIM($A759))=0,0,LEN($A759)-LEN(SUBSTITUTE($A759," ",""))+1)</f>
        <v>1</v>
      </c>
      <c r="P759">
        <f t="shared" si="11"/>
        <v>3411</v>
      </c>
    </row>
    <row r="760" spans="1:16" ht="128" x14ac:dyDescent="0.2">
      <c r="A760" s="8" t="s">
        <v>698</v>
      </c>
      <c r="C760" s="7" t="s">
        <v>4</v>
      </c>
      <c r="K760" s="7" t="s">
        <v>3355</v>
      </c>
      <c r="L760" s="9">
        <v>44987</v>
      </c>
      <c r="M760" s="13">
        <v>0.57984953703703701</v>
      </c>
      <c r="N760" s="14">
        <v>202000519370319</v>
      </c>
      <c r="P760" t="str">
        <f t="shared" si="11"/>
        <v/>
      </c>
    </row>
    <row r="761" spans="1:16" ht="16" x14ac:dyDescent="0.2">
      <c r="A761" s="8" t="s">
        <v>2942</v>
      </c>
      <c r="C761" s="7" t="s">
        <v>2</v>
      </c>
      <c r="D761" s="7" t="s">
        <v>3411</v>
      </c>
      <c r="E761" s="7" t="str">
        <f>IF(OR(D761="", D761="___"),"", LEFT(D761,FIND(" &gt;",D761)-1))</f>
        <v>Qualified Success</v>
      </c>
      <c r="F761" s="7" t="str">
        <f>IF(OR(E761="Success",E761="Qualified Success"),"Current",IF(E761="Failure",IF(RIGHT(D761,6)="Future","Future",IF(RIGHT(D761,10)="Irrelevant","Irrelevant","Current")),""))</f>
        <v>Current</v>
      </c>
      <c r="G761" s="7" t="str">
        <f>IF(OR(ISBLANK(D761),D761="Unclassifiable &gt;"),"",IF(ISNUMBER(SEARCH("Utterance",D761)),"Utterance",IF(ISNUMBER(SEARCH("Response",D761)),"Response",IF(ISNUMBER(SEARCH("Interaction",D761)),"Interaction",IF(ISNUMBER(SEARCH("System",D761)),"System","")))))</f>
        <v>Response</v>
      </c>
      <c r="H761" s="7" t="str">
        <f>IF(G761="Utterance", IF(ISNUMBER(SEARCH("Unrecognized",D761)), "Unrecognized", IF(ISNUMBER(SEARCH("Mismatched",D761)), "Mismatched", IF(ISNUMBER(SEARCH("False Positive",D761)), "False Positive", "Irrelevant"))), "")</f>
        <v/>
      </c>
      <c r="J761" s="7" t="s">
        <v>3743</v>
      </c>
      <c r="K761" s="7" t="s">
        <v>3355</v>
      </c>
      <c r="L761" s="9">
        <v>44987</v>
      </c>
      <c r="M761" s="13">
        <v>0.58170138888888889</v>
      </c>
      <c r="N761" s="14">
        <v>202000552833238</v>
      </c>
      <c r="O761" s="7">
        <f>IF(LEN(TRIM($A761))=0,0,LEN($A761)-LEN(SUBSTITUTE($A761," ",""))+1)</f>
        <v>3</v>
      </c>
      <c r="P761">
        <f t="shared" si="11"/>
        <v>201</v>
      </c>
    </row>
    <row r="762" spans="1:16" ht="176" x14ac:dyDescent="0.2">
      <c r="A762" s="8" t="s">
        <v>2943</v>
      </c>
      <c r="C762" s="7" t="s">
        <v>4</v>
      </c>
      <c r="K762" s="7" t="s">
        <v>3355</v>
      </c>
      <c r="L762" s="9">
        <v>44987</v>
      </c>
      <c r="M762" s="13">
        <v>0.58171296296296293</v>
      </c>
      <c r="N762" s="14">
        <v>202000552833238</v>
      </c>
      <c r="P762" t="str">
        <f t="shared" si="11"/>
        <v/>
      </c>
    </row>
    <row r="763" spans="1:16" ht="16" x14ac:dyDescent="0.2">
      <c r="A763" s="8" t="s">
        <v>2373</v>
      </c>
      <c r="C763" s="7" t="s">
        <v>2</v>
      </c>
      <c r="D763" s="7" t="s">
        <v>3389</v>
      </c>
      <c r="E763" s="7" t="str">
        <f>IF(OR(D763="", D763="___"),"", LEFT(D763,FIND(" &gt;",D763)-1))</f>
        <v>Success</v>
      </c>
      <c r="F763" s="7" t="str">
        <f>IF(OR(E763="Success",E763="Qualified Success"),"Current",IF(E763="Failure",IF(RIGHT(D763,6)="Future","Future",IF(RIGHT(D763,10)="Irrelevant","Irrelevant","Current")),""))</f>
        <v>Current</v>
      </c>
      <c r="G763" s="7" t="str">
        <f>IF(OR(ISBLANK(D763),D763="Unclassifiable &gt;"),"",IF(ISNUMBER(SEARCH("Utterance",D763)),"Utterance",IF(ISNUMBER(SEARCH("Response",D763)),"Response",IF(ISNUMBER(SEARCH("Interaction",D763)),"Interaction",IF(ISNUMBER(SEARCH("System",D763)),"System","")))))</f>
        <v/>
      </c>
      <c r="H763" s="7" t="str">
        <f>IF(G763="Utterance", IF(ISNUMBER(SEARCH("Unrecognized",D763)), "Unrecognized", IF(ISNUMBER(SEARCH("Mismatched",D763)), "Mismatched", IF(ISNUMBER(SEARCH("False Positive",D763)), "False Positive", "Irrelevant"))), "")</f>
        <v/>
      </c>
      <c r="J763" s="7" t="s">
        <v>3741</v>
      </c>
      <c r="K763" s="7" t="s">
        <v>3355</v>
      </c>
      <c r="L763" s="9">
        <v>44987</v>
      </c>
      <c r="M763" s="13">
        <v>0.5838078703703703</v>
      </c>
      <c r="N763" s="14">
        <v>204440003503619</v>
      </c>
      <c r="O763" s="7">
        <f>IF(LEN(TRIM($A763))=0,0,LEN($A763)-LEN(SUBSTITUTE($A763," ",""))+1)</f>
        <v>3</v>
      </c>
      <c r="P763">
        <f t="shared" si="11"/>
        <v>3411</v>
      </c>
    </row>
    <row r="764" spans="1:16" ht="144" x14ac:dyDescent="0.2">
      <c r="A764" s="8" t="s">
        <v>250</v>
      </c>
      <c r="C764" s="7" t="s">
        <v>4</v>
      </c>
      <c r="K764" s="7" t="s">
        <v>3355</v>
      </c>
      <c r="L764" s="9">
        <v>44987</v>
      </c>
      <c r="M764" s="13">
        <v>0.58381944444444445</v>
      </c>
      <c r="N764" s="14">
        <v>204440003503619</v>
      </c>
      <c r="P764" t="str">
        <f t="shared" si="11"/>
        <v/>
      </c>
    </row>
    <row r="765" spans="1:16" ht="16" x14ac:dyDescent="0.2">
      <c r="A765" s="8" t="s">
        <v>3100</v>
      </c>
      <c r="C765" s="7" t="s">
        <v>2</v>
      </c>
      <c r="D765" s="7" t="s">
        <v>3389</v>
      </c>
      <c r="E765" s="7" t="str">
        <f>IF(OR(D765="", D765="___"),"", LEFT(D765,FIND(" &gt;",D765)-1))</f>
        <v>Success</v>
      </c>
      <c r="F765" s="7" t="str">
        <f>IF(OR(E765="Success",E765="Qualified Success"),"Current",IF(E765="Failure",IF(RIGHT(D765,6)="Future","Future",IF(RIGHT(D765,10)="Irrelevant","Irrelevant","Current")),""))</f>
        <v>Current</v>
      </c>
      <c r="G765" s="7" t="str">
        <f>IF(OR(ISBLANK(D765),D765="Unclassifiable &gt;"),"",IF(ISNUMBER(SEARCH("Utterance",D765)),"Utterance",IF(ISNUMBER(SEARCH("Response",D765)),"Response",IF(ISNUMBER(SEARCH("Interaction",D765)),"Interaction",IF(ISNUMBER(SEARCH("System",D765)),"System","")))))</f>
        <v/>
      </c>
      <c r="H765" s="7" t="str">
        <f>IF(G765="Utterance", IF(ISNUMBER(SEARCH("Unrecognized",D765)), "Unrecognized", IF(ISNUMBER(SEARCH("Mismatched",D765)), "Mismatched", IF(ISNUMBER(SEARCH("False Positive",D765)), "False Positive", "Irrelevant"))), "")</f>
        <v/>
      </c>
      <c r="J765" s="7" t="s">
        <v>3742</v>
      </c>
      <c r="K765" s="7" t="s">
        <v>3355</v>
      </c>
      <c r="L765" s="9">
        <v>44987</v>
      </c>
      <c r="M765" s="13">
        <v>0.58747685185185183</v>
      </c>
      <c r="N765" s="14">
        <v>513002338215759</v>
      </c>
      <c r="O765" s="7">
        <f>IF(LEN(TRIM($A765))=0,0,LEN($A765)-LEN(SUBSTITUTE($A765," ",""))+1)</f>
        <v>7</v>
      </c>
      <c r="P765">
        <f t="shared" si="11"/>
        <v>3411</v>
      </c>
    </row>
    <row r="766" spans="1:16" ht="176" x14ac:dyDescent="0.2">
      <c r="A766" s="8" t="s">
        <v>1860</v>
      </c>
      <c r="C766" s="7" t="s">
        <v>4</v>
      </c>
      <c r="K766" s="7" t="s">
        <v>3355</v>
      </c>
      <c r="L766" s="9">
        <v>44987</v>
      </c>
      <c r="M766" s="13">
        <v>0.58747685185185183</v>
      </c>
      <c r="N766" s="14">
        <v>513002338215759</v>
      </c>
      <c r="P766" t="str">
        <f t="shared" si="11"/>
        <v/>
      </c>
    </row>
    <row r="767" spans="1:16" ht="16" x14ac:dyDescent="0.2">
      <c r="A767" s="8" t="s">
        <v>2241</v>
      </c>
      <c r="C767" s="7" t="s">
        <v>2</v>
      </c>
      <c r="D767" s="7" t="s">
        <v>3389</v>
      </c>
      <c r="E767" s="7" t="str">
        <f>IF(OR(D767="", D767="___"),"", LEFT(D767,FIND(" &gt;",D767)-1))</f>
        <v>Success</v>
      </c>
      <c r="F767" s="7" t="str">
        <f>IF(OR(E767="Success",E767="Qualified Success"),"Current",IF(E767="Failure",IF(RIGHT(D767,6)="Future","Future",IF(RIGHT(D767,10)="Irrelevant","Irrelevant","Current")),""))</f>
        <v>Current</v>
      </c>
      <c r="G767" s="7" t="str">
        <f>IF(OR(ISBLANK(D767),D767="Unclassifiable &gt;"),"",IF(ISNUMBER(SEARCH("Utterance",D767)),"Utterance",IF(ISNUMBER(SEARCH("Response",D767)),"Response",IF(ISNUMBER(SEARCH("Interaction",D767)),"Interaction",IF(ISNUMBER(SEARCH("System",D767)),"System","")))))</f>
        <v/>
      </c>
      <c r="H767" s="7" t="str">
        <f>IF(G767="Utterance", IF(ISNUMBER(SEARCH("Unrecognized",D767)), "Unrecognized", IF(ISNUMBER(SEARCH("Mismatched",D767)), "Mismatched", IF(ISNUMBER(SEARCH("False Positive",D767)), "False Positive", "Irrelevant"))), "")</f>
        <v/>
      </c>
      <c r="J767" s="7" t="s">
        <v>3449</v>
      </c>
      <c r="K767" s="7" t="s">
        <v>3355</v>
      </c>
      <c r="L767" s="9">
        <v>44987</v>
      </c>
      <c r="M767" s="13">
        <v>0.59408564814814813</v>
      </c>
      <c r="N767" s="14">
        <v>204440003498979</v>
      </c>
      <c r="O767" s="7">
        <f>IF(LEN(TRIM($A767))=0,0,LEN($A767)-LEN(SUBSTITUTE($A767," ",""))+1)</f>
        <v>4</v>
      </c>
      <c r="P767">
        <f t="shared" si="11"/>
        <v>3411</v>
      </c>
    </row>
    <row r="768" spans="1:16" ht="80" x14ac:dyDescent="0.2">
      <c r="A768" s="8" t="s">
        <v>3496</v>
      </c>
      <c r="C768" s="7" t="s">
        <v>4</v>
      </c>
      <c r="K768" s="7" t="s">
        <v>3355</v>
      </c>
      <c r="L768" s="9">
        <v>44987</v>
      </c>
      <c r="M768" s="13">
        <v>0.59408564814814813</v>
      </c>
      <c r="N768" s="14">
        <v>204440003498979</v>
      </c>
      <c r="P768" t="str">
        <f t="shared" si="11"/>
        <v/>
      </c>
    </row>
    <row r="769" spans="1:16" ht="16" x14ac:dyDescent="0.2">
      <c r="A769" s="8" t="s">
        <v>3049</v>
      </c>
      <c r="C769" s="7" t="s">
        <v>2</v>
      </c>
      <c r="D769" s="7" t="s">
        <v>3389</v>
      </c>
      <c r="E769" s="7" t="str">
        <f>IF(OR(D769="", D769="___"),"", LEFT(D769,FIND(" &gt;",D769)-1))</f>
        <v>Success</v>
      </c>
      <c r="F769" s="7" t="str">
        <f>IF(OR(E769="Success",E769="Qualified Success"),"Current",IF(E769="Failure",IF(RIGHT(D769,6)="Future","Future",IF(RIGHT(D769,10)="Irrelevant","Irrelevant","Current")),""))</f>
        <v>Current</v>
      </c>
      <c r="G769" s="7" t="str">
        <f>IF(OR(ISBLANK(D769),D769="Unclassifiable &gt;"),"",IF(ISNUMBER(SEARCH("Utterance",D769)),"Utterance",IF(ISNUMBER(SEARCH("Response",D769)),"Response",IF(ISNUMBER(SEARCH("Interaction",D769)),"Interaction",IF(ISNUMBER(SEARCH("System",D769)),"System","")))))</f>
        <v/>
      </c>
      <c r="H769" s="7" t="str">
        <f>IF(G769="Utterance", IF(ISNUMBER(SEARCH("Unrecognized",D769)), "Unrecognized", IF(ISNUMBER(SEARCH("Mismatched",D769)), "Mismatched", IF(ISNUMBER(SEARCH("False Positive",D769)), "False Positive", "Irrelevant"))), "")</f>
        <v/>
      </c>
      <c r="J769" s="7" t="s">
        <v>3741</v>
      </c>
      <c r="K769" s="7" t="s">
        <v>3355</v>
      </c>
      <c r="L769" s="9">
        <v>44987</v>
      </c>
      <c r="M769" s="13">
        <v>0.59894675925925933</v>
      </c>
      <c r="N769" s="14">
        <v>513001717785355</v>
      </c>
      <c r="O769" s="7">
        <f>IF(LEN(TRIM($A769))=0,0,LEN($A769)-LEN(SUBSTITUTE($A769," ",""))+1)</f>
        <v>11</v>
      </c>
      <c r="P769">
        <f t="shared" si="11"/>
        <v>3411</v>
      </c>
    </row>
    <row r="770" spans="1:16" ht="112" x14ac:dyDescent="0.2">
      <c r="A770" s="8" t="s">
        <v>304</v>
      </c>
      <c r="C770" s="7" t="s">
        <v>4</v>
      </c>
      <c r="K770" s="7" t="s">
        <v>3355</v>
      </c>
      <c r="L770" s="9">
        <v>44987</v>
      </c>
      <c r="M770" s="13">
        <v>0.59894675925925933</v>
      </c>
      <c r="N770" s="14">
        <v>513001717785355</v>
      </c>
      <c r="P770" t="str">
        <f t="shared" si="11"/>
        <v/>
      </c>
    </row>
    <row r="771" spans="1:16" ht="16" x14ac:dyDescent="0.2">
      <c r="A771" s="8" t="s">
        <v>158</v>
      </c>
      <c r="C771" s="7" t="s">
        <v>2</v>
      </c>
      <c r="D771" s="7" t="s">
        <v>3389</v>
      </c>
      <c r="E771" s="7" t="str">
        <f>IF(OR(D771="", D771="___"),"", LEFT(D771,FIND(" &gt;",D771)-1))</f>
        <v>Success</v>
      </c>
      <c r="F771" s="7" t="str">
        <f>IF(OR(E771="Success",E771="Qualified Success"),"Current",IF(E771="Failure",IF(RIGHT(D771,6)="Future","Future",IF(RIGHT(D771,10)="Irrelevant","Irrelevant","Current")),""))</f>
        <v>Current</v>
      </c>
      <c r="G771" s="7" t="str">
        <f>IF(OR(ISBLANK(D771),D771="Unclassifiable &gt;"),"",IF(ISNUMBER(SEARCH("Utterance",D771)),"Utterance",IF(ISNUMBER(SEARCH("Response",D771)),"Response",IF(ISNUMBER(SEARCH("Interaction",D771)),"Interaction",IF(ISNUMBER(SEARCH("System",D771)),"System","")))))</f>
        <v/>
      </c>
      <c r="H771" s="7" t="str">
        <f>IF(G771="Utterance", IF(ISNUMBER(SEARCH("Unrecognized",D771)), "Unrecognized", IF(ISNUMBER(SEARCH("Mismatched",D771)), "Mismatched", IF(ISNUMBER(SEARCH("False Positive",D771)), "False Positive", "Irrelevant"))), "")</f>
        <v/>
      </c>
      <c r="J771" s="7" t="s">
        <v>3744</v>
      </c>
      <c r="K771" s="7" t="s">
        <v>3355</v>
      </c>
      <c r="L771" s="9">
        <v>44987</v>
      </c>
      <c r="M771" s="13">
        <v>0.59945601851851849</v>
      </c>
      <c r="N771" s="14">
        <v>204440003541053</v>
      </c>
      <c r="O771" s="7">
        <f>IF(LEN(TRIM($A771))=0,0,LEN($A771)-LEN(SUBSTITUTE($A771," ",""))+1)</f>
        <v>4</v>
      </c>
      <c r="P771">
        <f t="shared" ref="P771:P834" si="12">IF(D771="", "", COUNTIF($D$1:$D$12000, D771))</f>
        <v>3411</v>
      </c>
    </row>
    <row r="772" spans="1:16" ht="128" x14ac:dyDescent="0.2">
      <c r="A772" s="8" t="s">
        <v>1839</v>
      </c>
      <c r="C772" s="7" t="s">
        <v>4</v>
      </c>
      <c r="K772" s="7" t="s">
        <v>3355</v>
      </c>
      <c r="L772" s="9">
        <v>44987</v>
      </c>
      <c r="M772" s="13">
        <v>0.59945601851851849</v>
      </c>
      <c r="N772" s="14">
        <v>204440003541053</v>
      </c>
      <c r="P772" t="str">
        <f t="shared" si="12"/>
        <v/>
      </c>
    </row>
    <row r="773" spans="1:16" ht="16" x14ac:dyDescent="0.2">
      <c r="A773" s="8" t="s">
        <v>259</v>
      </c>
      <c r="B773" s="7" t="s">
        <v>3487</v>
      </c>
      <c r="C773" s="7" t="s">
        <v>2</v>
      </c>
      <c r="D773" s="7" t="s">
        <v>3389</v>
      </c>
      <c r="E773" s="7" t="str">
        <f>IF(OR(D773="", D773="___"),"", LEFT(D773,FIND(" &gt;",D773)-1))</f>
        <v>Success</v>
      </c>
      <c r="F773" s="7" t="str">
        <f>IF(OR(E773="Success",E773="Qualified Success"),"Current",IF(E773="Failure",IF(RIGHT(D773,6)="Future","Future",IF(RIGHT(D773,10)="Irrelevant","Irrelevant","Current")),""))</f>
        <v>Current</v>
      </c>
      <c r="G773" s="7" t="str">
        <f>IF(OR(ISBLANK(D773),D773="Unclassifiable &gt;"),"",IF(ISNUMBER(SEARCH("Utterance",D773)),"Utterance",IF(ISNUMBER(SEARCH("Response",D773)),"Response",IF(ISNUMBER(SEARCH("Interaction",D773)),"Interaction",IF(ISNUMBER(SEARCH("System",D773)),"System","")))))</f>
        <v/>
      </c>
      <c r="H773" s="7" t="str">
        <f>IF(G773="Utterance", IF(ISNUMBER(SEARCH("Unrecognized",D773)), "Unrecognized", IF(ISNUMBER(SEARCH("Mismatched",D773)), "Mismatched", IF(ISNUMBER(SEARCH("False Positive",D773)), "False Positive", "Irrelevant"))), "")</f>
        <v/>
      </c>
      <c r="J773" s="7" t="s">
        <v>3743</v>
      </c>
      <c r="K773" s="7" t="s">
        <v>3355</v>
      </c>
      <c r="L773" s="9">
        <v>44987</v>
      </c>
      <c r="M773" s="13">
        <v>0.60021990740740738</v>
      </c>
      <c r="N773" s="14">
        <v>204440003489779</v>
      </c>
      <c r="O773" s="7">
        <f>IF(LEN(TRIM($A773))=0,0,LEN($A773)-LEN(SUBSTITUTE($A773," ",""))+1)</f>
        <v>4</v>
      </c>
      <c r="P773">
        <f t="shared" si="12"/>
        <v>3411</v>
      </c>
    </row>
    <row r="774" spans="1:16" ht="224" x14ac:dyDescent="0.2">
      <c r="A774" s="8" t="s">
        <v>3543</v>
      </c>
      <c r="C774" s="7" t="s">
        <v>4</v>
      </c>
      <c r="K774" s="7" t="s">
        <v>3355</v>
      </c>
      <c r="L774" s="9">
        <v>44987</v>
      </c>
      <c r="M774" s="13">
        <v>0.6004976851851852</v>
      </c>
      <c r="N774" s="14">
        <v>204440003489779</v>
      </c>
      <c r="P774" t="str">
        <f t="shared" si="12"/>
        <v/>
      </c>
    </row>
    <row r="775" spans="1:16" ht="16" x14ac:dyDescent="0.2">
      <c r="A775" s="8" t="s">
        <v>1965</v>
      </c>
      <c r="C775" s="7" t="s">
        <v>2</v>
      </c>
      <c r="D775" s="7" t="s">
        <v>3389</v>
      </c>
      <c r="E775" s="7" t="str">
        <f>IF(OR(D775="", D775="___"),"", LEFT(D775,FIND(" &gt;",D775)-1))</f>
        <v>Success</v>
      </c>
      <c r="F775" s="7" t="str">
        <f>IF(OR(E775="Success",E775="Qualified Success"),"Current",IF(E775="Failure",IF(RIGHT(D775,6)="Future","Future",IF(RIGHT(D775,10)="Irrelevant","Irrelevant","Current")),""))</f>
        <v>Current</v>
      </c>
      <c r="G775" s="7" t="str">
        <f>IF(OR(ISBLANK(D775),D775="Unclassifiable &gt;"),"",IF(ISNUMBER(SEARCH("Utterance",D775)),"Utterance",IF(ISNUMBER(SEARCH("Response",D775)),"Response",IF(ISNUMBER(SEARCH("Interaction",D775)),"Interaction",IF(ISNUMBER(SEARCH("System",D775)),"System","")))))</f>
        <v/>
      </c>
      <c r="H775" s="7" t="str">
        <f>IF(G775="Utterance", IF(ISNUMBER(SEARCH("Unrecognized",D775)), "Unrecognized", IF(ISNUMBER(SEARCH("Mismatched",D775)), "Mismatched", IF(ISNUMBER(SEARCH("False Positive",D775)), "False Positive", "Irrelevant"))), "")</f>
        <v/>
      </c>
      <c r="J775" s="7" t="s">
        <v>3743</v>
      </c>
      <c r="K775" s="7" t="s">
        <v>3355</v>
      </c>
      <c r="L775" s="9">
        <v>44987</v>
      </c>
      <c r="M775" s="13">
        <v>0.6010416666666667</v>
      </c>
      <c r="N775" s="14">
        <v>204440003489779</v>
      </c>
      <c r="O775" s="7">
        <f>IF(LEN(TRIM($A775))=0,0,LEN($A775)-LEN(SUBSTITUTE($A775," ",""))+1)</f>
        <v>2</v>
      </c>
      <c r="P775">
        <f t="shared" si="12"/>
        <v>3411</v>
      </c>
    </row>
    <row r="776" spans="1:16" ht="224" x14ac:dyDescent="0.2">
      <c r="A776" s="8" t="s">
        <v>3543</v>
      </c>
      <c r="C776" s="7" t="s">
        <v>4</v>
      </c>
      <c r="K776" s="7" t="s">
        <v>3355</v>
      </c>
      <c r="L776" s="9">
        <v>44987</v>
      </c>
      <c r="M776" s="13">
        <v>0.60106481481481489</v>
      </c>
      <c r="N776" s="14">
        <v>204440003489779</v>
      </c>
      <c r="P776" t="str">
        <f t="shared" si="12"/>
        <v/>
      </c>
    </row>
    <row r="777" spans="1:16" ht="16" x14ac:dyDescent="0.2">
      <c r="A777" s="8" t="s">
        <v>465</v>
      </c>
      <c r="B777" s="7" t="s">
        <v>3487</v>
      </c>
      <c r="C777" s="7" t="s">
        <v>2</v>
      </c>
      <c r="D777" s="7" t="s">
        <v>3389</v>
      </c>
      <c r="E777" s="7" t="str">
        <f>IF(OR(D777="", D777="___"),"", LEFT(D777,FIND(" &gt;",D777)-1))</f>
        <v>Success</v>
      </c>
      <c r="F777" s="7" t="str">
        <f>IF(OR(E777="Success",E777="Qualified Success"),"Current",IF(E777="Failure",IF(RIGHT(D777,6)="Future","Future",IF(RIGHT(D777,10)="Irrelevant","Irrelevant","Current")),""))</f>
        <v>Current</v>
      </c>
      <c r="G777" s="7" t="str">
        <f>IF(OR(ISBLANK(D777),D777="Unclassifiable &gt;"),"",IF(ISNUMBER(SEARCH("Utterance",D777)),"Utterance",IF(ISNUMBER(SEARCH("Response",D777)),"Response",IF(ISNUMBER(SEARCH("Interaction",D777)),"Interaction",IF(ISNUMBER(SEARCH("System",D777)),"System","")))))</f>
        <v/>
      </c>
      <c r="H777" s="7" t="str">
        <f>IF(G777="Utterance", IF(ISNUMBER(SEARCH("Unrecognized",D777)), "Unrecognized", IF(ISNUMBER(SEARCH("Mismatched",D777)), "Mismatched", IF(ISNUMBER(SEARCH("False Positive",D777)), "False Positive", "Irrelevant"))), "")</f>
        <v/>
      </c>
      <c r="J777" s="7" t="s">
        <v>3743</v>
      </c>
      <c r="K777" s="7" t="s">
        <v>3355</v>
      </c>
      <c r="L777" s="9">
        <v>44987</v>
      </c>
      <c r="M777" s="13">
        <v>0.60223379629629636</v>
      </c>
      <c r="N777" s="14">
        <v>204440003502432</v>
      </c>
      <c r="O777" s="7">
        <f>IF(LEN(TRIM($A777))=0,0,LEN($A777)-LEN(SUBSTITUTE($A777," ",""))+1)</f>
        <v>4</v>
      </c>
      <c r="P777">
        <f t="shared" si="12"/>
        <v>3411</v>
      </c>
    </row>
    <row r="778" spans="1:16" ht="144" x14ac:dyDescent="0.2">
      <c r="A778" s="8" t="s">
        <v>250</v>
      </c>
      <c r="C778" s="7" t="s">
        <v>4</v>
      </c>
      <c r="K778" s="7" t="s">
        <v>3355</v>
      </c>
      <c r="L778" s="9">
        <v>44987</v>
      </c>
      <c r="M778" s="13">
        <v>0.60223379629629636</v>
      </c>
      <c r="N778" s="14">
        <v>204440003502432</v>
      </c>
      <c r="P778" t="str">
        <f t="shared" si="12"/>
        <v/>
      </c>
    </row>
    <row r="779" spans="1:16" ht="16" x14ac:dyDescent="0.2">
      <c r="A779" s="8" t="s">
        <v>2330</v>
      </c>
      <c r="C779" s="7" t="s">
        <v>2</v>
      </c>
      <c r="D779" s="7" t="s">
        <v>3411</v>
      </c>
      <c r="E779" s="7" t="str">
        <f>IF(OR(D779="", D779="___"),"", LEFT(D779,FIND(" &gt;",D779)-1))</f>
        <v>Qualified Success</v>
      </c>
      <c r="F779" s="7" t="str">
        <f>IF(OR(E779="Success",E779="Qualified Success"),"Current",IF(E779="Failure",IF(RIGHT(D779,6)="Future","Future",IF(RIGHT(D779,10)="Irrelevant","Irrelevant","Current")),""))</f>
        <v>Current</v>
      </c>
      <c r="G779" s="7" t="str">
        <f>IF(OR(ISBLANK(D779),D779="Unclassifiable &gt;"),"",IF(ISNUMBER(SEARCH("Utterance",D779)),"Utterance",IF(ISNUMBER(SEARCH("Response",D779)),"Response",IF(ISNUMBER(SEARCH("Interaction",D779)),"Interaction",IF(ISNUMBER(SEARCH("System",D779)),"System","")))))</f>
        <v>Response</v>
      </c>
      <c r="H779" s="7" t="str">
        <f>IF(G779="Utterance", IF(ISNUMBER(SEARCH("Unrecognized",D779)), "Unrecognized", IF(ISNUMBER(SEARCH("Mismatched",D779)), "Mismatched", IF(ISNUMBER(SEARCH("False Positive",D779)), "False Positive", "Irrelevant"))), "")</f>
        <v/>
      </c>
      <c r="J779" s="7" t="s">
        <v>3743</v>
      </c>
      <c r="K779" s="7" t="s">
        <v>3355</v>
      </c>
      <c r="L779" s="9">
        <v>44987</v>
      </c>
      <c r="M779" s="13">
        <v>0.60285879629629624</v>
      </c>
      <c r="N779" s="14">
        <v>204440003502432</v>
      </c>
      <c r="O779" s="7">
        <f>IF(LEN(TRIM($A779))=0,0,LEN($A779)-LEN(SUBSTITUTE($A779," ",""))+1)</f>
        <v>6</v>
      </c>
      <c r="P779">
        <f t="shared" si="12"/>
        <v>201</v>
      </c>
    </row>
    <row r="780" spans="1:16" ht="96" x14ac:dyDescent="0.2">
      <c r="A780" s="8" t="s">
        <v>252</v>
      </c>
      <c r="C780" s="7" t="s">
        <v>4</v>
      </c>
      <c r="K780" s="7" t="s">
        <v>3355</v>
      </c>
      <c r="L780" s="9">
        <v>44987</v>
      </c>
      <c r="M780" s="13">
        <v>0.60287037037037039</v>
      </c>
      <c r="N780" s="14">
        <v>204440003502432</v>
      </c>
      <c r="P780" t="str">
        <f t="shared" si="12"/>
        <v/>
      </c>
    </row>
    <row r="781" spans="1:16" ht="16" x14ac:dyDescent="0.2">
      <c r="A781" s="8" t="s">
        <v>2623</v>
      </c>
      <c r="C781" s="7" t="s">
        <v>2</v>
      </c>
      <c r="D781" s="7" t="s">
        <v>3389</v>
      </c>
      <c r="E781" s="7" t="str">
        <f>IF(OR(D781="", D781="___"),"", LEFT(D781,FIND(" &gt;",D781)-1))</f>
        <v>Success</v>
      </c>
      <c r="F781" s="7" t="str">
        <f>IF(OR(E781="Success",E781="Qualified Success"),"Current",IF(E781="Failure",IF(RIGHT(D781,6)="Future","Future",IF(RIGHT(D781,10)="Irrelevant","Irrelevant","Current")),""))</f>
        <v>Current</v>
      </c>
      <c r="G781" s="7" t="str">
        <f>IF(OR(ISBLANK(D781),D781="Unclassifiable &gt;"),"",IF(ISNUMBER(SEARCH("Utterance",D781)),"Utterance",IF(ISNUMBER(SEARCH("Response",D781)),"Response",IF(ISNUMBER(SEARCH("Interaction",D781)),"Interaction",IF(ISNUMBER(SEARCH("System",D781)),"System","")))))</f>
        <v/>
      </c>
      <c r="H781" s="7" t="str">
        <f>IF(G781="Utterance", IF(ISNUMBER(SEARCH("Unrecognized",D781)), "Unrecognized", IF(ISNUMBER(SEARCH("Mismatched",D781)), "Mismatched", IF(ISNUMBER(SEARCH("False Positive",D781)), "False Positive", "Irrelevant"))), "")</f>
        <v/>
      </c>
      <c r="J781" s="7" t="s">
        <v>3428</v>
      </c>
      <c r="K781" s="7" t="s">
        <v>3355</v>
      </c>
      <c r="L781" s="9">
        <v>44987</v>
      </c>
      <c r="M781" s="13">
        <v>0.60496527777777775</v>
      </c>
      <c r="N781" s="18">
        <v>204440003537595</v>
      </c>
      <c r="O781" s="7">
        <f>IF(LEN(TRIM($A781))=0,0,LEN($A781)-LEN(SUBSTITUTE($A781," ",""))+1)</f>
        <v>2</v>
      </c>
      <c r="P781">
        <f t="shared" si="12"/>
        <v>3411</v>
      </c>
    </row>
    <row r="782" spans="1:16" ht="64" x14ac:dyDescent="0.2">
      <c r="A782" s="8" t="s">
        <v>254</v>
      </c>
      <c r="C782" s="7" t="s">
        <v>4</v>
      </c>
      <c r="K782" s="7" t="s">
        <v>3355</v>
      </c>
      <c r="L782" s="9">
        <v>44987</v>
      </c>
      <c r="M782" s="13">
        <v>0.60496527777777775</v>
      </c>
      <c r="N782" s="14">
        <v>204440003537595</v>
      </c>
      <c r="P782" t="str">
        <f t="shared" si="12"/>
        <v/>
      </c>
    </row>
    <row r="783" spans="1:16" ht="16" x14ac:dyDescent="0.2">
      <c r="A783" s="8" t="s">
        <v>259</v>
      </c>
      <c r="B783" s="7" t="s">
        <v>3487</v>
      </c>
      <c r="C783" s="7" t="s">
        <v>2</v>
      </c>
      <c r="D783" s="7" t="s">
        <v>3389</v>
      </c>
      <c r="E783" s="7" t="str">
        <f>IF(OR(D783="", D783="___"),"", LEFT(D783,FIND(" &gt;",D783)-1))</f>
        <v>Success</v>
      </c>
      <c r="F783" s="7" t="str">
        <f>IF(OR(E783="Success",E783="Qualified Success"),"Current",IF(E783="Failure",IF(RIGHT(D783,6)="Future","Future",IF(RIGHT(D783,10)="Irrelevant","Irrelevant","Current")),""))</f>
        <v>Current</v>
      </c>
      <c r="G783" s="7" t="str">
        <f>IF(OR(ISBLANK(D783),D783="Unclassifiable &gt;"),"",IF(ISNUMBER(SEARCH("Utterance",D783)),"Utterance",IF(ISNUMBER(SEARCH("Response",D783)),"Response",IF(ISNUMBER(SEARCH("Interaction",D783)),"Interaction",IF(ISNUMBER(SEARCH("System",D783)),"System","")))))</f>
        <v/>
      </c>
      <c r="H783" s="7" t="str">
        <f>IF(G783="Utterance", IF(ISNUMBER(SEARCH("Unrecognized",D783)), "Unrecognized", IF(ISNUMBER(SEARCH("Mismatched",D783)), "Mismatched", IF(ISNUMBER(SEARCH("False Positive",D783)), "False Positive", "Irrelevant"))), "")</f>
        <v/>
      </c>
      <c r="J783" s="7" t="s">
        <v>3743</v>
      </c>
      <c r="K783" s="7" t="s">
        <v>3355</v>
      </c>
      <c r="L783" s="9">
        <v>44987</v>
      </c>
      <c r="M783" s="13">
        <v>0.60513888888888889</v>
      </c>
      <c r="N783" s="14">
        <v>204440003489779</v>
      </c>
      <c r="O783" s="7">
        <f>IF(LEN(TRIM($A783))=0,0,LEN($A783)-LEN(SUBSTITUTE($A783," ",""))+1)</f>
        <v>4</v>
      </c>
      <c r="P783">
        <f t="shared" si="12"/>
        <v>3411</v>
      </c>
    </row>
    <row r="784" spans="1:16" ht="224" x14ac:dyDescent="0.2">
      <c r="A784" s="8" t="s">
        <v>3543</v>
      </c>
      <c r="C784" s="7" t="s">
        <v>4</v>
      </c>
      <c r="K784" s="7" t="s">
        <v>3355</v>
      </c>
      <c r="L784" s="9">
        <v>44987</v>
      </c>
      <c r="M784" s="13">
        <v>0.60515046296296293</v>
      </c>
      <c r="N784" s="14">
        <v>204440003489779</v>
      </c>
      <c r="P784" t="str">
        <f t="shared" si="12"/>
        <v/>
      </c>
    </row>
    <row r="785" spans="1:16" ht="16" x14ac:dyDescent="0.2">
      <c r="A785" s="8" t="s">
        <v>302</v>
      </c>
      <c r="B785" s="7" t="s">
        <v>3487</v>
      </c>
      <c r="C785" s="7" t="s">
        <v>2</v>
      </c>
      <c r="D785" s="7" t="s">
        <v>3389</v>
      </c>
      <c r="E785" s="7" t="str">
        <f>IF(OR(D785="", D785="___"),"", LEFT(D785,FIND(" &gt;",D785)-1))</f>
        <v>Success</v>
      </c>
      <c r="F785" s="7" t="str">
        <f>IF(OR(E785="Success",E785="Qualified Success"),"Current",IF(E785="Failure",IF(RIGHT(D785,6)="Future","Future",IF(RIGHT(D785,10)="Irrelevant","Irrelevant","Current")),""))</f>
        <v>Current</v>
      </c>
      <c r="G785" s="7" t="str">
        <f>IF(OR(ISBLANK(D785),D785="Unclassifiable &gt;"),"",IF(ISNUMBER(SEARCH("Utterance",D785)),"Utterance",IF(ISNUMBER(SEARCH("Response",D785)),"Response",IF(ISNUMBER(SEARCH("Interaction",D785)),"Interaction",IF(ISNUMBER(SEARCH("System",D785)),"System","")))))</f>
        <v/>
      </c>
      <c r="H785" s="7" t="str">
        <f>IF(G785="Utterance", IF(ISNUMBER(SEARCH("Unrecognized",D785)), "Unrecognized", IF(ISNUMBER(SEARCH("Mismatched",D785)), "Mismatched", IF(ISNUMBER(SEARCH("False Positive",D785)), "False Positive", "Irrelevant"))), "")</f>
        <v/>
      </c>
      <c r="J785" s="7" t="s">
        <v>3428</v>
      </c>
      <c r="K785" s="7" t="s">
        <v>3355</v>
      </c>
      <c r="L785" s="9">
        <v>44987</v>
      </c>
      <c r="M785" s="13">
        <v>0.61144675925925929</v>
      </c>
      <c r="N785" s="14">
        <v>513002521020154</v>
      </c>
      <c r="O785" s="7">
        <f>IF(LEN(TRIM($A785))=0,0,LEN($A785)-LEN(SUBSTITUTE($A785," ",""))+1)</f>
        <v>3</v>
      </c>
      <c r="P785">
        <f t="shared" si="12"/>
        <v>3411</v>
      </c>
    </row>
    <row r="786" spans="1:16" ht="64" x14ac:dyDescent="0.2">
      <c r="A786" s="8" t="s">
        <v>220</v>
      </c>
      <c r="C786" s="7" t="s">
        <v>4</v>
      </c>
      <c r="K786" s="7" t="s">
        <v>3355</v>
      </c>
      <c r="L786" s="9">
        <v>44987</v>
      </c>
      <c r="M786" s="13">
        <v>0.61144675925925929</v>
      </c>
      <c r="N786" s="14">
        <v>513002521020154</v>
      </c>
      <c r="P786" t="str">
        <f t="shared" si="12"/>
        <v/>
      </c>
    </row>
    <row r="787" spans="1:16" ht="16" x14ac:dyDescent="0.2">
      <c r="A787" s="8" t="s">
        <v>1277</v>
      </c>
      <c r="C787" s="7" t="s">
        <v>2</v>
      </c>
      <c r="D787" s="7" t="s">
        <v>3408</v>
      </c>
      <c r="E787" s="7" t="str">
        <f>IF(OR(D787="", D787="___"),"", LEFT(D787,FIND(" &gt;",D787)-1))</f>
        <v>Qualified Success</v>
      </c>
      <c r="F787" s="7" t="str">
        <f>IF(OR(E787="Success",E787="Qualified Success"),"Current",IF(E787="Failure",IF(RIGHT(D787,6)="Future","Future",IF(RIGHT(D787,10)="Irrelevant","Irrelevant","Current")),""))</f>
        <v>Current</v>
      </c>
      <c r="G787" s="7" t="str">
        <f>IF(OR(ISBLANK(D787),D787="Unclassifiable &gt;"),"",IF(ISNUMBER(SEARCH("Utterance",D787)),"Utterance",IF(ISNUMBER(SEARCH("Response",D787)),"Response",IF(ISNUMBER(SEARCH("Interaction",D787)),"Interaction",IF(ISNUMBER(SEARCH("System",D787)),"System","")))))</f>
        <v>Response</v>
      </c>
      <c r="H787" s="7" t="str">
        <f>IF(G787="Utterance", IF(ISNUMBER(SEARCH("Unrecognized",D787)), "Unrecognized", IF(ISNUMBER(SEARCH("Mismatched",D787)), "Mismatched", IF(ISNUMBER(SEARCH("False Positive",D787)), "False Positive", "Irrelevant"))), "")</f>
        <v/>
      </c>
      <c r="J787" s="7" t="s">
        <v>3741</v>
      </c>
      <c r="K787" s="7" t="s">
        <v>3355</v>
      </c>
      <c r="L787" s="9">
        <v>44987</v>
      </c>
      <c r="M787" s="13">
        <v>0.61314814814814811</v>
      </c>
      <c r="N787" s="14">
        <v>204440003493076</v>
      </c>
      <c r="O787" s="7">
        <f>IF(LEN(TRIM($A787))=0,0,LEN($A787)-LEN(SUBSTITUTE($A787," ",""))+1)</f>
        <v>2</v>
      </c>
      <c r="P787">
        <f t="shared" si="12"/>
        <v>46</v>
      </c>
    </row>
    <row r="788" spans="1:16" ht="192" x14ac:dyDescent="0.2">
      <c r="A788" s="8" t="s">
        <v>2059</v>
      </c>
      <c r="C788" s="7" t="s">
        <v>4</v>
      </c>
      <c r="K788" s="7" t="s">
        <v>3355</v>
      </c>
      <c r="L788" s="9">
        <v>44987</v>
      </c>
      <c r="M788" s="13">
        <v>0.6131712962962963</v>
      </c>
      <c r="N788" s="14">
        <v>204440003493076</v>
      </c>
      <c r="P788" t="str">
        <f t="shared" si="12"/>
        <v/>
      </c>
    </row>
    <row r="789" spans="1:16" ht="16" x14ac:dyDescent="0.2">
      <c r="A789" s="8" t="s">
        <v>2060</v>
      </c>
      <c r="C789" s="7" t="s">
        <v>2</v>
      </c>
      <c r="D789" s="7" t="s">
        <v>3411</v>
      </c>
      <c r="E789" s="7" t="str">
        <f>IF(OR(D789="", D789="___"),"", LEFT(D789,FIND(" &gt;",D789)-1))</f>
        <v>Qualified Success</v>
      </c>
      <c r="F789" s="7" t="str">
        <f>IF(OR(E789="Success",E789="Qualified Success"),"Current",IF(E789="Failure",IF(RIGHT(D789,6)="Future","Future",IF(RIGHT(D789,10)="Irrelevant","Irrelevant","Current")),""))</f>
        <v>Current</v>
      </c>
      <c r="G789" s="7" t="str">
        <f>IF(OR(ISBLANK(D789),D789="Unclassifiable &gt;"),"",IF(ISNUMBER(SEARCH("Utterance",D789)),"Utterance",IF(ISNUMBER(SEARCH("Response",D789)),"Response",IF(ISNUMBER(SEARCH("Interaction",D789)),"Interaction",IF(ISNUMBER(SEARCH("System",D789)),"System","")))))</f>
        <v>Response</v>
      </c>
      <c r="H789" s="7" t="str">
        <f>IF(G789="Utterance", IF(ISNUMBER(SEARCH("Unrecognized",D789)), "Unrecognized", IF(ISNUMBER(SEARCH("Mismatched",D789)), "Mismatched", IF(ISNUMBER(SEARCH("False Positive",D789)), "False Positive", "Irrelevant"))), "")</f>
        <v/>
      </c>
      <c r="J789" s="7" t="s">
        <v>3741</v>
      </c>
      <c r="K789" s="7" t="s">
        <v>3355</v>
      </c>
      <c r="L789" s="9">
        <v>44987</v>
      </c>
      <c r="M789" s="13">
        <v>0.6134722222222222</v>
      </c>
      <c r="N789" s="14">
        <v>204440003493076</v>
      </c>
      <c r="O789" s="7">
        <f>IF(LEN(TRIM($A789))=0,0,LEN($A789)-LEN(SUBSTITUTE($A789," ",""))+1)</f>
        <v>8</v>
      </c>
      <c r="P789">
        <f t="shared" si="12"/>
        <v>201</v>
      </c>
    </row>
    <row r="790" spans="1:16" ht="48" x14ac:dyDescent="0.2">
      <c r="A790" s="8" t="s">
        <v>404</v>
      </c>
      <c r="C790" s="7" t="s">
        <v>4</v>
      </c>
      <c r="K790" s="7" t="s">
        <v>3355</v>
      </c>
      <c r="L790" s="9">
        <v>44987</v>
      </c>
      <c r="M790" s="13">
        <v>0.6134722222222222</v>
      </c>
      <c r="N790" s="14">
        <v>204440003493076</v>
      </c>
      <c r="P790" t="str">
        <f t="shared" si="12"/>
        <v/>
      </c>
    </row>
    <row r="791" spans="1:16" ht="16" x14ac:dyDescent="0.2">
      <c r="A791" s="8" t="s">
        <v>2443</v>
      </c>
      <c r="C791" s="7" t="s">
        <v>2</v>
      </c>
      <c r="D791" s="7" t="s">
        <v>3389</v>
      </c>
      <c r="E791" s="7" t="str">
        <f>IF(OR(D791="", D791="___"),"", LEFT(D791,FIND(" &gt;",D791)-1))</f>
        <v>Success</v>
      </c>
      <c r="F791" s="7" t="str">
        <f>IF(OR(E791="Success",E791="Qualified Success"),"Current",IF(E791="Failure",IF(RIGHT(D791,6)="Future","Future",IF(RIGHT(D791,10)="Irrelevant","Irrelevant","Current")),""))</f>
        <v>Current</v>
      </c>
      <c r="G791" s="7" t="str">
        <f>IF(OR(ISBLANK(D791),D791="Unclassifiable &gt;"),"",IF(ISNUMBER(SEARCH("Utterance",D791)),"Utterance",IF(ISNUMBER(SEARCH("Response",D791)),"Response",IF(ISNUMBER(SEARCH("Interaction",D791)),"Interaction",IF(ISNUMBER(SEARCH("System",D791)),"System","")))))</f>
        <v/>
      </c>
      <c r="H791" s="7" t="str">
        <f>IF(G791="Utterance", IF(ISNUMBER(SEARCH("Unrecognized",D791)), "Unrecognized", IF(ISNUMBER(SEARCH("Mismatched",D791)), "Mismatched", IF(ISNUMBER(SEARCH("False Positive",D791)), "False Positive", "Irrelevant"))), "")</f>
        <v/>
      </c>
      <c r="J791" s="7" t="s">
        <v>3742</v>
      </c>
      <c r="K791" s="7" t="s">
        <v>3355</v>
      </c>
      <c r="L791" s="9">
        <v>44987</v>
      </c>
      <c r="M791" s="13">
        <v>0.61761574074074077</v>
      </c>
      <c r="N791" s="14">
        <v>204440003506509</v>
      </c>
      <c r="O791" s="7">
        <f>IF(LEN(TRIM($A791))=0,0,LEN($A791)-LEN(SUBSTITUTE($A791," ",""))+1)</f>
        <v>4</v>
      </c>
      <c r="P791">
        <f t="shared" si="12"/>
        <v>3411</v>
      </c>
    </row>
    <row r="792" spans="1:16" ht="192" x14ac:dyDescent="0.2">
      <c r="A792" s="8" t="s">
        <v>862</v>
      </c>
      <c r="C792" s="7" t="s">
        <v>4</v>
      </c>
      <c r="K792" s="7" t="s">
        <v>3355</v>
      </c>
      <c r="L792" s="9">
        <v>44987</v>
      </c>
      <c r="M792" s="13">
        <v>0.61761574074074077</v>
      </c>
      <c r="N792" s="14">
        <v>204440003506509</v>
      </c>
      <c r="P792" t="str">
        <f t="shared" si="12"/>
        <v/>
      </c>
    </row>
    <row r="793" spans="1:16" ht="16" x14ac:dyDescent="0.2">
      <c r="A793" s="8" t="s">
        <v>465</v>
      </c>
      <c r="B793" s="7" t="s">
        <v>3487</v>
      </c>
      <c r="C793" s="7" t="s">
        <v>2</v>
      </c>
      <c r="D793" s="7" t="s">
        <v>3389</v>
      </c>
      <c r="E793" s="7" t="str">
        <f>IF(OR(D793="", D793="___"),"", LEFT(D793,FIND(" &gt;",D793)-1))</f>
        <v>Success</v>
      </c>
      <c r="F793" s="7" t="str">
        <f>IF(OR(E793="Success",E793="Qualified Success"),"Current",IF(E793="Failure",IF(RIGHT(D793,6)="Future","Future",IF(RIGHT(D793,10)="Irrelevant","Irrelevant","Current")),""))</f>
        <v>Current</v>
      </c>
      <c r="G793" s="7" t="str">
        <f>IF(OR(ISBLANK(D793),D793="Unclassifiable &gt;"),"",IF(ISNUMBER(SEARCH("Utterance",D793)),"Utterance",IF(ISNUMBER(SEARCH("Response",D793)),"Response",IF(ISNUMBER(SEARCH("Interaction",D793)),"Interaction",IF(ISNUMBER(SEARCH("System",D793)),"System","")))))</f>
        <v/>
      </c>
      <c r="H793" s="7" t="str">
        <f>IF(G793="Utterance", IF(ISNUMBER(SEARCH("Unrecognized",D793)), "Unrecognized", IF(ISNUMBER(SEARCH("Mismatched",D793)), "Mismatched", IF(ISNUMBER(SEARCH("False Positive",D793)), "False Positive", "Irrelevant"))), "")</f>
        <v/>
      </c>
      <c r="J793" s="7" t="s">
        <v>3743</v>
      </c>
      <c r="K793" s="7" t="s">
        <v>3355</v>
      </c>
      <c r="L793" s="9">
        <v>44987</v>
      </c>
      <c r="M793" s="13">
        <v>0.61853009259259262</v>
      </c>
      <c r="N793" s="14">
        <v>204440003486821</v>
      </c>
      <c r="O793" s="7">
        <f>IF(LEN(TRIM($A793))=0,0,LEN($A793)-LEN(SUBSTITUTE($A793," ",""))+1)</f>
        <v>4</v>
      </c>
      <c r="P793">
        <f t="shared" si="12"/>
        <v>3411</v>
      </c>
    </row>
    <row r="794" spans="1:16" ht="144" x14ac:dyDescent="0.2">
      <c r="A794" s="8" t="s">
        <v>250</v>
      </c>
      <c r="C794" s="7" t="s">
        <v>4</v>
      </c>
      <c r="K794" s="7" t="s">
        <v>3355</v>
      </c>
      <c r="L794" s="9">
        <v>44987</v>
      </c>
      <c r="M794" s="13">
        <v>0.6185532407407407</v>
      </c>
      <c r="N794" s="14">
        <v>204440003486821</v>
      </c>
      <c r="P794" t="str">
        <f t="shared" si="12"/>
        <v/>
      </c>
    </row>
    <row r="795" spans="1:16" ht="16" x14ac:dyDescent="0.2">
      <c r="A795" s="8" t="s">
        <v>158</v>
      </c>
      <c r="C795" s="7" t="s">
        <v>2</v>
      </c>
      <c r="D795" s="7" t="s">
        <v>3389</v>
      </c>
      <c r="E795" s="7" t="str">
        <f>IF(OR(D795="", D795="___"),"", LEFT(D795,FIND(" &gt;",D795)-1))</f>
        <v>Success</v>
      </c>
      <c r="F795" s="7" t="str">
        <f>IF(OR(E795="Success",E795="Qualified Success"),"Current",IF(E795="Failure",IF(RIGHT(D795,6)="Future","Future",IF(RIGHT(D795,10)="Irrelevant","Irrelevant","Current")),""))</f>
        <v>Current</v>
      </c>
      <c r="G795" s="7" t="str">
        <f>IF(OR(ISBLANK(D795),D795="Unclassifiable &gt;"),"",IF(ISNUMBER(SEARCH("Utterance",D795)),"Utterance",IF(ISNUMBER(SEARCH("Response",D795)),"Response",IF(ISNUMBER(SEARCH("Interaction",D795)),"Interaction",IF(ISNUMBER(SEARCH("System",D795)),"System","")))))</f>
        <v/>
      </c>
      <c r="H795" s="7" t="str">
        <f>IF(G795="Utterance", IF(ISNUMBER(SEARCH("Unrecognized",D795)), "Unrecognized", IF(ISNUMBER(SEARCH("Mismatched",D795)), "Mismatched", IF(ISNUMBER(SEARCH("False Positive",D795)), "False Positive", "Irrelevant"))), "")</f>
        <v/>
      </c>
      <c r="J795" s="7" t="s">
        <v>3744</v>
      </c>
      <c r="K795" s="7" t="s">
        <v>3355</v>
      </c>
      <c r="L795" s="9">
        <v>44987</v>
      </c>
      <c r="M795" s="13">
        <v>0.61878472222222225</v>
      </c>
      <c r="N795" s="14">
        <v>204440003486821</v>
      </c>
      <c r="O795" s="7">
        <f>IF(LEN(TRIM($A795))=0,0,LEN($A795)-LEN(SUBSTITUTE($A795," ",""))+1)</f>
        <v>4</v>
      </c>
      <c r="P795">
        <f t="shared" si="12"/>
        <v>3411</v>
      </c>
    </row>
    <row r="796" spans="1:16" ht="128" x14ac:dyDescent="0.2">
      <c r="A796" s="8" t="s">
        <v>1839</v>
      </c>
      <c r="C796" s="7" t="s">
        <v>4</v>
      </c>
      <c r="K796" s="7" t="s">
        <v>3355</v>
      </c>
      <c r="L796" s="9">
        <v>44987</v>
      </c>
      <c r="M796" s="13">
        <v>0.61878472222222225</v>
      </c>
      <c r="N796" s="14">
        <v>204440003486821</v>
      </c>
      <c r="P796" t="str">
        <f t="shared" si="12"/>
        <v/>
      </c>
    </row>
    <row r="797" spans="1:16" ht="16" x14ac:dyDescent="0.2">
      <c r="A797" s="8" t="s">
        <v>2118</v>
      </c>
      <c r="C797" s="7" t="s">
        <v>2</v>
      </c>
      <c r="D797" s="7" t="s">
        <v>3389</v>
      </c>
      <c r="E797" s="7" t="str">
        <f>IF(OR(D797="", D797="___"),"", LEFT(D797,FIND(" &gt;",D797)-1))</f>
        <v>Success</v>
      </c>
      <c r="F797" s="7" t="str">
        <f>IF(OR(E797="Success",E797="Qualified Success"),"Current",IF(E797="Failure",IF(RIGHT(D797,6)="Future","Future",IF(RIGHT(D797,10)="Irrelevant","Irrelevant","Current")),""))</f>
        <v>Current</v>
      </c>
      <c r="G797" s="7" t="str">
        <f>IF(OR(ISBLANK(D797),D797="Unclassifiable &gt;"),"",IF(ISNUMBER(SEARCH("Utterance",D797)),"Utterance",IF(ISNUMBER(SEARCH("Response",D797)),"Response",IF(ISNUMBER(SEARCH("Interaction",D797)),"Interaction",IF(ISNUMBER(SEARCH("System",D797)),"System","")))))</f>
        <v/>
      </c>
      <c r="H797" s="7" t="str">
        <f>IF(G797="Utterance", IF(ISNUMBER(SEARCH("Unrecognized",D797)), "Unrecognized", IF(ISNUMBER(SEARCH("Mismatched",D797)), "Mismatched", IF(ISNUMBER(SEARCH("False Positive",D797)), "False Positive", "Irrelevant"))), "")</f>
        <v/>
      </c>
      <c r="J797" s="7" t="s">
        <v>3755</v>
      </c>
      <c r="K797" s="7" t="s">
        <v>3355</v>
      </c>
      <c r="L797" s="9">
        <v>44987</v>
      </c>
      <c r="M797" s="13">
        <v>0.6228703703703703</v>
      </c>
      <c r="N797" s="14">
        <v>204440003495282</v>
      </c>
      <c r="O797" s="7">
        <f>IF(LEN(TRIM($A797))=0,0,LEN($A797)-LEN(SUBSTITUTE($A797," ",""))+1)</f>
        <v>3</v>
      </c>
      <c r="P797">
        <f t="shared" si="12"/>
        <v>3411</v>
      </c>
    </row>
    <row r="798" spans="1:16" ht="208" x14ac:dyDescent="0.2">
      <c r="A798" s="8" t="s">
        <v>277</v>
      </c>
      <c r="C798" s="7" t="s">
        <v>4</v>
      </c>
      <c r="K798" s="7" t="s">
        <v>3355</v>
      </c>
      <c r="L798" s="9">
        <v>44987</v>
      </c>
      <c r="M798" s="13">
        <v>0.6228703703703703</v>
      </c>
      <c r="N798" s="14">
        <v>204440003495282</v>
      </c>
      <c r="P798" t="str">
        <f t="shared" si="12"/>
        <v/>
      </c>
    </row>
    <row r="799" spans="1:16" ht="16" x14ac:dyDescent="0.2">
      <c r="A799" s="8" t="s">
        <v>2120</v>
      </c>
      <c r="C799" s="7" t="s">
        <v>2</v>
      </c>
      <c r="D799" s="7" t="s">
        <v>3389</v>
      </c>
      <c r="E799" s="7" t="str">
        <f>IF(OR(D799="", D799="___"),"", LEFT(D799,FIND(" &gt;",D799)-1))</f>
        <v>Success</v>
      </c>
      <c r="F799" s="7" t="str">
        <f>IF(OR(E799="Success",E799="Qualified Success"),"Current",IF(E799="Failure",IF(RIGHT(D799,6)="Future","Future",IF(RIGHT(D799,10)="Irrelevant","Irrelevant","Current")),""))</f>
        <v>Current</v>
      </c>
      <c r="G799" s="7" t="str">
        <f>IF(OR(ISBLANK(D799),D799="Unclassifiable &gt;"),"",IF(ISNUMBER(SEARCH("Utterance",D799)),"Utterance",IF(ISNUMBER(SEARCH("Response",D799)),"Response",IF(ISNUMBER(SEARCH("Interaction",D799)),"Interaction",IF(ISNUMBER(SEARCH("System",D799)),"System","")))))</f>
        <v/>
      </c>
      <c r="H799" s="7" t="str">
        <f>IF(G799="Utterance", IF(ISNUMBER(SEARCH("Unrecognized",D799)), "Unrecognized", IF(ISNUMBER(SEARCH("Mismatched",D799)), "Mismatched", IF(ISNUMBER(SEARCH("False Positive",D799)), "False Positive", "Irrelevant"))), "")</f>
        <v/>
      </c>
      <c r="J799" s="7" t="s">
        <v>3755</v>
      </c>
      <c r="K799" s="7" t="s">
        <v>3355</v>
      </c>
      <c r="L799" s="9">
        <v>44987</v>
      </c>
      <c r="M799" s="13">
        <v>0.62427083333333333</v>
      </c>
      <c r="N799" s="14">
        <v>204440003495282</v>
      </c>
      <c r="O799" s="7">
        <f>IF(LEN(TRIM($A799))=0,0,LEN($A799)-LEN(SUBSTITUTE($A799," ",""))+1)</f>
        <v>5</v>
      </c>
      <c r="P799">
        <f t="shared" si="12"/>
        <v>3411</v>
      </c>
    </row>
    <row r="800" spans="1:16" ht="208" x14ac:dyDescent="0.2">
      <c r="A800" s="8" t="s">
        <v>277</v>
      </c>
      <c r="C800" s="7" t="s">
        <v>4</v>
      </c>
      <c r="K800" s="7" t="s">
        <v>3355</v>
      </c>
      <c r="L800" s="9">
        <v>44987</v>
      </c>
      <c r="M800" s="13">
        <v>0.62427083333333333</v>
      </c>
      <c r="N800" s="14">
        <v>204440003495282</v>
      </c>
      <c r="P800" t="str">
        <f t="shared" si="12"/>
        <v/>
      </c>
    </row>
    <row r="801" spans="1:16" ht="16" x14ac:dyDescent="0.2">
      <c r="A801" s="8" t="s">
        <v>158</v>
      </c>
      <c r="C801" s="7" t="s">
        <v>2</v>
      </c>
      <c r="D801" s="7" t="s">
        <v>3389</v>
      </c>
      <c r="E801" s="7" t="str">
        <f>IF(OR(D801="", D801="___"),"", LEFT(D801,FIND(" &gt;",D801)-1))</f>
        <v>Success</v>
      </c>
      <c r="F801" s="7" t="str">
        <f>IF(OR(E801="Success",E801="Qualified Success"),"Current",IF(E801="Failure",IF(RIGHT(D801,6)="Future","Future",IF(RIGHT(D801,10)="Irrelevant","Irrelevant","Current")),""))</f>
        <v>Current</v>
      </c>
      <c r="G801" s="7" t="str">
        <f>IF(OR(ISBLANK(D801),D801="Unclassifiable &gt;"),"",IF(ISNUMBER(SEARCH("Utterance",D801)),"Utterance",IF(ISNUMBER(SEARCH("Response",D801)),"Response",IF(ISNUMBER(SEARCH("Interaction",D801)),"Interaction",IF(ISNUMBER(SEARCH("System",D801)),"System","")))))</f>
        <v/>
      </c>
      <c r="H801" s="7" t="str">
        <f>IF(G801="Utterance", IF(ISNUMBER(SEARCH("Unrecognized",D801)), "Unrecognized", IF(ISNUMBER(SEARCH("Mismatched",D801)), "Mismatched", IF(ISNUMBER(SEARCH("False Positive",D801)), "False Positive", "Irrelevant"))), "")</f>
        <v/>
      </c>
      <c r="J801" s="7" t="s">
        <v>3744</v>
      </c>
      <c r="K801" s="7" t="s">
        <v>3355</v>
      </c>
      <c r="L801" s="9">
        <v>44987</v>
      </c>
      <c r="M801" s="13">
        <v>0.624537037037037</v>
      </c>
      <c r="N801" s="14">
        <v>202000765034453</v>
      </c>
      <c r="O801" s="7">
        <f>IF(LEN(TRIM($A801))=0,0,LEN($A801)-LEN(SUBSTITUTE($A801," ",""))+1)</f>
        <v>4</v>
      </c>
      <c r="P801">
        <f t="shared" si="12"/>
        <v>3411</v>
      </c>
    </row>
    <row r="802" spans="1:16" ht="128" x14ac:dyDescent="0.2">
      <c r="A802" s="8" t="s">
        <v>1839</v>
      </c>
      <c r="C802" s="7" t="s">
        <v>4</v>
      </c>
      <c r="K802" s="7" t="s">
        <v>3355</v>
      </c>
      <c r="L802" s="9">
        <v>44987</v>
      </c>
      <c r="M802" s="13">
        <v>0.624537037037037</v>
      </c>
      <c r="N802" s="14">
        <v>202000765034453</v>
      </c>
      <c r="P802" t="str">
        <f t="shared" si="12"/>
        <v/>
      </c>
    </row>
    <row r="803" spans="1:16" ht="16" x14ac:dyDescent="0.2">
      <c r="A803" s="8" t="s">
        <v>2119</v>
      </c>
      <c r="C803" s="7" t="s">
        <v>2</v>
      </c>
      <c r="D803" s="7" t="s">
        <v>3389</v>
      </c>
      <c r="E803" s="7" t="str">
        <f>IF(OR(D803="", D803="___"),"", LEFT(D803,FIND(" &gt;",D803)-1))</f>
        <v>Success</v>
      </c>
      <c r="F803" s="7" t="str">
        <f>IF(OR(E803="Success",E803="Qualified Success"),"Current",IF(E803="Failure",IF(RIGHT(D803,6)="Future","Future",IF(RIGHT(D803,10)="Irrelevant","Irrelevant","Current")),""))</f>
        <v>Current</v>
      </c>
      <c r="G803" s="7" t="str">
        <f>IF(OR(ISBLANK(D803),D803="Unclassifiable &gt;"),"",IF(ISNUMBER(SEARCH("Utterance",D803)),"Utterance",IF(ISNUMBER(SEARCH("Response",D803)),"Response",IF(ISNUMBER(SEARCH("Interaction",D803)),"Interaction",IF(ISNUMBER(SEARCH("System",D803)),"System","")))))</f>
        <v/>
      </c>
      <c r="H803" s="7" t="str">
        <f>IF(G803="Utterance", IF(ISNUMBER(SEARCH("Unrecognized",D803)), "Unrecognized", IF(ISNUMBER(SEARCH("Mismatched",D803)), "Mismatched", IF(ISNUMBER(SEARCH("False Positive",D803)), "False Positive", "Irrelevant"))), "")</f>
        <v/>
      </c>
      <c r="J803" s="7" t="s">
        <v>3755</v>
      </c>
      <c r="K803" s="7" t="s">
        <v>3355</v>
      </c>
      <c r="L803" s="9">
        <v>44987</v>
      </c>
      <c r="M803" s="13">
        <v>0.62600694444444438</v>
      </c>
      <c r="N803" s="14">
        <v>204440003495282</v>
      </c>
      <c r="O803" s="7">
        <f>IF(LEN(TRIM($A803))=0,0,LEN($A803)-LEN(SUBSTITUTE($A803," ",""))+1)</f>
        <v>5</v>
      </c>
      <c r="P803">
        <f t="shared" si="12"/>
        <v>3411</v>
      </c>
    </row>
    <row r="804" spans="1:16" ht="208" x14ac:dyDescent="0.2">
      <c r="A804" s="8" t="s">
        <v>277</v>
      </c>
      <c r="C804" s="7" t="s">
        <v>4</v>
      </c>
      <c r="K804" s="7" t="s">
        <v>3355</v>
      </c>
      <c r="L804" s="9">
        <v>44987</v>
      </c>
      <c r="M804" s="13">
        <v>0.62600694444444438</v>
      </c>
      <c r="N804" s="14">
        <v>204440003495282</v>
      </c>
      <c r="P804" t="str">
        <f t="shared" si="12"/>
        <v/>
      </c>
    </row>
    <row r="805" spans="1:16" ht="16" x14ac:dyDescent="0.2">
      <c r="A805" s="8" t="s">
        <v>465</v>
      </c>
      <c r="B805" s="7" t="s">
        <v>3487</v>
      </c>
      <c r="C805" s="7" t="s">
        <v>2</v>
      </c>
      <c r="D805" s="7" t="s">
        <v>3389</v>
      </c>
      <c r="E805" s="7" t="str">
        <f>IF(OR(D805="", D805="___"),"", LEFT(D805,FIND(" &gt;",D805)-1))</f>
        <v>Success</v>
      </c>
      <c r="F805" s="7" t="str">
        <f>IF(OR(E805="Success",E805="Qualified Success"),"Current",IF(E805="Failure",IF(RIGHT(D805,6)="Future","Future",IF(RIGHT(D805,10)="Irrelevant","Irrelevant","Current")),""))</f>
        <v>Current</v>
      </c>
      <c r="G805" s="7" t="str">
        <f>IF(OR(ISBLANK(D805),D805="Unclassifiable &gt;"),"",IF(ISNUMBER(SEARCH("Utterance",D805)),"Utterance",IF(ISNUMBER(SEARCH("Response",D805)),"Response",IF(ISNUMBER(SEARCH("Interaction",D805)),"Interaction",IF(ISNUMBER(SEARCH("System",D805)),"System","")))))</f>
        <v/>
      </c>
      <c r="H805" s="7" t="str">
        <f>IF(G805="Utterance", IF(ISNUMBER(SEARCH("Unrecognized",D805)), "Unrecognized", IF(ISNUMBER(SEARCH("Mismatched",D805)), "Mismatched", IF(ISNUMBER(SEARCH("False Positive",D805)), "False Positive", "Irrelevant"))), "")</f>
        <v/>
      </c>
      <c r="J805" s="7" t="s">
        <v>3743</v>
      </c>
      <c r="K805" s="7" t="s">
        <v>3355</v>
      </c>
      <c r="L805" s="9">
        <v>44987</v>
      </c>
      <c r="M805" s="13">
        <v>0.62629629629629624</v>
      </c>
      <c r="N805" s="14">
        <v>204440003489129</v>
      </c>
      <c r="O805" s="7">
        <f>IF(LEN(TRIM($A805))=0,0,LEN($A805)-LEN(SUBSTITUTE($A805," ",""))+1)</f>
        <v>4</v>
      </c>
      <c r="P805">
        <f t="shared" si="12"/>
        <v>3411</v>
      </c>
    </row>
    <row r="806" spans="1:16" ht="144" x14ac:dyDescent="0.2">
      <c r="A806" s="8" t="s">
        <v>250</v>
      </c>
      <c r="C806" s="7" t="s">
        <v>4</v>
      </c>
      <c r="K806" s="7" t="s">
        <v>3355</v>
      </c>
      <c r="L806" s="9">
        <v>44987</v>
      </c>
      <c r="M806" s="13">
        <v>0.62631944444444443</v>
      </c>
      <c r="N806" s="14">
        <v>204440003489129</v>
      </c>
      <c r="P806" t="str">
        <f t="shared" si="12"/>
        <v/>
      </c>
    </row>
    <row r="807" spans="1:16" ht="16" x14ac:dyDescent="0.2">
      <c r="A807" s="8" t="s">
        <v>223</v>
      </c>
      <c r="B807" s="7" t="s">
        <v>3487</v>
      </c>
      <c r="C807" s="7" t="s">
        <v>2</v>
      </c>
      <c r="D807" s="7" t="s">
        <v>3389</v>
      </c>
      <c r="E807" s="7" t="str">
        <f>IF(OR(D807="", D807="___"),"", LEFT(D807,FIND(" &gt;",D807)-1))</f>
        <v>Success</v>
      </c>
      <c r="F807" s="7" t="str">
        <f>IF(OR(E807="Success",E807="Qualified Success"),"Current",IF(E807="Failure",IF(RIGHT(D807,6)="Future","Future",IF(RIGHT(D807,10)="Irrelevant","Irrelevant","Current")),""))</f>
        <v>Current</v>
      </c>
      <c r="G807" s="7" t="str">
        <f>IF(OR(ISBLANK(D807),D807="Unclassifiable &gt;"),"",IF(ISNUMBER(SEARCH("Utterance",D807)),"Utterance",IF(ISNUMBER(SEARCH("Response",D807)),"Response",IF(ISNUMBER(SEARCH("Interaction",D807)),"Interaction",IF(ISNUMBER(SEARCH("System",D807)),"System","")))))</f>
        <v/>
      </c>
      <c r="H807" s="7" t="str">
        <f>IF(G807="Utterance", IF(ISNUMBER(SEARCH("Unrecognized",D807)), "Unrecognized", IF(ISNUMBER(SEARCH("Mismatched",D807)), "Mismatched", IF(ISNUMBER(SEARCH("False Positive",D807)), "False Positive", "Irrelevant"))), "")</f>
        <v/>
      </c>
      <c r="J807" s="7" t="s">
        <v>3744</v>
      </c>
      <c r="K807" s="7" t="s">
        <v>3355</v>
      </c>
      <c r="L807" s="9">
        <v>44987</v>
      </c>
      <c r="M807" s="13">
        <v>0.62657407407407406</v>
      </c>
      <c r="N807" s="14">
        <v>204440003489129</v>
      </c>
      <c r="O807" s="7">
        <f>IF(LEN(TRIM($A807))=0,0,LEN($A807)-LEN(SUBSTITUTE($A807," ",""))+1)</f>
        <v>3</v>
      </c>
      <c r="P807">
        <f t="shared" si="12"/>
        <v>3411</v>
      </c>
    </row>
    <row r="808" spans="1:16" ht="128" x14ac:dyDescent="0.2">
      <c r="A808" s="8" t="s">
        <v>1839</v>
      </c>
      <c r="C808" s="7" t="s">
        <v>4</v>
      </c>
      <c r="K808" s="7" t="s">
        <v>3355</v>
      </c>
      <c r="L808" s="9">
        <v>44987</v>
      </c>
      <c r="M808" s="13">
        <v>0.62657407407407406</v>
      </c>
      <c r="N808" s="14">
        <v>204440003489129</v>
      </c>
      <c r="P808" t="str">
        <f t="shared" si="12"/>
        <v/>
      </c>
    </row>
    <row r="809" spans="1:16" ht="16" x14ac:dyDescent="0.2">
      <c r="A809" s="8" t="s">
        <v>269</v>
      </c>
      <c r="B809" s="7" t="s">
        <v>3487</v>
      </c>
      <c r="C809" s="7" t="s">
        <v>2</v>
      </c>
      <c r="D809" s="7" t="s">
        <v>3389</v>
      </c>
      <c r="E809" s="7" t="str">
        <f>IF(OR(D809="", D809="___"),"", LEFT(D809,FIND(" &gt;",D809)-1))</f>
        <v>Success</v>
      </c>
      <c r="F809" s="7" t="str">
        <f>IF(OR(E809="Success",E809="Qualified Success"),"Current",IF(E809="Failure",IF(RIGHT(D809,6)="Future","Future",IF(RIGHT(D809,10)="Irrelevant","Irrelevant","Current")),""))</f>
        <v>Current</v>
      </c>
      <c r="G809" s="7" t="str">
        <f>IF(OR(ISBLANK(D809),D809="Unclassifiable &gt;"),"",IF(ISNUMBER(SEARCH("Utterance",D809)),"Utterance",IF(ISNUMBER(SEARCH("Response",D809)),"Response",IF(ISNUMBER(SEARCH("Interaction",D809)),"Interaction",IF(ISNUMBER(SEARCH("System",D809)),"System","")))))</f>
        <v/>
      </c>
      <c r="H809" s="7" t="str">
        <f>IF(G809="Utterance", IF(ISNUMBER(SEARCH("Unrecognized",D809)), "Unrecognized", IF(ISNUMBER(SEARCH("Mismatched",D809)), "Mismatched", IF(ISNUMBER(SEARCH("False Positive",D809)), "False Positive", "Irrelevant"))), "")</f>
        <v/>
      </c>
      <c r="J809" s="7" t="s">
        <v>3428</v>
      </c>
      <c r="K809" s="7" t="s">
        <v>3355</v>
      </c>
      <c r="L809" s="9">
        <v>44987</v>
      </c>
      <c r="M809" s="13">
        <v>0.63062499999999999</v>
      </c>
      <c r="N809" s="14">
        <v>202000515904893</v>
      </c>
      <c r="O809" s="7">
        <f>IF(LEN(TRIM($A809))=0,0,LEN($A809)-LEN(SUBSTITUTE($A809," ",""))+1)</f>
        <v>3</v>
      </c>
      <c r="P809">
        <f t="shared" si="12"/>
        <v>3411</v>
      </c>
    </row>
    <row r="810" spans="1:16" ht="64" x14ac:dyDescent="0.2">
      <c r="A810" s="8" t="s">
        <v>270</v>
      </c>
      <c r="C810" s="7" t="s">
        <v>4</v>
      </c>
      <c r="K810" s="7" t="s">
        <v>3355</v>
      </c>
      <c r="L810" s="9">
        <v>44987</v>
      </c>
      <c r="M810" s="13">
        <v>0.63062499999999999</v>
      </c>
      <c r="N810" s="14">
        <v>202000515904893</v>
      </c>
      <c r="P810" t="str">
        <f t="shared" si="12"/>
        <v/>
      </c>
    </row>
    <row r="811" spans="1:16" ht="16" x14ac:dyDescent="0.2">
      <c r="A811" s="8" t="s">
        <v>2199</v>
      </c>
      <c r="C811" s="7" t="s">
        <v>2</v>
      </c>
      <c r="D811" s="7" t="s">
        <v>3389</v>
      </c>
      <c r="E811" s="7" t="str">
        <f>IF(OR(D811="", D811="___"),"", LEFT(D811,FIND(" &gt;",D811)-1))</f>
        <v>Success</v>
      </c>
      <c r="F811" s="7" t="str">
        <f>IF(OR(E811="Success",E811="Qualified Success"),"Current",IF(E811="Failure",IF(RIGHT(D811,6)="Future","Future",IF(RIGHT(D811,10)="Irrelevant","Irrelevant","Current")),""))</f>
        <v>Current</v>
      </c>
      <c r="G811" s="7" t="str">
        <f>IF(OR(ISBLANK(D811),D811="Unclassifiable &gt;"),"",IF(ISNUMBER(SEARCH("Utterance",D811)),"Utterance",IF(ISNUMBER(SEARCH("Response",D811)),"Response",IF(ISNUMBER(SEARCH("Interaction",D811)),"Interaction",IF(ISNUMBER(SEARCH("System",D811)),"System","")))))</f>
        <v/>
      </c>
      <c r="H811" s="7" t="str">
        <f>IF(G811="Utterance", IF(ISNUMBER(SEARCH("Unrecognized",D811)), "Unrecognized", IF(ISNUMBER(SEARCH("Mismatched",D811)), "Mismatched", IF(ISNUMBER(SEARCH("False Positive",D811)), "False Positive", "Irrelevant"))), "")</f>
        <v/>
      </c>
      <c r="J811" s="7" t="s">
        <v>3755</v>
      </c>
      <c r="K811" s="7" t="s">
        <v>3355</v>
      </c>
      <c r="L811" s="9">
        <v>44987</v>
      </c>
      <c r="M811" s="13">
        <v>0.63310185185185186</v>
      </c>
      <c r="N811" s="14">
        <v>204440003497513</v>
      </c>
      <c r="O811" s="7">
        <f>IF(LEN(TRIM($A811))=0,0,LEN($A811)-LEN(SUBSTITUTE($A811," ",""))+1)</f>
        <v>7</v>
      </c>
      <c r="P811">
        <f t="shared" si="12"/>
        <v>3411</v>
      </c>
    </row>
    <row r="812" spans="1:16" ht="208" x14ac:dyDescent="0.2">
      <c r="A812" s="8" t="s">
        <v>277</v>
      </c>
      <c r="C812" s="7" t="s">
        <v>4</v>
      </c>
      <c r="K812" s="7" t="s">
        <v>3355</v>
      </c>
      <c r="L812" s="9">
        <v>44987</v>
      </c>
      <c r="M812" s="13">
        <v>0.63310185185185186</v>
      </c>
      <c r="N812" s="14">
        <v>204440003497513</v>
      </c>
      <c r="P812" t="str">
        <f t="shared" si="12"/>
        <v/>
      </c>
    </row>
    <row r="813" spans="1:16" ht="16" x14ac:dyDescent="0.2">
      <c r="A813" s="8" t="s">
        <v>3314</v>
      </c>
      <c r="C813" s="7" t="s">
        <v>2</v>
      </c>
      <c r="D813" s="7" t="s">
        <v>3391</v>
      </c>
      <c r="E813" s="7" t="str">
        <f>IF(OR(D813="", D813="___"),"", LEFT(D813,FIND(" &gt;",D813)-1))</f>
        <v>Failure</v>
      </c>
      <c r="F813" s="7" t="str">
        <f>IF(OR(E813="Success",E813="Qualified Success"),"Current",IF(E813="Failure",IF(RIGHT(D813,6)="Future","Future",IF(RIGHT(D813,10)="Irrelevant","Irrelevant","Current")),""))</f>
        <v>Current</v>
      </c>
      <c r="G813" s="7" t="str">
        <f>IF(OR(ISBLANK(D813),D813="Unclassifiable &gt;"),"",IF(ISNUMBER(SEARCH("Utterance",D813)),"Utterance",IF(ISNUMBER(SEARCH("Response",D813)),"Response",IF(ISNUMBER(SEARCH("Interaction",D813)),"Interaction",IF(ISNUMBER(SEARCH("System",D813)),"System","")))))</f>
        <v>Utterance</v>
      </c>
      <c r="H813" s="7" t="str">
        <f>IF(G813="Utterance", IF(ISNUMBER(SEARCH("Unrecognized",D813)), "Unrecognized", IF(ISNUMBER(SEARCH("Mismatched",D813)), "Mismatched", IF(ISNUMBER(SEARCH("False Positive",D813)), "False Positive", "Irrelevant"))), "")</f>
        <v>Mismatched</v>
      </c>
      <c r="J813" s="7" t="s">
        <v>3755</v>
      </c>
      <c r="K813" s="7" t="s">
        <v>3355</v>
      </c>
      <c r="L813" s="9">
        <v>44987</v>
      </c>
      <c r="M813" s="13">
        <v>0.63425925925925919</v>
      </c>
      <c r="N813" s="14">
        <v>513003438236965</v>
      </c>
      <c r="O813" s="7">
        <f>IF(LEN(TRIM($A813))=0,0,LEN($A813)-LEN(SUBSTITUTE($A813," ",""))+1)</f>
        <v>6</v>
      </c>
      <c r="P813">
        <f t="shared" si="12"/>
        <v>705</v>
      </c>
    </row>
    <row r="814" spans="1:16" ht="48" x14ac:dyDescent="0.2">
      <c r="A814" s="8" t="s">
        <v>386</v>
      </c>
      <c r="C814" s="7" t="s">
        <v>4</v>
      </c>
      <c r="K814" s="7" t="s">
        <v>3355</v>
      </c>
      <c r="L814" s="9">
        <v>44987</v>
      </c>
      <c r="M814" s="13">
        <v>0.63428240740740738</v>
      </c>
      <c r="N814" s="14">
        <v>513003438236965</v>
      </c>
      <c r="P814" t="str">
        <f t="shared" si="12"/>
        <v/>
      </c>
    </row>
    <row r="815" spans="1:16" ht="16" x14ac:dyDescent="0.2">
      <c r="A815" s="8" t="s">
        <v>3313</v>
      </c>
      <c r="C815" s="7" t="s">
        <v>2</v>
      </c>
      <c r="D815" s="7" t="s">
        <v>3391</v>
      </c>
      <c r="E815" s="7" t="str">
        <f>IF(OR(D815="", D815="___"),"", LEFT(D815,FIND(" &gt;",D815)-1))</f>
        <v>Failure</v>
      </c>
      <c r="F815" s="7" t="str">
        <f>IF(OR(E815="Success",E815="Qualified Success"),"Current",IF(E815="Failure",IF(RIGHT(D815,6)="Future","Future",IF(RIGHT(D815,10)="Irrelevant","Irrelevant","Current")),""))</f>
        <v>Current</v>
      </c>
      <c r="G815" s="7" t="str">
        <f>IF(OR(ISBLANK(D815),D815="Unclassifiable &gt;"),"",IF(ISNUMBER(SEARCH("Utterance",D815)),"Utterance",IF(ISNUMBER(SEARCH("Response",D815)),"Response",IF(ISNUMBER(SEARCH("Interaction",D815)),"Interaction",IF(ISNUMBER(SEARCH("System",D815)),"System","")))))</f>
        <v>Utterance</v>
      </c>
      <c r="H815" s="7" t="str">
        <f>IF(G815="Utterance", IF(ISNUMBER(SEARCH("Unrecognized",D815)), "Unrecognized", IF(ISNUMBER(SEARCH("Mismatched",D815)), "Mismatched", IF(ISNUMBER(SEARCH("False Positive",D815)), "False Positive", "Irrelevant"))), "")</f>
        <v>Mismatched</v>
      </c>
      <c r="J815" s="7" t="s">
        <v>3756</v>
      </c>
      <c r="K815" s="7" t="s">
        <v>3355</v>
      </c>
      <c r="L815" s="9">
        <v>44987</v>
      </c>
      <c r="M815" s="13">
        <v>0.63497685185185182</v>
      </c>
      <c r="N815" s="14">
        <v>513003438236965</v>
      </c>
      <c r="O815" s="7">
        <f>IF(LEN(TRIM($A815))=0,0,LEN($A815)-LEN(SUBSTITUTE($A815," ",""))+1)</f>
        <v>13</v>
      </c>
      <c r="P815">
        <f t="shared" si="12"/>
        <v>705</v>
      </c>
    </row>
    <row r="816" spans="1:16" ht="144" x14ac:dyDescent="0.2">
      <c r="A816" s="8" t="s">
        <v>232</v>
      </c>
      <c r="C816" s="7" t="s">
        <v>4</v>
      </c>
      <c r="K816" s="7" t="s">
        <v>3355</v>
      </c>
      <c r="L816" s="9">
        <v>44987</v>
      </c>
      <c r="M816" s="13">
        <v>0.63497685185185182</v>
      </c>
      <c r="N816" s="14">
        <v>513003438236965</v>
      </c>
      <c r="P816" t="str">
        <f t="shared" si="12"/>
        <v/>
      </c>
    </row>
    <row r="817" spans="1:16" ht="16" x14ac:dyDescent="0.2">
      <c r="A817" s="8" t="s">
        <v>3315</v>
      </c>
      <c r="C817" s="7" t="s">
        <v>2</v>
      </c>
      <c r="D817" s="7" t="s">
        <v>3389</v>
      </c>
      <c r="E817" s="7" t="str">
        <f>IF(OR(D817="", D817="___"),"", LEFT(D817,FIND(" &gt;",D817)-1))</f>
        <v>Success</v>
      </c>
      <c r="F817" s="7" t="str">
        <f>IF(OR(E817="Success",E817="Qualified Success"),"Current",IF(E817="Failure",IF(RIGHT(D817,6)="Future","Future",IF(RIGHT(D817,10)="Irrelevant","Irrelevant","Current")),""))</f>
        <v>Current</v>
      </c>
      <c r="G817" s="7" t="str">
        <f>IF(OR(ISBLANK(D817),D817="Unclassifiable &gt;"),"",IF(ISNUMBER(SEARCH("Utterance",D817)),"Utterance",IF(ISNUMBER(SEARCH("Response",D817)),"Response",IF(ISNUMBER(SEARCH("Interaction",D817)),"Interaction",IF(ISNUMBER(SEARCH("System",D817)),"System","")))))</f>
        <v/>
      </c>
      <c r="H817" s="7" t="str">
        <f>IF(G817="Utterance", IF(ISNUMBER(SEARCH("Unrecognized",D817)), "Unrecognized", IF(ISNUMBER(SEARCH("Mismatched",D817)), "Mismatched", IF(ISNUMBER(SEARCH("False Positive",D817)), "False Positive", "Irrelevant"))), "")</f>
        <v/>
      </c>
      <c r="J817" s="7" t="s">
        <v>3428</v>
      </c>
      <c r="K817" s="7" t="s">
        <v>3355</v>
      </c>
      <c r="L817" s="9">
        <v>44987</v>
      </c>
      <c r="M817" s="13">
        <v>0.63563657407407403</v>
      </c>
      <c r="N817" s="14">
        <v>513003438236965</v>
      </c>
      <c r="O817" s="7">
        <f>IF(LEN(TRIM($A817))=0,0,LEN($A817)-LEN(SUBSTITUTE($A817," ",""))+1)</f>
        <v>2</v>
      </c>
      <c r="P817">
        <f t="shared" si="12"/>
        <v>3411</v>
      </c>
    </row>
    <row r="818" spans="1:16" ht="64" x14ac:dyDescent="0.2">
      <c r="A818" s="8" t="s">
        <v>220</v>
      </c>
      <c r="C818" s="7" t="s">
        <v>4</v>
      </c>
      <c r="K818" s="7" t="s">
        <v>3355</v>
      </c>
      <c r="L818" s="9">
        <v>44987</v>
      </c>
      <c r="M818" s="13">
        <v>0.63563657407407403</v>
      </c>
      <c r="N818" s="14">
        <v>513003438236965</v>
      </c>
      <c r="P818" t="str">
        <f t="shared" si="12"/>
        <v/>
      </c>
    </row>
    <row r="819" spans="1:16" ht="16" x14ac:dyDescent="0.2">
      <c r="A819" s="8" t="s">
        <v>2766</v>
      </c>
      <c r="C819" s="7" t="s">
        <v>2</v>
      </c>
      <c r="D819" s="7" t="s">
        <v>3391</v>
      </c>
      <c r="E819" s="7" t="str">
        <f>IF(OR(D819="", D819="___"),"", LEFT(D819,FIND(" &gt;",D819)-1))</f>
        <v>Failure</v>
      </c>
      <c r="F819" s="7" t="str">
        <f>IF(OR(E819="Success",E819="Qualified Success"),"Current",IF(E819="Failure",IF(RIGHT(D819,6)="Future","Future",IF(RIGHT(D819,10)="Irrelevant","Irrelevant","Current")),""))</f>
        <v>Current</v>
      </c>
      <c r="G819" s="7" t="str">
        <f>IF(OR(ISBLANK(D819),D819="Unclassifiable &gt;"),"",IF(ISNUMBER(SEARCH("Utterance",D819)),"Utterance",IF(ISNUMBER(SEARCH("Response",D819)),"Response",IF(ISNUMBER(SEARCH("Interaction",D819)),"Interaction",IF(ISNUMBER(SEARCH("System",D819)),"System","")))))</f>
        <v>Utterance</v>
      </c>
      <c r="H819" s="7" t="str">
        <f>IF(G819="Utterance", IF(ISNUMBER(SEARCH("Unrecognized",D819)), "Unrecognized", IF(ISNUMBER(SEARCH("Mismatched",D819)), "Mismatched", IF(ISNUMBER(SEARCH("False Positive",D819)), "False Positive", "Irrelevant"))), "")</f>
        <v>Mismatched</v>
      </c>
      <c r="J819" s="7" t="s">
        <v>3434</v>
      </c>
      <c r="K819" s="7" t="s">
        <v>3355</v>
      </c>
      <c r="L819" s="9">
        <v>44987</v>
      </c>
      <c r="M819" s="13">
        <v>0.6375925925925926</v>
      </c>
      <c r="N819" s="14">
        <v>202000021901672</v>
      </c>
      <c r="O819" s="7">
        <f>IF(LEN(TRIM($A819))=0,0,LEN($A819)-LEN(SUBSTITUTE($A819," ",""))+1)</f>
        <v>8</v>
      </c>
      <c r="P819">
        <f t="shared" si="12"/>
        <v>705</v>
      </c>
    </row>
    <row r="820" spans="1:16" ht="80" x14ac:dyDescent="0.2">
      <c r="A820" s="8" t="s">
        <v>350</v>
      </c>
      <c r="C820" s="7" t="s">
        <v>4</v>
      </c>
      <c r="K820" s="7" t="s">
        <v>3355</v>
      </c>
      <c r="L820" s="9">
        <v>44987</v>
      </c>
      <c r="M820" s="13">
        <v>0.6375925925925926</v>
      </c>
      <c r="N820" s="14">
        <v>202000021901672</v>
      </c>
      <c r="P820" t="str">
        <f t="shared" si="12"/>
        <v/>
      </c>
    </row>
    <row r="821" spans="1:16" ht="16" x14ac:dyDescent="0.2">
      <c r="A821" s="8" t="s">
        <v>208</v>
      </c>
      <c r="C821" s="7" t="s">
        <v>2</v>
      </c>
      <c r="D821" s="7" t="s">
        <v>3389</v>
      </c>
      <c r="E821" s="7" t="str">
        <f>IF(OR(D821="", D821="___"),"", LEFT(D821,FIND(" &gt;",D821)-1))</f>
        <v>Success</v>
      </c>
      <c r="F821" s="7" t="str">
        <f>IF(OR(E821="Success",E821="Qualified Success"),"Current",IF(E821="Failure",IF(RIGHT(D821,6)="Future","Future",IF(RIGHT(D821,10)="Irrelevant","Irrelevant","Current")),""))</f>
        <v>Current</v>
      </c>
      <c r="G821" s="7" t="str">
        <f>IF(OR(ISBLANK(D821),D821="Unclassifiable &gt;"),"",IF(ISNUMBER(SEARCH("Utterance",D821)),"Utterance",IF(ISNUMBER(SEARCH("Response",D821)),"Response",IF(ISNUMBER(SEARCH("Interaction",D821)),"Interaction",IF(ISNUMBER(SEARCH("System",D821)),"System","")))))</f>
        <v/>
      </c>
      <c r="H821" s="7" t="str">
        <f>IF(G821="Utterance", IF(ISNUMBER(SEARCH("Unrecognized",D821)), "Unrecognized", IF(ISNUMBER(SEARCH("Mismatched",D821)), "Mismatched", IF(ISNUMBER(SEARCH("False Positive",D821)), "False Positive", "Irrelevant"))), "")</f>
        <v/>
      </c>
      <c r="J821" s="7" t="s">
        <v>3756</v>
      </c>
      <c r="K821" s="7" t="s">
        <v>3355</v>
      </c>
      <c r="L821" s="9">
        <v>44987</v>
      </c>
      <c r="M821" s="13">
        <v>0.63798611111111114</v>
      </c>
      <c r="N821" s="14">
        <v>513003438236965</v>
      </c>
      <c r="O821" s="7">
        <f>IF(LEN(TRIM($A821))=0,0,LEN($A821)-LEN(SUBSTITUTE($A821," ",""))+1)</f>
        <v>2</v>
      </c>
      <c r="P821">
        <f t="shared" si="12"/>
        <v>3411</v>
      </c>
    </row>
    <row r="822" spans="1:16" ht="112" x14ac:dyDescent="0.2">
      <c r="A822" s="8" t="s">
        <v>373</v>
      </c>
      <c r="C822" s="7" t="s">
        <v>4</v>
      </c>
      <c r="K822" s="7" t="s">
        <v>3355</v>
      </c>
      <c r="L822" s="9">
        <v>44987</v>
      </c>
      <c r="M822" s="13">
        <v>0.63798611111111114</v>
      </c>
      <c r="N822" s="14">
        <v>513003438236965</v>
      </c>
      <c r="P822" t="str">
        <f t="shared" si="12"/>
        <v/>
      </c>
    </row>
    <row r="823" spans="1:16" ht="16" x14ac:dyDescent="0.2">
      <c r="A823" s="8" t="s">
        <v>2770</v>
      </c>
      <c r="C823" s="7" t="s">
        <v>2</v>
      </c>
      <c r="D823" s="7" t="s">
        <v>3408</v>
      </c>
      <c r="E823" s="7" t="str">
        <f>IF(OR(D823="", D823="___"),"", LEFT(D823,FIND(" &gt;",D823)-1))</f>
        <v>Qualified Success</v>
      </c>
      <c r="F823" s="7" t="str">
        <f>IF(OR(E823="Success",E823="Qualified Success"),"Current",IF(E823="Failure",IF(RIGHT(D823,6)="Future","Future",IF(RIGHT(D823,10)="Irrelevant","Irrelevant","Current")),""))</f>
        <v>Current</v>
      </c>
      <c r="G823" s="7" t="str">
        <f>IF(OR(ISBLANK(D823),D823="Unclassifiable &gt;"),"",IF(ISNUMBER(SEARCH("Utterance",D823)),"Utterance",IF(ISNUMBER(SEARCH("Response",D823)),"Response",IF(ISNUMBER(SEARCH("Interaction",D823)),"Interaction",IF(ISNUMBER(SEARCH("System",D823)),"System","")))))</f>
        <v>Response</v>
      </c>
      <c r="H823" s="7" t="str">
        <f>IF(G823="Utterance", IF(ISNUMBER(SEARCH("Unrecognized",D823)), "Unrecognized", IF(ISNUMBER(SEARCH("Mismatched",D823)), "Mismatched", IF(ISNUMBER(SEARCH("False Positive",D823)), "False Positive", "Irrelevant"))), "")</f>
        <v/>
      </c>
      <c r="J823" s="7" t="s">
        <v>3755</v>
      </c>
      <c r="K823" s="7" t="s">
        <v>3355</v>
      </c>
      <c r="L823" s="9">
        <v>44987</v>
      </c>
      <c r="M823" s="13">
        <v>0.63824074074074078</v>
      </c>
      <c r="N823" s="14">
        <v>513003438236965</v>
      </c>
      <c r="O823" s="7">
        <f>IF(LEN(TRIM($A823))=0,0,LEN($A823)-LEN(SUBSTITUTE($A823," ",""))+1)</f>
        <v>6</v>
      </c>
      <c r="P823">
        <f t="shared" si="12"/>
        <v>46</v>
      </c>
    </row>
    <row r="824" spans="1:16" ht="208" x14ac:dyDescent="0.2">
      <c r="A824" s="8" t="s">
        <v>277</v>
      </c>
      <c r="C824" s="7" t="s">
        <v>4</v>
      </c>
      <c r="K824" s="7" t="s">
        <v>3355</v>
      </c>
      <c r="L824" s="9">
        <v>44987</v>
      </c>
      <c r="M824" s="13">
        <v>0.63824074074074078</v>
      </c>
      <c r="N824" s="14">
        <v>513003438236965</v>
      </c>
      <c r="P824" t="str">
        <f t="shared" si="12"/>
        <v/>
      </c>
    </row>
    <row r="825" spans="1:16" ht="16" x14ac:dyDescent="0.2">
      <c r="A825" s="8" t="s">
        <v>259</v>
      </c>
      <c r="B825" s="7" t="s">
        <v>3487</v>
      </c>
      <c r="C825" s="7" t="s">
        <v>2</v>
      </c>
      <c r="D825" s="7" t="s">
        <v>3389</v>
      </c>
      <c r="E825" s="7" t="str">
        <f>IF(OR(D825="", D825="___"),"", LEFT(D825,FIND(" &gt;",D825)-1))</f>
        <v>Success</v>
      </c>
      <c r="F825" s="7" t="str">
        <f>IF(OR(E825="Success",E825="Qualified Success"),"Current",IF(E825="Failure",IF(RIGHT(D825,6)="Future","Future",IF(RIGHT(D825,10)="Irrelevant","Irrelevant","Current")),""))</f>
        <v>Current</v>
      </c>
      <c r="G825" s="7" t="str">
        <f>IF(OR(ISBLANK(D825),D825="Unclassifiable &gt;"),"",IF(ISNUMBER(SEARCH("Utterance",D825)),"Utterance",IF(ISNUMBER(SEARCH("Response",D825)),"Response",IF(ISNUMBER(SEARCH("Interaction",D825)),"Interaction",IF(ISNUMBER(SEARCH("System",D825)),"System","")))))</f>
        <v/>
      </c>
      <c r="H825" s="7" t="str">
        <f>IF(G825="Utterance", IF(ISNUMBER(SEARCH("Unrecognized",D825)), "Unrecognized", IF(ISNUMBER(SEARCH("Mismatched",D825)), "Mismatched", IF(ISNUMBER(SEARCH("False Positive",D825)), "False Positive", "Irrelevant"))), "")</f>
        <v/>
      </c>
      <c r="J825" s="7" t="s">
        <v>3743</v>
      </c>
      <c r="K825" s="7" t="s">
        <v>3355</v>
      </c>
      <c r="L825" s="9">
        <v>44987</v>
      </c>
      <c r="M825" s="13">
        <v>0.64185185185185178</v>
      </c>
      <c r="N825" s="14">
        <v>513002180414438</v>
      </c>
      <c r="O825" s="7">
        <f>IF(LEN(TRIM($A825))=0,0,LEN($A825)-LEN(SUBSTITUTE($A825," ",""))+1)</f>
        <v>4</v>
      </c>
      <c r="P825">
        <f t="shared" si="12"/>
        <v>3411</v>
      </c>
    </row>
    <row r="826" spans="1:16" ht="224" x14ac:dyDescent="0.2">
      <c r="A826" s="8" t="s">
        <v>3544</v>
      </c>
      <c r="C826" s="7" t="s">
        <v>4</v>
      </c>
      <c r="K826" s="7" t="s">
        <v>3355</v>
      </c>
      <c r="L826" s="9">
        <v>44987</v>
      </c>
      <c r="M826" s="13">
        <v>0.64186342592592593</v>
      </c>
      <c r="N826" s="14">
        <v>513002180414438</v>
      </c>
      <c r="P826" t="str">
        <f t="shared" si="12"/>
        <v/>
      </c>
    </row>
    <row r="827" spans="1:16" ht="16" x14ac:dyDescent="0.2">
      <c r="A827" s="8" t="s">
        <v>158</v>
      </c>
      <c r="C827" s="7" t="s">
        <v>2</v>
      </c>
      <c r="D827" s="7" t="s">
        <v>3389</v>
      </c>
      <c r="E827" s="7" t="str">
        <f>IF(OR(D827="", D827="___"),"", LEFT(D827,FIND(" &gt;",D827)-1))</f>
        <v>Success</v>
      </c>
      <c r="F827" s="7" t="str">
        <f>IF(OR(E827="Success",E827="Qualified Success"),"Current",IF(E827="Failure",IF(RIGHT(D827,6)="Future","Future",IF(RIGHT(D827,10)="Irrelevant","Irrelevant","Current")),""))</f>
        <v>Current</v>
      </c>
      <c r="G827" s="7" t="str">
        <f>IF(OR(ISBLANK(D827),D827="Unclassifiable &gt;"),"",IF(ISNUMBER(SEARCH("Utterance",D827)),"Utterance",IF(ISNUMBER(SEARCH("Response",D827)),"Response",IF(ISNUMBER(SEARCH("Interaction",D827)),"Interaction",IF(ISNUMBER(SEARCH("System",D827)),"System","")))))</f>
        <v/>
      </c>
      <c r="H827" s="7" t="str">
        <f>IF(G827="Utterance", IF(ISNUMBER(SEARCH("Unrecognized",D827)), "Unrecognized", IF(ISNUMBER(SEARCH("Mismatched",D827)), "Mismatched", IF(ISNUMBER(SEARCH("False Positive",D827)), "False Positive", "Irrelevant"))), "")</f>
        <v/>
      </c>
      <c r="J827" s="7" t="s">
        <v>3744</v>
      </c>
      <c r="K827" s="7" t="s">
        <v>3355</v>
      </c>
      <c r="L827" s="9">
        <v>44987</v>
      </c>
      <c r="M827" s="13">
        <v>0.64230324074074074</v>
      </c>
      <c r="N827" s="14">
        <v>513001774678212</v>
      </c>
      <c r="O827" s="7">
        <f>IF(LEN(TRIM($A827))=0,0,LEN($A827)-LEN(SUBSTITUTE($A827," ",""))+1)</f>
        <v>4</v>
      </c>
      <c r="P827">
        <f t="shared" si="12"/>
        <v>3411</v>
      </c>
    </row>
    <row r="828" spans="1:16" ht="128" x14ac:dyDescent="0.2">
      <c r="A828" s="8" t="s">
        <v>1839</v>
      </c>
      <c r="C828" s="7" t="s">
        <v>4</v>
      </c>
      <c r="K828" s="7" t="s">
        <v>3355</v>
      </c>
      <c r="L828" s="9">
        <v>44987</v>
      </c>
      <c r="M828" s="13">
        <v>0.64230324074074074</v>
      </c>
      <c r="N828" s="14">
        <v>513001774678212</v>
      </c>
      <c r="P828" t="str">
        <f t="shared" si="12"/>
        <v/>
      </c>
    </row>
    <row r="829" spans="1:16" ht="16" x14ac:dyDescent="0.2">
      <c r="A829" s="8" t="s">
        <v>3221</v>
      </c>
      <c r="C829" s="7" t="s">
        <v>2</v>
      </c>
      <c r="D829" s="7" t="s">
        <v>3408</v>
      </c>
      <c r="E829" s="7" t="str">
        <f>IF(OR(D829="", D829="___"),"", LEFT(D829,FIND(" &gt;",D829)-1))</f>
        <v>Qualified Success</v>
      </c>
      <c r="F829" s="7" t="str">
        <f>IF(OR(E829="Success",E829="Qualified Success"),"Current",IF(E829="Failure",IF(RIGHT(D829,6)="Future","Future",IF(RIGHT(D829,10)="Irrelevant","Irrelevant","Current")),""))</f>
        <v>Current</v>
      </c>
      <c r="G829" s="7" t="str">
        <f>IF(OR(ISBLANK(D829),D829="Unclassifiable &gt;"),"",IF(ISNUMBER(SEARCH("Utterance",D829)),"Utterance",IF(ISNUMBER(SEARCH("Response",D829)),"Response",IF(ISNUMBER(SEARCH("Interaction",D829)),"Interaction",IF(ISNUMBER(SEARCH("System",D829)),"System","")))))</f>
        <v>Response</v>
      </c>
      <c r="H829" s="7" t="str">
        <f>IF(G829="Utterance", IF(ISNUMBER(SEARCH("Unrecognized",D829)), "Unrecognized", IF(ISNUMBER(SEARCH("Mismatched",D829)), "Mismatched", IF(ISNUMBER(SEARCH("False Positive",D829)), "False Positive", "Irrelevant"))), "")</f>
        <v/>
      </c>
      <c r="J829" s="7" t="s">
        <v>213</v>
      </c>
      <c r="K829" s="7" t="s">
        <v>3355</v>
      </c>
      <c r="L829" s="9">
        <v>44987</v>
      </c>
      <c r="M829" s="13">
        <v>0.64710648148148142</v>
      </c>
      <c r="N829" s="14">
        <v>513003067832061</v>
      </c>
      <c r="O829" s="7">
        <f>IF(LEN(TRIM($A829))=0,0,LEN($A829)-LEN(SUBSTITUTE($A829," ",""))+1)</f>
        <v>5</v>
      </c>
      <c r="P829">
        <f t="shared" si="12"/>
        <v>46</v>
      </c>
    </row>
    <row r="830" spans="1:16" ht="128" x14ac:dyDescent="0.2">
      <c r="A830" s="8" t="s">
        <v>1862</v>
      </c>
      <c r="C830" s="7" t="s">
        <v>4</v>
      </c>
      <c r="K830" s="7" t="s">
        <v>3355</v>
      </c>
      <c r="L830" s="9">
        <v>44987</v>
      </c>
      <c r="M830" s="13">
        <v>0.64710648148148142</v>
      </c>
      <c r="N830" s="14">
        <v>513003067832061</v>
      </c>
      <c r="P830" t="str">
        <f t="shared" si="12"/>
        <v/>
      </c>
    </row>
    <row r="831" spans="1:16" ht="16" x14ac:dyDescent="0.2">
      <c r="A831" s="8" t="s">
        <v>3220</v>
      </c>
      <c r="C831" s="7" t="s">
        <v>2</v>
      </c>
      <c r="D831" s="7" t="s">
        <v>3389</v>
      </c>
      <c r="E831" s="7" t="str">
        <f>IF(OR(D831="", D831="___"),"", LEFT(D831,FIND(" &gt;",D831)-1))</f>
        <v>Success</v>
      </c>
      <c r="F831" s="7" t="str">
        <f>IF(OR(E831="Success",E831="Qualified Success"),"Current",IF(E831="Failure",IF(RIGHT(D831,6)="Future","Future",IF(RIGHT(D831,10)="Irrelevant","Irrelevant","Current")),""))</f>
        <v>Current</v>
      </c>
      <c r="G831" s="7" t="str">
        <f>IF(OR(ISBLANK(D831),D831="Unclassifiable &gt;"),"",IF(ISNUMBER(SEARCH("Utterance",D831)),"Utterance",IF(ISNUMBER(SEARCH("Response",D831)),"Response",IF(ISNUMBER(SEARCH("Interaction",D831)),"Interaction",IF(ISNUMBER(SEARCH("System",D831)),"System","")))))</f>
        <v/>
      </c>
      <c r="H831" s="7" t="str">
        <f>IF(G831="Utterance", IF(ISNUMBER(SEARCH("Unrecognized",D831)), "Unrecognized", IF(ISNUMBER(SEARCH("Mismatched",D831)), "Mismatched", IF(ISNUMBER(SEARCH("False Positive",D831)), "False Positive", "Irrelevant"))), "")</f>
        <v/>
      </c>
      <c r="J831" s="7" t="s">
        <v>213</v>
      </c>
      <c r="K831" s="7" t="s">
        <v>3355</v>
      </c>
      <c r="L831" s="9">
        <v>44987</v>
      </c>
      <c r="M831" s="13">
        <v>0.64741898148148147</v>
      </c>
      <c r="N831" s="14">
        <v>513003067832061</v>
      </c>
      <c r="O831" s="7">
        <f>IF(LEN(TRIM($A831))=0,0,LEN($A831)-LEN(SUBSTITUTE($A831," ",""))+1)</f>
        <v>3</v>
      </c>
      <c r="P831">
        <f t="shared" si="12"/>
        <v>3411</v>
      </c>
    </row>
    <row r="832" spans="1:16" ht="112" x14ac:dyDescent="0.2">
      <c r="A832" s="8" t="s">
        <v>1841</v>
      </c>
      <c r="C832" s="7" t="s">
        <v>4</v>
      </c>
      <c r="K832" s="7" t="s">
        <v>3355</v>
      </c>
      <c r="L832" s="9">
        <v>44987</v>
      </c>
      <c r="M832" s="13">
        <v>0.64741898148148147</v>
      </c>
      <c r="N832" s="14">
        <v>513003067832061</v>
      </c>
      <c r="P832" t="str">
        <f t="shared" si="12"/>
        <v/>
      </c>
    </row>
    <row r="833" spans="1:16" ht="16" x14ac:dyDescent="0.2">
      <c r="A833" s="8" t="s">
        <v>3054</v>
      </c>
      <c r="C833" s="7" t="s">
        <v>2</v>
      </c>
      <c r="D833" s="7" t="s">
        <v>3408</v>
      </c>
      <c r="E833" s="7" t="str">
        <f>IF(OR(D833="", D833="___"),"", LEFT(D833,FIND(" &gt;",D833)-1))</f>
        <v>Qualified Success</v>
      </c>
      <c r="F833" s="7" t="str">
        <f>IF(OR(E833="Success",E833="Qualified Success"),"Current",IF(E833="Failure",IF(RIGHT(D833,6)="Future","Future",IF(RIGHT(D833,10)="Irrelevant","Irrelevant","Current")),""))</f>
        <v>Current</v>
      </c>
      <c r="G833" s="7" t="str">
        <f>IF(OR(ISBLANK(D833),D833="Unclassifiable &gt;"),"",IF(ISNUMBER(SEARCH("Utterance",D833)),"Utterance",IF(ISNUMBER(SEARCH("Response",D833)),"Response",IF(ISNUMBER(SEARCH("Interaction",D833)),"Interaction",IF(ISNUMBER(SEARCH("System",D833)),"System","")))))</f>
        <v>Response</v>
      </c>
      <c r="H833" s="7" t="str">
        <f>IF(G833="Utterance", IF(ISNUMBER(SEARCH("Unrecognized",D833)), "Unrecognized", IF(ISNUMBER(SEARCH("Mismatched",D833)), "Mismatched", IF(ISNUMBER(SEARCH("False Positive",D833)), "False Positive", "Irrelevant"))), "")</f>
        <v/>
      </c>
      <c r="J833" s="7" t="s">
        <v>3363</v>
      </c>
      <c r="K833" s="7" t="s">
        <v>3355</v>
      </c>
      <c r="L833" s="9">
        <v>44987</v>
      </c>
      <c r="M833" s="13">
        <v>0.65524305555555562</v>
      </c>
      <c r="N833" s="14">
        <v>513001760974905</v>
      </c>
      <c r="O833" s="7">
        <f>IF(LEN(TRIM($A833))=0,0,LEN($A833)-LEN(SUBSTITUTE($A833," ",""))+1)</f>
        <v>6</v>
      </c>
      <c r="P833">
        <f t="shared" si="12"/>
        <v>46</v>
      </c>
    </row>
    <row r="834" spans="1:16" ht="48" x14ac:dyDescent="0.2">
      <c r="A834" s="8" t="s">
        <v>343</v>
      </c>
      <c r="C834" s="7" t="s">
        <v>4</v>
      </c>
      <c r="K834" s="7" t="s">
        <v>3355</v>
      </c>
      <c r="L834" s="9">
        <v>44987</v>
      </c>
      <c r="M834" s="13">
        <v>0.65524305555555562</v>
      </c>
      <c r="N834" s="14">
        <v>513001760974905</v>
      </c>
      <c r="P834" t="str">
        <f t="shared" si="12"/>
        <v/>
      </c>
    </row>
    <row r="835" spans="1:16" ht="16" x14ac:dyDescent="0.2">
      <c r="A835" s="8" t="s">
        <v>302</v>
      </c>
      <c r="B835" s="7" t="s">
        <v>3487</v>
      </c>
      <c r="C835" s="7" t="s">
        <v>2</v>
      </c>
      <c r="D835" s="7" t="s">
        <v>3389</v>
      </c>
      <c r="E835" s="7" t="str">
        <f>IF(OR(D835="", D835="___"),"", LEFT(D835,FIND(" &gt;",D835)-1))</f>
        <v>Success</v>
      </c>
      <c r="F835" s="7" t="str">
        <f>IF(OR(E835="Success",E835="Qualified Success"),"Current",IF(E835="Failure",IF(RIGHT(D835,6)="Future","Future",IF(RIGHT(D835,10)="Irrelevant","Irrelevant","Current")),""))</f>
        <v>Current</v>
      </c>
      <c r="G835" s="7" t="str">
        <f>IF(OR(ISBLANK(D835),D835="Unclassifiable &gt;"),"",IF(ISNUMBER(SEARCH("Utterance",D835)),"Utterance",IF(ISNUMBER(SEARCH("Response",D835)),"Response",IF(ISNUMBER(SEARCH("Interaction",D835)),"Interaction",IF(ISNUMBER(SEARCH("System",D835)),"System","")))))</f>
        <v/>
      </c>
      <c r="H835" s="7" t="str">
        <f>IF(G835="Utterance", IF(ISNUMBER(SEARCH("Unrecognized",D835)), "Unrecognized", IF(ISNUMBER(SEARCH("Mismatched",D835)), "Mismatched", IF(ISNUMBER(SEARCH("False Positive",D835)), "False Positive", "Irrelevant"))), "")</f>
        <v/>
      </c>
      <c r="J835" s="7" t="s">
        <v>3428</v>
      </c>
      <c r="K835" s="7" t="s">
        <v>3355</v>
      </c>
      <c r="L835" s="9">
        <v>44987</v>
      </c>
      <c r="M835" s="13">
        <v>0.65732638888888884</v>
      </c>
      <c r="N835" s="14">
        <v>204440003495282</v>
      </c>
      <c r="O835" s="7">
        <f>IF(LEN(TRIM($A835))=0,0,LEN($A835)-LEN(SUBSTITUTE($A835," ",""))+1)</f>
        <v>3</v>
      </c>
      <c r="P835">
        <f t="shared" ref="P835:P898" si="13">IF(D835="", "", COUNTIF($D$1:$D$12000, D835))</f>
        <v>3411</v>
      </c>
    </row>
    <row r="836" spans="1:16" ht="64" x14ac:dyDescent="0.2">
      <c r="A836" s="8" t="s">
        <v>220</v>
      </c>
      <c r="C836" s="7" t="s">
        <v>4</v>
      </c>
      <c r="K836" s="7" t="s">
        <v>3355</v>
      </c>
      <c r="L836" s="9">
        <v>44987</v>
      </c>
      <c r="M836" s="13">
        <v>0.65732638888888884</v>
      </c>
      <c r="N836" s="14">
        <v>204440003495282</v>
      </c>
      <c r="P836" t="str">
        <f t="shared" si="13"/>
        <v/>
      </c>
    </row>
    <row r="837" spans="1:16" ht="16" x14ac:dyDescent="0.2">
      <c r="A837" s="8" t="s">
        <v>2200</v>
      </c>
      <c r="C837" s="7" t="s">
        <v>2</v>
      </c>
      <c r="D837" s="7" t="s">
        <v>3389</v>
      </c>
      <c r="E837" s="7" t="str">
        <f>IF(OR(D837="", D837="___"),"", LEFT(D837,FIND(" &gt;",D837)-1))</f>
        <v>Success</v>
      </c>
      <c r="F837" s="7" t="str">
        <f>IF(OR(E837="Success",E837="Qualified Success"),"Current",IF(E837="Failure",IF(RIGHT(D837,6)="Future","Future",IF(RIGHT(D837,10)="Irrelevant","Irrelevant","Current")),""))</f>
        <v>Current</v>
      </c>
      <c r="G837" s="7" t="str">
        <f>IF(OR(ISBLANK(D837),D837="Unclassifiable &gt;"),"",IF(ISNUMBER(SEARCH("Utterance",D837)),"Utterance",IF(ISNUMBER(SEARCH("Response",D837)),"Response",IF(ISNUMBER(SEARCH("Interaction",D837)),"Interaction",IF(ISNUMBER(SEARCH("System",D837)),"System","")))))</f>
        <v/>
      </c>
      <c r="H837" s="7" t="str">
        <f>IF(G837="Utterance", IF(ISNUMBER(SEARCH("Unrecognized",D837)), "Unrecognized", IF(ISNUMBER(SEARCH("Mismatched",D837)), "Mismatched", IF(ISNUMBER(SEARCH("False Positive",D837)), "False Positive", "Irrelevant"))), "")</f>
        <v/>
      </c>
      <c r="J837" s="7" t="s">
        <v>3755</v>
      </c>
      <c r="K837" s="7" t="s">
        <v>3355</v>
      </c>
      <c r="L837" s="9">
        <v>44987</v>
      </c>
      <c r="M837" s="13">
        <v>0.65752314814814816</v>
      </c>
      <c r="N837" s="14">
        <v>204440003497513</v>
      </c>
      <c r="O837" s="7">
        <f>IF(LEN(TRIM($A837))=0,0,LEN($A837)-LEN(SUBSTITUTE($A837," ",""))+1)</f>
        <v>4</v>
      </c>
      <c r="P837">
        <f t="shared" si="13"/>
        <v>3411</v>
      </c>
    </row>
    <row r="838" spans="1:16" ht="208" x14ac:dyDescent="0.2">
      <c r="A838" s="8" t="s">
        <v>277</v>
      </c>
      <c r="C838" s="7" t="s">
        <v>4</v>
      </c>
      <c r="K838" s="7" t="s">
        <v>3355</v>
      </c>
      <c r="L838" s="9">
        <v>44987</v>
      </c>
      <c r="M838" s="13">
        <v>0.65752314814814816</v>
      </c>
      <c r="N838" s="14">
        <v>204440003497513</v>
      </c>
      <c r="P838" t="str">
        <f t="shared" si="13"/>
        <v/>
      </c>
    </row>
    <row r="839" spans="1:16" ht="16" x14ac:dyDescent="0.2">
      <c r="A839" s="8" t="s">
        <v>2320</v>
      </c>
      <c r="C839" s="7" t="s">
        <v>2</v>
      </c>
      <c r="D839" s="7" t="s">
        <v>3389</v>
      </c>
      <c r="E839" s="7" t="str">
        <f>IF(OR(D839="", D839="___"),"", LEFT(D839,FIND(" &gt;",D839)-1))</f>
        <v>Success</v>
      </c>
      <c r="F839" s="7" t="str">
        <f>IF(OR(E839="Success",E839="Qualified Success"),"Current",IF(E839="Failure",IF(RIGHT(D839,6)="Future","Future",IF(RIGHT(D839,10)="Irrelevant","Irrelevant","Current")),""))</f>
        <v>Current</v>
      </c>
      <c r="G839" s="7" t="str">
        <f>IF(OR(ISBLANK(D839),D839="Unclassifiable &gt;"),"",IF(ISNUMBER(SEARCH("Utterance",D839)),"Utterance",IF(ISNUMBER(SEARCH("Response",D839)),"Response",IF(ISNUMBER(SEARCH("Interaction",D839)),"Interaction",IF(ISNUMBER(SEARCH("System",D839)),"System","")))))</f>
        <v/>
      </c>
      <c r="H839" s="7" t="str">
        <f>IF(G839="Utterance", IF(ISNUMBER(SEARCH("Unrecognized",D839)), "Unrecognized", IF(ISNUMBER(SEARCH("Mismatched",D839)), "Mismatched", IF(ISNUMBER(SEARCH("False Positive",D839)), "False Positive", "Irrelevant"))), "")</f>
        <v/>
      </c>
      <c r="J839" s="7" t="s">
        <v>3755</v>
      </c>
      <c r="K839" s="7" t="s">
        <v>3355</v>
      </c>
      <c r="L839" s="9">
        <v>44987</v>
      </c>
      <c r="M839" s="13">
        <v>0.65758101851851858</v>
      </c>
      <c r="N839" s="14">
        <v>204440003502099</v>
      </c>
      <c r="O839" s="7">
        <f>IF(LEN(TRIM($A839))=0,0,LEN($A839)-LEN(SUBSTITUTE($A839," ",""))+1)</f>
        <v>3</v>
      </c>
      <c r="P839">
        <f t="shared" si="13"/>
        <v>3411</v>
      </c>
    </row>
    <row r="840" spans="1:16" ht="208" x14ac:dyDescent="0.2">
      <c r="A840" s="8" t="s">
        <v>277</v>
      </c>
      <c r="C840" s="7" t="s">
        <v>4</v>
      </c>
      <c r="K840" s="7" t="s">
        <v>3355</v>
      </c>
      <c r="L840" s="9">
        <v>44987</v>
      </c>
      <c r="M840" s="13">
        <v>0.65758101851851858</v>
      </c>
      <c r="N840" s="14">
        <v>204440003502099</v>
      </c>
      <c r="P840" t="str">
        <f t="shared" si="13"/>
        <v/>
      </c>
    </row>
    <row r="841" spans="1:16" ht="16" x14ac:dyDescent="0.2">
      <c r="A841" s="8" t="s">
        <v>2094</v>
      </c>
      <c r="C841" s="7" t="s">
        <v>2</v>
      </c>
      <c r="D841" s="7" t="s">
        <v>3389</v>
      </c>
      <c r="E841" s="7" t="str">
        <f>IF(OR(D841="", D841="___"),"", LEFT(D841,FIND(" &gt;",D841)-1))</f>
        <v>Success</v>
      </c>
      <c r="F841" s="7" t="str">
        <f>IF(OR(E841="Success",E841="Qualified Success"),"Current",IF(E841="Failure",IF(RIGHT(D841,6)="Future","Future",IF(RIGHT(D841,10)="Irrelevant","Irrelevant","Current")),""))</f>
        <v>Current</v>
      </c>
      <c r="G841" s="7" t="str">
        <f>IF(OR(ISBLANK(D841),D841="Unclassifiable &gt;"),"",IF(ISNUMBER(SEARCH("Utterance",D841)),"Utterance",IF(ISNUMBER(SEARCH("Response",D841)),"Response",IF(ISNUMBER(SEARCH("Interaction",D841)),"Interaction",IF(ISNUMBER(SEARCH("System",D841)),"System","")))))</f>
        <v/>
      </c>
      <c r="H841" s="7" t="str">
        <f>IF(G841="Utterance", IF(ISNUMBER(SEARCH("Unrecognized",D841)), "Unrecognized", IF(ISNUMBER(SEARCH("Mismatched",D841)), "Mismatched", IF(ISNUMBER(SEARCH("False Positive",D841)), "False Positive", "Irrelevant"))), "")</f>
        <v/>
      </c>
      <c r="J841" s="7" t="s">
        <v>213</v>
      </c>
      <c r="K841" s="7" t="s">
        <v>3355</v>
      </c>
      <c r="L841" s="9">
        <v>44987</v>
      </c>
      <c r="M841" s="13">
        <v>0.66652777777777772</v>
      </c>
      <c r="N841" s="14">
        <v>204440003494180</v>
      </c>
      <c r="O841" s="7">
        <f>IF(LEN(TRIM($A841))=0,0,LEN($A841)-LEN(SUBSTITUTE($A841," ",""))+1)</f>
        <v>6</v>
      </c>
      <c r="P841">
        <f t="shared" si="13"/>
        <v>3411</v>
      </c>
    </row>
    <row r="842" spans="1:16" ht="112" x14ac:dyDescent="0.2">
      <c r="A842" s="8" t="s">
        <v>1841</v>
      </c>
      <c r="C842" s="7" t="s">
        <v>4</v>
      </c>
      <c r="K842" s="7" t="s">
        <v>3355</v>
      </c>
      <c r="L842" s="9">
        <v>44987</v>
      </c>
      <c r="M842" s="13">
        <v>0.66652777777777772</v>
      </c>
      <c r="N842" s="14">
        <v>204440003494180</v>
      </c>
      <c r="P842" t="str">
        <f t="shared" si="13"/>
        <v/>
      </c>
    </row>
    <row r="843" spans="1:16" ht="16" x14ac:dyDescent="0.2">
      <c r="A843" s="8" t="s">
        <v>538</v>
      </c>
      <c r="C843" s="7" t="s">
        <v>2</v>
      </c>
      <c r="D843" s="7" t="s">
        <v>3389</v>
      </c>
      <c r="E843" s="7" t="str">
        <f>IF(OR(D843="", D843="___"),"", LEFT(D843,FIND(" &gt;",D843)-1))</f>
        <v>Success</v>
      </c>
      <c r="F843" s="7" t="str">
        <f>IF(OR(E843="Success",E843="Qualified Success"),"Current",IF(E843="Failure",IF(RIGHT(D843,6)="Future","Future",IF(RIGHT(D843,10)="Irrelevant","Irrelevant","Current")),""))</f>
        <v>Current</v>
      </c>
      <c r="G843" s="7" t="str">
        <f>IF(OR(ISBLANK(D843),D843="Unclassifiable &gt;"),"",IF(ISNUMBER(SEARCH("Utterance",D843)),"Utterance",IF(ISNUMBER(SEARCH("Response",D843)),"Response",IF(ISNUMBER(SEARCH("Interaction",D843)),"Interaction",IF(ISNUMBER(SEARCH("System",D843)),"System","")))))</f>
        <v/>
      </c>
      <c r="H843" s="7" t="str">
        <f>IF(G843="Utterance", IF(ISNUMBER(SEARCH("Unrecognized",D843)), "Unrecognized", IF(ISNUMBER(SEARCH("Mismatched",D843)), "Mismatched", IF(ISNUMBER(SEARCH("False Positive",D843)), "False Positive", "Irrelevant"))), "")</f>
        <v/>
      </c>
      <c r="I843" s="7" t="s">
        <v>3440</v>
      </c>
      <c r="J843" s="7" t="s">
        <v>3751</v>
      </c>
      <c r="K843" s="7" t="s">
        <v>3355</v>
      </c>
      <c r="L843" s="9">
        <v>44987</v>
      </c>
      <c r="M843" s="13">
        <v>0.70212962962962966</v>
      </c>
      <c r="N843" s="14">
        <v>204440003501226</v>
      </c>
      <c r="O843" s="7">
        <f>IF(LEN(TRIM($A843))=0,0,LEN($A843)-LEN(SUBSTITUTE($A843," ",""))+1)</f>
        <v>8</v>
      </c>
      <c r="P843">
        <f t="shared" si="13"/>
        <v>3411</v>
      </c>
    </row>
    <row r="844" spans="1:16" ht="16" x14ac:dyDescent="0.2">
      <c r="A844" s="8" t="s">
        <v>465</v>
      </c>
      <c r="B844" s="7" t="s">
        <v>3487</v>
      </c>
      <c r="C844" s="7" t="s">
        <v>2</v>
      </c>
      <c r="D844" s="7" t="s">
        <v>3389</v>
      </c>
      <c r="E844" s="7" t="str">
        <f>IF(OR(D844="", D844="___"),"", LEFT(D844,FIND(" &gt;",D844)-1))</f>
        <v>Success</v>
      </c>
      <c r="F844" s="7" t="str">
        <f>IF(OR(E844="Success",E844="Qualified Success"),"Current",IF(E844="Failure",IF(RIGHT(D844,6)="Future","Future",IF(RIGHT(D844,10)="Irrelevant","Irrelevant","Current")),""))</f>
        <v>Current</v>
      </c>
      <c r="G844" s="7" t="str">
        <f>IF(OR(ISBLANK(D844),D844="Unclassifiable &gt;"),"",IF(ISNUMBER(SEARCH("Utterance",D844)),"Utterance",IF(ISNUMBER(SEARCH("Response",D844)),"Response",IF(ISNUMBER(SEARCH("Interaction",D844)),"Interaction",IF(ISNUMBER(SEARCH("System",D844)),"System","")))))</f>
        <v/>
      </c>
      <c r="H844" s="7" t="str">
        <f>IF(G844="Utterance", IF(ISNUMBER(SEARCH("Unrecognized",D844)), "Unrecognized", IF(ISNUMBER(SEARCH("Mismatched",D844)), "Mismatched", IF(ISNUMBER(SEARCH("False Positive",D844)), "False Positive", "Irrelevant"))), "")</f>
        <v/>
      </c>
      <c r="J844" s="7" t="s">
        <v>3743</v>
      </c>
      <c r="K844" s="7" t="s">
        <v>3355</v>
      </c>
      <c r="L844" s="9">
        <v>44987</v>
      </c>
      <c r="M844" s="13">
        <v>0.70222222222222219</v>
      </c>
      <c r="N844" s="14">
        <v>513002595489753</v>
      </c>
      <c r="O844" s="7">
        <f>IF(LEN(TRIM($A844))=0,0,LEN($A844)-LEN(SUBSTITUTE($A844," ",""))+1)</f>
        <v>4</v>
      </c>
      <c r="P844">
        <f t="shared" si="13"/>
        <v>3411</v>
      </c>
    </row>
    <row r="845" spans="1:16" ht="144" x14ac:dyDescent="0.2">
      <c r="A845" s="8" t="s">
        <v>250</v>
      </c>
      <c r="C845" s="7" t="s">
        <v>4</v>
      </c>
      <c r="K845" s="7" t="s">
        <v>3355</v>
      </c>
      <c r="L845" s="9">
        <v>44987</v>
      </c>
      <c r="M845" s="13">
        <v>0.70240740740740737</v>
      </c>
      <c r="N845" s="14">
        <v>513002595489753</v>
      </c>
      <c r="P845" t="str">
        <f t="shared" si="13"/>
        <v/>
      </c>
    </row>
    <row r="846" spans="1:16" ht="96" x14ac:dyDescent="0.2">
      <c r="A846" s="8" t="s">
        <v>539</v>
      </c>
      <c r="C846" s="7" t="s">
        <v>4</v>
      </c>
      <c r="K846" s="7" t="s">
        <v>3355</v>
      </c>
      <c r="L846" s="9">
        <v>44987</v>
      </c>
      <c r="M846" s="13">
        <v>0.70243055555555556</v>
      </c>
      <c r="N846" s="14">
        <v>204440003501226</v>
      </c>
      <c r="P846" t="str">
        <f t="shared" si="13"/>
        <v/>
      </c>
    </row>
    <row r="847" spans="1:16" ht="16" x14ac:dyDescent="0.2">
      <c r="A847" s="8" t="s">
        <v>2996</v>
      </c>
      <c r="C847" s="7" t="s">
        <v>2</v>
      </c>
      <c r="D847" s="7" t="s">
        <v>3391</v>
      </c>
      <c r="E847" s="7" t="str">
        <f>IF(OR(D847="", D847="___"),"", LEFT(D847,FIND(" &gt;",D847)-1))</f>
        <v>Failure</v>
      </c>
      <c r="F847" s="7" t="str">
        <f>IF(OR(E847="Success",E847="Qualified Success"),"Current",IF(E847="Failure",IF(RIGHT(D847,6)="Future","Future",IF(RIGHT(D847,10)="Irrelevant","Irrelevant","Current")),""))</f>
        <v>Current</v>
      </c>
      <c r="G847" s="7" t="str">
        <f>IF(OR(ISBLANK(D847),D847="Unclassifiable &gt;"),"",IF(ISNUMBER(SEARCH("Utterance",D847)),"Utterance",IF(ISNUMBER(SEARCH("Response",D847)),"Response",IF(ISNUMBER(SEARCH("Interaction",D847)),"Interaction",IF(ISNUMBER(SEARCH("System",D847)),"System","")))))</f>
        <v>Utterance</v>
      </c>
      <c r="H847" s="7" t="str">
        <f>IF(G847="Utterance", IF(ISNUMBER(SEARCH("Unrecognized",D847)), "Unrecognized", IF(ISNUMBER(SEARCH("Mismatched",D847)), "Mismatched", IF(ISNUMBER(SEARCH("False Positive",D847)), "False Positive", "Irrelevant"))), "")</f>
        <v>Mismatched</v>
      </c>
      <c r="J847" s="7" t="s">
        <v>3742</v>
      </c>
      <c r="K847" s="7" t="s">
        <v>3355</v>
      </c>
      <c r="L847" s="9">
        <v>44987</v>
      </c>
      <c r="M847" s="13">
        <v>0.70818287037037031</v>
      </c>
      <c r="N847" s="14">
        <v>202000780141740</v>
      </c>
      <c r="O847" s="7">
        <f>IF(LEN(TRIM($A847))=0,0,LEN($A847)-LEN(SUBSTITUTE($A847," ",""))+1)</f>
        <v>4</v>
      </c>
      <c r="P847">
        <f t="shared" si="13"/>
        <v>705</v>
      </c>
    </row>
    <row r="848" spans="1:16" ht="32" x14ac:dyDescent="0.2">
      <c r="A848" s="8" t="s">
        <v>3365</v>
      </c>
      <c r="C848" s="7" t="s">
        <v>4</v>
      </c>
      <c r="K848" s="7" t="s">
        <v>3355</v>
      </c>
      <c r="L848" s="9">
        <v>44987</v>
      </c>
      <c r="M848" s="13">
        <v>0.7082060185185185</v>
      </c>
      <c r="N848" s="14">
        <v>202000780141740</v>
      </c>
      <c r="P848" t="str">
        <f t="shared" si="13"/>
        <v/>
      </c>
    </row>
    <row r="849" spans="1:16" ht="32" x14ac:dyDescent="0.2">
      <c r="A849" s="8" t="s">
        <v>268</v>
      </c>
      <c r="C849" s="7" t="s">
        <v>4</v>
      </c>
      <c r="K849" s="7" t="s">
        <v>3355</v>
      </c>
      <c r="L849" s="9">
        <v>44987</v>
      </c>
      <c r="M849" s="13">
        <v>0.7082060185185185</v>
      </c>
      <c r="N849" s="14">
        <v>202000780141740</v>
      </c>
      <c r="P849" t="str">
        <f t="shared" si="13"/>
        <v/>
      </c>
    </row>
    <row r="850" spans="1:16" ht="16" x14ac:dyDescent="0.2">
      <c r="A850" s="8" t="s">
        <v>1638</v>
      </c>
      <c r="C850" s="7" t="s">
        <v>2</v>
      </c>
      <c r="D850" s="7" t="s">
        <v>3393</v>
      </c>
      <c r="E850" s="7" t="str">
        <f>IF(OR(D850="", D850="___"),"", LEFT(D850,FIND(" &gt;",D850)-1))</f>
        <v>Failure</v>
      </c>
      <c r="F850" s="7" t="str">
        <f>IF(OR(E850="Success",E850="Qualified Success"),"Current",IF(E850="Failure",IF(RIGHT(D850,6)="Future","Future",IF(RIGHT(D850,10)="Irrelevant","Irrelevant","Current")),""))</f>
        <v>Current</v>
      </c>
      <c r="G850" s="7" t="str">
        <f>IF(OR(ISBLANK(D850),D850="Unclassifiable &gt;"),"",IF(ISNUMBER(SEARCH("Utterance",D850)),"Utterance",IF(ISNUMBER(SEARCH("Response",D850)),"Response",IF(ISNUMBER(SEARCH("Interaction",D850)),"Interaction",IF(ISNUMBER(SEARCH("System",D850)),"System","")))))</f>
        <v>Utterance</v>
      </c>
      <c r="H850" s="7" t="str">
        <f>IF(G850="Utterance", IF(ISNUMBER(SEARCH("Unrecognized",D850)), "Unrecognized", IF(ISNUMBER(SEARCH("Mismatched",D850)), "Mismatched", IF(ISNUMBER(SEARCH("False Positive",D850)), "False Positive", "Irrelevant"))), "")</f>
        <v>Unrecognized</v>
      </c>
      <c r="J850" s="7" t="s">
        <v>3742</v>
      </c>
      <c r="K850" s="7" t="s">
        <v>3355</v>
      </c>
      <c r="L850" s="9">
        <v>44987</v>
      </c>
      <c r="M850" s="13">
        <v>0.70835648148148145</v>
      </c>
      <c r="N850" s="14">
        <v>202000780141740</v>
      </c>
      <c r="O850" s="7">
        <f>IF(LEN(TRIM($A850))=0,0,LEN($A850)-LEN(SUBSTITUTE($A850," ",""))+1)</f>
        <v>1</v>
      </c>
      <c r="P850">
        <f t="shared" si="13"/>
        <v>4</v>
      </c>
    </row>
    <row r="851" spans="1:16" ht="128" x14ac:dyDescent="0.2">
      <c r="A851" s="8" t="s">
        <v>384</v>
      </c>
      <c r="C851" s="7" t="s">
        <v>4</v>
      </c>
      <c r="K851" s="7" t="s">
        <v>3355</v>
      </c>
      <c r="L851" s="9">
        <v>44987</v>
      </c>
      <c r="M851" s="13">
        <v>0.70836805555555549</v>
      </c>
      <c r="N851" s="14">
        <v>202000780141740</v>
      </c>
      <c r="P851" t="str">
        <f t="shared" si="13"/>
        <v/>
      </c>
    </row>
    <row r="852" spans="1:16" ht="16" x14ac:dyDescent="0.2">
      <c r="A852" s="8" t="s">
        <v>790</v>
      </c>
      <c r="C852" s="7" t="s">
        <v>2</v>
      </c>
      <c r="D852" s="7" t="s">
        <v>3400</v>
      </c>
      <c r="E852" s="7" t="str">
        <f>IF(OR(D852="", D852="___"),"", LEFT(D852,FIND(" &gt;",D852)-1))</f>
        <v>Failure</v>
      </c>
      <c r="F852" s="7" t="str">
        <f>IF(OR(E852="Success",E852="Qualified Success"),"Current",IF(E852="Failure",IF(RIGHT(D852,6)="Future","Future",IF(RIGHT(D852,10)="Irrelevant","Irrelevant","Current")),""))</f>
        <v>Current</v>
      </c>
      <c r="G852" s="7" t="str">
        <f>IF(OR(ISBLANK(D852),D852="Unclassifiable &gt;"),"",IF(ISNUMBER(SEARCH("Utterance",D852)),"Utterance",IF(ISNUMBER(SEARCH("Response",D852)),"Response",IF(ISNUMBER(SEARCH("Interaction",D852)),"Interaction",IF(ISNUMBER(SEARCH("System",D852)),"System","")))))</f>
        <v>Interaction</v>
      </c>
      <c r="H852" s="7" t="str">
        <f>IF(G852="Utterance", IF(ISNUMBER(SEARCH("Unrecognized",D852)), "Unrecognized", IF(ISNUMBER(SEARCH("Mismatched",D852)), "Mismatched", IF(ISNUMBER(SEARCH("False Positive",D852)), "False Positive", "Irrelevant"))), "")</f>
        <v/>
      </c>
      <c r="J852" s="7" t="s">
        <v>213</v>
      </c>
      <c r="K852" s="7" t="s">
        <v>3355</v>
      </c>
      <c r="L852" s="9">
        <v>44987</v>
      </c>
      <c r="M852" s="13">
        <v>0.70844907407407398</v>
      </c>
      <c r="N852" s="14">
        <v>202000780141740</v>
      </c>
      <c r="O852" s="7">
        <f>IF(LEN(TRIM($A852))=0,0,LEN($A852)-LEN(SUBSTITUTE($A852," ",""))+1)</f>
        <v>1</v>
      </c>
      <c r="P852">
        <f t="shared" si="13"/>
        <v>412</v>
      </c>
    </row>
    <row r="853" spans="1:16" ht="144" x14ac:dyDescent="0.2">
      <c r="A853" s="8" t="s">
        <v>272</v>
      </c>
      <c r="C853" s="7" t="s">
        <v>4</v>
      </c>
      <c r="K853" s="7" t="s">
        <v>3355</v>
      </c>
      <c r="L853" s="9">
        <v>44987</v>
      </c>
      <c r="M853" s="13">
        <v>0.70846064814814813</v>
      </c>
      <c r="N853" s="14">
        <v>202000780141740</v>
      </c>
      <c r="P853" t="str">
        <f t="shared" si="13"/>
        <v/>
      </c>
    </row>
    <row r="854" spans="1:16" ht="16" x14ac:dyDescent="0.2">
      <c r="A854" s="8" t="s">
        <v>2997</v>
      </c>
      <c r="C854" s="7" t="s">
        <v>2</v>
      </c>
      <c r="D854" s="7" t="s">
        <v>3391</v>
      </c>
      <c r="E854" s="7" t="str">
        <f>IF(OR(D854="", D854="___"),"", LEFT(D854,FIND(" &gt;",D854)-1))</f>
        <v>Failure</v>
      </c>
      <c r="F854" s="7" t="str">
        <f>IF(OR(E854="Success",E854="Qualified Success"),"Current",IF(E854="Failure",IF(RIGHT(D854,6)="Future","Future",IF(RIGHT(D854,10)="Irrelevant","Irrelevant","Current")),""))</f>
        <v>Current</v>
      </c>
      <c r="G854" s="7" t="str">
        <f>IF(OR(ISBLANK(D854),D854="Unclassifiable &gt;"),"",IF(ISNUMBER(SEARCH("Utterance",D854)),"Utterance",IF(ISNUMBER(SEARCH("Response",D854)),"Response",IF(ISNUMBER(SEARCH("Interaction",D854)),"Interaction",IF(ISNUMBER(SEARCH("System",D854)),"System","")))))</f>
        <v>Utterance</v>
      </c>
      <c r="H854" s="7" t="str">
        <f>IF(G854="Utterance", IF(ISNUMBER(SEARCH("Unrecognized",D854)), "Unrecognized", IF(ISNUMBER(SEARCH("Mismatched",D854)), "Mismatched", IF(ISNUMBER(SEARCH("False Positive",D854)), "False Positive", "Irrelevant"))), "")</f>
        <v>Mismatched</v>
      </c>
      <c r="J854" s="7" t="s">
        <v>3742</v>
      </c>
      <c r="K854" s="7" t="s">
        <v>3355</v>
      </c>
      <c r="L854" s="9">
        <v>44987</v>
      </c>
      <c r="M854" s="13">
        <v>0.70854166666666663</v>
      </c>
      <c r="N854" s="14">
        <v>202000780141740</v>
      </c>
      <c r="O854" s="7">
        <f>IF(LEN(TRIM($A854))=0,0,LEN($A854)-LEN(SUBSTITUTE($A854," ",""))+1)</f>
        <v>2</v>
      </c>
      <c r="P854">
        <f t="shared" si="13"/>
        <v>705</v>
      </c>
    </row>
    <row r="855" spans="1:16" ht="144" x14ac:dyDescent="0.2">
      <c r="A855" s="8" t="s">
        <v>272</v>
      </c>
      <c r="C855" s="7" t="s">
        <v>4</v>
      </c>
      <c r="K855" s="7" t="s">
        <v>3355</v>
      </c>
      <c r="L855" s="9">
        <v>44987</v>
      </c>
      <c r="M855" s="13">
        <v>0.70855324074074078</v>
      </c>
      <c r="N855" s="14">
        <v>202000780141740</v>
      </c>
      <c r="P855" t="str">
        <f t="shared" si="13"/>
        <v/>
      </c>
    </row>
    <row r="856" spans="1:16" ht="16" x14ac:dyDescent="0.2">
      <c r="A856" s="8" t="s">
        <v>158</v>
      </c>
      <c r="C856" s="7" t="s">
        <v>2</v>
      </c>
      <c r="D856" s="7" t="s">
        <v>3389</v>
      </c>
      <c r="E856" s="7" t="str">
        <f>IF(OR(D856="", D856="___"),"", LEFT(D856,FIND(" &gt;",D856)-1))</f>
        <v>Success</v>
      </c>
      <c r="F856" s="7" t="str">
        <f>IF(OR(E856="Success",E856="Qualified Success"),"Current",IF(E856="Failure",IF(RIGHT(D856,6)="Future","Future",IF(RIGHT(D856,10)="Irrelevant","Irrelevant","Current")),""))</f>
        <v>Current</v>
      </c>
      <c r="G856" s="7" t="str">
        <f>IF(OR(ISBLANK(D856),D856="Unclassifiable &gt;"),"",IF(ISNUMBER(SEARCH("Utterance",D856)),"Utterance",IF(ISNUMBER(SEARCH("Response",D856)),"Response",IF(ISNUMBER(SEARCH("Interaction",D856)),"Interaction",IF(ISNUMBER(SEARCH("System",D856)),"System","")))))</f>
        <v/>
      </c>
      <c r="H856" s="7" t="str">
        <f>IF(G856="Utterance", IF(ISNUMBER(SEARCH("Unrecognized",D856)), "Unrecognized", IF(ISNUMBER(SEARCH("Mismatched",D856)), "Mismatched", IF(ISNUMBER(SEARCH("False Positive",D856)), "False Positive", "Irrelevant"))), "")</f>
        <v/>
      </c>
      <c r="J856" s="7" t="s">
        <v>3744</v>
      </c>
      <c r="K856" s="7" t="s">
        <v>3355</v>
      </c>
      <c r="L856" s="9">
        <v>44987</v>
      </c>
      <c r="M856" s="13">
        <v>0.7466666666666667</v>
      </c>
      <c r="N856" s="14">
        <v>513003287093571</v>
      </c>
      <c r="O856" s="7">
        <f>IF(LEN(TRIM($A856))=0,0,LEN($A856)-LEN(SUBSTITUTE($A856," ",""))+1)</f>
        <v>4</v>
      </c>
      <c r="P856">
        <f t="shared" si="13"/>
        <v>3411</v>
      </c>
    </row>
    <row r="857" spans="1:16" ht="128" x14ac:dyDescent="0.2">
      <c r="A857" s="8" t="s">
        <v>1839</v>
      </c>
      <c r="C857" s="7" t="s">
        <v>4</v>
      </c>
      <c r="K857" s="7" t="s">
        <v>3355</v>
      </c>
      <c r="L857" s="9">
        <v>44987</v>
      </c>
      <c r="M857" s="13">
        <v>0.7466666666666667</v>
      </c>
      <c r="N857" s="14">
        <v>513003287093571</v>
      </c>
      <c r="P857" t="str">
        <f t="shared" si="13"/>
        <v/>
      </c>
    </row>
    <row r="858" spans="1:16" ht="16" x14ac:dyDescent="0.2">
      <c r="A858" s="8" t="s">
        <v>1907</v>
      </c>
      <c r="C858" s="7" t="s">
        <v>2</v>
      </c>
      <c r="D858" s="7" t="s">
        <v>3389</v>
      </c>
      <c r="E858" s="7" t="str">
        <f>IF(OR(D858="", D858="___"),"", LEFT(D858,FIND(" &gt;",D858)-1))</f>
        <v>Success</v>
      </c>
      <c r="F858" s="7" t="str">
        <f>IF(OR(E858="Success",E858="Qualified Success"),"Current",IF(E858="Failure",IF(RIGHT(D858,6)="Future","Future",IF(RIGHT(D858,10)="Irrelevant","Irrelevant","Current")),""))</f>
        <v>Current</v>
      </c>
      <c r="G858" s="7" t="str">
        <f>IF(OR(ISBLANK(D858),D858="Unclassifiable &gt;"),"",IF(ISNUMBER(SEARCH("Utterance",D858)),"Utterance",IF(ISNUMBER(SEARCH("Response",D858)),"Response",IF(ISNUMBER(SEARCH("Interaction",D858)),"Interaction",IF(ISNUMBER(SEARCH("System",D858)),"System","")))))</f>
        <v/>
      </c>
      <c r="H858" s="7" t="str">
        <f>IF(G858="Utterance", IF(ISNUMBER(SEARCH("Unrecognized",D858)), "Unrecognized", IF(ISNUMBER(SEARCH("Mismatched",D858)), "Mismatched", IF(ISNUMBER(SEARCH("False Positive",D858)), "False Positive", "Irrelevant"))), "")</f>
        <v/>
      </c>
      <c r="J858" s="7" t="s">
        <v>3742</v>
      </c>
      <c r="K858" s="7" t="s">
        <v>3355</v>
      </c>
      <c r="L858" s="9">
        <v>44987</v>
      </c>
      <c r="M858" s="13">
        <v>0.78340277777777778</v>
      </c>
      <c r="N858" s="14">
        <v>204440003488157</v>
      </c>
      <c r="O858" s="7">
        <f>IF(LEN(TRIM($A858))=0,0,LEN($A858)-LEN(SUBSTITUTE($A858," ",""))+1)</f>
        <v>2</v>
      </c>
      <c r="P858">
        <f t="shared" si="13"/>
        <v>3411</v>
      </c>
    </row>
    <row r="859" spans="1:16" ht="144" x14ac:dyDescent="0.2">
      <c r="A859" s="8" t="s">
        <v>247</v>
      </c>
      <c r="C859" s="7" t="s">
        <v>4</v>
      </c>
      <c r="K859" s="7" t="s">
        <v>3355</v>
      </c>
      <c r="L859" s="9">
        <v>44987</v>
      </c>
      <c r="M859" s="13">
        <v>0.78341435185185182</v>
      </c>
      <c r="N859" s="14">
        <v>204440003488157</v>
      </c>
      <c r="P859" t="str">
        <f t="shared" si="13"/>
        <v/>
      </c>
    </row>
    <row r="860" spans="1:16" ht="16" x14ac:dyDescent="0.2">
      <c r="A860" s="8" t="s">
        <v>1908</v>
      </c>
      <c r="C860" s="7" t="s">
        <v>2</v>
      </c>
      <c r="D860" s="7" t="s">
        <v>3389</v>
      </c>
      <c r="E860" s="7" t="str">
        <f>IF(OR(D860="", D860="___"),"", LEFT(D860,FIND(" &gt;",D860)-1))</f>
        <v>Success</v>
      </c>
      <c r="F860" s="7" t="str">
        <f>IF(OR(E860="Success",E860="Qualified Success"),"Current",IF(E860="Failure",IF(RIGHT(D860,6)="Future","Future",IF(RIGHT(D860,10)="Irrelevant","Irrelevant","Current")),""))</f>
        <v>Current</v>
      </c>
      <c r="G860" s="7" t="str">
        <f>IF(OR(ISBLANK(D860),D860="Unclassifiable &gt;"),"",IF(ISNUMBER(SEARCH("Utterance",D860)),"Utterance",IF(ISNUMBER(SEARCH("Response",D860)),"Response",IF(ISNUMBER(SEARCH("Interaction",D860)),"Interaction",IF(ISNUMBER(SEARCH("System",D860)),"System","")))))</f>
        <v/>
      </c>
      <c r="H860" s="7" t="str">
        <f>IF(G860="Utterance", IF(ISNUMBER(SEARCH("Unrecognized",D860)), "Unrecognized", IF(ISNUMBER(SEARCH("Mismatched",D860)), "Mismatched", IF(ISNUMBER(SEARCH("False Positive",D860)), "False Positive", "Irrelevant"))), "")</f>
        <v/>
      </c>
      <c r="J860" s="7" t="s">
        <v>3742</v>
      </c>
      <c r="K860" s="7" t="s">
        <v>3355</v>
      </c>
      <c r="L860" s="9">
        <v>44987</v>
      </c>
      <c r="M860" s="13">
        <v>0.78388888888888886</v>
      </c>
      <c r="N860" s="14">
        <v>204440003488157</v>
      </c>
      <c r="O860" s="7">
        <f>IF(LEN(TRIM($A860))=0,0,LEN($A860)-LEN(SUBSTITUTE($A860," ",""))+1)</f>
        <v>3</v>
      </c>
      <c r="P860">
        <f t="shared" si="13"/>
        <v>3411</v>
      </c>
    </row>
    <row r="861" spans="1:16" ht="144" x14ac:dyDescent="0.2">
      <c r="A861" s="8" t="s">
        <v>247</v>
      </c>
      <c r="C861" s="7" t="s">
        <v>4</v>
      </c>
      <c r="K861" s="7" t="s">
        <v>3355</v>
      </c>
      <c r="L861" s="9">
        <v>44987</v>
      </c>
      <c r="M861" s="13">
        <v>0.78388888888888886</v>
      </c>
      <c r="N861" s="14">
        <v>204440003488157</v>
      </c>
      <c r="P861" t="str">
        <f t="shared" si="13"/>
        <v/>
      </c>
    </row>
    <row r="862" spans="1:16" ht="16" x14ac:dyDescent="0.2">
      <c r="A862" s="8" t="s">
        <v>2532</v>
      </c>
      <c r="C862" s="7" t="s">
        <v>2</v>
      </c>
      <c r="D862" s="7" t="s">
        <v>3389</v>
      </c>
      <c r="E862" s="7" t="str">
        <f>IF(OR(D862="", D862="___"),"", LEFT(D862,FIND(" &gt;",D862)-1))</f>
        <v>Success</v>
      </c>
      <c r="F862" s="7" t="str">
        <f>IF(OR(E862="Success",E862="Qualified Success"),"Current",IF(E862="Failure",IF(RIGHT(D862,6)="Future","Future",IF(RIGHT(D862,10)="Irrelevant","Irrelevant","Current")),""))</f>
        <v>Current</v>
      </c>
      <c r="G862" s="7" t="str">
        <f>IF(OR(ISBLANK(D862),D862="Unclassifiable &gt;"),"",IF(ISNUMBER(SEARCH("Utterance",D862)),"Utterance",IF(ISNUMBER(SEARCH("Response",D862)),"Response",IF(ISNUMBER(SEARCH("Interaction",D862)),"Interaction",IF(ISNUMBER(SEARCH("System",D862)),"System","")))))</f>
        <v/>
      </c>
      <c r="H862" s="7" t="str">
        <f>IF(G862="Utterance", IF(ISNUMBER(SEARCH("Unrecognized",D862)), "Unrecognized", IF(ISNUMBER(SEARCH("Mismatched",D862)), "Mismatched", IF(ISNUMBER(SEARCH("False Positive",D862)), "False Positive", "Irrelevant"))), "")</f>
        <v/>
      </c>
      <c r="J862" s="7" t="s">
        <v>3428</v>
      </c>
      <c r="K862" s="7" t="s">
        <v>3355</v>
      </c>
      <c r="L862" s="9">
        <v>44987</v>
      </c>
      <c r="M862" s="13">
        <v>0.95494212962962965</v>
      </c>
      <c r="N862" s="14">
        <v>204440003509432</v>
      </c>
      <c r="O862" s="7">
        <f>IF(LEN(TRIM($A862))=0,0,LEN($A862)-LEN(SUBSTITUTE($A862," ",""))+1)</f>
        <v>3</v>
      </c>
      <c r="P862">
        <f t="shared" si="13"/>
        <v>3411</v>
      </c>
    </row>
    <row r="863" spans="1:16" ht="64" x14ac:dyDescent="0.2">
      <c r="A863" s="8" t="s">
        <v>270</v>
      </c>
      <c r="C863" s="7" t="s">
        <v>4</v>
      </c>
      <c r="K863" s="7" t="s">
        <v>3355</v>
      </c>
      <c r="L863" s="9">
        <v>44987</v>
      </c>
      <c r="M863" s="13">
        <v>0.9549537037037038</v>
      </c>
      <c r="N863" s="14">
        <v>204440003509432</v>
      </c>
      <c r="P863" t="str">
        <f t="shared" si="13"/>
        <v/>
      </c>
    </row>
    <row r="864" spans="1:16" ht="16" x14ac:dyDescent="0.2">
      <c r="A864" s="8" t="s">
        <v>158</v>
      </c>
      <c r="C864" s="7" t="s">
        <v>2</v>
      </c>
      <c r="D864" s="7" t="s">
        <v>3389</v>
      </c>
      <c r="E864" s="7" t="str">
        <f>IF(OR(D864="", D864="___"),"", LEFT(D864,FIND(" &gt;",D864)-1))</f>
        <v>Success</v>
      </c>
      <c r="F864" s="7" t="str">
        <f>IF(OR(E864="Success",E864="Qualified Success"),"Current",IF(E864="Failure",IF(RIGHT(D864,6)="Future","Future",IF(RIGHT(D864,10)="Irrelevant","Irrelevant","Current")),""))</f>
        <v>Current</v>
      </c>
      <c r="G864" s="7" t="str">
        <f>IF(OR(ISBLANK(D864),D864="Unclassifiable &gt;"),"",IF(ISNUMBER(SEARCH("Utterance",D864)),"Utterance",IF(ISNUMBER(SEARCH("Response",D864)),"Response",IF(ISNUMBER(SEARCH("Interaction",D864)),"Interaction",IF(ISNUMBER(SEARCH("System",D864)),"System","")))))</f>
        <v/>
      </c>
      <c r="H864" s="7" t="str">
        <f>IF(G864="Utterance", IF(ISNUMBER(SEARCH("Unrecognized",D864)), "Unrecognized", IF(ISNUMBER(SEARCH("Mismatched",D864)), "Mismatched", IF(ISNUMBER(SEARCH("False Positive",D864)), "False Positive", "Irrelevant"))), "")</f>
        <v/>
      </c>
      <c r="J864" s="7" t="s">
        <v>3744</v>
      </c>
      <c r="K864" s="7" t="s">
        <v>3354</v>
      </c>
      <c r="L864" s="9">
        <v>44988</v>
      </c>
      <c r="M864" s="13">
        <v>0.23355324074074071</v>
      </c>
      <c r="N864" s="14">
        <v>204440003502643</v>
      </c>
      <c r="O864" s="7">
        <f>IF(LEN(TRIM($A864))=0,0,LEN($A864)-LEN(SUBSTITUTE($A864," ",""))+1)</f>
        <v>4</v>
      </c>
      <c r="P864">
        <f t="shared" si="13"/>
        <v>3411</v>
      </c>
    </row>
    <row r="865" spans="1:16" ht="128" x14ac:dyDescent="0.2">
      <c r="A865" s="8" t="s">
        <v>1839</v>
      </c>
      <c r="C865" s="7" t="s">
        <v>4</v>
      </c>
      <c r="K865" s="7" t="s">
        <v>3354</v>
      </c>
      <c r="L865" s="9">
        <v>44988</v>
      </c>
      <c r="M865" s="13">
        <v>0.23355324074074071</v>
      </c>
      <c r="N865" s="14">
        <v>204440003502643</v>
      </c>
      <c r="P865" t="str">
        <f t="shared" si="13"/>
        <v/>
      </c>
    </row>
    <row r="866" spans="1:16" ht="16" x14ac:dyDescent="0.2">
      <c r="A866" s="8" t="s">
        <v>2483</v>
      </c>
      <c r="C866" s="7" t="s">
        <v>2</v>
      </c>
      <c r="D866" s="7" t="s">
        <v>3389</v>
      </c>
      <c r="E866" s="7" t="str">
        <f>IF(OR(D866="", D866="___"),"", LEFT(D866,FIND(" &gt;",D866)-1))</f>
        <v>Success</v>
      </c>
      <c r="F866" s="7" t="str">
        <f>IF(OR(E866="Success",E866="Qualified Success"),"Current",IF(E866="Failure",IF(RIGHT(D866,6)="Future","Future",IF(RIGHT(D866,10)="Irrelevant","Irrelevant","Current")),""))</f>
        <v>Current</v>
      </c>
      <c r="G866" s="7" t="str">
        <f>IF(OR(ISBLANK(D866),D866="Unclassifiable &gt;"),"",IF(ISNUMBER(SEARCH("Utterance",D866)),"Utterance",IF(ISNUMBER(SEARCH("Response",D866)),"Response",IF(ISNUMBER(SEARCH("Interaction",D866)),"Interaction",IF(ISNUMBER(SEARCH("System",D866)),"System","")))))</f>
        <v/>
      </c>
      <c r="H866" s="7" t="str">
        <f>IF(G866="Utterance", IF(ISNUMBER(SEARCH("Unrecognized",D866)), "Unrecognized", IF(ISNUMBER(SEARCH("Mismatched",D866)), "Mismatched", IF(ISNUMBER(SEARCH("False Positive",D866)), "False Positive", "Irrelevant"))), "")</f>
        <v/>
      </c>
      <c r="J866" s="7" t="s">
        <v>3750</v>
      </c>
      <c r="K866" s="7" t="s">
        <v>3354</v>
      </c>
      <c r="L866" s="9">
        <v>44988</v>
      </c>
      <c r="M866" s="13">
        <v>0.29755787037037035</v>
      </c>
      <c r="N866" s="14">
        <v>204440003508195</v>
      </c>
      <c r="O866" s="7">
        <f>IF(LEN(TRIM($A866))=0,0,LEN($A866)-LEN(SUBSTITUTE($A866," ",""))+1)</f>
        <v>6</v>
      </c>
      <c r="P866">
        <f t="shared" si="13"/>
        <v>3411</v>
      </c>
    </row>
    <row r="867" spans="1:16" ht="96" x14ac:dyDescent="0.2">
      <c r="A867" s="8" t="s">
        <v>1938</v>
      </c>
      <c r="C867" s="7" t="s">
        <v>4</v>
      </c>
      <c r="K867" s="7" t="s">
        <v>3354</v>
      </c>
      <c r="L867" s="9">
        <v>44988</v>
      </c>
      <c r="M867" s="13">
        <v>0.29755787037037035</v>
      </c>
      <c r="N867" s="14">
        <v>204440003508195</v>
      </c>
      <c r="P867" t="str">
        <f t="shared" si="13"/>
        <v/>
      </c>
    </row>
    <row r="868" spans="1:16" ht="16" x14ac:dyDescent="0.2">
      <c r="A868" s="8" t="s">
        <v>302</v>
      </c>
      <c r="B868" s="7" t="s">
        <v>3487</v>
      </c>
      <c r="C868" s="7" t="s">
        <v>2</v>
      </c>
      <c r="D868" s="7" t="s">
        <v>3389</v>
      </c>
      <c r="E868" s="7" t="str">
        <f>IF(OR(D868="", D868="___"),"", LEFT(D868,FIND(" &gt;",D868)-1))</f>
        <v>Success</v>
      </c>
      <c r="F868" s="7" t="str">
        <f>IF(OR(E868="Success",E868="Qualified Success"),"Current",IF(E868="Failure",IF(RIGHT(D868,6)="Future","Future",IF(RIGHT(D868,10)="Irrelevant","Irrelevant","Current")),""))</f>
        <v>Current</v>
      </c>
      <c r="G868" s="7" t="str">
        <f>IF(OR(ISBLANK(D868),D868="Unclassifiable &gt;"),"",IF(ISNUMBER(SEARCH("Utterance",D868)),"Utterance",IF(ISNUMBER(SEARCH("Response",D868)),"Response",IF(ISNUMBER(SEARCH("Interaction",D868)),"Interaction",IF(ISNUMBER(SEARCH("System",D868)),"System","")))))</f>
        <v/>
      </c>
      <c r="H868" s="7" t="str">
        <f>IF(G868="Utterance", IF(ISNUMBER(SEARCH("Unrecognized",D868)), "Unrecognized", IF(ISNUMBER(SEARCH("Mismatched",D868)), "Mismatched", IF(ISNUMBER(SEARCH("False Positive",D868)), "False Positive", "Irrelevant"))), "")</f>
        <v/>
      </c>
      <c r="J868" s="7" t="s">
        <v>3428</v>
      </c>
      <c r="K868" s="7" t="s">
        <v>3353</v>
      </c>
      <c r="L868" s="9">
        <v>44988</v>
      </c>
      <c r="M868" s="13">
        <v>0.30260416666666667</v>
      </c>
      <c r="N868" s="14">
        <v>202000287893519</v>
      </c>
      <c r="O868" s="7">
        <f>IF(LEN(TRIM($A868))=0,0,LEN($A868)-LEN(SUBSTITUTE($A868," ",""))+1)</f>
        <v>3</v>
      </c>
      <c r="P868">
        <f t="shared" si="13"/>
        <v>3411</v>
      </c>
    </row>
    <row r="869" spans="1:16" ht="64" x14ac:dyDescent="0.2">
      <c r="A869" s="8" t="s">
        <v>220</v>
      </c>
      <c r="C869" s="7" t="s">
        <v>4</v>
      </c>
      <c r="K869" s="7" t="s">
        <v>3353</v>
      </c>
      <c r="L869" s="9">
        <v>44988</v>
      </c>
      <c r="M869" s="13">
        <v>0.30260416666666667</v>
      </c>
      <c r="N869" s="14">
        <v>202000287893519</v>
      </c>
      <c r="P869" t="str">
        <f t="shared" si="13"/>
        <v/>
      </c>
    </row>
    <row r="870" spans="1:16" ht="16" x14ac:dyDescent="0.2">
      <c r="A870" s="8" t="s">
        <v>2835</v>
      </c>
      <c r="C870" s="7" t="s">
        <v>2</v>
      </c>
      <c r="D870" s="7" t="s">
        <v>3391</v>
      </c>
      <c r="E870" s="7" t="str">
        <f>IF(OR(D870="", D870="___"),"", LEFT(D870,FIND(" &gt;",D870)-1))</f>
        <v>Failure</v>
      </c>
      <c r="F870" s="7" t="str">
        <f>IF(OR(E870="Success",E870="Qualified Success"),"Current",IF(E870="Failure",IF(RIGHT(D870,6)="Future","Future",IF(RIGHT(D870,10)="Irrelevant","Irrelevant","Current")),""))</f>
        <v>Current</v>
      </c>
      <c r="G870" s="7" t="str">
        <f>IF(OR(ISBLANK(D870),D870="Unclassifiable &gt;"),"",IF(ISNUMBER(SEARCH("Utterance",D870)),"Utterance",IF(ISNUMBER(SEARCH("Response",D870)),"Response",IF(ISNUMBER(SEARCH("Interaction",D870)),"Interaction",IF(ISNUMBER(SEARCH("System",D870)),"System","")))))</f>
        <v>Utterance</v>
      </c>
      <c r="H870" s="7" t="str">
        <f>IF(G870="Utterance", IF(ISNUMBER(SEARCH("Unrecognized",D870)), "Unrecognized", IF(ISNUMBER(SEARCH("Mismatched",D870)), "Mismatched", IF(ISNUMBER(SEARCH("False Positive",D870)), "False Positive", "Irrelevant"))), "")</f>
        <v>Mismatched</v>
      </c>
      <c r="J870" s="7" t="s">
        <v>3428</v>
      </c>
      <c r="K870" s="7" t="s">
        <v>3353</v>
      </c>
      <c r="L870" s="9">
        <v>44988</v>
      </c>
      <c r="M870" s="13">
        <v>0.30281249999999998</v>
      </c>
      <c r="N870" s="14">
        <v>202000287893519</v>
      </c>
      <c r="O870" s="7">
        <f>IF(LEN(TRIM($A870))=0,0,LEN($A870)-LEN(SUBSTITUTE($A870," ",""))+1)</f>
        <v>4</v>
      </c>
      <c r="P870">
        <f t="shared" si="13"/>
        <v>705</v>
      </c>
    </row>
    <row r="871" spans="1:16" ht="96" x14ac:dyDescent="0.2">
      <c r="A871" s="8" t="s">
        <v>999</v>
      </c>
      <c r="C871" s="7" t="s">
        <v>4</v>
      </c>
      <c r="K871" s="7" t="s">
        <v>3353</v>
      </c>
      <c r="L871" s="9">
        <v>44988</v>
      </c>
      <c r="M871" s="13">
        <v>0.30281249999999998</v>
      </c>
      <c r="N871" s="14">
        <v>202000287893519</v>
      </c>
      <c r="P871" t="str">
        <f t="shared" si="13"/>
        <v/>
      </c>
    </row>
    <row r="872" spans="1:16" ht="16" x14ac:dyDescent="0.2">
      <c r="A872" s="8" t="s">
        <v>2013</v>
      </c>
      <c r="C872" s="7" t="s">
        <v>2</v>
      </c>
      <c r="D872" s="7" t="s">
        <v>3389</v>
      </c>
      <c r="E872" s="7" t="str">
        <f>IF(OR(D872="", D872="___"),"", LEFT(D872,FIND(" &gt;",D872)-1))</f>
        <v>Success</v>
      </c>
      <c r="F872" s="7" t="str">
        <f>IF(OR(E872="Success",E872="Qualified Success"),"Current",IF(E872="Failure",IF(RIGHT(D872,6)="Future","Future",IF(RIGHT(D872,10)="Irrelevant","Irrelevant","Current")),""))</f>
        <v>Current</v>
      </c>
      <c r="G872" s="7" t="str">
        <f>IF(OR(ISBLANK(D872),D872="Unclassifiable &gt;"),"",IF(ISNUMBER(SEARCH("Utterance",D872)),"Utterance",IF(ISNUMBER(SEARCH("Response",D872)),"Response",IF(ISNUMBER(SEARCH("Interaction",D872)),"Interaction",IF(ISNUMBER(SEARCH("System",D872)),"System","")))))</f>
        <v/>
      </c>
      <c r="H872" s="7" t="str">
        <f>IF(G872="Utterance", IF(ISNUMBER(SEARCH("Unrecognized",D872)), "Unrecognized", IF(ISNUMBER(SEARCH("Mismatched",D872)), "Mismatched", IF(ISNUMBER(SEARCH("False Positive",D872)), "False Positive", "Irrelevant"))), "")</f>
        <v/>
      </c>
      <c r="J872" s="7" t="s">
        <v>3434</v>
      </c>
      <c r="K872" s="7" t="s">
        <v>3354</v>
      </c>
      <c r="L872" s="9">
        <v>44988</v>
      </c>
      <c r="M872" s="13">
        <v>0.30458333333333332</v>
      </c>
      <c r="N872" s="14">
        <v>204440003491603</v>
      </c>
      <c r="O872" s="7">
        <f>IF(LEN(TRIM($A872))=0,0,LEN($A872)-LEN(SUBSTITUTE($A872," ",""))+1)</f>
        <v>3</v>
      </c>
      <c r="P872">
        <f t="shared" si="13"/>
        <v>3411</v>
      </c>
    </row>
    <row r="873" spans="1:16" ht="112" x14ac:dyDescent="0.2">
      <c r="A873" s="8" t="s">
        <v>298</v>
      </c>
      <c r="C873" s="7" t="s">
        <v>4</v>
      </c>
      <c r="K873" s="7" t="s">
        <v>3354</v>
      </c>
      <c r="L873" s="9">
        <v>44988</v>
      </c>
      <c r="M873" s="13">
        <v>0.30458333333333332</v>
      </c>
      <c r="N873" s="14">
        <v>204440003491603</v>
      </c>
      <c r="P873" t="str">
        <f t="shared" si="13"/>
        <v/>
      </c>
    </row>
    <row r="874" spans="1:16" ht="16" x14ac:dyDescent="0.2">
      <c r="A874" s="8" t="s">
        <v>2009</v>
      </c>
      <c r="C874" s="7" t="s">
        <v>2</v>
      </c>
      <c r="D874" s="7" t="s">
        <v>3411</v>
      </c>
      <c r="E874" s="7" t="str">
        <f>IF(OR(D874="", D874="___"),"", LEFT(D874,FIND(" &gt;",D874)-1))</f>
        <v>Qualified Success</v>
      </c>
      <c r="F874" s="7" t="str">
        <f>IF(OR(E874="Success",E874="Qualified Success"),"Current",IF(E874="Failure",IF(RIGHT(D874,6)="Future","Future",IF(RIGHT(D874,10)="Irrelevant","Irrelevant","Current")),""))</f>
        <v>Current</v>
      </c>
      <c r="G874" s="7" t="str">
        <f>IF(OR(ISBLANK(D874),D874="Unclassifiable &gt;"),"",IF(ISNUMBER(SEARCH("Utterance",D874)),"Utterance",IF(ISNUMBER(SEARCH("Response",D874)),"Response",IF(ISNUMBER(SEARCH("Interaction",D874)),"Interaction",IF(ISNUMBER(SEARCH("System",D874)),"System","")))))</f>
        <v>Response</v>
      </c>
      <c r="H874" s="7" t="str">
        <f>IF(G874="Utterance", IF(ISNUMBER(SEARCH("Unrecognized",D874)), "Unrecognized", IF(ISNUMBER(SEARCH("Mismatched",D874)), "Mismatched", IF(ISNUMBER(SEARCH("False Positive",D874)), "False Positive", "Irrelevant"))), "")</f>
        <v/>
      </c>
      <c r="J874" s="7" t="s">
        <v>3434</v>
      </c>
      <c r="K874" s="7" t="s">
        <v>3354</v>
      </c>
      <c r="L874" s="9">
        <v>44988</v>
      </c>
      <c r="M874" s="13">
        <v>0.3055208333333333</v>
      </c>
      <c r="N874" s="14">
        <v>204440003491603</v>
      </c>
      <c r="O874" s="7">
        <f>IF(LEN(TRIM($A874))=0,0,LEN($A874)-LEN(SUBSTITUTE($A874," ",""))+1)</f>
        <v>9</v>
      </c>
      <c r="P874">
        <f t="shared" si="13"/>
        <v>201</v>
      </c>
    </row>
    <row r="875" spans="1:16" ht="112" x14ac:dyDescent="0.2">
      <c r="A875" s="8" t="s">
        <v>298</v>
      </c>
      <c r="C875" s="7" t="s">
        <v>4</v>
      </c>
      <c r="K875" s="7" t="s">
        <v>3354</v>
      </c>
      <c r="L875" s="9">
        <v>44988</v>
      </c>
      <c r="M875" s="13">
        <v>0.30553240740740739</v>
      </c>
      <c r="N875" s="14">
        <v>204440003491603</v>
      </c>
      <c r="P875" t="str">
        <f t="shared" si="13"/>
        <v/>
      </c>
    </row>
    <row r="876" spans="1:16" ht="16" x14ac:dyDescent="0.2">
      <c r="A876" s="8" t="s">
        <v>2011</v>
      </c>
      <c r="C876" s="7" t="s">
        <v>2</v>
      </c>
      <c r="D876" s="7" t="s">
        <v>3391</v>
      </c>
      <c r="E876" s="7" t="str">
        <f>IF(OR(D876="", D876="___"),"", LEFT(D876,FIND(" &gt;",D876)-1))</f>
        <v>Failure</v>
      </c>
      <c r="F876" s="7" t="str">
        <f>IF(OR(E876="Success",E876="Qualified Success"),"Current",IF(E876="Failure",IF(RIGHT(D876,6)="Future","Future",IF(RIGHT(D876,10)="Irrelevant","Irrelevant","Current")),""))</f>
        <v>Current</v>
      </c>
      <c r="G876" s="7" t="str">
        <f>IF(OR(ISBLANK(D876),D876="Unclassifiable &gt;"),"",IF(ISNUMBER(SEARCH("Utterance",D876)),"Utterance",IF(ISNUMBER(SEARCH("Response",D876)),"Response",IF(ISNUMBER(SEARCH("Interaction",D876)),"Interaction",IF(ISNUMBER(SEARCH("System",D876)),"System","")))))</f>
        <v>Utterance</v>
      </c>
      <c r="H876" s="7" t="str">
        <f>IF(G876="Utterance", IF(ISNUMBER(SEARCH("Unrecognized",D876)), "Unrecognized", IF(ISNUMBER(SEARCH("Mismatched",D876)), "Mismatched", IF(ISNUMBER(SEARCH("False Positive",D876)), "False Positive", "Irrelevant"))), "")</f>
        <v>Mismatched</v>
      </c>
      <c r="J876" s="7" t="s">
        <v>3431</v>
      </c>
      <c r="K876" s="7" t="s">
        <v>3354</v>
      </c>
      <c r="L876" s="9">
        <v>44988</v>
      </c>
      <c r="M876" s="13">
        <v>0.30635416666666665</v>
      </c>
      <c r="N876" s="14">
        <v>204440003491603</v>
      </c>
      <c r="O876" s="7">
        <f>IF(LEN(TRIM($A876))=0,0,LEN($A876)-LEN(SUBSTITUTE($A876," ",""))+1)</f>
        <v>2</v>
      </c>
      <c r="P876">
        <f t="shared" si="13"/>
        <v>705</v>
      </c>
    </row>
    <row r="877" spans="1:16" ht="64" x14ac:dyDescent="0.2">
      <c r="A877" s="8" t="s">
        <v>2012</v>
      </c>
      <c r="C877" s="7" t="s">
        <v>4</v>
      </c>
      <c r="K877" s="7" t="s">
        <v>3354</v>
      </c>
      <c r="L877" s="9">
        <v>44988</v>
      </c>
      <c r="M877" s="13">
        <v>0.30635416666666665</v>
      </c>
      <c r="N877" s="14">
        <v>204440003491603</v>
      </c>
      <c r="P877" t="str">
        <f t="shared" si="13"/>
        <v/>
      </c>
    </row>
    <row r="878" spans="1:16" ht="16" x14ac:dyDescent="0.2">
      <c r="A878" s="8" t="s">
        <v>2010</v>
      </c>
      <c r="C878" s="7" t="s">
        <v>2</v>
      </c>
      <c r="D878" s="7" t="s">
        <v>3389</v>
      </c>
      <c r="E878" s="7" t="str">
        <f>IF(OR(D878="", D878="___"),"", LEFT(D878,FIND(" &gt;",D878)-1))</f>
        <v>Success</v>
      </c>
      <c r="F878" s="7" t="str">
        <f>IF(OR(E878="Success",E878="Qualified Success"),"Current",IF(E878="Failure",IF(RIGHT(D878,6)="Future","Future",IF(RIGHT(D878,10)="Irrelevant","Irrelevant","Current")),""))</f>
        <v>Current</v>
      </c>
      <c r="G878" s="7" t="str">
        <f>IF(OR(ISBLANK(D878),D878="Unclassifiable &gt;"),"",IF(ISNUMBER(SEARCH("Utterance",D878)),"Utterance",IF(ISNUMBER(SEARCH("Response",D878)),"Response",IF(ISNUMBER(SEARCH("Interaction",D878)),"Interaction",IF(ISNUMBER(SEARCH("System",D878)),"System","")))))</f>
        <v/>
      </c>
      <c r="H878" s="7" t="str">
        <f>IF(G878="Utterance", IF(ISNUMBER(SEARCH("Unrecognized",D878)), "Unrecognized", IF(ISNUMBER(SEARCH("Mismatched",D878)), "Mismatched", IF(ISNUMBER(SEARCH("False Positive",D878)), "False Positive", "Irrelevant"))), "")</f>
        <v/>
      </c>
      <c r="J878" s="7" t="s">
        <v>3431</v>
      </c>
      <c r="K878" s="7" t="s">
        <v>3354</v>
      </c>
      <c r="L878" s="9">
        <v>44988</v>
      </c>
      <c r="M878" s="13">
        <v>0.30699074074074073</v>
      </c>
      <c r="N878" s="14">
        <v>204440003491603</v>
      </c>
      <c r="O878" s="7">
        <f>IF(LEN(TRIM($A878))=0,0,LEN($A878)-LEN(SUBSTITUTE($A878," ",""))+1)</f>
        <v>4</v>
      </c>
      <c r="P878">
        <f t="shared" si="13"/>
        <v>3411</v>
      </c>
    </row>
    <row r="879" spans="1:16" ht="144" x14ac:dyDescent="0.2">
      <c r="A879" s="8" t="s">
        <v>357</v>
      </c>
      <c r="C879" s="7" t="s">
        <v>4</v>
      </c>
      <c r="K879" s="7" t="s">
        <v>3354</v>
      </c>
      <c r="L879" s="9">
        <v>44988</v>
      </c>
      <c r="M879" s="13">
        <v>0.30699074074074073</v>
      </c>
      <c r="N879" s="14">
        <v>204440003491603</v>
      </c>
      <c r="P879" t="str">
        <f t="shared" si="13"/>
        <v/>
      </c>
    </row>
    <row r="880" spans="1:16" ht="16" x14ac:dyDescent="0.2">
      <c r="A880" s="8" t="s">
        <v>259</v>
      </c>
      <c r="B880" s="7" t="s">
        <v>3487</v>
      </c>
      <c r="C880" s="7" t="s">
        <v>2</v>
      </c>
      <c r="D880" s="7" t="s">
        <v>3389</v>
      </c>
      <c r="E880" s="7" t="str">
        <f>IF(OR(D880="", D880="___"),"", LEFT(D880,FIND(" &gt;",D880)-1))</f>
        <v>Success</v>
      </c>
      <c r="F880" s="7" t="str">
        <f>IF(OR(E880="Success",E880="Qualified Success"),"Current",IF(E880="Failure",IF(RIGHT(D880,6)="Future","Future",IF(RIGHT(D880,10)="Irrelevant","Irrelevant","Current")),""))</f>
        <v>Current</v>
      </c>
      <c r="G880" s="7" t="str">
        <f>IF(OR(ISBLANK(D880),D880="Unclassifiable &gt;"),"",IF(ISNUMBER(SEARCH("Utterance",D880)),"Utterance",IF(ISNUMBER(SEARCH("Response",D880)),"Response",IF(ISNUMBER(SEARCH("Interaction",D880)),"Interaction",IF(ISNUMBER(SEARCH("System",D880)),"System","")))))</f>
        <v/>
      </c>
      <c r="H880" s="7" t="str">
        <f>IF(G880="Utterance", IF(ISNUMBER(SEARCH("Unrecognized",D880)), "Unrecognized", IF(ISNUMBER(SEARCH("Mismatched",D880)), "Mismatched", IF(ISNUMBER(SEARCH("False Positive",D880)), "False Positive", "Irrelevant"))), "")</f>
        <v/>
      </c>
      <c r="J880" s="7" t="s">
        <v>3743</v>
      </c>
      <c r="K880" s="7" t="s">
        <v>3354</v>
      </c>
      <c r="L880" s="9">
        <v>44988</v>
      </c>
      <c r="M880" s="13">
        <v>0.31207175925925928</v>
      </c>
      <c r="N880" s="14">
        <v>204440003509310</v>
      </c>
      <c r="O880" s="7">
        <f>IF(LEN(TRIM($A880))=0,0,LEN($A880)-LEN(SUBSTITUTE($A880," ",""))+1)</f>
        <v>4</v>
      </c>
      <c r="P880">
        <f t="shared" si="13"/>
        <v>3411</v>
      </c>
    </row>
    <row r="881" spans="1:16" ht="224" x14ac:dyDescent="0.2">
      <c r="A881" s="8" t="s">
        <v>3566</v>
      </c>
      <c r="C881" s="7" t="s">
        <v>4</v>
      </c>
      <c r="K881" s="7" t="s">
        <v>3354</v>
      </c>
      <c r="L881" s="9">
        <v>44988</v>
      </c>
      <c r="M881" s="13">
        <v>0.31232638888888892</v>
      </c>
      <c r="N881" s="14">
        <v>204440003509310</v>
      </c>
      <c r="P881" t="str">
        <f t="shared" si="13"/>
        <v/>
      </c>
    </row>
    <row r="882" spans="1:16" ht="16" x14ac:dyDescent="0.2">
      <c r="A882" s="8" t="s">
        <v>158</v>
      </c>
      <c r="C882" s="7" t="s">
        <v>2</v>
      </c>
      <c r="D882" s="7" t="s">
        <v>3389</v>
      </c>
      <c r="E882" s="7" t="str">
        <f>IF(OR(D882="", D882="___"),"", LEFT(D882,FIND(" &gt;",D882)-1))</f>
        <v>Success</v>
      </c>
      <c r="F882" s="7" t="str">
        <f>IF(OR(E882="Success",E882="Qualified Success"),"Current",IF(E882="Failure",IF(RIGHT(D882,6)="Future","Future",IF(RIGHT(D882,10)="Irrelevant","Irrelevant","Current")),""))</f>
        <v>Current</v>
      </c>
      <c r="G882" s="7" t="str">
        <f>IF(OR(ISBLANK(D882),D882="Unclassifiable &gt;"),"",IF(ISNUMBER(SEARCH("Utterance",D882)),"Utterance",IF(ISNUMBER(SEARCH("Response",D882)),"Response",IF(ISNUMBER(SEARCH("Interaction",D882)),"Interaction",IF(ISNUMBER(SEARCH("System",D882)),"System","")))))</f>
        <v/>
      </c>
      <c r="H882" s="7" t="str">
        <f>IF(G882="Utterance", IF(ISNUMBER(SEARCH("Unrecognized",D882)), "Unrecognized", IF(ISNUMBER(SEARCH("Mismatched",D882)), "Mismatched", IF(ISNUMBER(SEARCH("False Positive",D882)), "False Positive", "Irrelevant"))), "")</f>
        <v/>
      </c>
      <c r="J882" s="7" t="s">
        <v>3744</v>
      </c>
      <c r="K882" s="7" t="s">
        <v>3353</v>
      </c>
      <c r="L882" s="9">
        <v>44988</v>
      </c>
      <c r="M882" s="13">
        <v>0.31420138888888888</v>
      </c>
      <c r="N882" s="14">
        <v>513002458113917</v>
      </c>
      <c r="O882" s="7">
        <f>IF(LEN(TRIM($A882))=0,0,LEN($A882)-LEN(SUBSTITUTE($A882," ",""))+1)</f>
        <v>4</v>
      </c>
      <c r="P882">
        <f t="shared" si="13"/>
        <v>3411</v>
      </c>
    </row>
    <row r="883" spans="1:16" ht="128" x14ac:dyDescent="0.2">
      <c r="A883" s="8" t="s">
        <v>1839</v>
      </c>
      <c r="C883" s="7" t="s">
        <v>4</v>
      </c>
      <c r="K883" s="7" t="s">
        <v>3353</v>
      </c>
      <c r="L883" s="9">
        <v>44988</v>
      </c>
      <c r="M883" s="13">
        <v>0.31420138888888888</v>
      </c>
      <c r="N883" s="14">
        <v>513002458113917</v>
      </c>
      <c r="P883" t="str">
        <f t="shared" si="13"/>
        <v/>
      </c>
    </row>
    <row r="884" spans="1:16" ht="16" x14ac:dyDescent="0.2">
      <c r="A884" s="8" t="s">
        <v>924</v>
      </c>
      <c r="C884" s="7" t="s">
        <v>2</v>
      </c>
      <c r="D884" s="7" t="s">
        <v>3411</v>
      </c>
      <c r="E884" s="7" t="str">
        <f>IF(OR(D884="", D884="___"),"", LEFT(D884,FIND(" &gt;",D884)-1))</f>
        <v>Qualified Success</v>
      </c>
      <c r="F884" s="7" t="str">
        <f>IF(OR(E884="Success",E884="Qualified Success"),"Current",IF(E884="Failure",IF(RIGHT(D884,6)="Future","Future",IF(RIGHT(D884,10)="Irrelevant","Irrelevant","Current")),""))</f>
        <v>Current</v>
      </c>
      <c r="G884" s="7" t="str">
        <f>IF(OR(ISBLANK(D884),D884="Unclassifiable &gt;"),"",IF(ISNUMBER(SEARCH("Utterance",D884)),"Utterance",IF(ISNUMBER(SEARCH("Response",D884)),"Response",IF(ISNUMBER(SEARCH("Interaction",D884)),"Interaction",IF(ISNUMBER(SEARCH("System",D884)),"System","")))))</f>
        <v>Response</v>
      </c>
      <c r="H884" s="7" t="str">
        <f>IF(G884="Utterance", IF(ISNUMBER(SEARCH("Unrecognized",D884)), "Unrecognized", IF(ISNUMBER(SEARCH("Mismatched",D884)), "Mismatched", IF(ISNUMBER(SEARCH("False Positive",D884)), "False Positive", "Irrelevant"))), "")</f>
        <v/>
      </c>
      <c r="J884" s="7" t="s">
        <v>3751</v>
      </c>
      <c r="K884" s="7" t="s">
        <v>3354</v>
      </c>
      <c r="L884" s="9">
        <v>44988</v>
      </c>
      <c r="M884" s="13">
        <v>0.31481481481481483</v>
      </c>
      <c r="N884" s="14">
        <v>204440003492463</v>
      </c>
      <c r="O884" s="7">
        <f>IF(LEN(TRIM($A884))=0,0,LEN($A884)-LEN(SUBSTITUTE($A884," ",""))+1)</f>
        <v>2</v>
      </c>
      <c r="P884">
        <f t="shared" si="13"/>
        <v>201</v>
      </c>
    </row>
    <row r="885" spans="1:16" ht="128" x14ac:dyDescent="0.2">
      <c r="A885" s="8" t="s">
        <v>537</v>
      </c>
      <c r="C885" s="7" t="s">
        <v>4</v>
      </c>
      <c r="K885" s="7" t="s">
        <v>3354</v>
      </c>
      <c r="L885" s="9">
        <v>44988</v>
      </c>
      <c r="M885" s="13">
        <v>0.31481481481481483</v>
      </c>
      <c r="N885" s="14">
        <v>204440003492463</v>
      </c>
      <c r="P885" t="str">
        <f t="shared" si="13"/>
        <v/>
      </c>
    </row>
    <row r="886" spans="1:16" ht="16" x14ac:dyDescent="0.2">
      <c r="A886" s="8" t="s">
        <v>2527</v>
      </c>
      <c r="C886" s="7" t="s">
        <v>2</v>
      </c>
      <c r="D886" s="7" t="s">
        <v>3405</v>
      </c>
      <c r="E886" s="7" t="str">
        <f>IF(OR(D886="", D886="___"),"", LEFT(D886,FIND(" &gt;",D886)-1))</f>
        <v>Failure</v>
      </c>
      <c r="F886" s="7" t="str">
        <f>IF(OR(E886="Success",E886="Qualified Success"),"Current",IF(E886="Failure",IF(RIGHT(D886,6)="Future","Future",IF(RIGHT(D886,10)="Irrelevant","Irrelevant","Current")),""))</f>
        <v>Current</v>
      </c>
      <c r="G886" s="7" t="str">
        <f>IF(OR(ISBLANK(D886),D886="Unclassifiable &gt;"),"",IF(ISNUMBER(SEARCH("Utterance",D886)),"Utterance",IF(ISNUMBER(SEARCH("Response",D886)),"Response",IF(ISNUMBER(SEARCH("Interaction",D886)),"Interaction",IF(ISNUMBER(SEARCH("System",D886)),"System","")))))</f>
        <v>System</v>
      </c>
      <c r="H886" s="7" t="str">
        <f>IF(G886="Utterance", IF(ISNUMBER(SEARCH("Unrecognized",D886)), "Unrecognized", IF(ISNUMBER(SEARCH("Mismatched",D886)), "Mismatched", IF(ISNUMBER(SEARCH("False Positive",D886)), "False Positive", "Irrelevant"))), "")</f>
        <v/>
      </c>
      <c r="I886" s="7" t="s">
        <v>152</v>
      </c>
      <c r="J886" s="7" t="s">
        <v>3743</v>
      </c>
      <c r="K886" s="7" t="s">
        <v>3354</v>
      </c>
      <c r="L886" s="9">
        <v>44988</v>
      </c>
      <c r="M886" s="13">
        <v>0.31486111111111109</v>
      </c>
      <c r="N886" s="14">
        <v>204440003509310</v>
      </c>
      <c r="O886" s="7">
        <f>IF(LEN(TRIM($A886))=0,0,LEN($A886)-LEN(SUBSTITUTE($A886," ",""))+1)</f>
        <v>14</v>
      </c>
      <c r="P886">
        <f t="shared" si="13"/>
        <v>168</v>
      </c>
    </row>
    <row r="887" spans="1:16" ht="16" x14ac:dyDescent="0.2">
      <c r="A887" s="8" t="s">
        <v>152</v>
      </c>
      <c r="C887" s="7" t="s">
        <v>4</v>
      </c>
      <c r="K887" s="7" t="s">
        <v>3354</v>
      </c>
      <c r="L887" s="9">
        <v>44988</v>
      </c>
      <c r="M887" s="13">
        <v>0.31486111111111109</v>
      </c>
      <c r="N887" s="14">
        <v>204440003509310</v>
      </c>
      <c r="P887" t="str">
        <f t="shared" si="13"/>
        <v/>
      </c>
    </row>
    <row r="888" spans="1:16" ht="16" x14ac:dyDescent="0.2">
      <c r="A888" s="8" t="s">
        <v>2528</v>
      </c>
      <c r="C888" s="7" t="s">
        <v>2</v>
      </c>
      <c r="D888" s="7" t="s">
        <v>3389</v>
      </c>
      <c r="E888" s="7" t="str">
        <f>IF(OR(D888="", D888="___"),"", LEFT(D888,FIND(" &gt;",D888)-1))</f>
        <v>Success</v>
      </c>
      <c r="F888" s="7" t="str">
        <f>IF(OR(E888="Success",E888="Qualified Success"),"Current",IF(E888="Failure",IF(RIGHT(D888,6)="Future","Future",IF(RIGHT(D888,10)="Irrelevant","Irrelevant","Current")),""))</f>
        <v>Current</v>
      </c>
      <c r="G888" s="7" t="str">
        <f>IF(OR(ISBLANK(D888),D888="Unclassifiable &gt;"),"",IF(ISNUMBER(SEARCH("Utterance",D888)),"Utterance",IF(ISNUMBER(SEARCH("Response",D888)),"Response",IF(ISNUMBER(SEARCH("Interaction",D888)),"Interaction",IF(ISNUMBER(SEARCH("System",D888)),"System","")))))</f>
        <v/>
      </c>
      <c r="H888" s="7" t="str">
        <f>IF(G888="Utterance", IF(ISNUMBER(SEARCH("Unrecognized",D888)), "Unrecognized", IF(ISNUMBER(SEARCH("Mismatched",D888)), "Mismatched", IF(ISNUMBER(SEARCH("False Positive",D888)), "False Positive", "Irrelevant"))), "")</f>
        <v/>
      </c>
      <c r="J888" s="7" t="s">
        <v>3743</v>
      </c>
      <c r="K888" s="7" t="s">
        <v>3354</v>
      </c>
      <c r="L888" s="9">
        <v>44988</v>
      </c>
      <c r="M888" s="13">
        <v>0.31487268518518519</v>
      </c>
      <c r="N888" s="14">
        <v>204440003509310</v>
      </c>
      <c r="O888" s="7">
        <f>IF(LEN(TRIM($A888))=0,0,LEN($A888)-LEN(SUBSTITUTE($A888," ",""))+1)</f>
        <v>14</v>
      </c>
      <c r="P888">
        <f t="shared" si="13"/>
        <v>3411</v>
      </c>
    </row>
    <row r="889" spans="1:16" ht="224" x14ac:dyDescent="0.2">
      <c r="A889" s="8" t="s">
        <v>2529</v>
      </c>
      <c r="C889" s="7" t="s">
        <v>4</v>
      </c>
      <c r="K889" s="7" t="s">
        <v>3354</v>
      </c>
      <c r="L889" s="9">
        <v>44988</v>
      </c>
      <c r="M889" s="13">
        <v>0.31488425925925928</v>
      </c>
      <c r="N889" s="14">
        <v>204440003509310</v>
      </c>
      <c r="P889" t="str">
        <f t="shared" si="13"/>
        <v/>
      </c>
    </row>
    <row r="890" spans="1:16" ht="16" x14ac:dyDescent="0.2">
      <c r="A890" s="8" t="s">
        <v>223</v>
      </c>
      <c r="B890" s="7" t="s">
        <v>3487</v>
      </c>
      <c r="C890" s="7" t="s">
        <v>2</v>
      </c>
      <c r="D890" s="7" t="s">
        <v>3389</v>
      </c>
      <c r="E890" s="7" t="str">
        <f>IF(OR(D890="", D890="___"),"", LEFT(D890,FIND(" &gt;",D890)-1))</f>
        <v>Success</v>
      </c>
      <c r="F890" s="7" t="str">
        <f>IF(OR(E890="Success",E890="Qualified Success"),"Current",IF(E890="Failure",IF(RIGHT(D890,6)="Future","Future",IF(RIGHT(D890,10)="Irrelevant","Irrelevant","Current")),""))</f>
        <v>Current</v>
      </c>
      <c r="G890" s="7" t="str">
        <f>IF(OR(ISBLANK(D890),D890="Unclassifiable &gt;"),"",IF(ISNUMBER(SEARCH("Utterance",D890)),"Utterance",IF(ISNUMBER(SEARCH("Response",D890)),"Response",IF(ISNUMBER(SEARCH("Interaction",D890)),"Interaction",IF(ISNUMBER(SEARCH("System",D890)),"System","")))))</f>
        <v/>
      </c>
      <c r="H890" s="7" t="str">
        <f>IF(G890="Utterance", IF(ISNUMBER(SEARCH("Unrecognized",D890)), "Unrecognized", IF(ISNUMBER(SEARCH("Mismatched",D890)), "Mismatched", IF(ISNUMBER(SEARCH("False Positive",D890)), "False Positive", "Irrelevant"))), "")</f>
        <v/>
      </c>
      <c r="J890" s="7" t="s">
        <v>3744</v>
      </c>
      <c r="K890" s="7" t="s">
        <v>3353</v>
      </c>
      <c r="L890" s="9">
        <v>44988</v>
      </c>
      <c r="M890" s="13">
        <v>0.31498842592592591</v>
      </c>
      <c r="N890" s="14">
        <v>202000521627521</v>
      </c>
      <c r="O890" s="7">
        <f>IF(LEN(TRIM($A890))=0,0,LEN($A890)-LEN(SUBSTITUTE($A890," ",""))+1)</f>
        <v>3</v>
      </c>
      <c r="P890">
        <f t="shared" si="13"/>
        <v>3411</v>
      </c>
    </row>
    <row r="891" spans="1:16" ht="128" x14ac:dyDescent="0.2">
      <c r="A891" s="8" t="s">
        <v>1839</v>
      </c>
      <c r="C891" s="7" t="s">
        <v>4</v>
      </c>
      <c r="K891" s="7" t="s">
        <v>3353</v>
      </c>
      <c r="L891" s="9">
        <v>44988</v>
      </c>
      <c r="M891" s="13">
        <v>0.31498842592592591</v>
      </c>
      <c r="N891" s="14">
        <v>202000521627521</v>
      </c>
      <c r="P891" t="str">
        <f t="shared" si="13"/>
        <v/>
      </c>
    </row>
    <row r="892" spans="1:16" ht="16" x14ac:dyDescent="0.2">
      <c r="A892" s="8" t="s">
        <v>2032</v>
      </c>
      <c r="C892" s="7" t="s">
        <v>2</v>
      </c>
      <c r="D892" s="7" t="s">
        <v>3391</v>
      </c>
      <c r="E892" s="7" t="str">
        <f>IF(OR(D892="", D892="___"),"", LEFT(D892,FIND(" &gt;",D892)-1))</f>
        <v>Failure</v>
      </c>
      <c r="F892" s="7" t="str">
        <f>IF(OR(E892="Success",E892="Qualified Success"),"Current",IF(E892="Failure",IF(RIGHT(D892,6)="Future","Future",IF(RIGHT(D892,10)="Irrelevant","Irrelevant","Current")),""))</f>
        <v>Current</v>
      </c>
      <c r="G892" s="7" t="str">
        <f>IF(OR(ISBLANK(D892),D892="Unclassifiable &gt;"),"",IF(ISNUMBER(SEARCH("Utterance",D892)),"Utterance",IF(ISNUMBER(SEARCH("Response",D892)),"Response",IF(ISNUMBER(SEARCH("Interaction",D892)),"Interaction",IF(ISNUMBER(SEARCH("System",D892)),"System","")))))</f>
        <v>Utterance</v>
      </c>
      <c r="H892" s="7" t="str">
        <f>IF(G892="Utterance", IF(ISNUMBER(SEARCH("Unrecognized",D892)), "Unrecognized", IF(ISNUMBER(SEARCH("Mismatched",D892)), "Mismatched", IF(ISNUMBER(SEARCH("False Positive",D892)), "False Positive", "Irrelevant"))), "")</f>
        <v>Mismatched</v>
      </c>
      <c r="J892" s="7" t="s">
        <v>3751</v>
      </c>
      <c r="K892" s="7" t="s">
        <v>3354</v>
      </c>
      <c r="L892" s="9">
        <v>44988</v>
      </c>
      <c r="M892" s="13">
        <v>0.31505787037037036</v>
      </c>
      <c r="N892" s="14">
        <v>204440003492463</v>
      </c>
      <c r="O892" s="7">
        <f>IF(LEN(TRIM($A892))=0,0,LEN($A892)-LEN(SUBSTITUTE($A892," ",""))+1)</f>
        <v>3</v>
      </c>
      <c r="P892">
        <f t="shared" si="13"/>
        <v>705</v>
      </c>
    </row>
    <row r="893" spans="1:16" ht="128" x14ac:dyDescent="0.2">
      <c r="A893" s="8" t="s">
        <v>537</v>
      </c>
      <c r="C893" s="7" t="s">
        <v>4</v>
      </c>
      <c r="K893" s="7" t="s">
        <v>3354</v>
      </c>
      <c r="L893" s="9">
        <v>44988</v>
      </c>
      <c r="M893" s="13">
        <v>0.31505787037037036</v>
      </c>
      <c r="N893" s="14">
        <v>204440003492463</v>
      </c>
      <c r="P893" t="str">
        <f t="shared" si="13"/>
        <v/>
      </c>
    </row>
    <row r="894" spans="1:16" ht="16" x14ac:dyDescent="0.2">
      <c r="A894" s="8" t="s">
        <v>3147</v>
      </c>
      <c r="C894" s="7" t="s">
        <v>2</v>
      </c>
      <c r="D894" s="7" t="s">
        <v>3389</v>
      </c>
      <c r="E894" s="7" t="str">
        <f>IF(OR(D894="", D894="___"),"", LEFT(D894,FIND(" &gt;",D894)-1))</f>
        <v>Success</v>
      </c>
      <c r="F894" s="7" t="str">
        <f>IF(OR(E894="Success",E894="Qualified Success"),"Current",IF(E894="Failure",IF(RIGHT(D894,6)="Future","Future",IF(RIGHT(D894,10)="Irrelevant","Irrelevant","Current")),""))</f>
        <v>Current</v>
      </c>
      <c r="G894" s="7" t="str">
        <f>IF(OR(ISBLANK(D894),D894="Unclassifiable &gt;"),"",IF(ISNUMBER(SEARCH("Utterance",D894)),"Utterance",IF(ISNUMBER(SEARCH("Response",D894)),"Response",IF(ISNUMBER(SEARCH("Interaction",D894)),"Interaction",IF(ISNUMBER(SEARCH("System",D894)),"System","")))))</f>
        <v/>
      </c>
      <c r="H894" s="7" t="str">
        <f>IF(G894="Utterance", IF(ISNUMBER(SEARCH("Unrecognized",D894)), "Unrecognized", IF(ISNUMBER(SEARCH("Mismatched",D894)), "Mismatched", IF(ISNUMBER(SEARCH("False Positive",D894)), "False Positive", "Irrelevant"))), "")</f>
        <v/>
      </c>
      <c r="J894" s="7" t="s">
        <v>3460</v>
      </c>
      <c r="K894" s="7" t="s">
        <v>3353</v>
      </c>
      <c r="L894" s="9">
        <v>44988</v>
      </c>
      <c r="M894" s="13">
        <v>0.32216435185185183</v>
      </c>
      <c r="N894" s="14">
        <v>513002593943856</v>
      </c>
      <c r="O894" s="7">
        <f>IF(LEN(TRIM($A894))=0,0,LEN($A894)-LEN(SUBSTITUTE($A894," ",""))+1)</f>
        <v>5</v>
      </c>
      <c r="P894">
        <f t="shared" si="13"/>
        <v>3411</v>
      </c>
    </row>
    <row r="895" spans="1:16" ht="80" x14ac:dyDescent="0.2">
      <c r="A895" s="8" t="s">
        <v>1710</v>
      </c>
      <c r="C895" s="7" t="s">
        <v>4</v>
      </c>
      <c r="K895" s="7" t="s">
        <v>3353</v>
      </c>
      <c r="L895" s="9">
        <v>44988</v>
      </c>
      <c r="M895" s="13">
        <v>0.32216435185185183</v>
      </c>
      <c r="N895" s="14">
        <v>513002593943856</v>
      </c>
      <c r="P895" t="str">
        <f t="shared" si="13"/>
        <v/>
      </c>
    </row>
    <row r="896" spans="1:16" ht="16" x14ac:dyDescent="0.2">
      <c r="A896" s="8" t="s">
        <v>3148</v>
      </c>
      <c r="C896" s="7" t="s">
        <v>2</v>
      </c>
      <c r="D896" s="7" t="s">
        <v>3389</v>
      </c>
      <c r="E896" s="7" t="str">
        <f>IF(OR(D896="", D896="___"),"", LEFT(D896,FIND(" &gt;",D896)-1))</f>
        <v>Success</v>
      </c>
      <c r="F896" s="7" t="str">
        <f>IF(OR(E896="Success",E896="Qualified Success"),"Current",IF(E896="Failure",IF(RIGHT(D896,6)="Future","Future",IF(RIGHT(D896,10)="Irrelevant","Irrelevant","Current")),""))</f>
        <v>Current</v>
      </c>
      <c r="G896" s="7" t="str">
        <f>IF(OR(ISBLANK(D896),D896="Unclassifiable &gt;"),"",IF(ISNUMBER(SEARCH("Utterance",D896)),"Utterance",IF(ISNUMBER(SEARCH("Response",D896)),"Response",IF(ISNUMBER(SEARCH("Interaction",D896)),"Interaction",IF(ISNUMBER(SEARCH("System",D896)),"System","")))))</f>
        <v/>
      </c>
      <c r="H896" s="7" t="str">
        <f>IF(G896="Utterance", IF(ISNUMBER(SEARCH("Unrecognized",D896)), "Unrecognized", IF(ISNUMBER(SEARCH("Mismatched",D896)), "Mismatched", IF(ISNUMBER(SEARCH("False Positive",D896)), "False Positive", "Irrelevant"))), "")</f>
        <v/>
      </c>
      <c r="J896" s="7" t="s">
        <v>3460</v>
      </c>
      <c r="K896" s="7" t="s">
        <v>3353</v>
      </c>
      <c r="L896" s="9">
        <v>44988</v>
      </c>
      <c r="M896" s="13">
        <v>0.32223379629629628</v>
      </c>
      <c r="N896" s="14">
        <v>513002593943856</v>
      </c>
      <c r="O896" s="7">
        <f>IF(LEN(TRIM($A896))=0,0,LEN($A896)-LEN(SUBSTITUTE($A896," ",""))+1)</f>
        <v>2</v>
      </c>
      <c r="P896">
        <f t="shared" si="13"/>
        <v>3411</v>
      </c>
    </row>
    <row r="897" spans="1:16" ht="80" x14ac:dyDescent="0.2">
      <c r="A897" s="8" t="s">
        <v>1710</v>
      </c>
      <c r="C897" s="7" t="s">
        <v>4</v>
      </c>
      <c r="K897" s="7" t="s">
        <v>3353</v>
      </c>
      <c r="L897" s="9">
        <v>44988</v>
      </c>
      <c r="M897" s="13">
        <v>0.32223379629629628</v>
      </c>
      <c r="N897" s="14">
        <v>513002593943856</v>
      </c>
      <c r="P897" t="str">
        <f t="shared" si="13"/>
        <v/>
      </c>
    </row>
    <row r="898" spans="1:16" ht="16" x14ac:dyDescent="0.2">
      <c r="A898" s="8" t="s">
        <v>2151</v>
      </c>
      <c r="C898" s="7" t="s">
        <v>2</v>
      </c>
      <c r="D898" s="7" t="s">
        <v>3389</v>
      </c>
      <c r="E898" s="7" t="str">
        <f>IF(OR(D898="", D898="___"),"", LEFT(D898,FIND(" &gt;",D898)-1))</f>
        <v>Success</v>
      </c>
      <c r="F898" s="7" t="str">
        <f>IF(OR(E898="Success",E898="Qualified Success"),"Current",IF(E898="Failure",IF(RIGHT(D898,6)="Future","Future",IF(RIGHT(D898,10)="Irrelevant","Irrelevant","Current")),""))</f>
        <v>Current</v>
      </c>
      <c r="G898" s="7" t="str">
        <f>IF(OR(ISBLANK(D898),D898="Unclassifiable &gt;"),"",IF(ISNUMBER(SEARCH("Utterance",D898)),"Utterance",IF(ISNUMBER(SEARCH("Response",D898)),"Response",IF(ISNUMBER(SEARCH("Interaction",D898)),"Interaction",IF(ISNUMBER(SEARCH("System",D898)),"System","")))))</f>
        <v/>
      </c>
      <c r="H898" s="7" t="str">
        <f>IF(G898="Utterance", IF(ISNUMBER(SEARCH("Unrecognized",D898)), "Unrecognized", IF(ISNUMBER(SEARCH("Mismatched",D898)), "Mismatched", IF(ISNUMBER(SEARCH("False Positive",D898)), "False Positive", "Irrelevant"))), "")</f>
        <v/>
      </c>
      <c r="J898" s="7" t="s">
        <v>213</v>
      </c>
      <c r="K898" s="7" t="s">
        <v>3353</v>
      </c>
      <c r="L898" s="9">
        <v>44988</v>
      </c>
      <c r="M898" s="13">
        <v>0.32570601851851849</v>
      </c>
      <c r="N898" s="14">
        <v>204440003506541</v>
      </c>
      <c r="O898" s="7">
        <f>IF(LEN(TRIM($A898))=0,0,LEN($A898)-LEN(SUBSTITUTE($A898," ",""))+1)</f>
        <v>3</v>
      </c>
      <c r="P898">
        <f t="shared" si="13"/>
        <v>3411</v>
      </c>
    </row>
    <row r="899" spans="1:16" ht="112" x14ac:dyDescent="0.2">
      <c r="A899" s="8" t="s">
        <v>1841</v>
      </c>
      <c r="C899" s="7" t="s">
        <v>4</v>
      </c>
      <c r="K899" s="7" t="s">
        <v>3353</v>
      </c>
      <c r="L899" s="9">
        <v>44988</v>
      </c>
      <c r="M899" s="13">
        <v>0.32570601851851849</v>
      </c>
      <c r="N899" s="14">
        <v>204440003506541</v>
      </c>
      <c r="P899" t="str">
        <f t="shared" ref="P899:P962" si="14">IF(D899="", "", COUNTIF($D$1:$D$12000, D899))</f>
        <v/>
      </c>
    </row>
    <row r="900" spans="1:16" ht="16" x14ac:dyDescent="0.2">
      <c r="A900" s="8" t="s">
        <v>1372</v>
      </c>
      <c r="B900" s="7" t="s">
        <v>3490</v>
      </c>
      <c r="C900" s="7" t="s">
        <v>2</v>
      </c>
      <c r="D900" s="7" t="s">
        <v>3389</v>
      </c>
      <c r="E900" s="7" t="str">
        <f>IF(OR(D900="", D900="___"),"", LEFT(D900,FIND(" &gt;",D900)-1))</f>
        <v>Success</v>
      </c>
      <c r="F900" s="7" t="str">
        <f>IF(OR(E900="Success",E900="Qualified Success"),"Current",IF(E900="Failure",IF(RIGHT(D900,6)="Future","Future",IF(RIGHT(D900,10)="Irrelevant","Irrelevant","Current")),""))</f>
        <v>Current</v>
      </c>
      <c r="G900" s="7" t="str">
        <f>IF(OR(ISBLANK(D900),D900="Unclassifiable &gt;"),"",IF(ISNUMBER(SEARCH("Utterance",D900)),"Utterance",IF(ISNUMBER(SEARCH("Response",D900)),"Response",IF(ISNUMBER(SEARCH("Interaction",D900)),"Interaction",IF(ISNUMBER(SEARCH("System",D900)),"System","")))))</f>
        <v/>
      </c>
      <c r="H900" s="7" t="str">
        <f>IF(G900="Utterance", IF(ISNUMBER(SEARCH("Unrecognized",D900)), "Unrecognized", IF(ISNUMBER(SEARCH("Mismatched",D900)), "Mismatched", IF(ISNUMBER(SEARCH("False Positive",D900)), "False Positive", "Irrelevant"))), "")</f>
        <v/>
      </c>
      <c r="J900" s="7" t="s">
        <v>3741</v>
      </c>
      <c r="K900" s="7" t="s">
        <v>3354</v>
      </c>
      <c r="L900" s="9">
        <v>44988</v>
      </c>
      <c r="M900" s="13">
        <v>0.32685185185185184</v>
      </c>
      <c r="N900" s="14">
        <v>204440003509439</v>
      </c>
      <c r="O900" s="7">
        <f>IF(LEN(TRIM($A900))=0,0,LEN($A900)-LEN(SUBSTITUTE($A900," ",""))+1)</f>
        <v>4</v>
      </c>
      <c r="P900">
        <f t="shared" si="14"/>
        <v>3411</v>
      </c>
    </row>
    <row r="901" spans="1:16" ht="144" x14ac:dyDescent="0.2">
      <c r="A901" s="8" t="s">
        <v>250</v>
      </c>
      <c r="C901" s="7" t="s">
        <v>4</v>
      </c>
      <c r="K901" s="7" t="s">
        <v>3354</v>
      </c>
      <c r="L901" s="9">
        <v>44988</v>
      </c>
      <c r="M901" s="13">
        <v>0.32687499999999997</v>
      </c>
      <c r="N901" s="14">
        <v>204440003509439</v>
      </c>
      <c r="P901" t="str">
        <f t="shared" si="14"/>
        <v/>
      </c>
    </row>
    <row r="902" spans="1:16" ht="16" x14ac:dyDescent="0.2">
      <c r="A902" s="39" t="s">
        <v>311</v>
      </c>
      <c r="C902" s="7" t="s">
        <v>2</v>
      </c>
      <c r="D902" s="7" t="s">
        <v>3391</v>
      </c>
      <c r="E902" s="7" t="str">
        <f>IF(OR(D902="", D902="___"),"", LEFT(D902,FIND(" &gt;",D902)-1))</f>
        <v>Failure</v>
      </c>
      <c r="F902" s="7" t="str">
        <f>IF(OR(E902="Success",E902="Qualified Success"),"Current",IF(E902="Failure",IF(RIGHT(D902,6)="Future","Future",IF(RIGHT(D902,10)="Irrelevant","Irrelevant","Current")),""))</f>
        <v>Current</v>
      </c>
      <c r="G902" s="7" t="str">
        <f>IF(OR(ISBLANK(D902),D902="Unclassifiable &gt;"),"",IF(ISNUMBER(SEARCH("Utterance",D902)),"Utterance",IF(ISNUMBER(SEARCH("Response",D902)),"Response",IF(ISNUMBER(SEARCH("Interaction",D902)),"Interaction",IF(ISNUMBER(SEARCH("System",D902)),"System","")))))</f>
        <v>Utterance</v>
      </c>
      <c r="H902" s="7" t="str">
        <f>IF(G902="Utterance", IF(ISNUMBER(SEARCH("Unrecognized",D902)), "Unrecognized", IF(ISNUMBER(SEARCH("Mismatched",D902)), "Mismatched", IF(ISNUMBER(SEARCH("False Positive",D902)), "False Positive", "Irrelevant"))), "")</f>
        <v>Mismatched</v>
      </c>
      <c r="J902" s="7" t="s">
        <v>3743</v>
      </c>
      <c r="K902" s="7" t="s">
        <v>3354</v>
      </c>
      <c r="L902" s="9">
        <v>44988</v>
      </c>
      <c r="M902" s="13">
        <v>0.32694444444444443</v>
      </c>
      <c r="N902" s="14">
        <v>204440003509439</v>
      </c>
      <c r="O902" s="7">
        <f>IF(LEN(TRIM($A902))=0,0,LEN($A902)-LEN(SUBSTITUTE($A902," ",""))+1)</f>
        <v>4</v>
      </c>
      <c r="P902">
        <f t="shared" si="14"/>
        <v>705</v>
      </c>
    </row>
    <row r="903" spans="1:16" ht="32" x14ac:dyDescent="0.2">
      <c r="A903" s="8" t="s">
        <v>312</v>
      </c>
      <c r="C903" s="7" t="s">
        <v>4</v>
      </c>
      <c r="K903" s="7" t="s">
        <v>3354</v>
      </c>
      <c r="L903" s="9">
        <v>44988</v>
      </c>
      <c r="M903" s="13">
        <v>0.32694444444444443</v>
      </c>
      <c r="N903" s="14">
        <v>204440003509439</v>
      </c>
      <c r="P903" t="str">
        <f t="shared" si="14"/>
        <v/>
      </c>
    </row>
    <row r="904" spans="1:16" ht="16" x14ac:dyDescent="0.2">
      <c r="A904" s="8" t="s">
        <v>2058</v>
      </c>
      <c r="C904" s="7" t="s">
        <v>2</v>
      </c>
      <c r="D904" s="7" t="s">
        <v>3391</v>
      </c>
      <c r="E904" s="7" t="str">
        <f>IF(OR(D904="", D904="___"),"", LEFT(D904,FIND(" &gt;",D904)-1))</f>
        <v>Failure</v>
      </c>
      <c r="F904" s="7" t="str">
        <f>IF(OR(E904="Success",E904="Qualified Success"),"Current",IF(E904="Failure",IF(RIGHT(D904,6)="Future","Future",IF(RIGHT(D904,10)="Irrelevant","Irrelevant","Current")),""))</f>
        <v>Current</v>
      </c>
      <c r="G904" s="7" t="str">
        <f>IF(OR(ISBLANK(D904),D904="Unclassifiable &gt;"),"",IF(ISNUMBER(SEARCH("Utterance",D904)),"Utterance",IF(ISNUMBER(SEARCH("Response",D904)),"Response",IF(ISNUMBER(SEARCH("Interaction",D904)),"Interaction",IF(ISNUMBER(SEARCH("System",D904)),"System","")))))</f>
        <v>Utterance</v>
      </c>
      <c r="H904" s="7" t="str">
        <f>IF(G904="Utterance", IF(ISNUMBER(SEARCH("Unrecognized",D904)), "Unrecognized", IF(ISNUMBER(SEARCH("Mismatched",D904)), "Mismatched", IF(ISNUMBER(SEARCH("False Positive",D904)), "False Positive", "Irrelevant"))), "")</f>
        <v>Mismatched</v>
      </c>
      <c r="J904" s="7" t="s">
        <v>3743</v>
      </c>
      <c r="K904" s="7" t="s">
        <v>3354</v>
      </c>
      <c r="L904" s="9">
        <v>44988</v>
      </c>
      <c r="M904" s="13">
        <v>0.32717592592592593</v>
      </c>
      <c r="N904" s="14">
        <v>204440003509439</v>
      </c>
      <c r="O904" s="7">
        <f>IF(LEN(TRIM($A904))=0,0,LEN($A904)-LEN(SUBSTITUTE($A904," ",""))+1)</f>
        <v>7</v>
      </c>
      <c r="P904">
        <f t="shared" si="14"/>
        <v>705</v>
      </c>
    </row>
    <row r="905" spans="1:16" ht="48" x14ac:dyDescent="0.2">
      <c r="A905" s="8" t="s">
        <v>616</v>
      </c>
      <c r="C905" s="7" t="s">
        <v>4</v>
      </c>
      <c r="K905" s="7" t="s">
        <v>3354</v>
      </c>
      <c r="L905" s="9">
        <v>44988</v>
      </c>
      <c r="M905" s="13">
        <v>0.32717592592592593</v>
      </c>
      <c r="N905" s="14">
        <v>204440003509439</v>
      </c>
      <c r="P905" t="str">
        <f t="shared" si="14"/>
        <v/>
      </c>
    </row>
    <row r="906" spans="1:16" ht="16" x14ac:dyDescent="0.2">
      <c r="A906" s="8" t="s">
        <v>3289</v>
      </c>
      <c r="C906" s="7" t="s">
        <v>2</v>
      </c>
      <c r="D906" s="7" t="s">
        <v>3389</v>
      </c>
      <c r="E906" s="7" t="str">
        <f>IF(OR(D906="", D906="___"),"", LEFT(D906,FIND(" &gt;",D906)-1))</f>
        <v>Success</v>
      </c>
      <c r="F906" s="7" t="str">
        <f>IF(OR(E906="Success",E906="Qualified Success"),"Current",IF(E906="Failure",IF(RIGHT(D906,6)="Future","Future",IF(RIGHT(D906,10)="Irrelevant","Irrelevant","Current")),""))</f>
        <v>Current</v>
      </c>
      <c r="G906" s="7" t="str">
        <f>IF(OR(ISBLANK(D906),D906="Unclassifiable &gt;"),"",IF(ISNUMBER(SEARCH("Utterance",D906)),"Utterance",IF(ISNUMBER(SEARCH("Response",D906)),"Response",IF(ISNUMBER(SEARCH("Interaction",D906)),"Interaction",IF(ISNUMBER(SEARCH("System",D906)),"System","")))))</f>
        <v/>
      </c>
      <c r="H906" s="7" t="str">
        <f>IF(G906="Utterance", IF(ISNUMBER(SEARCH("Unrecognized",D906)), "Unrecognized", IF(ISNUMBER(SEARCH("Mismatched",D906)), "Mismatched", IF(ISNUMBER(SEARCH("False Positive",D906)), "False Positive", "Irrelevant"))), "")</f>
        <v/>
      </c>
      <c r="J906" s="7" t="s">
        <v>3741</v>
      </c>
      <c r="K906" s="7" t="s">
        <v>3353</v>
      </c>
      <c r="L906" s="9">
        <v>44988</v>
      </c>
      <c r="M906" s="13">
        <v>0.33003472222222224</v>
      </c>
      <c r="N906" s="14">
        <v>513003286996486</v>
      </c>
      <c r="O906" s="7">
        <f>IF(LEN(TRIM($A906))=0,0,LEN($A906)-LEN(SUBSTITUTE($A906," ",""))+1)</f>
        <v>8</v>
      </c>
      <c r="P906">
        <f t="shared" si="14"/>
        <v>3411</v>
      </c>
    </row>
    <row r="907" spans="1:16" ht="176" x14ac:dyDescent="0.2">
      <c r="A907" s="8" t="s">
        <v>417</v>
      </c>
      <c r="C907" s="7" t="s">
        <v>4</v>
      </c>
      <c r="K907" s="7" t="s">
        <v>3353</v>
      </c>
      <c r="L907" s="9">
        <v>44988</v>
      </c>
      <c r="M907" s="13">
        <v>0.33003472222222224</v>
      </c>
      <c r="N907" s="14">
        <v>513003286996486</v>
      </c>
      <c r="P907" t="str">
        <f t="shared" si="14"/>
        <v/>
      </c>
    </row>
    <row r="908" spans="1:16" ht="16" x14ac:dyDescent="0.2">
      <c r="A908" s="8" t="s">
        <v>209</v>
      </c>
      <c r="C908" s="7" t="s">
        <v>2</v>
      </c>
      <c r="D908" s="7" t="s">
        <v>3389</v>
      </c>
      <c r="E908" s="7" t="str">
        <f>IF(OR(D908="", D908="___"),"", LEFT(D908,FIND(" &gt;",D908)-1))</f>
        <v>Success</v>
      </c>
      <c r="F908" s="7" t="str">
        <f>IF(OR(E908="Success",E908="Qualified Success"),"Current",IF(E908="Failure",IF(RIGHT(D908,6)="Future","Future",IF(RIGHT(D908,10)="Irrelevant","Irrelevant","Current")),""))</f>
        <v>Current</v>
      </c>
      <c r="G908" s="7" t="str">
        <f>IF(OR(ISBLANK(D908),D908="Unclassifiable &gt;"),"",IF(ISNUMBER(SEARCH("Utterance",D908)),"Utterance",IF(ISNUMBER(SEARCH("Response",D908)),"Response",IF(ISNUMBER(SEARCH("Interaction",D908)),"Interaction",IF(ISNUMBER(SEARCH("System",D908)),"System","")))))</f>
        <v/>
      </c>
      <c r="H908" s="7" t="str">
        <f>IF(G908="Utterance", IF(ISNUMBER(SEARCH("Unrecognized",D908)), "Unrecognized", IF(ISNUMBER(SEARCH("Mismatched",D908)), "Mismatched", IF(ISNUMBER(SEARCH("False Positive",D908)), "False Positive", "Irrelevant"))), "")</f>
        <v/>
      </c>
      <c r="J908" s="7" t="s">
        <v>3756</v>
      </c>
      <c r="K908" s="7" t="s">
        <v>3353</v>
      </c>
      <c r="L908" s="9">
        <v>44988</v>
      </c>
      <c r="M908" s="13">
        <v>0.33008101851851851</v>
      </c>
      <c r="N908" s="14">
        <v>513002364224658</v>
      </c>
      <c r="O908" s="7">
        <f>IF(LEN(TRIM($A908))=0,0,LEN($A908)-LEN(SUBSTITUTE($A908," ",""))+1)</f>
        <v>5</v>
      </c>
      <c r="P908">
        <f t="shared" si="14"/>
        <v>3411</v>
      </c>
    </row>
    <row r="909" spans="1:16" ht="112" x14ac:dyDescent="0.2">
      <c r="A909" s="8" t="s">
        <v>373</v>
      </c>
      <c r="C909" s="7" t="s">
        <v>4</v>
      </c>
      <c r="K909" s="7" t="s">
        <v>3353</v>
      </c>
      <c r="L909" s="9">
        <v>44988</v>
      </c>
      <c r="M909" s="13">
        <v>0.33008101851851851</v>
      </c>
      <c r="N909" s="14">
        <v>513002364224658</v>
      </c>
      <c r="P909" t="str">
        <f t="shared" si="14"/>
        <v/>
      </c>
    </row>
    <row r="910" spans="1:16" ht="16" x14ac:dyDescent="0.2">
      <c r="A910" s="8" t="s">
        <v>1199</v>
      </c>
      <c r="C910" s="7" t="s">
        <v>2</v>
      </c>
      <c r="D910" s="7" t="s">
        <v>3389</v>
      </c>
      <c r="E910" s="7" t="str">
        <f>IF(OR(D910="", D910="___"),"", LEFT(D910,FIND(" &gt;",D910)-1))</f>
        <v>Success</v>
      </c>
      <c r="F910" s="7" t="str">
        <f>IF(OR(E910="Success",E910="Qualified Success"),"Current",IF(E910="Failure",IF(RIGHT(D910,6)="Future","Future",IF(RIGHT(D910,10)="Irrelevant","Irrelevant","Current")),""))</f>
        <v>Current</v>
      </c>
      <c r="G910" s="7" t="str">
        <f>IF(OR(ISBLANK(D910),D910="Unclassifiable &gt;"),"",IF(ISNUMBER(SEARCH("Utterance",D910)),"Utterance",IF(ISNUMBER(SEARCH("Response",D910)),"Response",IF(ISNUMBER(SEARCH("Interaction",D910)),"Interaction",IF(ISNUMBER(SEARCH("System",D910)),"System","")))))</f>
        <v/>
      </c>
      <c r="H910" s="7" t="str">
        <f>IF(G910="Utterance", IF(ISNUMBER(SEARCH("Unrecognized",D910)), "Unrecognized", IF(ISNUMBER(SEARCH("Mismatched",D910)), "Mismatched", IF(ISNUMBER(SEARCH("False Positive",D910)), "False Positive", "Irrelevant"))), "")</f>
        <v/>
      </c>
      <c r="J910" s="7" t="s">
        <v>3755</v>
      </c>
      <c r="K910" s="7" t="s">
        <v>3353</v>
      </c>
      <c r="L910" s="9">
        <v>44988</v>
      </c>
      <c r="M910" s="13">
        <v>0.33041666666666664</v>
      </c>
      <c r="N910" s="14">
        <v>204440003538457</v>
      </c>
      <c r="O910" s="7">
        <f>IF(LEN(TRIM($A910))=0,0,LEN($A910)-LEN(SUBSTITUTE($A910," ",""))+1)</f>
        <v>2</v>
      </c>
      <c r="P910">
        <f t="shared" si="14"/>
        <v>3411</v>
      </c>
    </row>
    <row r="911" spans="1:16" ht="144" x14ac:dyDescent="0.2">
      <c r="A911" s="8" t="s">
        <v>1200</v>
      </c>
      <c r="C911" s="7" t="s">
        <v>4</v>
      </c>
      <c r="K911" s="7" t="s">
        <v>3353</v>
      </c>
      <c r="L911" s="9">
        <v>44988</v>
      </c>
      <c r="M911" s="13">
        <v>0.33069444444444446</v>
      </c>
      <c r="N911" s="14">
        <v>204440003538457</v>
      </c>
      <c r="P911" t="str">
        <f t="shared" si="14"/>
        <v/>
      </c>
    </row>
    <row r="912" spans="1:16" ht="16" x14ac:dyDescent="0.2">
      <c r="A912" s="8" t="s">
        <v>2764</v>
      </c>
      <c r="C912" s="7" t="s">
        <v>2</v>
      </c>
      <c r="D912" s="7" t="s">
        <v>3400</v>
      </c>
      <c r="E912" s="7" t="str">
        <f>IF(OR(D912="", D912="___"),"", LEFT(D912,FIND(" &gt;",D912)-1))</f>
        <v>Failure</v>
      </c>
      <c r="F912" s="7" t="str">
        <f>IF(OR(E912="Success",E912="Qualified Success"),"Current",IF(E912="Failure",IF(RIGHT(D912,6)="Future","Future",IF(RIGHT(D912,10)="Irrelevant","Irrelevant","Current")),""))</f>
        <v>Current</v>
      </c>
      <c r="G912" s="7" t="str">
        <f>IF(OR(ISBLANK(D912),D912="Unclassifiable &gt;"),"",IF(ISNUMBER(SEARCH("Utterance",D912)),"Utterance",IF(ISNUMBER(SEARCH("Response",D912)),"Response",IF(ISNUMBER(SEARCH("Interaction",D912)),"Interaction",IF(ISNUMBER(SEARCH("System",D912)),"System","")))))</f>
        <v>Interaction</v>
      </c>
      <c r="H912" s="7" t="str">
        <f>IF(G912="Utterance", IF(ISNUMBER(SEARCH("Unrecognized",D912)), "Unrecognized", IF(ISNUMBER(SEARCH("Mismatched",D912)), "Mismatched", IF(ISNUMBER(SEARCH("False Positive",D912)), "False Positive", "Irrelevant"))), "")</f>
        <v/>
      </c>
      <c r="J912" s="7" t="s">
        <v>3441</v>
      </c>
      <c r="K912" s="7" t="s">
        <v>3354</v>
      </c>
      <c r="L912" s="9">
        <v>44988</v>
      </c>
      <c r="M912" s="13">
        <v>0.33167824074074076</v>
      </c>
      <c r="N912" s="14">
        <v>204440007549534</v>
      </c>
      <c r="O912" s="7">
        <f>IF(LEN(TRIM($A912))=0,0,LEN($A912)-LEN(SUBSTITUTE($A912," ",""))+1)</f>
        <v>9</v>
      </c>
      <c r="P912">
        <f t="shared" si="14"/>
        <v>412</v>
      </c>
    </row>
    <row r="913" spans="1:16" ht="80" x14ac:dyDescent="0.2">
      <c r="A913" s="8" t="s">
        <v>398</v>
      </c>
      <c r="C913" s="7" t="s">
        <v>4</v>
      </c>
      <c r="K913" s="7" t="s">
        <v>3354</v>
      </c>
      <c r="L913" s="9">
        <v>44988</v>
      </c>
      <c r="M913" s="13">
        <v>0.33167824074074076</v>
      </c>
      <c r="N913" s="14">
        <v>204440007549534</v>
      </c>
      <c r="P913" t="str">
        <f t="shared" si="14"/>
        <v/>
      </c>
    </row>
    <row r="914" spans="1:16" ht="16" x14ac:dyDescent="0.2">
      <c r="A914" s="8" t="s">
        <v>2222</v>
      </c>
      <c r="C914" s="7" t="s">
        <v>2</v>
      </c>
      <c r="D914" s="7" t="s">
        <v>3411</v>
      </c>
      <c r="E914" s="7" t="str">
        <f>IF(OR(D914="", D914="___"),"", LEFT(D914,FIND(" &gt;",D914)-1))</f>
        <v>Qualified Success</v>
      </c>
      <c r="F914" s="7" t="str">
        <f>IF(OR(E914="Success",E914="Qualified Success"),"Current",IF(E914="Failure",IF(RIGHT(D914,6)="Future","Future",IF(RIGHT(D914,10)="Irrelevant","Irrelevant","Current")),""))</f>
        <v>Current</v>
      </c>
      <c r="G914" s="7" t="str">
        <f>IF(OR(ISBLANK(D914),D914="Unclassifiable &gt;"),"",IF(ISNUMBER(SEARCH("Utterance",D914)),"Utterance",IF(ISNUMBER(SEARCH("Response",D914)),"Response",IF(ISNUMBER(SEARCH("Interaction",D914)),"Interaction",IF(ISNUMBER(SEARCH("System",D914)),"System","")))))</f>
        <v>Response</v>
      </c>
      <c r="H914" s="7" t="str">
        <f>IF(G914="Utterance", IF(ISNUMBER(SEARCH("Unrecognized",D914)), "Unrecognized", IF(ISNUMBER(SEARCH("Mismatched",D914)), "Mismatched", IF(ISNUMBER(SEARCH("False Positive",D914)), "False Positive", "Irrelevant"))), "")</f>
        <v/>
      </c>
      <c r="J914" s="7" t="s">
        <v>3741</v>
      </c>
      <c r="K914" s="7" t="s">
        <v>3354</v>
      </c>
      <c r="L914" s="9">
        <v>44988</v>
      </c>
      <c r="M914" s="13">
        <v>0.33489583333333334</v>
      </c>
      <c r="N914" s="14">
        <v>204440003498378</v>
      </c>
      <c r="O914" s="7">
        <f>IF(LEN(TRIM($A914))=0,0,LEN($A914)-LEN(SUBSTITUTE($A914," ",""))+1)</f>
        <v>7</v>
      </c>
      <c r="P914">
        <f t="shared" si="14"/>
        <v>201</v>
      </c>
    </row>
    <row r="915" spans="1:16" ht="80" x14ac:dyDescent="0.2">
      <c r="A915" s="8" t="s">
        <v>1204</v>
      </c>
      <c r="C915" s="7" t="s">
        <v>4</v>
      </c>
      <c r="K915" s="7" t="s">
        <v>3354</v>
      </c>
      <c r="L915" s="9">
        <v>44988</v>
      </c>
      <c r="M915" s="13">
        <v>0.33489583333333334</v>
      </c>
      <c r="N915" s="14">
        <v>204440003498378</v>
      </c>
      <c r="P915" t="str">
        <f t="shared" si="14"/>
        <v/>
      </c>
    </row>
    <row r="916" spans="1:16" ht="16" x14ac:dyDescent="0.2">
      <c r="A916" s="8" t="s">
        <v>3123</v>
      </c>
      <c r="C916" s="7" t="s">
        <v>2</v>
      </c>
      <c r="D916" s="7" t="s">
        <v>3411</v>
      </c>
      <c r="E916" s="7" t="str">
        <f>IF(OR(D916="", D916="___"),"", LEFT(D916,FIND(" &gt;",D916)-1))</f>
        <v>Qualified Success</v>
      </c>
      <c r="F916" s="7" t="str">
        <f>IF(OR(E916="Success",E916="Qualified Success"),"Current",IF(E916="Failure",IF(RIGHT(D916,6)="Future","Future",IF(RIGHT(D916,10)="Irrelevant","Irrelevant","Current")),""))</f>
        <v>Current</v>
      </c>
      <c r="G916" s="7" t="str">
        <f>IF(OR(ISBLANK(D916),D916="Unclassifiable &gt;"),"",IF(ISNUMBER(SEARCH("Utterance",D916)),"Utterance",IF(ISNUMBER(SEARCH("Response",D916)),"Response",IF(ISNUMBER(SEARCH("Interaction",D916)),"Interaction",IF(ISNUMBER(SEARCH("System",D916)),"System","")))))</f>
        <v>Response</v>
      </c>
      <c r="H916" s="7" t="str">
        <f>IF(G916="Utterance", IF(ISNUMBER(SEARCH("Unrecognized",D916)), "Unrecognized", IF(ISNUMBER(SEARCH("Mismatched",D916)), "Mismatched", IF(ISNUMBER(SEARCH("False Positive",D916)), "False Positive", "Irrelevant"))), "")</f>
        <v/>
      </c>
      <c r="J916" s="7" t="s">
        <v>3741</v>
      </c>
      <c r="K916" s="7" t="s">
        <v>3353</v>
      </c>
      <c r="L916" s="9">
        <v>44988</v>
      </c>
      <c r="M916" s="13">
        <v>0.33532407407407411</v>
      </c>
      <c r="N916" s="14">
        <v>513002470730430</v>
      </c>
      <c r="O916" s="7">
        <f>IF(LEN(TRIM($A916))=0,0,LEN($A916)-LEN(SUBSTITUTE($A916," ",""))+1)</f>
        <v>10</v>
      </c>
      <c r="P916">
        <f t="shared" si="14"/>
        <v>201</v>
      </c>
    </row>
    <row r="917" spans="1:16" ht="32" x14ac:dyDescent="0.2">
      <c r="A917" s="8" t="s">
        <v>312</v>
      </c>
      <c r="C917" s="7" t="s">
        <v>4</v>
      </c>
      <c r="K917" s="7" t="s">
        <v>3353</v>
      </c>
      <c r="L917" s="9">
        <v>44988</v>
      </c>
      <c r="M917" s="13">
        <v>0.33532407407407411</v>
      </c>
      <c r="N917" s="14">
        <v>513002470730430</v>
      </c>
      <c r="P917" t="str">
        <f t="shared" si="14"/>
        <v/>
      </c>
    </row>
    <row r="918" spans="1:16" ht="16" x14ac:dyDescent="0.2">
      <c r="A918" s="8" t="s">
        <v>2221</v>
      </c>
      <c r="C918" s="7" t="s">
        <v>2</v>
      </c>
      <c r="D918" s="7" t="s">
        <v>3389</v>
      </c>
      <c r="E918" s="7" t="str">
        <f>IF(OR(D918="", D918="___"),"", LEFT(D918,FIND(" &gt;",D918)-1))</f>
        <v>Success</v>
      </c>
      <c r="F918" s="7" t="str">
        <f>IF(OR(E918="Success",E918="Qualified Success"),"Current",IF(E918="Failure",IF(RIGHT(D918,6)="Future","Future",IF(RIGHT(D918,10)="Irrelevant","Irrelevant","Current")),""))</f>
        <v>Current</v>
      </c>
      <c r="G918" s="7" t="str">
        <f>IF(OR(ISBLANK(D918),D918="Unclassifiable &gt;"),"",IF(ISNUMBER(SEARCH("Utterance",D918)),"Utterance",IF(ISNUMBER(SEARCH("Response",D918)),"Response",IF(ISNUMBER(SEARCH("Interaction",D918)),"Interaction",IF(ISNUMBER(SEARCH("System",D918)),"System","")))))</f>
        <v/>
      </c>
      <c r="H918" s="7" t="str">
        <f>IF(G918="Utterance", IF(ISNUMBER(SEARCH("Unrecognized",D918)), "Unrecognized", IF(ISNUMBER(SEARCH("Mismatched",D918)), "Mismatched", IF(ISNUMBER(SEARCH("False Positive",D918)), "False Positive", "Irrelevant"))), "")</f>
        <v/>
      </c>
      <c r="J918" s="7" t="s">
        <v>213</v>
      </c>
      <c r="K918" s="7" t="s">
        <v>3354</v>
      </c>
      <c r="L918" s="9">
        <v>44988</v>
      </c>
      <c r="M918" s="13">
        <v>0.33542824074074074</v>
      </c>
      <c r="N918" s="14">
        <v>204440003498378</v>
      </c>
      <c r="O918" s="7">
        <f>IF(LEN(TRIM($A918))=0,0,LEN($A918)-LEN(SUBSTITUTE($A918," ",""))+1)</f>
        <v>4</v>
      </c>
      <c r="P918">
        <f t="shared" si="14"/>
        <v>3411</v>
      </c>
    </row>
    <row r="919" spans="1:16" ht="288" x14ac:dyDescent="0.2">
      <c r="A919" s="8" t="s">
        <v>1901</v>
      </c>
      <c r="C919" s="7" t="s">
        <v>4</v>
      </c>
      <c r="K919" s="7" t="s">
        <v>3354</v>
      </c>
      <c r="L919" s="9">
        <v>44988</v>
      </c>
      <c r="M919" s="13">
        <v>0.33542824074074074</v>
      </c>
      <c r="N919" s="14">
        <v>204440003498378</v>
      </c>
      <c r="P919" t="str">
        <f t="shared" si="14"/>
        <v/>
      </c>
    </row>
    <row r="920" spans="1:16" ht="16" x14ac:dyDescent="0.2">
      <c r="A920" s="8" t="s">
        <v>3122</v>
      </c>
      <c r="C920" s="7" t="s">
        <v>2</v>
      </c>
      <c r="D920" s="7" t="s">
        <v>3389</v>
      </c>
      <c r="E920" s="7" t="str">
        <f>IF(OR(D920="", D920="___"),"", LEFT(D920,FIND(" &gt;",D920)-1))</f>
        <v>Success</v>
      </c>
      <c r="F920" s="7" t="str">
        <f>IF(OR(E920="Success",E920="Qualified Success"),"Current",IF(E920="Failure",IF(RIGHT(D920,6)="Future","Future",IF(RIGHT(D920,10)="Irrelevant","Irrelevant","Current")),""))</f>
        <v>Current</v>
      </c>
      <c r="G920" s="7" t="str">
        <f>IF(OR(ISBLANK(D920),D920="Unclassifiable &gt;"),"",IF(ISNUMBER(SEARCH("Utterance",D920)),"Utterance",IF(ISNUMBER(SEARCH("Response",D920)),"Response",IF(ISNUMBER(SEARCH("Interaction",D920)),"Interaction",IF(ISNUMBER(SEARCH("System",D920)),"System","")))))</f>
        <v/>
      </c>
      <c r="H920" s="7" t="str">
        <f>IF(G920="Utterance", IF(ISNUMBER(SEARCH("Unrecognized",D920)), "Unrecognized", IF(ISNUMBER(SEARCH("Mismatched",D920)), "Mismatched", IF(ISNUMBER(SEARCH("False Positive",D920)), "False Positive", "Irrelevant"))), "")</f>
        <v/>
      </c>
      <c r="J920" s="7" t="s">
        <v>3428</v>
      </c>
      <c r="K920" s="7" t="s">
        <v>3353</v>
      </c>
      <c r="L920" s="9">
        <v>44988</v>
      </c>
      <c r="M920" s="13">
        <v>0.33552083333333332</v>
      </c>
      <c r="N920" s="14">
        <v>513002470730430</v>
      </c>
      <c r="O920" s="7">
        <f>IF(LEN(TRIM($A920))=0,0,LEN($A920)-LEN(SUBSTITUTE($A920," ",""))+1)</f>
        <v>2</v>
      </c>
      <c r="P920">
        <f t="shared" si="14"/>
        <v>3411</v>
      </c>
    </row>
    <row r="921" spans="1:16" ht="235" customHeight="1" x14ac:dyDescent="0.2">
      <c r="A921" s="8" t="s">
        <v>220</v>
      </c>
      <c r="C921" s="7" t="s">
        <v>4</v>
      </c>
      <c r="K921" s="7" t="s">
        <v>3353</v>
      </c>
      <c r="L921" s="9">
        <v>44988</v>
      </c>
      <c r="M921" s="13">
        <v>0.33552083333333332</v>
      </c>
      <c r="N921" s="14">
        <v>513002470730430</v>
      </c>
      <c r="P921" t="str">
        <f t="shared" si="14"/>
        <v/>
      </c>
    </row>
    <row r="922" spans="1:16" ht="16" x14ac:dyDescent="0.2">
      <c r="A922" s="8" t="s">
        <v>2262</v>
      </c>
      <c r="C922" s="7" t="s">
        <v>2</v>
      </c>
      <c r="D922" s="7" t="s">
        <v>3389</v>
      </c>
      <c r="E922" s="7" t="str">
        <f>IF(OR(D922="", D922="___"),"", LEFT(D922,FIND(" &gt;",D922)-1))</f>
        <v>Success</v>
      </c>
      <c r="F922" s="7" t="str">
        <f>IF(OR(E922="Success",E922="Qualified Success"),"Current",IF(E922="Failure",IF(RIGHT(D922,6)="Future","Future",IF(RIGHT(D922,10)="Irrelevant","Irrelevant","Current")),""))</f>
        <v>Current</v>
      </c>
      <c r="G922" s="7" t="str">
        <f>IF(OR(ISBLANK(D922),D922="Unclassifiable &gt;"),"",IF(ISNUMBER(SEARCH("Utterance",D922)),"Utterance",IF(ISNUMBER(SEARCH("Response",D922)),"Response",IF(ISNUMBER(SEARCH("Interaction",D922)),"Interaction",IF(ISNUMBER(SEARCH("System",D922)),"System","")))))</f>
        <v/>
      </c>
      <c r="H922" s="7" t="str">
        <f>IF(G922="Utterance", IF(ISNUMBER(SEARCH("Unrecognized",D922)), "Unrecognized", IF(ISNUMBER(SEARCH("Mismatched",D922)), "Mismatched", IF(ISNUMBER(SEARCH("False Positive",D922)), "False Positive", "Irrelevant"))), "")</f>
        <v/>
      </c>
      <c r="J922" s="7" t="s">
        <v>3748</v>
      </c>
      <c r="K922" s="7" t="s">
        <v>3353</v>
      </c>
      <c r="L922" s="9">
        <v>44988</v>
      </c>
      <c r="M922" s="13">
        <v>0.33554398148148151</v>
      </c>
      <c r="N922" s="14">
        <v>204440003499713</v>
      </c>
      <c r="O922" s="7">
        <f>IF(LEN(TRIM($A922))=0,0,LEN($A922)-LEN(SUBSTITUTE($A922," ",""))+1)</f>
        <v>1</v>
      </c>
      <c r="P922">
        <f t="shared" si="14"/>
        <v>3411</v>
      </c>
    </row>
    <row r="923" spans="1:16" ht="112" x14ac:dyDescent="0.2">
      <c r="A923" s="8" t="s">
        <v>321</v>
      </c>
      <c r="C923" s="7" t="s">
        <v>4</v>
      </c>
      <c r="K923" s="7" t="s">
        <v>3353</v>
      </c>
      <c r="L923" s="9">
        <v>44988</v>
      </c>
      <c r="M923" s="13">
        <v>0.33554398148148151</v>
      </c>
      <c r="N923" s="14">
        <v>204440003499713</v>
      </c>
      <c r="P923" t="str">
        <f t="shared" si="14"/>
        <v/>
      </c>
    </row>
    <row r="924" spans="1:16" ht="16" x14ac:dyDescent="0.2">
      <c r="A924" s="8" t="s">
        <v>3278</v>
      </c>
      <c r="C924" s="7" t="s">
        <v>2</v>
      </c>
      <c r="D924" s="7" t="s">
        <v>3389</v>
      </c>
      <c r="E924" s="7" t="str">
        <f>IF(OR(D924="", D924="___"),"", LEFT(D924,FIND(" &gt;",D924)-1))</f>
        <v>Success</v>
      </c>
      <c r="F924" s="7" t="str">
        <f>IF(OR(E924="Success",E924="Qualified Success"),"Current",IF(E924="Failure",IF(RIGHT(D924,6)="Future","Future",IF(RIGHT(D924,10)="Irrelevant","Irrelevant","Current")),""))</f>
        <v>Current</v>
      </c>
      <c r="G924" s="7" t="str">
        <f>IF(OR(ISBLANK(D924),D924="Unclassifiable &gt;"),"",IF(ISNUMBER(SEARCH("Utterance",D924)),"Utterance",IF(ISNUMBER(SEARCH("Response",D924)),"Response",IF(ISNUMBER(SEARCH("Interaction",D924)),"Interaction",IF(ISNUMBER(SEARCH("System",D924)),"System","")))))</f>
        <v/>
      </c>
      <c r="H924" s="7" t="str">
        <f>IF(G924="Utterance", IF(ISNUMBER(SEARCH("Unrecognized",D924)), "Unrecognized", IF(ISNUMBER(SEARCH("Mismatched",D924)), "Mismatched", IF(ISNUMBER(SEARCH("False Positive",D924)), "False Positive", "Irrelevant"))), "")</f>
        <v/>
      </c>
      <c r="J924" s="7" t="s">
        <v>3746</v>
      </c>
      <c r="K924" s="7" t="s">
        <v>3354</v>
      </c>
      <c r="L924" s="9">
        <v>44988</v>
      </c>
      <c r="M924" s="13">
        <v>0.33569444444444446</v>
      </c>
      <c r="N924" s="14">
        <v>513003276228611</v>
      </c>
      <c r="O924" s="7">
        <f>IF(LEN(TRIM($A924))=0,0,LEN($A924)-LEN(SUBSTITUTE($A924," ",""))+1)</f>
        <v>3</v>
      </c>
      <c r="P924">
        <f t="shared" si="14"/>
        <v>3411</v>
      </c>
    </row>
    <row r="925" spans="1:16" ht="128" x14ac:dyDescent="0.2">
      <c r="A925" s="8" t="s">
        <v>384</v>
      </c>
      <c r="C925" s="7" t="s">
        <v>4</v>
      </c>
      <c r="K925" s="7" t="s">
        <v>3354</v>
      </c>
      <c r="L925" s="9">
        <v>44988</v>
      </c>
      <c r="M925" s="13">
        <v>0.3357175925925926</v>
      </c>
      <c r="N925" s="14">
        <v>513003276228611</v>
      </c>
      <c r="P925" t="str">
        <f t="shared" si="14"/>
        <v/>
      </c>
    </row>
    <row r="926" spans="1:16" ht="16" x14ac:dyDescent="0.2">
      <c r="A926" s="8" t="s">
        <v>3308</v>
      </c>
      <c r="C926" s="7" t="s">
        <v>2</v>
      </c>
      <c r="D926" s="7" t="s">
        <v>3389</v>
      </c>
      <c r="E926" s="7" t="str">
        <f>IF(OR(D926="", D926="___"),"", LEFT(D926,FIND(" &gt;",D926)-1))</f>
        <v>Success</v>
      </c>
      <c r="F926" s="7" t="str">
        <f>IF(OR(E926="Success",E926="Qualified Success"),"Current",IF(E926="Failure",IF(RIGHT(D926,6)="Future","Future",IF(RIGHT(D926,10)="Irrelevant","Irrelevant","Current")),""))</f>
        <v>Current</v>
      </c>
      <c r="G926" s="7" t="str">
        <f>IF(OR(ISBLANK(D926),D926="Unclassifiable &gt;"),"",IF(ISNUMBER(SEARCH("Utterance",D926)),"Utterance",IF(ISNUMBER(SEARCH("Response",D926)),"Response",IF(ISNUMBER(SEARCH("Interaction",D926)),"Interaction",IF(ISNUMBER(SEARCH("System",D926)),"System","")))))</f>
        <v/>
      </c>
      <c r="H926" s="7" t="str">
        <f>IF(G926="Utterance", IF(ISNUMBER(SEARCH("Unrecognized",D926)), "Unrecognized", IF(ISNUMBER(SEARCH("Mismatched",D926)), "Mismatched", IF(ISNUMBER(SEARCH("False Positive",D926)), "False Positive", "Irrelevant"))), "")</f>
        <v/>
      </c>
      <c r="J926" s="7" t="s">
        <v>3431</v>
      </c>
      <c r="K926" s="7" t="s">
        <v>3354</v>
      </c>
      <c r="L926" s="9">
        <v>44988</v>
      </c>
      <c r="M926" s="13">
        <v>0.3376736111111111</v>
      </c>
      <c r="N926" s="14">
        <v>513003425337508</v>
      </c>
      <c r="O926" s="7">
        <f>IF(LEN(TRIM($A926))=0,0,LEN($A926)-LEN(SUBSTITUTE($A926," ",""))+1)</f>
        <v>7</v>
      </c>
      <c r="P926">
        <f t="shared" si="14"/>
        <v>3411</v>
      </c>
    </row>
    <row r="927" spans="1:16" ht="112" x14ac:dyDescent="0.2">
      <c r="A927" s="8" t="s">
        <v>2474</v>
      </c>
      <c r="C927" s="7" t="s">
        <v>4</v>
      </c>
      <c r="K927" s="7" t="s">
        <v>3354</v>
      </c>
      <c r="L927" s="9">
        <v>44988</v>
      </c>
      <c r="M927" s="13">
        <v>0.3376736111111111</v>
      </c>
      <c r="N927" s="14">
        <v>513003425337508</v>
      </c>
      <c r="P927" t="str">
        <f t="shared" si="14"/>
        <v/>
      </c>
    </row>
    <row r="928" spans="1:16" ht="32" x14ac:dyDescent="0.2">
      <c r="A928" s="8" t="s">
        <v>2596</v>
      </c>
      <c r="C928" s="7" t="s">
        <v>2</v>
      </c>
      <c r="D928" s="7" t="s">
        <v>3389</v>
      </c>
      <c r="E928" s="7" t="str">
        <f>IF(OR(D928="", D928="___"),"", LEFT(D928,FIND(" &gt;",D928)-1))</f>
        <v>Success</v>
      </c>
      <c r="F928" s="7" t="str">
        <f>IF(OR(E928="Success",E928="Qualified Success"),"Current",IF(E928="Failure",IF(RIGHT(D928,6)="Future","Future",IF(RIGHT(D928,10)="Irrelevant","Irrelevant","Current")),""))</f>
        <v>Current</v>
      </c>
      <c r="G928" s="7" t="str">
        <f>IF(OR(ISBLANK(D928),D928="Unclassifiable &gt;"),"",IF(ISNUMBER(SEARCH("Utterance",D928)),"Utterance",IF(ISNUMBER(SEARCH("Response",D928)),"Response",IF(ISNUMBER(SEARCH("Interaction",D928)),"Interaction",IF(ISNUMBER(SEARCH("System",D928)),"System","")))))</f>
        <v/>
      </c>
      <c r="H928" s="7" t="str">
        <f>IF(G928="Utterance", IF(ISNUMBER(SEARCH("Unrecognized",D928)), "Unrecognized", IF(ISNUMBER(SEARCH("Mismatched",D928)), "Mismatched", IF(ISNUMBER(SEARCH("False Positive",D928)), "False Positive", "Irrelevant"))), "")</f>
        <v/>
      </c>
      <c r="J928" s="7" t="s">
        <v>3434</v>
      </c>
      <c r="K928" s="7" t="s">
        <v>3354</v>
      </c>
      <c r="L928" s="9">
        <v>44988</v>
      </c>
      <c r="M928" s="13">
        <v>0.3397222222222222</v>
      </c>
      <c r="N928" s="14">
        <v>204440003537097</v>
      </c>
      <c r="O928" s="7">
        <f>IF(LEN(TRIM($A928))=0,0,LEN($A928)-LEN(SUBSTITUTE($A928," ",""))+1)</f>
        <v>39</v>
      </c>
      <c r="P928">
        <f t="shared" si="14"/>
        <v>3411</v>
      </c>
    </row>
    <row r="929" spans="1:16" ht="64" x14ac:dyDescent="0.2">
      <c r="A929" s="8" t="s">
        <v>331</v>
      </c>
      <c r="C929" s="7" t="s">
        <v>4</v>
      </c>
      <c r="K929" s="7" t="s">
        <v>3354</v>
      </c>
      <c r="L929" s="9">
        <v>44988</v>
      </c>
      <c r="M929" s="13">
        <v>0.3397222222222222</v>
      </c>
      <c r="N929" s="14">
        <v>204440003537097</v>
      </c>
      <c r="P929" t="str">
        <f t="shared" si="14"/>
        <v/>
      </c>
    </row>
    <row r="930" spans="1:16" ht="16" x14ac:dyDescent="0.2">
      <c r="A930" s="8" t="s">
        <v>3288</v>
      </c>
      <c r="C930" s="7" t="s">
        <v>2</v>
      </c>
      <c r="D930" s="7" t="s">
        <v>3389</v>
      </c>
      <c r="E930" s="7" t="str">
        <f>IF(OR(D930="", D930="___"),"", LEFT(D930,FIND(" &gt;",D930)-1))</f>
        <v>Success</v>
      </c>
      <c r="F930" s="7" t="str">
        <f>IF(OR(E930="Success",E930="Qualified Success"),"Current",IF(E930="Failure",IF(RIGHT(D930,6)="Future","Future",IF(RIGHT(D930,10)="Irrelevant","Irrelevant","Current")),""))</f>
        <v>Current</v>
      </c>
      <c r="G930" s="7" t="str">
        <f>IF(OR(ISBLANK(D930),D930="Unclassifiable &gt;"),"",IF(ISNUMBER(SEARCH("Utterance",D930)),"Utterance",IF(ISNUMBER(SEARCH("Response",D930)),"Response",IF(ISNUMBER(SEARCH("Interaction",D930)),"Interaction",IF(ISNUMBER(SEARCH("System",D930)),"System","")))))</f>
        <v/>
      </c>
      <c r="H930" s="7" t="str">
        <f>IF(G930="Utterance", IF(ISNUMBER(SEARCH("Unrecognized",D930)), "Unrecognized", IF(ISNUMBER(SEARCH("Mismatched",D930)), "Mismatched", IF(ISNUMBER(SEARCH("False Positive",D930)), "False Positive", "Irrelevant"))), "")</f>
        <v/>
      </c>
      <c r="J930" s="7" t="s">
        <v>3741</v>
      </c>
      <c r="K930" s="7" t="s">
        <v>3353</v>
      </c>
      <c r="L930" s="9">
        <v>44988</v>
      </c>
      <c r="M930" s="13">
        <v>0.34225694444444449</v>
      </c>
      <c r="N930" s="14">
        <v>513003286996486</v>
      </c>
      <c r="O930" s="7">
        <f>IF(LEN(TRIM($A930))=0,0,LEN($A930)-LEN(SUBSTITUTE($A930," ",""))+1)</f>
        <v>6</v>
      </c>
      <c r="P930">
        <f t="shared" si="14"/>
        <v>3411</v>
      </c>
    </row>
    <row r="931" spans="1:16" ht="160" x14ac:dyDescent="0.2">
      <c r="A931" s="8" t="s">
        <v>238</v>
      </c>
      <c r="C931" s="7" t="s">
        <v>4</v>
      </c>
      <c r="K931" s="7" t="s">
        <v>3353</v>
      </c>
      <c r="L931" s="9">
        <v>44988</v>
      </c>
      <c r="M931" s="13">
        <v>0.34225694444444449</v>
      </c>
      <c r="N931" s="14">
        <v>513003286996486</v>
      </c>
      <c r="P931" t="str">
        <f t="shared" si="14"/>
        <v/>
      </c>
    </row>
    <row r="932" spans="1:16" ht="16" x14ac:dyDescent="0.2">
      <c r="A932" s="8" t="s">
        <v>3161</v>
      </c>
      <c r="C932" s="7" t="s">
        <v>2</v>
      </c>
      <c r="D932" s="7" t="s">
        <v>3391</v>
      </c>
      <c r="E932" s="7" t="str">
        <f>IF(OR(D932="", D932="___"),"", LEFT(D932,FIND(" &gt;",D932)-1))</f>
        <v>Failure</v>
      </c>
      <c r="F932" s="7" t="str">
        <f>IF(OR(E932="Success",E932="Qualified Success"),"Current",IF(E932="Failure",IF(RIGHT(D932,6)="Future","Future",IF(RIGHT(D932,10)="Irrelevant","Irrelevant","Current")),""))</f>
        <v>Current</v>
      </c>
      <c r="G932" s="7" t="str">
        <f>IF(OR(ISBLANK(D932),D932="Unclassifiable &gt;"),"",IF(ISNUMBER(SEARCH("Utterance",D932)),"Utterance",IF(ISNUMBER(SEARCH("Response",D932)),"Response",IF(ISNUMBER(SEARCH("Interaction",D932)),"Interaction",IF(ISNUMBER(SEARCH("System",D932)),"System","")))))</f>
        <v>Utterance</v>
      </c>
      <c r="H932" s="7" t="str">
        <f>IF(G932="Utterance", IF(ISNUMBER(SEARCH("Unrecognized",D932)), "Unrecognized", IF(ISNUMBER(SEARCH("Mismatched",D932)), "Mismatched", IF(ISNUMBER(SEARCH("False Positive",D932)), "False Positive", "Irrelevant"))), "")</f>
        <v>Mismatched</v>
      </c>
      <c r="J932" s="7" t="s">
        <v>3743</v>
      </c>
      <c r="K932" s="7" t="s">
        <v>3353</v>
      </c>
      <c r="L932" s="9">
        <v>44988</v>
      </c>
      <c r="M932" s="13">
        <v>0.3425347222222222</v>
      </c>
      <c r="N932" s="14">
        <v>513002607336119</v>
      </c>
      <c r="O932" s="7">
        <f>IF(LEN(TRIM($A932))=0,0,LEN($A932)-LEN(SUBSTITUTE($A932," ",""))+1)</f>
        <v>11</v>
      </c>
      <c r="P932">
        <f t="shared" si="14"/>
        <v>705</v>
      </c>
    </row>
    <row r="933" spans="1:16" ht="144" x14ac:dyDescent="0.2">
      <c r="A933" s="8" t="s">
        <v>3514</v>
      </c>
      <c r="C933" s="7" t="s">
        <v>4</v>
      </c>
      <c r="K933" s="7" t="s">
        <v>3353</v>
      </c>
      <c r="L933" s="9">
        <v>44988</v>
      </c>
      <c r="M933" s="13">
        <v>0.34255787037037039</v>
      </c>
      <c r="N933" s="14">
        <v>513002607336119</v>
      </c>
      <c r="P933" t="str">
        <f t="shared" si="14"/>
        <v/>
      </c>
    </row>
    <row r="934" spans="1:16" ht="16" x14ac:dyDescent="0.2">
      <c r="A934" s="8" t="s">
        <v>158</v>
      </c>
      <c r="C934" s="7" t="s">
        <v>2</v>
      </c>
      <c r="D934" s="7" t="s">
        <v>3389</v>
      </c>
      <c r="E934" s="7" t="str">
        <f>IF(OR(D934="", D934="___"),"", LEFT(D934,FIND(" &gt;",D934)-1))</f>
        <v>Success</v>
      </c>
      <c r="F934" s="7" t="str">
        <f>IF(OR(E934="Success",E934="Qualified Success"),"Current",IF(E934="Failure",IF(RIGHT(D934,6)="Future","Future",IF(RIGHT(D934,10)="Irrelevant","Irrelevant","Current")),""))</f>
        <v>Current</v>
      </c>
      <c r="G934" s="7" t="str">
        <f>IF(OR(ISBLANK(D934),D934="Unclassifiable &gt;"),"",IF(ISNUMBER(SEARCH("Utterance",D934)),"Utterance",IF(ISNUMBER(SEARCH("Response",D934)),"Response",IF(ISNUMBER(SEARCH("Interaction",D934)),"Interaction",IF(ISNUMBER(SEARCH("System",D934)),"System","")))))</f>
        <v/>
      </c>
      <c r="H934" s="7" t="str">
        <f>IF(G934="Utterance", IF(ISNUMBER(SEARCH("Unrecognized",D934)), "Unrecognized", IF(ISNUMBER(SEARCH("Mismatched",D934)), "Mismatched", IF(ISNUMBER(SEARCH("False Positive",D934)), "False Positive", "Irrelevant"))), "")</f>
        <v/>
      </c>
      <c r="J934" s="7" t="s">
        <v>3744</v>
      </c>
      <c r="K934" s="7" t="s">
        <v>3354</v>
      </c>
      <c r="L934" s="9">
        <v>44988</v>
      </c>
      <c r="M934" s="13">
        <v>0.34401620370370373</v>
      </c>
      <c r="N934" s="14">
        <v>513002953384139</v>
      </c>
      <c r="O934" s="7">
        <f>IF(LEN(TRIM($A934))=0,0,LEN($A934)-LEN(SUBSTITUTE($A934," ",""))+1)</f>
        <v>4</v>
      </c>
      <c r="P934">
        <f t="shared" si="14"/>
        <v>3411</v>
      </c>
    </row>
    <row r="935" spans="1:16" ht="128" x14ac:dyDescent="0.2">
      <c r="A935" s="8" t="s">
        <v>1839</v>
      </c>
      <c r="C935" s="7" t="s">
        <v>4</v>
      </c>
      <c r="K935" s="7" t="s">
        <v>3354</v>
      </c>
      <c r="L935" s="9">
        <v>44988</v>
      </c>
      <c r="M935" s="13">
        <v>0.34401620370370373</v>
      </c>
      <c r="N935" s="14">
        <v>513002953384139</v>
      </c>
      <c r="P935" t="str">
        <f t="shared" si="14"/>
        <v/>
      </c>
    </row>
    <row r="936" spans="1:16" ht="16" x14ac:dyDescent="0.2">
      <c r="A936" s="8" t="s">
        <v>703</v>
      </c>
      <c r="C936" s="7" t="s">
        <v>2</v>
      </c>
      <c r="D936" s="7" t="s">
        <v>3389</v>
      </c>
      <c r="E936" s="7" t="str">
        <f>IF(OR(D936="", D936="___"),"", LEFT(D936,FIND(" &gt;",D936)-1))</f>
        <v>Success</v>
      </c>
      <c r="F936" s="7" t="str">
        <f>IF(OR(E936="Success",E936="Qualified Success"),"Current",IF(E936="Failure",IF(RIGHT(D936,6)="Future","Future",IF(RIGHT(D936,10)="Irrelevant","Irrelevant","Current")),""))</f>
        <v>Current</v>
      </c>
      <c r="G936" s="7" t="str">
        <f>IF(OR(ISBLANK(D936),D936="Unclassifiable &gt;"),"",IF(ISNUMBER(SEARCH("Utterance",D936)),"Utterance",IF(ISNUMBER(SEARCH("Response",D936)),"Response",IF(ISNUMBER(SEARCH("Interaction",D936)),"Interaction",IF(ISNUMBER(SEARCH("System",D936)),"System","")))))</f>
        <v/>
      </c>
      <c r="H936" s="7" t="str">
        <f>IF(G936="Utterance", IF(ISNUMBER(SEARCH("Unrecognized",D936)), "Unrecognized", IF(ISNUMBER(SEARCH("Mismatched",D936)), "Mismatched", IF(ISNUMBER(SEARCH("False Positive",D936)), "False Positive", "Irrelevant"))), "")</f>
        <v/>
      </c>
      <c r="J936" s="7" t="s">
        <v>3756</v>
      </c>
      <c r="K936" s="7" t="s">
        <v>3353</v>
      </c>
      <c r="L936" s="9">
        <v>44988</v>
      </c>
      <c r="M936" s="13">
        <v>0.34445601851851854</v>
      </c>
      <c r="N936" s="14">
        <v>204440003499659</v>
      </c>
      <c r="O936" s="7">
        <f>IF(LEN(TRIM($A936))=0,0,LEN($A936)-LEN(SUBSTITUTE($A936," ",""))+1)</f>
        <v>1</v>
      </c>
      <c r="P936">
        <f t="shared" si="14"/>
        <v>3411</v>
      </c>
    </row>
    <row r="937" spans="1:16" ht="144" x14ac:dyDescent="0.2">
      <c r="A937" s="8" t="s">
        <v>2250</v>
      </c>
      <c r="C937" s="7" t="s">
        <v>4</v>
      </c>
      <c r="K937" s="7" t="s">
        <v>3353</v>
      </c>
      <c r="L937" s="9">
        <v>44988</v>
      </c>
      <c r="M937" s="13">
        <v>0.34446759259259263</v>
      </c>
      <c r="N937" s="14">
        <v>204440003499659</v>
      </c>
      <c r="P937" t="str">
        <f t="shared" si="14"/>
        <v/>
      </c>
    </row>
    <row r="938" spans="1:16" ht="16" x14ac:dyDescent="0.2">
      <c r="A938" s="8" t="s">
        <v>2662</v>
      </c>
      <c r="C938" s="7" t="s">
        <v>2</v>
      </c>
      <c r="D938" s="7" t="s">
        <v>3391</v>
      </c>
      <c r="E938" s="7" t="str">
        <f>IF(OR(D938="", D938="___"),"", LEFT(D938,FIND(" &gt;",D938)-1))</f>
        <v>Failure</v>
      </c>
      <c r="F938" s="7" t="str">
        <f>IF(OR(E938="Success",E938="Qualified Success"),"Current",IF(E938="Failure",IF(RIGHT(D938,6)="Future","Future",IF(RIGHT(D938,10)="Irrelevant","Irrelevant","Current")),""))</f>
        <v>Current</v>
      </c>
      <c r="G938" s="7" t="str">
        <f>IF(OR(ISBLANK(D938),D938="Unclassifiable &gt;"),"",IF(ISNUMBER(SEARCH("Utterance",D938)),"Utterance",IF(ISNUMBER(SEARCH("Response",D938)),"Response",IF(ISNUMBER(SEARCH("Interaction",D938)),"Interaction",IF(ISNUMBER(SEARCH("System",D938)),"System","")))))</f>
        <v>Utterance</v>
      </c>
      <c r="H938" s="7" t="str">
        <f>IF(G938="Utterance", IF(ISNUMBER(SEARCH("Unrecognized",D938)), "Unrecognized", IF(ISNUMBER(SEARCH("Mismatched",D938)), "Mismatched", IF(ISNUMBER(SEARCH("False Positive",D938)), "False Positive", "Irrelevant"))), "")</f>
        <v>Mismatched</v>
      </c>
      <c r="J938" s="7" t="s">
        <v>3749</v>
      </c>
      <c r="K938" s="7" t="s">
        <v>3353</v>
      </c>
      <c r="L938" s="9">
        <v>44988</v>
      </c>
      <c r="M938" s="13">
        <v>0.34693287037037041</v>
      </c>
      <c r="N938" s="14">
        <v>204440003538815</v>
      </c>
      <c r="O938" s="7">
        <f>IF(LEN(TRIM($A938))=0,0,LEN($A938)-LEN(SUBSTITUTE($A938," ",""))+1)</f>
        <v>6</v>
      </c>
      <c r="P938">
        <f t="shared" si="14"/>
        <v>705</v>
      </c>
    </row>
    <row r="939" spans="1:16" ht="96" x14ac:dyDescent="0.2">
      <c r="A939" s="8" t="s">
        <v>783</v>
      </c>
      <c r="C939" s="7" t="s">
        <v>4</v>
      </c>
      <c r="K939" s="7" t="s">
        <v>3353</v>
      </c>
      <c r="L939" s="9">
        <v>44988</v>
      </c>
      <c r="M939" s="13">
        <v>0.34693287037037041</v>
      </c>
      <c r="N939" s="14">
        <v>204440003538815</v>
      </c>
      <c r="P939" t="str">
        <f t="shared" si="14"/>
        <v/>
      </c>
    </row>
    <row r="940" spans="1:16" ht="16" x14ac:dyDescent="0.2">
      <c r="A940" s="8" t="s">
        <v>2273</v>
      </c>
      <c r="C940" s="7" t="s">
        <v>2</v>
      </c>
      <c r="D940" s="7" t="s">
        <v>3411</v>
      </c>
      <c r="E940" s="7" t="str">
        <f>IF(OR(D940="", D940="___"),"", LEFT(D940,FIND(" &gt;",D940)-1))</f>
        <v>Qualified Success</v>
      </c>
      <c r="F940" s="7" t="str">
        <f>IF(OR(E940="Success",E940="Qualified Success"),"Current",IF(E940="Failure",IF(RIGHT(D940,6)="Future","Future",IF(RIGHT(D940,10)="Irrelevant","Irrelevant","Current")),""))</f>
        <v>Current</v>
      </c>
      <c r="G940" s="7" t="str">
        <f>IF(OR(ISBLANK(D940),D940="Unclassifiable &gt;"),"",IF(ISNUMBER(SEARCH("Utterance",D940)),"Utterance",IF(ISNUMBER(SEARCH("Response",D940)),"Response",IF(ISNUMBER(SEARCH("Interaction",D940)),"Interaction",IF(ISNUMBER(SEARCH("System",D940)),"System","")))))</f>
        <v>Response</v>
      </c>
      <c r="H940" s="7" t="str">
        <f>IF(G940="Utterance", IF(ISNUMBER(SEARCH("Unrecognized",D940)), "Unrecognized", IF(ISNUMBER(SEARCH("Mismatched",D940)), "Mismatched", IF(ISNUMBER(SEARCH("False Positive",D940)), "False Positive", "Irrelevant"))), "")</f>
        <v/>
      </c>
      <c r="J940" s="7" t="s">
        <v>213</v>
      </c>
      <c r="K940" s="7" t="s">
        <v>3354</v>
      </c>
      <c r="L940" s="9">
        <v>44988</v>
      </c>
      <c r="M940" s="13">
        <v>0.34858796296296296</v>
      </c>
      <c r="N940" s="14">
        <v>513002953384139</v>
      </c>
      <c r="O940" s="7">
        <f>IF(LEN(TRIM($A940))=0,0,LEN($A940)-LEN(SUBSTITUTE($A940," ",""))+1)</f>
        <v>6</v>
      </c>
      <c r="P940">
        <f t="shared" si="14"/>
        <v>201</v>
      </c>
    </row>
    <row r="941" spans="1:16" ht="128" x14ac:dyDescent="0.2">
      <c r="A941" s="8" t="s">
        <v>1862</v>
      </c>
      <c r="C941" s="7" t="s">
        <v>4</v>
      </c>
      <c r="K941" s="7" t="s">
        <v>3354</v>
      </c>
      <c r="L941" s="9">
        <v>44988</v>
      </c>
      <c r="M941" s="13">
        <v>0.348599537037037</v>
      </c>
      <c r="N941" s="14">
        <v>513002953384139</v>
      </c>
      <c r="P941" t="str">
        <f t="shared" si="14"/>
        <v/>
      </c>
    </row>
    <row r="942" spans="1:16" ht="16" x14ac:dyDescent="0.2">
      <c r="A942" s="8" t="s">
        <v>514</v>
      </c>
      <c r="B942" s="7" t="s">
        <v>3487</v>
      </c>
      <c r="C942" s="7" t="s">
        <v>2</v>
      </c>
      <c r="D942" s="7" t="s">
        <v>3389</v>
      </c>
      <c r="E942" s="7" t="str">
        <f>IF(OR(D942="", D942="___"),"", LEFT(D942,FIND(" &gt;",D942)-1))</f>
        <v>Success</v>
      </c>
      <c r="F942" s="7" t="str">
        <f>IF(OR(E942="Success",E942="Qualified Success"),"Current",IF(E942="Failure",IF(RIGHT(D942,6)="Future","Future",IF(RIGHT(D942,10)="Irrelevant","Irrelevant","Current")),""))</f>
        <v>Current</v>
      </c>
      <c r="G942" s="7" t="str">
        <f>IF(OR(ISBLANK(D942),D942="Unclassifiable &gt;"),"",IF(ISNUMBER(SEARCH("Utterance",D942)),"Utterance",IF(ISNUMBER(SEARCH("Response",D942)),"Response",IF(ISNUMBER(SEARCH("Interaction",D942)),"Interaction",IF(ISNUMBER(SEARCH("System",D942)),"System","")))))</f>
        <v/>
      </c>
      <c r="H942" s="7" t="str">
        <f>IF(G942="Utterance", IF(ISNUMBER(SEARCH("Unrecognized",D942)), "Unrecognized", IF(ISNUMBER(SEARCH("Mismatched",D942)), "Mismatched", IF(ISNUMBER(SEARCH("False Positive",D942)), "False Positive", "Irrelevant"))), "")</f>
        <v/>
      </c>
      <c r="J942" s="7" t="s">
        <v>3439</v>
      </c>
      <c r="K942" s="7" t="s">
        <v>3354</v>
      </c>
      <c r="L942" s="9">
        <v>44988</v>
      </c>
      <c r="M942" s="13">
        <v>0.34877314814814814</v>
      </c>
      <c r="N942" s="14">
        <v>513002275469125</v>
      </c>
      <c r="O942" s="7">
        <f>IF(LEN(TRIM($A942))=0,0,LEN($A942)-LEN(SUBSTITUTE($A942," ",""))+1)</f>
        <v>3</v>
      </c>
      <c r="P942">
        <f t="shared" si="14"/>
        <v>3411</v>
      </c>
    </row>
    <row r="943" spans="1:16" ht="32" x14ac:dyDescent="0.2">
      <c r="A943" s="8" t="s">
        <v>3382</v>
      </c>
      <c r="C943" s="7" t="s">
        <v>4</v>
      </c>
      <c r="K943" s="7" t="s">
        <v>3354</v>
      </c>
      <c r="L943" s="9">
        <v>44988</v>
      </c>
      <c r="M943" s="13">
        <v>0.34879629629629627</v>
      </c>
      <c r="N943" s="14">
        <v>513002275469125</v>
      </c>
      <c r="P943" t="str">
        <f t="shared" si="14"/>
        <v/>
      </c>
    </row>
    <row r="944" spans="1:16" ht="96" x14ac:dyDescent="0.2">
      <c r="A944" s="8" t="s">
        <v>3094</v>
      </c>
      <c r="C944" s="7" t="s">
        <v>4</v>
      </c>
      <c r="K944" s="7" t="s">
        <v>3354</v>
      </c>
      <c r="L944" s="9">
        <v>44988</v>
      </c>
      <c r="M944" s="13">
        <v>0.34879629629629627</v>
      </c>
      <c r="N944" s="14">
        <v>513002275469125</v>
      </c>
      <c r="P944" t="str">
        <f t="shared" si="14"/>
        <v/>
      </c>
    </row>
    <row r="945" spans="1:16" ht="32" x14ac:dyDescent="0.2">
      <c r="A945" s="8" t="s">
        <v>268</v>
      </c>
      <c r="C945" s="7" t="s">
        <v>4</v>
      </c>
      <c r="K945" s="7" t="s">
        <v>3354</v>
      </c>
      <c r="L945" s="9">
        <v>44988</v>
      </c>
      <c r="M945" s="13">
        <v>0.34879629629629627</v>
      </c>
      <c r="N945" s="14">
        <v>513002275469125</v>
      </c>
      <c r="P945" t="str">
        <f t="shared" si="14"/>
        <v/>
      </c>
    </row>
    <row r="946" spans="1:16" ht="16" x14ac:dyDescent="0.2">
      <c r="A946" s="8" t="s">
        <v>259</v>
      </c>
      <c r="B946" s="7" t="s">
        <v>3487</v>
      </c>
      <c r="C946" s="7" t="s">
        <v>2</v>
      </c>
      <c r="D946" s="7" t="s">
        <v>3389</v>
      </c>
      <c r="E946" s="7" t="str">
        <f>IF(OR(D946="", D946="___"),"", LEFT(D946,FIND(" &gt;",D946)-1))</f>
        <v>Success</v>
      </c>
      <c r="F946" s="7" t="str">
        <f>IF(OR(E946="Success",E946="Qualified Success"),"Current",IF(E946="Failure",IF(RIGHT(D946,6)="Future","Future",IF(RIGHT(D946,10)="Irrelevant","Irrelevant","Current")),""))</f>
        <v>Current</v>
      </c>
      <c r="G946" s="7" t="str">
        <f>IF(OR(ISBLANK(D946),D946="Unclassifiable &gt;"),"",IF(ISNUMBER(SEARCH("Utterance",D946)),"Utterance",IF(ISNUMBER(SEARCH("Response",D946)),"Response",IF(ISNUMBER(SEARCH("Interaction",D946)),"Interaction",IF(ISNUMBER(SEARCH("System",D946)),"System","")))))</f>
        <v/>
      </c>
      <c r="H946" s="7" t="str">
        <f>IF(G946="Utterance", IF(ISNUMBER(SEARCH("Unrecognized",D946)), "Unrecognized", IF(ISNUMBER(SEARCH("Mismatched",D946)), "Mismatched", IF(ISNUMBER(SEARCH("False Positive",D946)), "False Positive", "Irrelevant"))), "")</f>
        <v/>
      </c>
      <c r="I946" s="7" t="s">
        <v>3440</v>
      </c>
      <c r="J946" s="7" t="s">
        <v>3743</v>
      </c>
      <c r="K946" s="7" t="s">
        <v>3354</v>
      </c>
      <c r="L946" s="9">
        <v>44988</v>
      </c>
      <c r="M946" s="13">
        <v>0.35094907407407411</v>
      </c>
      <c r="N946" s="14">
        <v>204440003487275</v>
      </c>
      <c r="O946" s="7">
        <f>IF(LEN(TRIM($A946))=0,0,LEN($A946)-LEN(SUBSTITUTE($A946," ",""))+1)</f>
        <v>4</v>
      </c>
      <c r="P946">
        <f t="shared" si="14"/>
        <v>3411</v>
      </c>
    </row>
    <row r="947" spans="1:16" ht="240" x14ac:dyDescent="0.2">
      <c r="A947" s="8" t="s">
        <v>3567</v>
      </c>
      <c r="C947" s="7" t="s">
        <v>4</v>
      </c>
      <c r="K947" s="7" t="s">
        <v>3354</v>
      </c>
      <c r="L947" s="9">
        <v>44988</v>
      </c>
      <c r="M947" s="13">
        <v>0.35097222222222224</v>
      </c>
      <c r="N947" s="14">
        <v>204440003487275</v>
      </c>
      <c r="P947" t="str">
        <f t="shared" si="14"/>
        <v/>
      </c>
    </row>
    <row r="948" spans="1:16" ht="16" x14ac:dyDescent="0.2">
      <c r="A948" s="8" t="s">
        <v>1886</v>
      </c>
      <c r="C948" s="7" t="s">
        <v>2</v>
      </c>
      <c r="D948" s="7" t="s">
        <v>3405</v>
      </c>
      <c r="E948" s="7" t="str">
        <f>IF(OR(D948="", D948="___"),"", LEFT(D948,FIND(" &gt;",D948)-1))</f>
        <v>Failure</v>
      </c>
      <c r="F948" s="7" t="str">
        <f>IF(OR(E948="Success",E948="Qualified Success"),"Current",IF(E948="Failure",IF(RIGHT(D948,6)="Future","Future",IF(RIGHT(D948,10)="Irrelevant","Irrelevant","Current")),""))</f>
        <v>Current</v>
      </c>
      <c r="G948" s="7" t="str">
        <f>IF(OR(ISBLANK(D948),D948="Unclassifiable &gt;"),"",IF(ISNUMBER(SEARCH("Utterance",D948)),"Utterance",IF(ISNUMBER(SEARCH("Response",D948)),"Response",IF(ISNUMBER(SEARCH("Interaction",D948)),"Interaction",IF(ISNUMBER(SEARCH("System",D948)),"System","")))))</f>
        <v>System</v>
      </c>
      <c r="H948" s="7" t="str">
        <f>IF(G948="Utterance", IF(ISNUMBER(SEARCH("Unrecognized",D948)), "Unrecognized", IF(ISNUMBER(SEARCH("Mismatched",D948)), "Mismatched", IF(ISNUMBER(SEARCH("False Positive",D948)), "False Positive", "Irrelevant"))), "")</f>
        <v/>
      </c>
      <c r="I948" s="7" t="s">
        <v>152</v>
      </c>
      <c r="J948" s="7" t="s">
        <v>3743</v>
      </c>
      <c r="K948" s="7" t="s">
        <v>3354</v>
      </c>
      <c r="L948" s="9">
        <v>44988</v>
      </c>
      <c r="M948" s="13">
        <v>0.35194444444444445</v>
      </c>
      <c r="N948" s="14">
        <v>204440003487275</v>
      </c>
      <c r="O948" s="7">
        <f>IF(LEN(TRIM($A948))=0,0,LEN($A948)-LEN(SUBSTITUTE($A948," ",""))+1)</f>
        <v>2</v>
      </c>
      <c r="P948">
        <f t="shared" si="14"/>
        <v>168</v>
      </c>
    </row>
    <row r="949" spans="1:16" ht="16" x14ac:dyDescent="0.2">
      <c r="A949" s="8" t="s">
        <v>152</v>
      </c>
      <c r="C949" s="7" t="s">
        <v>4</v>
      </c>
      <c r="I949" s="7" t="s">
        <v>3440</v>
      </c>
      <c r="K949" s="7" t="s">
        <v>3354</v>
      </c>
      <c r="L949" s="9">
        <v>44988</v>
      </c>
      <c r="M949" s="13">
        <v>0.35194444444444445</v>
      </c>
      <c r="N949" s="14">
        <v>204440003487275</v>
      </c>
      <c r="P949" t="str">
        <f t="shared" si="14"/>
        <v/>
      </c>
    </row>
    <row r="950" spans="1:16" ht="16" x14ac:dyDescent="0.2">
      <c r="A950" s="8" t="s">
        <v>158</v>
      </c>
      <c r="C950" s="7" t="s">
        <v>2</v>
      </c>
      <c r="D950" s="7" t="s">
        <v>3405</v>
      </c>
      <c r="E950" s="7" t="str">
        <f>IF(OR(D950="", D950="___"),"", LEFT(D950,FIND(" &gt;",D950)-1))</f>
        <v>Failure</v>
      </c>
      <c r="F950" s="7" t="str">
        <f>IF(OR(E950="Success",E950="Qualified Success"),"Current",IF(E950="Failure",IF(RIGHT(D950,6)="Future","Future",IF(RIGHT(D950,10)="Irrelevant","Irrelevant","Current")),""))</f>
        <v>Current</v>
      </c>
      <c r="G950" s="7" t="str">
        <f>IF(OR(ISBLANK(D950),D950="Unclassifiable &gt;"),"",IF(ISNUMBER(SEARCH("Utterance",D950)),"Utterance",IF(ISNUMBER(SEARCH("Response",D950)),"Response",IF(ISNUMBER(SEARCH("Interaction",D950)),"Interaction",IF(ISNUMBER(SEARCH("System",D950)),"System","")))))</f>
        <v>System</v>
      </c>
      <c r="H950" s="7" t="str">
        <f>IF(G950="Utterance", IF(ISNUMBER(SEARCH("Unrecognized",D950)), "Unrecognized", IF(ISNUMBER(SEARCH("Mismatched",D950)), "Mismatched", IF(ISNUMBER(SEARCH("False Positive",D950)), "False Positive", "Irrelevant"))), "")</f>
        <v/>
      </c>
      <c r="I950" s="7" t="s">
        <v>152</v>
      </c>
      <c r="J950" s="7" t="s">
        <v>3744</v>
      </c>
      <c r="K950" s="7" t="s">
        <v>3354</v>
      </c>
      <c r="L950" s="9">
        <v>44988</v>
      </c>
      <c r="M950" s="13">
        <v>0.35219907407407408</v>
      </c>
      <c r="N950" s="14">
        <v>204440003487275</v>
      </c>
      <c r="O950" s="7">
        <f>IF(LEN(TRIM($A950))=0,0,LEN($A950)-LEN(SUBSTITUTE($A950," ",""))+1)</f>
        <v>4</v>
      </c>
      <c r="P950">
        <f t="shared" si="14"/>
        <v>168</v>
      </c>
    </row>
    <row r="951" spans="1:16" ht="16" x14ac:dyDescent="0.2">
      <c r="A951" s="8" t="s">
        <v>152</v>
      </c>
      <c r="C951" s="7" t="s">
        <v>4</v>
      </c>
      <c r="K951" s="7" t="s">
        <v>3354</v>
      </c>
      <c r="L951" s="9">
        <v>44988</v>
      </c>
      <c r="M951" s="13">
        <v>0.35219907407407408</v>
      </c>
      <c r="N951" s="14">
        <v>204440003487275</v>
      </c>
      <c r="P951" t="str">
        <f t="shared" si="14"/>
        <v/>
      </c>
    </row>
    <row r="952" spans="1:16" ht="16" x14ac:dyDescent="0.2">
      <c r="A952" s="8" t="s">
        <v>3204</v>
      </c>
      <c r="C952" s="7" t="s">
        <v>2</v>
      </c>
      <c r="D952" s="7" t="s">
        <v>3389</v>
      </c>
      <c r="E952" s="7" t="str">
        <f>IF(OR(D952="", D952="___"),"", LEFT(D952,FIND(" &gt;",D952)-1))</f>
        <v>Success</v>
      </c>
      <c r="F952" s="7" t="str">
        <f>IF(OR(E952="Success",E952="Qualified Success"),"Current",IF(E952="Failure",IF(RIGHT(D952,6)="Future","Future",IF(RIGHT(D952,10)="Irrelevant","Irrelevant","Current")),""))</f>
        <v>Current</v>
      </c>
      <c r="G952" s="7" t="str">
        <f>IF(OR(ISBLANK(D952),D952="Unclassifiable &gt;"),"",IF(ISNUMBER(SEARCH("Utterance",D952)),"Utterance",IF(ISNUMBER(SEARCH("Response",D952)),"Response",IF(ISNUMBER(SEARCH("Interaction",D952)),"Interaction",IF(ISNUMBER(SEARCH("System",D952)),"System","")))))</f>
        <v/>
      </c>
      <c r="H952" s="7" t="str">
        <f>IF(G952="Utterance", IF(ISNUMBER(SEARCH("Unrecognized",D952)), "Unrecognized", IF(ISNUMBER(SEARCH("Mismatched",D952)), "Mismatched", IF(ISNUMBER(SEARCH("False Positive",D952)), "False Positive", "Irrelevant"))), "")</f>
        <v/>
      </c>
      <c r="J952" s="7" t="s">
        <v>3744</v>
      </c>
      <c r="K952" s="7" t="s">
        <v>3354</v>
      </c>
      <c r="L952" s="9">
        <v>44988</v>
      </c>
      <c r="M952" s="13">
        <v>0.35288194444444443</v>
      </c>
      <c r="N952" s="14">
        <v>513002953384139</v>
      </c>
      <c r="O952" s="7">
        <f>IF(LEN(TRIM($A952))=0,0,LEN($A952)-LEN(SUBSTITUTE($A952," ",""))+1)</f>
        <v>3</v>
      </c>
      <c r="P952">
        <f t="shared" si="14"/>
        <v>3411</v>
      </c>
    </row>
    <row r="953" spans="1:16" ht="128" x14ac:dyDescent="0.2">
      <c r="A953" s="8" t="s">
        <v>1839</v>
      </c>
      <c r="C953" s="7" t="s">
        <v>4</v>
      </c>
      <c r="K953" s="7" t="s">
        <v>3354</v>
      </c>
      <c r="L953" s="9">
        <v>44988</v>
      </c>
      <c r="M953" s="13">
        <v>0.35288194444444443</v>
      </c>
      <c r="N953" s="14">
        <v>513002953384139</v>
      </c>
      <c r="P953" t="str">
        <f t="shared" si="14"/>
        <v/>
      </c>
    </row>
    <row r="954" spans="1:16" ht="16" x14ac:dyDescent="0.2">
      <c r="A954" s="8" t="s">
        <v>9</v>
      </c>
      <c r="B954" s="7" t="s">
        <v>3487</v>
      </c>
      <c r="C954" s="7" t="s">
        <v>2</v>
      </c>
      <c r="D954" s="7" t="s">
        <v>3389</v>
      </c>
      <c r="E954" s="7" t="str">
        <f>IF(OR(D954="", D954="___"),"", LEFT(D954,FIND(" &gt;",D954)-1))</f>
        <v>Success</v>
      </c>
      <c r="F954" s="7" t="str">
        <f>IF(OR(E954="Success",E954="Qualified Success"),"Current",IF(E954="Failure",IF(RIGHT(D954,6)="Future","Future",IF(RIGHT(D954,10)="Irrelevant","Irrelevant","Current")),""))</f>
        <v>Current</v>
      </c>
      <c r="G954" s="7" t="str">
        <f>IF(OR(ISBLANK(D954),D954="Unclassifiable &gt;"),"",IF(ISNUMBER(SEARCH("Utterance",D954)),"Utterance",IF(ISNUMBER(SEARCH("Response",D954)),"Response",IF(ISNUMBER(SEARCH("Interaction",D954)),"Interaction",IF(ISNUMBER(SEARCH("System",D954)),"System","")))))</f>
        <v/>
      </c>
      <c r="H954" s="7" t="str">
        <f>IF(G954="Utterance", IF(ISNUMBER(SEARCH("Unrecognized",D954)), "Unrecognized", IF(ISNUMBER(SEARCH("Mismatched",D954)), "Mismatched", IF(ISNUMBER(SEARCH("False Positive",D954)), "False Positive", "Irrelevant"))), "")</f>
        <v/>
      </c>
      <c r="J954" s="7" t="s">
        <v>3445</v>
      </c>
      <c r="K954" s="7" t="s">
        <v>3354</v>
      </c>
      <c r="L954" s="9">
        <v>44988</v>
      </c>
      <c r="M954" s="13">
        <v>0.3532986111111111</v>
      </c>
      <c r="N954" s="14">
        <v>202000631074836</v>
      </c>
      <c r="O954" s="7">
        <f>IF(LEN(TRIM($A954))=0,0,LEN($A954)-LEN(SUBSTITUTE($A954," ",""))+1)</f>
        <v>6</v>
      </c>
      <c r="P954">
        <f t="shared" si="14"/>
        <v>3411</v>
      </c>
    </row>
    <row r="955" spans="1:16" ht="16" x14ac:dyDescent="0.2">
      <c r="A955" s="8" t="s">
        <v>112</v>
      </c>
      <c r="C955" s="7" t="s">
        <v>4</v>
      </c>
      <c r="K955" s="7" t="s">
        <v>3354</v>
      </c>
      <c r="L955" s="9">
        <v>44988</v>
      </c>
      <c r="M955" s="13">
        <v>0.35334490740740737</v>
      </c>
      <c r="N955" s="14">
        <v>202000631074836</v>
      </c>
      <c r="P955" t="str">
        <f t="shared" si="14"/>
        <v/>
      </c>
    </row>
    <row r="956" spans="1:16" ht="409.6" x14ac:dyDescent="0.2">
      <c r="A956" s="8" t="s">
        <v>113</v>
      </c>
      <c r="C956" s="7" t="s">
        <v>4</v>
      </c>
      <c r="K956" s="7" t="s">
        <v>3354</v>
      </c>
      <c r="L956" s="9">
        <v>44988</v>
      </c>
      <c r="M956" s="13">
        <v>0.35334490740740737</v>
      </c>
      <c r="N956" s="14">
        <v>202000631074836</v>
      </c>
      <c r="P956" t="str">
        <f t="shared" si="14"/>
        <v/>
      </c>
    </row>
    <row r="957" spans="1:16" ht="48" x14ac:dyDescent="0.2">
      <c r="A957" s="8" t="s">
        <v>33</v>
      </c>
      <c r="C957" s="7" t="s">
        <v>4</v>
      </c>
      <c r="K957" s="7" t="s">
        <v>3354</v>
      </c>
      <c r="L957" s="9">
        <v>44988</v>
      </c>
      <c r="M957" s="13">
        <v>0.35334490740740737</v>
      </c>
      <c r="N957" s="14">
        <v>202000631074836</v>
      </c>
      <c r="P957" t="str">
        <f t="shared" si="14"/>
        <v/>
      </c>
    </row>
    <row r="958" spans="1:16" ht="16" x14ac:dyDescent="0.2">
      <c r="A958" s="8" t="s">
        <v>3024</v>
      </c>
      <c r="C958" s="7" t="s">
        <v>2</v>
      </c>
      <c r="D958" s="7" t="s">
        <v>3389</v>
      </c>
      <c r="E958" s="7" t="str">
        <f>IF(OR(D958="", D958="___"),"", LEFT(D958,FIND(" &gt;",D958)-1))</f>
        <v>Success</v>
      </c>
      <c r="F958" s="7" t="str">
        <f>IF(OR(E958="Success",E958="Qualified Success"),"Current",IF(E958="Failure",IF(RIGHT(D958,6)="Future","Future",IF(RIGHT(D958,10)="Irrelevant","Irrelevant","Current")),""))</f>
        <v>Current</v>
      </c>
      <c r="G958" s="7" t="str">
        <f>IF(OR(ISBLANK(D958),D958="Unclassifiable &gt;"),"",IF(ISNUMBER(SEARCH("Utterance",D958)),"Utterance",IF(ISNUMBER(SEARCH("Response",D958)),"Response",IF(ISNUMBER(SEARCH("Interaction",D958)),"Interaction",IF(ISNUMBER(SEARCH("System",D958)),"System","")))))</f>
        <v/>
      </c>
      <c r="H958" s="7" t="str">
        <f>IF(G958="Utterance", IF(ISNUMBER(SEARCH("Unrecognized",D958)), "Unrecognized", IF(ISNUMBER(SEARCH("Mismatched",D958)), "Mismatched", IF(ISNUMBER(SEARCH("False Positive",D958)), "False Positive", "Irrelevant"))), "")</f>
        <v/>
      </c>
      <c r="J958" s="7" t="s">
        <v>3756</v>
      </c>
      <c r="K958" s="7" t="s">
        <v>3353</v>
      </c>
      <c r="L958" s="9">
        <v>44988</v>
      </c>
      <c r="M958" s="13">
        <v>0.35335648148148152</v>
      </c>
      <c r="N958" s="14">
        <v>202000917417547</v>
      </c>
      <c r="O958" s="7">
        <f>IF(LEN(TRIM($A958))=0,0,LEN($A958)-LEN(SUBSTITUTE($A958," ",""))+1)</f>
        <v>5</v>
      </c>
      <c r="P958">
        <f t="shared" si="14"/>
        <v>3411</v>
      </c>
    </row>
    <row r="959" spans="1:16" ht="144" x14ac:dyDescent="0.2">
      <c r="A959" s="8" t="s">
        <v>3025</v>
      </c>
      <c r="C959" s="7" t="s">
        <v>4</v>
      </c>
      <c r="K959" s="7" t="s">
        <v>3353</v>
      </c>
      <c r="L959" s="9">
        <v>44988</v>
      </c>
      <c r="M959" s="13">
        <v>0.35337962962962965</v>
      </c>
      <c r="N959" s="14">
        <v>202000917417547</v>
      </c>
      <c r="P959" t="str">
        <f t="shared" si="14"/>
        <v/>
      </c>
    </row>
    <row r="960" spans="1:16" ht="16" x14ac:dyDescent="0.2">
      <c r="A960" s="8" t="s">
        <v>114</v>
      </c>
      <c r="C960" s="7" t="s">
        <v>2</v>
      </c>
      <c r="D960" s="7" t="s">
        <v>3391</v>
      </c>
      <c r="E960" s="7" t="str">
        <f>IF(OR(D960="", D960="___"),"", LEFT(D960,FIND(" &gt;",D960)-1))</f>
        <v>Failure</v>
      </c>
      <c r="F960" s="7" t="str">
        <f>IF(OR(E960="Success",E960="Qualified Success"),"Current",IF(E960="Failure",IF(RIGHT(D960,6)="Future","Future",IF(RIGHT(D960,10)="Irrelevant","Irrelevant","Current")),""))</f>
        <v>Current</v>
      </c>
      <c r="G960" s="7" t="str">
        <f>IF(OR(ISBLANK(D960),D960="Unclassifiable &gt;"),"",IF(ISNUMBER(SEARCH("Utterance",D960)),"Utterance",IF(ISNUMBER(SEARCH("Response",D960)),"Response",IF(ISNUMBER(SEARCH("Interaction",D960)),"Interaction",IF(ISNUMBER(SEARCH("System",D960)),"System","")))))</f>
        <v>Utterance</v>
      </c>
      <c r="H960" s="7" t="str">
        <f>IF(G960="Utterance", IF(ISNUMBER(SEARCH("Unrecognized",D960)), "Unrecognized", IF(ISNUMBER(SEARCH("Mismatched",D960)), "Mismatched", IF(ISNUMBER(SEARCH("False Positive",D960)), "False Positive", "Irrelevant"))), "")</f>
        <v>Mismatched</v>
      </c>
      <c r="I960" s="7" t="s">
        <v>3440</v>
      </c>
      <c r="J960" s="7" t="s">
        <v>3755</v>
      </c>
      <c r="K960" s="7" t="s">
        <v>3354</v>
      </c>
      <c r="L960" s="9">
        <v>44988</v>
      </c>
      <c r="M960" s="13">
        <v>0.35355324074074074</v>
      </c>
      <c r="N960" s="14">
        <v>202000631074836</v>
      </c>
      <c r="O960" s="7">
        <f>IF(LEN(TRIM($A960))=0,0,LEN($A960)-LEN(SUBSTITUTE($A960," ",""))+1)</f>
        <v>2</v>
      </c>
      <c r="P960">
        <f t="shared" si="14"/>
        <v>705</v>
      </c>
    </row>
    <row r="961" spans="1:16" ht="16" x14ac:dyDescent="0.2">
      <c r="A961" s="8" t="s">
        <v>114</v>
      </c>
      <c r="C961" s="7" t="s">
        <v>2</v>
      </c>
      <c r="D961" s="7" t="s">
        <v>3391</v>
      </c>
      <c r="E961" s="7" t="str">
        <f>IF(OR(D961="", D961="___"),"", LEFT(D961,FIND(" &gt;",D961)-1))</f>
        <v>Failure</v>
      </c>
      <c r="F961" s="7" t="str">
        <f>IF(OR(E961="Success",E961="Qualified Success"),"Current",IF(E961="Failure",IF(RIGHT(D961,6)="Future","Future",IF(RIGHT(D961,10)="Irrelevant","Irrelevant","Current")),""))</f>
        <v>Current</v>
      </c>
      <c r="G961" s="7" t="str">
        <f>IF(OR(ISBLANK(D961),D961="Unclassifiable &gt;"),"",IF(ISNUMBER(SEARCH("Utterance",D961)),"Utterance",IF(ISNUMBER(SEARCH("Response",D961)),"Response",IF(ISNUMBER(SEARCH("Interaction",D961)),"Interaction",IF(ISNUMBER(SEARCH("System",D961)),"System","")))))</f>
        <v>Utterance</v>
      </c>
      <c r="H961" s="7" t="str">
        <f>IF(G961="Utterance", IF(ISNUMBER(SEARCH("Unrecognized",D961)), "Unrecognized", IF(ISNUMBER(SEARCH("Mismatched",D961)), "Mismatched", IF(ISNUMBER(SEARCH("False Positive",D961)), "False Positive", "Irrelevant"))), "")</f>
        <v>Mismatched</v>
      </c>
      <c r="J961" s="7" t="s">
        <v>3755</v>
      </c>
      <c r="K961" s="7" t="s">
        <v>3354</v>
      </c>
      <c r="L961" s="9">
        <v>44988</v>
      </c>
      <c r="M961" s="13">
        <v>0.35355324074074074</v>
      </c>
      <c r="N961" s="14">
        <v>202000631074836</v>
      </c>
      <c r="O961" s="7">
        <f>IF(LEN(TRIM($A961))=0,0,LEN($A961)-LEN(SUBSTITUTE($A961," ",""))+1)</f>
        <v>2</v>
      </c>
      <c r="P961">
        <f t="shared" si="14"/>
        <v>705</v>
      </c>
    </row>
    <row r="962" spans="1:16" ht="32" x14ac:dyDescent="0.2">
      <c r="A962" s="8" t="s">
        <v>35</v>
      </c>
      <c r="C962" s="7" t="s">
        <v>4</v>
      </c>
      <c r="K962" s="7" t="s">
        <v>3354</v>
      </c>
      <c r="L962" s="9">
        <v>44988</v>
      </c>
      <c r="M962" s="13">
        <v>0.35355324074074074</v>
      </c>
      <c r="N962" s="14">
        <v>202000631074836</v>
      </c>
      <c r="P962" t="str">
        <f t="shared" si="14"/>
        <v/>
      </c>
    </row>
    <row r="963" spans="1:16" ht="48" x14ac:dyDescent="0.2">
      <c r="A963" s="8" t="s">
        <v>1887</v>
      </c>
      <c r="C963" s="7" t="s">
        <v>2</v>
      </c>
      <c r="D963" s="7" t="s">
        <v>3391</v>
      </c>
      <c r="E963" s="7" t="str">
        <f>IF(OR(D963="", D963="___"),"", LEFT(D963,FIND(" &gt;",D963)-1))</f>
        <v>Failure</v>
      </c>
      <c r="F963" s="7" t="str">
        <f>IF(OR(E963="Success",E963="Qualified Success"),"Current",IF(E963="Failure",IF(RIGHT(D963,6)="Future","Future",IF(RIGHT(D963,10)="Irrelevant","Irrelevant","Current")),""))</f>
        <v>Current</v>
      </c>
      <c r="G963" s="7" t="str">
        <f>IF(OR(ISBLANK(D963),D963="Unclassifiable &gt;"),"",IF(ISNUMBER(SEARCH("Utterance",D963)),"Utterance",IF(ISNUMBER(SEARCH("Response",D963)),"Response",IF(ISNUMBER(SEARCH("Interaction",D963)),"Interaction",IF(ISNUMBER(SEARCH("System",D963)),"System","")))))</f>
        <v>Utterance</v>
      </c>
      <c r="H963" s="7" t="str">
        <f>IF(G963="Utterance", IF(ISNUMBER(SEARCH("Unrecognized",D963)), "Unrecognized", IF(ISNUMBER(SEARCH("Mismatched",D963)), "Mismatched", IF(ISNUMBER(SEARCH("False Positive",D963)), "False Positive", "Irrelevant"))), "")</f>
        <v>Mismatched</v>
      </c>
      <c r="I963" s="7" t="s">
        <v>3440</v>
      </c>
      <c r="J963" s="7" t="s">
        <v>3755</v>
      </c>
      <c r="K963" s="7" t="s">
        <v>3354</v>
      </c>
      <c r="L963" s="9">
        <v>44988</v>
      </c>
      <c r="M963" s="13">
        <v>0.35356481481481478</v>
      </c>
      <c r="N963" s="14">
        <v>204440003487275</v>
      </c>
      <c r="O963" s="7">
        <f>IF(LEN(TRIM($A963))=0,0,LEN($A963)-LEN(SUBSTITUTE($A963," ",""))+1)</f>
        <v>56</v>
      </c>
      <c r="P963">
        <f t="shared" ref="P963:P1026" si="15">IF(D963="", "", COUNTIF($D$1:$D$12000, D963))</f>
        <v>705</v>
      </c>
    </row>
    <row r="964" spans="1:16" ht="16" x14ac:dyDescent="0.2">
      <c r="A964" s="8" t="s">
        <v>152</v>
      </c>
      <c r="C964" s="7" t="s">
        <v>4</v>
      </c>
      <c r="K964" s="7" t="s">
        <v>3354</v>
      </c>
      <c r="L964" s="9">
        <v>44988</v>
      </c>
      <c r="M964" s="13">
        <v>0.35356481481481478</v>
      </c>
      <c r="N964" s="14">
        <v>204440003487275</v>
      </c>
      <c r="P964" t="str">
        <f t="shared" si="15"/>
        <v/>
      </c>
    </row>
    <row r="965" spans="1:16" ht="144" x14ac:dyDescent="0.2">
      <c r="A965" s="8" t="s">
        <v>2958</v>
      </c>
      <c r="C965" s="7" t="s">
        <v>4</v>
      </c>
      <c r="K965" s="7" t="s">
        <v>3354</v>
      </c>
      <c r="L965" s="9">
        <v>44988</v>
      </c>
      <c r="M965" s="13">
        <v>0.35357638888888893</v>
      </c>
      <c r="N965" s="14">
        <v>202000631074836</v>
      </c>
      <c r="P965" t="str">
        <f t="shared" si="15"/>
        <v/>
      </c>
    </row>
    <row r="966" spans="1:16" ht="16" x14ac:dyDescent="0.2">
      <c r="A966" s="8" t="s">
        <v>115</v>
      </c>
      <c r="C966" s="7" t="s">
        <v>2</v>
      </c>
      <c r="D966" s="7" t="s">
        <v>3391</v>
      </c>
      <c r="E966" s="7" t="str">
        <f>IF(OR(D966="", D966="___"),"", LEFT(D966,FIND(" &gt;",D966)-1))</f>
        <v>Failure</v>
      </c>
      <c r="F966" s="7" t="str">
        <f>IF(OR(E966="Success",E966="Qualified Success"),"Current",IF(E966="Failure",IF(RIGHT(D966,6)="Future","Future",IF(RIGHT(D966,10)="Irrelevant","Irrelevant","Current")),""))</f>
        <v>Current</v>
      </c>
      <c r="G966" s="7" t="str">
        <f>IF(OR(ISBLANK(D966),D966="Unclassifiable &gt;"),"",IF(ISNUMBER(SEARCH("Utterance",D966)),"Utterance",IF(ISNUMBER(SEARCH("Response",D966)),"Response",IF(ISNUMBER(SEARCH("Interaction",D966)),"Interaction",IF(ISNUMBER(SEARCH("System",D966)),"System","")))))</f>
        <v>Utterance</v>
      </c>
      <c r="H966" s="7" t="str">
        <f>IF(G966="Utterance", IF(ISNUMBER(SEARCH("Unrecognized",D966)), "Unrecognized", IF(ISNUMBER(SEARCH("Mismatched",D966)), "Mismatched", IF(ISNUMBER(SEARCH("False Positive",D966)), "False Positive", "Irrelevant"))), "")</f>
        <v>Mismatched</v>
      </c>
      <c r="J966" s="7" t="s">
        <v>3755</v>
      </c>
      <c r="K966" s="7" t="s">
        <v>3354</v>
      </c>
      <c r="L966" s="9">
        <v>44988</v>
      </c>
      <c r="M966" s="13">
        <v>0.35363425925925923</v>
      </c>
      <c r="N966" s="14">
        <v>202000631074836</v>
      </c>
      <c r="O966" s="7">
        <f>IF(LEN(TRIM($A966))=0,0,LEN($A966)-LEN(SUBSTITUTE($A966," ",""))+1)</f>
        <v>1</v>
      </c>
      <c r="P966">
        <f t="shared" si="15"/>
        <v>705</v>
      </c>
    </row>
    <row r="967" spans="1:16" ht="16" x14ac:dyDescent="0.2">
      <c r="A967" s="8" t="s">
        <v>115</v>
      </c>
      <c r="C967" s="7" t="s">
        <v>2</v>
      </c>
      <c r="D967" s="7" t="s">
        <v>3391</v>
      </c>
      <c r="E967" s="7" t="str">
        <f>IF(OR(D967="", D967="___"),"", LEFT(D967,FIND(" &gt;",D967)-1))</f>
        <v>Failure</v>
      </c>
      <c r="F967" s="7" t="str">
        <f>IF(OR(E967="Success",E967="Qualified Success"),"Current",IF(E967="Failure",IF(RIGHT(D967,6)="Future","Future",IF(RIGHT(D967,10)="Irrelevant","Irrelevant","Current")),""))</f>
        <v>Current</v>
      </c>
      <c r="G967" s="7" t="str">
        <f>IF(OR(ISBLANK(D967),D967="Unclassifiable &gt;"),"",IF(ISNUMBER(SEARCH("Utterance",D967)),"Utterance",IF(ISNUMBER(SEARCH("Response",D967)),"Response",IF(ISNUMBER(SEARCH("Interaction",D967)),"Interaction",IF(ISNUMBER(SEARCH("System",D967)),"System","")))))</f>
        <v>Utterance</v>
      </c>
      <c r="H967" s="7" t="str">
        <f>IF(G967="Utterance", IF(ISNUMBER(SEARCH("Unrecognized",D967)), "Unrecognized", IF(ISNUMBER(SEARCH("Mismatched",D967)), "Mismatched", IF(ISNUMBER(SEARCH("False Positive",D967)), "False Positive", "Irrelevant"))), "")</f>
        <v>Mismatched</v>
      </c>
      <c r="J967" s="7" t="s">
        <v>3755</v>
      </c>
      <c r="K967" s="7" t="s">
        <v>3354</v>
      </c>
      <c r="L967" s="9">
        <v>44988</v>
      </c>
      <c r="M967" s="13">
        <v>0.35363425925925923</v>
      </c>
      <c r="N967" s="14">
        <v>202000631074836</v>
      </c>
      <c r="O967" s="7">
        <f>IF(LEN(TRIM($A967))=0,0,LEN($A967)-LEN(SUBSTITUTE($A967," ",""))+1)</f>
        <v>1</v>
      </c>
      <c r="P967">
        <f t="shared" si="15"/>
        <v>705</v>
      </c>
    </row>
    <row r="968" spans="1:16" ht="32" x14ac:dyDescent="0.2">
      <c r="A968" s="8" t="s">
        <v>35</v>
      </c>
      <c r="C968" s="7" t="s">
        <v>4</v>
      </c>
      <c r="K968" s="7" t="s">
        <v>3354</v>
      </c>
      <c r="L968" s="9">
        <v>44988</v>
      </c>
      <c r="M968" s="13">
        <v>0.35363425925925923</v>
      </c>
      <c r="N968" s="14">
        <v>202000631074836</v>
      </c>
      <c r="P968" t="str">
        <f t="shared" si="15"/>
        <v/>
      </c>
    </row>
    <row r="969" spans="1:16" ht="112" x14ac:dyDescent="0.2">
      <c r="A969" s="8" t="s">
        <v>296</v>
      </c>
      <c r="C969" s="7" t="s">
        <v>4</v>
      </c>
      <c r="K969" s="7" t="s">
        <v>3354</v>
      </c>
      <c r="L969" s="9">
        <v>44988</v>
      </c>
      <c r="M969" s="13">
        <v>0.35363425925925923</v>
      </c>
      <c r="N969" s="14">
        <v>202000631074836</v>
      </c>
      <c r="P969" t="str">
        <f t="shared" si="15"/>
        <v/>
      </c>
    </row>
    <row r="970" spans="1:16" ht="16" x14ac:dyDescent="0.2">
      <c r="A970" s="8" t="s">
        <v>158</v>
      </c>
      <c r="C970" s="7" t="s">
        <v>2</v>
      </c>
      <c r="D970" s="7" t="s">
        <v>3405</v>
      </c>
      <c r="E970" s="7" t="str">
        <f>IF(OR(D970="", D970="___"),"", LEFT(D970,FIND(" &gt;",D970)-1))</f>
        <v>Failure</v>
      </c>
      <c r="F970" s="7" t="str">
        <f>IF(OR(E970="Success",E970="Qualified Success"),"Current",IF(E970="Failure",IF(RIGHT(D970,6)="Future","Future",IF(RIGHT(D970,10)="Irrelevant","Irrelevant","Current")),""))</f>
        <v>Current</v>
      </c>
      <c r="G970" s="7" t="str">
        <f>IF(OR(ISBLANK(D970),D970="Unclassifiable &gt;"),"",IF(ISNUMBER(SEARCH("Utterance",D970)),"Utterance",IF(ISNUMBER(SEARCH("Response",D970)),"Response",IF(ISNUMBER(SEARCH("Interaction",D970)),"Interaction",IF(ISNUMBER(SEARCH("System",D970)),"System","")))))</f>
        <v>System</v>
      </c>
      <c r="H970" s="7" t="str">
        <f>IF(G970="Utterance", IF(ISNUMBER(SEARCH("Unrecognized",D970)), "Unrecognized", IF(ISNUMBER(SEARCH("Mismatched",D970)), "Mismatched", IF(ISNUMBER(SEARCH("False Positive",D970)), "False Positive", "Irrelevant"))), "")</f>
        <v/>
      </c>
      <c r="I970" s="7" t="s">
        <v>152</v>
      </c>
      <c r="J970" s="7" t="s">
        <v>3744</v>
      </c>
      <c r="K970" s="7" t="s">
        <v>3354</v>
      </c>
      <c r="L970" s="9">
        <v>44988</v>
      </c>
      <c r="M970" s="13">
        <v>0.35381944444444446</v>
      </c>
      <c r="N970" s="14">
        <v>204440003487275</v>
      </c>
      <c r="O970" s="7">
        <f>IF(LEN(TRIM($A970))=0,0,LEN($A970)-LEN(SUBSTITUTE($A970," ",""))+1)</f>
        <v>4</v>
      </c>
      <c r="P970">
        <f t="shared" si="15"/>
        <v>168</v>
      </c>
    </row>
    <row r="971" spans="1:16" ht="16" x14ac:dyDescent="0.2">
      <c r="A971" s="8" t="s">
        <v>152</v>
      </c>
      <c r="C971" s="7" t="s">
        <v>4</v>
      </c>
      <c r="K971" s="7" t="s">
        <v>3354</v>
      </c>
      <c r="L971" s="9">
        <v>44988</v>
      </c>
      <c r="M971" s="13">
        <v>0.35381944444444446</v>
      </c>
      <c r="N971" s="14">
        <v>204440003487275</v>
      </c>
      <c r="P971" t="str">
        <f t="shared" si="15"/>
        <v/>
      </c>
    </row>
    <row r="972" spans="1:16" ht="16" x14ac:dyDescent="0.2">
      <c r="A972" s="8" t="s">
        <v>3197</v>
      </c>
      <c r="C972" s="7" t="s">
        <v>2</v>
      </c>
      <c r="D972" s="7" t="s">
        <v>3408</v>
      </c>
      <c r="E972" s="7" t="str">
        <f>IF(OR(D972="", D972="___"),"", LEFT(D972,FIND(" &gt;",D972)-1))</f>
        <v>Qualified Success</v>
      </c>
      <c r="F972" s="7" t="str">
        <f>IF(OR(E972="Success",E972="Qualified Success"),"Current",IF(E972="Failure",IF(RIGHT(D972,6)="Future","Future",IF(RIGHT(D972,10)="Irrelevant","Irrelevant","Current")),""))</f>
        <v>Current</v>
      </c>
      <c r="G972" s="7" t="str">
        <f>IF(OR(ISBLANK(D972),D972="Unclassifiable &gt;"),"",IF(ISNUMBER(SEARCH("Utterance",D972)),"Utterance",IF(ISNUMBER(SEARCH("Response",D972)),"Response",IF(ISNUMBER(SEARCH("Interaction",D972)),"Interaction",IF(ISNUMBER(SEARCH("System",D972)),"System","")))))</f>
        <v>Response</v>
      </c>
      <c r="H972" s="7" t="str">
        <f>IF(G972="Utterance", IF(ISNUMBER(SEARCH("Unrecognized",D972)), "Unrecognized", IF(ISNUMBER(SEARCH("Mismatched",D972)), "Mismatched", IF(ISNUMBER(SEARCH("False Positive",D972)), "False Positive", "Irrelevant"))), "")</f>
        <v/>
      </c>
      <c r="J972" s="7" t="s">
        <v>213</v>
      </c>
      <c r="K972" s="7" t="s">
        <v>3353</v>
      </c>
      <c r="L972" s="9">
        <v>44988</v>
      </c>
      <c r="M972" s="13">
        <v>0.35467592592592595</v>
      </c>
      <c r="N972" s="14">
        <v>513002801243671</v>
      </c>
      <c r="O972" s="7">
        <f>IF(LEN(TRIM($A972))=0,0,LEN($A972)-LEN(SUBSTITUTE($A972," ",""))+1)</f>
        <v>6</v>
      </c>
      <c r="P972">
        <f t="shared" si="15"/>
        <v>46</v>
      </c>
    </row>
    <row r="973" spans="1:16" ht="128" x14ac:dyDescent="0.2">
      <c r="A973" s="8" t="s">
        <v>1862</v>
      </c>
      <c r="C973" s="7" t="s">
        <v>4</v>
      </c>
      <c r="K973" s="7" t="s">
        <v>3353</v>
      </c>
      <c r="L973" s="9">
        <v>44988</v>
      </c>
      <c r="M973" s="13">
        <v>0.35467592592592595</v>
      </c>
      <c r="N973" s="14">
        <v>513002801243671</v>
      </c>
      <c r="P973" t="str">
        <f t="shared" si="15"/>
        <v/>
      </c>
    </row>
    <row r="974" spans="1:16" ht="16" x14ac:dyDescent="0.2">
      <c r="A974" s="8" t="s">
        <v>3195</v>
      </c>
      <c r="C974" s="7" t="s">
        <v>2</v>
      </c>
      <c r="D974" s="7" t="s">
        <v>3389</v>
      </c>
      <c r="E974" s="7" t="str">
        <f>IF(OR(D974="", D974="___"),"", LEFT(D974,FIND(" &gt;",D974)-1))</f>
        <v>Success</v>
      </c>
      <c r="F974" s="7" t="str">
        <f>IF(OR(E974="Success",E974="Qualified Success"),"Current",IF(E974="Failure",IF(RIGHT(D974,6)="Future","Future",IF(RIGHT(D974,10)="Irrelevant","Irrelevant","Current")),""))</f>
        <v>Current</v>
      </c>
      <c r="G974" s="7" t="str">
        <f>IF(OR(ISBLANK(D974),D974="Unclassifiable &gt;"),"",IF(ISNUMBER(SEARCH("Utterance",D974)),"Utterance",IF(ISNUMBER(SEARCH("Response",D974)),"Response",IF(ISNUMBER(SEARCH("Interaction",D974)),"Interaction",IF(ISNUMBER(SEARCH("System",D974)),"System","")))))</f>
        <v/>
      </c>
      <c r="H974" s="7" t="str">
        <f>IF(G974="Utterance", IF(ISNUMBER(SEARCH("Unrecognized",D974)), "Unrecognized", IF(ISNUMBER(SEARCH("Mismatched",D974)), "Mismatched", IF(ISNUMBER(SEARCH("False Positive",D974)), "False Positive", "Irrelevant"))), "")</f>
        <v/>
      </c>
      <c r="J974" s="7" t="s">
        <v>3748</v>
      </c>
      <c r="K974" s="7" t="s">
        <v>3353</v>
      </c>
      <c r="L974" s="9">
        <v>44988</v>
      </c>
      <c r="M974" s="13">
        <v>0.35497685185185185</v>
      </c>
      <c r="N974" s="14">
        <v>513002801243671</v>
      </c>
      <c r="O974" s="7">
        <f>IF(LEN(TRIM($A974))=0,0,LEN($A974)-LEN(SUBSTITUTE($A974," ",""))+1)</f>
        <v>7</v>
      </c>
      <c r="P974">
        <f t="shared" si="15"/>
        <v>3411</v>
      </c>
    </row>
    <row r="975" spans="1:16" ht="112" x14ac:dyDescent="0.2">
      <c r="A975" s="8" t="s">
        <v>321</v>
      </c>
      <c r="C975" s="7" t="s">
        <v>4</v>
      </c>
      <c r="K975" s="7" t="s">
        <v>3353</v>
      </c>
      <c r="L975" s="9">
        <v>44988</v>
      </c>
      <c r="M975" s="13">
        <v>0.35497685185185185</v>
      </c>
      <c r="N975" s="14">
        <v>513002801243671</v>
      </c>
      <c r="P975" t="str">
        <f t="shared" si="15"/>
        <v/>
      </c>
    </row>
    <row r="976" spans="1:16" ht="16" x14ac:dyDescent="0.2">
      <c r="A976" s="8" t="s">
        <v>2553</v>
      </c>
      <c r="C976" s="7" t="s">
        <v>2</v>
      </c>
      <c r="D976" s="7" t="s">
        <v>3391</v>
      </c>
      <c r="E976" s="7" t="str">
        <f>IF(OR(D976="", D976="___"),"", LEFT(D976,FIND(" &gt;",D976)-1))</f>
        <v>Failure</v>
      </c>
      <c r="F976" s="7" t="str">
        <f>IF(OR(E976="Success",E976="Qualified Success"),"Current",IF(E976="Failure",IF(RIGHT(D976,6)="Future","Future",IF(RIGHT(D976,10)="Irrelevant","Irrelevant","Current")),""))</f>
        <v>Current</v>
      </c>
      <c r="G976" s="7" t="str">
        <f>IF(OR(ISBLANK(D976),D976="Unclassifiable &gt;"),"",IF(ISNUMBER(SEARCH("Utterance",D976)),"Utterance",IF(ISNUMBER(SEARCH("Response",D976)),"Response",IF(ISNUMBER(SEARCH("Interaction",D976)),"Interaction",IF(ISNUMBER(SEARCH("System",D976)),"System","")))))</f>
        <v>Utterance</v>
      </c>
      <c r="H976" s="7" t="str">
        <f>IF(G976="Utterance", IF(ISNUMBER(SEARCH("Unrecognized",D976)), "Unrecognized", IF(ISNUMBER(SEARCH("Mismatched",D976)), "Mismatched", IF(ISNUMBER(SEARCH("False Positive",D976)), "False Positive", "Irrelevant"))), "")</f>
        <v>Mismatched</v>
      </c>
      <c r="J976" s="7" t="s">
        <v>3741</v>
      </c>
      <c r="K976" s="7" t="s">
        <v>3354</v>
      </c>
      <c r="L976" s="9">
        <v>44988</v>
      </c>
      <c r="M976" s="13">
        <v>0.3567939814814815</v>
      </c>
      <c r="N976" s="14">
        <v>204440003509990</v>
      </c>
      <c r="O976" s="7">
        <f>IF(LEN(TRIM($A976))=0,0,LEN($A976)-LEN(SUBSTITUTE($A976," ",""))+1)</f>
        <v>2</v>
      </c>
      <c r="P976">
        <f t="shared" si="15"/>
        <v>705</v>
      </c>
    </row>
    <row r="977" spans="1:16" ht="96" x14ac:dyDescent="0.2">
      <c r="A977" s="8" t="s">
        <v>436</v>
      </c>
      <c r="C977" s="7" t="s">
        <v>4</v>
      </c>
      <c r="K977" s="7" t="s">
        <v>3354</v>
      </c>
      <c r="L977" s="9">
        <v>44988</v>
      </c>
      <c r="M977" s="13">
        <v>0.3567939814814815</v>
      </c>
      <c r="N977" s="14">
        <v>204440003509990</v>
      </c>
      <c r="P977" t="str">
        <f t="shared" si="15"/>
        <v/>
      </c>
    </row>
    <row r="978" spans="1:16" ht="16" x14ac:dyDescent="0.2">
      <c r="A978" s="8" t="s">
        <v>3196</v>
      </c>
      <c r="C978" s="7" t="s">
        <v>2</v>
      </c>
      <c r="D978" s="7" t="s">
        <v>3389</v>
      </c>
      <c r="E978" s="7" t="str">
        <f>IF(OR(D978="", D978="___"),"", LEFT(D978,FIND(" &gt;",D978)-1))</f>
        <v>Success</v>
      </c>
      <c r="F978" s="7" t="str">
        <f>IF(OR(E978="Success",E978="Qualified Success"),"Current",IF(E978="Failure",IF(RIGHT(D978,6)="Future","Future",IF(RIGHT(D978,10)="Irrelevant","Irrelevant","Current")),""))</f>
        <v>Current</v>
      </c>
      <c r="G978" s="7" t="str">
        <f>IF(OR(ISBLANK(D978),D978="Unclassifiable &gt;"),"",IF(ISNUMBER(SEARCH("Utterance",D978)),"Utterance",IF(ISNUMBER(SEARCH("Response",D978)),"Response",IF(ISNUMBER(SEARCH("Interaction",D978)),"Interaction",IF(ISNUMBER(SEARCH("System",D978)),"System","")))))</f>
        <v/>
      </c>
      <c r="H978" s="7" t="str">
        <f>IF(G978="Utterance", IF(ISNUMBER(SEARCH("Unrecognized",D978)), "Unrecognized", IF(ISNUMBER(SEARCH("Mismatched",D978)), "Mismatched", IF(ISNUMBER(SEARCH("False Positive",D978)), "False Positive", "Irrelevant"))), "")</f>
        <v/>
      </c>
      <c r="J978" s="7" t="s">
        <v>3754</v>
      </c>
      <c r="K978" s="7" t="s">
        <v>3353</v>
      </c>
      <c r="L978" s="9">
        <v>44988</v>
      </c>
      <c r="M978" s="13">
        <v>0.35819444444444443</v>
      </c>
      <c r="N978" s="14">
        <v>513002801243671</v>
      </c>
      <c r="O978" s="7">
        <f>IF(LEN(TRIM($A978))=0,0,LEN($A978)-LEN(SUBSTITUTE($A978," ",""))+1)</f>
        <v>3</v>
      </c>
      <c r="P978">
        <f t="shared" si="15"/>
        <v>3411</v>
      </c>
    </row>
    <row r="979" spans="1:16" ht="16" x14ac:dyDescent="0.2">
      <c r="A979" s="8" t="s">
        <v>294</v>
      </c>
      <c r="C979" s="7" t="s">
        <v>4</v>
      </c>
      <c r="K979" s="7" t="s">
        <v>3353</v>
      </c>
      <c r="L979" s="9">
        <v>44988</v>
      </c>
      <c r="M979" s="13">
        <v>0.35819444444444443</v>
      </c>
      <c r="N979" s="14">
        <v>513002801243671</v>
      </c>
      <c r="P979" t="str">
        <f t="shared" si="15"/>
        <v/>
      </c>
    </row>
    <row r="980" spans="1:16" ht="16" x14ac:dyDescent="0.2">
      <c r="A980" s="8" t="s">
        <v>3198</v>
      </c>
      <c r="C980" s="7" t="s">
        <v>2</v>
      </c>
      <c r="D980" s="7" t="s">
        <v>3389</v>
      </c>
      <c r="E980" s="7" t="str">
        <f>IF(OR(D980="", D980="___"),"", LEFT(D980,FIND(" &gt;",D980)-1))</f>
        <v>Success</v>
      </c>
      <c r="F980" s="7" t="str">
        <f>IF(OR(E980="Success",E980="Qualified Success"),"Current",IF(E980="Failure",IF(RIGHT(D980,6)="Future","Future",IF(RIGHT(D980,10)="Irrelevant","Irrelevant","Current")),""))</f>
        <v>Current</v>
      </c>
      <c r="G980" s="7" t="str">
        <f>IF(OR(ISBLANK(D980),D980="Unclassifiable &gt;"),"",IF(ISNUMBER(SEARCH("Utterance",D980)),"Utterance",IF(ISNUMBER(SEARCH("Response",D980)),"Response",IF(ISNUMBER(SEARCH("Interaction",D980)),"Interaction",IF(ISNUMBER(SEARCH("System",D980)),"System","")))))</f>
        <v/>
      </c>
      <c r="H980" s="7" t="str">
        <f>IF(G980="Utterance", IF(ISNUMBER(SEARCH("Unrecognized",D980)), "Unrecognized", IF(ISNUMBER(SEARCH("Mismatched",D980)), "Mismatched", IF(ISNUMBER(SEARCH("False Positive",D980)), "False Positive", "Irrelevant"))), "")</f>
        <v/>
      </c>
      <c r="J980" s="7" t="s">
        <v>3756</v>
      </c>
      <c r="K980" s="7" t="s">
        <v>3353</v>
      </c>
      <c r="L980" s="9">
        <v>44988</v>
      </c>
      <c r="M980" s="13">
        <v>0.36061342592592593</v>
      </c>
      <c r="N980" s="14">
        <v>513002801243671</v>
      </c>
      <c r="O980" s="7">
        <f>IF(LEN(TRIM($A980))=0,0,LEN($A980)-LEN(SUBSTITUTE($A980," ",""))+1)</f>
        <v>8</v>
      </c>
      <c r="P980">
        <f t="shared" si="15"/>
        <v>3411</v>
      </c>
    </row>
    <row r="981" spans="1:16" ht="112" x14ac:dyDescent="0.2">
      <c r="A981" s="8" t="s">
        <v>373</v>
      </c>
      <c r="C981" s="7" t="s">
        <v>4</v>
      </c>
      <c r="K981" s="7" t="s">
        <v>3353</v>
      </c>
      <c r="L981" s="9">
        <v>44988</v>
      </c>
      <c r="M981" s="13">
        <v>0.36061342592592593</v>
      </c>
      <c r="N981" s="14">
        <v>513002801243671</v>
      </c>
      <c r="P981" t="str">
        <f t="shared" si="15"/>
        <v/>
      </c>
    </row>
    <row r="982" spans="1:16" ht="16" x14ac:dyDescent="0.2">
      <c r="A982" s="8" t="s">
        <v>1876</v>
      </c>
      <c r="C982" s="7" t="s">
        <v>2</v>
      </c>
      <c r="D982" s="7" t="s">
        <v>3389</v>
      </c>
      <c r="E982" s="7" t="str">
        <f>IF(OR(D982="", D982="___"),"", LEFT(D982,FIND(" &gt;",D982)-1))</f>
        <v>Success</v>
      </c>
      <c r="F982" s="7" t="str">
        <f>IF(OR(E982="Success",E982="Qualified Success"),"Current",IF(E982="Failure",IF(RIGHT(D982,6)="Future","Future",IF(RIGHT(D982,10)="Irrelevant","Irrelevant","Current")),""))</f>
        <v>Current</v>
      </c>
      <c r="G982" s="7" t="str">
        <f>IF(OR(ISBLANK(D982),D982="Unclassifiable &gt;"),"",IF(ISNUMBER(SEARCH("Utterance",D982)),"Utterance",IF(ISNUMBER(SEARCH("Response",D982)),"Response",IF(ISNUMBER(SEARCH("Interaction",D982)),"Interaction",IF(ISNUMBER(SEARCH("System",D982)),"System","")))))</f>
        <v/>
      </c>
      <c r="H982" s="7" t="str">
        <f>IF(G982="Utterance", IF(ISNUMBER(SEARCH("Unrecognized",D982)), "Unrecognized", IF(ISNUMBER(SEARCH("Mismatched",D982)), "Mismatched", IF(ISNUMBER(SEARCH("False Positive",D982)), "False Positive", "Irrelevant"))), "")</f>
        <v/>
      </c>
      <c r="J982" s="7" t="s">
        <v>3756</v>
      </c>
      <c r="K982" s="7" t="s">
        <v>3354</v>
      </c>
      <c r="L982" s="9">
        <v>44988</v>
      </c>
      <c r="M982" s="13">
        <v>0.36063657407407407</v>
      </c>
      <c r="N982" s="14">
        <v>204440003487254</v>
      </c>
      <c r="O982" s="7">
        <f>IF(LEN(TRIM($A982))=0,0,LEN($A982)-LEN(SUBSTITUTE($A982," ",""))+1)</f>
        <v>8</v>
      </c>
      <c r="P982">
        <f t="shared" si="15"/>
        <v>3411</v>
      </c>
    </row>
    <row r="983" spans="1:16" ht="112" x14ac:dyDescent="0.2">
      <c r="A983" s="8" t="s">
        <v>373</v>
      </c>
      <c r="C983" s="7" t="s">
        <v>4</v>
      </c>
      <c r="K983" s="7" t="s">
        <v>3354</v>
      </c>
      <c r="L983" s="9">
        <v>44988</v>
      </c>
      <c r="M983" s="13">
        <v>0.36063657407407407</v>
      </c>
      <c r="N983" s="14">
        <v>204440003487254</v>
      </c>
      <c r="P983" t="str">
        <f t="shared" si="15"/>
        <v/>
      </c>
    </row>
    <row r="984" spans="1:16" ht="16" x14ac:dyDescent="0.2">
      <c r="A984" s="8" t="s">
        <v>639</v>
      </c>
      <c r="C984" s="7" t="s">
        <v>2</v>
      </c>
      <c r="D984" s="7" t="s">
        <v>3389</v>
      </c>
      <c r="E984" s="7" t="str">
        <f>IF(OR(D984="", D984="___"),"", LEFT(D984,FIND(" &gt;",D984)-1))</f>
        <v>Success</v>
      </c>
      <c r="F984" s="7" t="str">
        <f>IF(OR(E984="Success",E984="Qualified Success"),"Current",IF(E984="Failure",IF(RIGHT(D984,6)="Future","Future",IF(RIGHT(D984,10)="Irrelevant","Irrelevant","Current")),""))</f>
        <v>Current</v>
      </c>
      <c r="G984" s="7" t="str">
        <f>IF(OR(ISBLANK(D984),D984="Unclassifiable &gt;"),"",IF(ISNUMBER(SEARCH("Utterance",D984)),"Utterance",IF(ISNUMBER(SEARCH("Response",D984)),"Response",IF(ISNUMBER(SEARCH("Interaction",D984)),"Interaction",IF(ISNUMBER(SEARCH("System",D984)),"System","")))))</f>
        <v/>
      </c>
      <c r="H984" s="7" t="str">
        <f>IF(G984="Utterance", IF(ISNUMBER(SEARCH("Unrecognized",D984)), "Unrecognized", IF(ISNUMBER(SEARCH("Mismatched",D984)), "Mismatched", IF(ISNUMBER(SEARCH("False Positive",D984)), "False Positive", "Irrelevant"))), "")</f>
        <v/>
      </c>
      <c r="J984" s="7" t="s">
        <v>3741</v>
      </c>
      <c r="K984" s="7" t="s">
        <v>3354</v>
      </c>
      <c r="L984" s="9">
        <v>44988</v>
      </c>
      <c r="M984" s="13">
        <v>0.36172453703703705</v>
      </c>
      <c r="N984" s="14">
        <v>204440003493495</v>
      </c>
      <c r="O984" s="7">
        <f>IF(LEN(TRIM($A984))=0,0,LEN($A984)-LEN(SUBSTITUTE($A984," ",""))+1)</f>
        <v>7</v>
      </c>
      <c r="P984">
        <f t="shared" si="15"/>
        <v>3411</v>
      </c>
    </row>
    <row r="985" spans="1:16" ht="112" x14ac:dyDescent="0.2">
      <c r="A985" s="8" t="s">
        <v>304</v>
      </c>
      <c r="C985" s="7" t="s">
        <v>4</v>
      </c>
      <c r="K985" s="7" t="s">
        <v>3354</v>
      </c>
      <c r="L985" s="9">
        <v>44988</v>
      </c>
      <c r="M985" s="13">
        <v>0.36172453703703705</v>
      </c>
      <c r="N985" s="14">
        <v>204440003493495</v>
      </c>
      <c r="P985" t="str">
        <f t="shared" si="15"/>
        <v/>
      </c>
    </row>
    <row r="986" spans="1:16" ht="16" x14ac:dyDescent="0.2">
      <c r="A986" s="8" t="s">
        <v>3192</v>
      </c>
      <c r="C986" s="7" t="s">
        <v>2</v>
      </c>
      <c r="D986" s="7" t="s">
        <v>3411</v>
      </c>
      <c r="E986" s="7" t="str">
        <f>IF(OR(D986="", D986="___"),"", LEFT(D986,FIND(" &gt;",D986)-1))</f>
        <v>Qualified Success</v>
      </c>
      <c r="F986" s="7" t="str">
        <f>IF(OR(E986="Success",E986="Qualified Success"),"Current",IF(E986="Failure",IF(RIGHT(D986,6)="Future","Future",IF(RIGHT(D986,10)="Irrelevant","Irrelevant","Current")),""))</f>
        <v>Current</v>
      </c>
      <c r="G986" s="7" t="str">
        <f>IF(OR(ISBLANK(D986),D986="Unclassifiable &gt;"),"",IF(ISNUMBER(SEARCH("Utterance",D986)),"Utterance",IF(ISNUMBER(SEARCH("Response",D986)),"Response",IF(ISNUMBER(SEARCH("Interaction",D986)),"Interaction",IF(ISNUMBER(SEARCH("System",D986)),"System","")))))</f>
        <v>Response</v>
      </c>
      <c r="H986" s="7" t="str">
        <f>IF(G986="Utterance", IF(ISNUMBER(SEARCH("Unrecognized",D986)), "Unrecognized", IF(ISNUMBER(SEARCH("Mismatched",D986)), "Mismatched", IF(ISNUMBER(SEARCH("False Positive",D986)), "False Positive", "Irrelevant"))), "")</f>
        <v/>
      </c>
      <c r="J986" s="7" t="s">
        <v>3755</v>
      </c>
      <c r="K986" s="7" t="s">
        <v>3353</v>
      </c>
      <c r="L986" s="9">
        <v>44988</v>
      </c>
      <c r="M986" s="13">
        <v>0.36310185185185184</v>
      </c>
      <c r="N986" s="14">
        <v>513002780724234</v>
      </c>
      <c r="O986" s="7">
        <f>IF(LEN(TRIM($A986))=0,0,LEN($A986)-LEN(SUBSTITUTE($A986," ",""))+1)</f>
        <v>5</v>
      </c>
      <c r="P986">
        <f t="shared" si="15"/>
        <v>201</v>
      </c>
    </row>
    <row r="987" spans="1:16" ht="144" x14ac:dyDescent="0.2">
      <c r="A987" s="8" t="s">
        <v>1200</v>
      </c>
      <c r="C987" s="7" t="s">
        <v>4</v>
      </c>
      <c r="K987" s="7" t="s">
        <v>3353</v>
      </c>
      <c r="L987" s="9">
        <v>44988</v>
      </c>
      <c r="M987" s="13">
        <v>0.36313657407407413</v>
      </c>
      <c r="N987" s="14">
        <v>513002780724234</v>
      </c>
      <c r="P987" t="str">
        <f t="shared" si="15"/>
        <v/>
      </c>
    </row>
    <row r="988" spans="1:16" ht="16" x14ac:dyDescent="0.2">
      <c r="A988" s="8" t="s">
        <v>194</v>
      </c>
      <c r="C988" s="7" t="s">
        <v>2</v>
      </c>
      <c r="D988" s="7" t="s">
        <v>3389</v>
      </c>
      <c r="E988" s="7" t="str">
        <f>IF(OR(D988="", D988="___"),"", LEFT(D988,FIND(" &gt;",D988)-1))</f>
        <v>Success</v>
      </c>
      <c r="F988" s="7" t="str">
        <f>IF(OR(E988="Success",E988="Qualified Success"),"Current",IF(E988="Failure",IF(RIGHT(D988,6)="Future","Future",IF(RIGHT(D988,10)="Irrelevant","Irrelevant","Current")),""))</f>
        <v>Current</v>
      </c>
      <c r="G988" s="7" t="str">
        <f>IF(OR(ISBLANK(D988),D988="Unclassifiable &gt;"),"",IF(ISNUMBER(SEARCH("Utterance",D988)),"Utterance",IF(ISNUMBER(SEARCH("Response",D988)),"Response",IF(ISNUMBER(SEARCH("Interaction",D988)),"Interaction",IF(ISNUMBER(SEARCH("System",D988)),"System","")))))</f>
        <v/>
      </c>
      <c r="H988" s="7" t="str">
        <f>IF(G988="Utterance", IF(ISNUMBER(SEARCH("Unrecognized",D988)), "Unrecognized", IF(ISNUMBER(SEARCH("Mismatched",D988)), "Mismatched", IF(ISNUMBER(SEARCH("False Positive",D988)), "False Positive", "Irrelevant"))), "")</f>
        <v/>
      </c>
      <c r="J988" s="7" t="s">
        <v>3428</v>
      </c>
      <c r="K988" s="7" t="s">
        <v>3354</v>
      </c>
      <c r="L988" s="9">
        <v>44988</v>
      </c>
      <c r="M988" s="13">
        <v>0.36406250000000001</v>
      </c>
      <c r="N988" s="14">
        <v>204440003542687</v>
      </c>
      <c r="O988" s="7">
        <f>IF(LEN(TRIM($A988))=0,0,LEN($A988)-LEN(SUBSTITUTE($A988," ",""))+1)</f>
        <v>2</v>
      </c>
      <c r="P988">
        <f t="shared" si="15"/>
        <v>3411</v>
      </c>
    </row>
    <row r="989" spans="1:16" ht="16" x14ac:dyDescent="0.2">
      <c r="A989" s="8" t="s">
        <v>145</v>
      </c>
      <c r="C989" s="7" t="s">
        <v>4</v>
      </c>
      <c r="K989" s="7" t="s">
        <v>3354</v>
      </c>
      <c r="L989" s="9">
        <v>44988</v>
      </c>
      <c r="M989" s="13">
        <v>0.36406250000000001</v>
      </c>
      <c r="N989" s="14">
        <v>204440003542687</v>
      </c>
      <c r="P989" t="str">
        <f t="shared" si="15"/>
        <v/>
      </c>
    </row>
    <row r="990" spans="1:16" ht="16" x14ac:dyDescent="0.2">
      <c r="A990" s="8" t="s">
        <v>195</v>
      </c>
      <c r="C990" s="7" t="s">
        <v>2</v>
      </c>
      <c r="D990" s="7" t="s">
        <v>3389</v>
      </c>
      <c r="E990" s="7" t="str">
        <f>IF(OR(D990="", D990="___"),"", LEFT(D990,FIND(" &gt;",D990)-1))</f>
        <v>Success</v>
      </c>
      <c r="F990" s="7" t="str">
        <f>IF(OR(E990="Success",E990="Qualified Success"),"Current",IF(E990="Failure",IF(RIGHT(D990,6)="Future","Future",IF(RIGHT(D990,10)="Irrelevant","Irrelevant","Current")),""))</f>
        <v>Current</v>
      </c>
      <c r="G990" s="7" t="str">
        <f>IF(OR(ISBLANK(D990),D990="Unclassifiable &gt;"),"",IF(ISNUMBER(SEARCH("Utterance",D990)),"Utterance",IF(ISNUMBER(SEARCH("Response",D990)),"Response",IF(ISNUMBER(SEARCH("Interaction",D990)),"Interaction",IF(ISNUMBER(SEARCH("System",D990)),"System","")))))</f>
        <v/>
      </c>
      <c r="H990" s="7" t="str">
        <f>IF(G990="Utterance", IF(ISNUMBER(SEARCH("Unrecognized",D990)), "Unrecognized", IF(ISNUMBER(SEARCH("Mismatched",D990)), "Mismatched", IF(ISNUMBER(SEARCH("False Positive",D990)), "False Positive", "Irrelevant"))), "")</f>
        <v/>
      </c>
      <c r="J990" s="7" t="s">
        <v>3428</v>
      </c>
      <c r="K990" s="7" t="s">
        <v>3354</v>
      </c>
      <c r="L990" s="9">
        <v>44988</v>
      </c>
      <c r="M990" s="13">
        <v>0.36410879629629633</v>
      </c>
      <c r="N990" s="14">
        <v>204440003542687</v>
      </c>
      <c r="O990" s="7">
        <f>IF(LEN(TRIM($A990))=0,0,LEN($A990)-LEN(SUBSTITUTE($A990," ",""))+1)</f>
        <v>1</v>
      </c>
      <c r="P990">
        <f t="shared" si="15"/>
        <v>3411</v>
      </c>
    </row>
    <row r="991" spans="1:16" ht="16" x14ac:dyDescent="0.2">
      <c r="A991" s="8" t="s">
        <v>149</v>
      </c>
      <c r="C991" s="7" t="s">
        <v>4</v>
      </c>
      <c r="K991" s="7" t="s">
        <v>3354</v>
      </c>
      <c r="L991" s="9">
        <v>44988</v>
      </c>
      <c r="M991" s="13">
        <v>0.36412037037037037</v>
      </c>
      <c r="N991" s="14">
        <v>204440003542687</v>
      </c>
      <c r="P991" t="str">
        <f t="shared" si="15"/>
        <v/>
      </c>
    </row>
    <row r="992" spans="1:16" ht="380" x14ac:dyDescent="0.2">
      <c r="A992" s="8" t="s">
        <v>196</v>
      </c>
      <c r="C992" s="7" t="s">
        <v>4</v>
      </c>
      <c r="K992" s="7" t="s">
        <v>3354</v>
      </c>
      <c r="L992" s="9">
        <v>44988</v>
      </c>
      <c r="M992" s="13">
        <v>0.36412037037037037</v>
      </c>
      <c r="N992" s="14">
        <v>204440003542687</v>
      </c>
      <c r="P992" t="str">
        <f t="shared" si="15"/>
        <v/>
      </c>
    </row>
    <row r="993" spans="1:16" ht="16" x14ac:dyDescent="0.2">
      <c r="A993" s="8" t="s">
        <v>147</v>
      </c>
      <c r="C993" s="7" t="s">
        <v>4</v>
      </c>
      <c r="K993" s="7" t="s">
        <v>3354</v>
      </c>
      <c r="L993" s="9">
        <v>44988</v>
      </c>
      <c r="M993" s="13">
        <v>0.36412037037037037</v>
      </c>
      <c r="N993" s="14">
        <v>204440003542687</v>
      </c>
      <c r="P993" t="str">
        <f t="shared" si="15"/>
        <v/>
      </c>
    </row>
    <row r="994" spans="1:16" ht="16" x14ac:dyDescent="0.2">
      <c r="A994" s="8" t="s">
        <v>1121</v>
      </c>
      <c r="C994" s="7" t="s">
        <v>2</v>
      </c>
      <c r="D994" s="7" t="s">
        <v>3411</v>
      </c>
      <c r="E994" s="7" t="str">
        <f>IF(OR(D994="", D994="___"),"", LEFT(D994,FIND(" &gt;",D994)-1))</f>
        <v>Qualified Success</v>
      </c>
      <c r="F994" s="7" t="str">
        <f>IF(OR(E994="Success",E994="Qualified Success"),"Current",IF(E994="Failure",IF(RIGHT(D994,6)="Future","Future",IF(RIGHT(D994,10)="Irrelevant","Irrelevant","Current")),""))</f>
        <v>Current</v>
      </c>
      <c r="G994" s="7" t="str">
        <f>IF(OR(ISBLANK(D994),D994="Unclassifiable &gt;"),"",IF(ISNUMBER(SEARCH("Utterance",D994)),"Utterance",IF(ISNUMBER(SEARCH("Response",D994)),"Response",IF(ISNUMBER(SEARCH("Interaction",D994)),"Interaction",IF(ISNUMBER(SEARCH("System",D994)),"System","")))))</f>
        <v>Response</v>
      </c>
      <c r="H994" s="7" t="str">
        <f>IF(G994="Utterance", IF(ISNUMBER(SEARCH("Unrecognized",D994)), "Unrecognized", IF(ISNUMBER(SEARCH("Mismatched",D994)), "Mismatched", IF(ISNUMBER(SEARCH("False Positive",D994)), "False Positive", "Irrelevant"))), "")</f>
        <v/>
      </c>
      <c r="J994" s="7" t="s">
        <v>3741</v>
      </c>
      <c r="K994" s="7" t="s">
        <v>3354</v>
      </c>
      <c r="L994" s="9">
        <v>44988</v>
      </c>
      <c r="M994" s="13">
        <v>0.36554398148148143</v>
      </c>
      <c r="N994" s="14">
        <v>202000125153810</v>
      </c>
      <c r="O994" s="7">
        <f>IF(LEN(TRIM($A994))=0,0,LEN($A994)-LEN(SUBSTITUTE($A994," ",""))+1)</f>
        <v>1</v>
      </c>
      <c r="P994">
        <f t="shared" si="15"/>
        <v>201</v>
      </c>
    </row>
    <row r="995" spans="1:16" ht="64" x14ac:dyDescent="0.2">
      <c r="A995" s="8" t="s">
        <v>327</v>
      </c>
      <c r="C995" s="7" t="s">
        <v>4</v>
      </c>
      <c r="K995" s="7" t="s">
        <v>3354</v>
      </c>
      <c r="L995" s="9">
        <v>44988</v>
      </c>
      <c r="M995" s="13">
        <v>0.36554398148148143</v>
      </c>
      <c r="N995" s="14">
        <v>202000125153810</v>
      </c>
      <c r="P995" t="str">
        <f t="shared" si="15"/>
        <v/>
      </c>
    </row>
    <row r="996" spans="1:16" ht="16" x14ac:dyDescent="0.2">
      <c r="A996" s="8" t="s">
        <v>2970</v>
      </c>
      <c r="C996" s="7" t="s">
        <v>2</v>
      </c>
      <c r="D996" s="7" t="s">
        <v>3408</v>
      </c>
      <c r="E996" s="7" t="str">
        <f>IF(OR(D996="", D996="___"),"", LEFT(D996,FIND(" &gt;",D996)-1))</f>
        <v>Qualified Success</v>
      </c>
      <c r="F996" s="7" t="str">
        <f>IF(OR(E996="Success",E996="Qualified Success"),"Current",IF(E996="Failure",IF(RIGHT(D996,6)="Future","Future",IF(RIGHT(D996,10)="Irrelevant","Irrelevant","Current")),""))</f>
        <v>Current</v>
      </c>
      <c r="G996" s="7" t="str">
        <f>IF(OR(ISBLANK(D996),D996="Unclassifiable &gt;"),"",IF(ISNUMBER(SEARCH("Utterance",D996)),"Utterance",IF(ISNUMBER(SEARCH("Response",D996)),"Response",IF(ISNUMBER(SEARCH("Interaction",D996)),"Interaction",IF(ISNUMBER(SEARCH("System",D996)),"System","")))))</f>
        <v>Response</v>
      </c>
      <c r="H996" s="7" t="str">
        <f>IF(G996="Utterance", IF(ISNUMBER(SEARCH("Unrecognized",D996)), "Unrecognized", IF(ISNUMBER(SEARCH("Mismatched",D996)), "Mismatched", IF(ISNUMBER(SEARCH("False Positive",D996)), "False Positive", "Irrelevant"))), "")</f>
        <v/>
      </c>
      <c r="J996" s="7" t="s">
        <v>3439</v>
      </c>
      <c r="K996" s="7" t="s">
        <v>3353</v>
      </c>
      <c r="L996" s="9">
        <v>44988</v>
      </c>
      <c r="M996" s="13">
        <v>0.36675925925925923</v>
      </c>
      <c r="N996" s="14">
        <v>202000672721680</v>
      </c>
      <c r="O996" s="7">
        <f>IF(LEN(TRIM($A996))=0,0,LEN($A996)-LEN(SUBSTITUTE($A996," ",""))+1)</f>
        <v>12</v>
      </c>
      <c r="P996">
        <f t="shared" si="15"/>
        <v>46</v>
      </c>
    </row>
    <row r="997" spans="1:16" ht="144" x14ac:dyDescent="0.2">
      <c r="A997" s="8" t="s">
        <v>357</v>
      </c>
      <c r="C997" s="7" t="s">
        <v>4</v>
      </c>
      <c r="K997" s="7" t="s">
        <v>3353</v>
      </c>
      <c r="L997" s="9">
        <v>44988</v>
      </c>
      <c r="M997" s="13">
        <v>0.36675925925925923</v>
      </c>
      <c r="N997" s="14">
        <v>202000672721680</v>
      </c>
      <c r="P997" t="str">
        <f t="shared" si="15"/>
        <v/>
      </c>
    </row>
    <row r="998" spans="1:16" ht="16" x14ac:dyDescent="0.2">
      <c r="A998" s="8" t="s">
        <v>2969</v>
      </c>
      <c r="C998" s="7" t="s">
        <v>2</v>
      </c>
      <c r="D998" s="7" t="s">
        <v>3389</v>
      </c>
      <c r="E998" s="7" t="str">
        <f>IF(OR(D998="", D998="___"),"", LEFT(D998,FIND(" &gt;",D998)-1))</f>
        <v>Success</v>
      </c>
      <c r="F998" s="7" t="str">
        <f>IF(OR(E998="Success",E998="Qualified Success"),"Current",IF(E998="Failure",IF(RIGHT(D998,6)="Future","Future",IF(RIGHT(D998,10)="Irrelevant","Irrelevant","Current")),""))</f>
        <v>Current</v>
      </c>
      <c r="G998" s="7" t="str">
        <f>IF(OR(ISBLANK(D998),D998="Unclassifiable &gt;"),"",IF(ISNUMBER(SEARCH("Utterance",D998)),"Utterance",IF(ISNUMBER(SEARCH("Response",D998)),"Response",IF(ISNUMBER(SEARCH("Interaction",D998)),"Interaction",IF(ISNUMBER(SEARCH("System",D998)),"System","")))))</f>
        <v/>
      </c>
      <c r="H998" s="7" t="str">
        <f>IF(G998="Utterance", IF(ISNUMBER(SEARCH("Unrecognized",D998)), "Unrecognized", IF(ISNUMBER(SEARCH("Mismatched",D998)), "Mismatched", IF(ISNUMBER(SEARCH("False Positive",D998)), "False Positive", "Irrelevant"))), "")</f>
        <v/>
      </c>
      <c r="J998" s="7" t="s">
        <v>213</v>
      </c>
      <c r="K998" s="7" t="s">
        <v>3353</v>
      </c>
      <c r="L998" s="9">
        <v>44988</v>
      </c>
      <c r="M998" s="13">
        <v>0.36679398148148151</v>
      </c>
      <c r="N998" s="14">
        <v>202000672721680</v>
      </c>
      <c r="O998" s="7">
        <f>IF(LEN(TRIM($A998))=0,0,LEN($A998)-LEN(SUBSTITUTE($A998," ",""))+1)</f>
        <v>5</v>
      </c>
      <c r="P998">
        <f t="shared" si="15"/>
        <v>3411</v>
      </c>
    </row>
    <row r="999" spans="1:16" ht="64" x14ac:dyDescent="0.2">
      <c r="A999" s="8" t="s">
        <v>2161</v>
      </c>
      <c r="C999" s="7" t="s">
        <v>2</v>
      </c>
      <c r="D999" s="7" t="s">
        <v>3389</v>
      </c>
      <c r="E999" s="7" t="str">
        <f>IF(OR(D999="", D999="___"),"", LEFT(D999,FIND(" &gt;",D999)-1))</f>
        <v>Success</v>
      </c>
      <c r="F999" s="7" t="str">
        <f>IF(OR(E999="Success",E999="Qualified Success"),"Current",IF(E999="Failure",IF(RIGHT(D999,6)="Future","Future",IF(RIGHT(D999,10)="Irrelevant","Irrelevant","Current")),""))</f>
        <v>Current</v>
      </c>
      <c r="G999" s="7" t="str">
        <f>IF(OR(ISBLANK(D999),D999="Unclassifiable &gt;"),"",IF(ISNUMBER(SEARCH("Utterance",D999)),"Utterance",IF(ISNUMBER(SEARCH("Response",D999)),"Response",IF(ISNUMBER(SEARCH("Interaction",D999)),"Interaction",IF(ISNUMBER(SEARCH("System",D999)),"System","")))))</f>
        <v/>
      </c>
      <c r="H999" s="7" t="str">
        <f>IF(G999="Utterance", IF(ISNUMBER(SEARCH("Unrecognized",D999)), "Unrecognized", IF(ISNUMBER(SEARCH("Mismatched",D999)), "Mismatched", IF(ISNUMBER(SEARCH("False Positive",D999)), "False Positive", "Irrelevant"))), "")</f>
        <v/>
      </c>
      <c r="J999" s="7" t="s">
        <v>3756</v>
      </c>
      <c r="K999" s="7" t="s">
        <v>3354</v>
      </c>
      <c r="L999" s="9">
        <v>44988</v>
      </c>
      <c r="M999" s="13">
        <v>0.36679398148148151</v>
      </c>
      <c r="N999" s="14">
        <v>204440003496889</v>
      </c>
      <c r="O999" s="7">
        <f>IF(LEN(TRIM($A999))=0,0,LEN($A999)-LEN(SUBSTITUTE($A999," ",""))+1)</f>
        <v>78</v>
      </c>
      <c r="P999">
        <f t="shared" si="15"/>
        <v>3411</v>
      </c>
    </row>
    <row r="1000" spans="1:16" ht="288" x14ac:dyDescent="0.2">
      <c r="A1000" s="8" t="s">
        <v>1901</v>
      </c>
      <c r="C1000" s="7" t="s">
        <v>4</v>
      </c>
      <c r="K1000" s="7" t="s">
        <v>3353</v>
      </c>
      <c r="L1000" s="9">
        <v>44988</v>
      </c>
      <c r="M1000" s="13">
        <v>0.36679398148148151</v>
      </c>
      <c r="N1000" s="14">
        <v>202000672721680</v>
      </c>
      <c r="P1000" t="str">
        <f t="shared" si="15"/>
        <v/>
      </c>
    </row>
    <row r="1001" spans="1:16" ht="112" x14ac:dyDescent="0.2">
      <c r="A1001" s="8" t="s">
        <v>1903</v>
      </c>
      <c r="C1001" s="7" t="s">
        <v>4</v>
      </c>
      <c r="K1001" s="7" t="s">
        <v>3354</v>
      </c>
      <c r="L1001" s="9">
        <v>44988</v>
      </c>
      <c r="M1001" s="13">
        <v>0.36680555555555555</v>
      </c>
      <c r="N1001" s="14">
        <v>204440003496889</v>
      </c>
      <c r="P1001" t="str">
        <f t="shared" si="15"/>
        <v/>
      </c>
    </row>
    <row r="1002" spans="1:16" ht="16" x14ac:dyDescent="0.2">
      <c r="A1002" s="8" t="s">
        <v>249</v>
      </c>
      <c r="C1002" s="7" t="s">
        <v>2</v>
      </c>
      <c r="D1002" s="7" t="s">
        <v>3389</v>
      </c>
      <c r="E1002" s="7" t="str">
        <f>IF(OR(D1002="", D1002="___"),"", LEFT(D1002,FIND(" &gt;",D1002)-1))</f>
        <v>Success</v>
      </c>
      <c r="F1002" s="7" t="str">
        <f>IF(OR(E1002="Success",E1002="Qualified Success"),"Current",IF(E1002="Failure",IF(RIGHT(D1002,6)="Future","Future",IF(RIGHT(D1002,10)="Irrelevant","Irrelevant","Current")),""))</f>
        <v>Current</v>
      </c>
      <c r="G1002" s="7" t="str">
        <f>IF(OR(ISBLANK(D1002),D1002="Unclassifiable &gt;"),"",IF(ISNUMBER(SEARCH("Utterance",D1002)),"Utterance",IF(ISNUMBER(SEARCH("Response",D1002)),"Response",IF(ISNUMBER(SEARCH("Interaction",D1002)),"Interaction",IF(ISNUMBER(SEARCH("System",D1002)),"System","")))))</f>
        <v/>
      </c>
      <c r="H1002" s="7" t="str">
        <f>IF(G1002="Utterance", IF(ISNUMBER(SEARCH("Unrecognized",D1002)), "Unrecognized", IF(ISNUMBER(SEARCH("Mismatched",D1002)), "Mismatched", IF(ISNUMBER(SEARCH("False Positive",D1002)), "False Positive", "Irrelevant"))), "")</f>
        <v/>
      </c>
      <c r="J1002" s="7" t="s">
        <v>3741</v>
      </c>
      <c r="K1002" s="7" t="s">
        <v>3354</v>
      </c>
      <c r="L1002" s="9">
        <v>44988</v>
      </c>
      <c r="M1002" s="13">
        <v>0.36736111111111108</v>
      </c>
      <c r="N1002" s="14">
        <v>202000125153810</v>
      </c>
      <c r="O1002" s="7">
        <f>IF(LEN(TRIM($A1002))=0,0,LEN($A1002)-LEN(SUBSTITUTE($A1002," ",""))+1)</f>
        <v>2</v>
      </c>
      <c r="P1002">
        <f t="shared" si="15"/>
        <v>3411</v>
      </c>
    </row>
    <row r="1003" spans="1:16" ht="144" x14ac:dyDescent="0.2">
      <c r="A1003" s="8" t="s">
        <v>250</v>
      </c>
      <c r="C1003" s="7" t="s">
        <v>4</v>
      </c>
      <c r="K1003" s="7" t="s">
        <v>3354</v>
      </c>
      <c r="L1003" s="9">
        <v>44988</v>
      </c>
      <c r="M1003" s="13">
        <v>0.36739583333333337</v>
      </c>
      <c r="N1003" s="14">
        <v>202000125153810</v>
      </c>
      <c r="P1003" t="str">
        <f t="shared" si="15"/>
        <v/>
      </c>
    </row>
    <row r="1004" spans="1:16" ht="16" x14ac:dyDescent="0.2">
      <c r="A1004" s="8" t="s">
        <v>3292</v>
      </c>
      <c r="C1004" s="7" t="s">
        <v>2</v>
      </c>
      <c r="D1004" s="7" t="s">
        <v>3389</v>
      </c>
      <c r="E1004" s="7" t="str">
        <f>IF(OR(D1004="", D1004="___"),"", LEFT(D1004,FIND(" &gt;",D1004)-1))</f>
        <v>Success</v>
      </c>
      <c r="F1004" s="7" t="str">
        <f>IF(OR(E1004="Success",E1004="Qualified Success"),"Current",IF(E1004="Failure",IF(RIGHT(D1004,6)="Future","Future",IF(RIGHT(D1004,10)="Irrelevant","Irrelevant","Current")),""))</f>
        <v>Current</v>
      </c>
      <c r="G1004" s="7" t="str">
        <f>IF(OR(ISBLANK(D1004),D1004="Unclassifiable &gt;"),"",IF(ISNUMBER(SEARCH("Utterance",D1004)),"Utterance",IF(ISNUMBER(SEARCH("Response",D1004)),"Response",IF(ISNUMBER(SEARCH("Interaction",D1004)),"Interaction",IF(ISNUMBER(SEARCH("System",D1004)),"System","")))))</f>
        <v/>
      </c>
      <c r="H1004" s="7" t="str">
        <f>IF(G1004="Utterance", IF(ISNUMBER(SEARCH("Unrecognized",D1004)), "Unrecognized", IF(ISNUMBER(SEARCH("Mismatched",D1004)), "Mismatched", IF(ISNUMBER(SEARCH("False Positive",D1004)), "False Positive", "Irrelevant"))), "")</f>
        <v/>
      </c>
      <c r="J1004" s="7" t="s">
        <v>3742</v>
      </c>
      <c r="K1004" s="7" t="s">
        <v>3353</v>
      </c>
      <c r="L1004" s="9">
        <v>44988</v>
      </c>
      <c r="M1004" s="13">
        <v>0.36939814814814814</v>
      </c>
      <c r="N1004" s="14">
        <v>513003302349288</v>
      </c>
      <c r="O1004" s="7">
        <f>IF(LEN(TRIM($A1004))=0,0,LEN($A1004)-LEN(SUBSTITUTE($A1004," ",""))+1)</f>
        <v>3</v>
      </c>
      <c r="P1004">
        <f t="shared" si="15"/>
        <v>3411</v>
      </c>
    </row>
    <row r="1005" spans="1:16" ht="48" x14ac:dyDescent="0.2">
      <c r="A1005" s="8" t="s">
        <v>2039</v>
      </c>
      <c r="C1005" s="7" t="s">
        <v>4</v>
      </c>
      <c r="K1005" s="7" t="s">
        <v>3353</v>
      </c>
      <c r="L1005" s="9">
        <v>44988</v>
      </c>
      <c r="M1005" s="13">
        <v>0.36939814814814814</v>
      </c>
      <c r="N1005" s="14">
        <v>513003302349288</v>
      </c>
      <c r="P1005" t="str">
        <f t="shared" si="15"/>
        <v/>
      </c>
    </row>
    <row r="1006" spans="1:16" ht="16" x14ac:dyDescent="0.2">
      <c r="A1006" s="8" t="s">
        <v>158</v>
      </c>
      <c r="C1006" s="7" t="s">
        <v>2</v>
      </c>
      <c r="D1006" s="7" t="s">
        <v>3389</v>
      </c>
      <c r="E1006" s="7" t="str">
        <f>IF(OR(D1006="", D1006="___"),"", LEFT(D1006,FIND(" &gt;",D1006)-1))</f>
        <v>Success</v>
      </c>
      <c r="F1006" s="7" t="str">
        <f>IF(OR(E1006="Success",E1006="Qualified Success"),"Current",IF(E1006="Failure",IF(RIGHT(D1006,6)="Future","Future",IF(RIGHT(D1006,10)="Irrelevant","Irrelevant","Current")),""))</f>
        <v>Current</v>
      </c>
      <c r="G1006" s="7" t="str">
        <f>IF(OR(ISBLANK(D1006),D1006="Unclassifiable &gt;"),"",IF(ISNUMBER(SEARCH("Utterance",D1006)),"Utterance",IF(ISNUMBER(SEARCH("Response",D1006)),"Response",IF(ISNUMBER(SEARCH("Interaction",D1006)),"Interaction",IF(ISNUMBER(SEARCH("System",D1006)),"System","")))))</f>
        <v/>
      </c>
      <c r="H1006" s="7" t="str">
        <f>IF(G1006="Utterance", IF(ISNUMBER(SEARCH("Unrecognized",D1006)), "Unrecognized", IF(ISNUMBER(SEARCH("Mismatched",D1006)), "Mismatched", IF(ISNUMBER(SEARCH("False Positive",D1006)), "False Positive", "Irrelevant"))), "")</f>
        <v/>
      </c>
      <c r="J1006" s="7" t="s">
        <v>3744</v>
      </c>
      <c r="K1006" s="7" t="s">
        <v>3353</v>
      </c>
      <c r="L1006" s="9">
        <v>44988</v>
      </c>
      <c r="M1006" s="13">
        <v>0.37129629629629629</v>
      </c>
      <c r="N1006" s="14">
        <v>204440003489467</v>
      </c>
      <c r="O1006" s="7">
        <f>IF(LEN(TRIM($A1006))=0,0,LEN($A1006)-LEN(SUBSTITUTE($A1006," ",""))+1)</f>
        <v>4</v>
      </c>
      <c r="P1006">
        <f t="shared" si="15"/>
        <v>3411</v>
      </c>
    </row>
    <row r="1007" spans="1:16" ht="128" x14ac:dyDescent="0.2">
      <c r="A1007" s="8" t="s">
        <v>1839</v>
      </c>
      <c r="C1007" s="7" t="s">
        <v>4</v>
      </c>
      <c r="K1007" s="7" t="s">
        <v>3353</v>
      </c>
      <c r="L1007" s="9">
        <v>44988</v>
      </c>
      <c r="M1007" s="13">
        <v>0.37129629629629629</v>
      </c>
      <c r="N1007" s="14">
        <v>204440003489467</v>
      </c>
      <c r="P1007" t="str">
        <f t="shared" si="15"/>
        <v/>
      </c>
    </row>
    <row r="1008" spans="1:16" ht="16" x14ac:dyDescent="0.2">
      <c r="A1008" s="8" t="s">
        <v>2114</v>
      </c>
      <c r="C1008" s="7" t="s">
        <v>2</v>
      </c>
      <c r="D1008" s="7" t="s">
        <v>3389</v>
      </c>
      <c r="E1008" s="7" t="str">
        <f>IF(OR(D1008="", D1008="___"),"", LEFT(D1008,FIND(" &gt;",D1008)-1))</f>
        <v>Success</v>
      </c>
      <c r="F1008" s="7" t="str">
        <f>IF(OR(E1008="Success",E1008="Qualified Success"),"Current",IF(E1008="Failure",IF(RIGHT(D1008,6)="Future","Future",IF(RIGHT(D1008,10)="Irrelevant","Irrelevant","Current")),""))</f>
        <v>Current</v>
      </c>
      <c r="G1008" s="7" t="str">
        <f>IF(OR(ISBLANK(D1008),D1008="Unclassifiable &gt;"),"",IF(ISNUMBER(SEARCH("Utterance",D1008)),"Utterance",IF(ISNUMBER(SEARCH("Response",D1008)),"Response",IF(ISNUMBER(SEARCH("Interaction",D1008)),"Interaction",IF(ISNUMBER(SEARCH("System",D1008)),"System","")))))</f>
        <v/>
      </c>
      <c r="H1008" s="7" t="str">
        <f>IF(G1008="Utterance", IF(ISNUMBER(SEARCH("Unrecognized",D1008)), "Unrecognized", IF(ISNUMBER(SEARCH("Mismatched",D1008)), "Mismatched", IF(ISNUMBER(SEARCH("False Positive",D1008)), "False Positive", "Irrelevant"))), "")</f>
        <v/>
      </c>
      <c r="J1008" s="7" t="s">
        <v>3753</v>
      </c>
      <c r="K1008" s="7" t="s">
        <v>3353</v>
      </c>
      <c r="L1008" s="9">
        <v>44988</v>
      </c>
      <c r="M1008" s="13">
        <v>0.37168981481481483</v>
      </c>
      <c r="N1008" s="14">
        <v>204440003495127</v>
      </c>
      <c r="O1008" s="7">
        <f>IF(LEN(TRIM($A1008))=0,0,LEN($A1008)-LEN(SUBSTITUTE($A1008," ",""))+1)</f>
        <v>8</v>
      </c>
      <c r="P1008">
        <f t="shared" si="15"/>
        <v>3411</v>
      </c>
    </row>
    <row r="1009" spans="1:16" ht="64" x14ac:dyDescent="0.2">
      <c r="A1009" s="8" t="s">
        <v>1946</v>
      </c>
      <c r="C1009" s="7" t="s">
        <v>4</v>
      </c>
      <c r="K1009" s="7" t="s">
        <v>3353</v>
      </c>
      <c r="L1009" s="9">
        <v>44988</v>
      </c>
      <c r="M1009" s="13">
        <v>0.37168981481481483</v>
      </c>
      <c r="N1009" s="14">
        <v>204440003495127</v>
      </c>
      <c r="P1009" t="str">
        <f t="shared" si="15"/>
        <v/>
      </c>
    </row>
    <row r="1010" spans="1:16" ht="16" x14ac:dyDescent="0.2">
      <c r="A1010" s="8" t="s">
        <v>302</v>
      </c>
      <c r="B1010" s="7" t="s">
        <v>3487</v>
      </c>
      <c r="C1010" s="7" t="s">
        <v>2</v>
      </c>
      <c r="D1010" s="7" t="s">
        <v>3389</v>
      </c>
      <c r="E1010" s="7" t="str">
        <f>IF(OR(D1010="", D1010="___"),"", LEFT(D1010,FIND(" &gt;",D1010)-1))</f>
        <v>Success</v>
      </c>
      <c r="F1010" s="7" t="str">
        <f>IF(OR(E1010="Success",E1010="Qualified Success"),"Current",IF(E1010="Failure",IF(RIGHT(D1010,6)="Future","Future",IF(RIGHT(D1010,10)="Irrelevant","Irrelevant","Current")),""))</f>
        <v>Current</v>
      </c>
      <c r="G1010" s="7" t="str">
        <f>IF(OR(ISBLANK(D1010),D1010="Unclassifiable &gt;"),"",IF(ISNUMBER(SEARCH("Utterance",D1010)),"Utterance",IF(ISNUMBER(SEARCH("Response",D1010)),"Response",IF(ISNUMBER(SEARCH("Interaction",D1010)),"Interaction",IF(ISNUMBER(SEARCH("System",D1010)),"System","")))))</f>
        <v/>
      </c>
      <c r="H1010" s="7" t="str">
        <f>IF(G1010="Utterance", IF(ISNUMBER(SEARCH("Unrecognized",D1010)), "Unrecognized", IF(ISNUMBER(SEARCH("Mismatched",D1010)), "Mismatched", IF(ISNUMBER(SEARCH("False Positive",D1010)), "False Positive", "Irrelevant"))), "")</f>
        <v/>
      </c>
      <c r="J1010" s="7" t="s">
        <v>3428</v>
      </c>
      <c r="K1010" s="7" t="s">
        <v>3354</v>
      </c>
      <c r="L1010" s="9">
        <v>44988</v>
      </c>
      <c r="M1010" s="13">
        <v>0.37291666666666662</v>
      </c>
      <c r="N1010" s="14">
        <v>204440003509092</v>
      </c>
      <c r="O1010" s="7">
        <f>IF(LEN(TRIM($A1010))=0,0,LEN($A1010)-LEN(SUBSTITUTE($A1010," ",""))+1)</f>
        <v>3</v>
      </c>
      <c r="P1010">
        <f t="shared" si="15"/>
        <v>3411</v>
      </c>
    </row>
    <row r="1011" spans="1:16" ht="64" x14ac:dyDescent="0.2">
      <c r="A1011" s="8" t="s">
        <v>220</v>
      </c>
      <c r="C1011" s="7" t="s">
        <v>4</v>
      </c>
      <c r="K1011" s="7" t="s">
        <v>3354</v>
      </c>
      <c r="L1011" s="9">
        <v>44988</v>
      </c>
      <c r="M1011" s="13">
        <v>0.37291666666666662</v>
      </c>
      <c r="N1011" s="14">
        <v>204440003509092</v>
      </c>
      <c r="P1011" t="str">
        <f t="shared" si="15"/>
        <v/>
      </c>
    </row>
    <row r="1012" spans="1:16" ht="16" x14ac:dyDescent="0.2">
      <c r="A1012" s="8" t="s">
        <v>1888</v>
      </c>
      <c r="C1012" s="7" t="s">
        <v>2</v>
      </c>
      <c r="D1012" s="7" t="s">
        <v>3408</v>
      </c>
      <c r="E1012" s="7" t="str">
        <f>IF(OR(D1012="", D1012="___"),"", LEFT(D1012,FIND(" &gt;",D1012)-1))</f>
        <v>Qualified Success</v>
      </c>
      <c r="F1012" s="7" t="str">
        <f>IF(OR(E1012="Success",E1012="Qualified Success"),"Current",IF(E1012="Failure",IF(RIGHT(D1012,6)="Future","Future",IF(RIGHT(D1012,10)="Irrelevant","Irrelevant","Current")),""))</f>
        <v>Current</v>
      </c>
      <c r="G1012" s="7" t="str">
        <f>IF(OR(ISBLANK(D1012),D1012="Unclassifiable &gt;"),"",IF(ISNUMBER(SEARCH("Utterance",D1012)),"Utterance",IF(ISNUMBER(SEARCH("Response",D1012)),"Response",IF(ISNUMBER(SEARCH("Interaction",D1012)),"Interaction",IF(ISNUMBER(SEARCH("System",D1012)),"System","")))))</f>
        <v>Response</v>
      </c>
      <c r="H1012" s="7" t="str">
        <f>IF(G1012="Utterance", IF(ISNUMBER(SEARCH("Unrecognized",D1012)), "Unrecognized", IF(ISNUMBER(SEARCH("Mismatched",D1012)), "Mismatched", IF(ISNUMBER(SEARCH("False Positive",D1012)), "False Positive", "Irrelevant"))), "")</f>
        <v/>
      </c>
      <c r="J1012" s="7" t="s">
        <v>3750</v>
      </c>
      <c r="K1012" s="7" t="s">
        <v>3353</v>
      </c>
      <c r="L1012" s="9">
        <v>44988</v>
      </c>
      <c r="M1012" s="13">
        <v>0.37548611111111113</v>
      </c>
      <c r="N1012" s="14">
        <v>204440003498527</v>
      </c>
      <c r="O1012" s="7">
        <f>IF(LEN(TRIM($A1012))=0,0,LEN($A1012)-LEN(SUBSTITUTE($A1012," ",""))+1)</f>
        <v>11</v>
      </c>
      <c r="P1012">
        <f t="shared" si="15"/>
        <v>46</v>
      </c>
    </row>
    <row r="1013" spans="1:16" ht="240" x14ac:dyDescent="0.2">
      <c r="A1013" s="8" t="s">
        <v>2224</v>
      </c>
      <c r="C1013" s="7" t="s">
        <v>4</v>
      </c>
      <c r="K1013" s="7" t="s">
        <v>3353</v>
      </c>
      <c r="L1013" s="9">
        <v>44988</v>
      </c>
      <c r="M1013" s="13">
        <v>0.37550925925925926</v>
      </c>
      <c r="N1013" s="14">
        <v>204440003498527</v>
      </c>
      <c r="P1013" t="str">
        <f t="shared" si="15"/>
        <v/>
      </c>
    </row>
    <row r="1014" spans="1:16" ht="16" x14ac:dyDescent="0.2">
      <c r="A1014" s="8" t="s">
        <v>302</v>
      </c>
      <c r="B1014" s="7" t="s">
        <v>3487</v>
      </c>
      <c r="C1014" s="7" t="s">
        <v>2</v>
      </c>
      <c r="D1014" s="7" t="s">
        <v>3389</v>
      </c>
      <c r="E1014" s="7" t="str">
        <f>IF(OR(D1014="", D1014="___"),"", LEFT(D1014,FIND(" &gt;",D1014)-1))</f>
        <v>Success</v>
      </c>
      <c r="F1014" s="7" t="str">
        <f>IF(OR(E1014="Success",E1014="Qualified Success"),"Current",IF(E1014="Failure",IF(RIGHT(D1014,6)="Future","Future",IF(RIGHT(D1014,10)="Irrelevant","Irrelevant","Current")),""))</f>
        <v>Current</v>
      </c>
      <c r="G1014" s="7" t="str">
        <f>IF(OR(ISBLANK(D1014),D1014="Unclassifiable &gt;"),"",IF(ISNUMBER(SEARCH("Utterance",D1014)),"Utterance",IF(ISNUMBER(SEARCH("Response",D1014)),"Response",IF(ISNUMBER(SEARCH("Interaction",D1014)),"Interaction",IF(ISNUMBER(SEARCH("System",D1014)),"System","")))))</f>
        <v/>
      </c>
      <c r="H1014" s="7" t="str">
        <f>IF(G1014="Utterance", IF(ISNUMBER(SEARCH("Unrecognized",D1014)), "Unrecognized", IF(ISNUMBER(SEARCH("Mismatched",D1014)), "Mismatched", IF(ISNUMBER(SEARCH("False Positive",D1014)), "False Positive", "Irrelevant"))), "")</f>
        <v/>
      </c>
      <c r="J1014" s="7" t="s">
        <v>3428</v>
      </c>
      <c r="K1014" s="7" t="s">
        <v>3354</v>
      </c>
      <c r="L1014" s="9">
        <v>44988</v>
      </c>
      <c r="M1014" s="13">
        <v>0.37579861111111112</v>
      </c>
      <c r="N1014" s="14">
        <v>513001590642460</v>
      </c>
      <c r="O1014" s="7">
        <f>IF(LEN(TRIM($A1014))=0,0,LEN($A1014)-LEN(SUBSTITUTE($A1014," ",""))+1)</f>
        <v>3</v>
      </c>
      <c r="P1014">
        <f t="shared" si="15"/>
        <v>3411</v>
      </c>
    </row>
    <row r="1015" spans="1:16" ht="64" x14ac:dyDescent="0.2">
      <c r="A1015" s="8" t="s">
        <v>220</v>
      </c>
      <c r="C1015" s="7" t="s">
        <v>4</v>
      </c>
      <c r="K1015" s="7" t="s">
        <v>3354</v>
      </c>
      <c r="L1015" s="9">
        <v>44988</v>
      </c>
      <c r="M1015" s="13">
        <v>0.37579861111111112</v>
      </c>
      <c r="N1015" s="14">
        <v>513001590642460</v>
      </c>
      <c r="P1015" t="str">
        <f t="shared" si="15"/>
        <v/>
      </c>
    </row>
    <row r="1016" spans="1:16" ht="16" x14ac:dyDescent="0.2">
      <c r="A1016" s="8" t="s">
        <v>2271</v>
      </c>
      <c r="C1016" s="7" t="s">
        <v>2</v>
      </c>
      <c r="D1016" s="7" t="s">
        <v>3389</v>
      </c>
      <c r="E1016" s="7" t="str">
        <f>IF(OR(D1016="", D1016="___"),"", LEFT(D1016,FIND(" &gt;",D1016)-1))</f>
        <v>Success</v>
      </c>
      <c r="F1016" s="7" t="str">
        <f>IF(OR(E1016="Success",E1016="Qualified Success"),"Current",IF(E1016="Failure",IF(RIGHT(D1016,6)="Future","Future",IF(RIGHT(D1016,10)="Irrelevant","Irrelevant","Current")),""))</f>
        <v>Current</v>
      </c>
      <c r="G1016" s="7" t="str">
        <f>IF(OR(ISBLANK(D1016),D1016="Unclassifiable &gt;"),"",IF(ISNUMBER(SEARCH("Utterance",D1016)),"Utterance",IF(ISNUMBER(SEARCH("Response",D1016)),"Response",IF(ISNUMBER(SEARCH("Interaction",D1016)),"Interaction",IF(ISNUMBER(SEARCH("System",D1016)),"System","")))))</f>
        <v/>
      </c>
      <c r="H1016" s="7" t="str">
        <f>IF(G1016="Utterance", IF(ISNUMBER(SEARCH("Unrecognized",D1016)), "Unrecognized", IF(ISNUMBER(SEARCH("Mismatched",D1016)), "Mismatched", IF(ISNUMBER(SEARCH("False Positive",D1016)), "False Positive", "Irrelevant"))), "")</f>
        <v/>
      </c>
      <c r="J1016" s="7" t="s">
        <v>3434</v>
      </c>
      <c r="K1016" s="7" t="s">
        <v>3354</v>
      </c>
      <c r="L1016" s="9">
        <v>44988</v>
      </c>
      <c r="M1016" s="13">
        <v>0.37627314814814811</v>
      </c>
      <c r="N1016" s="14">
        <v>204440003500440</v>
      </c>
      <c r="O1016" s="7">
        <f>IF(LEN(TRIM($A1016))=0,0,LEN($A1016)-LEN(SUBSTITUTE($A1016," ",""))+1)</f>
        <v>28</v>
      </c>
      <c r="P1016">
        <f t="shared" si="15"/>
        <v>3411</v>
      </c>
    </row>
    <row r="1017" spans="1:16" ht="64" x14ac:dyDescent="0.2">
      <c r="A1017" s="8" t="s">
        <v>331</v>
      </c>
      <c r="C1017" s="7" t="s">
        <v>4</v>
      </c>
      <c r="K1017" s="7" t="s">
        <v>3354</v>
      </c>
      <c r="L1017" s="9">
        <v>44988</v>
      </c>
      <c r="M1017" s="13">
        <v>0.37627314814814811</v>
      </c>
      <c r="N1017" s="14">
        <v>204440003500440</v>
      </c>
      <c r="P1017" t="str">
        <f t="shared" si="15"/>
        <v/>
      </c>
    </row>
    <row r="1018" spans="1:16" ht="16" x14ac:dyDescent="0.2">
      <c r="A1018" s="8" t="s">
        <v>3036</v>
      </c>
      <c r="C1018" s="7" t="s">
        <v>2</v>
      </c>
      <c r="D1018" s="7" t="s">
        <v>3391</v>
      </c>
      <c r="E1018" s="7" t="str">
        <f>IF(OR(D1018="", D1018="___"),"", LEFT(D1018,FIND(" &gt;",D1018)-1))</f>
        <v>Failure</v>
      </c>
      <c r="F1018" s="7" t="str">
        <f>IF(OR(E1018="Success",E1018="Qualified Success"),"Current",IF(E1018="Failure",IF(RIGHT(D1018,6)="Future","Future",IF(RIGHT(D1018,10)="Irrelevant","Irrelevant","Current")),""))</f>
        <v>Current</v>
      </c>
      <c r="G1018" s="7" t="str">
        <f>IF(OR(ISBLANK(D1018),D1018="Unclassifiable &gt;"),"",IF(ISNUMBER(SEARCH("Utterance",D1018)),"Utterance",IF(ISNUMBER(SEARCH("Response",D1018)),"Response",IF(ISNUMBER(SEARCH("Interaction",D1018)),"Interaction",IF(ISNUMBER(SEARCH("System",D1018)),"System","")))))</f>
        <v>Utterance</v>
      </c>
      <c r="H1018" s="7" t="str">
        <f>IF(G1018="Utterance", IF(ISNUMBER(SEARCH("Unrecognized",D1018)), "Unrecognized", IF(ISNUMBER(SEARCH("Mismatched",D1018)), "Mismatched", IF(ISNUMBER(SEARCH("False Positive",D1018)), "False Positive", "Irrelevant"))), "")</f>
        <v>Mismatched</v>
      </c>
      <c r="J1018" s="7" t="s">
        <v>3741</v>
      </c>
      <c r="K1018" s="7" t="s">
        <v>3354</v>
      </c>
      <c r="L1018" s="9">
        <v>44988</v>
      </c>
      <c r="M1018" s="13">
        <v>0.37692129629629628</v>
      </c>
      <c r="N1018" s="14">
        <v>513001590642460</v>
      </c>
      <c r="O1018" s="7">
        <f>IF(LEN(TRIM($A1018))=0,0,LEN($A1018)-LEN(SUBSTITUTE($A1018," ",""))+1)</f>
        <v>2</v>
      </c>
      <c r="P1018">
        <f t="shared" si="15"/>
        <v>705</v>
      </c>
    </row>
    <row r="1019" spans="1:16" ht="64" x14ac:dyDescent="0.2">
      <c r="A1019" s="8" t="s">
        <v>220</v>
      </c>
      <c r="C1019" s="7" t="s">
        <v>4</v>
      </c>
      <c r="K1019" s="7" t="s">
        <v>3354</v>
      </c>
      <c r="L1019" s="9">
        <v>44988</v>
      </c>
      <c r="M1019" s="13">
        <v>0.37692129629629628</v>
      </c>
      <c r="N1019" s="14">
        <v>513001590642460</v>
      </c>
      <c r="P1019" t="str">
        <f t="shared" si="15"/>
        <v/>
      </c>
    </row>
    <row r="1020" spans="1:16" ht="16" x14ac:dyDescent="0.2">
      <c r="A1020" s="8" t="s">
        <v>2309</v>
      </c>
      <c r="C1020" s="7" t="s">
        <v>2</v>
      </c>
      <c r="D1020" s="7" t="s">
        <v>3391</v>
      </c>
      <c r="E1020" s="7" t="str">
        <f>IF(OR(D1020="", D1020="___"),"", LEFT(D1020,FIND(" &gt;",D1020)-1))</f>
        <v>Failure</v>
      </c>
      <c r="F1020" s="7" t="str">
        <f>IF(OR(E1020="Success",E1020="Qualified Success"),"Current",IF(E1020="Failure",IF(RIGHT(D1020,6)="Future","Future",IF(RIGHT(D1020,10)="Irrelevant","Irrelevant","Current")),""))</f>
        <v>Current</v>
      </c>
      <c r="G1020" s="7" t="str">
        <f>IF(OR(ISBLANK(D1020),D1020="Unclassifiable &gt;"),"",IF(ISNUMBER(SEARCH("Utterance",D1020)),"Utterance",IF(ISNUMBER(SEARCH("Response",D1020)),"Response",IF(ISNUMBER(SEARCH("Interaction",D1020)),"Interaction",IF(ISNUMBER(SEARCH("System",D1020)),"System","")))))</f>
        <v>Utterance</v>
      </c>
      <c r="H1020" s="7" t="str">
        <f>IF(G1020="Utterance", IF(ISNUMBER(SEARCH("Unrecognized",D1020)), "Unrecognized", IF(ISNUMBER(SEARCH("Mismatched",D1020)), "Mismatched", IF(ISNUMBER(SEARCH("False Positive",D1020)), "False Positive", "Irrelevant"))), "")</f>
        <v>Mismatched</v>
      </c>
      <c r="J1020" s="7" t="s">
        <v>3432</v>
      </c>
      <c r="K1020" s="7" t="s">
        <v>3353</v>
      </c>
      <c r="L1020" s="9">
        <v>44988</v>
      </c>
      <c r="M1020" s="13">
        <v>0.37840277777777781</v>
      </c>
      <c r="N1020" s="14">
        <v>204440003501795</v>
      </c>
      <c r="O1020" s="7">
        <f>IF(LEN(TRIM($A1020))=0,0,LEN($A1020)-LEN(SUBSTITUTE($A1020," ",""))+1)</f>
        <v>9</v>
      </c>
      <c r="P1020">
        <f t="shared" si="15"/>
        <v>705</v>
      </c>
    </row>
    <row r="1021" spans="1:16" ht="96" x14ac:dyDescent="0.2">
      <c r="A1021" s="8" t="s">
        <v>831</v>
      </c>
      <c r="C1021" s="7" t="s">
        <v>4</v>
      </c>
      <c r="K1021" s="7" t="s">
        <v>3353</v>
      </c>
      <c r="L1021" s="9">
        <v>44988</v>
      </c>
      <c r="M1021" s="13">
        <v>0.37840277777777781</v>
      </c>
      <c r="N1021" s="14">
        <v>204440003501795</v>
      </c>
      <c r="P1021" t="str">
        <f t="shared" si="15"/>
        <v/>
      </c>
    </row>
    <row r="1022" spans="1:16" ht="16" x14ac:dyDescent="0.2">
      <c r="A1022" s="8" t="s">
        <v>2311</v>
      </c>
      <c r="C1022" s="7" t="s">
        <v>2</v>
      </c>
      <c r="D1022" s="7" t="s">
        <v>3391</v>
      </c>
      <c r="E1022" s="7" t="str">
        <f>IF(OR(D1022="", D1022="___"),"", LEFT(D1022,FIND(" &gt;",D1022)-1))</f>
        <v>Failure</v>
      </c>
      <c r="F1022" s="7" t="str">
        <f>IF(OR(E1022="Success",E1022="Qualified Success"),"Current",IF(E1022="Failure",IF(RIGHT(D1022,6)="Future","Future",IF(RIGHT(D1022,10)="Irrelevant","Irrelevant","Current")),""))</f>
        <v>Current</v>
      </c>
      <c r="G1022" s="7" t="str">
        <f>IF(OR(ISBLANK(D1022),D1022="Unclassifiable &gt;"),"",IF(ISNUMBER(SEARCH("Utterance",D1022)),"Utterance",IF(ISNUMBER(SEARCH("Response",D1022)),"Response",IF(ISNUMBER(SEARCH("Interaction",D1022)),"Interaction",IF(ISNUMBER(SEARCH("System",D1022)),"System","")))))</f>
        <v>Utterance</v>
      </c>
      <c r="H1022" s="7" t="str">
        <f>IF(G1022="Utterance", IF(ISNUMBER(SEARCH("Unrecognized",D1022)), "Unrecognized", IF(ISNUMBER(SEARCH("Mismatched",D1022)), "Mismatched", IF(ISNUMBER(SEARCH("False Positive",D1022)), "False Positive", "Irrelevant"))), "")</f>
        <v>Mismatched</v>
      </c>
      <c r="J1022" s="7" t="s">
        <v>3432</v>
      </c>
      <c r="K1022" s="7" t="s">
        <v>3353</v>
      </c>
      <c r="L1022" s="9">
        <v>44988</v>
      </c>
      <c r="M1022" s="13">
        <v>0.37934027777777773</v>
      </c>
      <c r="N1022" s="14">
        <v>204440003501795</v>
      </c>
      <c r="O1022" s="7">
        <f>IF(LEN(TRIM($A1022))=0,0,LEN($A1022)-LEN(SUBSTITUTE($A1022," ",""))+1)</f>
        <v>3</v>
      </c>
      <c r="P1022">
        <f t="shared" si="15"/>
        <v>705</v>
      </c>
    </row>
    <row r="1023" spans="1:16" ht="64" x14ac:dyDescent="0.2">
      <c r="A1023" s="8" t="s">
        <v>254</v>
      </c>
      <c r="C1023" s="7" t="s">
        <v>4</v>
      </c>
      <c r="K1023" s="7" t="s">
        <v>3353</v>
      </c>
      <c r="L1023" s="9">
        <v>44988</v>
      </c>
      <c r="M1023" s="13">
        <v>0.37934027777777773</v>
      </c>
      <c r="N1023" s="14">
        <v>204440003501795</v>
      </c>
      <c r="P1023" t="str">
        <f t="shared" si="15"/>
        <v/>
      </c>
    </row>
    <row r="1024" spans="1:16" ht="16" x14ac:dyDescent="0.2">
      <c r="A1024" s="8" t="s">
        <v>2308</v>
      </c>
      <c r="C1024" s="7" t="s">
        <v>2</v>
      </c>
      <c r="D1024" s="7" t="s">
        <v>3389</v>
      </c>
      <c r="E1024" s="7" t="str">
        <f>IF(OR(D1024="", D1024="___"),"", LEFT(D1024,FIND(" &gt;",D1024)-1))</f>
        <v>Success</v>
      </c>
      <c r="F1024" s="7" t="str">
        <f>IF(OR(E1024="Success",E1024="Qualified Success"),"Current",IF(E1024="Failure",IF(RIGHT(D1024,6)="Future","Future",IF(RIGHT(D1024,10)="Irrelevant","Irrelevant","Current")),""))</f>
        <v>Current</v>
      </c>
      <c r="G1024" s="7" t="str">
        <f>IF(OR(ISBLANK(D1024),D1024="Unclassifiable &gt;"),"",IF(ISNUMBER(SEARCH("Utterance",D1024)),"Utterance",IF(ISNUMBER(SEARCH("Response",D1024)),"Response",IF(ISNUMBER(SEARCH("Interaction",D1024)),"Interaction",IF(ISNUMBER(SEARCH("System",D1024)),"System","")))))</f>
        <v/>
      </c>
      <c r="H1024" s="7" t="str">
        <f>IF(G1024="Utterance", IF(ISNUMBER(SEARCH("Unrecognized",D1024)), "Unrecognized", IF(ISNUMBER(SEARCH("Mismatched",D1024)), "Mismatched", IF(ISNUMBER(SEARCH("False Positive",D1024)), "False Positive", "Irrelevant"))), "")</f>
        <v/>
      </c>
      <c r="J1024" s="7" t="s">
        <v>3428</v>
      </c>
      <c r="K1024" s="7" t="s">
        <v>3353</v>
      </c>
      <c r="L1024" s="9">
        <v>44988</v>
      </c>
      <c r="M1024" s="13">
        <v>0.3799305555555556</v>
      </c>
      <c r="N1024" s="14">
        <v>204440003501795</v>
      </c>
      <c r="O1024" s="7">
        <f>IF(LEN(TRIM($A1024))=0,0,LEN($A1024)-LEN(SUBSTITUTE($A1024," ",""))+1)</f>
        <v>2</v>
      </c>
      <c r="P1024">
        <f t="shared" si="15"/>
        <v>3411</v>
      </c>
    </row>
    <row r="1025" spans="1:16" ht="64" x14ac:dyDescent="0.2">
      <c r="A1025" s="8" t="s">
        <v>254</v>
      </c>
      <c r="C1025" s="7" t="s">
        <v>4</v>
      </c>
      <c r="K1025" s="7" t="s">
        <v>3353</v>
      </c>
      <c r="L1025" s="9">
        <v>44988</v>
      </c>
      <c r="M1025" s="13">
        <v>0.37994212962962964</v>
      </c>
      <c r="N1025" s="14">
        <v>204440003501795</v>
      </c>
      <c r="P1025" t="str">
        <f t="shared" si="15"/>
        <v/>
      </c>
    </row>
    <row r="1026" spans="1:16" ht="16" x14ac:dyDescent="0.2">
      <c r="A1026" s="8" t="s">
        <v>302</v>
      </c>
      <c r="B1026" s="7" t="s">
        <v>3487</v>
      </c>
      <c r="C1026" s="7" t="s">
        <v>2</v>
      </c>
      <c r="D1026" s="7" t="s">
        <v>3389</v>
      </c>
      <c r="E1026" s="7" t="str">
        <f>IF(OR(D1026="", D1026="___"),"", LEFT(D1026,FIND(" &gt;",D1026)-1))</f>
        <v>Success</v>
      </c>
      <c r="F1026" s="7" t="str">
        <f>IF(OR(E1026="Success",E1026="Qualified Success"),"Current",IF(E1026="Failure",IF(RIGHT(D1026,6)="Future","Future",IF(RIGHT(D1026,10)="Irrelevant","Irrelevant","Current")),""))</f>
        <v>Current</v>
      </c>
      <c r="G1026" s="7" t="str">
        <f>IF(OR(ISBLANK(D1026),D1026="Unclassifiable &gt;"),"",IF(ISNUMBER(SEARCH("Utterance",D1026)),"Utterance",IF(ISNUMBER(SEARCH("Response",D1026)),"Response",IF(ISNUMBER(SEARCH("Interaction",D1026)),"Interaction",IF(ISNUMBER(SEARCH("System",D1026)),"System","")))))</f>
        <v/>
      </c>
      <c r="H1026" s="7" t="str">
        <f>IF(G1026="Utterance", IF(ISNUMBER(SEARCH("Unrecognized",D1026)), "Unrecognized", IF(ISNUMBER(SEARCH("Mismatched",D1026)), "Mismatched", IF(ISNUMBER(SEARCH("False Positive",D1026)), "False Positive", "Irrelevant"))), "")</f>
        <v/>
      </c>
      <c r="J1026" s="7" t="s">
        <v>3428</v>
      </c>
      <c r="K1026" s="7" t="s">
        <v>3353</v>
      </c>
      <c r="L1026" s="9">
        <v>44988</v>
      </c>
      <c r="M1026" s="13">
        <v>0.3805439814814815</v>
      </c>
      <c r="N1026" s="14">
        <v>513002350020593</v>
      </c>
      <c r="O1026" s="7">
        <f>IF(LEN(TRIM($A1026))=0,0,LEN($A1026)-LEN(SUBSTITUTE($A1026," ",""))+1)</f>
        <v>3</v>
      </c>
      <c r="P1026">
        <f t="shared" si="15"/>
        <v>3411</v>
      </c>
    </row>
    <row r="1027" spans="1:16" ht="64" x14ac:dyDescent="0.2">
      <c r="A1027" s="8" t="s">
        <v>220</v>
      </c>
      <c r="C1027" s="7" t="s">
        <v>4</v>
      </c>
      <c r="K1027" s="7" t="s">
        <v>3353</v>
      </c>
      <c r="L1027" s="9">
        <v>44988</v>
      </c>
      <c r="M1027" s="13">
        <v>0.3805439814814815</v>
      </c>
      <c r="N1027" s="14">
        <v>513002350020593</v>
      </c>
      <c r="P1027" t="str">
        <f t="shared" ref="P1027:P1090" si="16">IF(D1027="", "", COUNTIF($D$1:$D$12000, D1027))</f>
        <v/>
      </c>
    </row>
    <row r="1028" spans="1:16" ht="16" x14ac:dyDescent="0.2">
      <c r="A1028" s="8" t="s">
        <v>259</v>
      </c>
      <c r="B1028" s="7" t="s">
        <v>3487</v>
      </c>
      <c r="C1028" s="7" t="s">
        <v>2</v>
      </c>
      <c r="D1028" s="7" t="s">
        <v>3389</v>
      </c>
      <c r="E1028" s="7" t="str">
        <f>IF(OR(D1028="", D1028="___"),"", LEFT(D1028,FIND(" &gt;",D1028)-1))</f>
        <v>Success</v>
      </c>
      <c r="F1028" s="7" t="str">
        <f>IF(OR(E1028="Success",E1028="Qualified Success"),"Current",IF(E1028="Failure",IF(RIGHT(D1028,6)="Future","Future",IF(RIGHT(D1028,10)="Irrelevant","Irrelevant","Current")),""))</f>
        <v>Current</v>
      </c>
      <c r="G1028" s="7" t="str">
        <f>IF(OR(ISBLANK(D1028),D1028="Unclassifiable &gt;"),"",IF(ISNUMBER(SEARCH("Utterance",D1028)),"Utterance",IF(ISNUMBER(SEARCH("Response",D1028)),"Response",IF(ISNUMBER(SEARCH("Interaction",D1028)),"Interaction",IF(ISNUMBER(SEARCH("System",D1028)),"System","")))))</f>
        <v/>
      </c>
      <c r="H1028" s="7" t="str">
        <f>IF(G1028="Utterance", IF(ISNUMBER(SEARCH("Unrecognized",D1028)), "Unrecognized", IF(ISNUMBER(SEARCH("Mismatched",D1028)), "Mismatched", IF(ISNUMBER(SEARCH("False Positive",D1028)), "False Positive", "Irrelevant"))), "")</f>
        <v/>
      </c>
      <c r="J1028" s="7" t="s">
        <v>3743</v>
      </c>
      <c r="K1028" s="7" t="s">
        <v>3353</v>
      </c>
      <c r="L1028" s="9">
        <v>44988</v>
      </c>
      <c r="M1028" s="13">
        <v>0.38113425925925926</v>
      </c>
      <c r="N1028" s="14">
        <v>513002350020593</v>
      </c>
      <c r="O1028" s="7">
        <f>IF(LEN(TRIM($A1028))=0,0,LEN($A1028)-LEN(SUBSTITUTE($A1028," ",""))+1)</f>
        <v>4</v>
      </c>
      <c r="P1028">
        <f t="shared" si="16"/>
        <v>3411</v>
      </c>
    </row>
    <row r="1029" spans="1:16" ht="224" x14ac:dyDescent="0.2">
      <c r="A1029" s="8" t="s">
        <v>3545</v>
      </c>
      <c r="C1029" s="7" t="s">
        <v>4</v>
      </c>
      <c r="K1029" s="7" t="s">
        <v>3353</v>
      </c>
      <c r="L1029" s="9">
        <v>44988</v>
      </c>
      <c r="M1029" s="13">
        <v>0.38116898148148143</v>
      </c>
      <c r="N1029" s="14">
        <v>513002350020593</v>
      </c>
      <c r="P1029" t="str">
        <f t="shared" si="16"/>
        <v/>
      </c>
    </row>
    <row r="1030" spans="1:16" ht="16" x14ac:dyDescent="0.2">
      <c r="A1030" s="8" t="s">
        <v>445</v>
      </c>
      <c r="C1030" s="7" t="s">
        <v>2</v>
      </c>
      <c r="D1030" s="7" t="s">
        <v>3389</v>
      </c>
      <c r="E1030" s="7" t="str">
        <f>IF(OR(D1030="", D1030="___"),"", LEFT(D1030,FIND(" &gt;",D1030)-1))</f>
        <v>Success</v>
      </c>
      <c r="F1030" s="7" t="str">
        <f>IF(OR(E1030="Success",E1030="Qualified Success"),"Current",IF(E1030="Failure",IF(RIGHT(D1030,6)="Future","Future",IF(RIGHT(D1030,10)="Irrelevant","Irrelevant","Current")),""))</f>
        <v>Current</v>
      </c>
      <c r="G1030" s="7" t="str">
        <f>IF(OR(ISBLANK(D1030),D1030="Unclassifiable &gt;"),"",IF(ISNUMBER(SEARCH("Utterance",D1030)),"Utterance",IF(ISNUMBER(SEARCH("Response",D1030)),"Response",IF(ISNUMBER(SEARCH("Interaction",D1030)),"Interaction",IF(ISNUMBER(SEARCH("System",D1030)),"System","")))))</f>
        <v/>
      </c>
      <c r="H1030" s="7" t="str">
        <f>IF(G1030="Utterance", IF(ISNUMBER(SEARCH("Unrecognized",D1030)), "Unrecognized", IF(ISNUMBER(SEARCH("Mismatched",D1030)), "Mismatched", IF(ISNUMBER(SEARCH("False Positive",D1030)), "False Positive", "Irrelevant"))), "")</f>
        <v/>
      </c>
      <c r="J1030" s="7" t="s">
        <v>3743</v>
      </c>
      <c r="K1030" s="7" t="s">
        <v>3353</v>
      </c>
      <c r="L1030" s="9">
        <v>44988</v>
      </c>
      <c r="M1030" s="13">
        <v>0.38135416666666666</v>
      </c>
      <c r="N1030" s="14">
        <v>513002350020593</v>
      </c>
      <c r="O1030" s="7">
        <f>IF(LEN(TRIM($A1030))=0,0,LEN($A1030)-LEN(SUBSTITUTE($A1030," ",""))+1)</f>
        <v>3</v>
      </c>
      <c r="P1030">
        <f t="shared" si="16"/>
        <v>3411</v>
      </c>
    </row>
    <row r="1031" spans="1:16" ht="160" x14ac:dyDescent="0.2">
      <c r="A1031" s="8" t="s">
        <v>3101</v>
      </c>
      <c r="C1031" s="7" t="s">
        <v>4</v>
      </c>
      <c r="K1031" s="7" t="s">
        <v>3353</v>
      </c>
      <c r="L1031" s="9">
        <v>44988</v>
      </c>
      <c r="M1031" s="13">
        <v>0.38135416666666666</v>
      </c>
      <c r="N1031" s="14">
        <v>513002350020593</v>
      </c>
      <c r="P1031" t="str">
        <f t="shared" si="16"/>
        <v/>
      </c>
    </row>
    <row r="1032" spans="1:16" ht="16" x14ac:dyDescent="0.2">
      <c r="A1032" s="8" t="s">
        <v>2310</v>
      </c>
      <c r="C1032" s="7" t="s">
        <v>2</v>
      </c>
      <c r="D1032" s="7" t="s">
        <v>3391</v>
      </c>
      <c r="E1032" s="7" t="str">
        <f>IF(OR(D1032="", D1032="___"),"", LEFT(D1032,FIND(" &gt;",D1032)-1))</f>
        <v>Failure</v>
      </c>
      <c r="F1032" s="7" t="str">
        <f>IF(OR(E1032="Success",E1032="Qualified Success"),"Current",IF(E1032="Failure",IF(RIGHT(D1032,6)="Future","Future",IF(RIGHT(D1032,10)="Irrelevant","Irrelevant","Current")),""))</f>
        <v>Current</v>
      </c>
      <c r="G1032" s="7" t="str">
        <f>IF(OR(ISBLANK(D1032),D1032="Unclassifiable &gt;"),"",IF(ISNUMBER(SEARCH("Utterance",D1032)),"Utterance",IF(ISNUMBER(SEARCH("Response",D1032)),"Response",IF(ISNUMBER(SEARCH("Interaction",D1032)),"Interaction",IF(ISNUMBER(SEARCH("System",D1032)),"System","")))))</f>
        <v>Utterance</v>
      </c>
      <c r="H1032" s="7" t="str">
        <f>IF(G1032="Utterance", IF(ISNUMBER(SEARCH("Unrecognized",D1032)), "Unrecognized", IF(ISNUMBER(SEARCH("Mismatched",D1032)), "Mismatched", IF(ISNUMBER(SEARCH("False Positive",D1032)), "False Positive", "Irrelevant"))), "")</f>
        <v>Mismatched</v>
      </c>
      <c r="J1032" s="7" t="s">
        <v>213</v>
      </c>
      <c r="K1032" s="7" t="s">
        <v>3353</v>
      </c>
      <c r="L1032" s="9">
        <v>44988</v>
      </c>
      <c r="M1032" s="13">
        <v>0.38165509259259256</v>
      </c>
      <c r="N1032" s="14">
        <v>204440003501795</v>
      </c>
      <c r="O1032" s="7">
        <f>IF(LEN(TRIM($A1032))=0,0,LEN($A1032)-LEN(SUBSTITUTE($A1032," ",""))+1)</f>
        <v>2</v>
      </c>
      <c r="P1032">
        <f t="shared" si="16"/>
        <v>705</v>
      </c>
    </row>
    <row r="1033" spans="1:16" ht="16" x14ac:dyDescent="0.2">
      <c r="A1033" s="8" t="s">
        <v>339</v>
      </c>
      <c r="C1033" s="7" t="s">
        <v>4</v>
      </c>
      <c r="K1033" s="7" t="s">
        <v>3353</v>
      </c>
      <c r="L1033" s="9">
        <v>44988</v>
      </c>
      <c r="M1033" s="13">
        <v>0.38166666666666665</v>
      </c>
      <c r="N1033" s="14">
        <v>204440003501795</v>
      </c>
      <c r="P1033" t="str">
        <f t="shared" si="16"/>
        <v/>
      </c>
    </row>
    <row r="1034" spans="1:16" ht="16" x14ac:dyDescent="0.2">
      <c r="A1034" s="8" t="s">
        <v>158</v>
      </c>
      <c r="C1034" s="7" t="s">
        <v>2</v>
      </c>
      <c r="D1034" s="7" t="s">
        <v>3389</v>
      </c>
      <c r="E1034" s="7" t="str">
        <f>IF(OR(D1034="", D1034="___"),"", LEFT(D1034,FIND(" &gt;",D1034)-1))</f>
        <v>Success</v>
      </c>
      <c r="F1034" s="7" t="str">
        <f>IF(OR(E1034="Success",E1034="Qualified Success"),"Current",IF(E1034="Failure",IF(RIGHT(D1034,6)="Future","Future",IF(RIGHT(D1034,10)="Irrelevant","Irrelevant","Current")),""))</f>
        <v>Current</v>
      </c>
      <c r="G1034" s="7" t="str">
        <f>IF(OR(ISBLANK(D1034),D1034="Unclassifiable &gt;"),"",IF(ISNUMBER(SEARCH("Utterance",D1034)),"Utterance",IF(ISNUMBER(SEARCH("Response",D1034)),"Response",IF(ISNUMBER(SEARCH("Interaction",D1034)),"Interaction",IF(ISNUMBER(SEARCH("System",D1034)),"System","")))))</f>
        <v/>
      </c>
      <c r="H1034" s="7" t="str">
        <f>IF(G1034="Utterance", IF(ISNUMBER(SEARCH("Unrecognized",D1034)), "Unrecognized", IF(ISNUMBER(SEARCH("Mismatched",D1034)), "Mismatched", IF(ISNUMBER(SEARCH("False Positive",D1034)), "False Positive", "Irrelevant"))), "")</f>
        <v/>
      </c>
      <c r="J1034" s="7" t="s">
        <v>3744</v>
      </c>
      <c r="K1034" s="7" t="s">
        <v>3353</v>
      </c>
      <c r="L1034" s="9">
        <v>44988</v>
      </c>
      <c r="M1034" s="13">
        <v>0.38208333333333333</v>
      </c>
      <c r="N1034" s="14">
        <v>513002350020593</v>
      </c>
      <c r="O1034" s="7">
        <f>IF(LEN(TRIM($A1034))=0,0,LEN($A1034)-LEN(SUBSTITUTE($A1034," ",""))+1)</f>
        <v>4</v>
      </c>
      <c r="P1034">
        <f t="shared" si="16"/>
        <v>3411</v>
      </c>
    </row>
    <row r="1035" spans="1:16" ht="128" x14ac:dyDescent="0.2">
      <c r="A1035" s="8" t="s">
        <v>1839</v>
      </c>
      <c r="C1035" s="7" t="s">
        <v>4</v>
      </c>
      <c r="K1035" s="7" t="s">
        <v>3353</v>
      </c>
      <c r="L1035" s="9">
        <v>44988</v>
      </c>
      <c r="M1035" s="13">
        <v>0.38208333333333333</v>
      </c>
      <c r="N1035" s="14">
        <v>513002350020593</v>
      </c>
      <c r="P1035" t="str">
        <f t="shared" si="16"/>
        <v/>
      </c>
    </row>
    <row r="1036" spans="1:16" ht="16" x14ac:dyDescent="0.2">
      <c r="A1036" s="8" t="s">
        <v>2872</v>
      </c>
      <c r="C1036" s="7" t="s">
        <v>2</v>
      </c>
      <c r="D1036" s="7" t="s">
        <v>3400</v>
      </c>
      <c r="E1036" s="7" t="str">
        <f>IF(OR(D1036="", D1036="___"),"", LEFT(D1036,FIND(" &gt;",D1036)-1))</f>
        <v>Failure</v>
      </c>
      <c r="F1036" s="7" t="str">
        <f>IF(OR(E1036="Success",E1036="Qualified Success"),"Current",IF(E1036="Failure",IF(RIGHT(D1036,6)="Future","Future",IF(RIGHT(D1036,10)="Irrelevant","Irrelevant","Current")),""))</f>
        <v>Current</v>
      </c>
      <c r="G1036" s="7" t="str">
        <f>IF(OR(ISBLANK(D1036),D1036="Unclassifiable &gt;"),"",IF(ISNUMBER(SEARCH("Utterance",D1036)),"Utterance",IF(ISNUMBER(SEARCH("Response",D1036)),"Response",IF(ISNUMBER(SEARCH("Interaction",D1036)),"Interaction",IF(ISNUMBER(SEARCH("System",D1036)),"System","")))))</f>
        <v>Interaction</v>
      </c>
      <c r="H1036" s="7" t="str">
        <f>IF(G1036="Utterance", IF(ISNUMBER(SEARCH("Unrecognized",D1036)), "Unrecognized", IF(ISNUMBER(SEARCH("Mismatched",D1036)), "Mismatched", IF(ISNUMBER(SEARCH("False Positive",D1036)), "False Positive", "Irrelevant"))), "")</f>
        <v/>
      </c>
      <c r="J1036" s="7" t="s">
        <v>3441</v>
      </c>
      <c r="K1036" s="7" t="s">
        <v>3354</v>
      </c>
      <c r="L1036" s="9">
        <v>44988</v>
      </c>
      <c r="M1036" s="13">
        <v>0.38248842592592597</v>
      </c>
      <c r="N1036" s="14">
        <v>202000357072548</v>
      </c>
      <c r="O1036" s="7">
        <f>IF(LEN(TRIM($A1036))=0,0,LEN($A1036)-LEN(SUBSTITUTE($A1036," ",""))+1)</f>
        <v>16</v>
      </c>
      <c r="P1036">
        <f t="shared" si="16"/>
        <v>412</v>
      </c>
    </row>
    <row r="1037" spans="1:16" ht="112" x14ac:dyDescent="0.2">
      <c r="A1037" s="8" t="s">
        <v>345</v>
      </c>
      <c r="C1037" s="7" t="s">
        <v>4</v>
      </c>
      <c r="K1037" s="7" t="s">
        <v>3354</v>
      </c>
      <c r="L1037" s="9">
        <v>44988</v>
      </c>
      <c r="M1037" s="13">
        <v>0.38250000000000001</v>
      </c>
      <c r="N1037" s="14">
        <v>202000357072548</v>
      </c>
      <c r="P1037" t="str">
        <f t="shared" si="16"/>
        <v/>
      </c>
    </row>
    <row r="1038" spans="1:16" ht="16" x14ac:dyDescent="0.2">
      <c r="A1038" s="8" t="s">
        <v>2389</v>
      </c>
      <c r="C1038" s="7" t="s">
        <v>2</v>
      </c>
      <c r="D1038" s="7" t="s">
        <v>3408</v>
      </c>
      <c r="E1038" s="7" t="str">
        <f>IF(OR(D1038="", D1038="___"),"", LEFT(D1038,FIND(" &gt;",D1038)-1))</f>
        <v>Qualified Success</v>
      </c>
      <c r="F1038" s="7" t="str">
        <f>IF(OR(E1038="Success",E1038="Qualified Success"),"Current",IF(E1038="Failure",IF(RIGHT(D1038,6)="Future","Future",IF(RIGHT(D1038,10)="Irrelevant","Irrelevant","Current")),""))</f>
        <v>Current</v>
      </c>
      <c r="G1038" s="7" t="str">
        <f>IF(OR(ISBLANK(D1038),D1038="Unclassifiable &gt;"),"",IF(ISNUMBER(SEARCH("Utterance",D1038)),"Utterance",IF(ISNUMBER(SEARCH("Response",D1038)),"Response",IF(ISNUMBER(SEARCH("Interaction",D1038)),"Interaction",IF(ISNUMBER(SEARCH("System",D1038)),"System","")))))</f>
        <v>Response</v>
      </c>
      <c r="H1038" s="7" t="str">
        <f>IF(G1038="Utterance", IF(ISNUMBER(SEARCH("Unrecognized",D1038)), "Unrecognized", IF(ISNUMBER(SEARCH("Mismatched",D1038)), "Mismatched", IF(ISNUMBER(SEARCH("False Positive",D1038)), "False Positive", "Irrelevant"))), "")</f>
        <v/>
      </c>
      <c r="J1038" s="7" t="s">
        <v>3431</v>
      </c>
      <c r="K1038" s="7" t="s">
        <v>3353</v>
      </c>
      <c r="L1038" s="9">
        <v>44988</v>
      </c>
      <c r="M1038" s="13">
        <v>0.38321759259259264</v>
      </c>
      <c r="N1038" s="14">
        <v>204440003504261</v>
      </c>
      <c r="O1038" s="7">
        <f>IF(LEN(TRIM($A1038))=0,0,LEN($A1038)-LEN(SUBSTITUTE($A1038," ",""))+1)</f>
        <v>6</v>
      </c>
      <c r="P1038">
        <f t="shared" si="16"/>
        <v>46</v>
      </c>
    </row>
    <row r="1039" spans="1:16" ht="144" x14ac:dyDescent="0.2">
      <c r="A1039" s="8" t="s">
        <v>357</v>
      </c>
      <c r="C1039" s="7" t="s">
        <v>4</v>
      </c>
      <c r="K1039" s="7" t="s">
        <v>3353</v>
      </c>
      <c r="L1039" s="9">
        <v>44988</v>
      </c>
      <c r="M1039" s="13">
        <v>0.38321759259259264</v>
      </c>
      <c r="N1039" s="14">
        <v>204440003504261</v>
      </c>
      <c r="P1039" t="str">
        <f t="shared" si="16"/>
        <v/>
      </c>
    </row>
    <row r="1040" spans="1:16" ht="16" x14ac:dyDescent="0.2">
      <c r="A1040" s="8" t="s">
        <v>2892</v>
      </c>
      <c r="C1040" s="7" t="s">
        <v>2</v>
      </c>
      <c r="D1040" s="7" t="s">
        <v>3389</v>
      </c>
      <c r="E1040" s="7" t="str">
        <f>IF(OR(D1040="", D1040="___"),"", LEFT(D1040,FIND(" &gt;",D1040)-1))</f>
        <v>Success</v>
      </c>
      <c r="F1040" s="7" t="str">
        <f>IF(OR(E1040="Success",E1040="Qualified Success"),"Current",IF(E1040="Failure",IF(RIGHT(D1040,6)="Future","Future",IF(RIGHT(D1040,10)="Irrelevant","Irrelevant","Current")),""))</f>
        <v>Current</v>
      </c>
      <c r="G1040" s="7" t="str">
        <f>IF(OR(ISBLANK(D1040),D1040="Unclassifiable &gt;"),"",IF(ISNUMBER(SEARCH("Utterance",D1040)),"Utterance",IF(ISNUMBER(SEARCH("Response",D1040)),"Response",IF(ISNUMBER(SEARCH("Interaction",D1040)),"Interaction",IF(ISNUMBER(SEARCH("System",D1040)),"System","")))))</f>
        <v/>
      </c>
      <c r="H1040" s="7" t="str">
        <f>IF(G1040="Utterance", IF(ISNUMBER(SEARCH("Unrecognized",D1040)), "Unrecognized", IF(ISNUMBER(SEARCH("Mismatched",D1040)), "Mismatched", IF(ISNUMBER(SEARCH("False Positive",D1040)), "False Positive", "Irrelevant"))), "")</f>
        <v/>
      </c>
      <c r="J1040" s="7" t="s">
        <v>3432</v>
      </c>
      <c r="K1040" s="7" t="s">
        <v>3354</v>
      </c>
      <c r="L1040" s="9">
        <v>44988</v>
      </c>
      <c r="M1040" s="13">
        <v>0.38335648148148144</v>
      </c>
      <c r="N1040" s="14">
        <v>202000407995278</v>
      </c>
      <c r="O1040" s="7">
        <f>IF(LEN(TRIM($A1040))=0,0,LEN($A1040)-LEN(SUBSTITUTE($A1040," ",""))+1)</f>
        <v>6</v>
      </c>
      <c r="P1040">
        <f t="shared" si="16"/>
        <v>3411</v>
      </c>
    </row>
    <row r="1041" spans="1:16" ht="224" x14ac:dyDescent="0.2">
      <c r="A1041" s="8" t="s">
        <v>1891</v>
      </c>
      <c r="C1041" s="7" t="s">
        <v>4</v>
      </c>
      <c r="K1041" s="7" t="s">
        <v>3354</v>
      </c>
      <c r="L1041" s="9">
        <v>44988</v>
      </c>
      <c r="M1041" s="13">
        <v>0.38335648148148144</v>
      </c>
      <c r="N1041" s="14">
        <v>202000407995278</v>
      </c>
      <c r="P1041" t="str">
        <f t="shared" si="16"/>
        <v/>
      </c>
    </row>
    <row r="1042" spans="1:16" ht="16" x14ac:dyDescent="0.2">
      <c r="A1042" s="8" t="s">
        <v>674</v>
      </c>
      <c r="C1042" s="7" t="s">
        <v>2</v>
      </c>
      <c r="D1042" s="7" t="s">
        <v>3389</v>
      </c>
      <c r="E1042" s="7" t="str">
        <f>IF(OR(D1042="", D1042="___"),"", LEFT(D1042,FIND(" &gt;",D1042)-1))</f>
        <v>Success</v>
      </c>
      <c r="F1042" s="7" t="str">
        <f>IF(OR(E1042="Success",E1042="Qualified Success"),"Current",IF(E1042="Failure",IF(RIGHT(D1042,6)="Future","Future",IF(RIGHT(D1042,10)="Irrelevant","Irrelevant","Current")),""))</f>
        <v>Current</v>
      </c>
      <c r="G1042" s="7" t="str">
        <f>IF(OR(ISBLANK(D1042),D1042="Unclassifiable &gt;"),"",IF(ISNUMBER(SEARCH("Utterance",D1042)),"Utterance",IF(ISNUMBER(SEARCH("Response",D1042)),"Response",IF(ISNUMBER(SEARCH("Interaction",D1042)),"Interaction",IF(ISNUMBER(SEARCH("System",D1042)),"System","")))))</f>
        <v/>
      </c>
      <c r="H1042" s="7" t="str">
        <f>IF(G1042="Utterance", IF(ISNUMBER(SEARCH("Unrecognized",D1042)), "Unrecognized", IF(ISNUMBER(SEARCH("Mismatched",D1042)), "Mismatched", IF(ISNUMBER(SEARCH("False Positive",D1042)), "False Positive", "Irrelevant"))), "")</f>
        <v/>
      </c>
      <c r="J1042" s="7" t="s">
        <v>3756</v>
      </c>
      <c r="K1042" s="7" t="s">
        <v>3353</v>
      </c>
      <c r="L1042" s="9">
        <v>44988</v>
      </c>
      <c r="M1042" s="13">
        <v>0.38445601851851857</v>
      </c>
      <c r="N1042" s="14">
        <v>204440003497814</v>
      </c>
      <c r="O1042" s="7">
        <f>IF(LEN(TRIM($A1042))=0,0,LEN($A1042)-LEN(SUBSTITUTE($A1042," ",""))+1)</f>
        <v>7</v>
      </c>
      <c r="P1042">
        <f t="shared" si="16"/>
        <v>3411</v>
      </c>
    </row>
    <row r="1043" spans="1:16" ht="144" x14ac:dyDescent="0.2">
      <c r="A1043" s="8" t="s">
        <v>2209</v>
      </c>
      <c r="C1043" s="7" t="s">
        <v>4</v>
      </c>
      <c r="K1043" s="7" t="s">
        <v>3353</v>
      </c>
      <c r="L1043" s="9">
        <v>44988</v>
      </c>
      <c r="M1043" s="13">
        <v>0.38446759259259261</v>
      </c>
      <c r="N1043" s="14">
        <v>204440003497814</v>
      </c>
      <c r="P1043" t="str">
        <f t="shared" si="16"/>
        <v/>
      </c>
    </row>
    <row r="1044" spans="1:16" ht="16" x14ac:dyDescent="0.2">
      <c r="A1044" s="8" t="s">
        <v>249</v>
      </c>
      <c r="C1044" s="7" t="s">
        <v>2</v>
      </c>
      <c r="D1044" s="7" t="s">
        <v>3389</v>
      </c>
      <c r="E1044" s="7" t="str">
        <f>IF(OR(D1044="", D1044="___"),"", LEFT(D1044,FIND(" &gt;",D1044)-1))</f>
        <v>Success</v>
      </c>
      <c r="F1044" s="7" t="str">
        <f>IF(OR(E1044="Success",E1044="Qualified Success"),"Current",IF(E1044="Failure",IF(RIGHT(D1044,6)="Future","Future",IF(RIGHT(D1044,10)="Irrelevant","Irrelevant","Current")),""))</f>
        <v>Current</v>
      </c>
      <c r="G1044" s="7" t="str">
        <f>IF(OR(ISBLANK(D1044),D1044="Unclassifiable &gt;"),"",IF(ISNUMBER(SEARCH("Utterance",D1044)),"Utterance",IF(ISNUMBER(SEARCH("Response",D1044)),"Response",IF(ISNUMBER(SEARCH("Interaction",D1044)),"Interaction",IF(ISNUMBER(SEARCH("System",D1044)),"System","")))))</f>
        <v/>
      </c>
      <c r="H1044" s="7" t="str">
        <f>IF(G1044="Utterance", IF(ISNUMBER(SEARCH("Unrecognized",D1044)), "Unrecognized", IF(ISNUMBER(SEARCH("Mismatched",D1044)), "Mismatched", IF(ISNUMBER(SEARCH("False Positive",D1044)), "False Positive", "Irrelevant"))), "")</f>
        <v/>
      </c>
      <c r="J1044" s="7" t="s">
        <v>3741</v>
      </c>
      <c r="K1044" s="7" t="s">
        <v>3353</v>
      </c>
      <c r="L1044" s="9">
        <v>44988</v>
      </c>
      <c r="M1044" s="13">
        <v>0.38616898148148149</v>
      </c>
      <c r="N1044" s="14">
        <v>204440003492674</v>
      </c>
      <c r="O1044" s="7">
        <f>IF(LEN(TRIM($A1044))=0,0,LEN($A1044)-LEN(SUBSTITUTE($A1044," ",""))+1)</f>
        <v>2</v>
      </c>
      <c r="P1044">
        <f t="shared" si="16"/>
        <v>3411</v>
      </c>
    </row>
    <row r="1045" spans="1:16" ht="144" x14ac:dyDescent="0.2">
      <c r="A1045" s="8" t="s">
        <v>250</v>
      </c>
      <c r="C1045" s="7" t="s">
        <v>4</v>
      </c>
      <c r="K1045" s="7" t="s">
        <v>3353</v>
      </c>
      <c r="L1045" s="9">
        <v>44988</v>
      </c>
      <c r="M1045" s="13">
        <v>0.38618055555555553</v>
      </c>
      <c r="N1045" s="14">
        <v>204440003492674</v>
      </c>
      <c r="P1045" t="str">
        <f t="shared" si="16"/>
        <v/>
      </c>
    </row>
    <row r="1046" spans="1:16" ht="16" x14ac:dyDescent="0.2">
      <c r="A1046" s="8" t="s">
        <v>223</v>
      </c>
      <c r="B1046" s="7" t="s">
        <v>3487</v>
      </c>
      <c r="C1046" s="7" t="s">
        <v>2</v>
      </c>
      <c r="D1046" s="7" t="s">
        <v>3389</v>
      </c>
      <c r="E1046" s="7" t="str">
        <f>IF(OR(D1046="", D1046="___"),"", LEFT(D1046,FIND(" &gt;",D1046)-1))</f>
        <v>Success</v>
      </c>
      <c r="F1046" s="7" t="str">
        <f>IF(OR(E1046="Success",E1046="Qualified Success"),"Current",IF(E1046="Failure",IF(RIGHT(D1046,6)="Future","Future",IF(RIGHT(D1046,10)="Irrelevant","Irrelevant","Current")),""))</f>
        <v>Current</v>
      </c>
      <c r="G1046" s="7" t="str">
        <f>IF(OR(ISBLANK(D1046),D1046="Unclassifiable &gt;"),"",IF(ISNUMBER(SEARCH("Utterance",D1046)),"Utterance",IF(ISNUMBER(SEARCH("Response",D1046)),"Response",IF(ISNUMBER(SEARCH("Interaction",D1046)),"Interaction",IF(ISNUMBER(SEARCH("System",D1046)),"System","")))))</f>
        <v/>
      </c>
      <c r="H1046" s="7" t="str">
        <f>IF(G1046="Utterance", IF(ISNUMBER(SEARCH("Unrecognized",D1046)), "Unrecognized", IF(ISNUMBER(SEARCH("Mismatched",D1046)), "Mismatched", IF(ISNUMBER(SEARCH("False Positive",D1046)), "False Positive", "Irrelevant"))), "")</f>
        <v/>
      </c>
      <c r="J1046" s="7" t="s">
        <v>3744</v>
      </c>
      <c r="K1046" s="7" t="s">
        <v>3353</v>
      </c>
      <c r="L1046" s="9">
        <v>44988</v>
      </c>
      <c r="M1046" s="13">
        <v>0.38818287037037041</v>
      </c>
      <c r="N1046" s="14">
        <v>202000333096246</v>
      </c>
      <c r="O1046" s="7">
        <f>IF(LEN(TRIM($A1046))=0,0,LEN($A1046)-LEN(SUBSTITUTE($A1046," ",""))+1)</f>
        <v>3</v>
      </c>
      <c r="P1046">
        <f t="shared" si="16"/>
        <v>3411</v>
      </c>
    </row>
    <row r="1047" spans="1:16" ht="128" x14ac:dyDescent="0.2">
      <c r="A1047" s="8" t="s">
        <v>1839</v>
      </c>
      <c r="C1047" s="7" t="s">
        <v>4</v>
      </c>
      <c r="K1047" s="7" t="s">
        <v>3353</v>
      </c>
      <c r="L1047" s="9">
        <v>44988</v>
      </c>
      <c r="M1047" s="13">
        <v>0.38818287037037041</v>
      </c>
      <c r="N1047" s="14">
        <v>202000333096246</v>
      </c>
      <c r="P1047" t="str">
        <f t="shared" si="16"/>
        <v/>
      </c>
    </row>
    <row r="1048" spans="1:16" ht="16" x14ac:dyDescent="0.2">
      <c r="A1048" s="8" t="s">
        <v>2205</v>
      </c>
      <c r="C1048" s="7" t="s">
        <v>2</v>
      </c>
      <c r="D1048" s="7" t="s">
        <v>3391</v>
      </c>
      <c r="E1048" s="7" t="str">
        <f>IF(OR(D1048="", D1048="___"),"", LEFT(D1048,FIND(" &gt;",D1048)-1))</f>
        <v>Failure</v>
      </c>
      <c r="F1048" s="7" t="str">
        <f>IF(OR(E1048="Success",E1048="Qualified Success"),"Current",IF(E1048="Failure",IF(RIGHT(D1048,6)="Future","Future",IF(RIGHT(D1048,10)="Irrelevant","Irrelevant","Current")),""))</f>
        <v>Current</v>
      </c>
      <c r="G1048" s="7" t="str">
        <f>IF(OR(ISBLANK(D1048),D1048="Unclassifiable &gt;"),"",IF(ISNUMBER(SEARCH("Utterance",D1048)),"Utterance",IF(ISNUMBER(SEARCH("Response",D1048)),"Response",IF(ISNUMBER(SEARCH("Interaction",D1048)),"Interaction",IF(ISNUMBER(SEARCH("System",D1048)),"System","")))))</f>
        <v>Utterance</v>
      </c>
      <c r="H1048" s="7" t="str">
        <f>IF(G1048="Utterance", IF(ISNUMBER(SEARCH("Unrecognized",D1048)), "Unrecognized", IF(ISNUMBER(SEARCH("Mismatched",D1048)), "Mismatched", IF(ISNUMBER(SEARCH("False Positive",D1048)), "False Positive", "Irrelevant"))), "")</f>
        <v>Mismatched</v>
      </c>
      <c r="J1048" s="7" t="s">
        <v>3431</v>
      </c>
      <c r="K1048" s="7" t="s">
        <v>3353</v>
      </c>
      <c r="L1048" s="9">
        <v>44988</v>
      </c>
      <c r="M1048" s="13">
        <v>0.38951388888888888</v>
      </c>
      <c r="N1048" s="14">
        <v>204440003497588</v>
      </c>
      <c r="O1048" s="7">
        <f>IF(LEN(TRIM($A1048))=0,0,LEN($A1048)-LEN(SUBSTITUTE($A1048," ",""))+1)</f>
        <v>4</v>
      </c>
      <c r="P1048">
        <f t="shared" si="16"/>
        <v>705</v>
      </c>
    </row>
    <row r="1049" spans="1:16" ht="16" x14ac:dyDescent="0.2">
      <c r="A1049" s="8" t="s">
        <v>339</v>
      </c>
      <c r="C1049" s="7" t="s">
        <v>4</v>
      </c>
      <c r="K1049" s="7" t="s">
        <v>3353</v>
      </c>
      <c r="L1049" s="9">
        <v>44988</v>
      </c>
      <c r="M1049" s="13">
        <v>0.38952546296296298</v>
      </c>
      <c r="N1049" s="14">
        <v>204440003497588</v>
      </c>
      <c r="P1049" t="str">
        <f t="shared" si="16"/>
        <v/>
      </c>
    </row>
    <row r="1050" spans="1:16" ht="16" x14ac:dyDescent="0.2">
      <c r="A1050" s="8" t="s">
        <v>1</v>
      </c>
      <c r="B1050" s="7" t="s">
        <v>3487</v>
      </c>
      <c r="C1050" s="7" t="s">
        <v>2</v>
      </c>
      <c r="D1050" s="7" t="s">
        <v>3389</v>
      </c>
      <c r="E1050" s="7" t="str">
        <f>IF(OR(D1050="", D1050="___"),"", LEFT(D1050,FIND(" &gt;",D1050)-1))</f>
        <v>Success</v>
      </c>
      <c r="F1050" s="7" t="str">
        <f>IF(OR(E1050="Success",E1050="Qualified Success"),"Current",IF(E1050="Failure",IF(RIGHT(D1050,6)="Future","Future",IF(RIGHT(D1050,10)="Irrelevant","Irrelevant","Current")),""))</f>
        <v>Current</v>
      </c>
      <c r="G1050" s="7" t="str">
        <f>IF(OR(ISBLANK(D1050),D1050="Unclassifiable &gt;"),"",IF(ISNUMBER(SEARCH("Utterance",D1050)),"Utterance",IF(ISNUMBER(SEARCH("Response",D1050)),"Response",IF(ISNUMBER(SEARCH("Interaction",D1050)),"Interaction",IF(ISNUMBER(SEARCH("System",D1050)),"System","")))))</f>
        <v/>
      </c>
      <c r="H1050" s="7" t="str">
        <f>IF(G1050="Utterance", IF(ISNUMBER(SEARCH("Unrecognized",D1050)), "Unrecognized", IF(ISNUMBER(SEARCH("Mismatched",D1050)), "Mismatched", IF(ISNUMBER(SEARCH("False Positive",D1050)), "False Positive", "Irrelevant"))), "")</f>
        <v/>
      </c>
      <c r="I1050" s="7" t="s">
        <v>3484</v>
      </c>
      <c r="J1050" s="7" t="s">
        <v>3445</v>
      </c>
      <c r="K1050" s="7" t="s">
        <v>3353</v>
      </c>
      <c r="L1050" s="9">
        <v>44988</v>
      </c>
      <c r="M1050" s="13">
        <v>0.3897916666666667</v>
      </c>
      <c r="N1050" s="14">
        <v>513001828378205</v>
      </c>
      <c r="O1050" s="7">
        <f>IF(LEN(TRIM($A1050))=0,0,LEN($A1050)-LEN(SUBSTITUTE($A1050," ",""))+1)</f>
        <v>5</v>
      </c>
      <c r="P1050">
        <f t="shared" si="16"/>
        <v>3411</v>
      </c>
    </row>
    <row r="1051" spans="1:16" ht="16" x14ac:dyDescent="0.2">
      <c r="A1051" s="8" t="s">
        <v>2206</v>
      </c>
      <c r="C1051" s="7" t="s">
        <v>2</v>
      </c>
      <c r="D1051" s="7" t="s">
        <v>3391</v>
      </c>
      <c r="E1051" s="7" t="str">
        <f>IF(OR(D1051="", D1051="___"),"", LEFT(D1051,FIND(" &gt;",D1051)-1))</f>
        <v>Failure</v>
      </c>
      <c r="F1051" s="7" t="str">
        <f>IF(OR(E1051="Success",E1051="Qualified Success"),"Current",IF(E1051="Failure",IF(RIGHT(D1051,6)="Future","Future",IF(RIGHT(D1051,10)="Irrelevant","Irrelevant","Current")),""))</f>
        <v>Current</v>
      </c>
      <c r="G1051" s="7" t="str">
        <f>IF(OR(ISBLANK(D1051),D1051="Unclassifiable &gt;"),"",IF(ISNUMBER(SEARCH("Utterance",D1051)),"Utterance",IF(ISNUMBER(SEARCH("Response",D1051)),"Response",IF(ISNUMBER(SEARCH("Interaction",D1051)),"Interaction",IF(ISNUMBER(SEARCH("System",D1051)),"System","")))))</f>
        <v>Utterance</v>
      </c>
      <c r="H1051" s="7" t="str">
        <f>IF(G1051="Utterance", IF(ISNUMBER(SEARCH("Unrecognized",D1051)), "Unrecognized", IF(ISNUMBER(SEARCH("Mismatched",D1051)), "Mismatched", IF(ISNUMBER(SEARCH("False Positive",D1051)), "False Positive", "Irrelevant"))), "")</f>
        <v>Mismatched</v>
      </c>
      <c r="J1051" s="7" t="s">
        <v>3431</v>
      </c>
      <c r="K1051" s="7" t="s">
        <v>3353</v>
      </c>
      <c r="L1051" s="9">
        <v>44988</v>
      </c>
      <c r="M1051" s="13">
        <v>0.38981481481481484</v>
      </c>
      <c r="N1051" s="14">
        <v>204440003497588</v>
      </c>
      <c r="O1051" s="7">
        <f>IF(LEN(TRIM($A1051))=0,0,LEN($A1051)-LEN(SUBSTITUTE($A1051," ",""))+1)</f>
        <v>9</v>
      </c>
      <c r="P1051">
        <f t="shared" si="16"/>
        <v>705</v>
      </c>
    </row>
    <row r="1052" spans="1:16" ht="16" x14ac:dyDescent="0.2">
      <c r="A1052" s="8" t="s">
        <v>116</v>
      </c>
      <c r="C1052" s="7" t="s">
        <v>4</v>
      </c>
      <c r="K1052" s="7" t="s">
        <v>3353</v>
      </c>
      <c r="L1052" s="9">
        <v>44988</v>
      </c>
      <c r="M1052" s="13">
        <v>0.38981481481481484</v>
      </c>
      <c r="N1052" s="14">
        <v>513001828378205</v>
      </c>
      <c r="P1052" t="str">
        <f t="shared" si="16"/>
        <v/>
      </c>
    </row>
    <row r="1053" spans="1:16" ht="48" x14ac:dyDescent="0.2">
      <c r="A1053" s="8" t="s">
        <v>5</v>
      </c>
      <c r="C1053" s="7" t="s">
        <v>4</v>
      </c>
      <c r="K1053" s="7" t="s">
        <v>3353</v>
      </c>
      <c r="L1053" s="9">
        <v>44988</v>
      </c>
      <c r="M1053" s="13">
        <v>0.38981481481481484</v>
      </c>
      <c r="N1053" s="14">
        <v>513001828378205</v>
      </c>
      <c r="P1053" t="str">
        <f t="shared" si="16"/>
        <v/>
      </c>
    </row>
    <row r="1054" spans="1:16" ht="192" x14ac:dyDescent="0.2">
      <c r="A1054" s="8" t="s">
        <v>117</v>
      </c>
      <c r="C1054" s="7" t="s">
        <v>4</v>
      </c>
      <c r="K1054" s="7" t="s">
        <v>3353</v>
      </c>
      <c r="L1054" s="9">
        <v>44988</v>
      </c>
      <c r="M1054" s="13">
        <v>0.38981481481481484</v>
      </c>
      <c r="N1054" s="14">
        <v>513001828378205</v>
      </c>
      <c r="P1054" t="str">
        <f t="shared" si="16"/>
        <v/>
      </c>
    </row>
    <row r="1055" spans="1:16" ht="144" x14ac:dyDescent="0.2">
      <c r="A1055" s="8" t="s">
        <v>357</v>
      </c>
      <c r="C1055" s="7" t="s">
        <v>4</v>
      </c>
      <c r="K1055" s="7" t="s">
        <v>3353</v>
      </c>
      <c r="L1055" s="9">
        <v>44988</v>
      </c>
      <c r="M1055" s="13">
        <v>0.38981481481481484</v>
      </c>
      <c r="N1055" s="14">
        <v>204440003497588</v>
      </c>
      <c r="P1055" t="str">
        <f t="shared" si="16"/>
        <v/>
      </c>
    </row>
    <row r="1056" spans="1:16" ht="16" x14ac:dyDescent="0.2">
      <c r="A1056" s="8" t="s">
        <v>118</v>
      </c>
      <c r="C1056" s="7" t="s">
        <v>2</v>
      </c>
      <c r="D1056" s="7" t="s">
        <v>3405</v>
      </c>
      <c r="E1056" s="7" t="str">
        <f>IF(OR(D1056="", D1056="___"),"", LEFT(D1056,FIND(" &gt;",D1056)-1))</f>
        <v>Failure</v>
      </c>
      <c r="F1056" s="7" t="str">
        <f>IF(OR(E1056="Success",E1056="Qualified Success"),"Current",IF(E1056="Failure",IF(RIGHT(D1056,6)="Future","Future",IF(RIGHT(D1056,10)="Irrelevant","Irrelevant","Current")),""))</f>
        <v>Current</v>
      </c>
      <c r="G1056" s="7" t="str">
        <f>IF(OR(ISBLANK(D1056),D1056="Unclassifiable &gt;"),"",IF(ISNUMBER(SEARCH("Utterance",D1056)),"Utterance",IF(ISNUMBER(SEARCH("Response",D1056)),"Response",IF(ISNUMBER(SEARCH("Interaction",D1056)),"Interaction",IF(ISNUMBER(SEARCH("System",D1056)),"System","")))))</f>
        <v>System</v>
      </c>
      <c r="H1056" s="7" t="str">
        <f>IF(G1056="Utterance", IF(ISNUMBER(SEARCH("Unrecognized",D1056)), "Unrecognized", IF(ISNUMBER(SEARCH("Mismatched",D1056)), "Mismatched", IF(ISNUMBER(SEARCH("False Positive",D1056)), "False Positive", "Irrelevant"))), "")</f>
        <v/>
      </c>
      <c r="I1056" s="7" t="s">
        <v>3444</v>
      </c>
      <c r="J1056" s="7" t="s">
        <v>3443</v>
      </c>
      <c r="K1056" s="7" t="s">
        <v>3353</v>
      </c>
      <c r="L1056" s="9">
        <v>44988</v>
      </c>
      <c r="M1056" s="13">
        <v>0.39006944444444441</v>
      </c>
      <c r="N1056" s="14">
        <v>513001828378205</v>
      </c>
      <c r="O1056" s="7">
        <f>IF(LEN(TRIM($A1056))=0,0,LEN($A1056)-LEN(SUBSTITUTE($A1056," ",""))+1)</f>
        <v>1</v>
      </c>
      <c r="P1056">
        <f t="shared" si="16"/>
        <v>168</v>
      </c>
    </row>
    <row r="1057" spans="1:16" ht="16" x14ac:dyDescent="0.2">
      <c r="A1057" s="8" t="s">
        <v>322</v>
      </c>
      <c r="B1057" s="7" t="s">
        <v>3487</v>
      </c>
      <c r="C1057" s="7" t="s">
        <v>2</v>
      </c>
      <c r="D1057" s="7" t="s">
        <v>3389</v>
      </c>
      <c r="E1057" s="7" t="str">
        <f>IF(OR(D1057="", D1057="___"),"", LEFT(D1057,FIND(" &gt;",D1057)-1))</f>
        <v>Success</v>
      </c>
      <c r="F1057" s="7" t="str">
        <f>IF(OR(E1057="Success",E1057="Qualified Success"),"Current",IF(E1057="Failure",IF(RIGHT(D1057,6)="Future","Future",IF(RIGHT(D1057,10)="Irrelevant","Irrelevant","Current")),""))</f>
        <v>Current</v>
      </c>
      <c r="G1057" s="7" t="str">
        <f>IF(OR(ISBLANK(D1057),D1057="Unclassifiable &gt;"),"",IF(ISNUMBER(SEARCH("Utterance",D1057)),"Utterance",IF(ISNUMBER(SEARCH("Response",D1057)),"Response",IF(ISNUMBER(SEARCH("Interaction",D1057)),"Interaction",IF(ISNUMBER(SEARCH("System",D1057)),"System","")))))</f>
        <v/>
      </c>
      <c r="H1057" s="7" t="str">
        <f>IF(G1057="Utterance", IF(ISNUMBER(SEARCH("Unrecognized",D1057)), "Unrecognized", IF(ISNUMBER(SEARCH("Mismatched",D1057)), "Mismatched", IF(ISNUMBER(SEARCH("False Positive",D1057)), "False Positive", "Irrelevant"))), "")</f>
        <v/>
      </c>
      <c r="J1057" s="7" t="s">
        <v>3758</v>
      </c>
      <c r="K1057" s="7" t="s">
        <v>3354</v>
      </c>
      <c r="L1057" s="9">
        <v>44988</v>
      </c>
      <c r="M1057" s="13">
        <v>0.39061342592592596</v>
      </c>
      <c r="N1057" s="14">
        <v>513002550348617</v>
      </c>
      <c r="O1057" s="7">
        <f>IF(LEN(TRIM($A1057))=0,0,LEN($A1057)-LEN(SUBSTITUTE($A1057," ",""))+1)</f>
        <v>4</v>
      </c>
      <c r="P1057">
        <f t="shared" si="16"/>
        <v>3411</v>
      </c>
    </row>
    <row r="1058" spans="1:16" ht="16" x14ac:dyDescent="0.2">
      <c r="A1058" s="8" t="s">
        <v>26</v>
      </c>
      <c r="C1058" s="7" t="s">
        <v>4</v>
      </c>
      <c r="K1058" s="7" t="s">
        <v>3353</v>
      </c>
      <c r="L1058" s="9">
        <v>44988</v>
      </c>
      <c r="M1058" s="13">
        <v>0.39076388888888891</v>
      </c>
      <c r="N1058" s="14">
        <v>513001828378205</v>
      </c>
      <c r="P1058" t="str">
        <f t="shared" si="16"/>
        <v/>
      </c>
    </row>
    <row r="1059" spans="1:16" ht="32" x14ac:dyDescent="0.2">
      <c r="A1059" s="8" t="s">
        <v>3368</v>
      </c>
      <c r="C1059" s="7" t="s">
        <v>4</v>
      </c>
      <c r="K1059" s="7" t="s">
        <v>3354</v>
      </c>
      <c r="L1059" s="9">
        <v>44988</v>
      </c>
      <c r="M1059" s="13">
        <v>0.39091435185185186</v>
      </c>
      <c r="N1059" s="14">
        <v>513002550348617</v>
      </c>
      <c r="P1059" t="str">
        <f t="shared" si="16"/>
        <v/>
      </c>
    </row>
    <row r="1060" spans="1:16" ht="32" x14ac:dyDescent="0.2">
      <c r="A1060" s="8" t="s">
        <v>268</v>
      </c>
      <c r="C1060" s="7" t="s">
        <v>4</v>
      </c>
      <c r="K1060" s="7" t="s">
        <v>3354</v>
      </c>
      <c r="L1060" s="9">
        <v>44988</v>
      </c>
      <c r="M1060" s="13">
        <v>0.39091435185185186</v>
      </c>
      <c r="N1060" s="14">
        <v>513002550348617</v>
      </c>
      <c r="P1060" t="str">
        <f t="shared" si="16"/>
        <v/>
      </c>
    </row>
    <row r="1061" spans="1:16" ht="16" x14ac:dyDescent="0.2">
      <c r="A1061" s="8" t="s">
        <v>3140</v>
      </c>
      <c r="C1061" s="7" t="s">
        <v>2</v>
      </c>
      <c r="D1061" s="7" t="s">
        <v>3389</v>
      </c>
      <c r="E1061" s="7" t="str">
        <f>IF(OR(D1061="", D1061="___"),"", LEFT(D1061,FIND(" &gt;",D1061)-1))</f>
        <v>Success</v>
      </c>
      <c r="F1061" s="7" t="str">
        <f>IF(OR(E1061="Success",E1061="Qualified Success"),"Current",IF(E1061="Failure",IF(RIGHT(D1061,6)="Future","Future",IF(RIGHT(D1061,10)="Irrelevant","Irrelevant","Current")),""))</f>
        <v>Current</v>
      </c>
      <c r="G1061" s="7" t="str">
        <f>IF(OR(ISBLANK(D1061),D1061="Unclassifiable &gt;"),"",IF(ISNUMBER(SEARCH("Utterance",D1061)),"Utterance",IF(ISNUMBER(SEARCH("Response",D1061)),"Response",IF(ISNUMBER(SEARCH("Interaction",D1061)),"Interaction",IF(ISNUMBER(SEARCH("System",D1061)),"System","")))))</f>
        <v/>
      </c>
      <c r="H1061" s="7" t="str">
        <f>IF(G1061="Utterance", IF(ISNUMBER(SEARCH("Unrecognized",D1061)), "Unrecognized", IF(ISNUMBER(SEARCH("Mismatched",D1061)), "Mismatched", IF(ISNUMBER(SEARCH("False Positive",D1061)), "False Positive", "Irrelevant"))), "")</f>
        <v/>
      </c>
      <c r="J1061" s="7" t="s">
        <v>3758</v>
      </c>
      <c r="K1061" s="7" t="s">
        <v>3354</v>
      </c>
      <c r="L1061" s="9">
        <v>44988</v>
      </c>
      <c r="M1061" s="13">
        <v>0.39126157407407408</v>
      </c>
      <c r="N1061" s="14">
        <v>513002550348617</v>
      </c>
      <c r="O1061" s="7">
        <f>IF(LEN(TRIM($A1061))=0,0,LEN($A1061)-LEN(SUBSTITUTE($A1061," ",""))+1)</f>
        <v>5</v>
      </c>
      <c r="P1061">
        <f t="shared" si="16"/>
        <v>3411</v>
      </c>
    </row>
    <row r="1062" spans="1:16" ht="16" x14ac:dyDescent="0.2">
      <c r="A1062" s="8" t="s">
        <v>3058</v>
      </c>
      <c r="C1062" s="7" t="s">
        <v>2</v>
      </c>
      <c r="D1062" s="7" t="s">
        <v>3408</v>
      </c>
      <c r="E1062" s="7" t="str">
        <f>IF(OR(D1062="", D1062="___"),"", LEFT(D1062,FIND(" &gt;",D1062)-1))</f>
        <v>Qualified Success</v>
      </c>
      <c r="F1062" s="7" t="str">
        <f>IF(OR(E1062="Success",E1062="Qualified Success"),"Current",IF(E1062="Failure",IF(RIGHT(D1062,6)="Future","Future",IF(RIGHT(D1062,10)="Irrelevant","Irrelevant","Current")),""))</f>
        <v>Current</v>
      </c>
      <c r="G1062" s="7" t="str">
        <f>IF(OR(ISBLANK(D1062),D1062="Unclassifiable &gt;"),"",IF(ISNUMBER(SEARCH("Utterance",D1062)),"Utterance",IF(ISNUMBER(SEARCH("Response",D1062)),"Response",IF(ISNUMBER(SEARCH("Interaction",D1062)),"Interaction",IF(ISNUMBER(SEARCH("System",D1062)),"System","")))))</f>
        <v>Response</v>
      </c>
      <c r="H1062" s="7" t="str">
        <f>IF(G1062="Utterance", IF(ISNUMBER(SEARCH("Unrecognized",D1062)), "Unrecognized", IF(ISNUMBER(SEARCH("Mismatched",D1062)), "Mismatched", IF(ISNUMBER(SEARCH("False Positive",D1062)), "False Positive", "Irrelevant"))), "")</f>
        <v/>
      </c>
      <c r="J1062" s="7" t="s">
        <v>3443</v>
      </c>
      <c r="K1062" s="7" t="s">
        <v>3353</v>
      </c>
      <c r="L1062" s="9">
        <v>44988</v>
      </c>
      <c r="M1062" s="13">
        <v>0.39127314814814818</v>
      </c>
      <c r="N1062" s="14">
        <v>513001828378205</v>
      </c>
      <c r="O1062" s="7">
        <f>IF(LEN(TRIM($A1062))=0,0,LEN($A1062)-LEN(SUBSTITUTE($A1062," ",""))+1)</f>
        <v>7</v>
      </c>
      <c r="P1062">
        <f t="shared" si="16"/>
        <v>46</v>
      </c>
    </row>
    <row r="1063" spans="1:16" ht="64" x14ac:dyDescent="0.2">
      <c r="A1063" s="8" t="s">
        <v>1233</v>
      </c>
      <c r="C1063" s="7" t="s">
        <v>4</v>
      </c>
      <c r="K1063" s="7" t="s">
        <v>3353</v>
      </c>
      <c r="L1063" s="9">
        <v>44988</v>
      </c>
      <c r="M1063" s="13">
        <v>0.39127314814814818</v>
      </c>
      <c r="N1063" s="14">
        <v>513001828378205</v>
      </c>
      <c r="P1063" t="str">
        <f t="shared" si="16"/>
        <v/>
      </c>
    </row>
    <row r="1064" spans="1:16" ht="32" x14ac:dyDescent="0.2">
      <c r="A1064" s="8" t="s">
        <v>3368</v>
      </c>
      <c r="C1064" s="7" t="s">
        <v>4</v>
      </c>
      <c r="K1064" s="7" t="s">
        <v>3354</v>
      </c>
      <c r="L1064" s="9">
        <v>44988</v>
      </c>
      <c r="M1064" s="13">
        <v>0.39127314814814818</v>
      </c>
      <c r="N1064" s="14">
        <v>513002550348617</v>
      </c>
      <c r="P1064" t="str">
        <f t="shared" si="16"/>
        <v/>
      </c>
    </row>
    <row r="1065" spans="1:16" ht="32" x14ac:dyDescent="0.2">
      <c r="A1065" s="8" t="s">
        <v>268</v>
      </c>
      <c r="C1065" s="7" t="s">
        <v>4</v>
      </c>
      <c r="K1065" s="7" t="s">
        <v>3354</v>
      </c>
      <c r="L1065" s="9">
        <v>44988</v>
      </c>
      <c r="M1065" s="13">
        <v>0.39127314814814818</v>
      </c>
      <c r="N1065" s="14">
        <v>513002550348617</v>
      </c>
      <c r="P1065" t="str">
        <f t="shared" si="16"/>
        <v/>
      </c>
    </row>
    <row r="1066" spans="1:16" ht="16" x14ac:dyDescent="0.2">
      <c r="A1066" s="8" t="s">
        <v>1064</v>
      </c>
      <c r="C1066" s="7" t="s">
        <v>2</v>
      </c>
      <c r="D1066" s="7" t="s">
        <v>3389</v>
      </c>
      <c r="E1066" s="7" t="str">
        <f>IF(OR(D1066="", D1066="___"),"", LEFT(D1066,FIND(" &gt;",D1066)-1))</f>
        <v>Success</v>
      </c>
      <c r="F1066" s="7" t="str">
        <f>IF(OR(E1066="Success",E1066="Qualified Success"),"Current",IF(E1066="Failure",IF(RIGHT(D1066,6)="Future","Future",IF(RIGHT(D1066,10)="Irrelevant","Irrelevant","Current")),""))</f>
        <v>Current</v>
      </c>
      <c r="G1066" s="7" t="str">
        <f>IF(OR(ISBLANK(D1066),D1066="Unclassifiable &gt;"),"",IF(ISNUMBER(SEARCH("Utterance",D1066)),"Utterance",IF(ISNUMBER(SEARCH("Response",D1066)),"Response",IF(ISNUMBER(SEARCH("Interaction",D1066)),"Interaction",IF(ISNUMBER(SEARCH("System",D1066)),"System","")))))</f>
        <v/>
      </c>
      <c r="H1066" s="7" t="str">
        <f>IF(G1066="Utterance", IF(ISNUMBER(SEARCH("Unrecognized",D1066)), "Unrecognized", IF(ISNUMBER(SEARCH("Mismatched",D1066)), "Mismatched", IF(ISNUMBER(SEARCH("False Positive",D1066)), "False Positive", "Irrelevant"))), "")</f>
        <v/>
      </c>
      <c r="J1066" s="7" t="s">
        <v>3439</v>
      </c>
      <c r="K1066" s="7" t="s">
        <v>3354</v>
      </c>
      <c r="L1066" s="9">
        <v>44988</v>
      </c>
      <c r="M1066" s="13">
        <v>0.39149305555555558</v>
      </c>
      <c r="N1066" s="14">
        <v>513002550348617</v>
      </c>
      <c r="O1066" s="7">
        <f>IF(LEN(TRIM($A1066))=0,0,LEN($A1066)-LEN(SUBSTITUTE($A1066," ",""))+1)</f>
        <v>1</v>
      </c>
      <c r="P1066">
        <f t="shared" si="16"/>
        <v>3411</v>
      </c>
    </row>
    <row r="1067" spans="1:16" ht="32" x14ac:dyDescent="0.2">
      <c r="A1067" s="8" t="s">
        <v>3382</v>
      </c>
      <c r="C1067" s="7" t="s">
        <v>4</v>
      </c>
      <c r="K1067" s="7" t="s">
        <v>3354</v>
      </c>
      <c r="L1067" s="9">
        <v>44988</v>
      </c>
      <c r="M1067" s="13">
        <v>0.39150462962962962</v>
      </c>
      <c r="N1067" s="14">
        <v>513002550348617</v>
      </c>
      <c r="P1067" t="str">
        <f t="shared" si="16"/>
        <v/>
      </c>
    </row>
    <row r="1068" spans="1:16" ht="112" x14ac:dyDescent="0.2">
      <c r="A1068" s="8" t="s">
        <v>3142</v>
      </c>
      <c r="C1068" s="7" t="s">
        <v>4</v>
      </c>
      <c r="K1068" s="7" t="s">
        <v>3354</v>
      </c>
      <c r="L1068" s="9">
        <v>44988</v>
      </c>
      <c r="M1068" s="13">
        <v>0.39150462962962962</v>
      </c>
      <c r="N1068" s="14">
        <v>513002550348617</v>
      </c>
      <c r="P1068" t="str">
        <f t="shared" si="16"/>
        <v/>
      </c>
    </row>
    <row r="1069" spans="1:16" ht="32" x14ac:dyDescent="0.2">
      <c r="A1069" s="8" t="s">
        <v>268</v>
      </c>
      <c r="C1069" s="7" t="s">
        <v>4</v>
      </c>
      <c r="K1069" s="7" t="s">
        <v>3354</v>
      </c>
      <c r="L1069" s="9">
        <v>44988</v>
      </c>
      <c r="M1069" s="13">
        <v>0.39150462962962962</v>
      </c>
      <c r="N1069" s="14">
        <v>513002550348617</v>
      </c>
      <c r="P1069" t="str">
        <f t="shared" si="16"/>
        <v/>
      </c>
    </row>
    <row r="1070" spans="1:16" ht="16" x14ac:dyDescent="0.2">
      <c r="A1070" s="8" t="s">
        <v>3004</v>
      </c>
      <c r="C1070" s="7" t="s">
        <v>2</v>
      </c>
      <c r="D1070" s="7" t="s">
        <v>3389</v>
      </c>
      <c r="E1070" s="7" t="str">
        <f>IF(OR(D1070="", D1070="___"),"", LEFT(D1070,FIND(" &gt;",D1070)-1))</f>
        <v>Success</v>
      </c>
      <c r="F1070" s="7" t="str">
        <f>IF(OR(E1070="Success",E1070="Qualified Success"),"Current",IF(E1070="Failure",IF(RIGHT(D1070,6)="Future","Future",IF(RIGHT(D1070,10)="Irrelevant","Irrelevant","Current")),""))</f>
        <v>Current</v>
      </c>
      <c r="G1070" s="7" t="str">
        <f>IF(OR(ISBLANK(D1070),D1070="Unclassifiable &gt;"),"",IF(ISNUMBER(SEARCH("Utterance",D1070)),"Utterance",IF(ISNUMBER(SEARCH("Response",D1070)),"Response",IF(ISNUMBER(SEARCH("Interaction",D1070)),"Interaction",IF(ISNUMBER(SEARCH("System",D1070)),"System","")))))</f>
        <v/>
      </c>
      <c r="H1070" s="7" t="str">
        <f>IF(G1070="Utterance", IF(ISNUMBER(SEARCH("Unrecognized",D1070)), "Unrecognized", IF(ISNUMBER(SEARCH("Mismatched",D1070)), "Mismatched", IF(ISNUMBER(SEARCH("False Positive",D1070)), "False Positive", "Irrelevant"))), "")</f>
        <v/>
      </c>
      <c r="J1070" s="7" t="s">
        <v>3363</v>
      </c>
      <c r="K1070" s="7" t="s">
        <v>3354</v>
      </c>
      <c r="L1070" s="9">
        <v>44988</v>
      </c>
      <c r="M1070" s="13">
        <v>0.39226851851851857</v>
      </c>
      <c r="N1070" s="14">
        <v>202000813839035</v>
      </c>
      <c r="O1070" s="7">
        <f>IF(LEN(TRIM($A1070))=0,0,LEN($A1070)-LEN(SUBSTITUTE($A1070," ",""))+1)</f>
        <v>7</v>
      </c>
      <c r="P1070">
        <f t="shared" si="16"/>
        <v>3411</v>
      </c>
    </row>
    <row r="1071" spans="1:16" ht="144" x14ac:dyDescent="0.2">
      <c r="A1071" s="8" t="s">
        <v>2305</v>
      </c>
      <c r="C1071" s="7" t="s">
        <v>4</v>
      </c>
      <c r="K1071" s="7" t="s">
        <v>3354</v>
      </c>
      <c r="L1071" s="9">
        <v>44988</v>
      </c>
      <c r="M1071" s="13">
        <v>0.39226851851851857</v>
      </c>
      <c r="N1071" s="14">
        <v>202000813839035</v>
      </c>
      <c r="P1071" t="str">
        <f t="shared" si="16"/>
        <v/>
      </c>
    </row>
    <row r="1072" spans="1:16" ht="16" x14ac:dyDescent="0.2">
      <c r="A1072" s="8" t="s">
        <v>1715</v>
      </c>
      <c r="C1072" s="7" t="s">
        <v>2</v>
      </c>
      <c r="D1072" s="7" t="s">
        <v>3389</v>
      </c>
      <c r="E1072" s="7" t="str">
        <f>IF(OR(D1072="", D1072="___"),"", LEFT(D1072,FIND(" &gt;",D1072)-1))</f>
        <v>Success</v>
      </c>
      <c r="F1072" s="7" t="str">
        <f>IF(OR(E1072="Success",E1072="Qualified Success"),"Current",IF(E1072="Failure",IF(RIGHT(D1072,6)="Future","Future",IF(RIGHT(D1072,10)="Irrelevant","Irrelevant","Current")),""))</f>
        <v>Current</v>
      </c>
      <c r="G1072" s="7" t="str">
        <f>IF(OR(ISBLANK(D1072),D1072="Unclassifiable &gt;"),"",IF(ISNUMBER(SEARCH("Utterance",D1072)),"Utterance",IF(ISNUMBER(SEARCH("Response",D1072)),"Response",IF(ISNUMBER(SEARCH("Interaction",D1072)),"Interaction",IF(ISNUMBER(SEARCH("System",D1072)),"System","")))))</f>
        <v/>
      </c>
      <c r="H1072" s="7" t="str">
        <f>IF(G1072="Utterance", IF(ISNUMBER(SEARCH("Unrecognized",D1072)), "Unrecognized", IF(ISNUMBER(SEARCH("Mismatched",D1072)), "Mismatched", IF(ISNUMBER(SEARCH("False Positive",D1072)), "False Positive", "Irrelevant"))), "")</f>
        <v/>
      </c>
      <c r="J1072" s="7" t="s">
        <v>3741</v>
      </c>
      <c r="K1072" s="7" t="s">
        <v>3354</v>
      </c>
      <c r="L1072" s="9">
        <v>44988</v>
      </c>
      <c r="M1072" s="13">
        <v>0.39229166666666665</v>
      </c>
      <c r="N1072" s="14">
        <v>513001590642460</v>
      </c>
      <c r="O1072" s="7">
        <f>IF(LEN(TRIM($A1072))=0,0,LEN($A1072)-LEN(SUBSTITUTE($A1072," ",""))+1)</f>
        <v>2</v>
      </c>
      <c r="P1072">
        <f t="shared" si="16"/>
        <v>3411</v>
      </c>
    </row>
    <row r="1073" spans="1:16" ht="112" x14ac:dyDescent="0.2">
      <c r="A1073" s="8" t="s">
        <v>458</v>
      </c>
      <c r="C1073" s="7" t="s">
        <v>4</v>
      </c>
      <c r="K1073" s="7" t="s">
        <v>3354</v>
      </c>
      <c r="L1073" s="9">
        <v>44988</v>
      </c>
      <c r="M1073" s="13">
        <v>0.39230324074074074</v>
      </c>
      <c r="N1073" s="14">
        <v>513001590642460</v>
      </c>
      <c r="P1073" t="str">
        <f t="shared" si="16"/>
        <v/>
      </c>
    </row>
    <row r="1074" spans="1:16" ht="16" x14ac:dyDescent="0.2">
      <c r="A1074" s="8" t="s">
        <v>158</v>
      </c>
      <c r="C1074" s="7" t="s">
        <v>2</v>
      </c>
      <c r="D1074" s="7" t="s">
        <v>3389</v>
      </c>
      <c r="E1074" s="7" t="str">
        <f>IF(OR(D1074="", D1074="___"),"", LEFT(D1074,FIND(" &gt;",D1074)-1))</f>
        <v>Success</v>
      </c>
      <c r="F1074" s="7" t="str">
        <f>IF(OR(E1074="Success",E1074="Qualified Success"),"Current",IF(E1074="Failure",IF(RIGHT(D1074,6)="Future","Future",IF(RIGHT(D1074,10)="Irrelevant","Irrelevant","Current")),""))</f>
        <v>Current</v>
      </c>
      <c r="G1074" s="7" t="str">
        <f>IF(OR(ISBLANK(D1074),D1074="Unclassifiable &gt;"),"",IF(ISNUMBER(SEARCH("Utterance",D1074)),"Utterance",IF(ISNUMBER(SEARCH("Response",D1074)),"Response",IF(ISNUMBER(SEARCH("Interaction",D1074)),"Interaction",IF(ISNUMBER(SEARCH("System",D1074)),"System","")))))</f>
        <v/>
      </c>
      <c r="H1074" s="7" t="str">
        <f>IF(G1074="Utterance", IF(ISNUMBER(SEARCH("Unrecognized",D1074)), "Unrecognized", IF(ISNUMBER(SEARCH("Mismatched",D1074)), "Mismatched", IF(ISNUMBER(SEARCH("False Positive",D1074)), "False Positive", "Irrelevant"))), "")</f>
        <v/>
      </c>
      <c r="J1074" s="7" t="s">
        <v>3744</v>
      </c>
      <c r="K1074" s="7" t="s">
        <v>3353</v>
      </c>
      <c r="L1074" s="9">
        <v>44988</v>
      </c>
      <c r="M1074" s="13">
        <v>0.3928935185185185</v>
      </c>
      <c r="N1074" s="14">
        <v>202000562969542</v>
      </c>
      <c r="O1074" s="7">
        <f>IF(LEN(TRIM($A1074))=0,0,LEN($A1074)-LEN(SUBSTITUTE($A1074," ",""))+1)</f>
        <v>4</v>
      </c>
      <c r="P1074">
        <f t="shared" si="16"/>
        <v>3411</v>
      </c>
    </row>
    <row r="1075" spans="1:16" ht="128" x14ac:dyDescent="0.2">
      <c r="A1075" s="8" t="s">
        <v>1839</v>
      </c>
      <c r="C1075" s="7" t="s">
        <v>4</v>
      </c>
      <c r="K1075" s="7" t="s">
        <v>3353</v>
      </c>
      <c r="L1075" s="9">
        <v>44988</v>
      </c>
      <c r="M1075" s="13">
        <v>0.3928935185185185</v>
      </c>
      <c r="N1075" s="14">
        <v>202000562969542</v>
      </c>
      <c r="P1075" t="str">
        <f t="shared" si="16"/>
        <v/>
      </c>
    </row>
    <row r="1076" spans="1:16" ht="16" x14ac:dyDescent="0.2">
      <c r="A1076" s="8" t="s">
        <v>3059</v>
      </c>
      <c r="C1076" s="7" t="s">
        <v>2</v>
      </c>
      <c r="D1076" s="7" t="s">
        <v>3391</v>
      </c>
      <c r="E1076" s="7" t="str">
        <f>IF(OR(D1076="", D1076="___"),"", LEFT(D1076,FIND(" &gt;",D1076)-1))</f>
        <v>Failure</v>
      </c>
      <c r="F1076" s="7" t="str">
        <f>IF(OR(E1076="Success",E1076="Qualified Success"),"Current",IF(E1076="Failure",IF(RIGHT(D1076,6)="Future","Future",IF(RIGHT(D1076,10)="Irrelevant","Irrelevant","Current")),""))</f>
        <v>Current</v>
      </c>
      <c r="G1076" s="7" t="str">
        <f>IF(OR(ISBLANK(D1076),D1076="Unclassifiable &gt;"),"",IF(ISNUMBER(SEARCH("Utterance",D1076)),"Utterance",IF(ISNUMBER(SEARCH("Response",D1076)),"Response",IF(ISNUMBER(SEARCH("Interaction",D1076)),"Interaction",IF(ISNUMBER(SEARCH("System",D1076)),"System","")))))</f>
        <v>Utterance</v>
      </c>
      <c r="H1076" s="7" t="str">
        <f>IF(G1076="Utterance", IF(ISNUMBER(SEARCH("Unrecognized",D1076)), "Unrecognized", IF(ISNUMBER(SEARCH("Mismatched",D1076)), "Mismatched", IF(ISNUMBER(SEARCH("False Positive",D1076)), "False Positive", "Irrelevant"))), "")</f>
        <v>Mismatched</v>
      </c>
      <c r="J1076" s="7" t="s">
        <v>213</v>
      </c>
      <c r="K1076" s="7" t="s">
        <v>3353</v>
      </c>
      <c r="L1076" s="9">
        <v>44988</v>
      </c>
      <c r="M1076" s="13">
        <v>0.39378472222222222</v>
      </c>
      <c r="N1076" s="14">
        <v>513001828378205</v>
      </c>
      <c r="O1076" s="7">
        <f>IF(LEN(TRIM($A1076))=0,0,LEN($A1076)-LEN(SUBSTITUTE($A1076," ",""))+1)</f>
        <v>2</v>
      </c>
      <c r="P1076">
        <f t="shared" si="16"/>
        <v>705</v>
      </c>
    </row>
    <row r="1077" spans="1:16" ht="144" x14ac:dyDescent="0.2">
      <c r="A1077" s="8" t="s">
        <v>247</v>
      </c>
      <c r="C1077" s="7" t="s">
        <v>4</v>
      </c>
      <c r="K1077" s="7" t="s">
        <v>3353</v>
      </c>
      <c r="L1077" s="9">
        <v>44988</v>
      </c>
      <c r="M1077" s="13">
        <v>0.39378472222222222</v>
      </c>
      <c r="N1077" s="14">
        <v>513001828378205</v>
      </c>
      <c r="P1077" t="str">
        <f t="shared" si="16"/>
        <v/>
      </c>
    </row>
    <row r="1078" spans="1:16" ht="16" x14ac:dyDescent="0.2">
      <c r="A1078" s="8" t="s">
        <v>3003</v>
      </c>
      <c r="C1078" s="7" t="s">
        <v>2</v>
      </c>
      <c r="D1078" s="7" t="s">
        <v>3389</v>
      </c>
      <c r="E1078" s="7" t="str">
        <f>IF(OR(D1078="", D1078="___"),"", LEFT(D1078,FIND(" &gt;",D1078)-1))</f>
        <v>Success</v>
      </c>
      <c r="F1078" s="7" t="str">
        <f>IF(OR(E1078="Success",E1078="Qualified Success"),"Current",IF(E1078="Failure",IF(RIGHT(D1078,6)="Future","Future",IF(RIGHT(D1078,10)="Irrelevant","Irrelevant","Current")),""))</f>
        <v>Current</v>
      </c>
      <c r="G1078" s="7" t="str">
        <f>IF(OR(ISBLANK(D1078),D1078="Unclassifiable &gt;"),"",IF(ISNUMBER(SEARCH("Utterance",D1078)),"Utterance",IF(ISNUMBER(SEARCH("Response",D1078)),"Response",IF(ISNUMBER(SEARCH("Interaction",D1078)),"Interaction",IF(ISNUMBER(SEARCH("System",D1078)),"System","")))))</f>
        <v/>
      </c>
      <c r="H1078" s="7" t="str">
        <f>IF(G1078="Utterance", IF(ISNUMBER(SEARCH("Unrecognized",D1078)), "Unrecognized", IF(ISNUMBER(SEARCH("Mismatched",D1078)), "Mismatched", IF(ISNUMBER(SEARCH("False Positive",D1078)), "False Positive", "Irrelevant"))), "")</f>
        <v/>
      </c>
      <c r="J1078" s="7" t="s">
        <v>3428</v>
      </c>
      <c r="K1078" s="7" t="s">
        <v>3354</v>
      </c>
      <c r="L1078" s="9">
        <v>44988</v>
      </c>
      <c r="M1078" s="13">
        <v>0.39502314814814815</v>
      </c>
      <c r="N1078" s="14">
        <v>202000813839035</v>
      </c>
      <c r="O1078" s="7">
        <f>IF(LEN(TRIM($A1078))=0,0,LEN($A1078)-LEN(SUBSTITUTE($A1078," ",""))+1)</f>
        <v>2</v>
      </c>
      <c r="P1078">
        <f t="shared" si="16"/>
        <v>3411</v>
      </c>
    </row>
    <row r="1079" spans="1:16" ht="64" x14ac:dyDescent="0.2">
      <c r="A1079" s="8" t="s">
        <v>270</v>
      </c>
      <c r="C1079" s="7" t="s">
        <v>4</v>
      </c>
      <c r="K1079" s="7" t="s">
        <v>3354</v>
      </c>
      <c r="L1079" s="9">
        <v>44988</v>
      </c>
      <c r="M1079" s="13">
        <v>0.39502314814814815</v>
      </c>
      <c r="N1079" s="14">
        <v>202000813839035</v>
      </c>
      <c r="P1079" t="str">
        <f t="shared" si="16"/>
        <v/>
      </c>
    </row>
    <row r="1080" spans="1:16" ht="16" x14ac:dyDescent="0.2">
      <c r="A1080" s="11" t="s">
        <v>514</v>
      </c>
      <c r="B1080" s="7" t="s">
        <v>3487</v>
      </c>
      <c r="C1080" s="7" t="s">
        <v>2</v>
      </c>
      <c r="D1080" s="7" t="s">
        <v>3389</v>
      </c>
      <c r="E1080" s="7" t="str">
        <f>IF(OR(D1080="", D1080="___"),"", LEFT(D1080,FIND(" &gt;",D1080)-1))</f>
        <v>Success</v>
      </c>
      <c r="F1080" s="7" t="str">
        <f>IF(OR(E1080="Success",E1080="Qualified Success"),"Current",IF(E1080="Failure",IF(RIGHT(D1080,6)="Future","Future",IF(RIGHT(D1080,10)="Irrelevant","Irrelevant","Current")),""))</f>
        <v>Current</v>
      </c>
      <c r="G1080" s="7" t="str">
        <f>IF(OR(ISBLANK(D1080),D1080="Unclassifiable &gt;"),"",IF(ISNUMBER(SEARCH("Utterance",D1080)),"Utterance",IF(ISNUMBER(SEARCH("Response",D1080)),"Response",IF(ISNUMBER(SEARCH("Interaction",D1080)),"Interaction",IF(ISNUMBER(SEARCH("System",D1080)),"System","")))))</f>
        <v/>
      </c>
      <c r="H1080" s="7" t="str">
        <f>IF(G1080="Utterance", IF(ISNUMBER(SEARCH("Unrecognized",D1080)), "Unrecognized", IF(ISNUMBER(SEARCH("Mismatched",D1080)), "Mismatched", IF(ISNUMBER(SEARCH("False Positive",D1080)), "False Positive", "Irrelevant"))), "")</f>
        <v/>
      </c>
      <c r="J1080" s="7" t="s">
        <v>3439</v>
      </c>
      <c r="K1080" s="7" t="s">
        <v>3353</v>
      </c>
      <c r="L1080" s="9">
        <v>44988</v>
      </c>
      <c r="M1080" s="13">
        <v>0.39717592592592593</v>
      </c>
      <c r="N1080" s="14">
        <v>204440003511183</v>
      </c>
      <c r="O1080" s="7">
        <f>IF(LEN(TRIM($A1080))=0,0,LEN($A1080)-LEN(SUBSTITUTE($A1080," ",""))+1)</f>
        <v>3</v>
      </c>
      <c r="P1080">
        <f t="shared" si="16"/>
        <v>3411</v>
      </c>
    </row>
    <row r="1081" spans="1:16" ht="32" x14ac:dyDescent="0.2">
      <c r="A1081" s="8" t="s">
        <v>3382</v>
      </c>
      <c r="C1081" s="7" t="s">
        <v>4</v>
      </c>
      <c r="K1081" s="7" t="s">
        <v>3353</v>
      </c>
      <c r="L1081" s="9">
        <v>44988</v>
      </c>
      <c r="M1081" s="13">
        <v>0.39719907407407407</v>
      </c>
      <c r="N1081" s="14">
        <v>204440003511183</v>
      </c>
      <c r="P1081" t="str">
        <f t="shared" si="16"/>
        <v/>
      </c>
    </row>
    <row r="1082" spans="1:16" ht="96" x14ac:dyDescent="0.2">
      <c r="A1082" s="8" t="s">
        <v>2591</v>
      </c>
      <c r="C1082" s="7" t="s">
        <v>4</v>
      </c>
      <c r="K1082" s="7" t="s">
        <v>3353</v>
      </c>
      <c r="L1082" s="9">
        <v>44988</v>
      </c>
      <c r="M1082" s="13">
        <v>0.39719907407407407</v>
      </c>
      <c r="N1082" s="14">
        <v>204440003511183</v>
      </c>
      <c r="P1082" t="str">
        <f t="shared" si="16"/>
        <v/>
      </c>
    </row>
    <row r="1083" spans="1:16" ht="32" x14ac:dyDescent="0.2">
      <c r="A1083" s="8" t="s">
        <v>268</v>
      </c>
      <c r="C1083" s="7" t="s">
        <v>4</v>
      </c>
      <c r="K1083" s="7" t="s">
        <v>3353</v>
      </c>
      <c r="L1083" s="9">
        <v>44988</v>
      </c>
      <c r="M1083" s="13">
        <v>0.39719907407407407</v>
      </c>
      <c r="N1083" s="14">
        <v>204440003511183</v>
      </c>
      <c r="P1083" t="str">
        <f t="shared" si="16"/>
        <v/>
      </c>
    </row>
    <row r="1084" spans="1:16" ht="16" x14ac:dyDescent="0.2">
      <c r="A1084" s="11" t="s">
        <v>2582</v>
      </c>
      <c r="C1084" s="7" t="s">
        <v>2</v>
      </c>
      <c r="D1084" s="7" t="s">
        <v>3389</v>
      </c>
      <c r="E1084" s="7" t="str">
        <f>IF(OR(D1084="", D1084="___"),"", LEFT(D1084,FIND(" &gt;",D1084)-1))</f>
        <v>Success</v>
      </c>
      <c r="F1084" s="7" t="str">
        <f>IF(OR(E1084="Success",E1084="Qualified Success"),"Current",IF(E1084="Failure",IF(RIGHT(D1084,6)="Future","Future",IF(RIGHT(D1084,10)="Irrelevant","Irrelevant","Current")),""))</f>
        <v>Current</v>
      </c>
      <c r="G1084" s="7" t="str">
        <f>IF(OR(ISBLANK(D1084),D1084="Unclassifiable &gt;"),"",IF(ISNUMBER(SEARCH("Utterance",D1084)),"Utterance",IF(ISNUMBER(SEARCH("Response",D1084)),"Response",IF(ISNUMBER(SEARCH("Interaction",D1084)),"Interaction",IF(ISNUMBER(SEARCH("System",D1084)),"System","")))))</f>
        <v/>
      </c>
      <c r="H1084" s="7" t="str">
        <f>IF(G1084="Utterance", IF(ISNUMBER(SEARCH("Unrecognized",D1084)), "Unrecognized", IF(ISNUMBER(SEARCH("Mismatched",D1084)), "Mismatched", IF(ISNUMBER(SEARCH("False Positive",D1084)), "False Positive", "Irrelevant"))), "")</f>
        <v/>
      </c>
      <c r="J1084" s="7" t="s">
        <v>3439</v>
      </c>
      <c r="K1084" s="7" t="s">
        <v>3353</v>
      </c>
      <c r="L1084" s="9">
        <v>44988</v>
      </c>
      <c r="M1084" s="13">
        <v>0.39739583333333334</v>
      </c>
      <c r="N1084" s="14">
        <v>204440003511183</v>
      </c>
      <c r="O1084" s="7">
        <f>IF(LEN(TRIM($A1084))=0,0,LEN($A1084)-LEN(SUBSTITUTE($A1084," ",""))+1)</f>
        <v>5</v>
      </c>
      <c r="P1084">
        <f t="shared" si="16"/>
        <v>3411</v>
      </c>
    </row>
    <row r="1085" spans="1:16" ht="32" x14ac:dyDescent="0.2">
      <c r="A1085" s="8" t="s">
        <v>3382</v>
      </c>
      <c r="C1085" s="7" t="s">
        <v>4</v>
      </c>
      <c r="K1085" s="7" t="s">
        <v>3353</v>
      </c>
      <c r="L1085" s="9">
        <v>44988</v>
      </c>
      <c r="M1085" s="13">
        <v>0.39740740740740743</v>
      </c>
      <c r="N1085" s="14">
        <v>204440003511183</v>
      </c>
      <c r="P1085" t="str">
        <f t="shared" si="16"/>
        <v/>
      </c>
    </row>
    <row r="1086" spans="1:16" ht="112" x14ac:dyDescent="0.2">
      <c r="A1086" s="8" t="s">
        <v>2583</v>
      </c>
      <c r="C1086" s="7" t="s">
        <v>4</v>
      </c>
      <c r="K1086" s="7" t="s">
        <v>3353</v>
      </c>
      <c r="L1086" s="9">
        <v>44988</v>
      </c>
      <c r="M1086" s="13">
        <v>0.39740740740740743</v>
      </c>
      <c r="N1086" s="14">
        <v>204440003511183</v>
      </c>
      <c r="P1086" t="str">
        <f t="shared" si="16"/>
        <v/>
      </c>
    </row>
    <row r="1087" spans="1:16" ht="32" x14ac:dyDescent="0.2">
      <c r="A1087" s="8" t="s">
        <v>268</v>
      </c>
      <c r="C1087" s="7" t="s">
        <v>4</v>
      </c>
      <c r="K1087" s="7" t="s">
        <v>3353</v>
      </c>
      <c r="L1087" s="9">
        <v>44988</v>
      </c>
      <c r="M1087" s="13">
        <v>0.39740740740740743</v>
      </c>
      <c r="N1087" s="14">
        <v>204440003511183</v>
      </c>
      <c r="P1087" t="str">
        <f t="shared" si="16"/>
        <v/>
      </c>
    </row>
    <row r="1088" spans="1:16" ht="16" x14ac:dyDescent="0.2">
      <c r="A1088" s="8" t="s">
        <v>2588</v>
      </c>
      <c r="C1088" s="7" t="s">
        <v>2</v>
      </c>
      <c r="D1088" s="7" t="s">
        <v>3389</v>
      </c>
      <c r="E1088" s="7" t="str">
        <f>IF(OR(D1088="", D1088="___"),"", LEFT(D1088,FIND(" &gt;",D1088)-1))</f>
        <v>Success</v>
      </c>
      <c r="F1088" s="7" t="str">
        <f>IF(OR(E1088="Success",E1088="Qualified Success"),"Current",IF(E1088="Failure",IF(RIGHT(D1088,6)="Future","Future",IF(RIGHT(D1088,10)="Irrelevant","Irrelevant","Current")),""))</f>
        <v>Current</v>
      </c>
      <c r="G1088" s="7" t="str">
        <f>IF(OR(ISBLANK(D1088),D1088="Unclassifiable &gt;"),"",IF(ISNUMBER(SEARCH("Utterance",D1088)),"Utterance",IF(ISNUMBER(SEARCH("Response",D1088)),"Response",IF(ISNUMBER(SEARCH("Interaction",D1088)),"Interaction",IF(ISNUMBER(SEARCH("System",D1088)),"System","")))))</f>
        <v/>
      </c>
      <c r="H1088" s="7" t="str">
        <f>IF(G1088="Utterance", IF(ISNUMBER(SEARCH("Unrecognized",D1088)), "Unrecognized", IF(ISNUMBER(SEARCH("Mismatched",D1088)), "Mismatched", IF(ISNUMBER(SEARCH("False Positive",D1088)), "False Positive", "Irrelevant"))), "")</f>
        <v/>
      </c>
      <c r="J1088" s="7" t="s">
        <v>3439</v>
      </c>
      <c r="K1088" s="7" t="s">
        <v>3353</v>
      </c>
      <c r="L1088" s="9">
        <v>44988</v>
      </c>
      <c r="M1088" s="13">
        <v>0.39755787037037038</v>
      </c>
      <c r="N1088" s="14">
        <v>204440003511183</v>
      </c>
      <c r="O1088" s="7">
        <f>IF(LEN(TRIM($A1088))=0,0,LEN($A1088)-LEN(SUBSTITUTE($A1088," ",""))+1)</f>
        <v>5</v>
      </c>
      <c r="P1088">
        <f t="shared" si="16"/>
        <v>3411</v>
      </c>
    </row>
    <row r="1089" spans="1:16" ht="32" x14ac:dyDescent="0.2">
      <c r="A1089" s="8" t="s">
        <v>3383</v>
      </c>
      <c r="C1089" s="7" t="s">
        <v>4</v>
      </c>
      <c r="K1089" s="7" t="s">
        <v>3353</v>
      </c>
      <c r="L1089" s="9">
        <v>44988</v>
      </c>
      <c r="M1089" s="13">
        <v>0.39756944444444442</v>
      </c>
      <c r="N1089" s="14">
        <v>204440003511183</v>
      </c>
      <c r="P1089" t="str">
        <f t="shared" si="16"/>
        <v/>
      </c>
    </row>
    <row r="1090" spans="1:16" ht="96" x14ac:dyDescent="0.2">
      <c r="A1090" s="8" t="s">
        <v>2589</v>
      </c>
      <c r="C1090" s="7" t="s">
        <v>4</v>
      </c>
      <c r="K1090" s="7" t="s">
        <v>3353</v>
      </c>
      <c r="L1090" s="9">
        <v>44988</v>
      </c>
      <c r="M1090" s="13">
        <v>0.39756944444444442</v>
      </c>
      <c r="N1090" s="14">
        <v>204440003511183</v>
      </c>
      <c r="P1090" t="str">
        <f t="shared" si="16"/>
        <v/>
      </c>
    </row>
    <row r="1091" spans="1:16" ht="32" x14ac:dyDescent="0.2">
      <c r="A1091" s="8" t="s">
        <v>268</v>
      </c>
      <c r="C1091" s="7" t="s">
        <v>4</v>
      </c>
      <c r="K1091" s="7" t="s">
        <v>3353</v>
      </c>
      <c r="L1091" s="9">
        <v>44988</v>
      </c>
      <c r="M1091" s="13">
        <v>0.39756944444444442</v>
      </c>
      <c r="N1091" s="14">
        <v>204440003511183</v>
      </c>
      <c r="P1091" t="str">
        <f t="shared" ref="P1091:P1154" si="17">IF(D1091="", "", COUNTIF($D$1:$D$12000, D1091))</f>
        <v/>
      </c>
    </row>
    <row r="1092" spans="1:16" ht="16" x14ac:dyDescent="0.2">
      <c r="A1092" s="8" t="s">
        <v>344</v>
      </c>
      <c r="C1092" s="7" t="s">
        <v>2</v>
      </c>
      <c r="D1092" s="7" t="s">
        <v>3389</v>
      </c>
      <c r="E1092" s="7" t="str">
        <f>IF(OR(D1092="", D1092="___"),"", LEFT(D1092,FIND(" &gt;",D1092)-1))</f>
        <v>Success</v>
      </c>
      <c r="F1092" s="7" t="str">
        <f>IF(OR(E1092="Success",E1092="Qualified Success"),"Current",IF(E1092="Failure",IF(RIGHT(D1092,6)="Future","Future",IF(RIGHT(D1092,10)="Irrelevant","Irrelevant","Current")),""))</f>
        <v>Current</v>
      </c>
      <c r="G1092" s="7" t="str">
        <f>IF(OR(ISBLANK(D1092),D1092="Unclassifiable &gt;"),"",IF(ISNUMBER(SEARCH("Utterance",D1092)),"Utterance",IF(ISNUMBER(SEARCH("Response",D1092)),"Response",IF(ISNUMBER(SEARCH("Interaction",D1092)),"Interaction",IF(ISNUMBER(SEARCH("System",D1092)),"System","")))))</f>
        <v/>
      </c>
      <c r="H1092" s="7" t="str">
        <f>IF(G1092="Utterance", IF(ISNUMBER(SEARCH("Unrecognized",D1092)), "Unrecognized", IF(ISNUMBER(SEARCH("Mismatched",D1092)), "Mismatched", IF(ISNUMBER(SEARCH("False Positive",D1092)), "False Positive", "Irrelevant"))), "")</f>
        <v/>
      </c>
      <c r="J1092" s="7" t="s">
        <v>3741</v>
      </c>
      <c r="K1092" s="7" t="s">
        <v>3354</v>
      </c>
      <c r="L1092" s="9">
        <v>44988</v>
      </c>
      <c r="M1092" s="13">
        <v>0.39930555555555558</v>
      </c>
      <c r="N1092" s="14">
        <v>204440003537929</v>
      </c>
      <c r="O1092" s="7">
        <f>IF(LEN(TRIM($A1092))=0,0,LEN($A1092)-LEN(SUBSTITUTE($A1092," ",""))+1)</f>
        <v>3</v>
      </c>
      <c r="P1092">
        <f t="shared" si="17"/>
        <v>3411</v>
      </c>
    </row>
    <row r="1093" spans="1:16" ht="112" x14ac:dyDescent="0.2">
      <c r="A1093" s="8" t="s">
        <v>345</v>
      </c>
      <c r="C1093" s="7" t="s">
        <v>4</v>
      </c>
      <c r="K1093" s="7" t="s">
        <v>3354</v>
      </c>
      <c r="L1093" s="9">
        <v>44988</v>
      </c>
      <c r="M1093" s="13">
        <v>0.39931712962962962</v>
      </c>
      <c r="N1093" s="14">
        <v>204440003537929</v>
      </c>
      <c r="P1093" t="str">
        <f t="shared" si="17"/>
        <v/>
      </c>
    </row>
    <row r="1094" spans="1:16" ht="16" x14ac:dyDescent="0.2">
      <c r="A1094" s="8" t="s">
        <v>2586</v>
      </c>
      <c r="C1094" s="7" t="s">
        <v>2</v>
      </c>
      <c r="D1094" s="7" t="s">
        <v>3389</v>
      </c>
      <c r="E1094" s="7" t="str">
        <f>IF(OR(D1094="", D1094="___"),"", LEFT(D1094,FIND(" &gt;",D1094)-1))</f>
        <v>Success</v>
      </c>
      <c r="F1094" s="7" t="str">
        <f>IF(OR(E1094="Success",E1094="Qualified Success"),"Current",IF(E1094="Failure",IF(RIGHT(D1094,6)="Future","Future",IF(RIGHT(D1094,10)="Irrelevant","Irrelevant","Current")),""))</f>
        <v>Current</v>
      </c>
      <c r="G1094" s="7" t="str">
        <f>IF(OR(ISBLANK(D1094),D1094="Unclassifiable &gt;"),"",IF(ISNUMBER(SEARCH("Utterance",D1094)),"Utterance",IF(ISNUMBER(SEARCH("Response",D1094)),"Response",IF(ISNUMBER(SEARCH("Interaction",D1094)),"Interaction",IF(ISNUMBER(SEARCH("System",D1094)),"System","")))))</f>
        <v/>
      </c>
      <c r="H1094" s="7" t="str">
        <f>IF(G1094="Utterance", IF(ISNUMBER(SEARCH("Unrecognized",D1094)), "Unrecognized", IF(ISNUMBER(SEARCH("Mismatched",D1094)), "Mismatched", IF(ISNUMBER(SEARCH("False Positive",D1094)), "False Positive", "Irrelevant"))), "")</f>
        <v/>
      </c>
      <c r="J1094" s="7" t="s">
        <v>3439</v>
      </c>
      <c r="K1094" s="7" t="s">
        <v>3353</v>
      </c>
      <c r="L1094" s="9">
        <v>44988</v>
      </c>
      <c r="M1094" s="13">
        <v>0.3994328703703704</v>
      </c>
      <c r="N1094" s="14">
        <v>204440003511183</v>
      </c>
      <c r="O1094" s="7">
        <f>IF(LEN(TRIM($A1094))=0,0,LEN($A1094)-LEN(SUBSTITUTE($A1094," ",""))+1)</f>
        <v>5</v>
      </c>
      <c r="P1094">
        <f t="shared" si="17"/>
        <v>3411</v>
      </c>
    </row>
    <row r="1095" spans="1:16" ht="32" x14ac:dyDescent="0.2">
      <c r="A1095" s="8" t="s">
        <v>3384</v>
      </c>
      <c r="C1095" s="7" t="s">
        <v>4</v>
      </c>
      <c r="K1095" s="7" t="s">
        <v>3353</v>
      </c>
      <c r="L1095" s="9">
        <v>44988</v>
      </c>
      <c r="M1095" s="13">
        <v>0.39944444444444444</v>
      </c>
      <c r="N1095" s="14">
        <v>204440003511183</v>
      </c>
      <c r="P1095" t="str">
        <f t="shared" si="17"/>
        <v/>
      </c>
    </row>
    <row r="1096" spans="1:16" ht="96" x14ac:dyDescent="0.2">
      <c r="A1096" s="8" t="s">
        <v>2587</v>
      </c>
      <c r="C1096" s="7" t="s">
        <v>4</v>
      </c>
      <c r="K1096" s="7" t="s">
        <v>3353</v>
      </c>
      <c r="L1096" s="9">
        <v>44988</v>
      </c>
      <c r="M1096" s="13">
        <v>0.39944444444444444</v>
      </c>
      <c r="N1096" s="14">
        <v>204440003511183</v>
      </c>
      <c r="P1096" t="str">
        <f t="shared" si="17"/>
        <v/>
      </c>
    </row>
    <row r="1097" spans="1:16" ht="32" x14ac:dyDescent="0.2">
      <c r="A1097" s="8" t="s">
        <v>268</v>
      </c>
      <c r="C1097" s="7" t="s">
        <v>4</v>
      </c>
      <c r="K1097" s="7" t="s">
        <v>3353</v>
      </c>
      <c r="L1097" s="9">
        <v>44988</v>
      </c>
      <c r="M1097" s="13">
        <v>0.39944444444444444</v>
      </c>
      <c r="N1097" s="14">
        <v>204440003511183</v>
      </c>
      <c r="P1097" t="str">
        <f t="shared" si="17"/>
        <v/>
      </c>
    </row>
    <row r="1098" spans="1:16" ht="16" x14ac:dyDescent="0.2">
      <c r="A1098" s="8" t="s">
        <v>2580</v>
      </c>
      <c r="C1098" s="7" t="s">
        <v>2</v>
      </c>
      <c r="D1098" s="7" t="s">
        <v>3389</v>
      </c>
      <c r="E1098" s="7" t="str">
        <f>IF(OR(D1098="", D1098="___"),"", LEFT(D1098,FIND(" &gt;",D1098)-1))</f>
        <v>Success</v>
      </c>
      <c r="F1098" s="7" t="str">
        <f>IF(OR(E1098="Success",E1098="Qualified Success"),"Current",IF(E1098="Failure",IF(RIGHT(D1098,6)="Future","Future",IF(RIGHT(D1098,10)="Irrelevant","Irrelevant","Current")),""))</f>
        <v>Current</v>
      </c>
      <c r="G1098" s="7" t="str">
        <f>IF(OR(ISBLANK(D1098),D1098="Unclassifiable &gt;"),"",IF(ISNUMBER(SEARCH("Utterance",D1098)),"Utterance",IF(ISNUMBER(SEARCH("Response",D1098)),"Response",IF(ISNUMBER(SEARCH("Interaction",D1098)),"Interaction",IF(ISNUMBER(SEARCH("System",D1098)),"System","")))))</f>
        <v/>
      </c>
      <c r="H1098" s="7" t="str">
        <f>IF(G1098="Utterance", IF(ISNUMBER(SEARCH("Unrecognized",D1098)), "Unrecognized", IF(ISNUMBER(SEARCH("Mismatched",D1098)), "Mismatched", IF(ISNUMBER(SEARCH("False Positive",D1098)), "False Positive", "Irrelevant"))), "")</f>
        <v/>
      </c>
      <c r="J1098" s="7" t="s">
        <v>3439</v>
      </c>
      <c r="K1098" s="7" t="s">
        <v>3353</v>
      </c>
      <c r="L1098" s="9">
        <v>44988</v>
      </c>
      <c r="M1098" s="13">
        <v>0.40052083333333338</v>
      </c>
      <c r="N1098" s="14">
        <v>204440003511183</v>
      </c>
      <c r="O1098" s="7">
        <f>IF(LEN(TRIM($A1098))=0,0,LEN($A1098)-LEN(SUBSTITUTE($A1098," ",""))+1)</f>
        <v>5</v>
      </c>
      <c r="P1098">
        <f t="shared" si="17"/>
        <v>3411</v>
      </c>
    </row>
    <row r="1099" spans="1:16" ht="32" x14ac:dyDescent="0.2">
      <c r="A1099" s="8" t="s">
        <v>3385</v>
      </c>
      <c r="C1099" s="7" t="s">
        <v>4</v>
      </c>
      <c r="K1099" s="7" t="s">
        <v>3353</v>
      </c>
      <c r="L1099" s="9">
        <v>44988</v>
      </c>
      <c r="M1099" s="13">
        <v>0.40053240740740742</v>
      </c>
      <c r="N1099" s="14">
        <v>204440003511183</v>
      </c>
      <c r="P1099" t="str">
        <f t="shared" si="17"/>
        <v/>
      </c>
    </row>
    <row r="1100" spans="1:16" ht="96" x14ac:dyDescent="0.2">
      <c r="A1100" s="8" t="s">
        <v>2581</v>
      </c>
      <c r="C1100" s="7" t="s">
        <v>4</v>
      </c>
      <c r="K1100" s="7" t="s">
        <v>3353</v>
      </c>
      <c r="L1100" s="9">
        <v>44988</v>
      </c>
      <c r="M1100" s="13">
        <v>0.40053240740740742</v>
      </c>
      <c r="N1100" s="14">
        <v>204440003511183</v>
      </c>
      <c r="P1100" t="str">
        <f t="shared" si="17"/>
        <v/>
      </c>
    </row>
    <row r="1101" spans="1:16" ht="32" x14ac:dyDescent="0.2">
      <c r="A1101" s="8" t="s">
        <v>268</v>
      </c>
      <c r="C1101" s="7" t="s">
        <v>4</v>
      </c>
      <c r="K1101" s="7" t="s">
        <v>3353</v>
      </c>
      <c r="L1101" s="9">
        <v>44988</v>
      </c>
      <c r="M1101" s="13">
        <v>0.40053240740740742</v>
      </c>
      <c r="N1101" s="14">
        <v>204440003511183</v>
      </c>
      <c r="P1101" t="str">
        <f t="shared" si="17"/>
        <v/>
      </c>
    </row>
    <row r="1102" spans="1:16" ht="16" x14ac:dyDescent="0.2">
      <c r="A1102" s="8" t="s">
        <v>3141</v>
      </c>
      <c r="C1102" s="7" t="s">
        <v>2</v>
      </c>
      <c r="D1102" s="7" t="s">
        <v>3400</v>
      </c>
      <c r="E1102" s="7" t="str">
        <f>IF(OR(D1102="", D1102="___"),"", LEFT(D1102,FIND(" &gt;",D1102)-1))</f>
        <v>Failure</v>
      </c>
      <c r="F1102" s="7" t="str">
        <f>IF(OR(E1102="Success",E1102="Qualified Success"),"Current",IF(E1102="Failure",IF(RIGHT(D1102,6)="Future","Future",IF(RIGHT(D1102,10)="Irrelevant","Irrelevant","Current")),""))</f>
        <v>Current</v>
      </c>
      <c r="G1102" s="7" t="str">
        <f>IF(OR(ISBLANK(D1102),D1102="Unclassifiable &gt;"),"",IF(ISNUMBER(SEARCH("Utterance",D1102)),"Utterance",IF(ISNUMBER(SEARCH("Response",D1102)),"Response",IF(ISNUMBER(SEARCH("Interaction",D1102)),"Interaction",IF(ISNUMBER(SEARCH("System",D1102)),"System","")))))</f>
        <v>Interaction</v>
      </c>
      <c r="H1102" s="7" t="str">
        <f>IF(G1102="Utterance", IF(ISNUMBER(SEARCH("Unrecognized",D1102)), "Unrecognized", IF(ISNUMBER(SEARCH("Mismatched",D1102)), "Mismatched", IF(ISNUMBER(SEARCH("False Positive",D1102)), "False Positive", "Irrelevant"))), "")</f>
        <v/>
      </c>
      <c r="J1102" s="7" t="s">
        <v>3434</v>
      </c>
      <c r="K1102" s="7" t="s">
        <v>3354</v>
      </c>
      <c r="L1102" s="9">
        <v>44988</v>
      </c>
      <c r="M1102" s="13">
        <v>0.40283564814814815</v>
      </c>
      <c r="N1102" s="14">
        <v>513002550348617</v>
      </c>
      <c r="O1102" s="7">
        <f>IF(LEN(TRIM($A1102))=0,0,LEN($A1102)-LEN(SUBSTITUTE($A1102," ",""))+1)</f>
        <v>5</v>
      </c>
      <c r="P1102">
        <f t="shared" si="17"/>
        <v>412</v>
      </c>
    </row>
    <row r="1103" spans="1:16" ht="112" x14ac:dyDescent="0.2">
      <c r="A1103" s="8" t="s">
        <v>2147</v>
      </c>
      <c r="C1103" s="7" t="s">
        <v>4</v>
      </c>
      <c r="K1103" s="7" t="s">
        <v>3354</v>
      </c>
      <c r="L1103" s="9">
        <v>44988</v>
      </c>
      <c r="M1103" s="13">
        <v>0.40283564814814815</v>
      </c>
      <c r="N1103" s="14">
        <v>513002550348617</v>
      </c>
      <c r="P1103" t="str">
        <f t="shared" si="17"/>
        <v/>
      </c>
    </row>
    <row r="1104" spans="1:16" ht="16" x14ac:dyDescent="0.2">
      <c r="A1104" s="8" t="s">
        <v>3186</v>
      </c>
      <c r="C1104" s="7" t="s">
        <v>2</v>
      </c>
      <c r="D1104" s="7" t="s">
        <v>3389</v>
      </c>
      <c r="E1104" s="7" t="str">
        <f>IF(OR(D1104="", D1104="___"),"", LEFT(D1104,FIND(" &gt;",D1104)-1))</f>
        <v>Success</v>
      </c>
      <c r="F1104" s="7" t="str">
        <f>IF(OR(E1104="Success",E1104="Qualified Success"),"Current",IF(E1104="Failure",IF(RIGHT(D1104,6)="Future","Future",IF(RIGHT(D1104,10)="Irrelevant","Irrelevant","Current")),""))</f>
        <v>Current</v>
      </c>
      <c r="G1104" s="7" t="str">
        <f>IF(OR(ISBLANK(D1104),D1104="Unclassifiable &gt;"),"",IF(ISNUMBER(SEARCH("Utterance",D1104)),"Utterance",IF(ISNUMBER(SEARCH("Response",D1104)),"Response",IF(ISNUMBER(SEARCH("Interaction",D1104)),"Interaction",IF(ISNUMBER(SEARCH("System",D1104)),"System","")))))</f>
        <v/>
      </c>
      <c r="H1104" s="7" t="str">
        <f>IF(G1104="Utterance", IF(ISNUMBER(SEARCH("Unrecognized",D1104)), "Unrecognized", IF(ISNUMBER(SEARCH("Mismatched",D1104)), "Mismatched", IF(ISNUMBER(SEARCH("False Positive",D1104)), "False Positive", "Irrelevant"))), "")</f>
        <v/>
      </c>
      <c r="J1104" s="7" t="s">
        <v>3752</v>
      </c>
      <c r="K1104" s="7" t="s">
        <v>3353</v>
      </c>
      <c r="L1104" s="9">
        <v>44988</v>
      </c>
      <c r="M1104" s="13">
        <v>0.40315972222222224</v>
      </c>
      <c r="N1104" s="14">
        <v>513002737426196</v>
      </c>
      <c r="O1104" s="7">
        <f>IF(LEN(TRIM($A1104))=0,0,LEN($A1104)-LEN(SUBSTITUTE($A1104," ",""))+1)</f>
        <v>8</v>
      </c>
      <c r="P1104">
        <f t="shared" si="17"/>
        <v>3411</v>
      </c>
    </row>
    <row r="1105" spans="1:16" ht="96" x14ac:dyDescent="0.2">
      <c r="A1105" s="8" t="s">
        <v>333</v>
      </c>
      <c r="C1105" s="7" t="s">
        <v>4</v>
      </c>
      <c r="K1105" s="7" t="s">
        <v>3353</v>
      </c>
      <c r="L1105" s="9">
        <v>44988</v>
      </c>
      <c r="M1105" s="13">
        <v>0.40315972222222224</v>
      </c>
      <c r="N1105" s="14">
        <v>513002737426196</v>
      </c>
      <c r="P1105" t="str">
        <f t="shared" si="17"/>
        <v/>
      </c>
    </row>
    <row r="1106" spans="1:16" ht="16" x14ac:dyDescent="0.2">
      <c r="A1106" s="8" t="s">
        <v>3277</v>
      </c>
      <c r="C1106" s="7" t="s">
        <v>2</v>
      </c>
      <c r="D1106" s="7" t="s">
        <v>3389</v>
      </c>
      <c r="E1106" s="7" t="str">
        <f>IF(OR(D1106="", D1106="___"),"", LEFT(D1106,FIND(" &gt;",D1106)-1))</f>
        <v>Success</v>
      </c>
      <c r="F1106" s="7" t="str">
        <f>IF(OR(E1106="Success",E1106="Qualified Success"),"Current",IF(E1106="Failure",IF(RIGHT(D1106,6)="Future","Future",IF(RIGHT(D1106,10)="Irrelevant","Irrelevant","Current")),""))</f>
        <v>Current</v>
      </c>
      <c r="G1106" s="7" t="str">
        <f>IF(OR(ISBLANK(D1106),D1106="Unclassifiable &gt;"),"",IF(ISNUMBER(SEARCH("Utterance",D1106)),"Utterance",IF(ISNUMBER(SEARCH("Response",D1106)),"Response",IF(ISNUMBER(SEARCH("Interaction",D1106)),"Interaction",IF(ISNUMBER(SEARCH("System",D1106)),"System","")))))</f>
        <v/>
      </c>
      <c r="H1106" s="7" t="str">
        <f>IF(G1106="Utterance", IF(ISNUMBER(SEARCH("Unrecognized",D1106)), "Unrecognized", IF(ISNUMBER(SEARCH("Mismatched",D1106)), "Mismatched", IF(ISNUMBER(SEARCH("False Positive",D1106)), "False Positive", "Irrelevant"))), "")</f>
        <v/>
      </c>
      <c r="J1106" s="7" t="s">
        <v>3741</v>
      </c>
      <c r="K1106" s="7" t="s">
        <v>3354</v>
      </c>
      <c r="L1106" s="9">
        <v>44988</v>
      </c>
      <c r="M1106" s="13">
        <v>0.40416666666666662</v>
      </c>
      <c r="N1106" s="14">
        <v>513003273068334</v>
      </c>
      <c r="O1106" s="7">
        <f>IF(LEN(TRIM($A1106))=0,0,LEN($A1106)-LEN(SUBSTITUTE($A1106," ",""))+1)</f>
        <v>2</v>
      </c>
      <c r="P1106">
        <f t="shared" si="17"/>
        <v>3411</v>
      </c>
    </row>
    <row r="1107" spans="1:16" ht="48" x14ac:dyDescent="0.2">
      <c r="A1107" s="8" t="s">
        <v>404</v>
      </c>
      <c r="C1107" s="7" t="s">
        <v>4</v>
      </c>
      <c r="K1107" s="7" t="s">
        <v>3354</v>
      </c>
      <c r="L1107" s="9">
        <v>44988</v>
      </c>
      <c r="M1107" s="13">
        <v>0.40417824074074077</v>
      </c>
      <c r="N1107" s="14">
        <v>513003273068334</v>
      </c>
      <c r="P1107" t="str">
        <f t="shared" si="17"/>
        <v/>
      </c>
    </row>
    <row r="1108" spans="1:16" ht="16" x14ac:dyDescent="0.2">
      <c r="A1108" s="8" t="s">
        <v>2584</v>
      </c>
      <c r="C1108" s="7" t="s">
        <v>2</v>
      </c>
      <c r="D1108" s="7" t="s">
        <v>3389</v>
      </c>
      <c r="E1108" s="7" t="str">
        <f>IF(OR(D1108="", D1108="___"),"", LEFT(D1108,FIND(" &gt;",D1108)-1))</f>
        <v>Success</v>
      </c>
      <c r="F1108" s="7" t="str">
        <f>IF(OR(E1108="Success",E1108="Qualified Success"),"Current",IF(E1108="Failure",IF(RIGHT(D1108,6)="Future","Future",IF(RIGHT(D1108,10)="Irrelevant","Irrelevant","Current")),""))</f>
        <v>Current</v>
      </c>
      <c r="G1108" s="7" t="str">
        <f>IF(OR(ISBLANK(D1108),D1108="Unclassifiable &gt;"),"",IF(ISNUMBER(SEARCH("Utterance",D1108)),"Utterance",IF(ISNUMBER(SEARCH("Response",D1108)),"Response",IF(ISNUMBER(SEARCH("Interaction",D1108)),"Interaction",IF(ISNUMBER(SEARCH("System",D1108)),"System","")))))</f>
        <v/>
      </c>
      <c r="H1108" s="7" t="str">
        <f>IF(G1108="Utterance", IF(ISNUMBER(SEARCH("Unrecognized",D1108)), "Unrecognized", IF(ISNUMBER(SEARCH("Mismatched",D1108)), "Mismatched", IF(ISNUMBER(SEARCH("False Positive",D1108)), "False Positive", "Irrelevant"))), "")</f>
        <v/>
      </c>
      <c r="J1108" s="7" t="s">
        <v>3439</v>
      </c>
      <c r="K1108" s="7" t="s">
        <v>3353</v>
      </c>
      <c r="L1108" s="9">
        <v>44988</v>
      </c>
      <c r="M1108" s="13">
        <v>0.40490740740740744</v>
      </c>
      <c r="N1108" s="14">
        <v>204440003511183</v>
      </c>
      <c r="O1108" s="7">
        <f>IF(LEN(TRIM($A1108))=0,0,LEN($A1108)-LEN(SUBSTITUTE($A1108," ",""))+1)</f>
        <v>5</v>
      </c>
      <c r="P1108">
        <f t="shared" si="17"/>
        <v>3411</v>
      </c>
    </row>
    <row r="1109" spans="1:16" ht="32" x14ac:dyDescent="0.2">
      <c r="A1109" s="8" t="s">
        <v>3386</v>
      </c>
      <c r="C1109" s="7" t="s">
        <v>4</v>
      </c>
      <c r="K1109" s="7" t="s">
        <v>3353</v>
      </c>
      <c r="L1109" s="9">
        <v>44988</v>
      </c>
      <c r="M1109" s="13">
        <v>0.40493055555555557</v>
      </c>
      <c r="N1109" s="14">
        <v>204440003511183</v>
      </c>
      <c r="P1109" t="str">
        <f t="shared" si="17"/>
        <v/>
      </c>
    </row>
    <row r="1110" spans="1:16" ht="96" x14ac:dyDescent="0.2">
      <c r="A1110" s="8" t="s">
        <v>2585</v>
      </c>
      <c r="C1110" s="7" t="s">
        <v>4</v>
      </c>
      <c r="K1110" s="7" t="s">
        <v>3353</v>
      </c>
      <c r="L1110" s="9">
        <v>44988</v>
      </c>
      <c r="M1110" s="13">
        <v>0.40493055555555557</v>
      </c>
      <c r="N1110" s="14">
        <v>204440003511183</v>
      </c>
      <c r="P1110" t="str">
        <f t="shared" si="17"/>
        <v/>
      </c>
    </row>
    <row r="1111" spans="1:16" ht="32" x14ac:dyDescent="0.2">
      <c r="A1111" s="8" t="s">
        <v>268</v>
      </c>
      <c r="C1111" s="7" t="s">
        <v>4</v>
      </c>
      <c r="K1111" s="7" t="s">
        <v>3353</v>
      </c>
      <c r="L1111" s="9">
        <v>44988</v>
      </c>
      <c r="M1111" s="13">
        <v>0.40493055555555557</v>
      </c>
      <c r="N1111" s="14">
        <v>204440003511183</v>
      </c>
      <c r="P1111" t="str">
        <f t="shared" si="17"/>
        <v/>
      </c>
    </row>
    <row r="1112" spans="1:16" ht="16" x14ac:dyDescent="0.2">
      <c r="A1112" s="12" t="s">
        <v>259</v>
      </c>
      <c r="B1112" s="7" t="s">
        <v>3487</v>
      </c>
      <c r="C1112" s="7" t="s">
        <v>2</v>
      </c>
      <c r="D1112" s="7" t="s">
        <v>3405</v>
      </c>
      <c r="E1112" s="7" t="str">
        <f>IF(OR(D1112="", D1112="___"),"", LEFT(D1112,FIND(" &gt;",D1112)-1))</f>
        <v>Failure</v>
      </c>
      <c r="F1112" s="7" t="str">
        <f>IF(OR(E1112="Success",E1112="Qualified Success"),"Current",IF(E1112="Failure",IF(RIGHT(D1112,6)="Future","Future",IF(RIGHT(D1112,10)="Irrelevant","Irrelevant","Current")),""))</f>
        <v>Current</v>
      </c>
      <c r="G1112" s="7" t="str">
        <f>IF(OR(ISBLANK(D1112),D1112="Unclassifiable &gt;"),"",IF(ISNUMBER(SEARCH("Utterance",D1112)),"Utterance",IF(ISNUMBER(SEARCH("Response",D1112)),"Response",IF(ISNUMBER(SEARCH("Interaction",D1112)),"Interaction",IF(ISNUMBER(SEARCH("System",D1112)),"System","")))))</f>
        <v>System</v>
      </c>
      <c r="H1112" s="7" t="str">
        <f>IF(G1112="Utterance", IF(ISNUMBER(SEARCH("Unrecognized",D1112)), "Unrecognized", IF(ISNUMBER(SEARCH("Mismatched",D1112)), "Mismatched", IF(ISNUMBER(SEARCH("False Positive",D1112)), "False Positive", "Irrelevant"))), "")</f>
        <v/>
      </c>
      <c r="I1112" s="7" t="s">
        <v>3485</v>
      </c>
      <c r="J1112" s="7" t="s">
        <v>3743</v>
      </c>
      <c r="K1112" s="7" t="s">
        <v>3354</v>
      </c>
      <c r="L1112" s="9">
        <v>44988</v>
      </c>
      <c r="M1112" s="13">
        <v>0.40508101851851852</v>
      </c>
      <c r="N1112" s="14">
        <v>513003543695368</v>
      </c>
      <c r="O1112" s="7">
        <f>IF(LEN(TRIM($A1112))=0,0,LEN($A1112)-LEN(SUBSTITUTE($A1112," ",""))+1)</f>
        <v>4</v>
      </c>
      <c r="P1112">
        <f t="shared" si="17"/>
        <v>168</v>
      </c>
    </row>
    <row r="1113" spans="1:16" ht="144" x14ac:dyDescent="0.2">
      <c r="A1113" s="8" t="s">
        <v>1830</v>
      </c>
      <c r="C1113" s="7" t="s">
        <v>4</v>
      </c>
      <c r="K1113" s="7" t="s">
        <v>3354</v>
      </c>
      <c r="L1113" s="9">
        <v>44988</v>
      </c>
      <c r="M1113" s="13">
        <v>0.40510416666666665</v>
      </c>
      <c r="N1113" s="14">
        <v>513003543695368</v>
      </c>
      <c r="P1113" t="str">
        <f t="shared" si="17"/>
        <v/>
      </c>
    </row>
    <row r="1114" spans="1:16" ht="16" x14ac:dyDescent="0.2">
      <c r="A1114" s="8" t="s">
        <v>2207</v>
      </c>
      <c r="C1114" s="7" t="s">
        <v>2</v>
      </c>
      <c r="D1114" s="7" t="s">
        <v>3409</v>
      </c>
      <c r="E1114" s="7" t="str">
        <f>IF(OR(D1114="", D1114="___"),"", LEFT(D1114,FIND(" &gt;",D1114)-1))</f>
        <v>Qualified Success</v>
      </c>
      <c r="F1114" s="7" t="str">
        <f>IF(OR(E1114="Success",E1114="Qualified Success"),"Current",IF(E1114="Failure",IF(RIGHT(D1114,6)="Future","Future",IF(RIGHT(D1114,10)="Irrelevant","Irrelevant","Current")),""))</f>
        <v>Current</v>
      </c>
      <c r="G1114" s="7" t="str">
        <f>IF(OR(ISBLANK(D1114),D1114="Unclassifiable &gt;"),"",IF(ISNUMBER(SEARCH("Utterance",D1114)),"Utterance",IF(ISNUMBER(SEARCH("Response",D1114)),"Response",IF(ISNUMBER(SEARCH("Interaction",D1114)),"Interaction",IF(ISNUMBER(SEARCH("System",D1114)),"System","")))))</f>
        <v>Response</v>
      </c>
      <c r="H1114" s="7" t="str">
        <f>IF(G1114="Utterance", IF(ISNUMBER(SEARCH("Unrecognized",D1114)), "Unrecognized", IF(ISNUMBER(SEARCH("Mismatched",D1114)), "Mismatched", IF(ISNUMBER(SEARCH("False Positive",D1114)), "False Positive", "Irrelevant"))), "")</f>
        <v/>
      </c>
      <c r="J1114" s="7" t="s">
        <v>3741</v>
      </c>
      <c r="K1114" s="7" t="s">
        <v>3353</v>
      </c>
      <c r="L1114" s="9">
        <v>44988</v>
      </c>
      <c r="M1114" s="13">
        <v>0.40534722222222225</v>
      </c>
      <c r="N1114" s="14">
        <v>204440003497649</v>
      </c>
      <c r="O1114" s="7">
        <f>IF(LEN(TRIM($A1114))=0,0,LEN($A1114)-LEN(SUBSTITUTE($A1114," ",""))+1)</f>
        <v>2</v>
      </c>
      <c r="P1114">
        <f t="shared" si="17"/>
        <v>2</v>
      </c>
    </row>
    <row r="1115" spans="1:16" ht="32" x14ac:dyDescent="0.2">
      <c r="A1115" s="8" t="s">
        <v>3515</v>
      </c>
      <c r="C1115" s="7" t="s">
        <v>4</v>
      </c>
      <c r="K1115" s="7" t="s">
        <v>3353</v>
      </c>
      <c r="L1115" s="9">
        <v>44988</v>
      </c>
      <c r="M1115" s="13">
        <v>0.40535879629629629</v>
      </c>
      <c r="N1115" s="14">
        <v>204440003497649</v>
      </c>
      <c r="P1115" t="str">
        <f t="shared" si="17"/>
        <v/>
      </c>
    </row>
    <row r="1116" spans="1:16" ht="16" x14ac:dyDescent="0.2">
      <c r="A1116" s="8" t="s">
        <v>249</v>
      </c>
      <c r="C1116" s="7" t="s">
        <v>2</v>
      </c>
      <c r="D1116" s="7" t="s">
        <v>3389</v>
      </c>
      <c r="E1116" s="7" t="str">
        <f>IF(OR(D1116="", D1116="___"),"", LEFT(D1116,FIND(" &gt;",D1116)-1))</f>
        <v>Success</v>
      </c>
      <c r="F1116" s="7" t="str">
        <f>IF(OR(E1116="Success",E1116="Qualified Success"),"Current",IF(E1116="Failure",IF(RIGHT(D1116,6)="Future","Future",IF(RIGHT(D1116,10)="Irrelevant","Irrelevant","Current")),""))</f>
        <v>Current</v>
      </c>
      <c r="G1116" s="7" t="str">
        <f>IF(OR(ISBLANK(D1116),D1116="Unclassifiable &gt;"),"",IF(ISNUMBER(SEARCH("Utterance",D1116)),"Utterance",IF(ISNUMBER(SEARCH("Response",D1116)),"Response",IF(ISNUMBER(SEARCH("Interaction",D1116)),"Interaction",IF(ISNUMBER(SEARCH("System",D1116)),"System","")))))</f>
        <v/>
      </c>
      <c r="H1116" s="7" t="str">
        <f>IF(G1116="Utterance", IF(ISNUMBER(SEARCH("Unrecognized",D1116)), "Unrecognized", IF(ISNUMBER(SEARCH("Mismatched",D1116)), "Mismatched", IF(ISNUMBER(SEARCH("False Positive",D1116)), "False Positive", "Irrelevant"))), "")</f>
        <v/>
      </c>
      <c r="J1116" s="7" t="s">
        <v>3741</v>
      </c>
      <c r="K1116" s="7" t="s">
        <v>3353</v>
      </c>
      <c r="L1116" s="9">
        <v>44988</v>
      </c>
      <c r="M1116" s="13">
        <v>0.4057986111111111</v>
      </c>
      <c r="N1116" s="14">
        <v>204440003497649</v>
      </c>
      <c r="O1116" s="7">
        <f>IF(LEN(TRIM($A1116))=0,0,LEN($A1116)-LEN(SUBSTITUTE($A1116," ",""))+1)</f>
        <v>2</v>
      </c>
      <c r="P1116">
        <f t="shared" si="17"/>
        <v>3411</v>
      </c>
    </row>
    <row r="1117" spans="1:16" ht="144" x14ac:dyDescent="0.2">
      <c r="A1117" s="8" t="s">
        <v>250</v>
      </c>
      <c r="C1117" s="7" t="s">
        <v>4</v>
      </c>
      <c r="K1117" s="7" t="s">
        <v>3353</v>
      </c>
      <c r="L1117" s="9">
        <v>44988</v>
      </c>
      <c r="M1117" s="13">
        <v>0.40581018518518519</v>
      </c>
      <c r="N1117" s="14">
        <v>204440003497649</v>
      </c>
      <c r="P1117" t="str">
        <f t="shared" si="17"/>
        <v/>
      </c>
    </row>
    <row r="1118" spans="1:16" ht="16" x14ac:dyDescent="0.2">
      <c r="A1118" s="8" t="s">
        <v>2612</v>
      </c>
      <c r="C1118" s="7" t="s">
        <v>2</v>
      </c>
      <c r="D1118" s="7" t="s">
        <v>3389</v>
      </c>
      <c r="E1118" s="7" t="str">
        <f>IF(OR(D1118="", D1118="___"),"", LEFT(D1118,FIND(" &gt;",D1118)-1))</f>
        <v>Success</v>
      </c>
      <c r="F1118" s="7" t="str">
        <f>IF(OR(E1118="Success",E1118="Qualified Success"),"Current",IF(E1118="Failure",IF(RIGHT(D1118,6)="Future","Future",IF(RIGHT(D1118,10)="Irrelevant","Irrelevant","Current")),""))</f>
        <v>Current</v>
      </c>
      <c r="G1118" s="7" t="str">
        <f>IF(OR(ISBLANK(D1118),D1118="Unclassifiable &gt;"),"",IF(ISNUMBER(SEARCH("Utterance",D1118)),"Utterance",IF(ISNUMBER(SEARCH("Response",D1118)),"Response",IF(ISNUMBER(SEARCH("Interaction",D1118)),"Interaction",IF(ISNUMBER(SEARCH("System",D1118)),"System","")))))</f>
        <v/>
      </c>
      <c r="H1118" s="7" t="str">
        <f>IF(G1118="Utterance", IF(ISNUMBER(SEARCH("Unrecognized",D1118)), "Unrecognized", IF(ISNUMBER(SEARCH("Mismatched",D1118)), "Mismatched", IF(ISNUMBER(SEARCH("False Positive",D1118)), "False Positive", "Irrelevant"))), "")</f>
        <v/>
      </c>
      <c r="J1118" s="7" t="s">
        <v>3434</v>
      </c>
      <c r="K1118" s="7" t="s">
        <v>3353</v>
      </c>
      <c r="L1118" s="9">
        <v>44988</v>
      </c>
      <c r="M1118" s="13">
        <v>0.40671296296296294</v>
      </c>
      <c r="N1118" s="14">
        <v>204440003541651</v>
      </c>
      <c r="O1118" s="7">
        <f>IF(LEN(TRIM($A1118))=0,0,LEN($A1118)-LEN(SUBSTITUTE($A1118," ",""))+1)</f>
        <v>1</v>
      </c>
      <c r="P1118">
        <f t="shared" si="17"/>
        <v>3411</v>
      </c>
    </row>
    <row r="1119" spans="1:16" ht="64" x14ac:dyDescent="0.2">
      <c r="A1119" s="8" t="s">
        <v>1855</v>
      </c>
      <c r="C1119" s="7" t="s">
        <v>4</v>
      </c>
      <c r="K1119" s="7" t="s">
        <v>3353</v>
      </c>
      <c r="L1119" s="9">
        <v>44988</v>
      </c>
      <c r="M1119" s="13">
        <v>0.40671296296296294</v>
      </c>
      <c r="N1119" s="14">
        <v>204440003541651</v>
      </c>
      <c r="P1119" t="str">
        <f t="shared" si="17"/>
        <v/>
      </c>
    </row>
    <row r="1120" spans="1:16" ht="16" x14ac:dyDescent="0.2">
      <c r="A1120" s="8" t="s">
        <v>2396</v>
      </c>
      <c r="C1120" s="7" t="s">
        <v>2</v>
      </c>
      <c r="D1120" s="7" t="s">
        <v>3389</v>
      </c>
      <c r="E1120" s="7" t="str">
        <f>IF(OR(D1120="", D1120="___"),"", LEFT(D1120,FIND(" &gt;",D1120)-1))</f>
        <v>Success</v>
      </c>
      <c r="F1120" s="7" t="str">
        <f>IF(OR(E1120="Success",E1120="Qualified Success"),"Current",IF(E1120="Failure",IF(RIGHT(D1120,6)="Future","Future",IF(RIGHT(D1120,10)="Irrelevant","Irrelevant","Current")),""))</f>
        <v>Current</v>
      </c>
      <c r="G1120" s="7" t="str">
        <f>IF(OR(ISBLANK(D1120),D1120="Unclassifiable &gt;"),"",IF(ISNUMBER(SEARCH("Utterance",D1120)),"Utterance",IF(ISNUMBER(SEARCH("Response",D1120)),"Response",IF(ISNUMBER(SEARCH("Interaction",D1120)),"Interaction",IF(ISNUMBER(SEARCH("System",D1120)),"System","")))))</f>
        <v/>
      </c>
      <c r="H1120" s="7" t="str">
        <f>IF(G1120="Utterance", IF(ISNUMBER(SEARCH("Unrecognized",D1120)), "Unrecognized", IF(ISNUMBER(SEARCH("Mismatched",D1120)), "Mismatched", IF(ISNUMBER(SEARCH("False Positive",D1120)), "False Positive", "Irrelevant"))), "")</f>
        <v/>
      </c>
      <c r="J1120" s="7" t="s">
        <v>3751</v>
      </c>
      <c r="K1120" s="7" t="s">
        <v>3353</v>
      </c>
      <c r="L1120" s="9">
        <v>44988</v>
      </c>
      <c r="M1120" s="13">
        <v>0.40734953703703702</v>
      </c>
      <c r="N1120" s="14">
        <v>204440003504734</v>
      </c>
      <c r="O1120" s="7">
        <f>IF(LEN(TRIM($A1120))=0,0,LEN($A1120)-LEN(SUBSTITUTE($A1120," ",""))+1)</f>
        <v>3</v>
      </c>
      <c r="P1120">
        <f t="shared" si="17"/>
        <v>3411</v>
      </c>
    </row>
    <row r="1121" spans="1:16" ht="80" x14ac:dyDescent="0.2">
      <c r="A1121" s="8" t="s">
        <v>2018</v>
      </c>
      <c r="C1121" s="7" t="s">
        <v>4</v>
      </c>
      <c r="K1121" s="7" t="s">
        <v>3353</v>
      </c>
      <c r="L1121" s="9">
        <v>44988</v>
      </c>
      <c r="M1121" s="13">
        <v>0.40734953703703702</v>
      </c>
      <c r="N1121" s="14">
        <v>204440003504734</v>
      </c>
      <c r="P1121" t="str">
        <f t="shared" si="17"/>
        <v/>
      </c>
    </row>
    <row r="1122" spans="1:16" ht="16" x14ac:dyDescent="0.2">
      <c r="A1122" s="8" t="s">
        <v>2335</v>
      </c>
      <c r="C1122" s="7" t="s">
        <v>2</v>
      </c>
      <c r="D1122" s="7" t="s">
        <v>3389</v>
      </c>
      <c r="E1122" s="7" t="str">
        <f>IF(OR(D1122="", D1122="___"),"", LEFT(D1122,FIND(" &gt;",D1122)-1))</f>
        <v>Success</v>
      </c>
      <c r="F1122" s="7" t="str">
        <f>IF(OR(E1122="Success",E1122="Qualified Success"),"Current",IF(E1122="Failure",IF(RIGHT(D1122,6)="Future","Future",IF(RIGHT(D1122,10)="Irrelevant","Irrelevant","Current")),""))</f>
        <v>Current</v>
      </c>
      <c r="G1122" s="7" t="str">
        <f>IF(OR(ISBLANK(D1122),D1122="Unclassifiable &gt;"),"",IF(ISNUMBER(SEARCH("Utterance",D1122)),"Utterance",IF(ISNUMBER(SEARCH("Response",D1122)),"Response",IF(ISNUMBER(SEARCH("Interaction",D1122)),"Interaction",IF(ISNUMBER(SEARCH("System",D1122)),"System","")))))</f>
        <v/>
      </c>
      <c r="H1122" s="7" t="str">
        <f>IF(G1122="Utterance", IF(ISNUMBER(SEARCH("Unrecognized",D1122)), "Unrecognized", IF(ISNUMBER(SEARCH("Mismatched",D1122)), "Mismatched", IF(ISNUMBER(SEARCH("False Positive",D1122)), "False Positive", "Irrelevant"))), "")</f>
        <v/>
      </c>
      <c r="J1122" s="7" t="s">
        <v>3741</v>
      </c>
      <c r="K1122" s="7" t="s">
        <v>3353</v>
      </c>
      <c r="L1122" s="9">
        <v>44988</v>
      </c>
      <c r="M1122" s="13">
        <v>0.41071759259259261</v>
      </c>
      <c r="N1122" s="14">
        <v>204440003502576</v>
      </c>
      <c r="O1122" s="7">
        <f>IF(LEN(TRIM($A1122))=0,0,LEN($A1122)-LEN(SUBSTITUTE($A1122," ",""))+1)</f>
        <v>11</v>
      </c>
      <c r="P1122">
        <f t="shared" si="17"/>
        <v>3411</v>
      </c>
    </row>
    <row r="1123" spans="1:16" ht="48" x14ac:dyDescent="0.2">
      <c r="A1123" s="8" t="s">
        <v>476</v>
      </c>
      <c r="C1123" s="7" t="s">
        <v>4</v>
      </c>
      <c r="K1123" s="7" t="s">
        <v>3353</v>
      </c>
      <c r="L1123" s="9">
        <v>44988</v>
      </c>
      <c r="M1123" s="13">
        <v>0.41071759259259261</v>
      </c>
      <c r="N1123" s="14">
        <v>204440003502576</v>
      </c>
      <c r="P1123" t="str">
        <f t="shared" si="17"/>
        <v/>
      </c>
    </row>
    <row r="1124" spans="1:16" ht="16" x14ac:dyDescent="0.2">
      <c r="A1124" s="8" t="s">
        <v>2213</v>
      </c>
      <c r="C1124" s="7" t="s">
        <v>2</v>
      </c>
      <c r="D1124" s="7" t="s">
        <v>3389</v>
      </c>
      <c r="E1124" s="7" t="str">
        <f>IF(OR(D1124="", D1124="___"),"", LEFT(D1124,FIND(" &gt;",D1124)-1))</f>
        <v>Success</v>
      </c>
      <c r="F1124" s="7" t="str">
        <f>IF(OR(E1124="Success",E1124="Qualified Success"),"Current",IF(E1124="Failure",IF(RIGHT(D1124,6)="Future","Future",IF(RIGHT(D1124,10)="Irrelevant","Irrelevant","Current")),""))</f>
        <v>Current</v>
      </c>
      <c r="G1124" s="7" t="str">
        <f>IF(OR(ISBLANK(D1124),D1124="Unclassifiable &gt;"),"",IF(ISNUMBER(SEARCH("Utterance",D1124)),"Utterance",IF(ISNUMBER(SEARCH("Response",D1124)),"Response",IF(ISNUMBER(SEARCH("Interaction",D1124)),"Interaction",IF(ISNUMBER(SEARCH("System",D1124)),"System","")))))</f>
        <v/>
      </c>
      <c r="H1124" s="7" t="str">
        <f>IF(G1124="Utterance", IF(ISNUMBER(SEARCH("Unrecognized",D1124)), "Unrecognized", IF(ISNUMBER(SEARCH("Mismatched",D1124)), "Mismatched", IF(ISNUMBER(SEARCH("False Positive",D1124)), "False Positive", "Irrelevant"))), "")</f>
        <v/>
      </c>
      <c r="J1124" s="7" t="s">
        <v>3741</v>
      </c>
      <c r="K1124" s="7" t="s">
        <v>3353</v>
      </c>
      <c r="L1124" s="9">
        <v>44988</v>
      </c>
      <c r="M1124" s="13">
        <v>0.41193287037037035</v>
      </c>
      <c r="N1124" s="14">
        <v>204440003497944</v>
      </c>
      <c r="O1124" s="7">
        <f>IF(LEN(TRIM($A1124))=0,0,LEN($A1124)-LEN(SUBSTITUTE($A1124," ",""))+1)</f>
        <v>5</v>
      </c>
      <c r="P1124">
        <f t="shared" si="17"/>
        <v>3411</v>
      </c>
    </row>
    <row r="1125" spans="1:16" ht="160" x14ac:dyDescent="0.2">
      <c r="A1125" s="8" t="s">
        <v>238</v>
      </c>
      <c r="C1125" s="7" t="s">
        <v>4</v>
      </c>
      <c r="K1125" s="7" t="s">
        <v>3353</v>
      </c>
      <c r="L1125" s="9">
        <v>44988</v>
      </c>
      <c r="M1125" s="13">
        <v>0.41193287037037035</v>
      </c>
      <c r="N1125" s="14">
        <v>204440003497944</v>
      </c>
      <c r="P1125" t="str">
        <f t="shared" si="17"/>
        <v/>
      </c>
    </row>
    <row r="1126" spans="1:16" ht="16" x14ac:dyDescent="0.2">
      <c r="A1126" s="8" t="s">
        <v>2212</v>
      </c>
      <c r="C1126" s="7" t="s">
        <v>2</v>
      </c>
      <c r="D1126" s="7" t="s">
        <v>3389</v>
      </c>
      <c r="E1126" s="7" t="str">
        <f>IF(OR(D1126="", D1126="___"),"", LEFT(D1126,FIND(" &gt;",D1126)-1))</f>
        <v>Success</v>
      </c>
      <c r="F1126" s="7" t="str">
        <f>IF(OR(E1126="Success",E1126="Qualified Success"),"Current",IF(E1126="Failure",IF(RIGHT(D1126,6)="Future","Future",IF(RIGHT(D1126,10)="Irrelevant","Irrelevant","Current")),""))</f>
        <v>Current</v>
      </c>
      <c r="G1126" s="7" t="str">
        <f>IF(OR(ISBLANK(D1126),D1126="Unclassifiable &gt;"),"",IF(ISNUMBER(SEARCH("Utterance",D1126)),"Utterance",IF(ISNUMBER(SEARCH("Response",D1126)),"Response",IF(ISNUMBER(SEARCH("Interaction",D1126)),"Interaction",IF(ISNUMBER(SEARCH("System",D1126)),"System","")))))</f>
        <v/>
      </c>
      <c r="H1126" s="7" t="str">
        <f>IF(G1126="Utterance", IF(ISNUMBER(SEARCH("Unrecognized",D1126)), "Unrecognized", IF(ISNUMBER(SEARCH("Mismatched",D1126)), "Mismatched", IF(ISNUMBER(SEARCH("False Positive",D1126)), "False Positive", "Irrelevant"))), "")</f>
        <v/>
      </c>
      <c r="J1126" s="7" t="s">
        <v>3741</v>
      </c>
      <c r="K1126" s="7" t="s">
        <v>3353</v>
      </c>
      <c r="L1126" s="9">
        <v>44988</v>
      </c>
      <c r="M1126" s="13">
        <v>0.41223379629629631</v>
      </c>
      <c r="N1126" s="14">
        <v>204440003497944</v>
      </c>
      <c r="O1126" s="7">
        <f>IF(LEN(TRIM($A1126))=0,0,LEN($A1126)-LEN(SUBSTITUTE($A1126," ",""))+1)</f>
        <v>7</v>
      </c>
      <c r="P1126">
        <f t="shared" si="17"/>
        <v>3411</v>
      </c>
    </row>
    <row r="1127" spans="1:16" ht="160" x14ac:dyDescent="0.2">
      <c r="A1127" s="8" t="s">
        <v>238</v>
      </c>
      <c r="C1127" s="7" t="s">
        <v>4</v>
      </c>
      <c r="K1127" s="7" t="s">
        <v>3353</v>
      </c>
      <c r="L1127" s="9">
        <v>44988</v>
      </c>
      <c r="M1127" s="13">
        <v>0.41223379629629631</v>
      </c>
      <c r="N1127" s="14">
        <v>204440003497944</v>
      </c>
      <c r="P1127" t="str">
        <f t="shared" si="17"/>
        <v/>
      </c>
    </row>
    <row r="1128" spans="1:16" ht="16" x14ac:dyDescent="0.2">
      <c r="A1128" s="8" t="s">
        <v>3009</v>
      </c>
      <c r="C1128" s="7" t="s">
        <v>2</v>
      </c>
      <c r="D1128" s="7" t="s">
        <v>3389</v>
      </c>
      <c r="E1128" s="7" t="str">
        <f>IF(OR(D1128="", D1128="___"),"", LEFT(D1128,FIND(" &gt;",D1128)-1))</f>
        <v>Success</v>
      </c>
      <c r="F1128" s="7" t="str">
        <f>IF(OR(E1128="Success",E1128="Qualified Success"),"Current",IF(E1128="Failure",IF(RIGHT(D1128,6)="Future","Future",IF(RIGHT(D1128,10)="Irrelevant","Irrelevant","Current")),""))</f>
        <v>Current</v>
      </c>
      <c r="G1128" s="7" t="str">
        <f>IF(OR(ISBLANK(D1128),D1128="Unclassifiable &gt;"),"",IF(ISNUMBER(SEARCH("Utterance",D1128)),"Utterance",IF(ISNUMBER(SEARCH("Response",D1128)),"Response",IF(ISNUMBER(SEARCH("Interaction",D1128)),"Interaction",IF(ISNUMBER(SEARCH("System",D1128)),"System","")))))</f>
        <v/>
      </c>
      <c r="H1128" s="7" t="str">
        <f>IF(G1128="Utterance", IF(ISNUMBER(SEARCH("Unrecognized",D1128)), "Unrecognized", IF(ISNUMBER(SEARCH("Mismatched",D1128)), "Mismatched", IF(ISNUMBER(SEARCH("False Positive",D1128)), "False Positive", "Irrelevant"))), "")</f>
        <v/>
      </c>
      <c r="J1128" s="7" t="s">
        <v>3743</v>
      </c>
      <c r="K1128" s="7" t="s">
        <v>3354</v>
      </c>
      <c r="L1128" s="9">
        <v>44988</v>
      </c>
      <c r="M1128" s="13">
        <v>0.41280092592592593</v>
      </c>
      <c r="N1128" s="14">
        <v>202000830803306</v>
      </c>
      <c r="O1128" s="7">
        <f>IF(LEN(TRIM($A1128))=0,0,LEN($A1128)-LEN(SUBSTITUTE($A1128," ",""))+1)</f>
        <v>6</v>
      </c>
      <c r="P1128">
        <f t="shared" si="17"/>
        <v>3411</v>
      </c>
    </row>
    <row r="1129" spans="1:16" ht="224" x14ac:dyDescent="0.2">
      <c r="A1129" s="8" t="s">
        <v>3568</v>
      </c>
      <c r="C1129" s="7" t="s">
        <v>4</v>
      </c>
      <c r="K1129" s="7" t="s">
        <v>3354</v>
      </c>
      <c r="L1129" s="9">
        <v>44988</v>
      </c>
      <c r="M1129" s="13">
        <v>0.41282407407407407</v>
      </c>
      <c r="N1129" s="14">
        <v>202000830803306</v>
      </c>
      <c r="P1129" t="str">
        <f t="shared" si="17"/>
        <v/>
      </c>
    </row>
    <row r="1130" spans="1:16" ht="16" x14ac:dyDescent="0.2">
      <c r="A1130" s="8" t="s">
        <v>2580</v>
      </c>
      <c r="C1130" s="7" t="s">
        <v>2</v>
      </c>
      <c r="D1130" s="7" t="s">
        <v>3389</v>
      </c>
      <c r="E1130" s="7" t="str">
        <f>IF(OR(D1130="", D1130="___"),"", LEFT(D1130,FIND(" &gt;",D1130)-1))</f>
        <v>Success</v>
      </c>
      <c r="F1130" s="7" t="str">
        <f>IF(OR(E1130="Success",E1130="Qualified Success"),"Current",IF(E1130="Failure",IF(RIGHT(D1130,6)="Future","Future",IF(RIGHT(D1130,10)="Irrelevant","Irrelevant","Current")),""))</f>
        <v>Current</v>
      </c>
      <c r="G1130" s="7" t="str">
        <f>IF(OR(ISBLANK(D1130),D1130="Unclassifiable &gt;"),"",IF(ISNUMBER(SEARCH("Utterance",D1130)),"Utterance",IF(ISNUMBER(SEARCH("Response",D1130)),"Response",IF(ISNUMBER(SEARCH("Interaction",D1130)),"Interaction",IF(ISNUMBER(SEARCH("System",D1130)),"System","")))))</f>
        <v/>
      </c>
      <c r="H1130" s="7" t="str">
        <f>IF(G1130="Utterance", IF(ISNUMBER(SEARCH("Unrecognized",D1130)), "Unrecognized", IF(ISNUMBER(SEARCH("Mismatched",D1130)), "Mismatched", IF(ISNUMBER(SEARCH("False Positive",D1130)), "False Positive", "Irrelevant"))), "")</f>
        <v/>
      </c>
      <c r="J1130" s="7" t="s">
        <v>3439</v>
      </c>
      <c r="K1130" s="7" t="s">
        <v>3353</v>
      </c>
      <c r="L1130" s="9">
        <v>44988</v>
      </c>
      <c r="M1130" s="13">
        <v>0.41302083333333334</v>
      </c>
      <c r="N1130" s="14">
        <v>204440003511183</v>
      </c>
      <c r="O1130" s="7">
        <f>IF(LEN(TRIM($A1130))=0,0,LEN($A1130)-LEN(SUBSTITUTE($A1130," ",""))+1)</f>
        <v>5</v>
      </c>
      <c r="P1130">
        <f t="shared" si="17"/>
        <v>3411</v>
      </c>
    </row>
    <row r="1131" spans="1:16" ht="32" x14ac:dyDescent="0.2">
      <c r="A1131" s="8" t="s">
        <v>3385</v>
      </c>
      <c r="C1131" s="7" t="s">
        <v>4</v>
      </c>
      <c r="K1131" s="7" t="s">
        <v>3353</v>
      </c>
      <c r="L1131" s="9">
        <v>44988</v>
      </c>
      <c r="M1131" s="13">
        <v>0.41304398148148147</v>
      </c>
      <c r="N1131" s="14">
        <v>204440003511183</v>
      </c>
      <c r="P1131" t="str">
        <f t="shared" si="17"/>
        <v/>
      </c>
    </row>
    <row r="1132" spans="1:16" ht="112" x14ac:dyDescent="0.2">
      <c r="A1132" s="8" t="s">
        <v>2592</v>
      </c>
      <c r="C1132" s="7" t="s">
        <v>4</v>
      </c>
      <c r="K1132" s="7" t="s">
        <v>3353</v>
      </c>
      <c r="L1132" s="9">
        <v>44988</v>
      </c>
      <c r="M1132" s="13">
        <v>0.41304398148148147</v>
      </c>
      <c r="N1132" s="14">
        <v>204440003511183</v>
      </c>
      <c r="P1132" t="str">
        <f t="shared" si="17"/>
        <v/>
      </c>
    </row>
    <row r="1133" spans="1:16" ht="32" x14ac:dyDescent="0.2">
      <c r="A1133" s="8" t="s">
        <v>268</v>
      </c>
      <c r="C1133" s="7" t="s">
        <v>4</v>
      </c>
      <c r="K1133" s="7" t="s">
        <v>3353</v>
      </c>
      <c r="L1133" s="9">
        <v>44988</v>
      </c>
      <c r="M1133" s="13">
        <v>0.41304398148148147</v>
      </c>
      <c r="N1133" s="14">
        <v>204440003511183</v>
      </c>
      <c r="P1133" t="str">
        <f t="shared" si="17"/>
        <v/>
      </c>
    </row>
    <row r="1134" spans="1:16" ht="16" x14ac:dyDescent="0.2">
      <c r="A1134" s="8" t="s">
        <v>2223</v>
      </c>
      <c r="C1134" s="7" t="s">
        <v>2</v>
      </c>
      <c r="D1134" s="7" t="s">
        <v>3405</v>
      </c>
      <c r="E1134" s="7" t="str">
        <f>IF(OR(D1134="", D1134="___"),"", LEFT(D1134,FIND(" &gt;",D1134)-1))</f>
        <v>Failure</v>
      </c>
      <c r="F1134" s="7" t="str">
        <f>IF(OR(E1134="Success",E1134="Qualified Success"),"Current",IF(E1134="Failure",IF(RIGHT(D1134,6)="Future","Future",IF(RIGHT(D1134,10)="Irrelevant","Irrelevant","Current")),""))</f>
        <v>Current</v>
      </c>
      <c r="G1134" s="7" t="str">
        <f>IF(OR(ISBLANK(D1134),D1134="Unclassifiable &gt;"),"",IF(ISNUMBER(SEARCH("Utterance",D1134)),"Utterance",IF(ISNUMBER(SEARCH("Response",D1134)),"Response",IF(ISNUMBER(SEARCH("Interaction",D1134)),"Interaction",IF(ISNUMBER(SEARCH("System",D1134)),"System","")))))</f>
        <v>System</v>
      </c>
      <c r="H1134" s="7" t="str">
        <f>IF(G1134="Utterance", IF(ISNUMBER(SEARCH("Unrecognized",D1134)), "Unrecognized", IF(ISNUMBER(SEARCH("Mismatched",D1134)), "Mismatched", IF(ISNUMBER(SEARCH("False Positive",D1134)), "False Positive", "Irrelevant"))), "")</f>
        <v/>
      </c>
      <c r="I1134" s="7" t="s">
        <v>152</v>
      </c>
      <c r="J1134" s="7" t="s">
        <v>3755</v>
      </c>
      <c r="K1134" s="7" t="s">
        <v>3354</v>
      </c>
      <c r="L1134" s="9">
        <v>44988</v>
      </c>
      <c r="M1134" s="13">
        <v>0.41417824074074078</v>
      </c>
      <c r="N1134" s="14">
        <v>202000830803306</v>
      </c>
      <c r="O1134" s="7">
        <f>IF(LEN(TRIM($A1134))=0,0,LEN($A1134)-LEN(SUBSTITUTE($A1134," ",""))+1)</f>
        <v>2</v>
      </c>
      <c r="P1134">
        <f t="shared" si="17"/>
        <v>168</v>
      </c>
    </row>
    <row r="1135" spans="1:16" ht="16" x14ac:dyDescent="0.2">
      <c r="A1135" s="8" t="s">
        <v>2223</v>
      </c>
      <c r="C1135" s="7" t="s">
        <v>2</v>
      </c>
      <c r="D1135" s="7" t="s">
        <v>3389</v>
      </c>
      <c r="E1135" s="7" t="str">
        <f>IF(OR(D1135="", D1135="___"),"", LEFT(D1135,FIND(" &gt;",D1135)-1))</f>
        <v>Success</v>
      </c>
      <c r="F1135" s="7" t="str">
        <f>IF(OR(E1135="Success",E1135="Qualified Success"),"Current",IF(E1135="Failure",IF(RIGHT(D1135,6)="Future","Future",IF(RIGHT(D1135,10)="Irrelevant","Irrelevant","Current")),""))</f>
        <v>Current</v>
      </c>
      <c r="G1135" s="7" t="str">
        <f>IF(OR(ISBLANK(D1135),D1135="Unclassifiable &gt;"),"",IF(ISNUMBER(SEARCH("Utterance",D1135)),"Utterance",IF(ISNUMBER(SEARCH("Response",D1135)),"Response",IF(ISNUMBER(SEARCH("Interaction",D1135)),"Interaction",IF(ISNUMBER(SEARCH("System",D1135)),"System","")))))</f>
        <v/>
      </c>
      <c r="H1135" s="7" t="str">
        <f>IF(G1135="Utterance", IF(ISNUMBER(SEARCH("Unrecognized",D1135)), "Unrecognized", IF(ISNUMBER(SEARCH("Mismatched",D1135)), "Mismatched", IF(ISNUMBER(SEARCH("False Positive",D1135)), "False Positive", "Irrelevant"))), "")</f>
        <v/>
      </c>
      <c r="J1135" s="7" t="s">
        <v>3755</v>
      </c>
      <c r="K1135" s="7" t="s">
        <v>3354</v>
      </c>
      <c r="L1135" s="9">
        <v>44988</v>
      </c>
      <c r="M1135" s="13">
        <v>0.41417824074074078</v>
      </c>
      <c r="N1135" s="14">
        <v>202000830803306</v>
      </c>
      <c r="O1135" s="7">
        <f>IF(LEN(TRIM($A1135))=0,0,LEN($A1135)-LEN(SUBSTITUTE($A1135," ",""))+1)</f>
        <v>2</v>
      </c>
      <c r="P1135">
        <f t="shared" si="17"/>
        <v>3411</v>
      </c>
    </row>
    <row r="1136" spans="1:16" ht="16" x14ac:dyDescent="0.2">
      <c r="A1136" s="8" t="s">
        <v>152</v>
      </c>
      <c r="C1136" s="7" t="s">
        <v>4</v>
      </c>
      <c r="K1136" s="7" t="s">
        <v>3354</v>
      </c>
      <c r="L1136" s="9">
        <v>44988</v>
      </c>
      <c r="M1136" s="13">
        <v>0.41417824074074078</v>
      </c>
      <c r="N1136" s="14">
        <v>202000830803306</v>
      </c>
      <c r="P1136" t="str">
        <f t="shared" si="17"/>
        <v/>
      </c>
    </row>
    <row r="1137" spans="1:16" ht="208" x14ac:dyDescent="0.2">
      <c r="A1137" s="8" t="s">
        <v>277</v>
      </c>
      <c r="C1137" s="7" t="s">
        <v>4</v>
      </c>
      <c r="K1137" s="7" t="s">
        <v>3354</v>
      </c>
      <c r="L1137" s="9">
        <v>44988</v>
      </c>
      <c r="M1137" s="13">
        <v>0.41417824074074078</v>
      </c>
      <c r="N1137" s="14">
        <v>202000830803306</v>
      </c>
      <c r="P1137" t="str">
        <f t="shared" si="17"/>
        <v/>
      </c>
    </row>
    <row r="1138" spans="1:16" ht="16" x14ac:dyDescent="0.2">
      <c r="A1138" s="8" t="s">
        <v>158</v>
      </c>
      <c r="C1138" s="7" t="s">
        <v>2</v>
      </c>
      <c r="D1138" s="7" t="s">
        <v>3389</v>
      </c>
      <c r="E1138" s="7" t="str">
        <f>IF(OR(D1138="", D1138="___"),"", LEFT(D1138,FIND(" &gt;",D1138)-1))</f>
        <v>Success</v>
      </c>
      <c r="F1138" s="7" t="str">
        <f>IF(OR(E1138="Success",E1138="Qualified Success"),"Current",IF(E1138="Failure",IF(RIGHT(D1138,6)="Future","Future",IF(RIGHT(D1138,10)="Irrelevant","Irrelevant","Current")),""))</f>
        <v>Current</v>
      </c>
      <c r="G1138" s="7" t="str">
        <f>IF(OR(ISBLANK(D1138),D1138="Unclassifiable &gt;"),"",IF(ISNUMBER(SEARCH("Utterance",D1138)),"Utterance",IF(ISNUMBER(SEARCH("Response",D1138)),"Response",IF(ISNUMBER(SEARCH("Interaction",D1138)),"Interaction",IF(ISNUMBER(SEARCH("System",D1138)),"System","")))))</f>
        <v/>
      </c>
      <c r="H1138" s="7" t="str">
        <f>IF(G1138="Utterance", IF(ISNUMBER(SEARCH("Unrecognized",D1138)), "Unrecognized", IF(ISNUMBER(SEARCH("Mismatched",D1138)), "Mismatched", IF(ISNUMBER(SEARCH("False Positive",D1138)), "False Positive", "Irrelevant"))), "")</f>
        <v/>
      </c>
      <c r="J1138" s="7" t="s">
        <v>3744</v>
      </c>
      <c r="K1138" s="7" t="s">
        <v>3354</v>
      </c>
      <c r="L1138" s="9">
        <v>44988</v>
      </c>
      <c r="M1138" s="13">
        <v>0.41447916666666668</v>
      </c>
      <c r="N1138" s="14">
        <v>202000473582649</v>
      </c>
      <c r="O1138" s="7">
        <f>IF(LEN(TRIM($A1138))=0,0,LEN($A1138)-LEN(SUBSTITUTE($A1138," ",""))+1)</f>
        <v>4</v>
      </c>
      <c r="P1138">
        <f t="shared" si="17"/>
        <v>3411</v>
      </c>
    </row>
    <row r="1139" spans="1:16" ht="128" x14ac:dyDescent="0.2">
      <c r="A1139" s="8" t="s">
        <v>1839</v>
      </c>
      <c r="C1139" s="7" t="s">
        <v>4</v>
      </c>
      <c r="K1139" s="7" t="s">
        <v>3354</v>
      </c>
      <c r="L1139" s="9">
        <v>44988</v>
      </c>
      <c r="M1139" s="13">
        <v>0.41447916666666668</v>
      </c>
      <c r="N1139" s="14">
        <v>202000473582649</v>
      </c>
      <c r="P1139" t="str">
        <f t="shared" si="17"/>
        <v/>
      </c>
    </row>
    <row r="1140" spans="1:16" ht="16" x14ac:dyDescent="0.2">
      <c r="A1140" s="8" t="s">
        <v>259</v>
      </c>
      <c r="B1140" s="7" t="s">
        <v>3487</v>
      </c>
      <c r="C1140" s="7" t="s">
        <v>2</v>
      </c>
      <c r="D1140" s="7" t="s">
        <v>3389</v>
      </c>
      <c r="E1140" s="7" t="str">
        <f>IF(OR(D1140="", D1140="___"),"", LEFT(D1140,FIND(" &gt;",D1140)-1))</f>
        <v>Success</v>
      </c>
      <c r="F1140" s="7" t="str">
        <f>IF(OR(E1140="Success",E1140="Qualified Success"),"Current",IF(E1140="Failure",IF(RIGHT(D1140,6)="Future","Future",IF(RIGHT(D1140,10)="Irrelevant","Irrelevant","Current")),""))</f>
        <v>Current</v>
      </c>
      <c r="G1140" s="7" t="str">
        <f>IF(OR(ISBLANK(D1140),D1140="Unclassifiable &gt;"),"",IF(ISNUMBER(SEARCH("Utterance",D1140)),"Utterance",IF(ISNUMBER(SEARCH("Response",D1140)),"Response",IF(ISNUMBER(SEARCH("Interaction",D1140)),"Interaction",IF(ISNUMBER(SEARCH("System",D1140)),"System","")))))</f>
        <v/>
      </c>
      <c r="H1140" s="7" t="str">
        <f>IF(G1140="Utterance", IF(ISNUMBER(SEARCH("Unrecognized",D1140)), "Unrecognized", IF(ISNUMBER(SEARCH("Mismatched",D1140)), "Mismatched", IF(ISNUMBER(SEARCH("False Positive",D1140)), "False Positive", "Irrelevant"))), "")</f>
        <v/>
      </c>
      <c r="J1140" s="7" t="s">
        <v>3743</v>
      </c>
      <c r="K1140" s="7" t="s">
        <v>3353</v>
      </c>
      <c r="L1140" s="9">
        <v>44988</v>
      </c>
      <c r="M1140" s="13">
        <v>0.41450231481481481</v>
      </c>
      <c r="N1140" s="14">
        <v>204440003495282</v>
      </c>
      <c r="O1140" s="7">
        <f>IF(LEN(TRIM($A1140))=0,0,LEN($A1140)-LEN(SUBSTITUTE($A1140," ",""))+1)</f>
        <v>4</v>
      </c>
      <c r="P1140">
        <f t="shared" si="17"/>
        <v>3411</v>
      </c>
    </row>
    <row r="1141" spans="1:16" ht="224" x14ac:dyDescent="0.2">
      <c r="A1141" s="8" t="s">
        <v>3546</v>
      </c>
      <c r="C1141" s="7" t="s">
        <v>4</v>
      </c>
      <c r="K1141" s="7" t="s">
        <v>3353</v>
      </c>
      <c r="L1141" s="9">
        <v>44988</v>
      </c>
      <c r="M1141" s="13">
        <v>0.41452546296296294</v>
      </c>
      <c r="N1141" s="14">
        <v>204440003495282</v>
      </c>
      <c r="P1141" t="str">
        <f t="shared" si="17"/>
        <v/>
      </c>
    </row>
    <row r="1142" spans="1:16" ht="16" x14ac:dyDescent="0.2">
      <c r="A1142" s="8" t="s">
        <v>2122</v>
      </c>
      <c r="C1142" s="7" t="s">
        <v>2</v>
      </c>
      <c r="D1142" s="7" t="s">
        <v>3405</v>
      </c>
      <c r="E1142" s="7" t="str">
        <f>IF(OR(D1142="", D1142="___"),"", LEFT(D1142,FIND(" &gt;",D1142)-1))</f>
        <v>Failure</v>
      </c>
      <c r="F1142" s="7" t="str">
        <f>IF(OR(E1142="Success",E1142="Qualified Success"),"Current",IF(E1142="Failure",IF(RIGHT(D1142,6)="Future","Future",IF(RIGHT(D1142,10)="Irrelevant","Irrelevant","Current")),""))</f>
        <v>Current</v>
      </c>
      <c r="G1142" s="7" t="str">
        <f>IF(OR(ISBLANK(D1142),D1142="Unclassifiable &gt;"),"",IF(ISNUMBER(SEARCH("Utterance",D1142)),"Utterance",IF(ISNUMBER(SEARCH("Response",D1142)),"Response",IF(ISNUMBER(SEARCH("Interaction",D1142)),"Interaction",IF(ISNUMBER(SEARCH("System",D1142)),"System","")))))</f>
        <v>System</v>
      </c>
      <c r="H1142" s="7" t="str">
        <f>IF(G1142="Utterance", IF(ISNUMBER(SEARCH("Unrecognized",D1142)), "Unrecognized", IF(ISNUMBER(SEARCH("Mismatched",D1142)), "Mismatched", IF(ISNUMBER(SEARCH("False Positive",D1142)), "False Positive", "Irrelevant"))), "")</f>
        <v/>
      </c>
      <c r="I1142" s="7" t="s">
        <v>152</v>
      </c>
      <c r="J1142" s="7" t="s">
        <v>3741</v>
      </c>
      <c r="K1142" s="7" t="s">
        <v>3353</v>
      </c>
      <c r="L1142" s="9">
        <v>44988</v>
      </c>
      <c r="M1142" s="13">
        <v>0.41483796296296299</v>
      </c>
      <c r="N1142" s="14">
        <v>204440003495282</v>
      </c>
      <c r="O1142" s="7">
        <f>IF(LEN(TRIM($A1142))=0,0,LEN($A1142)-LEN(SUBSTITUTE($A1142," ",""))+1)</f>
        <v>5</v>
      </c>
      <c r="P1142">
        <f t="shared" si="17"/>
        <v>168</v>
      </c>
    </row>
    <row r="1143" spans="1:16" ht="16" x14ac:dyDescent="0.2">
      <c r="A1143" s="8" t="s">
        <v>2122</v>
      </c>
      <c r="C1143" s="7" t="s">
        <v>2</v>
      </c>
      <c r="D1143" s="7" t="s">
        <v>3389</v>
      </c>
      <c r="E1143" s="7" t="str">
        <f>IF(OR(D1143="", D1143="___"),"", LEFT(D1143,FIND(" &gt;",D1143)-1))</f>
        <v>Success</v>
      </c>
      <c r="F1143" s="7" t="str">
        <f>IF(OR(E1143="Success",E1143="Qualified Success"),"Current",IF(E1143="Failure",IF(RIGHT(D1143,6)="Future","Future",IF(RIGHT(D1143,10)="Irrelevant","Irrelevant","Current")),""))</f>
        <v>Current</v>
      </c>
      <c r="G1143" s="7" t="str">
        <f>IF(OR(ISBLANK(D1143),D1143="Unclassifiable &gt;"),"",IF(ISNUMBER(SEARCH("Utterance",D1143)),"Utterance",IF(ISNUMBER(SEARCH("Response",D1143)),"Response",IF(ISNUMBER(SEARCH("Interaction",D1143)),"Interaction",IF(ISNUMBER(SEARCH("System",D1143)),"System","")))))</f>
        <v/>
      </c>
      <c r="H1143" s="7" t="str">
        <f>IF(G1143="Utterance", IF(ISNUMBER(SEARCH("Unrecognized",D1143)), "Unrecognized", IF(ISNUMBER(SEARCH("Mismatched",D1143)), "Mismatched", IF(ISNUMBER(SEARCH("False Positive",D1143)), "False Positive", "Irrelevant"))), "")</f>
        <v/>
      </c>
      <c r="J1143" s="7" t="s">
        <v>3741</v>
      </c>
      <c r="K1143" s="7" t="s">
        <v>3353</v>
      </c>
      <c r="L1143" s="9">
        <v>44988</v>
      </c>
      <c r="M1143" s="13">
        <v>0.41483796296296299</v>
      </c>
      <c r="N1143" s="14">
        <v>204440003495282</v>
      </c>
      <c r="O1143" s="7">
        <f>IF(LEN(TRIM($A1143))=0,0,LEN($A1143)-LEN(SUBSTITUTE($A1143," ",""))+1)</f>
        <v>5</v>
      </c>
      <c r="P1143">
        <f t="shared" si="17"/>
        <v>3411</v>
      </c>
    </row>
    <row r="1144" spans="1:16" ht="16" x14ac:dyDescent="0.2">
      <c r="A1144" s="8" t="s">
        <v>152</v>
      </c>
      <c r="C1144" s="7" t="s">
        <v>4</v>
      </c>
      <c r="K1144" s="7" t="s">
        <v>3353</v>
      </c>
      <c r="L1144" s="9">
        <v>44988</v>
      </c>
      <c r="M1144" s="13">
        <v>0.41483796296296299</v>
      </c>
      <c r="N1144" s="14">
        <v>204440003495282</v>
      </c>
      <c r="P1144" t="str">
        <f t="shared" si="17"/>
        <v/>
      </c>
    </row>
    <row r="1145" spans="1:16" ht="160" x14ac:dyDescent="0.2">
      <c r="A1145" s="8" t="s">
        <v>238</v>
      </c>
      <c r="C1145" s="7" t="s">
        <v>4</v>
      </c>
      <c r="K1145" s="7" t="s">
        <v>3353</v>
      </c>
      <c r="L1145" s="9">
        <v>44988</v>
      </c>
      <c r="M1145" s="13">
        <v>0.41483796296296299</v>
      </c>
      <c r="N1145" s="14">
        <v>204440003495282</v>
      </c>
      <c r="P1145" t="str">
        <f t="shared" si="17"/>
        <v/>
      </c>
    </row>
    <row r="1146" spans="1:16" ht="16" x14ac:dyDescent="0.2">
      <c r="A1146" s="8" t="s">
        <v>208</v>
      </c>
      <c r="C1146" s="7" t="s">
        <v>2</v>
      </c>
      <c r="D1146" s="7" t="s">
        <v>3389</v>
      </c>
      <c r="E1146" s="7" t="str">
        <f>IF(OR(D1146="", D1146="___"),"", LEFT(D1146,FIND(" &gt;",D1146)-1))</f>
        <v>Success</v>
      </c>
      <c r="F1146" s="7" t="str">
        <f>IF(OR(E1146="Success",E1146="Qualified Success"),"Current",IF(E1146="Failure",IF(RIGHT(D1146,6)="Future","Future",IF(RIGHT(D1146,10)="Irrelevant","Irrelevant","Current")),""))</f>
        <v>Current</v>
      </c>
      <c r="G1146" s="7" t="str">
        <f>IF(OR(ISBLANK(D1146),D1146="Unclassifiable &gt;"),"",IF(ISNUMBER(SEARCH("Utterance",D1146)),"Utterance",IF(ISNUMBER(SEARCH("Response",D1146)),"Response",IF(ISNUMBER(SEARCH("Interaction",D1146)),"Interaction",IF(ISNUMBER(SEARCH("System",D1146)),"System","")))))</f>
        <v/>
      </c>
      <c r="H1146" s="7" t="str">
        <f>IF(G1146="Utterance", IF(ISNUMBER(SEARCH("Unrecognized",D1146)), "Unrecognized", IF(ISNUMBER(SEARCH("Mismatched",D1146)), "Mismatched", IF(ISNUMBER(SEARCH("False Positive",D1146)), "False Positive", "Irrelevant"))), "")</f>
        <v/>
      </c>
      <c r="J1146" s="7" t="s">
        <v>3756</v>
      </c>
      <c r="K1146" s="7" t="s">
        <v>3353</v>
      </c>
      <c r="L1146" s="9">
        <v>44988</v>
      </c>
      <c r="M1146" s="13">
        <v>0.41500000000000004</v>
      </c>
      <c r="N1146" s="14">
        <v>513002364224658</v>
      </c>
      <c r="O1146" s="7">
        <f>IF(LEN(TRIM($A1146))=0,0,LEN($A1146)-LEN(SUBSTITUTE($A1146," ",""))+1)</f>
        <v>2</v>
      </c>
      <c r="P1146">
        <f t="shared" si="17"/>
        <v>3411</v>
      </c>
    </row>
    <row r="1147" spans="1:16" ht="112" x14ac:dyDescent="0.2">
      <c r="A1147" s="8" t="s">
        <v>373</v>
      </c>
      <c r="C1147" s="7" t="s">
        <v>4</v>
      </c>
      <c r="K1147" s="7" t="s">
        <v>3353</v>
      </c>
      <c r="L1147" s="9">
        <v>44988</v>
      </c>
      <c r="M1147" s="13">
        <v>0.41500000000000004</v>
      </c>
      <c r="N1147" s="14">
        <v>513002364224658</v>
      </c>
      <c r="P1147" t="str">
        <f t="shared" si="17"/>
        <v/>
      </c>
    </row>
    <row r="1148" spans="1:16" ht="16" x14ac:dyDescent="0.2">
      <c r="A1148" s="8" t="s">
        <v>2121</v>
      </c>
      <c r="C1148" s="7" t="s">
        <v>2</v>
      </c>
      <c r="D1148" s="7" t="s">
        <v>3389</v>
      </c>
      <c r="E1148" s="7" t="str">
        <f>IF(OR(D1148="", D1148="___"),"", LEFT(D1148,FIND(" &gt;",D1148)-1))</f>
        <v>Success</v>
      </c>
      <c r="F1148" s="7" t="str">
        <f>IF(OR(E1148="Success",E1148="Qualified Success"),"Current",IF(E1148="Failure",IF(RIGHT(D1148,6)="Future","Future",IF(RIGHT(D1148,10)="Irrelevant","Irrelevant","Current")),""))</f>
        <v>Current</v>
      </c>
      <c r="G1148" s="7" t="str">
        <f>IF(OR(ISBLANK(D1148),D1148="Unclassifiable &gt;"),"",IF(ISNUMBER(SEARCH("Utterance",D1148)),"Utterance",IF(ISNUMBER(SEARCH("Response",D1148)),"Response",IF(ISNUMBER(SEARCH("Interaction",D1148)),"Interaction",IF(ISNUMBER(SEARCH("System",D1148)),"System","")))))</f>
        <v/>
      </c>
      <c r="H1148" s="7" t="str">
        <f>IF(G1148="Utterance", IF(ISNUMBER(SEARCH("Unrecognized",D1148)), "Unrecognized", IF(ISNUMBER(SEARCH("Mismatched",D1148)), "Mismatched", IF(ISNUMBER(SEARCH("False Positive",D1148)), "False Positive", "Irrelevant"))), "")</f>
        <v/>
      </c>
      <c r="J1148" s="7" t="s">
        <v>3741</v>
      </c>
      <c r="K1148" s="7" t="s">
        <v>3353</v>
      </c>
      <c r="L1148" s="9">
        <v>44988</v>
      </c>
      <c r="M1148" s="13">
        <v>0.41546296296296298</v>
      </c>
      <c r="N1148" s="14">
        <v>204440003495282</v>
      </c>
      <c r="O1148" s="7">
        <f>IF(LEN(TRIM($A1148))=0,0,LEN($A1148)-LEN(SUBSTITUTE($A1148," ",""))+1)</f>
        <v>6</v>
      </c>
      <c r="P1148">
        <f t="shared" si="17"/>
        <v>3411</v>
      </c>
    </row>
    <row r="1149" spans="1:16" ht="16" x14ac:dyDescent="0.2">
      <c r="A1149" s="8" t="s">
        <v>2840</v>
      </c>
      <c r="C1149" s="7" t="s">
        <v>2</v>
      </c>
      <c r="D1149" s="7" t="s">
        <v>3389</v>
      </c>
      <c r="E1149" s="7" t="str">
        <f>IF(OR(D1149="", D1149="___"),"", LEFT(D1149,FIND(" &gt;",D1149)-1))</f>
        <v>Success</v>
      </c>
      <c r="F1149" s="7" t="str">
        <f>IF(OR(E1149="Success",E1149="Qualified Success"),"Current",IF(E1149="Failure",IF(RIGHT(D1149,6)="Future","Future",IF(RIGHT(D1149,10)="Irrelevant","Irrelevant","Current")),""))</f>
        <v>Current</v>
      </c>
      <c r="G1149" s="7" t="str">
        <f>IF(OR(ISBLANK(D1149),D1149="Unclassifiable &gt;"),"",IF(ISNUMBER(SEARCH("Utterance",D1149)),"Utterance",IF(ISNUMBER(SEARCH("Response",D1149)),"Response",IF(ISNUMBER(SEARCH("Interaction",D1149)),"Interaction",IF(ISNUMBER(SEARCH("System",D1149)),"System","")))))</f>
        <v/>
      </c>
      <c r="H1149" s="7" t="str">
        <f>IF(G1149="Utterance", IF(ISNUMBER(SEARCH("Unrecognized",D1149)), "Unrecognized", IF(ISNUMBER(SEARCH("Mismatched",D1149)), "Mismatched", IF(ISNUMBER(SEARCH("False Positive",D1149)), "False Positive", "Irrelevant"))), "")</f>
        <v/>
      </c>
      <c r="J1149" s="7" t="s">
        <v>3741</v>
      </c>
      <c r="K1149" s="7" t="s">
        <v>3354</v>
      </c>
      <c r="L1149" s="9">
        <v>44988</v>
      </c>
      <c r="M1149" s="13">
        <v>0.41546296296296298</v>
      </c>
      <c r="N1149" s="14">
        <v>202000303424817</v>
      </c>
      <c r="O1149" s="7">
        <f>IF(LEN(TRIM($A1149))=0,0,LEN($A1149)-LEN(SUBSTITUTE($A1149," ",""))+1)</f>
        <v>6</v>
      </c>
      <c r="P1149">
        <f t="shared" si="17"/>
        <v>3411</v>
      </c>
    </row>
    <row r="1150" spans="1:16" ht="160" x14ac:dyDescent="0.2">
      <c r="A1150" s="8" t="s">
        <v>238</v>
      </c>
      <c r="C1150" s="7" t="s">
        <v>4</v>
      </c>
      <c r="K1150" s="7" t="s">
        <v>3353</v>
      </c>
      <c r="L1150" s="9">
        <v>44988</v>
      </c>
      <c r="M1150" s="13">
        <v>0.41546296296296298</v>
      </c>
      <c r="N1150" s="14">
        <v>204440003495282</v>
      </c>
      <c r="P1150" t="str">
        <f t="shared" si="17"/>
        <v/>
      </c>
    </row>
    <row r="1151" spans="1:16" ht="176" x14ac:dyDescent="0.2">
      <c r="A1151" s="8" t="s">
        <v>2841</v>
      </c>
      <c r="C1151" s="7" t="s">
        <v>4</v>
      </c>
      <c r="K1151" s="7" t="s">
        <v>3354</v>
      </c>
      <c r="L1151" s="9">
        <v>44988</v>
      </c>
      <c r="M1151" s="13">
        <v>0.41547453703703702</v>
      </c>
      <c r="N1151" s="14">
        <v>202000303424817</v>
      </c>
      <c r="P1151" t="str">
        <f t="shared" si="17"/>
        <v/>
      </c>
    </row>
    <row r="1152" spans="1:16" ht="16" x14ac:dyDescent="0.2">
      <c r="A1152" s="8" t="s">
        <v>158</v>
      </c>
      <c r="C1152" s="7" t="s">
        <v>2</v>
      </c>
      <c r="D1152" s="7" t="s">
        <v>3389</v>
      </c>
      <c r="E1152" s="7" t="str">
        <f>IF(OR(D1152="", D1152="___"),"", LEFT(D1152,FIND(" &gt;",D1152)-1))</f>
        <v>Success</v>
      </c>
      <c r="F1152" s="7" t="str">
        <f>IF(OR(E1152="Success",E1152="Qualified Success"),"Current",IF(E1152="Failure",IF(RIGHT(D1152,6)="Future","Future",IF(RIGHT(D1152,10)="Irrelevant","Irrelevant","Current")),""))</f>
        <v>Current</v>
      </c>
      <c r="G1152" s="7" t="str">
        <f>IF(OR(ISBLANK(D1152),D1152="Unclassifiable &gt;"),"",IF(ISNUMBER(SEARCH("Utterance",D1152)),"Utterance",IF(ISNUMBER(SEARCH("Response",D1152)),"Response",IF(ISNUMBER(SEARCH("Interaction",D1152)),"Interaction",IF(ISNUMBER(SEARCH("System",D1152)),"System","")))))</f>
        <v/>
      </c>
      <c r="H1152" s="7" t="str">
        <f>IF(G1152="Utterance", IF(ISNUMBER(SEARCH("Unrecognized",D1152)), "Unrecognized", IF(ISNUMBER(SEARCH("Mismatched",D1152)), "Mismatched", IF(ISNUMBER(SEARCH("False Positive",D1152)), "False Positive", "Irrelevant"))), "")</f>
        <v/>
      </c>
      <c r="J1152" s="7" t="s">
        <v>3744</v>
      </c>
      <c r="K1152" s="7" t="s">
        <v>3354</v>
      </c>
      <c r="L1152" s="9">
        <v>44988</v>
      </c>
      <c r="M1152" s="13">
        <v>0.41582175925925924</v>
      </c>
      <c r="N1152" s="14">
        <v>204440003505261</v>
      </c>
      <c r="O1152" s="7">
        <f>IF(LEN(TRIM($A1152))=0,0,LEN($A1152)-LEN(SUBSTITUTE($A1152," ",""))+1)</f>
        <v>4</v>
      </c>
      <c r="P1152">
        <f t="shared" si="17"/>
        <v>3411</v>
      </c>
    </row>
    <row r="1153" spans="1:16" ht="128" x14ac:dyDescent="0.2">
      <c r="A1153" s="8" t="s">
        <v>1839</v>
      </c>
      <c r="C1153" s="7" t="s">
        <v>4</v>
      </c>
      <c r="K1153" s="7" t="s">
        <v>3354</v>
      </c>
      <c r="L1153" s="9">
        <v>44988</v>
      </c>
      <c r="M1153" s="13">
        <v>0.41582175925925924</v>
      </c>
      <c r="N1153" s="14">
        <v>204440003505261</v>
      </c>
      <c r="P1153" t="str">
        <f t="shared" si="17"/>
        <v/>
      </c>
    </row>
    <row r="1154" spans="1:16" ht="16" x14ac:dyDescent="0.2">
      <c r="A1154" s="8" t="s">
        <v>2586</v>
      </c>
      <c r="C1154" s="7" t="s">
        <v>2</v>
      </c>
      <c r="D1154" s="7" t="s">
        <v>3389</v>
      </c>
      <c r="E1154" s="7" t="str">
        <f>IF(OR(D1154="", D1154="___"),"", LEFT(D1154,FIND(" &gt;",D1154)-1))</f>
        <v>Success</v>
      </c>
      <c r="F1154" s="7" t="str">
        <f>IF(OR(E1154="Success",E1154="Qualified Success"),"Current",IF(E1154="Failure",IF(RIGHT(D1154,6)="Future","Future",IF(RIGHT(D1154,10)="Irrelevant","Irrelevant","Current")),""))</f>
        <v>Current</v>
      </c>
      <c r="G1154" s="7" t="str">
        <f>IF(OR(ISBLANK(D1154),D1154="Unclassifiable &gt;"),"",IF(ISNUMBER(SEARCH("Utterance",D1154)),"Utterance",IF(ISNUMBER(SEARCH("Response",D1154)),"Response",IF(ISNUMBER(SEARCH("Interaction",D1154)),"Interaction",IF(ISNUMBER(SEARCH("System",D1154)),"System","")))))</f>
        <v/>
      </c>
      <c r="H1154" s="7" t="str">
        <f>IF(G1154="Utterance", IF(ISNUMBER(SEARCH("Unrecognized",D1154)), "Unrecognized", IF(ISNUMBER(SEARCH("Mismatched",D1154)), "Mismatched", IF(ISNUMBER(SEARCH("False Positive",D1154)), "False Positive", "Irrelevant"))), "")</f>
        <v/>
      </c>
      <c r="J1154" s="7" t="s">
        <v>3439</v>
      </c>
      <c r="K1154" s="7" t="s">
        <v>3353</v>
      </c>
      <c r="L1154" s="9">
        <v>44988</v>
      </c>
      <c r="M1154" s="13">
        <v>0.41649305555555555</v>
      </c>
      <c r="N1154" s="14">
        <v>204440003511183</v>
      </c>
      <c r="O1154" s="7">
        <f>IF(LEN(TRIM($A1154))=0,0,LEN($A1154)-LEN(SUBSTITUTE($A1154," ",""))+1)</f>
        <v>5</v>
      </c>
      <c r="P1154">
        <f t="shared" si="17"/>
        <v>3411</v>
      </c>
    </row>
    <row r="1155" spans="1:16" ht="32" x14ac:dyDescent="0.2">
      <c r="A1155" s="8" t="s">
        <v>3384</v>
      </c>
      <c r="C1155" s="7" t="s">
        <v>4</v>
      </c>
      <c r="K1155" s="7" t="s">
        <v>3353</v>
      </c>
      <c r="L1155" s="9">
        <v>44988</v>
      </c>
      <c r="M1155" s="13">
        <v>0.4165625</v>
      </c>
      <c r="N1155" s="14">
        <v>204440003511183</v>
      </c>
      <c r="P1155" t="str">
        <f t="shared" ref="P1155:P1218" si="18">IF(D1155="", "", COUNTIF($D$1:$D$12000, D1155))</f>
        <v/>
      </c>
    </row>
    <row r="1156" spans="1:16" ht="96" x14ac:dyDescent="0.2">
      <c r="A1156" s="8" t="s">
        <v>2590</v>
      </c>
      <c r="C1156" s="7" t="s">
        <v>4</v>
      </c>
      <c r="K1156" s="7" t="s">
        <v>3353</v>
      </c>
      <c r="L1156" s="9">
        <v>44988</v>
      </c>
      <c r="M1156" s="13">
        <v>0.4165625</v>
      </c>
      <c r="N1156" s="14">
        <v>204440003511183</v>
      </c>
      <c r="P1156" t="str">
        <f t="shared" si="18"/>
        <v/>
      </c>
    </row>
    <row r="1157" spans="1:16" ht="32" x14ac:dyDescent="0.2">
      <c r="A1157" s="8" t="s">
        <v>268</v>
      </c>
      <c r="C1157" s="7" t="s">
        <v>4</v>
      </c>
      <c r="K1157" s="7" t="s">
        <v>3353</v>
      </c>
      <c r="L1157" s="9">
        <v>44988</v>
      </c>
      <c r="M1157" s="13">
        <v>0.4165625</v>
      </c>
      <c r="N1157" s="14">
        <v>204440003511183</v>
      </c>
      <c r="P1157" t="str">
        <f t="shared" si="18"/>
        <v/>
      </c>
    </row>
    <row r="1158" spans="1:16" ht="16" x14ac:dyDescent="0.2">
      <c r="A1158" s="8" t="s">
        <v>851</v>
      </c>
      <c r="C1158" s="7" t="s">
        <v>2</v>
      </c>
      <c r="D1158" s="7" t="s">
        <v>3389</v>
      </c>
      <c r="E1158" s="7" t="str">
        <f>IF(OR(D1158="", D1158="___"),"", LEFT(D1158,FIND(" &gt;",D1158)-1))</f>
        <v>Success</v>
      </c>
      <c r="F1158" s="7" t="str">
        <f>IF(OR(E1158="Success",E1158="Qualified Success"),"Current",IF(E1158="Failure",IF(RIGHT(D1158,6)="Future","Future",IF(RIGHT(D1158,10)="Irrelevant","Irrelevant","Current")),""))</f>
        <v>Current</v>
      </c>
      <c r="G1158" s="7" t="str">
        <f>IF(OR(ISBLANK(D1158),D1158="Unclassifiable &gt;"),"",IF(ISNUMBER(SEARCH("Utterance",D1158)),"Utterance",IF(ISNUMBER(SEARCH("Response",D1158)),"Response",IF(ISNUMBER(SEARCH("Interaction",D1158)),"Interaction",IF(ISNUMBER(SEARCH("System",D1158)),"System","")))))</f>
        <v/>
      </c>
      <c r="H1158" s="7" t="str">
        <f>IF(G1158="Utterance", IF(ISNUMBER(SEARCH("Unrecognized",D1158)), "Unrecognized", IF(ISNUMBER(SEARCH("Mismatched",D1158)), "Mismatched", IF(ISNUMBER(SEARCH("False Positive",D1158)), "False Positive", "Irrelevant"))), "")</f>
        <v/>
      </c>
      <c r="J1158" s="7" t="s">
        <v>3431</v>
      </c>
      <c r="K1158" s="7" t="s">
        <v>3353</v>
      </c>
      <c r="L1158" s="9">
        <v>44988</v>
      </c>
      <c r="M1158" s="13">
        <v>0.41681712962962963</v>
      </c>
      <c r="N1158" s="14">
        <v>204440003511183</v>
      </c>
      <c r="O1158" s="7">
        <f>IF(LEN(TRIM($A1158))=0,0,LEN($A1158)-LEN(SUBSTITUTE($A1158," ",""))+1)</f>
        <v>1</v>
      </c>
      <c r="P1158">
        <f t="shared" si="18"/>
        <v>3411</v>
      </c>
    </row>
    <row r="1159" spans="1:16" ht="144" x14ac:dyDescent="0.2">
      <c r="A1159" s="8" t="s">
        <v>357</v>
      </c>
      <c r="C1159" s="7" t="s">
        <v>4</v>
      </c>
      <c r="K1159" s="7" t="s">
        <v>3353</v>
      </c>
      <c r="L1159" s="9">
        <v>44988</v>
      </c>
      <c r="M1159" s="13">
        <v>0.41681712962962963</v>
      </c>
      <c r="N1159" s="14">
        <v>204440003511183</v>
      </c>
      <c r="P1159" t="str">
        <f t="shared" si="18"/>
        <v/>
      </c>
    </row>
    <row r="1160" spans="1:16" ht="16" x14ac:dyDescent="0.2">
      <c r="A1160" s="8" t="s">
        <v>208</v>
      </c>
      <c r="C1160" s="7" t="s">
        <v>2</v>
      </c>
      <c r="D1160" s="7" t="s">
        <v>3389</v>
      </c>
      <c r="E1160" s="7" t="str">
        <f>IF(OR(D1160="", D1160="___"),"", LEFT(D1160,FIND(" &gt;",D1160)-1))</f>
        <v>Success</v>
      </c>
      <c r="F1160" s="7" t="str">
        <f>IF(OR(E1160="Success",E1160="Qualified Success"),"Current",IF(E1160="Failure",IF(RIGHT(D1160,6)="Future","Future",IF(RIGHT(D1160,10)="Irrelevant","Irrelevant","Current")),""))</f>
        <v>Current</v>
      </c>
      <c r="G1160" s="7" t="str">
        <f>IF(OR(ISBLANK(D1160),D1160="Unclassifiable &gt;"),"",IF(ISNUMBER(SEARCH("Utterance",D1160)),"Utterance",IF(ISNUMBER(SEARCH("Response",D1160)),"Response",IF(ISNUMBER(SEARCH("Interaction",D1160)),"Interaction",IF(ISNUMBER(SEARCH("System",D1160)),"System","")))))</f>
        <v/>
      </c>
      <c r="H1160" s="7" t="str">
        <f>IF(G1160="Utterance", IF(ISNUMBER(SEARCH("Unrecognized",D1160)), "Unrecognized", IF(ISNUMBER(SEARCH("Mismatched",D1160)), "Mismatched", IF(ISNUMBER(SEARCH("False Positive",D1160)), "False Positive", "Irrelevant"))), "")</f>
        <v/>
      </c>
      <c r="J1160" s="7" t="s">
        <v>3756</v>
      </c>
      <c r="K1160" s="7" t="s">
        <v>3353</v>
      </c>
      <c r="L1160" s="9">
        <v>44988</v>
      </c>
      <c r="M1160" s="13">
        <v>0.41711805555555559</v>
      </c>
      <c r="N1160" s="14">
        <v>202000276083816</v>
      </c>
      <c r="O1160" s="7">
        <f>IF(LEN(TRIM($A1160))=0,0,LEN($A1160)-LEN(SUBSTITUTE($A1160," ",""))+1)</f>
        <v>2</v>
      </c>
      <c r="P1160">
        <f t="shared" si="18"/>
        <v>3411</v>
      </c>
    </row>
    <row r="1161" spans="1:16" ht="112" x14ac:dyDescent="0.2">
      <c r="A1161" s="8" t="s">
        <v>373</v>
      </c>
      <c r="C1161" s="7" t="s">
        <v>4</v>
      </c>
      <c r="K1161" s="7" t="s">
        <v>3353</v>
      </c>
      <c r="L1161" s="9">
        <v>44988</v>
      </c>
      <c r="M1161" s="13">
        <v>0.41712962962962963</v>
      </c>
      <c r="N1161" s="14">
        <v>202000276083816</v>
      </c>
      <c r="P1161" t="str">
        <f t="shared" si="18"/>
        <v/>
      </c>
    </row>
    <row r="1162" spans="1:16" ht="16" x14ac:dyDescent="0.2">
      <c r="A1162" s="8" t="s">
        <v>248</v>
      </c>
      <c r="C1162" s="7" t="s">
        <v>2</v>
      </c>
      <c r="D1162" s="7" t="s">
        <v>3389</v>
      </c>
      <c r="E1162" s="7" t="str">
        <f>IF(OR(D1162="", D1162="___"),"", LEFT(D1162,FIND(" &gt;",D1162)-1))</f>
        <v>Success</v>
      </c>
      <c r="F1162" s="7" t="str">
        <f>IF(OR(E1162="Success",E1162="Qualified Success"),"Current",IF(E1162="Failure",IF(RIGHT(D1162,6)="Future","Future",IF(RIGHT(D1162,10)="Irrelevant","Irrelevant","Current")),""))</f>
        <v>Current</v>
      </c>
      <c r="G1162" s="7" t="str">
        <f>IF(OR(ISBLANK(D1162),D1162="Unclassifiable &gt;"),"",IF(ISNUMBER(SEARCH("Utterance",D1162)),"Utterance",IF(ISNUMBER(SEARCH("Response",D1162)),"Response",IF(ISNUMBER(SEARCH("Interaction",D1162)),"Interaction",IF(ISNUMBER(SEARCH("System",D1162)),"System","")))))</f>
        <v/>
      </c>
      <c r="H1162" s="7" t="str">
        <f>IF(G1162="Utterance", IF(ISNUMBER(SEARCH("Unrecognized",D1162)), "Unrecognized", IF(ISNUMBER(SEARCH("Mismatched",D1162)), "Mismatched", IF(ISNUMBER(SEARCH("False Positive",D1162)), "False Positive", "Irrelevant"))), "")</f>
        <v/>
      </c>
      <c r="J1162" s="7" t="s">
        <v>3741</v>
      </c>
      <c r="K1162" s="7" t="s">
        <v>3354</v>
      </c>
      <c r="L1162" s="9">
        <v>44988</v>
      </c>
      <c r="M1162" s="13">
        <v>0.42126157407407411</v>
      </c>
      <c r="N1162" s="14">
        <v>202000473582649</v>
      </c>
      <c r="O1162" s="7">
        <f>IF(LEN(TRIM($A1162))=0,0,LEN($A1162)-LEN(SUBSTITUTE($A1162," ",""))+1)</f>
        <v>2</v>
      </c>
      <c r="P1162">
        <f t="shared" si="18"/>
        <v>3411</v>
      </c>
    </row>
    <row r="1163" spans="1:16" ht="160" x14ac:dyDescent="0.2">
      <c r="A1163" s="8" t="s">
        <v>238</v>
      </c>
      <c r="C1163" s="7" t="s">
        <v>4</v>
      </c>
      <c r="K1163" s="7" t="s">
        <v>3354</v>
      </c>
      <c r="L1163" s="9">
        <v>44988</v>
      </c>
      <c r="M1163" s="13">
        <v>0.42126157407407411</v>
      </c>
      <c r="N1163" s="14">
        <v>202000473582649</v>
      </c>
      <c r="P1163" t="str">
        <f t="shared" si="18"/>
        <v/>
      </c>
    </row>
    <row r="1164" spans="1:16" ht="16" x14ac:dyDescent="0.2">
      <c r="A1164" s="8" t="s">
        <v>2611</v>
      </c>
      <c r="C1164" s="7" t="s">
        <v>2</v>
      </c>
      <c r="D1164" s="7" t="s">
        <v>3391</v>
      </c>
      <c r="E1164" s="7" t="str">
        <f>IF(OR(D1164="", D1164="___"),"", LEFT(D1164,FIND(" &gt;",D1164)-1))</f>
        <v>Failure</v>
      </c>
      <c r="F1164" s="7" t="str">
        <f>IF(OR(E1164="Success",E1164="Qualified Success"),"Current",IF(E1164="Failure",IF(RIGHT(D1164,6)="Future","Future",IF(RIGHT(D1164,10)="Irrelevant","Irrelevant","Current")),""))</f>
        <v>Current</v>
      </c>
      <c r="G1164" s="7" t="str">
        <f>IF(OR(ISBLANK(D1164),D1164="Unclassifiable &gt;"),"",IF(ISNUMBER(SEARCH("Utterance",D1164)),"Utterance",IF(ISNUMBER(SEARCH("Response",D1164)),"Response",IF(ISNUMBER(SEARCH("Interaction",D1164)),"Interaction",IF(ISNUMBER(SEARCH("System",D1164)),"System","")))))</f>
        <v>Utterance</v>
      </c>
      <c r="H1164" s="7" t="str">
        <f>IF(G1164="Utterance", IF(ISNUMBER(SEARCH("Unrecognized",D1164)), "Unrecognized", IF(ISNUMBER(SEARCH("Mismatched",D1164)), "Mismatched", IF(ISNUMBER(SEARCH("False Positive",D1164)), "False Positive", "Irrelevant"))), "")</f>
        <v>Mismatched</v>
      </c>
      <c r="J1164" s="7" t="s">
        <v>3751</v>
      </c>
      <c r="K1164" s="7" t="s">
        <v>3353</v>
      </c>
      <c r="L1164" s="9">
        <v>44988</v>
      </c>
      <c r="M1164" s="13">
        <v>0.42398148148148151</v>
      </c>
      <c r="N1164" s="14">
        <v>204440003537389</v>
      </c>
      <c r="O1164" s="7">
        <f>IF(LEN(TRIM($A1164))=0,0,LEN($A1164)-LEN(SUBSTITUTE($A1164," ",""))+1)</f>
        <v>2</v>
      </c>
      <c r="P1164">
        <f t="shared" si="18"/>
        <v>705</v>
      </c>
    </row>
    <row r="1165" spans="1:16" ht="112" x14ac:dyDescent="0.2">
      <c r="A1165" s="8" t="s">
        <v>298</v>
      </c>
      <c r="C1165" s="7" t="s">
        <v>4</v>
      </c>
      <c r="K1165" s="7" t="s">
        <v>3353</v>
      </c>
      <c r="L1165" s="9">
        <v>44988</v>
      </c>
      <c r="M1165" s="13">
        <v>0.42398148148148151</v>
      </c>
      <c r="N1165" s="14">
        <v>204440003537389</v>
      </c>
      <c r="P1165" t="str">
        <f t="shared" si="18"/>
        <v/>
      </c>
    </row>
    <row r="1166" spans="1:16" ht="16" x14ac:dyDescent="0.2">
      <c r="A1166" s="8" t="s">
        <v>156</v>
      </c>
      <c r="C1166" s="7" t="s">
        <v>2</v>
      </c>
      <c r="D1166" s="7" t="s">
        <v>3391</v>
      </c>
      <c r="E1166" s="7" t="str">
        <f>IF(OR(D1166="", D1166="___"),"", LEFT(D1166,FIND(" &gt;",D1166)-1))</f>
        <v>Failure</v>
      </c>
      <c r="F1166" s="7" t="str">
        <f>IF(OR(E1166="Success",E1166="Qualified Success"),"Current",IF(E1166="Failure",IF(RIGHT(D1166,6)="Future","Future",IF(RIGHT(D1166,10)="Irrelevant","Irrelevant","Current")),""))</f>
        <v>Current</v>
      </c>
      <c r="G1166" s="7" t="str">
        <f>IF(OR(ISBLANK(D1166),D1166="Unclassifiable &gt;"),"",IF(ISNUMBER(SEARCH("Utterance",D1166)),"Utterance",IF(ISNUMBER(SEARCH("Response",D1166)),"Response",IF(ISNUMBER(SEARCH("Interaction",D1166)),"Interaction",IF(ISNUMBER(SEARCH("System",D1166)),"System","")))))</f>
        <v>Utterance</v>
      </c>
      <c r="H1166" s="7" t="str">
        <f>IF(G1166="Utterance", IF(ISNUMBER(SEARCH("Unrecognized",D1166)), "Unrecognized", IF(ISNUMBER(SEARCH("Mismatched",D1166)), "Mismatched", IF(ISNUMBER(SEARCH("False Positive",D1166)), "False Positive", "Irrelevant"))), "")</f>
        <v>Mismatched</v>
      </c>
      <c r="J1166" s="7" t="s">
        <v>3751</v>
      </c>
      <c r="K1166" s="7" t="s">
        <v>3353</v>
      </c>
      <c r="L1166" s="9">
        <v>44988</v>
      </c>
      <c r="M1166" s="13">
        <v>0.4241435185185185</v>
      </c>
      <c r="N1166" s="14">
        <v>204440003537389</v>
      </c>
      <c r="O1166" s="7">
        <f>IF(LEN(TRIM($A1166))=0,0,LEN($A1166)-LEN(SUBSTITUTE($A1166," ",""))+1)</f>
        <v>1</v>
      </c>
      <c r="P1166">
        <f t="shared" si="18"/>
        <v>705</v>
      </c>
    </row>
    <row r="1167" spans="1:16" ht="112" x14ac:dyDescent="0.2">
      <c r="A1167" s="8" t="s">
        <v>298</v>
      </c>
      <c r="C1167" s="7" t="s">
        <v>4</v>
      </c>
      <c r="K1167" s="7" t="s">
        <v>3353</v>
      </c>
      <c r="L1167" s="9">
        <v>44988</v>
      </c>
      <c r="M1167" s="13">
        <v>0.4241435185185185</v>
      </c>
      <c r="N1167" s="14">
        <v>204440003537389</v>
      </c>
      <c r="P1167" t="str">
        <f t="shared" si="18"/>
        <v/>
      </c>
    </row>
    <row r="1168" spans="1:16" ht="16" x14ac:dyDescent="0.2">
      <c r="A1168" s="8" t="s">
        <v>2610</v>
      </c>
      <c r="C1168" s="7" t="s">
        <v>2</v>
      </c>
      <c r="D1168" s="7" t="s">
        <v>3391</v>
      </c>
      <c r="E1168" s="7" t="str">
        <f>IF(OR(D1168="", D1168="___"),"", LEFT(D1168,FIND(" &gt;",D1168)-1))</f>
        <v>Failure</v>
      </c>
      <c r="F1168" s="7" t="str">
        <f>IF(OR(E1168="Success",E1168="Qualified Success"),"Current",IF(E1168="Failure",IF(RIGHT(D1168,6)="Future","Future",IF(RIGHT(D1168,10)="Irrelevant","Irrelevant","Current")),""))</f>
        <v>Current</v>
      </c>
      <c r="G1168" s="7" t="str">
        <f>IF(OR(ISBLANK(D1168),D1168="Unclassifiable &gt;"),"",IF(ISNUMBER(SEARCH("Utterance",D1168)),"Utterance",IF(ISNUMBER(SEARCH("Response",D1168)),"Response",IF(ISNUMBER(SEARCH("Interaction",D1168)),"Interaction",IF(ISNUMBER(SEARCH("System",D1168)),"System","")))))</f>
        <v>Utterance</v>
      </c>
      <c r="H1168" s="7" t="str">
        <f>IF(G1168="Utterance", IF(ISNUMBER(SEARCH("Unrecognized",D1168)), "Unrecognized", IF(ISNUMBER(SEARCH("Mismatched",D1168)), "Mismatched", IF(ISNUMBER(SEARCH("False Positive",D1168)), "False Positive", "Irrelevant"))), "")</f>
        <v>Mismatched</v>
      </c>
      <c r="J1168" s="7" t="s">
        <v>3751</v>
      </c>
      <c r="K1168" s="7" t="s">
        <v>3353</v>
      </c>
      <c r="L1168" s="9">
        <v>44988</v>
      </c>
      <c r="M1168" s="13">
        <v>0.42428240740740741</v>
      </c>
      <c r="N1168" s="14">
        <v>204440003537389</v>
      </c>
      <c r="O1168" s="7">
        <f>IF(LEN(TRIM($A1168))=0,0,LEN($A1168)-LEN(SUBSTITUTE($A1168," ",""))+1)</f>
        <v>5</v>
      </c>
      <c r="P1168">
        <f t="shared" si="18"/>
        <v>705</v>
      </c>
    </row>
    <row r="1169" spans="1:16" ht="80" x14ac:dyDescent="0.2">
      <c r="A1169" s="8" t="s">
        <v>1262</v>
      </c>
      <c r="C1169" s="7" t="s">
        <v>4</v>
      </c>
      <c r="K1169" s="7" t="s">
        <v>3353</v>
      </c>
      <c r="L1169" s="9">
        <v>44988</v>
      </c>
      <c r="M1169" s="13">
        <v>0.42429398148148145</v>
      </c>
      <c r="N1169" s="14">
        <v>204440003537389</v>
      </c>
      <c r="P1169" t="str">
        <f t="shared" si="18"/>
        <v/>
      </c>
    </row>
    <row r="1170" spans="1:16" ht="16" x14ac:dyDescent="0.2">
      <c r="A1170" s="8" t="s">
        <v>802</v>
      </c>
      <c r="C1170" s="7" t="s">
        <v>2</v>
      </c>
      <c r="D1170" s="7" t="s">
        <v>3389</v>
      </c>
      <c r="E1170" s="7" t="str">
        <f>IF(OR(D1170="", D1170="___"),"", LEFT(D1170,FIND(" &gt;",D1170)-1))</f>
        <v>Success</v>
      </c>
      <c r="F1170" s="7" t="str">
        <f>IF(OR(E1170="Success",E1170="Qualified Success"),"Current",IF(E1170="Failure",IF(RIGHT(D1170,6)="Future","Future",IF(RIGHT(D1170,10)="Irrelevant","Irrelevant","Current")),""))</f>
        <v>Current</v>
      </c>
      <c r="G1170" s="7" t="str">
        <f>IF(OR(ISBLANK(D1170),D1170="Unclassifiable &gt;"),"",IF(ISNUMBER(SEARCH("Utterance",D1170)),"Utterance",IF(ISNUMBER(SEARCH("Response",D1170)),"Response",IF(ISNUMBER(SEARCH("Interaction",D1170)),"Interaction",IF(ISNUMBER(SEARCH("System",D1170)),"System","")))))</f>
        <v/>
      </c>
      <c r="H1170" s="7" t="str">
        <f>IF(G1170="Utterance", IF(ISNUMBER(SEARCH("Unrecognized",D1170)), "Unrecognized", IF(ISNUMBER(SEARCH("Mismatched",D1170)), "Mismatched", IF(ISNUMBER(SEARCH("False Positive",D1170)), "False Positive", "Irrelevant"))), "")</f>
        <v/>
      </c>
      <c r="J1170" s="7" t="s">
        <v>3743</v>
      </c>
      <c r="K1170" s="7" t="s">
        <v>3353</v>
      </c>
      <c r="L1170" s="9">
        <v>44988</v>
      </c>
      <c r="M1170" s="13">
        <v>0.4246759259259259</v>
      </c>
      <c r="N1170" s="14">
        <v>204440003489779</v>
      </c>
      <c r="O1170" s="7">
        <f>IF(LEN(TRIM($A1170))=0,0,LEN($A1170)-LEN(SUBSTITUTE($A1170," ",""))+1)</f>
        <v>5</v>
      </c>
      <c r="P1170">
        <f t="shared" si="18"/>
        <v>3411</v>
      </c>
    </row>
    <row r="1171" spans="1:16" ht="224" x14ac:dyDescent="0.2">
      <c r="A1171" s="8" t="s">
        <v>3547</v>
      </c>
      <c r="C1171" s="7" t="s">
        <v>4</v>
      </c>
      <c r="K1171" s="7" t="s">
        <v>3353</v>
      </c>
      <c r="L1171" s="9">
        <v>44988</v>
      </c>
      <c r="M1171" s="13">
        <v>0.42469907407407409</v>
      </c>
      <c r="N1171" s="14">
        <v>204440003489779</v>
      </c>
      <c r="P1171" t="str">
        <f t="shared" si="18"/>
        <v/>
      </c>
    </row>
    <row r="1172" spans="1:16" ht="16" x14ac:dyDescent="0.2">
      <c r="A1172" s="8" t="s">
        <v>154</v>
      </c>
      <c r="C1172" s="7" t="s">
        <v>2</v>
      </c>
      <c r="D1172" s="7" t="s">
        <v>3389</v>
      </c>
      <c r="E1172" s="7" t="str">
        <f>IF(OR(D1172="", D1172="___"),"", LEFT(D1172,FIND(" &gt;",D1172)-1))</f>
        <v>Success</v>
      </c>
      <c r="F1172" s="7" t="str">
        <f>IF(OR(E1172="Success",E1172="Qualified Success"),"Current",IF(E1172="Failure",IF(RIGHT(D1172,6)="Future","Future",IF(RIGHT(D1172,10)="Irrelevant","Irrelevant","Current")),""))</f>
        <v>Current</v>
      </c>
      <c r="G1172" s="7" t="str">
        <f>IF(OR(ISBLANK(D1172),D1172="Unclassifiable &gt;"),"",IF(ISNUMBER(SEARCH("Utterance",D1172)),"Utterance",IF(ISNUMBER(SEARCH("Response",D1172)),"Response",IF(ISNUMBER(SEARCH("Interaction",D1172)),"Interaction",IF(ISNUMBER(SEARCH("System",D1172)),"System","")))))</f>
        <v/>
      </c>
      <c r="H1172" s="7" t="str">
        <f>IF(G1172="Utterance", IF(ISNUMBER(SEARCH("Unrecognized",D1172)), "Unrecognized", IF(ISNUMBER(SEARCH("Mismatched",D1172)), "Mismatched", IF(ISNUMBER(SEARCH("False Positive",D1172)), "False Positive", "Irrelevant"))), "")</f>
        <v/>
      </c>
      <c r="J1172" s="7" t="s">
        <v>3750</v>
      </c>
      <c r="K1172" s="7" t="s">
        <v>3354</v>
      </c>
      <c r="L1172" s="9">
        <v>44988</v>
      </c>
      <c r="M1172" s="13">
        <v>0.42547453703703703</v>
      </c>
      <c r="N1172" s="14">
        <v>204440003503233</v>
      </c>
      <c r="O1172" s="7">
        <f>IF(LEN(TRIM($A1172))=0,0,LEN($A1172)-LEN(SUBSTITUTE($A1172," ",""))+1)</f>
        <v>3</v>
      </c>
      <c r="P1172">
        <f t="shared" si="18"/>
        <v>3411</v>
      </c>
    </row>
    <row r="1173" spans="1:16" ht="240" x14ac:dyDescent="0.2">
      <c r="A1173" s="8" t="s">
        <v>2354</v>
      </c>
      <c r="C1173" s="7" t="s">
        <v>4</v>
      </c>
      <c r="K1173" s="7" t="s">
        <v>3354</v>
      </c>
      <c r="L1173" s="9">
        <v>44988</v>
      </c>
      <c r="M1173" s="13">
        <v>0.42549768518518521</v>
      </c>
      <c r="N1173" s="14">
        <v>204440003503233</v>
      </c>
      <c r="P1173" t="str">
        <f t="shared" si="18"/>
        <v/>
      </c>
    </row>
    <row r="1174" spans="1:16" ht="16" x14ac:dyDescent="0.2">
      <c r="A1174" s="8" t="s">
        <v>2217</v>
      </c>
      <c r="C1174" s="7" t="s">
        <v>2</v>
      </c>
      <c r="D1174" s="7" t="s">
        <v>3389</v>
      </c>
      <c r="E1174" s="7" t="str">
        <f>IF(OR(D1174="", D1174="___"),"", LEFT(D1174,FIND(" &gt;",D1174)-1))</f>
        <v>Success</v>
      </c>
      <c r="F1174" s="7" t="str">
        <f>IF(OR(E1174="Success",E1174="Qualified Success"),"Current",IF(E1174="Failure",IF(RIGHT(D1174,6)="Future","Future",IF(RIGHT(D1174,10)="Irrelevant","Irrelevant","Current")),""))</f>
        <v>Current</v>
      </c>
      <c r="G1174" s="7" t="str">
        <f>IF(OR(ISBLANK(D1174),D1174="Unclassifiable &gt;"),"",IF(ISNUMBER(SEARCH("Utterance",D1174)),"Utterance",IF(ISNUMBER(SEARCH("Response",D1174)),"Response",IF(ISNUMBER(SEARCH("Interaction",D1174)),"Interaction",IF(ISNUMBER(SEARCH("System",D1174)),"System","")))))</f>
        <v/>
      </c>
      <c r="H1174" s="7" t="str">
        <f>IF(G1174="Utterance", IF(ISNUMBER(SEARCH("Unrecognized",D1174)), "Unrecognized", IF(ISNUMBER(SEARCH("Mismatched",D1174)), "Mismatched", IF(ISNUMBER(SEARCH("False Positive",D1174)), "False Positive", "Irrelevant"))), "")</f>
        <v/>
      </c>
      <c r="J1174" s="7" t="s">
        <v>3748</v>
      </c>
      <c r="K1174" s="7" t="s">
        <v>3354</v>
      </c>
      <c r="L1174" s="9">
        <v>44988</v>
      </c>
      <c r="M1174" s="13">
        <v>0.42578703703703707</v>
      </c>
      <c r="N1174" s="14">
        <v>204440003498002</v>
      </c>
      <c r="O1174" s="7">
        <f>IF(LEN(TRIM($A1174))=0,0,LEN($A1174)-LEN(SUBSTITUTE($A1174," ",""))+1)</f>
        <v>7</v>
      </c>
      <c r="P1174">
        <f t="shared" si="18"/>
        <v>3411</v>
      </c>
    </row>
    <row r="1175" spans="1:16" ht="112" x14ac:dyDescent="0.2">
      <c r="A1175" s="8" t="s">
        <v>321</v>
      </c>
      <c r="C1175" s="7" t="s">
        <v>4</v>
      </c>
      <c r="K1175" s="7" t="s">
        <v>3354</v>
      </c>
      <c r="L1175" s="9">
        <v>44988</v>
      </c>
      <c r="M1175" s="13">
        <v>0.42579861111111111</v>
      </c>
      <c r="N1175" s="14">
        <v>204440003498002</v>
      </c>
      <c r="P1175" t="str">
        <f t="shared" si="18"/>
        <v/>
      </c>
    </row>
    <row r="1176" spans="1:16" ht="16" x14ac:dyDescent="0.2">
      <c r="A1176" s="8" t="s">
        <v>2652</v>
      </c>
      <c r="C1176" s="7" t="s">
        <v>2</v>
      </c>
      <c r="D1176" s="7" t="s">
        <v>3389</v>
      </c>
      <c r="E1176" s="7" t="str">
        <f>IF(OR(D1176="", D1176="___"),"", LEFT(D1176,FIND(" &gt;",D1176)-1))</f>
        <v>Success</v>
      </c>
      <c r="F1176" s="7" t="str">
        <f>IF(OR(E1176="Success",E1176="Qualified Success"),"Current",IF(E1176="Failure",IF(RIGHT(D1176,6)="Future","Future",IF(RIGHT(D1176,10)="Irrelevant","Irrelevant","Current")),""))</f>
        <v>Current</v>
      </c>
      <c r="G1176" s="7" t="str">
        <f>IF(OR(ISBLANK(D1176),D1176="Unclassifiable &gt;"),"",IF(ISNUMBER(SEARCH("Utterance",D1176)),"Utterance",IF(ISNUMBER(SEARCH("Response",D1176)),"Response",IF(ISNUMBER(SEARCH("Interaction",D1176)),"Interaction",IF(ISNUMBER(SEARCH("System",D1176)),"System","")))))</f>
        <v/>
      </c>
      <c r="H1176" s="7" t="str">
        <f>IF(G1176="Utterance", IF(ISNUMBER(SEARCH("Unrecognized",D1176)), "Unrecognized", IF(ISNUMBER(SEARCH("Mismatched",D1176)), "Mismatched", IF(ISNUMBER(SEARCH("False Positive",D1176)), "False Positive", "Irrelevant"))), "")</f>
        <v/>
      </c>
      <c r="J1176" s="7" t="s">
        <v>3756</v>
      </c>
      <c r="K1176" s="7" t="s">
        <v>3354</v>
      </c>
      <c r="L1176" s="9">
        <v>44988</v>
      </c>
      <c r="M1176" s="13">
        <v>0.42615740740740743</v>
      </c>
      <c r="N1176" s="14">
        <v>204440003537960</v>
      </c>
      <c r="O1176" s="7">
        <f>IF(LEN(TRIM($A1176))=0,0,LEN($A1176)-LEN(SUBSTITUTE($A1176," ",""))+1)</f>
        <v>9</v>
      </c>
      <c r="P1176">
        <f t="shared" si="18"/>
        <v>3411</v>
      </c>
    </row>
    <row r="1177" spans="1:16" ht="144" x14ac:dyDescent="0.2">
      <c r="A1177" s="8" t="s">
        <v>2653</v>
      </c>
      <c r="C1177" s="7" t="s">
        <v>4</v>
      </c>
      <c r="K1177" s="7" t="s">
        <v>3354</v>
      </c>
      <c r="L1177" s="9">
        <v>44988</v>
      </c>
      <c r="M1177" s="13">
        <v>0.42615740740740743</v>
      </c>
      <c r="N1177" s="14">
        <v>204440003537960</v>
      </c>
      <c r="P1177" t="str">
        <f t="shared" si="18"/>
        <v/>
      </c>
    </row>
    <row r="1178" spans="1:16" ht="16" x14ac:dyDescent="0.2">
      <c r="A1178" s="8" t="s">
        <v>1971</v>
      </c>
      <c r="C1178" s="7" t="s">
        <v>2</v>
      </c>
      <c r="D1178" s="7" t="s">
        <v>3391</v>
      </c>
      <c r="E1178" s="7" t="str">
        <f>IF(OR(D1178="", D1178="___"),"", LEFT(D1178,FIND(" &gt;",D1178)-1))</f>
        <v>Failure</v>
      </c>
      <c r="F1178" s="7" t="str">
        <f>IF(OR(E1178="Success",E1178="Qualified Success"),"Current",IF(E1178="Failure",IF(RIGHT(D1178,6)="Future","Future",IF(RIGHT(D1178,10)="Irrelevant","Irrelevant","Current")),""))</f>
        <v>Current</v>
      </c>
      <c r="G1178" s="7" t="str">
        <f>IF(OR(ISBLANK(D1178),D1178="Unclassifiable &gt;"),"",IF(ISNUMBER(SEARCH("Utterance",D1178)),"Utterance",IF(ISNUMBER(SEARCH("Response",D1178)),"Response",IF(ISNUMBER(SEARCH("Interaction",D1178)),"Interaction",IF(ISNUMBER(SEARCH("System",D1178)),"System","")))))</f>
        <v>Utterance</v>
      </c>
      <c r="H1178" s="7" t="str">
        <f>IF(G1178="Utterance", IF(ISNUMBER(SEARCH("Unrecognized",D1178)), "Unrecognized", IF(ISNUMBER(SEARCH("Mismatched",D1178)), "Mismatched", IF(ISNUMBER(SEARCH("False Positive",D1178)), "False Positive", "Irrelevant"))), "")</f>
        <v>Mismatched</v>
      </c>
      <c r="J1178" s="7" t="s">
        <v>3750</v>
      </c>
      <c r="K1178" s="7" t="s">
        <v>3353</v>
      </c>
      <c r="L1178" s="9">
        <v>44988</v>
      </c>
      <c r="M1178" s="13">
        <v>0.4279398148148148</v>
      </c>
      <c r="N1178" s="14">
        <v>204440003490079</v>
      </c>
      <c r="O1178" s="7">
        <f>IF(LEN(TRIM($A1178))=0,0,LEN($A1178)-LEN(SUBSTITUTE($A1178," ",""))+1)</f>
        <v>3</v>
      </c>
      <c r="P1178">
        <f t="shared" si="18"/>
        <v>705</v>
      </c>
    </row>
    <row r="1179" spans="1:16" ht="64" x14ac:dyDescent="0.2">
      <c r="A1179" s="8" t="s">
        <v>254</v>
      </c>
      <c r="C1179" s="7" t="s">
        <v>4</v>
      </c>
      <c r="K1179" s="7" t="s">
        <v>3353</v>
      </c>
      <c r="L1179" s="9">
        <v>44988</v>
      </c>
      <c r="M1179" s="13">
        <v>0.4279398148148148</v>
      </c>
      <c r="N1179" s="14">
        <v>204440003490079</v>
      </c>
      <c r="P1179" t="str">
        <f t="shared" si="18"/>
        <v/>
      </c>
    </row>
    <row r="1180" spans="1:16" ht="16" x14ac:dyDescent="0.2">
      <c r="A1180" s="8" t="s">
        <v>322</v>
      </c>
      <c r="B1180" s="7" t="s">
        <v>3487</v>
      </c>
      <c r="C1180" s="7" t="s">
        <v>2</v>
      </c>
      <c r="D1180" s="7" t="s">
        <v>3389</v>
      </c>
      <c r="E1180" s="7" t="str">
        <f>IF(OR(D1180="", D1180="___"),"", LEFT(D1180,FIND(" &gt;",D1180)-1))</f>
        <v>Success</v>
      </c>
      <c r="F1180" s="7" t="str">
        <f>IF(OR(E1180="Success",E1180="Qualified Success"),"Current",IF(E1180="Failure",IF(RIGHT(D1180,6)="Future","Future",IF(RIGHT(D1180,10)="Irrelevant","Irrelevant","Current")),""))</f>
        <v>Current</v>
      </c>
      <c r="G1180" s="7" t="str">
        <f>IF(OR(ISBLANK(D1180),D1180="Unclassifiable &gt;"),"",IF(ISNUMBER(SEARCH("Utterance",D1180)),"Utterance",IF(ISNUMBER(SEARCH("Response",D1180)),"Response",IF(ISNUMBER(SEARCH("Interaction",D1180)),"Interaction",IF(ISNUMBER(SEARCH("System",D1180)),"System","")))))</f>
        <v/>
      </c>
      <c r="H1180" s="7" t="str">
        <f>IF(G1180="Utterance", IF(ISNUMBER(SEARCH("Unrecognized",D1180)), "Unrecognized", IF(ISNUMBER(SEARCH("Mismatched",D1180)), "Mismatched", IF(ISNUMBER(SEARCH("False Positive",D1180)), "False Positive", "Irrelevant"))), "")</f>
        <v/>
      </c>
      <c r="J1180" s="7" t="s">
        <v>3758</v>
      </c>
      <c r="K1180" s="7" t="s">
        <v>3354</v>
      </c>
      <c r="L1180" s="9">
        <v>44988</v>
      </c>
      <c r="M1180" s="13">
        <v>0.42820601851851853</v>
      </c>
      <c r="N1180" s="14">
        <v>513001895177374</v>
      </c>
      <c r="O1180" s="7">
        <f>IF(LEN(TRIM($A1180))=0,0,LEN($A1180)-LEN(SUBSTITUTE($A1180," ",""))+1)</f>
        <v>4</v>
      </c>
      <c r="P1180">
        <f t="shared" si="18"/>
        <v>3411</v>
      </c>
    </row>
    <row r="1181" spans="1:16" ht="32" x14ac:dyDescent="0.2">
      <c r="A1181" s="8" t="s">
        <v>3369</v>
      </c>
      <c r="C1181" s="7" t="s">
        <v>4</v>
      </c>
      <c r="K1181" s="7" t="s">
        <v>3354</v>
      </c>
      <c r="L1181" s="9">
        <v>44988</v>
      </c>
      <c r="M1181" s="13">
        <v>0.42822916666666666</v>
      </c>
      <c r="N1181" s="14">
        <v>513001895177374</v>
      </c>
      <c r="P1181" t="str">
        <f t="shared" si="18"/>
        <v/>
      </c>
    </row>
    <row r="1182" spans="1:16" ht="32" x14ac:dyDescent="0.2">
      <c r="A1182" s="8" t="s">
        <v>268</v>
      </c>
      <c r="C1182" s="7" t="s">
        <v>4</v>
      </c>
      <c r="K1182" s="7" t="s">
        <v>3354</v>
      </c>
      <c r="L1182" s="9">
        <v>44988</v>
      </c>
      <c r="M1182" s="13">
        <v>0.42822916666666666</v>
      </c>
      <c r="N1182" s="14">
        <v>513001895177374</v>
      </c>
      <c r="P1182" t="str">
        <f t="shared" si="18"/>
        <v/>
      </c>
    </row>
    <row r="1183" spans="1:16" ht="16" x14ac:dyDescent="0.2">
      <c r="A1183" s="8" t="s">
        <v>302</v>
      </c>
      <c r="B1183" s="7" t="s">
        <v>3487</v>
      </c>
      <c r="C1183" s="7" t="s">
        <v>2</v>
      </c>
      <c r="D1183" s="7" t="s">
        <v>3389</v>
      </c>
      <c r="E1183" s="7" t="str">
        <f>IF(OR(D1183="", D1183="___"),"", LEFT(D1183,FIND(" &gt;",D1183)-1))</f>
        <v>Success</v>
      </c>
      <c r="F1183" s="7" t="str">
        <f>IF(OR(E1183="Success",E1183="Qualified Success"),"Current",IF(E1183="Failure",IF(RIGHT(D1183,6)="Future","Future",IF(RIGHT(D1183,10)="Irrelevant","Irrelevant","Current")),""))</f>
        <v>Current</v>
      </c>
      <c r="G1183" s="7" t="str">
        <f>IF(OR(ISBLANK(D1183),D1183="Unclassifiable &gt;"),"",IF(ISNUMBER(SEARCH("Utterance",D1183)),"Utterance",IF(ISNUMBER(SEARCH("Response",D1183)),"Response",IF(ISNUMBER(SEARCH("Interaction",D1183)),"Interaction",IF(ISNUMBER(SEARCH("System",D1183)),"System","")))))</f>
        <v/>
      </c>
      <c r="H1183" s="7" t="str">
        <f>IF(G1183="Utterance", IF(ISNUMBER(SEARCH("Unrecognized",D1183)), "Unrecognized", IF(ISNUMBER(SEARCH("Mismatched",D1183)), "Mismatched", IF(ISNUMBER(SEARCH("False Positive",D1183)), "False Positive", "Irrelevant"))), "")</f>
        <v/>
      </c>
      <c r="J1183" s="7" t="s">
        <v>3428</v>
      </c>
      <c r="K1183" s="7" t="s">
        <v>3354</v>
      </c>
      <c r="L1183" s="9">
        <v>44988</v>
      </c>
      <c r="M1183" s="13">
        <v>0.42824074074074076</v>
      </c>
      <c r="N1183" s="14">
        <v>204440003495282</v>
      </c>
      <c r="O1183" s="7">
        <f>IF(LEN(TRIM($A1183))=0,0,LEN($A1183)-LEN(SUBSTITUTE($A1183," ",""))+1)</f>
        <v>3</v>
      </c>
      <c r="P1183">
        <f t="shared" si="18"/>
        <v>3411</v>
      </c>
    </row>
    <row r="1184" spans="1:16" ht="64" x14ac:dyDescent="0.2">
      <c r="A1184" s="8" t="s">
        <v>220</v>
      </c>
      <c r="C1184" s="7" t="s">
        <v>4</v>
      </c>
      <c r="K1184" s="7" t="s">
        <v>3354</v>
      </c>
      <c r="L1184" s="9">
        <v>44988</v>
      </c>
      <c r="M1184" s="13">
        <v>0.42824074074074076</v>
      </c>
      <c r="N1184" s="14">
        <v>204440003495282</v>
      </c>
      <c r="P1184" t="str">
        <f t="shared" si="18"/>
        <v/>
      </c>
    </row>
    <row r="1185" spans="1:16" ht="32" x14ac:dyDescent="0.2">
      <c r="A1185" s="8" t="s">
        <v>2381</v>
      </c>
      <c r="C1185" s="7" t="s">
        <v>2</v>
      </c>
      <c r="D1185" s="7" t="s">
        <v>3389</v>
      </c>
      <c r="E1185" s="7" t="str">
        <f>IF(OR(D1185="", D1185="___"),"", LEFT(D1185,FIND(" &gt;",D1185)-1))</f>
        <v>Success</v>
      </c>
      <c r="F1185" s="7" t="str">
        <f>IF(OR(E1185="Success",E1185="Qualified Success"),"Current",IF(E1185="Failure",IF(RIGHT(D1185,6)="Future","Future",IF(RIGHT(D1185,10)="Irrelevant","Irrelevant","Current")),""))</f>
        <v>Current</v>
      </c>
      <c r="G1185" s="7" t="str">
        <f>IF(OR(ISBLANK(D1185),D1185="Unclassifiable &gt;"),"",IF(ISNUMBER(SEARCH("Utterance",D1185)),"Utterance",IF(ISNUMBER(SEARCH("Response",D1185)),"Response",IF(ISNUMBER(SEARCH("Interaction",D1185)),"Interaction",IF(ISNUMBER(SEARCH("System",D1185)),"System","")))))</f>
        <v/>
      </c>
      <c r="H1185" s="7" t="str">
        <f>IF(G1185="Utterance", IF(ISNUMBER(SEARCH("Unrecognized",D1185)), "Unrecognized", IF(ISNUMBER(SEARCH("Mismatched",D1185)), "Mismatched", IF(ISNUMBER(SEARCH("False Positive",D1185)), "False Positive", "Irrelevant"))), "")</f>
        <v/>
      </c>
      <c r="J1185" s="7" t="s">
        <v>3741</v>
      </c>
      <c r="K1185" s="7" t="s">
        <v>3353</v>
      </c>
      <c r="L1185" s="9">
        <v>44988</v>
      </c>
      <c r="M1185" s="13">
        <v>0.42832175925925925</v>
      </c>
      <c r="N1185" s="14">
        <v>204440003503891</v>
      </c>
      <c r="O1185" s="7">
        <f>IF(LEN(TRIM($A1185))=0,0,LEN($A1185)-LEN(SUBSTITUTE($A1185," ",""))+1)</f>
        <v>46</v>
      </c>
      <c r="P1185">
        <f t="shared" si="18"/>
        <v>3411</v>
      </c>
    </row>
    <row r="1186" spans="1:16" ht="176" x14ac:dyDescent="0.2">
      <c r="A1186" s="8" t="s">
        <v>417</v>
      </c>
      <c r="C1186" s="7" t="s">
        <v>4</v>
      </c>
      <c r="K1186" s="7" t="s">
        <v>3353</v>
      </c>
      <c r="L1186" s="9">
        <v>44988</v>
      </c>
      <c r="M1186" s="13">
        <v>0.42832175925925925</v>
      </c>
      <c r="N1186" s="14">
        <v>204440003503891</v>
      </c>
      <c r="P1186" t="str">
        <f t="shared" si="18"/>
        <v/>
      </c>
    </row>
    <row r="1187" spans="1:16" ht="16" x14ac:dyDescent="0.2">
      <c r="A1187" s="8" t="s">
        <v>158</v>
      </c>
      <c r="C1187" s="7" t="s">
        <v>2</v>
      </c>
      <c r="D1187" s="7" t="s">
        <v>3389</v>
      </c>
      <c r="E1187" s="7" t="str">
        <f>IF(OR(D1187="", D1187="___"),"", LEFT(D1187,FIND(" &gt;",D1187)-1))</f>
        <v>Success</v>
      </c>
      <c r="F1187" s="7" t="str">
        <f>IF(OR(E1187="Success",E1187="Qualified Success"),"Current",IF(E1187="Failure",IF(RIGHT(D1187,6)="Future","Future",IF(RIGHT(D1187,10)="Irrelevant","Irrelevant","Current")),""))</f>
        <v>Current</v>
      </c>
      <c r="G1187" s="7" t="str">
        <f>IF(OR(ISBLANK(D1187),D1187="Unclassifiable &gt;"),"",IF(ISNUMBER(SEARCH("Utterance",D1187)),"Utterance",IF(ISNUMBER(SEARCH("Response",D1187)),"Response",IF(ISNUMBER(SEARCH("Interaction",D1187)),"Interaction",IF(ISNUMBER(SEARCH("System",D1187)),"System","")))))</f>
        <v/>
      </c>
      <c r="H1187" s="7" t="str">
        <f>IF(G1187="Utterance", IF(ISNUMBER(SEARCH("Unrecognized",D1187)), "Unrecognized", IF(ISNUMBER(SEARCH("Mismatched",D1187)), "Mismatched", IF(ISNUMBER(SEARCH("False Positive",D1187)), "False Positive", "Irrelevant"))), "")</f>
        <v/>
      </c>
      <c r="J1187" s="7" t="s">
        <v>3744</v>
      </c>
      <c r="K1187" s="7" t="s">
        <v>3353</v>
      </c>
      <c r="L1187" s="9">
        <v>44988</v>
      </c>
      <c r="M1187" s="13">
        <v>0.42879629629629629</v>
      </c>
      <c r="N1187" s="14">
        <v>204440003503891</v>
      </c>
      <c r="O1187" s="7">
        <f>IF(LEN(TRIM($A1187))=0,0,LEN($A1187)-LEN(SUBSTITUTE($A1187," ",""))+1)</f>
        <v>4</v>
      </c>
      <c r="P1187">
        <f t="shared" si="18"/>
        <v>3411</v>
      </c>
    </row>
    <row r="1188" spans="1:16" ht="128" x14ac:dyDescent="0.2">
      <c r="A1188" s="8" t="s">
        <v>1839</v>
      </c>
      <c r="C1188" s="7" t="s">
        <v>4</v>
      </c>
      <c r="K1188" s="7" t="s">
        <v>3353</v>
      </c>
      <c r="L1188" s="9">
        <v>44988</v>
      </c>
      <c r="M1188" s="13">
        <v>0.42879629629629629</v>
      </c>
      <c r="N1188" s="14">
        <v>204440003503891</v>
      </c>
      <c r="P1188" t="str">
        <f t="shared" si="18"/>
        <v/>
      </c>
    </row>
    <row r="1189" spans="1:16" ht="16" x14ac:dyDescent="0.2">
      <c r="A1189" s="8" t="s">
        <v>158</v>
      </c>
      <c r="C1189" s="7" t="s">
        <v>2</v>
      </c>
      <c r="D1189" s="7" t="s">
        <v>3389</v>
      </c>
      <c r="E1189" s="7" t="str">
        <f>IF(OR(D1189="", D1189="___"),"", LEFT(D1189,FIND(" &gt;",D1189)-1))</f>
        <v>Success</v>
      </c>
      <c r="F1189" s="7" t="str">
        <f>IF(OR(E1189="Success",E1189="Qualified Success"),"Current",IF(E1189="Failure",IF(RIGHT(D1189,6)="Future","Future",IF(RIGHT(D1189,10)="Irrelevant","Irrelevant","Current")),""))</f>
        <v>Current</v>
      </c>
      <c r="G1189" s="7" t="str">
        <f>IF(OR(ISBLANK(D1189),D1189="Unclassifiable &gt;"),"",IF(ISNUMBER(SEARCH("Utterance",D1189)),"Utterance",IF(ISNUMBER(SEARCH("Response",D1189)),"Response",IF(ISNUMBER(SEARCH("Interaction",D1189)),"Interaction",IF(ISNUMBER(SEARCH("System",D1189)),"System","")))))</f>
        <v/>
      </c>
      <c r="H1189" s="7" t="str">
        <f>IF(G1189="Utterance", IF(ISNUMBER(SEARCH("Unrecognized",D1189)), "Unrecognized", IF(ISNUMBER(SEARCH("Mismatched",D1189)), "Mismatched", IF(ISNUMBER(SEARCH("False Positive",D1189)), "False Positive", "Irrelevant"))), "")</f>
        <v/>
      </c>
      <c r="J1189" s="7" t="s">
        <v>3744</v>
      </c>
      <c r="K1189" s="7" t="s">
        <v>3354</v>
      </c>
      <c r="L1189" s="9">
        <v>44988</v>
      </c>
      <c r="M1189" s="13">
        <v>0.43035879629629631</v>
      </c>
      <c r="N1189" s="14">
        <v>513003254341903</v>
      </c>
      <c r="O1189" s="7">
        <f>IF(LEN(TRIM($A1189))=0,0,LEN($A1189)-LEN(SUBSTITUTE($A1189," ",""))+1)</f>
        <v>4</v>
      </c>
      <c r="P1189">
        <f t="shared" si="18"/>
        <v>3411</v>
      </c>
    </row>
    <row r="1190" spans="1:16" ht="128" x14ac:dyDescent="0.2">
      <c r="A1190" s="8" t="s">
        <v>1839</v>
      </c>
      <c r="C1190" s="7" t="s">
        <v>4</v>
      </c>
      <c r="K1190" s="7" t="s">
        <v>3354</v>
      </c>
      <c r="L1190" s="9">
        <v>44988</v>
      </c>
      <c r="M1190" s="13">
        <v>0.43035879629629631</v>
      </c>
      <c r="N1190" s="14">
        <v>513003254341903</v>
      </c>
      <c r="P1190" t="str">
        <f t="shared" si="18"/>
        <v/>
      </c>
    </row>
    <row r="1191" spans="1:16" ht="16" x14ac:dyDescent="0.2">
      <c r="A1191" s="8" t="s">
        <v>223</v>
      </c>
      <c r="B1191" s="7" t="s">
        <v>3487</v>
      </c>
      <c r="C1191" s="7" t="s">
        <v>2</v>
      </c>
      <c r="D1191" s="7" t="s">
        <v>3389</v>
      </c>
      <c r="E1191" s="7" t="str">
        <f>IF(OR(D1191="", D1191="___"),"", LEFT(D1191,FIND(" &gt;",D1191)-1))</f>
        <v>Success</v>
      </c>
      <c r="F1191" s="7" t="str">
        <f>IF(OR(E1191="Success",E1191="Qualified Success"),"Current",IF(E1191="Failure",IF(RIGHT(D1191,6)="Future","Future",IF(RIGHT(D1191,10)="Irrelevant","Irrelevant","Current")),""))</f>
        <v>Current</v>
      </c>
      <c r="G1191" s="7" t="str">
        <f>IF(OR(ISBLANK(D1191),D1191="Unclassifiable &gt;"),"",IF(ISNUMBER(SEARCH("Utterance",D1191)),"Utterance",IF(ISNUMBER(SEARCH("Response",D1191)),"Response",IF(ISNUMBER(SEARCH("Interaction",D1191)),"Interaction",IF(ISNUMBER(SEARCH("System",D1191)),"System","")))))</f>
        <v/>
      </c>
      <c r="H1191" s="7" t="str">
        <f>IF(G1191="Utterance", IF(ISNUMBER(SEARCH("Unrecognized",D1191)), "Unrecognized", IF(ISNUMBER(SEARCH("Mismatched",D1191)), "Mismatched", IF(ISNUMBER(SEARCH("False Positive",D1191)), "False Positive", "Irrelevant"))), "")</f>
        <v/>
      </c>
      <c r="J1191" s="7" t="s">
        <v>3744</v>
      </c>
      <c r="K1191" s="7" t="s">
        <v>3353</v>
      </c>
      <c r="L1191" s="9">
        <v>44988</v>
      </c>
      <c r="M1191" s="13">
        <v>0.43150462962962965</v>
      </c>
      <c r="N1191" s="14">
        <v>513002458113917</v>
      </c>
      <c r="O1191" s="7">
        <f>IF(LEN(TRIM($A1191))=0,0,LEN($A1191)-LEN(SUBSTITUTE($A1191," ",""))+1)</f>
        <v>3</v>
      </c>
      <c r="P1191">
        <f t="shared" si="18"/>
        <v>3411</v>
      </c>
    </row>
    <row r="1192" spans="1:16" ht="128" x14ac:dyDescent="0.2">
      <c r="A1192" s="8" t="s">
        <v>1839</v>
      </c>
      <c r="C1192" s="7" t="s">
        <v>4</v>
      </c>
      <c r="K1192" s="7" t="s">
        <v>3353</v>
      </c>
      <c r="L1192" s="9">
        <v>44988</v>
      </c>
      <c r="M1192" s="13">
        <v>0.43150462962962965</v>
      </c>
      <c r="N1192" s="14">
        <v>513002458113917</v>
      </c>
      <c r="P1192" t="str">
        <f t="shared" si="18"/>
        <v/>
      </c>
    </row>
    <row r="1193" spans="1:16" ht="16" x14ac:dyDescent="0.2">
      <c r="A1193" s="8" t="s">
        <v>2679</v>
      </c>
      <c r="C1193" s="7" t="s">
        <v>2</v>
      </c>
      <c r="D1193" s="7" t="s">
        <v>3389</v>
      </c>
      <c r="E1193" s="7" t="str">
        <f>IF(OR(D1193="", D1193="___"),"", LEFT(D1193,FIND(" &gt;",D1193)-1))</f>
        <v>Success</v>
      </c>
      <c r="F1193" s="7" t="str">
        <f>IF(OR(E1193="Success",E1193="Qualified Success"),"Current",IF(E1193="Failure",IF(RIGHT(D1193,6)="Future","Future",IF(RIGHT(D1193,10)="Irrelevant","Irrelevant","Current")),""))</f>
        <v>Current</v>
      </c>
      <c r="G1193" s="7" t="str">
        <f>IF(OR(ISBLANK(D1193),D1193="Unclassifiable &gt;"),"",IF(ISNUMBER(SEARCH("Utterance",D1193)),"Utterance",IF(ISNUMBER(SEARCH("Response",D1193)),"Response",IF(ISNUMBER(SEARCH("Interaction",D1193)),"Interaction",IF(ISNUMBER(SEARCH("System",D1193)),"System","")))))</f>
        <v/>
      </c>
      <c r="H1193" s="7" t="str">
        <f>IF(G1193="Utterance", IF(ISNUMBER(SEARCH("Unrecognized",D1193)), "Unrecognized", IF(ISNUMBER(SEARCH("Mismatched",D1193)), "Mismatched", IF(ISNUMBER(SEARCH("False Positive",D1193)), "False Positive", "Irrelevant"))), "")</f>
        <v/>
      </c>
      <c r="J1193" s="7" t="s">
        <v>3743</v>
      </c>
      <c r="K1193" s="7" t="s">
        <v>3353</v>
      </c>
      <c r="L1193" s="9">
        <v>44988</v>
      </c>
      <c r="M1193" s="13">
        <v>0.434537037037037</v>
      </c>
      <c r="N1193" s="14">
        <v>204440003541651</v>
      </c>
      <c r="O1193" s="7">
        <f>IF(LEN(TRIM($A1193))=0,0,LEN($A1193)-LEN(SUBSTITUTE($A1193," ",""))+1)</f>
        <v>5</v>
      </c>
      <c r="P1193">
        <f t="shared" si="18"/>
        <v>3411</v>
      </c>
    </row>
    <row r="1194" spans="1:16" ht="144" x14ac:dyDescent="0.2">
      <c r="A1194" s="8" t="s">
        <v>250</v>
      </c>
      <c r="C1194" s="7" t="s">
        <v>4</v>
      </c>
      <c r="K1194" s="7" t="s">
        <v>3353</v>
      </c>
      <c r="L1194" s="9">
        <v>44988</v>
      </c>
      <c r="M1194" s="13">
        <v>0.43456018518518519</v>
      </c>
      <c r="N1194" s="14">
        <v>204440003541651</v>
      </c>
      <c r="P1194" t="str">
        <f t="shared" si="18"/>
        <v/>
      </c>
    </row>
    <row r="1195" spans="1:16" ht="16" x14ac:dyDescent="0.2">
      <c r="A1195" s="8" t="s">
        <v>2654</v>
      </c>
      <c r="C1195" s="7" t="s">
        <v>2</v>
      </c>
      <c r="D1195" s="7" t="s">
        <v>3389</v>
      </c>
      <c r="E1195" s="7" t="str">
        <f>IF(OR(D1195="", D1195="___"),"", LEFT(D1195,FIND(" &gt;",D1195)-1))</f>
        <v>Success</v>
      </c>
      <c r="F1195" s="7" t="str">
        <f>IF(OR(E1195="Success",E1195="Qualified Success"),"Current",IF(E1195="Failure",IF(RIGHT(D1195,6)="Future","Future",IF(RIGHT(D1195,10)="Irrelevant","Irrelevant","Current")),""))</f>
        <v>Current</v>
      </c>
      <c r="G1195" s="7" t="str">
        <f>IF(OR(ISBLANK(D1195),D1195="Unclassifiable &gt;"),"",IF(ISNUMBER(SEARCH("Utterance",D1195)),"Utterance",IF(ISNUMBER(SEARCH("Response",D1195)),"Response",IF(ISNUMBER(SEARCH("Interaction",D1195)),"Interaction",IF(ISNUMBER(SEARCH("System",D1195)),"System","")))))</f>
        <v/>
      </c>
      <c r="H1195" s="7" t="str">
        <f>IF(G1195="Utterance", IF(ISNUMBER(SEARCH("Unrecognized",D1195)), "Unrecognized", IF(ISNUMBER(SEARCH("Mismatched",D1195)), "Mismatched", IF(ISNUMBER(SEARCH("False Positive",D1195)), "False Positive", "Irrelevant"))), "")</f>
        <v/>
      </c>
      <c r="J1195" s="7" t="s">
        <v>3755</v>
      </c>
      <c r="K1195" s="7" t="s">
        <v>3354</v>
      </c>
      <c r="L1195" s="9">
        <v>44988</v>
      </c>
      <c r="M1195" s="13">
        <v>0.43459490740740742</v>
      </c>
      <c r="N1195" s="14">
        <v>204440003537960</v>
      </c>
      <c r="O1195" s="7">
        <f>IF(LEN(TRIM($A1195))=0,0,LEN($A1195)-LEN(SUBSTITUTE($A1195," ",""))+1)</f>
        <v>14</v>
      </c>
      <c r="P1195">
        <f t="shared" si="18"/>
        <v>3411</v>
      </c>
    </row>
    <row r="1196" spans="1:16" ht="208" x14ac:dyDescent="0.2">
      <c r="A1196" s="8" t="s">
        <v>277</v>
      </c>
      <c r="C1196" s="7" t="s">
        <v>4</v>
      </c>
      <c r="K1196" s="7" t="s">
        <v>3354</v>
      </c>
      <c r="L1196" s="9">
        <v>44988</v>
      </c>
      <c r="M1196" s="13">
        <v>0.43459490740740742</v>
      </c>
      <c r="N1196" s="14">
        <v>204440003537960</v>
      </c>
      <c r="P1196" t="str">
        <f t="shared" si="18"/>
        <v/>
      </c>
    </row>
    <row r="1197" spans="1:16" ht="16" x14ac:dyDescent="0.2">
      <c r="A1197" s="8" t="s">
        <v>1349</v>
      </c>
      <c r="C1197" s="7" t="s">
        <v>2</v>
      </c>
      <c r="D1197" s="7" t="s">
        <v>3389</v>
      </c>
      <c r="E1197" s="7" t="str">
        <f>IF(OR(D1197="", D1197="___"),"", LEFT(D1197,FIND(" &gt;",D1197)-1))</f>
        <v>Success</v>
      </c>
      <c r="F1197" s="7" t="str">
        <f>IF(OR(E1197="Success",E1197="Qualified Success"),"Current",IF(E1197="Failure",IF(RIGHT(D1197,6)="Future","Future",IF(RIGHT(D1197,10)="Irrelevant","Irrelevant","Current")),""))</f>
        <v>Current</v>
      </c>
      <c r="G1197" s="7" t="str">
        <f>IF(OR(ISBLANK(D1197),D1197="Unclassifiable &gt;"),"",IF(ISNUMBER(SEARCH("Utterance",D1197)),"Utterance",IF(ISNUMBER(SEARCH("Response",D1197)),"Response",IF(ISNUMBER(SEARCH("Interaction",D1197)),"Interaction",IF(ISNUMBER(SEARCH("System",D1197)),"System","")))))</f>
        <v/>
      </c>
      <c r="H1197" s="7" t="str">
        <f>IF(G1197="Utterance", IF(ISNUMBER(SEARCH("Unrecognized",D1197)), "Unrecognized", IF(ISNUMBER(SEARCH("Mismatched",D1197)), "Mismatched", IF(ISNUMBER(SEARCH("False Positive",D1197)), "False Positive", "Irrelevant"))), "")</f>
        <v/>
      </c>
      <c r="J1197" s="7" t="s">
        <v>3756</v>
      </c>
      <c r="K1197" s="7" t="s">
        <v>3353</v>
      </c>
      <c r="L1197" s="9">
        <v>44988</v>
      </c>
      <c r="M1197" s="13">
        <v>0.43589120370370371</v>
      </c>
      <c r="N1197" s="14">
        <v>202000334825224</v>
      </c>
      <c r="O1197" s="7">
        <f>IF(LEN(TRIM($A1197))=0,0,LEN($A1197)-LEN(SUBSTITUTE($A1197," ",""))+1)</f>
        <v>2</v>
      </c>
      <c r="P1197">
        <f t="shared" si="18"/>
        <v>3411</v>
      </c>
    </row>
    <row r="1198" spans="1:16" ht="144" x14ac:dyDescent="0.2">
      <c r="A1198" s="8" t="s">
        <v>2862</v>
      </c>
      <c r="C1198" s="7" t="s">
        <v>4</v>
      </c>
      <c r="K1198" s="7" t="s">
        <v>3353</v>
      </c>
      <c r="L1198" s="9">
        <v>44988</v>
      </c>
      <c r="M1198" s="13">
        <v>0.43590277777777775</v>
      </c>
      <c r="N1198" s="14">
        <v>202000334825224</v>
      </c>
      <c r="P1198" t="str">
        <f t="shared" si="18"/>
        <v/>
      </c>
    </row>
    <row r="1199" spans="1:16" ht="16" x14ac:dyDescent="0.2">
      <c r="A1199" s="8" t="s">
        <v>2225</v>
      </c>
      <c r="C1199" s="7" t="s">
        <v>2</v>
      </c>
      <c r="D1199" s="7" t="s">
        <v>3391</v>
      </c>
      <c r="E1199" s="7" t="str">
        <f>IF(OR(D1199="", D1199="___"),"", LEFT(D1199,FIND(" &gt;",D1199)-1))</f>
        <v>Failure</v>
      </c>
      <c r="F1199" s="7" t="str">
        <f>IF(OR(E1199="Success",E1199="Qualified Success"),"Current",IF(E1199="Failure",IF(RIGHT(D1199,6)="Future","Future",IF(RIGHT(D1199,10)="Irrelevant","Irrelevant","Current")),""))</f>
        <v>Current</v>
      </c>
      <c r="G1199" s="7" t="str">
        <f>IF(OR(ISBLANK(D1199),D1199="Unclassifiable &gt;"),"",IF(ISNUMBER(SEARCH("Utterance",D1199)),"Utterance",IF(ISNUMBER(SEARCH("Response",D1199)),"Response",IF(ISNUMBER(SEARCH("Interaction",D1199)),"Interaction",IF(ISNUMBER(SEARCH("System",D1199)),"System","")))))</f>
        <v>Utterance</v>
      </c>
      <c r="H1199" s="7" t="str">
        <f>IF(G1199="Utterance", IF(ISNUMBER(SEARCH("Unrecognized",D1199)), "Unrecognized", IF(ISNUMBER(SEARCH("Mismatched",D1199)), "Mismatched", IF(ISNUMBER(SEARCH("False Positive",D1199)), "False Positive", "Irrelevant"))), "")</f>
        <v>Mismatched</v>
      </c>
      <c r="J1199" s="7" t="s">
        <v>3750</v>
      </c>
      <c r="K1199" s="7" t="s">
        <v>3353</v>
      </c>
      <c r="L1199" s="9">
        <v>44988</v>
      </c>
      <c r="M1199" s="13">
        <v>0.43652777777777779</v>
      </c>
      <c r="N1199" s="14">
        <v>204440003498527</v>
      </c>
      <c r="O1199" s="7">
        <f>IF(LEN(TRIM($A1199))=0,0,LEN($A1199)-LEN(SUBSTITUTE($A1199," ",""))+1)</f>
        <v>9</v>
      </c>
      <c r="P1199">
        <f t="shared" si="18"/>
        <v>705</v>
      </c>
    </row>
    <row r="1200" spans="1:16" ht="160" x14ac:dyDescent="0.2">
      <c r="A1200" s="8" t="s">
        <v>2226</v>
      </c>
      <c r="C1200" s="7" t="s">
        <v>4</v>
      </c>
      <c r="K1200" s="7" t="s">
        <v>3353</v>
      </c>
      <c r="L1200" s="9">
        <v>44988</v>
      </c>
      <c r="M1200" s="13">
        <v>0.43652777777777779</v>
      </c>
      <c r="N1200" s="14">
        <v>204440003498527</v>
      </c>
      <c r="P1200" t="str">
        <f t="shared" si="18"/>
        <v/>
      </c>
    </row>
    <row r="1201" spans="1:16" ht="16" x14ac:dyDescent="0.2">
      <c r="A1201" s="8" t="s">
        <v>1377</v>
      </c>
      <c r="C1201" s="7" t="s">
        <v>2</v>
      </c>
      <c r="D1201" s="7" t="s">
        <v>3389</v>
      </c>
      <c r="E1201" s="7" t="str">
        <f>IF(OR(D1201="", D1201="___"),"", LEFT(D1201,FIND(" &gt;",D1201)-1))</f>
        <v>Success</v>
      </c>
      <c r="F1201" s="7" t="str">
        <f>IF(OR(E1201="Success",E1201="Qualified Success"),"Current",IF(E1201="Failure",IF(RIGHT(D1201,6)="Future","Future",IF(RIGHT(D1201,10)="Irrelevant","Irrelevant","Current")),""))</f>
        <v>Current</v>
      </c>
      <c r="G1201" s="7" t="str">
        <f>IF(OR(ISBLANK(D1201),D1201="Unclassifiable &gt;"),"",IF(ISNUMBER(SEARCH("Utterance",D1201)),"Utterance",IF(ISNUMBER(SEARCH("Response",D1201)),"Response",IF(ISNUMBER(SEARCH("Interaction",D1201)),"Interaction",IF(ISNUMBER(SEARCH("System",D1201)),"System","")))))</f>
        <v/>
      </c>
      <c r="H1201" s="7" t="str">
        <f>IF(G1201="Utterance", IF(ISNUMBER(SEARCH("Unrecognized",D1201)), "Unrecognized", IF(ISNUMBER(SEARCH("Mismatched",D1201)), "Mismatched", IF(ISNUMBER(SEARCH("False Positive",D1201)), "False Positive", "Irrelevant"))), "")</f>
        <v/>
      </c>
      <c r="J1201" s="7" t="s">
        <v>3750</v>
      </c>
      <c r="K1201" s="7" t="s">
        <v>3353</v>
      </c>
      <c r="L1201" s="9">
        <v>44988</v>
      </c>
      <c r="M1201" s="13">
        <v>0.43741898148148151</v>
      </c>
      <c r="N1201" s="14">
        <v>204440003498527</v>
      </c>
      <c r="O1201" s="7">
        <f>IF(LEN(TRIM($A1201))=0,0,LEN($A1201)-LEN(SUBSTITUTE($A1201," ",""))+1)</f>
        <v>11</v>
      </c>
      <c r="P1201">
        <f t="shared" si="18"/>
        <v>3411</v>
      </c>
    </row>
    <row r="1202" spans="1:16" ht="240" x14ac:dyDescent="0.2">
      <c r="A1202" s="8" t="s">
        <v>2224</v>
      </c>
      <c r="C1202" s="7" t="s">
        <v>4</v>
      </c>
      <c r="K1202" s="7" t="s">
        <v>3353</v>
      </c>
      <c r="L1202" s="9">
        <v>44988</v>
      </c>
      <c r="M1202" s="13">
        <v>0.43741898148148151</v>
      </c>
      <c r="N1202" s="14">
        <v>204440003498527</v>
      </c>
      <c r="P1202" t="str">
        <f t="shared" si="18"/>
        <v/>
      </c>
    </row>
    <row r="1203" spans="1:16" ht="16" x14ac:dyDescent="0.2">
      <c r="A1203" s="8" t="s">
        <v>158</v>
      </c>
      <c r="C1203" s="7" t="s">
        <v>2</v>
      </c>
      <c r="D1203" s="7" t="s">
        <v>3389</v>
      </c>
      <c r="E1203" s="7" t="str">
        <f>IF(OR(D1203="", D1203="___"),"", LEFT(D1203,FIND(" &gt;",D1203)-1))</f>
        <v>Success</v>
      </c>
      <c r="F1203" s="7" t="str">
        <f>IF(OR(E1203="Success",E1203="Qualified Success"),"Current",IF(E1203="Failure",IF(RIGHT(D1203,6)="Future","Future",IF(RIGHT(D1203,10)="Irrelevant","Irrelevant","Current")),""))</f>
        <v>Current</v>
      </c>
      <c r="G1203" s="7" t="str">
        <f>IF(OR(ISBLANK(D1203),D1203="Unclassifiable &gt;"),"",IF(ISNUMBER(SEARCH("Utterance",D1203)),"Utterance",IF(ISNUMBER(SEARCH("Response",D1203)),"Response",IF(ISNUMBER(SEARCH("Interaction",D1203)),"Interaction",IF(ISNUMBER(SEARCH("System",D1203)),"System","")))))</f>
        <v/>
      </c>
      <c r="H1203" s="7" t="str">
        <f>IF(G1203="Utterance", IF(ISNUMBER(SEARCH("Unrecognized",D1203)), "Unrecognized", IF(ISNUMBER(SEARCH("Mismatched",D1203)), "Mismatched", IF(ISNUMBER(SEARCH("False Positive",D1203)), "False Positive", "Irrelevant"))), "")</f>
        <v/>
      </c>
      <c r="J1203" s="7" t="s">
        <v>3744</v>
      </c>
      <c r="K1203" s="7" t="s">
        <v>3354</v>
      </c>
      <c r="L1203" s="9">
        <v>44988</v>
      </c>
      <c r="M1203" s="13">
        <v>0.43891203703703702</v>
      </c>
      <c r="N1203" s="14">
        <v>202000376414259</v>
      </c>
      <c r="O1203" s="7">
        <f>IF(LEN(TRIM($A1203))=0,0,LEN($A1203)-LEN(SUBSTITUTE($A1203," ",""))+1)</f>
        <v>4</v>
      </c>
      <c r="P1203">
        <f t="shared" si="18"/>
        <v>3411</v>
      </c>
    </row>
    <row r="1204" spans="1:16" ht="128" x14ac:dyDescent="0.2">
      <c r="A1204" s="8" t="s">
        <v>1839</v>
      </c>
      <c r="C1204" s="7" t="s">
        <v>4</v>
      </c>
      <c r="K1204" s="7" t="s">
        <v>3354</v>
      </c>
      <c r="L1204" s="9">
        <v>44988</v>
      </c>
      <c r="M1204" s="13">
        <v>0.43891203703703702</v>
      </c>
      <c r="N1204" s="14">
        <v>202000376414259</v>
      </c>
      <c r="P1204" t="str">
        <f t="shared" si="18"/>
        <v/>
      </c>
    </row>
    <row r="1205" spans="1:16" ht="16" x14ac:dyDescent="0.2">
      <c r="A1205" s="8" t="s">
        <v>387</v>
      </c>
      <c r="C1205" s="7" t="s">
        <v>2</v>
      </c>
      <c r="D1205" s="7" t="s">
        <v>3389</v>
      </c>
      <c r="E1205" s="7" t="str">
        <f>IF(OR(D1205="", D1205="___"),"", LEFT(D1205,FIND(" &gt;",D1205)-1))</f>
        <v>Success</v>
      </c>
      <c r="F1205" s="7" t="str">
        <f>IF(OR(E1205="Success",E1205="Qualified Success"),"Current",IF(E1205="Failure",IF(RIGHT(D1205,6)="Future","Future",IF(RIGHT(D1205,10)="Irrelevant","Irrelevant","Current")),""))</f>
        <v>Current</v>
      </c>
      <c r="G1205" s="7" t="str">
        <f>IF(OR(ISBLANK(D1205),D1205="Unclassifiable &gt;"),"",IF(ISNUMBER(SEARCH("Utterance",D1205)),"Utterance",IF(ISNUMBER(SEARCH("Response",D1205)),"Response",IF(ISNUMBER(SEARCH("Interaction",D1205)),"Interaction",IF(ISNUMBER(SEARCH("System",D1205)),"System","")))))</f>
        <v/>
      </c>
      <c r="H1205" s="7" t="str">
        <f>IF(G1205="Utterance", IF(ISNUMBER(SEARCH("Unrecognized",D1205)), "Unrecognized", IF(ISNUMBER(SEARCH("Mismatched",D1205)), "Mismatched", IF(ISNUMBER(SEARCH("False Positive",D1205)), "False Positive", "Irrelevant"))), "")</f>
        <v/>
      </c>
      <c r="J1205" s="7" t="s">
        <v>3741</v>
      </c>
      <c r="K1205" s="7" t="s">
        <v>3354</v>
      </c>
      <c r="L1205" s="9">
        <v>44988</v>
      </c>
      <c r="M1205" s="13">
        <v>0.43975694444444446</v>
      </c>
      <c r="N1205" s="14">
        <v>204440003492674</v>
      </c>
      <c r="O1205" s="7">
        <f>IF(LEN(TRIM($A1205))=0,0,LEN($A1205)-LEN(SUBSTITUTE($A1205," ",""))+1)</f>
        <v>2</v>
      </c>
      <c r="P1205">
        <f t="shared" si="18"/>
        <v>3411</v>
      </c>
    </row>
    <row r="1206" spans="1:16" ht="160" x14ac:dyDescent="0.2">
      <c r="A1206" s="8" t="s">
        <v>238</v>
      </c>
      <c r="C1206" s="7" t="s">
        <v>4</v>
      </c>
      <c r="K1206" s="7" t="s">
        <v>3354</v>
      </c>
      <c r="L1206" s="9">
        <v>44988</v>
      </c>
      <c r="M1206" s="13">
        <v>0.43975694444444446</v>
      </c>
      <c r="N1206" s="14">
        <v>204440003492674</v>
      </c>
      <c r="P1206" t="str">
        <f t="shared" si="18"/>
        <v/>
      </c>
    </row>
    <row r="1207" spans="1:16" ht="16" x14ac:dyDescent="0.2">
      <c r="A1207" s="8" t="s">
        <v>223</v>
      </c>
      <c r="B1207" s="7" t="s">
        <v>3487</v>
      </c>
      <c r="C1207" s="7" t="s">
        <v>2</v>
      </c>
      <c r="D1207" s="7" t="s">
        <v>3389</v>
      </c>
      <c r="E1207" s="7" t="str">
        <f>IF(OR(D1207="", D1207="___"),"", LEFT(D1207,FIND(" &gt;",D1207)-1))</f>
        <v>Success</v>
      </c>
      <c r="F1207" s="7" t="str">
        <f>IF(OR(E1207="Success",E1207="Qualified Success"),"Current",IF(E1207="Failure",IF(RIGHT(D1207,6)="Future","Future",IF(RIGHT(D1207,10)="Irrelevant","Irrelevant","Current")),""))</f>
        <v>Current</v>
      </c>
      <c r="G1207" s="7" t="str">
        <f>IF(OR(ISBLANK(D1207),D1207="Unclassifiable &gt;"),"",IF(ISNUMBER(SEARCH("Utterance",D1207)),"Utterance",IF(ISNUMBER(SEARCH("Response",D1207)),"Response",IF(ISNUMBER(SEARCH("Interaction",D1207)),"Interaction",IF(ISNUMBER(SEARCH("System",D1207)),"System","")))))</f>
        <v/>
      </c>
      <c r="H1207" s="7" t="str">
        <f>IF(G1207="Utterance", IF(ISNUMBER(SEARCH("Unrecognized",D1207)), "Unrecognized", IF(ISNUMBER(SEARCH("Mismatched",D1207)), "Mismatched", IF(ISNUMBER(SEARCH("False Positive",D1207)), "False Positive", "Irrelevant"))), "")</f>
        <v/>
      </c>
      <c r="J1207" s="7" t="s">
        <v>3744</v>
      </c>
      <c r="K1207" s="7" t="s">
        <v>3353</v>
      </c>
      <c r="L1207" s="9">
        <v>44988</v>
      </c>
      <c r="M1207" s="13">
        <v>0.44041666666666668</v>
      </c>
      <c r="N1207" s="14">
        <v>204440003541163</v>
      </c>
      <c r="O1207" s="7">
        <f>IF(LEN(TRIM($A1207))=0,0,LEN($A1207)-LEN(SUBSTITUTE($A1207," ",""))+1)</f>
        <v>3</v>
      </c>
      <c r="P1207">
        <f t="shared" si="18"/>
        <v>3411</v>
      </c>
    </row>
    <row r="1208" spans="1:16" ht="128" x14ac:dyDescent="0.2">
      <c r="A1208" s="8" t="s">
        <v>1839</v>
      </c>
      <c r="C1208" s="7" t="s">
        <v>4</v>
      </c>
      <c r="K1208" s="7" t="s">
        <v>3353</v>
      </c>
      <c r="L1208" s="9">
        <v>44988</v>
      </c>
      <c r="M1208" s="13">
        <v>0.44041666666666668</v>
      </c>
      <c r="N1208" s="14">
        <v>204440003541163</v>
      </c>
      <c r="P1208" t="str">
        <f t="shared" si="18"/>
        <v/>
      </c>
    </row>
    <row r="1209" spans="1:16" ht="16" x14ac:dyDescent="0.2">
      <c r="A1209" s="8" t="s">
        <v>1993</v>
      </c>
      <c r="C1209" s="7" t="s">
        <v>2</v>
      </c>
      <c r="D1209" s="7" t="s">
        <v>3389</v>
      </c>
      <c r="E1209" s="7" t="str">
        <f>IF(OR(D1209="", D1209="___"),"", LEFT(D1209,FIND(" &gt;",D1209)-1))</f>
        <v>Success</v>
      </c>
      <c r="F1209" s="7" t="str">
        <f>IF(OR(E1209="Success",E1209="Qualified Success"),"Current",IF(E1209="Failure",IF(RIGHT(D1209,6)="Future","Future",IF(RIGHT(D1209,10)="Irrelevant","Irrelevant","Current")),""))</f>
        <v>Current</v>
      </c>
      <c r="G1209" s="7" t="str">
        <f>IF(OR(ISBLANK(D1209),D1209="Unclassifiable &gt;"),"",IF(ISNUMBER(SEARCH("Utterance",D1209)),"Utterance",IF(ISNUMBER(SEARCH("Response",D1209)),"Response",IF(ISNUMBER(SEARCH("Interaction",D1209)),"Interaction",IF(ISNUMBER(SEARCH("System",D1209)),"System","")))))</f>
        <v/>
      </c>
      <c r="H1209" s="7" t="str">
        <f>IF(G1209="Utterance", IF(ISNUMBER(SEARCH("Unrecognized",D1209)), "Unrecognized", IF(ISNUMBER(SEARCH("Mismatched",D1209)), "Mismatched", IF(ISNUMBER(SEARCH("False Positive",D1209)), "False Positive", "Irrelevant"))), "")</f>
        <v/>
      </c>
      <c r="J1209" s="7" t="s">
        <v>3741</v>
      </c>
      <c r="K1209" s="7" t="s">
        <v>3353</v>
      </c>
      <c r="L1209" s="9">
        <v>44988</v>
      </c>
      <c r="M1209" s="13">
        <v>0.44384259259259262</v>
      </c>
      <c r="N1209" s="14">
        <v>204440003505994</v>
      </c>
      <c r="O1209" s="7">
        <f>IF(LEN(TRIM($A1209))=0,0,LEN($A1209)-LEN(SUBSTITUTE($A1209," ",""))+1)</f>
        <v>4</v>
      </c>
      <c r="P1209">
        <f t="shared" si="18"/>
        <v>3411</v>
      </c>
    </row>
    <row r="1210" spans="1:16" ht="144" x14ac:dyDescent="0.2">
      <c r="A1210" s="8" t="s">
        <v>250</v>
      </c>
      <c r="C1210" s="7" t="s">
        <v>4</v>
      </c>
      <c r="K1210" s="7" t="s">
        <v>3353</v>
      </c>
      <c r="L1210" s="9">
        <v>44988</v>
      </c>
      <c r="M1210" s="13">
        <v>0.44386574074074076</v>
      </c>
      <c r="N1210" s="14">
        <v>204440003505994</v>
      </c>
      <c r="P1210" t="str">
        <f t="shared" si="18"/>
        <v/>
      </c>
    </row>
    <row r="1211" spans="1:16" ht="16" x14ac:dyDescent="0.2">
      <c r="A1211" s="8" t="s">
        <v>550</v>
      </c>
      <c r="C1211" s="7" t="s">
        <v>2</v>
      </c>
      <c r="D1211" s="7" t="s">
        <v>3389</v>
      </c>
      <c r="E1211" s="7" t="str">
        <f>IF(OR(D1211="", D1211="___"),"", LEFT(D1211,FIND(" &gt;",D1211)-1))</f>
        <v>Success</v>
      </c>
      <c r="F1211" s="7" t="str">
        <f>IF(OR(E1211="Success",E1211="Qualified Success"),"Current",IF(E1211="Failure",IF(RIGHT(D1211,6)="Future","Future",IF(RIGHT(D1211,10)="Irrelevant","Irrelevant","Current")),""))</f>
        <v>Current</v>
      </c>
      <c r="G1211" s="7" t="str">
        <f>IF(OR(ISBLANK(D1211),D1211="Unclassifiable &gt;"),"",IF(ISNUMBER(SEARCH("Utterance",D1211)),"Utterance",IF(ISNUMBER(SEARCH("Response",D1211)),"Response",IF(ISNUMBER(SEARCH("Interaction",D1211)),"Interaction",IF(ISNUMBER(SEARCH("System",D1211)),"System","")))))</f>
        <v/>
      </c>
      <c r="H1211" s="7" t="str">
        <f>IF(G1211="Utterance", IF(ISNUMBER(SEARCH("Unrecognized",D1211)), "Unrecognized", IF(ISNUMBER(SEARCH("Mismatched",D1211)), "Mismatched", IF(ISNUMBER(SEARCH("False Positive",D1211)), "False Positive", "Irrelevant"))), "")</f>
        <v/>
      </c>
      <c r="J1211" s="7" t="s">
        <v>3741</v>
      </c>
      <c r="K1211" s="7" t="s">
        <v>3353</v>
      </c>
      <c r="L1211" s="9">
        <v>44988</v>
      </c>
      <c r="M1211" s="13">
        <v>0.44423611111111111</v>
      </c>
      <c r="N1211" s="14">
        <v>204440003505994</v>
      </c>
      <c r="O1211" s="7">
        <f>IF(LEN(TRIM($A1211))=0,0,LEN($A1211)-LEN(SUBSTITUTE($A1211," ",""))+1)</f>
        <v>3</v>
      </c>
      <c r="P1211">
        <f t="shared" si="18"/>
        <v>3411</v>
      </c>
    </row>
    <row r="1212" spans="1:16" ht="160" x14ac:dyDescent="0.2">
      <c r="A1212" s="8" t="s">
        <v>238</v>
      </c>
      <c r="C1212" s="7" t="s">
        <v>4</v>
      </c>
      <c r="K1212" s="7" t="s">
        <v>3353</v>
      </c>
      <c r="L1212" s="9">
        <v>44988</v>
      </c>
      <c r="M1212" s="13">
        <v>0.44423611111111111</v>
      </c>
      <c r="N1212" s="14">
        <v>204440003505994</v>
      </c>
      <c r="P1212" t="str">
        <f t="shared" si="18"/>
        <v/>
      </c>
    </row>
    <row r="1213" spans="1:16" ht="16" x14ac:dyDescent="0.2">
      <c r="A1213" s="8" t="s">
        <v>2555</v>
      </c>
      <c r="C1213" s="7" t="s">
        <v>2</v>
      </c>
      <c r="D1213" s="7" t="s">
        <v>3389</v>
      </c>
      <c r="E1213" s="7" t="str">
        <f>IF(OR(D1213="", D1213="___"),"", LEFT(D1213,FIND(" &gt;",D1213)-1))</f>
        <v>Success</v>
      </c>
      <c r="F1213" s="7" t="str">
        <f>IF(OR(E1213="Success",E1213="Qualified Success"),"Current",IF(E1213="Failure",IF(RIGHT(D1213,6)="Future","Future",IF(RIGHT(D1213,10)="Irrelevant","Irrelevant","Current")),""))</f>
        <v>Current</v>
      </c>
      <c r="G1213" s="7" t="str">
        <f>IF(OR(ISBLANK(D1213),D1213="Unclassifiable &gt;"),"",IF(ISNUMBER(SEARCH("Utterance",D1213)),"Utterance",IF(ISNUMBER(SEARCH("Response",D1213)),"Response",IF(ISNUMBER(SEARCH("Interaction",D1213)),"Interaction",IF(ISNUMBER(SEARCH("System",D1213)),"System","")))))</f>
        <v/>
      </c>
      <c r="H1213" s="7" t="str">
        <f>IF(G1213="Utterance", IF(ISNUMBER(SEARCH("Unrecognized",D1213)), "Unrecognized", IF(ISNUMBER(SEARCH("Mismatched",D1213)), "Mismatched", IF(ISNUMBER(SEARCH("False Positive",D1213)), "False Positive", "Irrelevant"))), "")</f>
        <v/>
      </c>
      <c r="J1213" s="7" t="s">
        <v>3752</v>
      </c>
      <c r="K1213" s="7" t="s">
        <v>3354</v>
      </c>
      <c r="L1213" s="9">
        <v>44988</v>
      </c>
      <c r="M1213" s="13">
        <v>0.44457175925925929</v>
      </c>
      <c r="N1213" s="14">
        <v>204440003510130</v>
      </c>
      <c r="O1213" s="7">
        <f>IF(LEN(TRIM($A1213))=0,0,LEN($A1213)-LEN(SUBSTITUTE($A1213," ",""))+1)</f>
        <v>20</v>
      </c>
      <c r="P1213">
        <f t="shared" si="18"/>
        <v>3411</v>
      </c>
    </row>
    <row r="1214" spans="1:16" ht="144" x14ac:dyDescent="0.2">
      <c r="A1214" s="8" t="s">
        <v>2160</v>
      </c>
      <c r="C1214" s="7" t="s">
        <v>4</v>
      </c>
      <c r="K1214" s="7" t="s">
        <v>3354</v>
      </c>
      <c r="L1214" s="9">
        <v>44988</v>
      </c>
      <c r="M1214" s="13">
        <v>0.44457175925925929</v>
      </c>
      <c r="N1214" s="14">
        <v>204440003510130</v>
      </c>
      <c r="P1214" t="str">
        <f t="shared" si="18"/>
        <v/>
      </c>
    </row>
    <row r="1215" spans="1:16" ht="16" x14ac:dyDescent="0.2">
      <c r="A1215" s="8" t="s">
        <v>2854</v>
      </c>
      <c r="C1215" s="7" t="s">
        <v>2</v>
      </c>
      <c r="D1215" s="7" t="s">
        <v>3391</v>
      </c>
      <c r="E1215" s="7" t="str">
        <f>IF(OR(D1215="", D1215="___"),"", LEFT(D1215,FIND(" &gt;",D1215)-1))</f>
        <v>Failure</v>
      </c>
      <c r="F1215" s="7" t="str">
        <f>IF(OR(E1215="Success",E1215="Qualified Success"),"Current",IF(E1215="Failure",IF(RIGHT(D1215,6)="Future","Future",IF(RIGHT(D1215,10)="Irrelevant","Irrelevant","Current")),""))</f>
        <v>Current</v>
      </c>
      <c r="G1215" s="7" t="str">
        <f>IF(OR(ISBLANK(D1215),D1215="Unclassifiable &gt;"),"",IF(ISNUMBER(SEARCH("Utterance",D1215)),"Utterance",IF(ISNUMBER(SEARCH("Response",D1215)),"Response",IF(ISNUMBER(SEARCH("Interaction",D1215)),"Interaction",IF(ISNUMBER(SEARCH("System",D1215)),"System","")))))</f>
        <v>Utterance</v>
      </c>
      <c r="H1215" s="7" t="str">
        <f>IF(G1215="Utterance", IF(ISNUMBER(SEARCH("Unrecognized",D1215)), "Unrecognized", IF(ISNUMBER(SEARCH("Mismatched",D1215)), "Mismatched", IF(ISNUMBER(SEARCH("False Positive",D1215)), "False Positive", "Irrelevant"))), "")</f>
        <v>Mismatched</v>
      </c>
      <c r="J1215" s="7" t="s">
        <v>3751</v>
      </c>
      <c r="K1215" s="7" t="s">
        <v>3353</v>
      </c>
      <c r="L1215" s="9">
        <v>44988</v>
      </c>
      <c r="M1215" s="13">
        <v>0.44491898148148151</v>
      </c>
      <c r="N1215" s="14">
        <v>202000330212485</v>
      </c>
      <c r="O1215" s="7">
        <f>IF(LEN(TRIM($A1215))=0,0,LEN($A1215)-LEN(SUBSTITUTE($A1215," ",""))+1)</f>
        <v>16</v>
      </c>
      <c r="P1215">
        <f t="shared" si="18"/>
        <v>705</v>
      </c>
    </row>
    <row r="1216" spans="1:16" ht="160" x14ac:dyDescent="0.2">
      <c r="A1216" s="8" t="s">
        <v>2002</v>
      </c>
      <c r="C1216" s="7" t="s">
        <v>4</v>
      </c>
      <c r="K1216" s="7" t="s">
        <v>3353</v>
      </c>
      <c r="L1216" s="9">
        <v>44988</v>
      </c>
      <c r="M1216" s="13">
        <v>0.44491898148148151</v>
      </c>
      <c r="N1216" s="14">
        <v>202000330212485</v>
      </c>
      <c r="P1216" t="str">
        <f t="shared" si="18"/>
        <v/>
      </c>
    </row>
    <row r="1217" spans="1:16" ht="16" x14ac:dyDescent="0.2">
      <c r="A1217" s="8" t="s">
        <v>396</v>
      </c>
      <c r="C1217" s="7" t="s">
        <v>2</v>
      </c>
      <c r="D1217" s="7" t="s">
        <v>3408</v>
      </c>
      <c r="E1217" s="7" t="str">
        <f>IF(OR(D1217="", D1217="___"),"", LEFT(D1217,FIND(" &gt;",D1217)-1))</f>
        <v>Qualified Success</v>
      </c>
      <c r="F1217" s="7" t="str">
        <f>IF(OR(E1217="Success",E1217="Qualified Success"),"Current",IF(E1217="Failure",IF(RIGHT(D1217,6)="Future","Future",IF(RIGHT(D1217,10)="Irrelevant","Irrelevant","Current")),""))</f>
        <v>Current</v>
      </c>
      <c r="G1217" s="7" t="str">
        <f>IF(OR(ISBLANK(D1217),D1217="Unclassifiable &gt;"),"",IF(ISNUMBER(SEARCH("Utterance",D1217)),"Utterance",IF(ISNUMBER(SEARCH("Response",D1217)),"Response",IF(ISNUMBER(SEARCH("Interaction",D1217)),"Interaction",IF(ISNUMBER(SEARCH("System",D1217)),"System","")))))</f>
        <v>Response</v>
      </c>
      <c r="H1217" s="7" t="str">
        <f>IF(G1217="Utterance", IF(ISNUMBER(SEARCH("Unrecognized",D1217)), "Unrecognized", IF(ISNUMBER(SEARCH("Mismatched",D1217)), "Mismatched", IF(ISNUMBER(SEARCH("False Positive",D1217)), "False Positive", "Irrelevant"))), "")</f>
        <v/>
      </c>
      <c r="J1217" s="7" t="s">
        <v>3431</v>
      </c>
      <c r="K1217" s="7" t="s">
        <v>3353</v>
      </c>
      <c r="L1217" s="9">
        <v>44988</v>
      </c>
      <c r="M1217" s="13">
        <v>0.44517361111111109</v>
      </c>
      <c r="N1217" s="14">
        <v>513003519608323</v>
      </c>
      <c r="O1217" s="7">
        <f>IF(LEN(TRIM($A1217))=0,0,LEN($A1217)-LEN(SUBSTITUTE($A1217," ",""))+1)</f>
        <v>1</v>
      </c>
      <c r="P1217">
        <f t="shared" si="18"/>
        <v>46</v>
      </c>
    </row>
    <row r="1218" spans="1:16" ht="64" x14ac:dyDescent="0.2">
      <c r="A1218" s="8" t="s">
        <v>2012</v>
      </c>
      <c r="C1218" s="7" t="s">
        <v>4</v>
      </c>
      <c r="K1218" s="7" t="s">
        <v>3353</v>
      </c>
      <c r="L1218" s="9">
        <v>44988</v>
      </c>
      <c r="M1218" s="13">
        <v>0.44517361111111109</v>
      </c>
      <c r="N1218" s="14">
        <v>513003519608323</v>
      </c>
      <c r="P1218" t="str">
        <f t="shared" si="18"/>
        <v/>
      </c>
    </row>
    <row r="1219" spans="1:16" ht="16" x14ac:dyDescent="0.2">
      <c r="A1219" s="8" t="s">
        <v>203</v>
      </c>
      <c r="C1219" s="7" t="s">
        <v>2</v>
      </c>
      <c r="D1219" s="7" t="s">
        <v>3389</v>
      </c>
      <c r="E1219" s="7" t="str">
        <f>IF(OR(D1219="", D1219="___"),"", LEFT(D1219,FIND(" &gt;",D1219)-1))</f>
        <v>Success</v>
      </c>
      <c r="F1219" s="7" t="str">
        <f>IF(OR(E1219="Success",E1219="Qualified Success"),"Current",IF(E1219="Failure",IF(RIGHT(D1219,6)="Future","Future",IF(RIGHT(D1219,10)="Irrelevant","Irrelevant","Current")),""))</f>
        <v>Current</v>
      </c>
      <c r="G1219" s="7" t="str">
        <f>IF(OR(ISBLANK(D1219),D1219="Unclassifiable &gt;"),"",IF(ISNUMBER(SEARCH("Utterance",D1219)),"Utterance",IF(ISNUMBER(SEARCH("Response",D1219)),"Response",IF(ISNUMBER(SEARCH("Interaction",D1219)),"Interaction",IF(ISNUMBER(SEARCH("System",D1219)),"System","")))))</f>
        <v/>
      </c>
      <c r="H1219" s="7" t="str">
        <f>IF(G1219="Utterance", IF(ISNUMBER(SEARCH("Unrecognized",D1219)), "Unrecognized", IF(ISNUMBER(SEARCH("Mismatched",D1219)), "Mismatched", IF(ISNUMBER(SEARCH("False Positive",D1219)), "False Positive", "Irrelevant"))), "")</f>
        <v/>
      </c>
      <c r="J1219" s="7" t="s">
        <v>3431</v>
      </c>
      <c r="K1219" s="7" t="s">
        <v>3353</v>
      </c>
      <c r="L1219" s="9">
        <v>44988</v>
      </c>
      <c r="M1219" s="13">
        <v>0.44530092592592596</v>
      </c>
      <c r="N1219" s="14">
        <v>513003519608323</v>
      </c>
      <c r="O1219" s="7">
        <f>IF(LEN(TRIM($A1219))=0,0,LEN($A1219)-LEN(SUBSTITUTE($A1219," ",""))+1)</f>
        <v>2</v>
      </c>
      <c r="P1219">
        <f t="shared" ref="P1219:P1282" si="19">IF(D1219="", "", COUNTIF($D$1:$D$12000, D1219))</f>
        <v>3411</v>
      </c>
    </row>
    <row r="1220" spans="1:16" ht="32" x14ac:dyDescent="0.2">
      <c r="A1220" s="8" t="s">
        <v>2159</v>
      </c>
      <c r="C1220" s="7" t="s">
        <v>4</v>
      </c>
      <c r="K1220" s="7" t="s">
        <v>3353</v>
      </c>
      <c r="L1220" s="9">
        <v>44988</v>
      </c>
      <c r="M1220" s="13">
        <v>0.44530092592592596</v>
      </c>
      <c r="N1220" s="14">
        <v>513003519608323</v>
      </c>
      <c r="P1220" t="str">
        <f t="shared" si="19"/>
        <v/>
      </c>
    </row>
    <row r="1221" spans="1:16" ht="16" x14ac:dyDescent="0.2">
      <c r="A1221" s="8" t="s">
        <v>2851</v>
      </c>
      <c r="C1221" s="7" t="s">
        <v>2</v>
      </c>
      <c r="D1221" s="7" t="s">
        <v>3408</v>
      </c>
      <c r="E1221" s="7" t="str">
        <f>IF(OR(D1221="", D1221="___"),"", LEFT(D1221,FIND(" &gt;",D1221)-1))</f>
        <v>Qualified Success</v>
      </c>
      <c r="F1221" s="7" t="str">
        <f>IF(OR(E1221="Success",E1221="Qualified Success"),"Current",IF(E1221="Failure",IF(RIGHT(D1221,6)="Future","Future",IF(RIGHT(D1221,10)="Irrelevant","Irrelevant","Current")),""))</f>
        <v>Current</v>
      </c>
      <c r="G1221" s="7" t="str">
        <f>IF(OR(ISBLANK(D1221),D1221="Unclassifiable &gt;"),"",IF(ISNUMBER(SEARCH("Utterance",D1221)),"Utterance",IF(ISNUMBER(SEARCH("Response",D1221)),"Response",IF(ISNUMBER(SEARCH("Interaction",D1221)),"Interaction",IF(ISNUMBER(SEARCH("System",D1221)),"System","")))))</f>
        <v>Response</v>
      </c>
      <c r="H1221" s="7" t="str">
        <f>IF(G1221="Utterance", IF(ISNUMBER(SEARCH("Unrecognized",D1221)), "Unrecognized", IF(ISNUMBER(SEARCH("Mismatched",D1221)), "Mismatched", IF(ISNUMBER(SEARCH("False Positive",D1221)), "False Positive", "Irrelevant"))), "")</f>
        <v/>
      </c>
      <c r="J1221" s="7" t="s">
        <v>3751</v>
      </c>
      <c r="K1221" s="7" t="s">
        <v>3353</v>
      </c>
      <c r="L1221" s="9">
        <v>44988</v>
      </c>
      <c r="M1221" s="13">
        <v>0.44539351851851849</v>
      </c>
      <c r="N1221" s="14">
        <v>202000330212485</v>
      </c>
      <c r="O1221" s="7">
        <f>IF(LEN(TRIM($A1221))=0,0,LEN($A1221)-LEN(SUBSTITUTE($A1221," ",""))+1)</f>
        <v>6</v>
      </c>
      <c r="P1221">
        <f t="shared" si="19"/>
        <v>46</v>
      </c>
    </row>
    <row r="1222" spans="1:16" ht="128" x14ac:dyDescent="0.2">
      <c r="A1222" s="8" t="s">
        <v>1394</v>
      </c>
      <c r="C1222" s="7" t="s">
        <v>4</v>
      </c>
      <c r="K1222" s="7" t="s">
        <v>3353</v>
      </c>
      <c r="L1222" s="9">
        <v>44988</v>
      </c>
      <c r="M1222" s="13">
        <v>0.44541666666666663</v>
      </c>
      <c r="N1222" s="14">
        <v>202000330212485</v>
      </c>
      <c r="P1222" t="str">
        <f t="shared" si="19"/>
        <v/>
      </c>
    </row>
    <row r="1223" spans="1:16" ht="16" x14ac:dyDescent="0.2">
      <c r="A1223" s="8" t="s">
        <v>3340</v>
      </c>
      <c r="C1223" s="7" t="s">
        <v>2</v>
      </c>
      <c r="D1223" s="7" t="s">
        <v>3389</v>
      </c>
      <c r="E1223" s="7" t="str">
        <f>IF(OR(D1223="", D1223="___"),"", LEFT(D1223,FIND(" &gt;",D1223)-1))</f>
        <v>Success</v>
      </c>
      <c r="F1223" s="7" t="str">
        <f>IF(OR(E1223="Success",E1223="Qualified Success"),"Current",IF(E1223="Failure",IF(RIGHT(D1223,6)="Future","Future",IF(RIGHT(D1223,10)="Irrelevant","Irrelevant","Current")),""))</f>
        <v>Current</v>
      </c>
      <c r="G1223" s="7" t="str">
        <f>IF(OR(ISBLANK(D1223),D1223="Unclassifiable &gt;"),"",IF(ISNUMBER(SEARCH("Utterance",D1223)),"Utterance",IF(ISNUMBER(SEARCH("Response",D1223)),"Response",IF(ISNUMBER(SEARCH("Interaction",D1223)),"Interaction",IF(ISNUMBER(SEARCH("System",D1223)),"System","")))))</f>
        <v/>
      </c>
      <c r="H1223" s="7" t="str">
        <f>IF(G1223="Utterance", IF(ISNUMBER(SEARCH("Unrecognized",D1223)), "Unrecognized", IF(ISNUMBER(SEARCH("Mismatched",D1223)), "Mismatched", IF(ISNUMBER(SEARCH("False Positive",D1223)), "False Positive", "Irrelevant"))), "")</f>
        <v/>
      </c>
      <c r="J1223" s="7" t="s">
        <v>3751</v>
      </c>
      <c r="K1223" s="7" t="s">
        <v>3353</v>
      </c>
      <c r="L1223" s="9">
        <v>44988</v>
      </c>
      <c r="M1223" s="13">
        <v>0.44569444444444445</v>
      </c>
      <c r="N1223" s="14">
        <v>513003519608323</v>
      </c>
      <c r="O1223" s="7">
        <f>IF(LEN(TRIM($A1223))=0,0,LEN($A1223)-LEN(SUBSTITUTE($A1223," ",""))+1)</f>
        <v>2</v>
      </c>
      <c r="P1223">
        <f t="shared" si="19"/>
        <v>3411</v>
      </c>
    </row>
    <row r="1224" spans="1:16" ht="48" x14ac:dyDescent="0.2">
      <c r="A1224" s="8" t="s">
        <v>400</v>
      </c>
      <c r="C1224" s="7" t="s">
        <v>4</v>
      </c>
      <c r="K1224" s="7" t="s">
        <v>3353</v>
      </c>
      <c r="L1224" s="9">
        <v>44988</v>
      </c>
      <c r="M1224" s="13">
        <v>0.44569444444444445</v>
      </c>
      <c r="N1224" s="14">
        <v>513003519608323</v>
      </c>
      <c r="P1224" t="str">
        <f t="shared" si="19"/>
        <v/>
      </c>
    </row>
    <row r="1225" spans="1:16" ht="16" x14ac:dyDescent="0.2">
      <c r="A1225" s="8" t="s">
        <v>2387</v>
      </c>
      <c r="C1225" s="7" t="s">
        <v>2</v>
      </c>
      <c r="D1225" s="7" t="s">
        <v>3389</v>
      </c>
      <c r="E1225" s="7" t="str">
        <f>IF(OR(D1225="", D1225="___"),"", LEFT(D1225,FIND(" &gt;",D1225)-1))</f>
        <v>Success</v>
      </c>
      <c r="F1225" s="7" t="str">
        <f>IF(OR(E1225="Success",E1225="Qualified Success"),"Current",IF(E1225="Failure",IF(RIGHT(D1225,6)="Future","Future",IF(RIGHT(D1225,10)="Irrelevant","Irrelevant","Current")),""))</f>
        <v>Current</v>
      </c>
      <c r="G1225" s="7" t="str">
        <f>IF(OR(ISBLANK(D1225),D1225="Unclassifiable &gt;"),"",IF(ISNUMBER(SEARCH("Utterance",D1225)),"Utterance",IF(ISNUMBER(SEARCH("Response",D1225)),"Response",IF(ISNUMBER(SEARCH("Interaction",D1225)),"Interaction",IF(ISNUMBER(SEARCH("System",D1225)),"System","")))))</f>
        <v/>
      </c>
      <c r="H1225" s="7" t="str">
        <f>IF(G1225="Utterance", IF(ISNUMBER(SEARCH("Unrecognized",D1225)), "Unrecognized", IF(ISNUMBER(SEARCH("Mismatched",D1225)), "Mismatched", IF(ISNUMBER(SEARCH("False Positive",D1225)), "False Positive", "Irrelevant"))), "")</f>
        <v/>
      </c>
      <c r="J1225" s="7" t="s">
        <v>3363</v>
      </c>
      <c r="K1225" s="7" t="s">
        <v>3354</v>
      </c>
      <c r="L1225" s="9">
        <v>44988</v>
      </c>
      <c r="M1225" s="13">
        <v>0.44717592592592598</v>
      </c>
      <c r="N1225" s="14">
        <v>202000316127064</v>
      </c>
      <c r="O1225" s="7">
        <f>IF(LEN(TRIM($A1225))=0,0,LEN($A1225)-LEN(SUBSTITUTE($A1225," ",""))+1)</f>
        <v>1</v>
      </c>
      <c r="P1225">
        <f t="shared" si="19"/>
        <v>3411</v>
      </c>
    </row>
    <row r="1226" spans="1:16" ht="144" x14ac:dyDescent="0.2">
      <c r="A1226" s="8" t="s">
        <v>2305</v>
      </c>
      <c r="C1226" s="7" t="s">
        <v>4</v>
      </c>
      <c r="K1226" s="7" t="s">
        <v>3354</v>
      </c>
      <c r="L1226" s="9">
        <v>44988</v>
      </c>
      <c r="M1226" s="13">
        <v>0.44717592592592598</v>
      </c>
      <c r="N1226" s="14">
        <v>202000316127064</v>
      </c>
      <c r="P1226" t="str">
        <f t="shared" si="19"/>
        <v/>
      </c>
    </row>
    <row r="1227" spans="1:16" ht="16" x14ac:dyDescent="0.2">
      <c r="A1227" s="8" t="s">
        <v>2852</v>
      </c>
      <c r="C1227" s="7" t="s">
        <v>2</v>
      </c>
      <c r="D1227" s="7" t="s">
        <v>3405</v>
      </c>
      <c r="E1227" s="7" t="str">
        <f>IF(OR(D1227="", D1227="___"),"", LEFT(D1227,FIND(" &gt;",D1227)-1))</f>
        <v>Failure</v>
      </c>
      <c r="F1227" s="7" t="str">
        <f>IF(OR(E1227="Success",E1227="Qualified Success"),"Current",IF(E1227="Failure",IF(RIGHT(D1227,6)="Future","Future",IF(RIGHT(D1227,10)="Irrelevant","Irrelevant","Current")),""))</f>
        <v>Current</v>
      </c>
      <c r="G1227" s="7" t="str">
        <f>IF(OR(ISBLANK(D1227),D1227="Unclassifiable &gt;"),"",IF(ISNUMBER(SEARCH("Utterance",D1227)),"Utterance",IF(ISNUMBER(SEARCH("Response",D1227)),"Response",IF(ISNUMBER(SEARCH("Interaction",D1227)),"Interaction",IF(ISNUMBER(SEARCH("System",D1227)),"System","")))))</f>
        <v>System</v>
      </c>
      <c r="H1227" s="7" t="str">
        <f>IF(G1227="Utterance", IF(ISNUMBER(SEARCH("Unrecognized",D1227)), "Unrecognized", IF(ISNUMBER(SEARCH("Mismatched",D1227)), "Mismatched", IF(ISNUMBER(SEARCH("False Positive",D1227)), "False Positive", "Irrelevant"))), "")</f>
        <v/>
      </c>
      <c r="I1227" s="7" t="s">
        <v>152</v>
      </c>
      <c r="J1227" s="7" t="s">
        <v>3751</v>
      </c>
      <c r="K1227" s="7" t="s">
        <v>3353</v>
      </c>
      <c r="L1227" s="9">
        <v>44988</v>
      </c>
      <c r="M1227" s="13">
        <v>0.44797453703703699</v>
      </c>
      <c r="N1227" s="14">
        <v>202000330212485</v>
      </c>
      <c r="O1227" s="7">
        <f>IF(LEN(TRIM($A1227))=0,0,LEN($A1227)-LEN(SUBSTITUTE($A1227," ",""))+1)</f>
        <v>4</v>
      </c>
      <c r="P1227">
        <f t="shared" si="19"/>
        <v>168</v>
      </c>
    </row>
    <row r="1228" spans="1:16" ht="16" x14ac:dyDescent="0.2">
      <c r="A1228" s="8" t="s">
        <v>2852</v>
      </c>
      <c r="C1228" s="7" t="s">
        <v>2</v>
      </c>
      <c r="D1228" s="7" t="s">
        <v>3408</v>
      </c>
      <c r="E1228" s="7" t="str">
        <f>IF(OR(D1228="", D1228="___"),"", LEFT(D1228,FIND(" &gt;",D1228)-1))</f>
        <v>Qualified Success</v>
      </c>
      <c r="F1228" s="7" t="str">
        <f>IF(OR(E1228="Success",E1228="Qualified Success"),"Current",IF(E1228="Failure",IF(RIGHT(D1228,6)="Future","Future",IF(RIGHT(D1228,10)="Irrelevant","Irrelevant","Current")),""))</f>
        <v>Current</v>
      </c>
      <c r="G1228" s="7" t="str">
        <f>IF(OR(ISBLANK(D1228),D1228="Unclassifiable &gt;"),"",IF(ISNUMBER(SEARCH("Utterance",D1228)),"Utterance",IF(ISNUMBER(SEARCH("Response",D1228)),"Response",IF(ISNUMBER(SEARCH("Interaction",D1228)),"Interaction",IF(ISNUMBER(SEARCH("System",D1228)),"System","")))))</f>
        <v>Response</v>
      </c>
      <c r="H1228" s="7" t="str">
        <f>IF(G1228="Utterance", IF(ISNUMBER(SEARCH("Unrecognized",D1228)), "Unrecognized", IF(ISNUMBER(SEARCH("Mismatched",D1228)), "Mismatched", IF(ISNUMBER(SEARCH("False Positive",D1228)), "False Positive", "Irrelevant"))), "")</f>
        <v/>
      </c>
      <c r="J1228" s="7" t="s">
        <v>3751</v>
      </c>
      <c r="K1228" s="7" t="s">
        <v>3353</v>
      </c>
      <c r="L1228" s="9">
        <v>44988</v>
      </c>
      <c r="M1228" s="13">
        <v>0.44797453703703699</v>
      </c>
      <c r="N1228" s="14">
        <v>202000330212485</v>
      </c>
      <c r="O1228" s="7">
        <f>IF(LEN(TRIM($A1228))=0,0,LEN($A1228)-LEN(SUBSTITUTE($A1228," ",""))+1)</f>
        <v>4</v>
      </c>
      <c r="P1228">
        <f t="shared" si="19"/>
        <v>46</v>
      </c>
    </row>
    <row r="1229" spans="1:16" ht="16" x14ac:dyDescent="0.2">
      <c r="A1229" s="8" t="s">
        <v>152</v>
      </c>
      <c r="C1229" s="7" t="s">
        <v>4</v>
      </c>
      <c r="K1229" s="7" t="s">
        <v>3353</v>
      </c>
      <c r="L1229" s="9">
        <v>44988</v>
      </c>
      <c r="M1229" s="13">
        <v>0.44797453703703699</v>
      </c>
      <c r="N1229" s="14">
        <v>202000330212485</v>
      </c>
      <c r="P1229" t="str">
        <f t="shared" si="19"/>
        <v/>
      </c>
    </row>
    <row r="1230" spans="1:16" ht="128" x14ac:dyDescent="0.2">
      <c r="A1230" s="8" t="s">
        <v>1394</v>
      </c>
      <c r="C1230" s="7" t="s">
        <v>4</v>
      </c>
      <c r="K1230" s="7" t="s">
        <v>3353</v>
      </c>
      <c r="L1230" s="9">
        <v>44988</v>
      </c>
      <c r="M1230" s="13">
        <v>0.44798611111111114</v>
      </c>
      <c r="N1230" s="14">
        <v>202000330212485</v>
      </c>
      <c r="P1230" t="str">
        <f t="shared" si="19"/>
        <v/>
      </c>
    </row>
    <row r="1231" spans="1:16" ht="16" x14ac:dyDescent="0.2">
      <c r="A1231" s="8" t="s">
        <v>158</v>
      </c>
      <c r="C1231" s="7" t="s">
        <v>2</v>
      </c>
      <c r="D1231" s="7" t="s">
        <v>3389</v>
      </c>
      <c r="E1231" s="7" t="str">
        <f>IF(OR(D1231="", D1231="___"),"", LEFT(D1231,FIND(" &gt;",D1231)-1))</f>
        <v>Success</v>
      </c>
      <c r="F1231" s="7" t="str">
        <f>IF(OR(E1231="Success",E1231="Qualified Success"),"Current",IF(E1231="Failure",IF(RIGHT(D1231,6)="Future","Future",IF(RIGHT(D1231,10)="Irrelevant","Irrelevant","Current")),""))</f>
        <v>Current</v>
      </c>
      <c r="G1231" s="7" t="str">
        <f>IF(OR(ISBLANK(D1231),D1231="Unclassifiable &gt;"),"",IF(ISNUMBER(SEARCH("Utterance",D1231)),"Utterance",IF(ISNUMBER(SEARCH("Response",D1231)),"Response",IF(ISNUMBER(SEARCH("Interaction",D1231)),"Interaction",IF(ISNUMBER(SEARCH("System",D1231)),"System","")))))</f>
        <v/>
      </c>
      <c r="H1231" s="7" t="str">
        <f>IF(G1231="Utterance", IF(ISNUMBER(SEARCH("Unrecognized",D1231)), "Unrecognized", IF(ISNUMBER(SEARCH("Mismatched",D1231)), "Mismatched", IF(ISNUMBER(SEARCH("False Positive",D1231)), "False Positive", "Irrelevant"))), "")</f>
        <v/>
      </c>
      <c r="J1231" s="7" t="s">
        <v>3744</v>
      </c>
      <c r="K1231" s="7" t="s">
        <v>3354</v>
      </c>
      <c r="L1231" s="9">
        <v>44988</v>
      </c>
      <c r="M1231" s="13">
        <v>0.44804398148148145</v>
      </c>
      <c r="N1231" s="14">
        <v>202000532485327</v>
      </c>
      <c r="O1231" s="7">
        <f>IF(LEN(TRIM($A1231))=0,0,LEN($A1231)-LEN(SUBSTITUTE($A1231," ",""))+1)</f>
        <v>4</v>
      </c>
      <c r="P1231">
        <f t="shared" si="19"/>
        <v>3411</v>
      </c>
    </row>
    <row r="1232" spans="1:16" ht="128" x14ac:dyDescent="0.2">
      <c r="A1232" s="8" t="s">
        <v>1839</v>
      </c>
      <c r="C1232" s="7" t="s">
        <v>4</v>
      </c>
      <c r="K1232" s="7" t="s">
        <v>3354</v>
      </c>
      <c r="L1232" s="9">
        <v>44988</v>
      </c>
      <c r="M1232" s="13">
        <v>0.4480555555555556</v>
      </c>
      <c r="N1232" s="14">
        <v>202000532485327</v>
      </c>
      <c r="P1232" t="str">
        <f t="shared" si="19"/>
        <v/>
      </c>
    </row>
    <row r="1233" spans="1:16" ht="16" x14ac:dyDescent="0.2">
      <c r="A1233" s="8" t="s">
        <v>2853</v>
      </c>
      <c r="C1233" s="7" t="s">
        <v>2</v>
      </c>
      <c r="D1233" s="7" t="s">
        <v>3405</v>
      </c>
      <c r="E1233" s="7" t="str">
        <f>IF(OR(D1233="", D1233="___"),"", LEFT(D1233,FIND(" &gt;",D1233)-1))</f>
        <v>Failure</v>
      </c>
      <c r="F1233" s="7" t="str">
        <f>IF(OR(E1233="Success",E1233="Qualified Success"),"Current",IF(E1233="Failure",IF(RIGHT(D1233,6)="Future","Future",IF(RIGHT(D1233,10)="Irrelevant","Irrelevant","Current")),""))</f>
        <v>Current</v>
      </c>
      <c r="G1233" s="7" t="str">
        <f>IF(OR(ISBLANK(D1233),D1233="Unclassifiable &gt;"),"",IF(ISNUMBER(SEARCH("Utterance",D1233)),"Utterance",IF(ISNUMBER(SEARCH("Response",D1233)),"Response",IF(ISNUMBER(SEARCH("Interaction",D1233)),"Interaction",IF(ISNUMBER(SEARCH("System",D1233)),"System","")))))</f>
        <v>System</v>
      </c>
      <c r="H1233" s="7" t="str">
        <f>IF(G1233="Utterance", IF(ISNUMBER(SEARCH("Unrecognized",D1233)), "Unrecognized", IF(ISNUMBER(SEARCH("Mismatched",D1233)), "Mismatched", IF(ISNUMBER(SEARCH("False Positive",D1233)), "False Positive", "Irrelevant"))), "")</f>
        <v/>
      </c>
      <c r="I1233" s="7" t="s">
        <v>152</v>
      </c>
      <c r="J1233" s="7" t="s">
        <v>3751</v>
      </c>
      <c r="K1233" s="7" t="s">
        <v>3353</v>
      </c>
      <c r="L1233" s="9">
        <v>44988</v>
      </c>
      <c r="M1233" s="13">
        <v>0.4485763888888889</v>
      </c>
      <c r="N1233" s="14">
        <v>202000330212485</v>
      </c>
      <c r="O1233" s="7">
        <f>IF(LEN(TRIM($A1233))=0,0,LEN($A1233)-LEN(SUBSTITUTE($A1233," ",""))+1)</f>
        <v>7</v>
      </c>
      <c r="P1233">
        <f t="shared" si="19"/>
        <v>168</v>
      </c>
    </row>
    <row r="1234" spans="1:16" ht="16" x14ac:dyDescent="0.2">
      <c r="A1234" s="8" t="s">
        <v>2853</v>
      </c>
      <c r="C1234" s="7" t="s">
        <v>2</v>
      </c>
      <c r="D1234" s="7" t="s">
        <v>3391</v>
      </c>
      <c r="E1234" s="7" t="str">
        <f>IF(OR(D1234="", D1234="___"),"", LEFT(D1234,FIND(" &gt;",D1234)-1))</f>
        <v>Failure</v>
      </c>
      <c r="F1234" s="7" t="str">
        <f>IF(OR(E1234="Success",E1234="Qualified Success"),"Current",IF(E1234="Failure",IF(RIGHT(D1234,6)="Future","Future",IF(RIGHT(D1234,10)="Irrelevant","Irrelevant","Current")),""))</f>
        <v>Current</v>
      </c>
      <c r="G1234" s="7" t="str">
        <f>IF(OR(ISBLANK(D1234),D1234="Unclassifiable &gt;"),"",IF(ISNUMBER(SEARCH("Utterance",D1234)),"Utterance",IF(ISNUMBER(SEARCH("Response",D1234)),"Response",IF(ISNUMBER(SEARCH("Interaction",D1234)),"Interaction",IF(ISNUMBER(SEARCH("System",D1234)),"System","")))))</f>
        <v>Utterance</v>
      </c>
      <c r="H1234" s="7" t="str">
        <f>IF(G1234="Utterance", IF(ISNUMBER(SEARCH("Unrecognized",D1234)), "Unrecognized", IF(ISNUMBER(SEARCH("Mismatched",D1234)), "Mismatched", IF(ISNUMBER(SEARCH("False Positive",D1234)), "False Positive", "Irrelevant"))), "")</f>
        <v>Mismatched</v>
      </c>
      <c r="J1234" s="7" t="s">
        <v>3751</v>
      </c>
      <c r="K1234" s="7" t="s">
        <v>3353</v>
      </c>
      <c r="L1234" s="9">
        <v>44988</v>
      </c>
      <c r="M1234" s="13">
        <v>0.4485763888888889</v>
      </c>
      <c r="N1234" s="14">
        <v>202000330212485</v>
      </c>
      <c r="O1234" s="7">
        <f>IF(LEN(TRIM($A1234))=0,0,LEN($A1234)-LEN(SUBSTITUTE($A1234," ",""))+1)</f>
        <v>7</v>
      </c>
      <c r="P1234">
        <f t="shared" si="19"/>
        <v>705</v>
      </c>
    </row>
    <row r="1235" spans="1:16" ht="16" x14ac:dyDescent="0.2">
      <c r="A1235" s="8" t="s">
        <v>152</v>
      </c>
      <c r="C1235" s="7" t="s">
        <v>4</v>
      </c>
      <c r="K1235" s="7" t="s">
        <v>3353</v>
      </c>
      <c r="L1235" s="9">
        <v>44988</v>
      </c>
      <c r="M1235" s="13">
        <v>0.4485763888888889</v>
      </c>
      <c r="N1235" s="14">
        <v>202000330212485</v>
      </c>
      <c r="P1235" t="str">
        <f t="shared" si="19"/>
        <v/>
      </c>
    </row>
    <row r="1236" spans="1:16" ht="128" x14ac:dyDescent="0.2">
      <c r="A1236" s="8" t="s">
        <v>537</v>
      </c>
      <c r="C1236" s="7" t="s">
        <v>4</v>
      </c>
      <c r="K1236" s="7" t="s">
        <v>3353</v>
      </c>
      <c r="L1236" s="9">
        <v>44988</v>
      </c>
      <c r="M1236" s="13">
        <v>0.4485763888888889</v>
      </c>
      <c r="N1236" s="14">
        <v>202000330212485</v>
      </c>
      <c r="P1236" t="str">
        <f t="shared" si="19"/>
        <v/>
      </c>
    </row>
    <row r="1237" spans="1:16" ht="16" x14ac:dyDescent="0.2">
      <c r="A1237" s="8" t="s">
        <v>465</v>
      </c>
      <c r="B1237" s="7" t="s">
        <v>3487</v>
      </c>
      <c r="C1237" s="7" t="s">
        <v>2</v>
      </c>
      <c r="D1237" s="7" t="s">
        <v>3389</v>
      </c>
      <c r="E1237" s="7" t="str">
        <f>IF(OR(D1237="", D1237="___"),"", LEFT(D1237,FIND(" &gt;",D1237)-1))</f>
        <v>Success</v>
      </c>
      <c r="F1237" s="7" t="str">
        <f>IF(OR(E1237="Success",E1237="Qualified Success"),"Current",IF(E1237="Failure",IF(RIGHT(D1237,6)="Future","Future",IF(RIGHT(D1237,10)="Irrelevant","Irrelevant","Current")),""))</f>
        <v>Current</v>
      </c>
      <c r="G1237" s="7" t="str">
        <f>IF(OR(ISBLANK(D1237),D1237="Unclassifiable &gt;"),"",IF(ISNUMBER(SEARCH("Utterance",D1237)),"Utterance",IF(ISNUMBER(SEARCH("Response",D1237)),"Response",IF(ISNUMBER(SEARCH("Interaction",D1237)),"Interaction",IF(ISNUMBER(SEARCH("System",D1237)),"System","")))))</f>
        <v/>
      </c>
      <c r="H1237" s="7" t="str">
        <f>IF(G1237="Utterance", IF(ISNUMBER(SEARCH("Unrecognized",D1237)), "Unrecognized", IF(ISNUMBER(SEARCH("Mismatched",D1237)), "Mismatched", IF(ISNUMBER(SEARCH("False Positive",D1237)), "False Positive", "Irrelevant"))), "")</f>
        <v/>
      </c>
      <c r="J1237" s="7" t="s">
        <v>3743</v>
      </c>
      <c r="K1237" s="7" t="s">
        <v>3354</v>
      </c>
      <c r="L1237" s="9">
        <v>44988</v>
      </c>
      <c r="M1237" s="13">
        <v>0.44997685185185188</v>
      </c>
      <c r="N1237" s="14">
        <v>204440003539059</v>
      </c>
      <c r="O1237" s="7">
        <f>IF(LEN(TRIM($A1237))=0,0,LEN($A1237)-LEN(SUBSTITUTE($A1237," ",""))+1)</f>
        <v>4</v>
      </c>
      <c r="P1237">
        <f t="shared" si="19"/>
        <v>3411</v>
      </c>
    </row>
    <row r="1238" spans="1:16" ht="144" x14ac:dyDescent="0.2">
      <c r="A1238" s="8" t="s">
        <v>250</v>
      </c>
      <c r="C1238" s="7" t="s">
        <v>4</v>
      </c>
      <c r="K1238" s="7" t="s">
        <v>3354</v>
      </c>
      <c r="L1238" s="9">
        <v>44988</v>
      </c>
      <c r="M1238" s="13">
        <v>0.45023148148148145</v>
      </c>
      <c r="N1238" s="14">
        <v>204440003539059</v>
      </c>
      <c r="P1238" t="str">
        <f t="shared" si="19"/>
        <v/>
      </c>
    </row>
    <row r="1239" spans="1:16" ht="16" x14ac:dyDescent="0.2">
      <c r="A1239" s="8" t="s">
        <v>3063</v>
      </c>
      <c r="C1239" s="7" t="s">
        <v>2</v>
      </c>
      <c r="D1239" s="7" t="s">
        <v>3400</v>
      </c>
      <c r="E1239" s="7" t="str">
        <f>IF(OR(D1239="", D1239="___"),"", LEFT(D1239,FIND(" &gt;",D1239)-1))</f>
        <v>Failure</v>
      </c>
      <c r="F1239" s="7" t="str">
        <f>IF(OR(E1239="Success",E1239="Qualified Success"),"Current",IF(E1239="Failure",IF(RIGHT(D1239,6)="Future","Future",IF(RIGHT(D1239,10)="Irrelevant","Irrelevant","Current")),""))</f>
        <v>Current</v>
      </c>
      <c r="G1239" s="7" t="str">
        <f>IF(OR(ISBLANK(D1239),D1239="Unclassifiable &gt;"),"",IF(ISNUMBER(SEARCH("Utterance",D1239)),"Utterance",IF(ISNUMBER(SEARCH("Response",D1239)),"Response",IF(ISNUMBER(SEARCH("Interaction",D1239)),"Interaction",IF(ISNUMBER(SEARCH("System",D1239)),"System","")))))</f>
        <v>Interaction</v>
      </c>
      <c r="H1239" s="7" t="str">
        <f>IF(G1239="Utterance", IF(ISNUMBER(SEARCH("Unrecognized",D1239)), "Unrecognized", IF(ISNUMBER(SEARCH("Mismatched",D1239)), "Mismatched", IF(ISNUMBER(SEARCH("False Positive",D1239)), "False Positive", "Irrelevant"))), "")</f>
        <v/>
      </c>
      <c r="J1239" s="7" t="s">
        <v>3432</v>
      </c>
      <c r="K1239" s="7" t="s">
        <v>3354</v>
      </c>
      <c r="L1239" s="9">
        <v>44988</v>
      </c>
      <c r="M1239" s="13">
        <v>0.45045138888888886</v>
      </c>
      <c r="N1239" s="14">
        <v>513001877243829</v>
      </c>
      <c r="O1239" s="7">
        <f>IF(LEN(TRIM($A1239))=0,0,LEN($A1239)-LEN(SUBSTITUTE($A1239," ",""))+1)</f>
        <v>16</v>
      </c>
      <c r="P1239">
        <f t="shared" si="19"/>
        <v>412</v>
      </c>
    </row>
    <row r="1240" spans="1:16" ht="96" x14ac:dyDescent="0.2">
      <c r="A1240" s="8" t="s">
        <v>783</v>
      </c>
      <c r="C1240" s="7" t="s">
        <v>4</v>
      </c>
      <c r="K1240" s="7" t="s">
        <v>3354</v>
      </c>
      <c r="L1240" s="9">
        <v>44988</v>
      </c>
      <c r="M1240" s="13">
        <v>0.45046296296296301</v>
      </c>
      <c r="N1240" s="14">
        <v>513001877243829</v>
      </c>
      <c r="P1240" t="str">
        <f t="shared" si="19"/>
        <v/>
      </c>
    </row>
    <row r="1241" spans="1:16" ht="16" x14ac:dyDescent="0.2">
      <c r="A1241" s="8" t="s">
        <v>2665</v>
      </c>
      <c r="C1241" s="7" t="s">
        <v>2</v>
      </c>
      <c r="D1241" s="7" t="s">
        <v>3389</v>
      </c>
      <c r="E1241" s="7" t="str">
        <f>IF(OR(D1241="", D1241="___"),"", LEFT(D1241,FIND(" &gt;",D1241)-1))</f>
        <v>Success</v>
      </c>
      <c r="F1241" s="7" t="str">
        <f>IF(OR(E1241="Success",E1241="Qualified Success"),"Current",IF(E1241="Failure",IF(RIGHT(D1241,6)="Future","Future",IF(RIGHT(D1241,10)="Irrelevant","Irrelevant","Current")),""))</f>
        <v>Current</v>
      </c>
      <c r="G1241" s="7" t="str">
        <f>IF(OR(ISBLANK(D1241),D1241="Unclassifiable &gt;"),"",IF(ISNUMBER(SEARCH("Utterance",D1241)),"Utterance",IF(ISNUMBER(SEARCH("Response",D1241)),"Response",IF(ISNUMBER(SEARCH("Interaction",D1241)),"Interaction",IF(ISNUMBER(SEARCH("System",D1241)),"System","")))))</f>
        <v/>
      </c>
      <c r="H1241" s="7" t="str">
        <f>IF(G1241="Utterance", IF(ISNUMBER(SEARCH("Unrecognized",D1241)), "Unrecognized", IF(ISNUMBER(SEARCH("Mismatched",D1241)), "Mismatched", IF(ISNUMBER(SEARCH("False Positive",D1241)), "False Positive", "Irrelevant"))), "")</f>
        <v/>
      </c>
      <c r="J1241" s="7" t="s">
        <v>3741</v>
      </c>
      <c r="K1241" s="7" t="s">
        <v>3354</v>
      </c>
      <c r="L1241" s="9">
        <v>44988</v>
      </c>
      <c r="M1241" s="13">
        <v>0.45094907407407409</v>
      </c>
      <c r="N1241" s="14">
        <v>204440003539059</v>
      </c>
      <c r="O1241" s="7">
        <f>IF(LEN(TRIM($A1241))=0,0,LEN($A1241)-LEN(SUBSTITUTE($A1241," ",""))+1)</f>
        <v>2</v>
      </c>
      <c r="P1241">
        <f t="shared" si="19"/>
        <v>3411</v>
      </c>
    </row>
    <row r="1242" spans="1:16" ht="64" x14ac:dyDescent="0.2">
      <c r="A1242" s="8" t="s">
        <v>327</v>
      </c>
      <c r="C1242" s="7" t="s">
        <v>4</v>
      </c>
      <c r="K1242" s="7" t="s">
        <v>3354</v>
      </c>
      <c r="L1242" s="9">
        <v>44988</v>
      </c>
      <c r="M1242" s="13">
        <v>0.45094907407407409</v>
      </c>
      <c r="N1242" s="14">
        <v>204440003539059</v>
      </c>
      <c r="P1242" t="str">
        <f t="shared" si="19"/>
        <v/>
      </c>
    </row>
    <row r="1243" spans="1:16" ht="16" x14ac:dyDescent="0.2">
      <c r="A1243" s="8" t="s">
        <v>2666</v>
      </c>
      <c r="C1243" s="7" t="s">
        <v>2</v>
      </c>
      <c r="D1243" s="7" t="s">
        <v>3389</v>
      </c>
      <c r="E1243" s="7" t="str">
        <f>IF(OR(D1243="", D1243="___"),"", LEFT(D1243,FIND(" &gt;",D1243)-1))</f>
        <v>Success</v>
      </c>
      <c r="F1243" s="7" t="str">
        <f>IF(OR(E1243="Success",E1243="Qualified Success"),"Current",IF(E1243="Failure",IF(RIGHT(D1243,6)="Future","Future",IF(RIGHT(D1243,10)="Irrelevant","Irrelevant","Current")),""))</f>
        <v>Current</v>
      </c>
      <c r="G1243" s="7" t="str">
        <f>IF(OR(ISBLANK(D1243),D1243="Unclassifiable &gt;"),"",IF(ISNUMBER(SEARCH("Utterance",D1243)),"Utterance",IF(ISNUMBER(SEARCH("Response",D1243)),"Response",IF(ISNUMBER(SEARCH("Interaction",D1243)),"Interaction",IF(ISNUMBER(SEARCH("System",D1243)),"System","")))))</f>
        <v/>
      </c>
      <c r="H1243" s="7" t="str">
        <f>IF(G1243="Utterance", IF(ISNUMBER(SEARCH("Unrecognized",D1243)), "Unrecognized", IF(ISNUMBER(SEARCH("Mismatched",D1243)), "Mismatched", IF(ISNUMBER(SEARCH("False Positive",D1243)), "False Positive", "Irrelevant"))), "")</f>
        <v/>
      </c>
      <c r="J1243" s="7" t="s">
        <v>3741</v>
      </c>
      <c r="K1243" s="7" t="s">
        <v>3354</v>
      </c>
      <c r="L1243" s="9">
        <v>44988</v>
      </c>
      <c r="M1243" s="13">
        <v>0.45109953703703703</v>
      </c>
      <c r="N1243" s="14">
        <v>204440003539059</v>
      </c>
      <c r="O1243" s="7">
        <f>IF(LEN(TRIM($A1243))=0,0,LEN($A1243)-LEN(SUBSTITUTE($A1243," ",""))+1)</f>
        <v>3</v>
      </c>
      <c r="P1243">
        <f t="shared" si="19"/>
        <v>3411</v>
      </c>
    </row>
    <row r="1244" spans="1:16" ht="64" x14ac:dyDescent="0.2">
      <c r="A1244" s="8" t="s">
        <v>327</v>
      </c>
      <c r="C1244" s="7" t="s">
        <v>4</v>
      </c>
      <c r="K1244" s="7" t="s">
        <v>3354</v>
      </c>
      <c r="L1244" s="9">
        <v>44988</v>
      </c>
      <c r="M1244" s="13">
        <v>0.45109953703703703</v>
      </c>
      <c r="N1244" s="14">
        <v>204440003539059</v>
      </c>
      <c r="P1244" t="str">
        <f t="shared" si="19"/>
        <v/>
      </c>
    </row>
    <row r="1245" spans="1:16" ht="16" x14ac:dyDescent="0.2">
      <c r="A1245" s="8" t="s">
        <v>465</v>
      </c>
      <c r="B1245" s="7" t="s">
        <v>3487</v>
      </c>
      <c r="C1245" s="7" t="s">
        <v>2</v>
      </c>
      <c r="D1245" s="7" t="s">
        <v>3389</v>
      </c>
      <c r="E1245" s="7" t="str">
        <f>IF(OR(D1245="", D1245="___"),"", LEFT(D1245,FIND(" &gt;",D1245)-1))</f>
        <v>Success</v>
      </c>
      <c r="F1245" s="7" t="str">
        <f>IF(OR(E1245="Success",E1245="Qualified Success"),"Current",IF(E1245="Failure",IF(RIGHT(D1245,6)="Future","Future",IF(RIGHT(D1245,10)="Irrelevant","Irrelevant","Current")),""))</f>
        <v>Current</v>
      </c>
      <c r="G1245" s="7" t="str">
        <f>IF(OR(ISBLANK(D1245),D1245="Unclassifiable &gt;"),"",IF(ISNUMBER(SEARCH("Utterance",D1245)),"Utterance",IF(ISNUMBER(SEARCH("Response",D1245)),"Response",IF(ISNUMBER(SEARCH("Interaction",D1245)),"Interaction",IF(ISNUMBER(SEARCH("System",D1245)),"System","")))))</f>
        <v/>
      </c>
      <c r="H1245" s="7" t="str">
        <f>IF(G1245="Utterance", IF(ISNUMBER(SEARCH("Unrecognized",D1245)), "Unrecognized", IF(ISNUMBER(SEARCH("Mismatched",D1245)), "Mismatched", IF(ISNUMBER(SEARCH("False Positive",D1245)), "False Positive", "Irrelevant"))), "")</f>
        <v/>
      </c>
      <c r="J1245" s="7" t="s">
        <v>3743</v>
      </c>
      <c r="K1245" s="7" t="s">
        <v>3354</v>
      </c>
      <c r="L1245" s="9">
        <v>44988</v>
      </c>
      <c r="M1245" s="13">
        <v>0.45136574074074076</v>
      </c>
      <c r="N1245" s="14">
        <v>204440003539059</v>
      </c>
      <c r="O1245" s="7">
        <f>IF(LEN(TRIM($A1245))=0,0,LEN($A1245)-LEN(SUBSTITUTE($A1245," ",""))+1)</f>
        <v>4</v>
      </c>
      <c r="P1245">
        <f t="shared" si="19"/>
        <v>3411</v>
      </c>
    </row>
    <row r="1246" spans="1:16" ht="144" x14ac:dyDescent="0.2">
      <c r="A1246" s="8" t="s">
        <v>250</v>
      </c>
      <c r="C1246" s="7" t="s">
        <v>4</v>
      </c>
      <c r="K1246" s="7" t="s">
        <v>3354</v>
      </c>
      <c r="L1246" s="9">
        <v>44988</v>
      </c>
      <c r="M1246" s="13">
        <v>0.4513773148148148</v>
      </c>
      <c r="N1246" s="14">
        <v>204440003539059</v>
      </c>
      <c r="P1246" t="str">
        <f t="shared" si="19"/>
        <v/>
      </c>
    </row>
    <row r="1247" spans="1:16" ht="16" x14ac:dyDescent="0.2">
      <c r="A1247" s="8" t="s">
        <v>311</v>
      </c>
      <c r="C1247" s="7" t="s">
        <v>2</v>
      </c>
      <c r="D1247" s="7" t="s">
        <v>3391</v>
      </c>
      <c r="E1247" s="7" t="str">
        <f>IF(OR(D1247="", D1247="___"),"", LEFT(D1247,FIND(" &gt;",D1247)-1))</f>
        <v>Failure</v>
      </c>
      <c r="F1247" s="7" t="str">
        <f>IF(OR(E1247="Success",E1247="Qualified Success"),"Current",IF(E1247="Failure",IF(RIGHT(D1247,6)="Future","Future",IF(RIGHT(D1247,10)="Irrelevant","Irrelevant","Current")),""))</f>
        <v>Current</v>
      </c>
      <c r="G1247" s="7" t="str">
        <f>IF(OR(ISBLANK(D1247),D1247="Unclassifiable &gt;"),"",IF(ISNUMBER(SEARCH("Utterance",D1247)),"Utterance",IF(ISNUMBER(SEARCH("Response",D1247)),"Response",IF(ISNUMBER(SEARCH("Interaction",D1247)),"Interaction",IF(ISNUMBER(SEARCH("System",D1247)),"System","")))))</f>
        <v>Utterance</v>
      </c>
      <c r="H1247" s="7" t="str">
        <f>IF(G1247="Utterance", IF(ISNUMBER(SEARCH("Unrecognized",D1247)), "Unrecognized", IF(ISNUMBER(SEARCH("Mismatched",D1247)), "Mismatched", IF(ISNUMBER(SEARCH("False Positive",D1247)), "False Positive", "Irrelevant"))), "")</f>
        <v>Mismatched</v>
      </c>
      <c r="J1247" s="7" t="s">
        <v>3743</v>
      </c>
      <c r="K1247" s="7" t="s">
        <v>3354</v>
      </c>
      <c r="L1247" s="9">
        <v>44988</v>
      </c>
      <c r="M1247" s="13">
        <v>0.45142361111111112</v>
      </c>
      <c r="N1247" s="14">
        <v>204440003539059</v>
      </c>
      <c r="O1247" s="7">
        <f>IF(LEN(TRIM($A1247))=0,0,LEN($A1247)-LEN(SUBSTITUTE($A1247," ",""))+1)</f>
        <v>4</v>
      </c>
      <c r="P1247">
        <f t="shared" si="19"/>
        <v>705</v>
      </c>
    </row>
    <row r="1248" spans="1:16" ht="32" x14ac:dyDescent="0.2">
      <c r="A1248" s="8" t="s">
        <v>312</v>
      </c>
      <c r="C1248" s="7" t="s">
        <v>4</v>
      </c>
      <c r="K1248" s="7" t="s">
        <v>3354</v>
      </c>
      <c r="L1248" s="9">
        <v>44988</v>
      </c>
      <c r="M1248" s="13">
        <v>0.45142361111111112</v>
      </c>
      <c r="N1248" s="14">
        <v>204440003539059</v>
      </c>
      <c r="P1248" t="str">
        <f t="shared" si="19"/>
        <v/>
      </c>
    </row>
    <row r="1249" spans="1:16" ht="16" x14ac:dyDescent="0.2">
      <c r="A1249" s="8" t="s">
        <v>91</v>
      </c>
      <c r="C1249" s="7" t="s">
        <v>2</v>
      </c>
      <c r="D1249" s="7" t="s">
        <v>3389</v>
      </c>
      <c r="E1249" s="7" t="str">
        <f>IF(OR(D1249="", D1249="___"),"", LEFT(D1249,FIND(" &gt;",D1249)-1))</f>
        <v>Success</v>
      </c>
      <c r="F1249" s="7" t="str">
        <f>IF(OR(E1249="Success",E1249="Qualified Success"),"Current",IF(E1249="Failure",IF(RIGHT(D1249,6)="Future","Future",IF(RIGHT(D1249,10)="Irrelevant","Irrelevant","Current")),""))</f>
        <v>Current</v>
      </c>
      <c r="G1249" s="7" t="str">
        <f>IF(OR(ISBLANK(D1249),D1249="Unclassifiable &gt;"),"",IF(ISNUMBER(SEARCH("Utterance",D1249)),"Utterance",IF(ISNUMBER(SEARCH("Response",D1249)),"Response",IF(ISNUMBER(SEARCH("Interaction",D1249)),"Interaction",IF(ISNUMBER(SEARCH("System",D1249)),"System","")))))</f>
        <v/>
      </c>
      <c r="H1249" s="7" t="str">
        <f>IF(G1249="Utterance", IF(ISNUMBER(SEARCH("Unrecognized",D1249)), "Unrecognized", IF(ISNUMBER(SEARCH("Mismatched",D1249)), "Mismatched", IF(ISNUMBER(SEARCH("False Positive",D1249)), "False Positive", "Irrelevant"))), "")</f>
        <v/>
      </c>
      <c r="J1249" s="7" t="s">
        <v>213</v>
      </c>
      <c r="K1249" s="7" t="s">
        <v>3354</v>
      </c>
      <c r="L1249" s="9">
        <v>44988</v>
      </c>
      <c r="M1249" s="13">
        <v>0.45156250000000003</v>
      </c>
      <c r="N1249" s="14">
        <v>204440003539059</v>
      </c>
      <c r="O1249" s="7">
        <f>IF(LEN(TRIM($A1249))=0,0,LEN($A1249)-LEN(SUBSTITUTE($A1249," ",""))+1)</f>
        <v>1</v>
      </c>
      <c r="P1249">
        <f t="shared" si="19"/>
        <v>3411</v>
      </c>
    </row>
    <row r="1250" spans="1:16" ht="288" x14ac:dyDescent="0.2">
      <c r="A1250" s="8" t="s">
        <v>1901</v>
      </c>
      <c r="C1250" s="7" t="s">
        <v>4</v>
      </c>
      <c r="K1250" s="7" t="s">
        <v>3354</v>
      </c>
      <c r="L1250" s="9">
        <v>44988</v>
      </c>
      <c r="M1250" s="13">
        <v>0.45156250000000003</v>
      </c>
      <c r="N1250" s="14">
        <v>204440003539059</v>
      </c>
      <c r="P1250" t="str">
        <f t="shared" si="19"/>
        <v/>
      </c>
    </row>
    <row r="1251" spans="1:16" ht="16" x14ac:dyDescent="0.2">
      <c r="A1251" s="8" t="s">
        <v>1971</v>
      </c>
      <c r="C1251" s="7" t="s">
        <v>2</v>
      </c>
      <c r="D1251" s="7" t="s">
        <v>3411</v>
      </c>
      <c r="E1251" s="7" t="str">
        <f>IF(OR(D1251="", D1251="___"),"", LEFT(D1251,FIND(" &gt;",D1251)-1))</f>
        <v>Qualified Success</v>
      </c>
      <c r="F1251" s="7" t="str">
        <f>IF(OR(E1251="Success",E1251="Qualified Success"),"Current",IF(E1251="Failure",IF(RIGHT(D1251,6)="Future","Future",IF(RIGHT(D1251,10)="Irrelevant","Irrelevant","Current")),""))</f>
        <v>Current</v>
      </c>
      <c r="G1251" s="7" t="str">
        <f>IF(OR(ISBLANK(D1251),D1251="Unclassifiable &gt;"),"",IF(ISNUMBER(SEARCH("Utterance",D1251)),"Utterance",IF(ISNUMBER(SEARCH("Response",D1251)),"Response",IF(ISNUMBER(SEARCH("Interaction",D1251)),"Interaction",IF(ISNUMBER(SEARCH("System",D1251)),"System","")))))</f>
        <v>Response</v>
      </c>
      <c r="H1251" s="7" t="str">
        <f>IF(G1251="Utterance", IF(ISNUMBER(SEARCH("Unrecognized",D1251)), "Unrecognized", IF(ISNUMBER(SEARCH("Mismatched",D1251)), "Mismatched", IF(ISNUMBER(SEARCH("False Positive",D1251)), "False Positive", "Irrelevant"))), "")</f>
        <v/>
      </c>
      <c r="J1251" s="7" t="s">
        <v>3750</v>
      </c>
      <c r="K1251" s="7" t="s">
        <v>3353</v>
      </c>
      <c r="L1251" s="9">
        <v>44988</v>
      </c>
      <c r="M1251" s="13">
        <v>0.45194444444444443</v>
      </c>
      <c r="N1251" s="14">
        <v>202000253094941</v>
      </c>
      <c r="O1251" s="7">
        <f>IF(LEN(TRIM($A1251))=0,0,LEN($A1251)-LEN(SUBSTITUTE($A1251," ",""))+1)</f>
        <v>3</v>
      </c>
      <c r="P1251">
        <f t="shared" si="19"/>
        <v>201</v>
      </c>
    </row>
    <row r="1252" spans="1:16" ht="64" x14ac:dyDescent="0.2">
      <c r="A1252" s="8" t="s">
        <v>254</v>
      </c>
      <c r="C1252" s="7" t="s">
        <v>4</v>
      </c>
      <c r="K1252" s="7" t="s">
        <v>3353</v>
      </c>
      <c r="L1252" s="9">
        <v>44988</v>
      </c>
      <c r="M1252" s="13">
        <v>0.45194444444444443</v>
      </c>
      <c r="N1252" s="14">
        <v>202000253094941</v>
      </c>
      <c r="P1252" t="str">
        <f t="shared" si="19"/>
        <v/>
      </c>
    </row>
    <row r="1253" spans="1:16" ht="16" x14ac:dyDescent="0.2">
      <c r="A1253" s="8" t="s">
        <v>269</v>
      </c>
      <c r="B1253" s="7" t="s">
        <v>3487</v>
      </c>
      <c r="C1253" s="7" t="s">
        <v>2</v>
      </c>
      <c r="D1253" s="7" t="s">
        <v>3389</v>
      </c>
      <c r="E1253" s="7" t="str">
        <f>IF(OR(D1253="", D1253="___"),"", LEFT(D1253,FIND(" &gt;",D1253)-1))</f>
        <v>Success</v>
      </c>
      <c r="F1253" s="7" t="str">
        <f>IF(OR(E1253="Success",E1253="Qualified Success"),"Current",IF(E1253="Failure",IF(RIGHT(D1253,6)="Future","Future",IF(RIGHT(D1253,10)="Irrelevant","Irrelevant","Current")),""))</f>
        <v>Current</v>
      </c>
      <c r="G1253" s="7" t="str">
        <f>IF(OR(ISBLANK(D1253),D1253="Unclassifiable &gt;"),"",IF(ISNUMBER(SEARCH("Utterance",D1253)),"Utterance",IF(ISNUMBER(SEARCH("Response",D1253)),"Response",IF(ISNUMBER(SEARCH("Interaction",D1253)),"Interaction",IF(ISNUMBER(SEARCH("System",D1253)),"System","")))))</f>
        <v/>
      </c>
      <c r="H1253" s="7" t="str">
        <f>IF(G1253="Utterance", IF(ISNUMBER(SEARCH("Unrecognized",D1253)), "Unrecognized", IF(ISNUMBER(SEARCH("Mismatched",D1253)), "Mismatched", IF(ISNUMBER(SEARCH("False Positive",D1253)), "False Positive", "Irrelevant"))), "")</f>
        <v/>
      </c>
      <c r="J1253" s="7" t="s">
        <v>3428</v>
      </c>
      <c r="K1253" s="7" t="s">
        <v>3353</v>
      </c>
      <c r="L1253" s="9">
        <v>44988</v>
      </c>
      <c r="M1253" s="13">
        <v>0.45199074074074069</v>
      </c>
      <c r="N1253" s="14">
        <v>204440003492674</v>
      </c>
      <c r="O1253" s="7">
        <f>IF(LEN(TRIM($A1253))=0,0,LEN($A1253)-LEN(SUBSTITUTE($A1253," ",""))+1)</f>
        <v>3</v>
      </c>
      <c r="P1253">
        <f t="shared" si="19"/>
        <v>3411</v>
      </c>
    </row>
    <row r="1254" spans="1:16" ht="64" x14ac:dyDescent="0.2">
      <c r="A1254" s="8" t="s">
        <v>270</v>
      </c>
      <c r="C1254" s="7" t="s">
        <v>4</v>
      </c>
      <c r="K1254" s="7" t="s">
        <v>3353</v>
      </c>
      <c r="L1254" s="9">
        <v>44988</v>
      </c>
      <c r="M1254" s="13">
        <v>0.45199074074074069</v>
      </c>
      <c r="N1254" s="14">
        <v>204440003492674</v>
      </c>
      <c r="P1254" t="str">
        <f t="shared" si="19"/>
        <v/>
      </c>
    </row>
    <row r="1255" spans="1:16" ht="16" x14ac:dyDescent="0.2">
      <c r="A1255" s="8" t="s">
        <v>302</v>
      </c>
      <c r="B1255" s="7" t="s">
        <v>3487</v>
      </c>
      <c r="C1255" s="7" t="s">
        <v>2</v>
      </c>
      <c r="D1255" s="7" t="s">
        <v>3389</v>
      </c>
      <c r="E1255" s="7" t="str">
        <f>IF(OR(D1255="", D1255="___"),"", LEFT(D1255,FIND(" &gt;",D1255)-1))</f>
        <v>Success</v>
      </c>
      <c r="F1255" s="7" t="str">
        <f>IF(OR(E1255="Success",E1255="Qualified Success"),"Current",IF(E1255="Failure",IF(RIGHT(D1255,6)="Future","Future",IF(RIGHT(D1255,10)="Irrelevant","Irrelevant","Current")),""))</f>
        <v>Current</v>
      </c>
      <c r="G1255" s="7" t="str">
        <f>IF(OR(ISBLANK(D1255),D1255="Unclassifiable &gt;"),"",IF(ISNUMBER(SEARCH("Utterance",D1255)),"Utterance",IF(ISNUMBER(SEARCH("Response",D1255)),"Response",IF(ISNUMBER(SEARCH("Interaction",D1255)),"Interaction",IF(ISNUMBER(SEARCH("System",D1255)),"System","")))))</f>
        <v/>
      </c>
      <c r="H1255" s="7" t="str">
        <f>IF(G1255="Utterance", IF(ISNUMBER(SEARCH("Unrecognized",D1255)), "Unrecognized", IF(ISNUMBER(SEARCH("Mismatched",D1255)), "Mismatched", IF(ISNUMBER(SEARCH("False Positive",D1255)), "False Positive", "Irrelevant"))), "")</f>
        <v/>
      </c>
      <c r="J1255" s="7" t="s">
        <v>3428</v>
      </c>
      <c r="K1255" s="7" t="s">
        <v>3354</v>
      </c>
      <c r="L1255" s="9">
        <v>44988</v>
      </c>
      <c r="M1255" s="13">
        <v>0.45208333333333334</v>
      </c>
      <c r="N1255" s="14">
        <v>513001590642460</v>
      </c>
      <c r="O1255" s="7">
        <f>IF(LEN(TRIM($A1255))=0,0,LEN($A1255)-LEN(SUBSTITUTE($A1255," ",""))+1)</f>
        <v>3</v>
      </c>
      <c r="P1255">
        <f t="shared" si="19"/>
        <v>3411</v>
      </c>
    </row>
    <row r="1256" spans="1:16" ht="64" x14ac:dyDescent="0.2">
      <c r="A1256" s="8" t="s">
        <v>220</v>
      </c>
      <c r="C1256" s="7" t="s">
        <v>4</v>
      </c>
      <c r="K1256" s="7" t="s">
        <v>3354</v>
      </c>
      <c r="L1256" s="9">
        <v>44988</v>
      </c>
      <c r="M1256" s="13">
        <v>0.45208333333333334</v>
      </c>
      <c r="N1256" s="14">
        <v>513001590642460</v>
      </c>
      <c r="P1256" t="str">
        <f t="shared" si="19"/>
        <v/>
      </c>
    </row>
    <row r="1257" spans="1:16" ht="16" x14ac:dyDescent="0.2">
      <c r="A1257" s="8" t="s">
        <v>269</v>
      </c>
      <c r="B1257" s="7" t="s">
        <v>3487</v>
      </c>
      <c r="C1257" s="7" t="s">
        <v>2</v>
      </c>
      <c r="D1257" s="7" t="s">
        <v>3389</v>
      </c>
      <c r="E1257" s="7" t="str">
        <f>IF(OR(D1257="", D1257="___"),"", LEFT(D1257,FIND(" &gt;",D1257)-1))</f>
        <v>Success</v>
      </c>
      <c r="F1257" s="7" t="str">
        <f>IF(OR(E1257="Success",E1257="Qualified Success"),"Current",IF(E1257="Failure",IF(RIGHT(D1257,6)="Future","Future",IF(RIGHT(D1257,10)="Irrelevant","Irrelevant","Current")),""))</f>
        <v>Current</v>
      </c>
      <c r="G1257" s="7" t="str">
        <f>IF(OR(ISBLANK(D1257),D1257="Unclassifiable &gt;"),"",IF(ISNUMBER(SEARCH("Utterance",D1257)),"Utterance",IF(ISNUMBER(SEARCH("Response",D1257)),"Response",IF(ISNUMBER(SEARCH("Interaction",D1257)),"Interaction",IF(ISNUMBER(SEARCH("System",D1257)),"System","")))))</f>
        <v/>
      </c>
      <c r="H1257" s="7" t="str">
        <f>IF(G1257="Utterance", IF(ISNUMBER(SEARCH("Unrecognized",D1257)), "Unrecognized", IF(ISNUMBER(SEARCH("Mismatched",D1257)), "Mismatched", IF(ISNUMBER(SEARCH("False Positive",D1257)), "False Positive", "Irrelevant"))), "")</f>
        <v/>
      </c>
      <c r="J1257" s="7" t="s">
        <v>3428</v>
      </c>
      <c r="K1257" s="7" t="s">
        <v>3354</v>
      </c>
      <c r="L1257" s="9">
        <v>44988</v>
      </c>
      <c r="M1257" s="13">
        <v>0.45246527777777779</v>
      </c>
      <c r="N1257" s="14">
        <v>204440003500422</v>
      </c>
      <c r="O1257" s="7">
        <f>IF(LEN(TRIM($A1257))=0,0,LEN($A1257)-LEN(SUBSTITUTE($A1257," ",""))+1)</f>
        <v>3</v>
      </c>
      <c r="P1257">
        <f t="shared" si="19"/>
        <v>3411</v>
      </c>
    </row>
    <row r="1258" spans="1:16" ht="64" x14ac:dyDescent="0.2">
      <c r="A1258" s="8" t="s">
        <v>270</v>
      </c>
      <c r="C1258" s="7" t="s">
        <v>4</v>
      </c>
      <c r="K1258" s="7" t="s">
        <v>3354</v>
      </c>
      <c r="L1258" s="9">
        <v>44988</v>
      </c>
      <c r="M1258" s="13">
        <v>0.45246527777777779</v>
      </c>
      <c r="N1258" s="14">
        <v>204440003500422</v>
      </c>
      <c r="P1258" t="str">
        <f t="shared" si="19"/>
        <v/>
      </c>
    </row>
    <row r="1259" spans="1:16" ht="16" x14ac:dyDescent="0.2">
      <c r="A1259" s="8" t="s">
        <v>2828</v>
      </c>
      <c r="C1259" s="7" t="s">
        <v>2</v>
      </c>
      <c r="D1259" s="7" t="s">
        <v>3389</v>
      </c>
      <c r="E1259" s="7" t="str">
        <f>IF(OR(D1259="", D1259="___"),"", LEFT(D1259,FIND(" &gt;",D1259)-1))</f>
        <v>Success</v>
      </c>
      <c r="F1259" s="7" t="str">
        <f>IF(OR(E1259="Success",E1259="Qualified Success"),"Current",IF(E1259="Failure",IF(RIGHT(D1259,6)="Future","Future",IF(RIGHT(D1259,10)="Irrelevant","Irrelevant","Current")),""))</f>
        <v>Current</v>
      </c>
      <c r="G1259" s="7" t="str">
        <f>IF(OR(ISBLANK(D1259),D1259="Unclassifiable &gt;"),"",IF(ISNUMBER(SEARCH("Utterance",D1259)),"Utterance",IF(ISNUMBER(SEARCH("Response",D1259)),"Response",IF(ISNUMBER(SEARCH("Interaction",D1259)),"Interaction",IF(ISNUMBER(SEARCH("System",D1259)),"System","")))))</f>
        <v/>
      </c>
      <c r="H1259" s="7" t="str">
        <f>IF(G1259="Utterance", IF(ISNUMBER(SEARCH("Unrecognized",D1259)), "Unrecognized", IF(ISNUMBER(SEARCH("Mismatched",D1259)), "Mismatched", IF(ISNUMBER(SEARCH("False Positive",D1259)), "False Positive", "Irrelevant"))), "")</f>
        <v/>
      </c>
      <c r="J1259" s="7" t="s">
        <v>3750</v>
      </c>
      <c r="K1259" s="7" t="s">
        <v>3353</v>
      </c>
      <c r="L1259" s="9">
        <v>44988</v>
      </c>
      <c r="M1259" s="13">
        <v>0.45256944444444441</v>
      </c>
      <c r="N1259" s="14">
        <v>202000253094941</v>
      </c>
      <c r="O1259" s="7">
        <f>IF(LEN(TRIM($A1259))=0,0,LEN($A1259)-LEN(SUBSTITUTE($A1259," ",""))+1)</f>
        <v>6</v>
      </c>
      <c r="P1259">
        <f t="shared" si="19"/>
        <v>3411</v>
      </c>
    </row>
    <row r="1260" spans="1:16" ht="256" x14ac:dyDescent="0.2">
      <c r="A1260" s="8" t="s">
        <v>2829</v>
      </c>
      <c r="C1260" s="7" t="s">
        <v>4</v>
      </c>
      <c r="K1260" s="7" t="s">
        <v>3353</v>
      </c>
      <c r="L1260" s="9">
        <v>44988</v>
      </c>
      <c r="M1260" s="13">
        <v>0.45258101851851856</v>
      </c>
      <c r="N1260" s="14">
        <v>202000253094941</v>
      </c>
      <c r="P1260" t="str">
        <f t="shared" si="19"/>
        <v/>
      </c>
    </row>
    <row r="1261" spans="1:16" ht="16" x14ac:dyDescent="0.2">
      <c r="A1261" s="8" t="s">
        <v>302</v>
      </c>
      <c r="B1261" s="7" t="s">
        <v>3487</v>
      </c>
      <c r="C1261" s="7" t="s">
        <v>2</v>
      </c>
      <c r="D1261" s="7" t="s">
        <v>3389</v>
      </c>
      <c r="E1261" s="7" t="str">
        <f>IF(OR(D1261="", D1261="___"),"", LEFT(D1261,FIND(" &gt;",D1261)-1))</f>
        <v>Success</v>
      </c>
      <c r="F1261" s="7" t="str">
        <f>IF(OR(E1261="Success",E1261="Qualified Success"),"Current",IF(E1261="Failure",IF(RIGHT(D1261,6)="Future","Future",IF(RIGHT(D1261,10)="Irrelevant","Irrelevant","Current")),""))</f>
        <v>Current</v>
      </c>
      <c r="G1261" s="7" t="str">
        <f>IF(OR(ISBLANK(D1261),D1261="Unclassifiable &gt;"),"",IF(ISNUMBER(SEARCH("Utterance",D1261)),"Utterance",IF(ISNUMBER(SEARCH("Response",D1261)),"Response",IF(ISNUMBER(SEARCH("Interaction",D1261)),"Interaction",IF(ISNUMBER(SEARCH("System",D1261)),"System","")))))</f>
        <v/>
      </c>
      <c r="H1261" s="7" t="str">
        <f>IF(G1261="Utterance", IF(ISNUMBER(SEARCH("Unrecognized",D1261)), "Unrecognized", IF(ISNUMBER(SEARCH("Mismatched",D1261)), "Mismatched", IF(ISNUMBER(SEARCH("False Positive",D1261)), "False Positive", "Irrelevant"))), "")</f>
        <v/>
      </c>
      <c r="J1261" s="7" t="s">
        <v>3428</v>
      </c>
      <c r="K1261" s="7" t="s">
        <v>3353</v>
      </c>
      <c r="L1261" s="9">
        <v>44988</v>
      </c>
      <c r="M1261" s="13">
        <v>0.45341435185185186</v>
      </c>
      <c r="N1261" s="14">
        <v>204440003495282</v>
      </c>
      <c r="O1261" s="7">
        <f>IF(LEN(TRIM($A1261))=0,0,LEN($A1261)-LEN(SUBSTITUTE($A1261," ",""))+1)</f>
        <v>3</v>
      </c>
      <c r="P1261">
        <f t="shared" si="19"/>
        <v>3411</v>
      </c>
    </row>
    <row r="1262" spans="1:16" ht="64" x14ac:dyDescent="0.2">
      <c r="A1262" s="8" t="s">
        <v>220</v>
      </c>
      <c r="C1262" s="7" t="s">
        <v>4</v>
      </c>
      <c r="K1262" s="7" t="s">
        <v>3353</v>
      </c>
      <c r="L1262" s="9">
        <v>44988</v>
      </c>
      <c r="M1262" s="13">
        <v>0.45341435185185186</v>
      </c>
      <c r="N1262" s="14">
        <v>204440003495282</v>
      </c>
      <c r="P1262" t="str">
        <f t="shared" si="19"/>
        <v/>
      </c>
    </row>
    <row r="1263" spans="1:16" ht="16" x14ac:dyDescent="0.2">
      <c r="A1263" s="8" t="s">
        <v>3037</v>
      </c>
      <c r="C1263" s="7" t="s">
        <v>2</v>
      </c>
      <c r="D1263" s="7" t="s">
        <v>3389</v>
      </c>
      <c r="E1263" s="7" t="str">
        <f>IF(OR(D1263="", D1263="___"),"", LEFT(D1263,FIND(" &gt;",D1263)-1))</f>
        <v>Success</v>
      </c>
      <c r="F1263" s="7" t="str">
        <f>IF(OR(E1263="Success",E1263="Qualified Success"),"Current",IF(E1263="Failure",IF(RIGHT(D1263,6)="Future","Future",IF(RIGHT(D1263,10)="Irrelevant","Irrelevant","Current")),""))</f>
        <v>Current</v>
      </c>
      <c r="G1263" s="7" t="str">
        <f>IF(OR(ISBLANK(D1263),D1263="Unclassifiable &gt;"),"",IF(ISNUMBER(SEARCH("Utterance",D1263)),"Utterance",IF(ISNUMBER(SEARCH("Response",D1263)),"Response",IF(ISNUMBER(SEARCH("Interaction",D1263)),"Interaction",IF(ISNUMBER(SEARCH("System",D1263)),"System","")))))</f>
        <v/>
      </c>
      <c r="H1263" s="7" t="str">
        <f>IF(G1263="Utterance", IF(ISNUMBER(SEARCH("Unrecognized",D1263)), "Unrecognized", IF(ISNUMBER(SEARCH("Mismatched",D1263)), "Mismatched", IF(ISNUMBER(SEARCH("False Positive",D1263)), "False Positive", "Irrelevant"))), "")</f>
        <v/>
      </c>
      <c r="J1263" s="7" t="s">
        <v>3741</v>
      </c>
      <c r="K1263" s="7" t="s">
        <v>3354</v>
      </c>
      <c r="L1263" s="9">
        <v>44988</v>
      </c>
      <c r="M1263" s="13">
        <v>0.45344907407407403</v>
      </c>
      <c r="N1263" s="14">
        <v>513001590642460</v>
      </c>
      <c r="O1263" s="7">
        <f>IF(LEN(TRIM($A1263))=0,0,LEN($A1263)-LEN(SUBSTITUTE($A1263," ",""))+1)</f>
        <v>2</v>
      </c>
      <c r="P1263">
        <f t="shared" si="19"/>
        <v>3411</v>
      </c>
    </row>
    <row r="1264" spans="1:16" ht="112" x14ac:dyDescent="0.2">
      <c r="A1264" s="8" t="s">
        <v>458</v>
      </c>
      <c r="C1264" s="7" t="s">
        <v>4</v>
      </c>
      <c r="K1264" s="7" t="s">
        <v>3354</v>
      </c>
      <c r="L1264" s="9">
        <v>44988</v>
      </c>
      <c r="M1264" s="13">
        <v>0.45344907407407403</v>
      </c>
      <c r="N1264" s="14">
        <v>513001590642460</v>
      </c>
      <c r="P1264" t="str">
        <f t="shared" si="19"/>
        <v/>
      </c>
    </row>
    <row r="1265" spans="1:16" ht="16" x14ac:dyDescent="0.2">
      <c r="A1265" s="8" t="s">
        <v>315</v>
      </c>
      <c r="C1265" s="7" t="s">
        <v>2</v>
      </c>
      <c r="D1265" s="7" t="s">
        <v>3411</v>
      </c>
      <c r="E1265" s="7" t="str">
        <f>IF(OR(D1265="", D1265="___"),"", LEFT(D1265,FIND(" &gt;",D1265)-1))</f>
        <v>Qualified Success</v>
      </c>
      <c r="F1265" s="7" t="str">
        <f>IF(OR(E1265="Success",E1265="Qualified Success"),"Current",IF(E1265="Failure",IF(RIGHT(D1265,6)="Future","Future",IF(RIGHT(D1265,10)="Irrelevant","Irrelevant","Current")),""))</f>
        <v>Current</v>
      </c>
      <c r="G1265" s="7" t="str">
        <f>IF(OR(ISBLANK(D1265),D1265="Unclassifiable &gt;"),"",IF(ISNUMBER(SEARCH("Utterance",D1265)),"Utterance",IF(ISNUMBER(SEARCH("Response",D1265)),"Response",IF(ISNUMBER(SEARCH("Interaction",D1265)),"Interaction",IF(ISNUMBER(SEARCH("System",D1265)),"System","")))))</f>
        <v>Response</v>
      </c>
      <c r="H1265" s="7" t="str">
        <f>IF(G1265="Utterance", IF(ISNUMBER(SEARCH("Unrecognized",D1265)), "Unrecognized", IF(ISNUMBER(SEARCH("Mismatched",D1265)), "Mismatched", IF(ISNUMBER(SEARCH("False Positive",D1265)), "False Positive", "Irrelevant"))), "")</f>
        <v/>
      </c>
      <c r="J1265" s="7" t="s">
        <v>3428</v>
      </c>
      <c r="K1265" s="7" t="s">
        <v>3354</v>
      </c>
      <c r="L1265" s="9">
        <v>44988</v>
      </c>
      <c r="M1265" s="13">
        <v>0.4584375</v>
      </c>
      <c r="N1265" s="14">
        <v>202000617129792</v>
      </c>
      <c r="O1265" s="7">
        <f>IF(LEN(TRIM($A1265))=0,0,LEN($A1265)-LEN(SUBSTITUTE($A1265," ",""))+1)</f>
        <v>3</v>
      </c>
      <c r="P1265">
        <f t="shared" si="19"/>
        <v>201</v>
      </c>
    </row>
    <row r="1266" spans="1:16" ht="64" x14ac:dyDescent="0.2">
      <c r="A1266" s="8" t="s">
        <v>270</v>
      </c>
      <c r="C1266" s="7" t="s">
        <v>4</v>
      </c>
      <c r="K1266" s="7" t="s">
        <v>3354</v>
      </c>
      <c r="L1266" s="9">
        <v>44988</v>
      </c>
      <c r="M1266" s="13">
        <v>0.4584375</v>
      </c>
      <c r="N1266" s="14">
        <v>202000617129792</v>
      </c>
      <c r="P1266" t="str">
        <f t="shared" si="19"/>
        <v/>
      </c>
    </row>
    <row r="1267" spans="1:16" ht="16" x14ac:dyDescent="0.2">
      <c r="A1267" s="8" t="s">
        <v>2124</v>
      </c>
      <c r="C1267" s="7" t="s">
        <v>2</v>
      </c>
      <c r="D1267" s="7" t="s">
        <v>3400</v>
      </c>
      <c r="E1267" s="7" t="str">
        <f>IF(OR(D1267="", D1267="___"),"", LEFT(D1267,FIND(" &gt;",D1267)-1))</f>
        <v>Failure</v>
      </c>
      <c r="F1267" s="7" t="str">
        <f>IF(OR(E1267="Success",E1267="Qualified Success"),"Current",IF(E1267="Failure",IF(RIGHT(D1267,6)="Future","Future",IF(RIGHT(D1267,10)="Irrelevant","Irrelevant","Current")),""))</f>
        <v>Current</v>
      </c>
      <c r="G1267" s="7" t="str">
        <f>IF(OR(ISBLANK(D1267),D1267="Unclassifiable &gt;"),"",IF(ISNUMBER(SEARCH("Utterance",D1267)),"Utterance",IF(ISNUMBER(SEARCH("Response",D1267)),"Response",IF(ISNUMBER(SEARCH("Interaction",D1267)),"Interaction",IF(ISNUMBER(SEARCH("System",D1267)),"System","")))))</f>
        <v>Interaction</v>
      </c>
      <c r="H1267" s="7" t="str">
        <f>IF(G1267="Utterance", IF(ISNUMBER(SEARCH("Unrecognized",D1267)), "Unrecognized", IF(ISNUMBER(SEARCH("Mismatched",D1267)), "Mismatched", IF(ISNUMBER(SEARCH("False Positive",D1267)), "False Positive", "Irrelevant"))), "")</f>
        <v/>
      </c>
      <c r="J1267" s="7" t="s">
        <v>3428</v>
      </c>
      <c r="K1267" s="7" t="s">
        <v>3353</v>
      </c>
      <c r="L1267" s="9">
        <v>44988</v>
      </c>
      <c r="M1267" s="13">
        <v>0.45978009259259256</v>
      </c>
      <c r="N1267" s="14">
        <v>204440003495282</v>
      </c>
      <c r="O1267" s="7">
        <f>IF(LEN(TRIM($A1267))=0,0,LEN($A1267)-LEN(SUBSTITUTE($A1267," ",""))+1)</f>
        <v>1</v>
      </c>
      <c r="P1267">
        <f t="shared" si="19"/>
        <v>412</v>
      </c>
    </row>
    <row r="1268" spans="1:16" ht="112" x14ac:dyDescent="0.2">
      <c r="A1268" s="8" t="s">
        <v>298</v>
      </c>
      <c r="C1268" s="7" t="s">
        <v>4</v>
      </c>
      <c r="K1268" s="7" t="s">
        <v>3353</v>
      </c>
      <c r="L1268" s="9">
        <v>44988</v>
      </c>
      <c r="M1268" s="13">
        <v>0.45978009259259256</v>
      </c>
      <c r="N1268" s="14">
        <v>204440003495282</v>
      </c>
      <c r="P1268" t="str">
        <f t="shared" si="19"/>
        <v/>
      </c>
    </row>
    <row r="1269" spans="1:16" ht="16" x14ac:dyDescent="0.2">
      <c r="A1269" s="8" t="s">
        <v>3052</v>
      </c>
      <c r="C1269" s="7" t="s">
        <v>2</v>
      </c>
      <c r="D1269" s="7" t="s">
        <v>3389</v>
      </c>
      <c r="E1269" s="7" t="str">
        <f>IF(OR(D1269="", D1269="___"),"", LEFT(D1269,FIND(" &gt;",D1269)-1))</f>
        <v>Success</v>
      </c>
      <c r="F1269" s="7" t="str">
        <f>IF(OR(E1269="Success",E1269="Qualified Success"),"Current",IF(E1269="Failure",IF(RIGHT(D1269,6)="Future","Future",IF(RIGHT(D1269,10)="Irrelevant","Irrelevant","Current")),""))</f>
        <v>Current</v>
      </c>
      <c r="G1269" s="7" t="str">
        <f>IF(OR(ISBLANK(D1269),D1269="Unclassifiable &gt;"),"",IF(ISNUMBER(SEARCH("Utterance",D1269)),"Utterance",IF(ISNUMBER(SEARCH("Response",D1269)),"Response",IF(ISNUMBER(SEARCH("Interaction",D1269)),"Interaction",IF(ISNUMBER(SEARCH("System",D1269)),"System","")))))</f>
        <v/>
      </c>
      <c r="H1269" s="7" t="str">
        <f>IF(G1269="Utterance", IF(ISNUMBER(SEARCH("Unrecognized",D1269)), "Unrecognized", IF(ISNUMBER(SEARCH("Mismatched",D1269)), "Mismatched", IF(ISNUMBER(SEARCH("False Positive",D1269)), "False Positive", "Irrelevant"))), "")</f>
        <v/>
      </c>
      <c r="J1269" s="7" t="s">
        <v>3742</v>
      </c>
      <c r="K1269" s="7" t="s">
        <v>3354</v>
      </c>
      <c r="L1269" s="9">
        <v>44988</v>
      </c>
      <c r="M1269" s="13">
        <v>0.46035879629629628</v>
      </c>
      <c r="N1269" s="14">
        <v>513001746951690</v>
      </c>
      <c r="O1269" s="7">
        <f>IF(LEN(TRIM($A1269))=0,0,LEN($A1269)-LEN(SUBSTITUTE($A1269," ",""))+1)</f>
        <v>7</v>
      </c>
      <c r="P1269">
        <f t="shared" si="19"/>
        <v>3411</v>
      </c>
    </row>
    <row r="1270" spans="1:16" ht="112" x14ac:dyDescent="0.2">
      <c r="A1270" s="8" t="s">
        <v>2147</v>
      </c>
      <c r="C1270" s="7" t="s">
        <v>4</v>
      </c>
      <c r="K1270" s="7" t="s">
        <v>3354</v>
      </c>
      <c r="L1270" s="9">
        <v>44988</v>
      </c>
      <c r="M1270" s="13">
        <v>0.46035879629629628</v>
      </c>
      <c r="N1270" s="14">
        <v>513001746951690</v>
      </c>
      <c r="P1270" t="str">
        <f t="shared" si="19"/>
        <v/>
      </c>
    </row>
    <row r="1271" spans="1:16" ht="16" x14ac:dyDescent="0.2">
      <c r="A1271" s="8" t="s">
        <v>1971</v>
      </c>
      <c r="C1271" s="7" t="s">
        <v>2</v>
      </c>
      <c r="D1271" s="7" t="s">
        <v>3411</v>
      </c>
      <c r="E1271" s="7" t="str">
        <f>IF(OR(D1271="", D1271="___"),"", LEFT(D1271,FIND(" &gt;",D1271)-1))</f>
        <v>Qualified Success</v>
      </c>
      <c r="F1271" s="7" t="str">
        <f>IF(OR(E1271="Success",E1271="Qualified Success"),"Current",IF(E1271="Failure",IF(RIGHT(D1271,6)="Future","Future",IF(RIGHT(D1271,10)="Irrelevant","Irrelevant","Current")),""))</f>
        <v>Current</v>
      </c>
      <c r="G1271" s="7" t="str">
        <f>IF(OR(ISBLANK(D1271),D1271="Unclassifiable &gt;"),"",IF(ISNUMBER(SEARCH("Utterance",D1271)),"Utterance",IF(ISNUMBER(SEARCH("Response",D1271)),"Response",IF(ISNUMBER(SEARCH("Interaction",D1271)),"Interaction",IF(ISNUMBER(SEARCH("System",D1271)),"System","")))))</f>
        <v>Response</v>
      </c>
      <c r="H1271" s="7" t="str">
        <f>IF(G1271="Utterance", IF(ISNUMBER(SEARCH("Unrecognized",D1271)), "Unrecognized", IF(ISNUMBER(SEARCH("Mismatched",D1271)), "Mismatched", IF(ISNUMBER(SEARCH("False Positive",D1271)), "False Positive", "Irrelevant"))), "")</f>
        <v/>
      </c>
      <c r="J1271" s="7" t="s">
        <v>3750</v>
      </c>
      <c r="K1271" s="7" t="s">
        <v>3353</v>
      </c>
      <c r="L1271" s="9">
        <v>44988</v>
      </c>
      <c r="M1271" s="13">
        <v>0.46135416666666668</v>
      </c>
      <c r="N1271" s="14">
        <v>202000253094941</v>
      </c>
      <c r="O1271" s="7">
        <f>IF(LEN(TRIM($A1271))=0,0,LEN($A1271)-LEN(SUBSTITUTE($A1271," ",""))+1)</f>
        <v>3</v>
      </c>
      <c r="P1271">
        <f t="shared" si="19"/>
        <v>201</v>
      </c>
    </row>
    <row r="1272" spans="1:16" ht="64" x14ac:dyDescent="0.2">
      <c r="A1272" s="8" t="s">
        <v>254</v>
      </c>
      <c r="C1272" s="7" t="s">
        <v>4</v>
      </c>
      <c r="K1272" s="7" t="s">
        <v>3353</v>
      </c>
      <c r="L1272" s="9">
        <v>44988</v>
      </c>
      <c r="M1272" s="13">
        <v>0.46135416666666668</v>
      </c>
      <c r="N1272" s="14">
        <v>202000253094941</v>
      </c>
      <c r="P1272" t="str">
        <f t="shared" si="19"/>
        <v/>
      </c>
    </row>
    <row r="1273" spans="1:16" ht="16" x14ac:dyDescent="0.2">
      <c r="A1273" s="8" t="s">
        <v>198</v>
      </c>
      <c r="C1273" s="7" t="s">
        <v>2</v>
      </c>
      <c r="D1273" s="7" t="s">
        <v>3389</v>
      </c>
      <c r="E1273" s="7" t="str">
        <f>IF(OR(D1273="", D1273="___"),"", LEFT(D1273,FIND(" &gt;",D1273)-1))</f>
        <v>Success</v>
      </c>
      <c r="F1273" s="7" t="str">
        <f>IF(OR(E1273="Success",E1273="Qualified Success"),"Current",IF(E1273="Failure",IF(RIGHT(D1273,6)="Future","Future",IF(RIGHT(D1273,10)="Irrelevant","Irrelevant","Current")),""))</f>
        <v>Current</v>
      </c>
      <c r="G1273" s="7" t="str">
        <f>IF(OR(ISBLANK(D1273),D1273="Unclassifiable &gt;"),"",IF(ISNUMBER(SEARCH("Utterance",D1273)),"Utterance",IF(ISNUMBER(SEARCH("Response",D1273)),"Response",IF(ISNUMBER(SEARCH("Interaction",D1273)),"Interaction",IF(ISNUMBER(SEARCH("System",D1273)),"System","")))))</f>
        <v/>
      </c>
      <c r="H1273" s="7" t="str">
        <f>IF(G1273="Utterance", IF(ISNUMBER(SEARCH("Unrecognized",D1273)), "Unrecognized", IF(ISNUMBER(SEARCH("Mismatched",D1273)), "Mismatched", IF(ISNUMBER(SEARCH("False Positive",D1273)), "False Positive", "Irrelevant"))), "")</f>
        <v/>
      </c>
      <c r="J1273" s="7" t="s">
        <v>3750</v>
      </c>
      <c r="K1273" s="7" t="s">
        <v>3353</v>
      </c>
      <c r="L1273" s="9">
        <v>44988</v>
      </c>
      <c r="M1273" s="13">
        <v>0.4619328703703704</v>
      </c>
      <c r="N1273" s="14">
        <v>204440003504051</v>
      </c>
      <c r="O1273" s="7">
        <f>IF(LEN(TRIM($A1273))=0,0,LEN($A1273)-LEN(SUBSTITUTE($A1273," ",""))+1)</f>
        <v>3</v>
      </c>
      <c r="P1273">
        <f t="shared" si="19"/>
        <v>3411</v>
      </c>
    </row>
    <row r="1274" spans="1:16" ht="240" x14ac:dyDescent="0.2">
      <c r="A1274" s="8" t="s">
        <v>2386</v>
      </c>
      <c r="C1274" s="7" t="s">
        <v>4</v>
      </c>
      <c r="K1274" s="7" t="s">
        <v>3353</v>
      </c>
      <c r="L1274" s="9">
        <v>44988</v>
      </c>
      <c r="M1274" s="13">
        <v>0.46195601851851853</v>
      </c>
      <c r="N1274" s="14">
        <v>204440003504051</v>
      </c>
      <c r="P1274" t="str">
        <f t="shared" si="19"/>
        <v/>
      </c>
    </row>
    <row r="1275" spans="1:16" ht="16" x14ac:dyDescent="0.2">
      <c r="A1275" s="8" t="s">
        <v>2355</v>
      </c>
      <c r="C1275" s="7" t="s">
        <v>2</v>
      </c>
      <c r="D1275" s="7" t="s">
        <v>3408</v>
      </c>
      <c r="E1275" s="7" t="str">
        <f>IF(OR(D1275="", D1275="___"),"", LEFT(D1275,FIND(" &gt;",D1275)-1))</f>
        <v>Qualified Success</v>
      </c>
      <c r="F1275" s="7" t="str">
        <f>IF(OR(E1275="Success",E1275="Qualified Success"),"Current",IF(E1275="Failure",IF(RIGHT(D1275,6)="Future","Future",IF(RIGHT(D1275,10)="Irrelevant","Irrelevant","Current")),""))</f>
        <v>Current</v>
      </c>
      <c r="G1275" s="7" t="str">
        <f>IF(OR(ISBLANK(D1275),D1275="Unclassifiable &gt;"),"",IF(ISNUMBER(SEARCH("Utterance",D1275)),"Utterance",IF(ISNUMBER(SEARCH("Response",D1275)),"Response",IF(ISNUMBER(SEARCH("Interaction",D1275)),"Interaction",IF(ISNUMBER(SEARCH("System",D1275)),"System","")))))</f>
        <v>Response</v>
      </c>
      <c r="H1275" s="7" t="str">
        <f>IF(G1275="Utterance", IF(ISNUMBER(SEARCH("Unrecognized",D1275)), "Unrecognized", IF(ISNUMBER(SEARCH("Mismatched",D1275)), "Mismatched", IF(ISNUMBER(SEARCH("False Positive",D1275)), "False Positive", "Irrelevant"))), "")</f>
        <v/>
      </c>
      <c r="J1275" s="7" t="s">
        <v>3741</v>
      </c>
      <c r="K1275" s="7" t="s">
        <v>3353</v>
      </c>
      <c r="L1275" s="9">
        <v>44988</v>
      </c>
      <c r="M1275" s="13">
        <v>0.46278935185185183</v>
      </c>
      <c r="N1275" s="14">
        <v>204440003503257</v>
      </c>
      <c r="O1275" s="7">
        <f>IF(LEN(TRIM($A1275))=0,0,LEN($A1275)-LEN(SUBSTITUTE($A1275," ",""))+1)</f>
        <v>3</v>
      </c>
      <c r="P1275">
        <f t="shared" si="19"/>
        <v>46</v>
      </c>
    </row>
    <row r="1276" spans="1:16" ht="64" x14ac:dyDescent="0.2">
      <c r="A1276" s="8" t="s">
        <v>3516</v>
      </c>
      <c r="C1276" s="7" t="s">
        <v>4</v>
      </c>
      <c r="K1276" s="7" t="s">
        <v>3353</v>
      </c>
      <c r="L1276" s="9">
        <v>44988</v>
      </c>
      <c r="M1276" s="13">
        <v>0.46278935185185183</v>
      </c>
      <c r="N1276" s="14">
        <v>204440003503257</v>
      </c>
      <c r="P1276" t="str">
        <f t="shared" si="19"/>
        <v/>
      </c>
    </row>
    <row r="1277" spans="1:16" ht="16" x14ac:dyDescent="0.2">
      <c r="A1277" s="8" t="s">
        <v>1121</v>
      </c>
      <c r="C1277" s="7" t="s">
        <v>2</v>
      </c>
      <c r="D1277" s="7" t="s">
        <v>3411</v>
      </c>
      <c r="E1277" s="7" t="str">
        <f>IF(OR(D1277="", D1277="___"),"", LEFT(D1277,FIND(" &gt;",D1277)-1))</f>
        <v>Qualified Success</v>
      </c>
      <c r="F1277" s="7" t="str">
        <f>IF(OR(E1277="Success",E1277="Qualified Success"),"Current",IF(E1277="Failure",IF(RIGHT(D1277,6)="Future","Future",IF(RIGHT(D1277,10)="Irrelevant","Irrelevant","Current")),""))</f>
        <v>Current</v>
      </c>
      <c r="G1277" s="7" t="str">
        <f>IF(OR(ISBLANK(D1277),D1277="Unclassifiable &gt;"),"",IF(ISNUMBER(SEARCH("Utterance",D1277)),"Utterance",IF(ISNUMBER(SEARCH("Response",D1277)),"Response",IF(ISNUMBER(SEARCH("Interaction",D1277)),"Interaction",IF(ISNUMBER(SEARCH("System",D1277)),"System","")))))</f>
        <v>Response</v>
      </c>
      <c r="H1277" s="7" t="str">
        <f>IF(G1277="Utterance", IF(ISNUMBER(SEARCH("Unrecognized",D1277)), "Unrecognized", IF(ISNUMBER(SEARCH("Mismatched",D1277)), "Mismatched", IF(ISNUMBER(SEARCH("False Positive",D1277)), "False Positive", "Irrelevant"))), "")</f>
        <v/>
      </c>
      <c r="J1277" s="7" t="s">
        <v>3743</v>
      </c>
      <c r="K1277" s="7" t="s">
        <v>3353</v>
      </c>
      <c r="L1277" s="9">
        <v>44988</v>
      </c>
      <c r="M1277" s="13">
        <v>0.46314814814814814</v>
      </c>
      <c r="N1277" s="14">
        <v>204440003503257</v>
      </c>
      <c r="O1277" s="7">
        <f>IF(LEN(TRIM($A1277))=0,0,LEN($A1277)-LEN(SUBSTITUTE($A1277," ",""))+1)</f>
        <v>1</v>
      </c>
      <c r="P1277">
        <f t="shared" si="19"/>
        <v>201</v>
      </c>
    </row>
    <row r="1278" spans="1:16" ht="64" x14ac:dyDescent="0.2">
      <c r="A1278" s="8" t="s">
        <v>327</v>
      </c>
      <c r="C1278" s="7" t="s">
        <v>4</v>
      </c>
      <c r="K1278" s="7" t="s">
        <v>3353</v>
      </c>
      <c r="L1278" s="9">
        <v>44988</v>
      </c>
      <c r="M1278" s="13">
        <v>0.46314814814814814</v>
      </c>
      <c r="N1278" s="14">
        <v>204440003503257</v>
      </c>
      <c r="P1278" t="str">
        <f t="shared" si="19"/>
        <v/>
      </c>
    </row>
    <row r="1279" spans="1:16" ht="16" x14ac:dyDescent="0.2">
      <c r="A1279" s="8" t="s">
        <v>2356</v>
      </c>
      <c r="C1279" s="7" t="s">
        <v>2</v>
      </c>
      <c r="D1279" s="7" t="s">
        <v>3389</v>
      </c>
      <c r="E1279" s="7" t="str">
        <f>IF(OR(D1279="", D1279="___"),"", LEFT(D1279,FIND(" &gt;",D1279)-1))</f>
        <v>Success</v>
      </c>
      <c r="F1279" s="7" t="str">
        <f>IF(OR(E1279="Success",E1279="Qualified Success"),"Current",IF(E1279="Failure",IF(RIGHT(D1279,6)="Future","Future",IF(RIGHT(D1279,10)="Irrelevant","Irrelevant","Current")),""))</f>
        <v>Current</v>
      </c>
      <c r="G1279" s="7" t="str">
        <f>IF(OR(ISBLANK(D1279),D1279="Unclassifiable &gt;"),"",IF(ISNUMBER(SEARCH("Utterance",D1279)),"Utterance",IF(ISNUMBER(SEARCH("Response",D1279)),"Response",IF(ISNUMBER(SEARCH("Interaction",D1279)),"Interaction",IF(ISNUMBER(SEARCH("System",D1279)),"System","")))))</f>
        <v/>
      </c>
      <c r="H1279" s="7" t="str">
        <f>IF(G1279="Utterance", IF(ISNUMBER(SEARCH("Unrecognized",D1279)), "Unrecognized", IF(ISNUMBER(SEARCH("Mismatched",D1279)), "Mismatched", IF(ISNUMBER(SEARCH("False Positive",D1279)), "False Positive", "Irrelevant"))), "")</f>
        <v/>
      </c>
      <c r="J1279" s="7" t="s">
        <v>3743</v>
      </c>
      <c r="K1279" s="7" t="s">
        <v>3353</v>
      </c>
      <c r="L1279" s="9">
        <v>44988</v>
      </c>
      <c r="M1279" s="13">
        <v>0.46342592592592591</v>
      </c>
      <c r="N1279" s="14">
        <v>204440003503257</v>
      </c>
      <c r="O1279" s="7">
        <f>IF(LEN(TRIM($A1279))=0,0,LEN($A1279)-LEN(SUBSTITUTE($A1279," ",""))+1)</f>
        <v>2</v>
      </c>
      <c r="P1279">
        <f t="shared" si="19"/>
        <v>3411</v>
      </c>
    </row>
    <row r="1280" spans="1:16" ht="224" x14ac:dyDescent="0.2">
      <c r="A1280" s="8" t="s">
        <v>3548</v>
      </c>
      <c r="C1280" s="7" t="s">
        <v>4</v>
      </c>
      <c r="K1280" s="7" t="s">
        <v>3353</v>
      </c>
      <c r="L1280" s="9">
        <v>44988</v>
      </c>
      <c r="M1280" s="13">
        <v>0.4634375</v>
      </c>
      <c r="N1280" s="14">
        <v>204440003503257</v>
      </c>
      <c r="P1280" t="str">
        <f t="shared" si="19"/>
        <v/>
      </c>
    </row>
    <row r="1281" spans="1:16" ht="16" x14ac:dyDescent="0.2">
      <c r="A1281" s="8" t="s">
        <v>260</v>
      </c>
      <c r="C1281" s="7" t="s">
        <v>2</v>
      </c>
      <c r="D1281" s="7" t="s">
        <v>3389</v>
      </c>
      <c r="E1281" s="7" t="str">
        <f>IF(OR(D1281="", D1281="___"),"", LEFT(D1281,FIND(" &gt;",D1281)-1))</f>
        <v>Success</v>
      </c>
      <c r="F1281" s="7" t="str">
        <f>IF(OR(E1281="Success",E1281="Qualified Success"),"Current",IF(E1281="Failure",IF(RIGHT(D1281,6)="Future","Future",IF(RIGHT(D1281,10)="Irrelevant","Irrelevant","Current")),""))</f>
        <v>Current</v>
      </c>
      <c r="G1281" s="7" t="str">
        <f>IF(OR(ISBLANK(D1281),D1281="Unclassifiable &gt;"),"",IF(ISNUMBER(SEARCH("Utterance",D1281)),"Utterance",IF(ISNUMBER(SEARCH("Response",D1281)),"Response",IF(ISNUMBER(SEARCH("Interaction",D1281)),"Interaction",IF(ISNUMBER(SEARCH("System",D1281)),"System","")))))</f>
        <v/>
      </c>
      <c r="H1281" s="7" t="str">
        <f>IF(G1281="Utterance", IF(ISNUMBER(SEARCH("Unrecognized",D1281)), "Unrecognized", IF(ISNUMBER(SEARCH("Mismatched",D1281)), "Mismatched", IF(ISNUMBER(SEARCH("False Positive",D1281)), "False Positive", "Irrelevant"))), "")</f>
        <v/>
      </c>
      <c r="J1281" s="7" t="s">
        <v>3743</v>
      </c>
      <c r="K1281" s="7" t="s">
        <v>3353</v>
      </c>
      <c r="L1281" s="9">
        <v>44988</v>
      </c>
      <c r="M1281" s="13">
        <v>0.46369212962962963</v>
      </c>
      <c r="N1281" s="14">
        <v>204440003503257</v>
      </c>
      <c r="O1281" s="7">
        <f>IF(LEN(TRIM($A1281))=0,0,LEN($A1281)-LEN(SUBSTITUTE($A1281," ",""))+1)</f>
        <v>6</v>
      </c>
      <c r="P1281">
        <f t="shared" si="19"/>
        <v>3411</v>
      </c>
    </row>
    <row r="1282" spans="1:16" ht="48" x14ac:dyDescent="0.2">
      <c r="A1282" s="8" t="s">
        <v>261</v>
      </c>
      <c r="C1282" s="7" t="s">
        <v>4</v>
      </c>
      <c r="K1282" s="7" t="s">
        <v>3353</v>
      </c>
      <c r="L1282" s="9">
        <v>44988</v>
      </c>
      <c r="M1282" s="13">
        <v>0.46369212962962963</v>
      </c>
      <c r="N1282" s="14">
        <v>204440003503257</v>
      </c>
      <c r="P1282" t="str">
        <f t="shared" si="19"/>
        <v/>
      </c>
    </row>
    <row r="1283" spans="1:16" ht="16" x14ac:dyDescent="0.2">
      <c r="A1283" s="8" t="s">
        <v>440</v>
      </c>
      <c r="C1283" s="7" t="s">
        <v>2</v>
      </c>
      <c r="D1283" s="7" t="s">
        <v>3389</v>
      </c>
      <c r="E1283" s="7" t="str">
        <f>IF(OR(D1283="", D1283="___"),"", LEFT(D1283,FIND(" &gt;",D1283)-1))</f>
        <v>Success</v>
      </c>
      <c r="F1283" s="7" t="str">
        <f>IF(OR(E1283="Success",E1283="Qualified Success"),"Current",IF(E1283="Failure",IF(RIGHT(D1283,6)="Future","Future",IF(RIGHT(D1283,10)="Irrelevant","Irrelevant","Current")),""))</f>
        <v>Current</v>
      </c>
      <c r="G1283" s="7" t="str">
        <f>IF(OR(ISBLANK(D1283),D1283="Unclassifiable &gt;"),"",IF(ISNUMBER(SEARCH("Utterance",D1283)),"Utterance",IF(ISNUMBER(SEARCH("Response",D1283)),"Response",IF(ISNUMBER(SEARCH("Interaction",D1283)),"Interaction",IF(ISNUMBER(SEARCH("System",D1283)),"System","")))))</f>
        <v/>
      </c>
      <c r="H1283" s="7" t="str">
        <f>IF(G1283="Utterance", IF(ISNUMBER(SEARCH("Unrecognized",D1283)), "Unrecognized", IF(ISNUMBER(SEARCH("Mismatched",D1283)), "Mismatched", IF(ISNUMBER(SEARCH("False Positive",D1283)), "False Positive", "Irrelevant"))), "")</f>
        <v/>
      </c>
      <c r="J1283" s="7" t="s">
        <v>3743</v>
      </c>
      <c r="K1283" s="7" t="s">
        <v>3353</v>
      </c>
      <c r="L1283" s="9">
        <v>44988</v>
      </c>
      <c r="M1283" s="13">
        <v>0.46452546296296293</v>
      </c>
      <c r="N1283" s="14">
        <v>204440003503257</v>
      </c>
      <c r="O1283" s="7">
        <f>IF(LEN(TRIM($A1283))=0,0,LEN($A1283)-LEN(SUBSTITUTE($A1283," ",""))+1)</f>
        <v>2</v>
      </c>
      <c r="P1283">
        <f t="shared" ref="P1283:P1346" si="20">IF(D1283="", "", COUNTIF($D$1:$D$12000, D1283))</f>
        <v>3411</v>
      </c>
    </row>
    <row r="1284" spans="1:16" ht="16" x14ac:dyDescent="0.2">
      <c r="A1284" s="8" t="s">
        <v>440</v>
      </c>
      <c r="C1284" s="7" t="s">
        <v>2</v>
      </c>
      <c r="D1284" s="7" t="s">
        <v>3389</v>
      </c>
      <c r="E1284" s="7" t="str">
        <f>IF(OR(D1284="", D1284="___"),"", LEFT(D1284,FIND(" &gt;",D1284)-1))</f>
        <v>Success</v>
      </c>
      <c r="F1284" s="7" t="str">
        <f>IF(OR(E1284="Success",E1284="Qualified Success"),"Current",IF(E1284="Failure",IF(RIGHT(D1284,6)="Future","Future",IF(RIGHT(D1284,10)="Irrelevant","Irrelevant","Current")),""))</f>
        <v>Current</v>
      </c>
      <c r="G1284" s="7" t="str">
        <f>IF(OR(ISBLANK(D1284),D1284="Unclassifiable &gt;"),"",IF(ISNUMBER(SEARCH("Utterance",D1284)),"Utterance",IF(ISNUMBER(SEARCH("Response",D1284)),"Response",IF(ISNUMBER(SEARCH("Interaction",D1284)),"Interaction",IF(ISNUMBER(SEARCH("System",D1284)),"System","")))))</f>
        <v/>
      </c>
      <c r="H1284" s="7" t="str">
        <f>IF(G1284="Utterance", IF(ISNUMBER(SEARCH("Unrecognized",D1284)), "Unrecognized", IF(ISNUMBER(SEARCH("Mismatched",D1284)), "Mismatched", IF(ISNUMBER(SEARCH("False Positive",D1284)), "False Positive", "Irrelevant"))), "")</f>
        <v/>
      </c>
      <c r="J1284" s="7" t="s">
        <v>3743</v>
      </c>
      <c r="K1284" s="7" t="s">
        <v>3353</v>
      </c>
      <c r="L1284" s="9">
        <v>44988</v>
      </c>
      <c r="M1284" s="13">
        <v>0.46452546296296293</v>
      </c>
      <c r="N1284" s="14">
        <v>204440003503257</v>
      </c>
      <c r="O1284" s="7">
        <f>IF(LEN(TRIM($A1284))=0,0,LEN($A1284)-LEN(SUBSTITUTE($A1284," ",""))+1)</f>
        <v>2</v>
      </c>
      <c r="P1284">
        <f t="shared" si="20"/>
        <v>3411</v>
      </c>
    </row>
    <row r="1285" spans="1:16" ht="48" x14ac:dyDescent="0.2">
      <c r="A1285" s="8" t="s">
        <v>739</v>
      </c>
      <c r="C1285" s="7" t="s">
        <v>4</v>
      </c>
      <c r="K1285" s="7" t="s">
        <v>3353</v>
      </c>
      <c r="L1285" s="9">
        <v>44988</v>
      </c>
      <c r="M1285" s="13">
        <v>0.46452546296296293</v>
      </c>
      <c r="N1285" s="14">
        <v>204440003503257</v>
      </c>
      <c r="P1285" t="str">
        <f t="shared" si="20"/>
        <v/>
      </c>
    </row>
    <row r="1286" spans="1:16" ht="144" x14ac:dyDescent="0.2">
      <c r="A1286" s="8" t="s">
        <v>250</v>
      </c>
      <c r="C1286" s="7" t="s">
        <v>4</v>
      </c>
      <c r="K1286" s="7" t="s">
        <v>3353</v>
      </c>
      <c r="L1286" s="9">
        <v>44988</v>
      </c>
      <c r="M1286" s="13">
        <v>0.46452546296296293</v>
      </c>
      <c r="N1286" s="14">
        <v>204440003503257</v>
      </c>
      <c r="P1286" t="str">
        <f t="shared" si="20"/>
        <v/>
      </c>
    </row>
    <row r="1287" spans="1:16" ht="16" x14ac:dyDescent="0.2">
      <c r="A1287" s="8" t="s">
        <v>158</v>
      </c>
      <c r="C1287" s="7" t="s">
        <v>2</v>
      </c>
      <c r="D1287" s="7" t="s">
        <v>3389</v>
      </c>
      <c r="E1287" s="7" t="str">
        <f>IF(OR(D1287="", D1287="___"),"", LEFT(D1287,FIND(" &gt;",D1287)-1))</f>
        <v>Success</v>
      </c>
      <c r="F1287" s="7" t="str">
        <f>IF(OR(E1287="Success",E1287="Qualified Success"),"Current",IF(E1287="Failure",IF(RIGHT(D1287,6)="Future","Future",IF(RIGHT(D1287,10)="Irrelevant","Irrelevant","Current")),""))</f>
        <v>Current</v>
      </c>
      <c r="G1287" s="7" t="str">
        <f>IF(OR(ISBLANK(D1287),D1287="Unclassifiable &gt;"),"",IF(ISNUMBER(SEARCH("Utterance",D1287)),"Utterance",IF(ISNUMBER(SEARCH("Response",D1287)),"Response",IF(ISNUMBER(SEARCH("Interaction",D1287)),"Interaction",IF(ISNUMBER(SEARCH("System",D1287)),"System","")))))</f>
        <v/>
      </c>
      <c r="H1287" s="7" t="str">
        <f>IF(G1287="Utterance", IF(ISNUMBER(SEARCH("Unrecognized",D1287)), "Unrecognized", IF(ISNUMBER(SEARCH("Mismatched",D1287)), "Mismatched", IF(ISNUMBER(SEARCH("False Positive",D1287)), "False Positive", "Irrelevant"))), "")</f>
        <v/>
      </c>
      <c r="J1287" s="7" t="s">
        <v>3744</v>
      </c>
      <c r="K1287" s="7" t="s">
        <v>3354</v>
      </c>
      <c r="L1287" s="9">
        <v>44988</v>
      </c>
      <c r="M1287" s="13">
        <v>0.46509259259259261</v>
      </c>
      <c r="N1287" s="14">
        <v>204440003494311</v>
      </c>
      <c r="O1287" s="7">
        <f>IF(LEN(TRIM($A1287))=0,0,LEN($A1287)-LEN(SUBSTITUTE($A1287," ",""))+1)</f>
        <v>4</v>
      </c>
      <c r="P1287">
        <f t="shared" si="20"/>
        <v>3411</v>
      </c>
    </row>
    <row r="1288" spans="1:16" ht="128" x14ac:dyDescent="0.2">
      <c r="A1288" s="8" t="s">
        <v>1839</v>
      </c>
      <c r="C1288" s="7" t="s">
        <v>4</v>
      </c>
      <c r="K1288" s="7" t="s">
        <v>3354</v>
      </c>
      <c r="L1288" s="9">
        <v>44988</v>
      </c>
      <c r="M1288" s="13">
        <v>0.46509259259259261</v>
      </c>
      <c r="N1288" s="14">
        <v>204440003494311</v>
      </c>
      <c r="P1288" t="str">
        <f t="shared" si="20"/>
        <v/>
      </c>
    </row>
    <row r="1289" spans="1:16" ht="16" x14ac:dyDescent="0.2">
      <c r="A1289" s="8" t="s">
        <v>259</v>
      </c>
      <c r="B1289" s="7" t="s">
        <v>3487</v>
      </c>
      <c r="C1289" s="7" t="s">
        <v>2</v>
      </c>
      <c r="D1289" s="7" t="s">
        <v>3389</v>
      </c>
      <c r="E1289" s="7" t="str">
        <f>IF(OR(D1289="", D1289="___"),"", LEFT(D1289,FIND(" &gt;",D1289)-1))</f>
        <v>Success</v>
      </c>
      <c r="F1289" s="7" t="str">
        <f>IF(OR(E1289="Success",E1289="Qualified Success"),"Current",IF(E1289="Failure",IF(RIGHT(D1289,6)="Future","Future",IF(RIGHT(D1289,10)="Irrelevant","Irrelevant","Current")),""))</f>
        <v>Current</v>
      </c>
      <c r="G1289" s="7" t="str">
        <f>IF(OR(ISBLANK(D1289),D1289="Unclassifiable &gt;"),"",IF(ISNUMBER(SEARCH("Utterance",D1289)),"Utterance",IF(ISNUMBER(SEARCH("Response",D1289)),"Response",IF(ISNUMBER(SEARCH("Interaction",D1289)),"Interaction",IF(ISNUMBER(SEARCH("System",D1289)),"System","")))))</f>
        <v/>
      </c>
      <c r="H1289" s="7" t="str">
        <f>IF(G1289="Utterance", IF(ISNUMBER(SEARCH("Unrecognized",D1289)), "Unrecognized", IF(ISNUMBER(SEARCH("Mismatched",D1289)), "Mismatched", IF(ISNUMBER(SEARCH("False Positive",D1289)), "False Positive", "Irrelevant"))), "")</f>
        <v/>
      </c>
      <c r="J1289" s="7" t="s">
        <v>3743</v>
      </c>
      <c r="K1289" s="7" t="s">
        <v>3354</v>
      </c>
      <c r="L1289" s="9">
        <v>44988</v>
      </c>
      <c r="M1289" s="13">
        <v>0.46724537037037034</v>
      </c>
      <c r="N1289" s="14">
        <v>202000323078253</v>
      </c>
      <c r="O1289" s="7">
        <f>IF(LEN(TRIM($A1289))=0,0,LEN($A1289)-LEN(SUBSTITUTE($A1289," ",""))+1)</f>
        <v>4</v>
      </c>
      <c r="P1289">
        <f t="shared" si="20"/>
        <v>3411</v>
      </c>
    </row>
    <row r="1290" spans="1:16" ht="16" x14ac:dyDescent="0.2">
      <c r="A1290" s="8" t="s">
        <v>259</v>
      </c>
      <c r="B1290" s="7" t="s">
        <v>3487</v>
      </c>
      <c r="C1290" s="7" t="s">
        <v>2</v>
      </c>
      <c r="D1290" s="7" t="s">
        <v>3389</v>
      </c>
      <c r="E1290" s="7" t="str">
        <f>IF(OR(D1290="", D1290="___"),"", LEFT(D1290,FIND(" &gt;",D1290)-1))</f>
        <v>Success</v>
      </c>
      <c r="F1290" s="7" t="str">
        <f>IF(OR(E1290="Success",E1290="Qualified Success"),"Current",IF(E1290="Failure",IF(RIGHT(D1290,6)="Future","Future",IF(RIGHT(D1290,10)="Irrelevant","Irrelevant","Current")),""))</f>
        <v>Current</v>
      </c>
      <c r="G1290" s="7" t="str">
        <f>IF(OR(ISBLANK(D1290),D1290="Unclassifiable &gt;"),"",IF(ISNUMBER(SEARCH("Utterance",D1290)),"Utterance",IF(ISNUMBER(SEARCH("Response",D1290)),"Response",IF(ISNUMBER(SEARCH("Interaction",D1290)),"Interaction",IF(ISNUMBER(SEARCH("System",D1290)),"System","")))))</f>
        <v/>
      </c>
      <c r="H1290" s="7" t="str">
        <f>IF(G1290="Utterance", IF(ISNUMBER(SEARCH("Unrecognized",D1290)), "Unrecognized", IF(ISNUMBER(SEARCH("Mismatched",D1290)), "Mismatched", IF(ISNUMBER(SEARCH("False Positive",D1290)), "False Positive", "Irrelevant"))), "")</f>
        <v/>
      </c>
      <c r="J1290" s="7" t="s">
        <v>3743</v>
      </c>
      <c r="K1290" s="7" t="s">
        <v>3353</v>
      </c>
      <c r="L1290" s="9">
        <v>44988</v>
      </c>
      <c r="M1290" s="13">
        <v>0.46741898148148148</v>
      </c>
      <c r="N1290" s="14">
        <v>202000159005510</v>
      </c>
      <c r="O1290" s="7">
        <f>IF(LEN(TRIM($A1290))=0,0,LEN($A1290)-LEN(SUBSTITUTE($A1290," ",""))+1)</f>
        <v>4</v>
      </c>
      <c r="P1290">
        <f t="shared" si="20"/>
        <v>3411</v>
      </c>
    </row>
    <row r="1291" spans="1:16" ht="224" x14ac:dyDescent="0.2">
      <c r="A1291" s="8" t="s">
        <v>3549</v>
      </c>
      <c r="C1291" s="7" t="s">
        <v>4</v>
      </c>
      <c r="K1291" s="7" t="s">
        <v>3353</v>
      </c>
      <c r="L1291" s="9">
        <v>44988</v>
      </c>
      <c r="M1291" s="13">
        <v>0.46743055555555557</v>
      </c>
      <c r="N1291" s="14">
        <v>202000159005510</v>
      </c>
      <c r="P1291" t="str">
        <f t="shared" si="20"/>
        <v/>
      </c>
    </row>
    <row r="1292" spans="1:16" ht="224" x14ac:dyDescent="0.2">
      <c r="A1292" s="8" t="s">
        <v>3569</v>
      </c>
      <c r="C1292" s="7" t="s">
        <v>4</v>
      </c>
      <c r="K1292" s="7" t="s">
        <v>3354</v>
      </c>
      <c r="L1292" s="9">
        <v>44988</v>
      </c>
      <c r="M1292" s="13">
        <v>0.46751157407407407</v>
      </c>
      <c r="N1292" s="14">
        <v>202000323078253</v>
      </c>
      <c r="P1292" t="str">
        <f t="shared" si="20"/>
        <v/>
      </c>
    </row>
    <row r="1293" spans="1:16" ht="16" x14ac:dyDescent="0.2">
      <c r="A1293" s="8" t="s">
        <v>280</v>
      </c>
      <c r="C1293" s="7" t="s">
        <v>2</v>
      </c>
      <c r="D1293" s="7" t="s">
        <v>3389</v>
      </c>
      <c r="E1293" s="7" t="str">
        <f>IF(OR(D1293="", D1293="___"),"", LEFT(D1293,FIND(" &gt;",D1293)-1))</f>
        <v>Success</v>
      </c>
      <c r="F1293" s="7" t="str">
        <f>IF(OR(E1293="Success",E1293="Qualified Success"),"Current",IF(E1293="Failure",IF(RIGHT(D1293,6)="Future","Future",IF(RIGHT(D1293,10)="Irrelevant","Irrelevant","Current")),""))</f>
        <v>Current</v>
      </c>
      <c r="G1293" s="7" t="str">
        <f>IF(OR(ISBLANK(D1293),D1293="Unclassifiable &gt;"),"",IF(ISNUMBER(SEARCH("Utterance",D1293)),"Utterance",IF(ISNUMBER(SEARCH("Response",D1293)),"Response",IF(ISNUMBER(SEARCH("Interaction",D1293)),"Interaction",IF(ISNUMBER(SEARCH("System",D1293)),"System","")))))</f>
        <v/>
      </c>
      <c r="H1293" s="7" t="str">
        <f>IF(G1293="Utterance", IF(ISNUMBER(SEARCH("Unrecognized",D1293)), "Unrecognized", IF(ISNUMBER(SEARCH("Mismatched",D1293)), "Mismatched", IF(ISNUMBER(SEARCH("False Positive",D1293)), "False Positive", "Irrelevant"))), "")</f>
        <v/>
      </c>
      <c r="J1293" s="7" t="s">
        <v>3743</v>
      </c>
      <c r="K1293" s="7" t="s">
        <v>3353</v>
      </c>
      <c r="L1293" s="9">
        <v>44988</v>
      </c>
      <c r="M1293" s="13">
        <v>0.46773148148148147</v>
      </c>
      <c r="N1293" s="14">
        <v>202000159005510</v>
      </c>
      <c r="O1293" s="7">
        <f>IF(LEN(TRIM($A1293))=0,0,LEN($A1293)-LEN(SUBSTITUTE($A1293," ",""))+1)</f>
        <v>3</v>
      </c>
      <c r="P1293">
        <f t="shared" si="20"/>
        <v>3411</v>
      </c>
    </row>
    <row r="1294" spans="1:16" ht="208" x14ac:dyDescent="0.2">
      <c r="A1294" s="8" t="s">
        <v>2792</v>
      </c>
      <c r="C1294" s="7" t="s">
        <v>4</v>
      </c>
      <c r="K1294" s="7" t="s">
        <v>3353</v>
      </c>
      <c r="L1294" s="9">
        <v>44988</v>
      </c>
      <c r="M1294" s="13">
        <v>0.46774305555555556</v>
      </c>
      <c r="N1294" s="14">
        <v>202000159005510</v>
      </c>
      <c r="P1294" t="str">
        <f t="shared" si="20"/>
        <v/>
      </c>
    </row>
    <row r="1295" spans="1:16" ht="16" x14ac:dyDescent="0.2">
      <c r="A1295" s="8" t="s">
        <v>2842</v>
      </c>
      <c r="C1295" s="7" t="s">
        <v>2</v>
      </c>
      <c r="D1295" s="7" t="s">
        <v>3405</v>
      </c>
      <c r="E1295" s="7" t="str">
        <f>IF(OR(D1295="", D1295="___"),"", LEFT(D1295,FIND(" &gt;",D1295)-1))</f>
        <v>Failure</v>
      </c>
      <c r="F1295" s="7" t="str">
        <f>IF(OR(E1295="Success",E1295="Qualified Success"),"Current",IF(E1295="Failure",IF(RIGHT(D1295,6)="Future","Future",IF(RIGHT(D1295,10)="Irrelevant","Irrelevant","Current")),""))</f>
        <v>Current</v>
      </c>
      <c r="G1295" s="7" t="str">
        <f>IF(OR(ISBLANK(D1295),D1295="Unclassifiable &gt;"),"",IF(ISNUMBER(SEARCH("Utterance",D1295)),"Utterance",IF(ISNUMBER(SEARCH("Response",D1295)),"Response",IF(ISNUMBER(SEARCH("Interaction",D1295)),"Interaction",IF(ISNUMBER(SEARCH("System",D1295)),"System","")))))</f>
        <v>System</v>
      </c>
      <c r="H1295" s="7" t="str">
        <f>IF(G1295="Utterance", IF(ISNUMBER(SEARCH("Unrecognized",D1295)), "Unrecognized", IF(ISNUMBER(SEARCH("Mismatched",D1295)), "Mismatched", IF(ISNUMBER(SEARCH("False Positive",D1295)), "False Positive", "Irrelevant"))), "")</f>
        <v/>
      </c>
      <c r="I1295" s="7" t="s">
        <v>152</v>
      </c>
      <c r="J1295" s="7" t="s">
        <v>3758</v>
      </c>
      <c r="K1295" s="7" t="s">
        <v>3354</v>
      </c>
      <c r="L1295" s="9">
        <v>44988</v>
      </c>
      <c r="M1295" s="13">
        <v>0.4677546296296296</v>
      </c>
      <c r="N1295" s="14">
        <v>202000323078253</v>
      </c>
      <c r="O1295" s="7">
        <f>IF(LEN(TRIM($A1295))=0,0,LEN($A1295)-LEN(SUBSTITUTE($A1295," ",""))+1)</f>
        <v>2</v>
      </c>
      <c r="P1295">
        <f t="shared" si="20"/>
        <v>168</v>
      </c>
    </row>
    <row r="1296" spans="1:16" ht="16" x14ac:dyDescent="0.2">
      <c r="A1296" s="8" t="s">
        <v>2842</v>
      </c>
      <c r="C1296" s="7" t="s">
        <v>2</v>
      </c>
      <c r="D1296" s="7" t="s">
        <v>3389</v>
      </c>
      <c r="E1296" s="7" t="str">
        <f>IF(OR(D1296="", D1296="___"),"", LEFT(D1296,FIND(" &gt;",D1296)-1))</f>
        <v>Success</v>
      </c>
      <c r="F1296" s="7" t="str">
        <f>IF(OR(E1296="Success",E1296="Qualified Success"),"Current",IF(E1296="Failure",IF(RIGHT(D1296,6)="Future","Future",IF(RIGHT(D1296,10)="Irrelevant","Irrelevant","Current")),""))</f>
        <v>Current</v>
      </c>
      <c r="G1296" s="7" t="str">
        <f>IF(OR(ISBLANK(D1296),D1296="Unclassifiable &gt;"),"",IF(ISNUMBER(SEARCH("Utterance",D1296)),"Utterance",IF(ISNUMBER(SEARCH("Response",D1296)),"Response",IF(ISNUMBER(SEARCH("Interaction",D1296)),"Interaction",IF(ISNUMBER(SEARCH("System",D1296)),"System","")))))</f>
        <v/>
      </c>
      <c r="H1296" s="7" t="str">
        <f>IF(G1296="Utterance", IF(ISNUMBER(SEARCH("Unrecognized",D1296)), "Unrecognized", IF(ISNUMBER(SEARCH("Mismatched",D1296)), "Mismatched", IF(ISNUMBER(SEARCH("False Positive",D1296)), "False Positive", "Irrelevant"))), "")</f>
        <v/>
      </c>
      <c r="J1296" s="7" t="s">
        <v>3758</v>
      </c>
      <c r="K1296" s="7" t="s">
        <v>3354</v>
      </c>
      <c r="L1296" s="9">
        <v>44988</v>
      </c>
      <c r="M1296" s="13">
        <v>0.4677546296296296</v>
      </c>
      <c r="N1296" s="14">
        <v>202000323078253</v>
      </c>
      <c r="O1296" s="7">
        <f>IF(LEN(TRIM($A1296))=0,0,LEN($A1296)-LEN(SUBSTITUTE($A1296," ",""))+1)</f>
        <v>2</v>
      </c>
      <c r="P1296">
        <f t="shared" si="20"/>
        <v>3411</v>
      </c>
    </row>
    <row r="1297" spans="1:16" ht="16" x14ac:dyDescent="0.2">
      <c r="A1297" s="8" t="s">
        <v>152</v>
      </c>
      <c r="C1297" s="7" t="s">
        <v>4</v>
      </c>
      <c r="K1297" s="7" t="s">
        <v>3354</v>
      </c>
      <c r="L1297" s="9">
        <v>44988</v>
      </c>
      <c r="M1297" s="13">
        <v>0.4677546296296296</v>
      </c>
      <c r="N1297" s="14">
        <v>202000323078253</v>
      </c>
      <c r="P1297" t="str">
        <f t="shared" si="20"/>
        <v/>
      </c>
    </row>
    <row r="1298" spans="1:16" ht="96" x14ac:dyDescent="0.2">
      <c r="A1298" s="8" t="s">
        <v>1885</v>
      </c>
      <c r="C1298" s="7" t="s">
        <v>4</v>
      </c>
      <c r="K1298" s="7" t="s">
        <v>3354</v>
      </c>
      <c r="L1298" s="9">
        <v>44988</v>
      </c>
      <c r="M1298" s="13">
        <v>0.4677546296296296</v>
      </c>
      <c r="N1298" s="14">
        <v>202000323078253</v>
      </c>
      <c r="P1298" t="str">
        <f t="shared" si="20"/>
        <v/>
      </c>
    </row>
    <row r="1299" spans="1:16" ht="16" x14ac:dyDescent="0.2">
      <c r="A1299" s="8" t="s">
        <v>3237</v>
      </c>
      <c r="C1299" s="7" t="s">
        <v>2</v>
      </c>
      <c r="D1299" s="7" t="s">
        <v>3408</v>
      </c>
      <c r="E1299" s="7" t="str">
        <f>IF(OR(D1299="", D1299="___"),"", LEFT(D1299,FIND(" &gt;",D1299)-1))</f>
        <v>Qualified Success</v>
      </c>
      <c r="F1299" s="7" t="str">
        <f>IF(OR(E1299="Success",E1299="Qualified Success"),"Current",IF(E1299="Failure",IF(RIGHT(D1299,6)="Future","Future",IF(RIGHT(D1299,10)="Irrelevant","Irrelevant","Current")),""))</f>
        <v>Current</v>
      </c>
      <c r="G1299" s="7" t="str">
        <f>IF(OR(ISBLANK(D1299),D1299="Unclassifiable &gt;"),"",IF(ISNUMBER(SEARCH("Utterance",D1299)),"Utterance",IF(ISNUMBER(SEARCH("Response",D1299)),"Response",IF(ISNUMBER(SEARCH("Interaction",D1299)),"Interaction",IF(ISNUMBER(SEARCH("System",D1299)),"System","")))))</f>
        <v>Response</v>
      </c>
      <c r="H1299" s="7" t="str">
        <f>IF(G1299="Utterance", IF(ISNUMBER(SEARCH("Unrecognized",D1299)), "Unrecognized", IF(ISNUMBER(SEARCH("Mismatched",D1299)), "Mismatched", IF(ISNUMBER(SEARCH("False Positive",D1299)), "False Positive", "Irrelevant"))), "")</f>
        <v/>
      </c>
      <c r="J1299" s="7" t="s">
        <v>3439</v>
      </c>
      <c r="K1299" s="7" t="s">
        <v>3354</v>
      </c>
      <c r="L1299" s="9">
        <v>44988</v>
      </c>
      <c r="M1299" s="13">
        <v>0.47121527777777777</v>
      </c>
      <c r="N1299" s="14">
        <v>513003096806995</v>
      </c>
      <c r="O1299" s="7">
        <f>IF(LEN(TRIM($A1299))=0,0,LEN($A1299)-LEN(SUBSTITUTE($A1299," ",""))+1)</f>
        <v>4</v>
      </c>
      <c r="P1299">
        <f t="shared" si="20"/>
        <v>46</v>
      </c>
    </row>
    <row r="1300" spans="1:16" ht="176" x14ac:dyDescent="0.2">
      <c r="A1300" s="8" t="s">
        <v>937</v>
      </c>
      <c r="C1300" s="7" t="s">
        <v>4</v>
      </c>
      <c r="K1300" s="7" t="s">
        <v>3354</v>
      </c>
      <c r="L1300" s="9">
        <v>44988</v>
      </c>
      <c r="M1300" s="13">
        <v>0.47121527777777777</v>
      </c>
      <c r="N1300" s="14">
        <v>513003096806995</v>
      </c>
      <c r="P1300" t="str">
        <f t="shared" si="20"/>
        <v/>
      </c>
    </row>
    <row r="1301" spans="1:16" ht="16" x14ac:dyDescent="0.2">
      <c r="A1301" s="8" t="s">
        <v>1977</v>
      </c>
      <c r="C1301" s="7" t="s">
        <v>2</v>
      </c>
      <c r="D1301" s="7" t="s">
        <v>3405</v>
      </c>
      <c r="E1301" s="7" t="str">
        <f>IF(OR(D1301="", D1301="___"),"", LEFT(D1301,FIND(" &gt;",D1301)-1))</f>
        <v>Failure</v>
      </c>
      <c r="F1301" s="7" t="str">
        <f>IF(OR(E1301="Success",E1301="Qualified Success"),"Current",IF(E1301="Failure",IF(RIGHT(D1301,6)="Future","Future",IF(RIGHT(D1301,10)="Irrelevant","Irrelevant","Current")),""))</f>
        <v>Current</v>
      </c>
      <c r="G1301" s="7" t="str">
        <f>IF(OR(ISBLANK(D1301),D1301="Unclassifiable &gt;"),"",IF(ISNUMBER(SEARCH("Utterance",D1301)),"Utterance",IF(ISNUMBER(SEARCH("Response",D1301)),"Response",IF(ISNUMBER(SEARCH("Interaction",D1301)),"Interaction",IF(ISNUMBER(SEARCH("System",D1301)),"System","")))))</f>
        <v>System</v>
      </c>
      <c r="H1301" s="7" t="str">
        <f>IF(G1301="Utterance", IF(ISNUMBER(SEARCH("Unrecognized",D1301)), "Unrecognized", IF(ISNUMBER(SEARCH("Mismatched",D1301)), "Mismatched", IF(ISNUMBER(SEARCH("False Positive",D1301)), "False Positive", "Irrelevant"))), "")</f>
        <v/>
      </c>
      <c r="I1301" s="7" t="s">
        <v>152</v>
      </c>
      <c r="J1301" s="7" t="s">
        <v>3741</v>
      </c>
      <c r="K1301" s="7" t="s">
        <v>3353</v>
      </c>
      <c r="L1301" s="9">
        <v>44988</v>
      </c>
      <c r="M1301" s="13">
        <v>0.47317129629629634</v>
      </c>
      <c r="N1301" s="14">
        <v>202000159005510</v>
      </c>
      <c r="O1301" s="7">
        <f>IF(LEN(TRIM($A1301))=0,0,LEN($A1301)-LEN(SUBSTITUTE($A1301," ",""))+1)</f>
        <v>1</v>
      </c>
      <c r="P1301">
        <f t="shared" si="20"/>
        <v>168</v>
      </c>
    </row>
    <row r="1302" spans="1:16" ht="16" x14ac:dyDescent="0.2">
      <c r="A1302" s="8" t="s">
        <v>152</v>
      </c>
      <c r="C1302" s="7" t="s">
        <v>4</v>
      </c>
      <c r="K1302" s="7" t="s">
        <v>3353</v>
      </c>
      <c r="L1302" s="9">
        <v>44988</v>
      </c>
      <c r="M1302" s="13">
        <v>0.47317129629629634</v>
      </c>
      <c r="N1302" s="14">
        <v>202000159005510</v>
      </c>
      <c r="P1302" t="str">
        <f t="shared" si="20"/>
        <v/>
      </c>
    </row>
    <row r="1303" spans="1:16" ht="16" x14ac:dyDescent="0.2">
      <c r="A1303" s="8" t="s">
        <v>1977</v>
      </c>
      <c r="C1303" s="7" t="s">
        <v>2</v>
      </c>
      <c r="D1303" s="7" t="s">
        <v>3411</v>
      </c>
      <c r="E1303" s="7" t="str">
        <f>IF(OR(D1303="", D1303="___"),"", LEFT(D1303,FIND(" &gt;",D1303)-1))</f>
        <v>Qualified Success</v>
      </c>
      <c r="F1303" s="7" t="str">
        <f>IF(OR(E1303="Success",E1303="Qualified Success"),"Current",IF(E1303="Failure",IF(RIGHT(D1303,6)="Future","Future",IF(RIGHT(D1303,10)="Irrelevant","Irrelevant","Current")),""))</f>
        <v>Current</v>
      </c>
      <c r="G1303" s="7" t="str">
        <f>IF(OR(ISBLANK(D1303),D1303="Unclassifiable &gt;"),"",IF(ISNUMBER(SEARCH("Utterance",D1303)),"Utterance",IF(ISNUMBER(SEARCH("Response",D1303)),"Response",IF(ISNUMBER(SEARCH("Interaction",D1303)),"Interaction",IF(ISNUMBER(SEARCH("System",D1303)),"System","")))))</f>
        <v>Response</v>
      </c>
      <c r="H1303" s="7" t="str">
        <f>IF(G1303="Utterance", IF(ISNUMBER(SEARCH("Unrecognized",D1303)), "Unrecognized", IF(ISNUMBER(SEARCH("Mismatched",D1303)), "Mismatched", IF(ISNUMBER(SEARCH("False Positive",D1303)), "False Positive", "Irrelevant"))), "")</f>
        <v/>
      </c>
      <c r="J1303" s="7" t="s">
        <v>3741</v>
      </c>
      <c r="K1303" s="7" t="s">
        <v>3353</v>
      </c>
      <c r="L1303" s="9">
        <v>44988</v>
      </c>
      <c r="M1303" s="13">
        <v>0.47318287037037038</v>
      </c>
      <c r="N1303" s="14">
        <v>202000159005510</v>
      </c>
      <c r="O1303" s="7">
        <f>IF(LEN(TRIM($A1303))=0,0,LEN($A1303)-LEN(SUBSTITUTE($A1303," ",""))+1)</f>
        <v>1</v>
      </c>
      <c r="P1303">
        <f t="shared" si="20"/>
        <v>201</v>
      </c>
    </row>
    <row r="1304" spans="1:16" ht="64" x14ac:dyDescent="0.2">
      <c r="A1304" s="8" t="s">
        <v>327</v>
      </c>
      <c r="C1304" s="7" t="s">
        <v>4</v>
      </c>
      <c r="K1304" s="7" t="s">
        <v>3353</v>
      </c>
      <c r="L1304" s="9">
        <v>44988</v>
      </c>
      <c r="M1304" s="13">
        <v>0.47318287037037038</v>
      </c>
      <c r="N1304" s="14">
        <v>202000159005510</v>
      </c>
      <c r="P1304" t="str">
        <f t="shared" si="20"/>
        <v/>
      </c>
    </row>
    <row r="1305" spans="1:16" ht="16" x14ac:dyDescent="0.2">
      <c r="A1305" s="8" t="s">
        <v>639</v>
      </c>
      <c r="C1305" s="7" t="s">
        <v>2</v>
      </c>
      <c r="D1305" s="7" t="s">
        <v>3389</v>
      </c>
      <c r="E1305" s="7" t="str">
        <f>IF(OR(D1305="", D1305="___"),"", LEFT(D1305,FIND(" &gt;",D1305)-1))</f>
        <v>Success</v>
      </c>
      <c r="F1305" s="7" t="str">
        <f>IF(OR(E1305="Success",E1305="Qualified Success"),"Current",IF(E1305="Failure",IF(RIGHT(D1305,6)="Future","Future",IF(RIGHT(D1305,10)="Irrelevant","Irrelevant","Current")),""))</f>
        <v>Current</v>
      </c>
      <c r="G1305" s="7" t="str">
        <f>IF(OR(ISBLANK(D1305),D1305="Unclassifiable &gt;"),"",IF(ISNUMBER(SEARCH("Utterance",D1305)),"Utterance",IF(ISNUMBER(SEARCH("Response",D1305)),"Response",IF(ISNUMBER(SEARCH("Interaction",D1305)),"Interaction",IF(ISNUMBER(SEARCH("System",D1305)),"System","")))))</f>
        <v/>
      </c>
      <c r="H1305" s="7" t="str">
        <f>IF(G1305="Utterance", IF(ISNUMBER(SEARCH("Unrecognized",D1305)), "Unrecognized", IF(ISNUMBER(SEARCH("Mismatched",D1305)), "Mismatched", IF(ISNUMBER(SEARCH("False Positive",D1305)), "False Positive", "Irrelevant"))), "")</f>
        <v/>
      </c>
      <c r="J1305" s="7" t="s">
        <v>3741</v>
      </c>
      <c r="K1305" s="7" t="s">
        <v>3353</v>
      </c>
      <c r="L1305" s="9">
        <v>44988</v>
      </c>
      <c r="M1305" s="13">
        <v>0.47356481481481483</v>
      </c>
      <c r="N1305" s="14">
        <v>202000159005510</v>
      </c>
      <c r="O1305" s="7">
        <f>IF(LEN(TRIM($A1305))=0,0,LEN($A1305)-LEN(SUBSTITUTE($A1305," ",""))+1)</f>
        <v>7</v>
      </c>
      <c r="P1305">
        <f t="shared" si="20"/>
        <v>3411</v>
      </c>
    </row>
    <row r="1306" spans="1:16" ht="112" x14ac:dyDescent="0.2">
      <c r="A1306" s="8" t="s">
        <v>304</v>
      </c>
      <c r="C1306" s="7" t="s">
        <v>4</v>
      </c>
      <c r="K1306" s="7" t="s">
        <v>3353</v>
      </c>
      <c r="L1306" s="9">
        <v>44988</v>
      </c>
      <c r="M1306" s="13">
        <v>0.47356481481481483</v>
      </c>
      <c r="N1306" s="14">
        <v>202000159005510</v>
      </c>
      <c r="P1306" t="str">
        <f t="shared" si="20"/>
        <v/>
      </c>
    </row>
    <row r="1307" spans="1:16" ht="16" x14ac:dyDescent="0.2">
      <c r="A1307" s="8" t="s">
        <v>2793</v>
      </c>
      <c r="C1307" s="7" t="s">
        <v>2</v>
      </c>
      <c r="D1307" s="7" t="s">
        <v>3389</v>
      </c>
      <c r="E1307" s="7" t="str">
        <f>IF(OR(D1307="", D1307="___"),"", LEFT(D1307,FIND(" &gt;",D1307)-1))</f>
        <v>Success</v>
      </c>
      <c r="F1307" s="7" t="str">
        <f>IF(OR(E1307="Success",E1307="Qualified Success"),"Current",IF(E1307="Failure",IF(RIGHT(D1307,6)="Future","Future",IF(RIGHT(D1307,10)="Irrelevant","Irrelevant","Current")),""))</f>
        <v>Current</v>
      </c>
      <c r="G1307" s="7" t="str">
        <f>IF(OR(ISBLANK(D1307),D1307="Unclassifiable &gt;"),"",IF(ISNUMBER(SEARCH("Utterance",D1307)),"Utterance",IF(ISNUMBER(SEARCH("Response",D1307)),"Response",IF(ISNUMBER(SEARCH("Interaction",D1307)),"Interaction",IF(ISNUMBER(SEARCH("System",D1307)),"System","")))))</f>
        <v/>
      </c>
      <c r="H1307" s="7" t="str">
        <f>IF(G1307="Utterance", IF(ISNUMBER(SEARCH("Unrecognized",D1307)), "Unrecognized", IF(ISNUMBER(SEARCH("Mismatched",D1307)), "Mismatched", IF(ISNUMBER(SEARCH("False Positive",D1307)), "False Positive", "Irrelevant"))), "")</f>
        <v/>
      </c>
      <c r="J1307" s="7" t="s">
        <v>3743</v>
      </c>
      <c r="K1307" s="7" t="s">
        <v>3353</v>
      </c>
      <c r="L1307" s="9">
        <v>44988</v>
      </c>
      <c r="M1307" s="13">
        <v>0.47412037037037041</v>
      </c>
      <c r="N1307" s="14">
        <v>202000159005510</v>
      </c>
      <c r="O1307" s="7">
        <f>IF(LEN(TRIM($A1307))=0,0,LEN($A1307)-LEN(SUBSTITUTE($A1307," ",""))+1)</f>
        <v>3</v>
      </c>
      <c r="P1307">
        <f t="shared" si="20"/>
        <v>3411</v>
      </c>
    </row>
    <row r="1308" spans="1:16" ht="144" x14ac:dyDescent="0.2">
      <c r="A1308" s="8" t="s">
        <v>250</v>
      </c>
      <c r="C1308" s="7" t="s">
        <v>4</v>
      </c>
      <c r="K1308" s="7" t="s">
        <v>3353</v>
      </c>
      <c r="L1308" s="9">
        <v>44988</v>
      </c>
      <c r="M1308" s="13">
        <v>0.47414351851851855</v>
      </c>
      <c r="N1308" s="14">
        <v>202000159005510</v>
      </c>
      <c r="P1308" t="str">
        <f t="shared" si="20"/>
        <v/>
      </c>
    </row>
    <row r="1309" spans="1:16" ht="16" x14ac:dyDescent="0.2">
      <c r="A1309" s="8" t="s">
        <v>3331</v>
      </c>
      <c r="C1309" s="7" t="s">
        <v>2</v>
      </c>
      <c r="D1309" s="7" t="s">
        <v>3400</v>
      </c>
      <c r="E1309" s="7" t="str">
        <f>IF(OR(D1309="", D1309="___"),"", LEFT(D1309,FIND(" &gt;",D1309)-1))</f>
        <v>Failure</v>
      </c>
      <c r="F1309" s="7" t="str">
        <f>IF(OR(E1309="Success",E1309="Qualified Success"),"Current",IF(E1309="Failure",IF(RIGHT(D1309,6)="Future","Future",IF(RIGHT(D1309,10)="Irrelevant","Irrelevant","Current")),""))</f>
        <v>Current</v>
      </c>
      <c r="G1309" s="7" t="str">
        <f>IF(OR(ISBLANK(D1309),D1309="Unclassifiable &gt;"),"",IF(ISNUMBER(SEARCH("Utterance",D1309)),"Utterance",IF(ISNUMBER(SEARCH("Response",D1309)),"Response",IF(ISNUMBER(SEARCH("Interaction",D1309)),"Interaction",IF(ISNUMBER(SEARCH("System",D1309)),"System","")))))</f>
        <v>Interaction</v>
      </c>
      <c r="H1309" s="7" t="str">
        <f>IF(G1309="Utterance", IF(ISNUMBER(SEARCH("Unrecognized",D1309)), "Unrecognized", IF(ISNUMBER(SEARCH("Mismatched",D1309)), "Mismatched", IF(ISNUMBER(SEARCH("False Positive",D1309)), "False Positive", "Irrelevant"))), "")</f>
        <v/>
      </c>
      <c r="J1309" s="7" t="s">
        <v>3431</v>
      </c>
      <c r="K1309" s="7" t="s">
        <v>3354</v>
      </c>
      <c r="L1309" s="9">
        <v>44988</v>
      </c>
      <c r="M1309" s="13">
        <v>0.47569444444444442</v>
      </c>
      <c r="N1309" s="14">
        <v>513003500507779</v>
      </c>
      <c r="O1309" s="7">
        <f>IF(LEN(TRIM($A1309))=0,0,LEN($A1309)-LEN(SUBSTITUTE($A1309," ",""))+1)</f>
        <v>29</v>
      </c>
      <c r="P1309">
        <f t="shared" si="20"/>
        <v>412</v>
      </c>
    </row>
    <row r="1310" spans="1:16" ht="96" x14ac:dyDescent="0.2">
      <c r="A1310" s="8" t="s">
        <v>3111</v>
      </c>
      <c r="C1310" s="7" t="s">
        <v>4</v>
      </c>
      <c r="K1310" s="7" t="s">
        <v>3354</v>
      </c>
      <c r="L1310" s="9">
        <v>44988</v>
      </c>
      <c r="M1310" s="13">
        <v>0.47571759259259255</v>
      </c>
      <c r="N1310" s="14">
        <v>513003500507779</v>
      </c>
      <c r="P1310" t="str">
        <f t="shared" si="20"/>
        <v/>
      </c>
    </row>
    <row r="1311" spans="1:16" ht="16" x14ac:dyDescent="0.2">
      <c r="A1311" s="8" t="s">
        <v>2794</v>
      </c>
      <c r="C1311" s="7" t="s">
        <v>2</v>
      </c>
      <c r="D1311" s="7" t="s">
        <v>3391</v>
      </c>
      <c r="E1311" s="7" t="str">
        <f>IF(OR(D1311="", D1311="___"),"", LEFT(D1311,FIND(" &gt;",D1311)-1))</f>
        <v>Failure</v>
      </c>
      <c r="F1311" s="7" t="str">
        <f>IF(OR(E1311="Success",E1311="Qualified Success"),"Current",IF(E1311="Failure",IF(RIGHT(D1311,6)="Future","Future",IF(RIGHT(D1311,10)="Irrelevant","Irrelevant","Current")),""))</f>
        <v>Current</v>
      </c>
      <c r="G1311" s="7" t="str">
        <f>IF(OR(ISBLANK(D1311),D1311="Unclassifiable &gt;"),"",IF(ISNUMBER(SEARCH("Utterance",D1311)),"Utterance",IF(ISNUMBER(SEARCH("Response",D1311)),"Response",IF(ISNUMBER(SEARCH("Interaction",D1311)),"Interaction",IF(ISNUMBER(SEARCH("System",D1311)),"System","")))))</f>
        <v>Utterance</v>
      </c>
      <c r="H1311" s="7" t="str">
        <f>IF(G1311="Utterance", IF(ISNUMBER(SEARCH("Unrecognized",D1311)), "Unrecognized", IF(ISNUMBER(SEARCH("Mismatched",D1311)), "Mismatched", IF(ISNUMBER(SEARCH("False Positive",D1311)), "False Positive", "Irrelevant"))), "")</f>
        <v>Mismatched</v>
      </c>
      <c r="J1311" s="7" t="s">
        <v>213</v>
      </c>
      <c r="K1311" s="7" t="s">
        <v>3353</v>
      </c>
      <c r="L1311" s="9">
        <v>44988</v>
      </c>
      <c r="M1311" s="13">
        <v>0.47738425925925926</v>
      </c>
      <c r="N1311" s="14">
        <v>202000159005510</v>
      </c>
      <c r="O1311" s="7">
        <f>IF(LEN(TRIM($A1311))=0,0,LEN($A1311)-LEN(SUBSTITUTE($A1311," ",""))+1)</f>
        <v>6</v>
      </c>
      <c r="P1311">
        <f t="shared" si="20"/>
        <v>705</v>
      </c>
    </row>
    <row r="1312" spans="1:16" ht="128" x14ac:dyDescent="0.2">
      <c r="A1312" s="8" t="s">
        <v>698</v>
      </c>
      <c r="C1312" s="7" t="s">
        <v>4</v>
      </c>
      <c r="K1312" s="7" t="s">
        <v>3353</v>
      </c>
      <c r="L1312" s="9">
        <v>44988</v>
      </c>
      <c r="M1312" s="13">
        <v>0.47738425925925926</v>
      </c>
      <c r="N1312" s="14">
        <v>202000159005510</v>
      </c>
      <c r="P1312" t="str">
        <f t="shared" si="20"/>
        <v/>
      </c>
    </row>
    <row r="1313" spans="1:16" ht="16" x14ac:dyDescent="0.2">
      <c r="A1313" s="8" t="s">
        <v>231</v>
      </c>
      <c r="C1313" s="7" t="s">
        <v>2</v>
      </c>
      <c r="D1313" s="7" t="s">
        <v>3389</v>
      </c>
      <c r="E1313" s="7" t="str">
        <f>IF(OR(D1313="", D1313="___"),"", LEFT(D1313,FIND(" &gt;",D1313)-1))</f>
        <v>Success</v>
      </c>
      <c r="F1313" s="7" t="str">
        <f>IF(OR(E1313="Success",E1313="Qualified Success"),"Current",IF(E1313="Failure",IF(RIGHT(D1313,6)="Future","Future",IF(RIGHT(D1313,10)="Irrelevant","Irrelevant","Current")),""))</f>
        <v>Current</v>
      </c>
      <c r="G1313" s="7" t="str">
        <f>IF(OR(ISBLANK(D1313),D1313="Unclassifiable &gt;"),"",IF(ISNUMBER(SEARCH("Utterance",D1313)),"Utterance",IF(ISNUMBER(SEARCH("Response",D1313)),"Response",IF(ISNUMBER(SEARCH("Interaction",D1313)),"Interaction",IF(ISNUMBER(SEARCH("System",D1313)),"System","")))))</f>
        <v/>
      </c>
      <c r="H1313" s="7" t="str">
        <f>IF(G1313="Utterance", IF(ISNUMBER(SEARCH("Unrecognized",D1313)), "Unrecognized", IF(ISNUMBER(SEARCH("Mismatched",D1313)), "Mismatched", IF(ISNUMBER(SEARCH("False Positive",D1313)), "False Positive", "Irrelevant"))), "")</f>
        <v/>
      </c>
      <c r="J1313" s="7" t="s">
        <v>3757</v>
      </c>
      <c r="K1313" s="7" t="s">
        <v>3353</v>
      </c>
      <c r="L1313" s="9">
        <v>44988</v>
      </c>
      <c r="M1313" s="13">
        <v>0.47745370370370371</v>
      </c>
      <c r="N1313" s="14">
        <v>204440003541651</v>
      </c>
      <c r="O1313" s="7">
        <f>IF(LEN(TRIM($A1313))=0,0,LEN($A1313)-LEN(SUBSTITUTE($A1313," ",""))+1)</f>
        <v>4</v>
      </c>
      <c r="P1313">
        <f t="shared" si="20"/>
        <v>3411</v>
      </c>
    </row>
    <row r="1314" spans="1:16" ht="144" x14ac:dyDescent="0.2">
      <c r="A1314" s="8" t="s">
        <v>232</v>
      </c>
      <c r="C1314" s="7" t="s">
        <v>4</v>
      </c>
      <c r="K1314" s="7" t="s">
        <v>3353</v>
      </c>
      <c r="L1314" s="9">
        <v>44988</v>
      </c>
      <c r="M1314" s="13">
        <v>0.47745370370370371</v>
      </c>
      <c r="N1314" s="14">
        <v>204440003541651</v>
      </c>
      <c r="P1314" t="str">
        <f t="shared" si="20"/>
        <v/>
      </c>
    </row>
    <row r="1315" spans="1:16" ht="16" x14ac:dyDescent="0.2">
      <c r="A1315" s="8" t="s">
        <v>322</v>
      </c>
      <c r="B1315" s="7" t="s">
        <v>3487</v>
      </c>
      <c r="C1315" s="7" t="s">
        <v>2</v>
      </c>
      <c r="D1315" s="7" t="s">
        <v>3389</v>
      </c>
      <c r="E1315" s="7" t="str">
        <f>IF(OR(D1315="", D1315="___"),"", LEFT(D1315,FIND(" &gt;",D1315)-1))</f>
        <v>Success</v>
      </c>
      <c r="F1315" s="7" t="str">
        <f>IF(OR(E1315="Success",E1315="Qualified Success"),"Current",IF(E1315="Failure",IF(RIGHT(D1315,6)="Future","Future",IF(RIGHT(D1315,10)="Irrelevant","Irrelevant","Current")),""))</f>
        <v>Current</v>
      </c>
      <c r="G1315" s="7" t="str">
        <f>IF(OR(ISBLANK(D1315),D1315="Unclassifiable &gt;"),"",IF(ISNUMBER(SEARCH("Utterance",D1315)),"Utterance",IF(ISNUMBER(SEARCH("Response",D1315)),"Response",IF(ISNUMBER(SEARCH("Interaction",D1315)),"Interaction",IF(ISNUMBER(SEARCH("System",D1315)),"System","")))))</f>
        <v/>
      </c>
      <c r="H1315" s="7" t="str">
        <f>IF(G1315="Utterance", IF(ISNUMBER(SEARCH("Unrecognized",D1315)), "Unrecognized", IF(ISNUMBER(SEARCH("Mismatched",D1315)), "Mismatched", IF(ISNUMBER(SEARCH("False Positive",D1315)), "False Positive", "Irrelevant"))), "")</f>
        <v/>
      </c>
      <c r="J1315" s="7" t="s">
        <v>3758</v>
      </c>
      <c r="K1315" s="7" t="s">
        <v>3354</v>
      </c>
      <c r="L1315" s="9">
        <v>44988</v>
      </c>
      <c r="M1315" s="13">
        <v>0.4791435185185185</v>
      </c>
      <c r="N1315" s="14">
        <v>204440003500440</v>
      </c>
      <c r="O1315" s="7">
        <f>IF(LEN(TRIM($A1315))=0,0,LEN($A1315)-LEN(SUBSTITUTE($A1315," ",""))+1)</f>
        <v>4</v>
      </c>
      <c r="P1315">
        <f t="shared" si="20"/>
        <v>3411</v>
      </c>
    </row>
    <row r="1316" spans="1:16" ht="32" x14ac:dyDescent="0.2">
      <c r="A1316" s="8" t="s">
        <v>3370</v>
      </c>
      <c r="C1316" s="7" t="s">
        <v>4</v>
      </c>
      <c r="K1316" s="7" t="s">
        <v>3354</v>
      </c>
      <c r="L1316" s="9">
        <v>44988</v>
      </c>
      <c r="M1316" s="13">
        <v>0.47915509259259265</v>
      </c>
      <c r="N1316" s="14">
        <v>204440003500440</v>
      </c>
      <c r="P1316" t="str">
        <f t="shared" si="20"/>
        <v/>
      </c>
    </row>
    <row r="1317" spans="1:16" ht="32" x14ac:dyDescent="0.2">
      <c r="A1317" s="8" t="s">
        <v>268</v>
      </c>
      <c r="C1317" s="7" t="s">
        <v>4</v>
      </c>
      <c r="K1317" s="7" t="s">
        <v>3354</v>
      </c>
      <c r="L1317" s="9">
        <v>44988</v>
      </c>
      <c r="M1317" s="13">
        <v>0.47915509259259265</v>
      </c>
      <c r="N1317" s="14">
        <v>204440003500440</v>
      </c>
      <c r="P1317" t="str">
        <f t="shared" si="20"/>
        <v/>
      </c>
    </row>
    <row r="1318" spans="1:16" ht="16" x14ac:dyDescent="0.2">
      <c r="A1318" s="8" t="s">
        <v>2740</v>
      </c>
      <c r="C1318" s="7" t="s">
        <v>2</v>
      </c>
      <c r="D1318" s="7" t="s">
        <v>3389</v>
      </c>
      <c r="E1318" s="7" t="str">
        <f>IF(OR(D1318="", D1318="___"),"", LEFT(D1318,FIND(" &gt;",D1318)-1))</f>
        <v>Success</v>
      </c>
      <c r="F1318" s="7" t="str">
        <f>IF(OR(E1318="Success",E1318="Qualified Success"),"Current",IF(E1318="Failure",IF(RIGHT(D1318,6)="Future","Future",IF(RIGHT(D1318,10)="Irrelevant","Irrelevant","Current")),""))</f>
        <v>Current</v>
      </c>
      <c r="G1318" s="7" t="str">
        <f>IF(OR(ISBLANK(D1318),D1318="Unclassifiable &gt;"),"",IF(ISNUMBER(SEARCH("Utterance",D1318)),"Utterance",IF(ISNUMBER(SEARCH("Response",D1318)),"Response",IF(ISNUMBER(SEARCH("Interaction",D1318)),"Interaction",IF(ISNUMBER(SEARCH("System",D1318)),"System","")))))</f>
        <v/>
      </c>
      <c r="H1318" s="7" t="str">
        <f>IF(G1318="Utterance", IF(ISNUMBER(SEARCH("Unrecognized",D1318)), "Unrecognized", IF(ISNUMBER(SEARCH("Mismatched",D1318)), "Mismatched", IF(ISNUMBER(SEARCH("False Positive",D1318)), "False Positive", "Irrelevant"))), "")</f>
        <v/>
      </c>
      <c r="J1318" s="7" t="s">
        <v>3743</v>
      </c>
      <c r="K1318" s="7" t="s">
        <v>3353</v>
      </c>
      <c r="L1318" s="9">
        <v>44988</v>
      </c>
      <c r="M1318" s="13">
        <v>0.48303240740740744</v>
      </c>
      <c r="N1318" s="14">
        <v>204440003541909</v>
      </c>
      <c r="O1318" s="7">
        <f>IF(LEN(TRIM($A1318))=0,0,LEN($A1318)-LEN(SUBSTITUTE($A1318," ",""))+1)</f>
        <v>4</v>
      </c>
      <c r="P1318">
        <f t="shared" si="20"/>
        <v>3411</v>
      </c>
    </row>
    <row r="1319" spans="1:16" ht="320" x14ac:dyDescent="0.2">
      <c r="A1319" s="8" t="s">
        <v>2741</v>
      </c>
      <c r="C1319" s="7" t="s">
        <v>4</v>
      </c>
      <c r="K1319" s="7" t="s">
        <v>3353</v>
      </c>
      <c r="L1319" s="9">
        <v>44988</v>
      </c>
      <c r="M1319" s="13">
        <v>0.48306712962962961</v>
      </c>
      <c r="N1319" s="14">
        <v>204440003541909</v>
      </c>
      <c r="P1319" t="str">
        <f t="shared" si="20"/>
        <v/>
      </c>
    </row>
    <row r="1320" spans="1:16" ht="16" x14ac:dyDescent="0.2">
      <c r="A1320" s="8" t="s">
        <v>445</v>
      </c>
      <c r="C1320" s="7" t="s">
        <v>2</v>
      </c>
      <c r="D1320" s="7" t="s">
        <v>3389</v>
      </c>
      <c r="E1320" s="7" t="str">
        <f>IF(OR(D1320="", D1320="___"),"", LEFT(D1320,FIND(" &gt;",D1320)-1))</f>
        <v>Success</v>
      </c>
      <c r="F1320" s="7" t="str">
        <f>IF(OR(E1320="Success",E1320="Qualified Success"),"Current",IF(E1320="Failure",IF(RIGHT(D1320,6)="Future","Future",IF(RIGHT(D1320,10)="Irrelevant","Irrelevant","Current")),""))</f>
        <v>Current</v>
      </c>
      <c r="G1320" s="7" t="str">
        <f>IF(OR(ISBLANK(D1320),D1320="Unclassifiable &gt;"),"",IF(ISNUMBER(SEARCH("Utterance",D1320)),"Utterance",IF(ISNUMBER(SEARCH("Response",D1320)),"Response",IF(ISNUMBER(SEARCH("Interaction",D1320)),"Interaction",IF(ISNUMBER(SEARCH("System",D1320)),"System","")))))</f>
        <v/>
      </c>
      <c r="H1320" s="7" t="str">
        <f>IF(G1320="Utterance", IF(ISNUMBER(SEARCH("Unrecognized",D1320)), "Unrecognized", IF(ISNUMBER(SEARCH("Mismatched",D1320)), "Mismatched", IF(ISNUMBER(SEARCH("False Positive",D1320)), "False Positive", "Irrelevant"))), "")</f>
        <v/>
      </c>
      <c r="J1320" s="7" t="s">
        <v>3743</v>
      </c>
      <c r="K1320" s="7" t="s">
        <v>3353</v>
      </c>
      <c r="L1320" s="9">
        <v>44988</v>
      </c>
      <c r="M1320" s="13">
        <v>0.48334490740740743</v>
      </c>
      <c r="N1320" s="14">
        <v>204440003541909</v>
      </c>
      <c r="O1320" s="7">
        <f>IF(LEN(TRIM($A1320))=0,0,LEN($A1320)-LEN(SUBSTITUTE($A1320," ",""))+1)</f>
        <v>3</v>
      </c>
      <c r="P1320">
        <f t="shared" si="20"/>
        <v>3411</v>
      </c>
    </row>
    <row r="1321" spans="1:16" ht="80" x14ac:dyDescent="0.2">
      <c r="A1321" s="8" t="s">
        <v>1584</v>
      </c>
      <c r="C1321" s="7" t="s">
        <v>4</v>
      </c>
      <c r="K1321" s="7" t="s">
        <v>3353</v>
      </c>
      <c r="L1321" s="9">
        <v>44988</v>
      </c>
      <c r="M1321" s="13">
        <v>0.48335648148148147</v>
      </c>
      <c r="N1321" s="14">
        <v>204440003541909</v>
      </c>
      <c r="P1321" t="str">
        <f t="shared" si="20"/>
        <v/>
      </c>
    </row>
    <row r="1322" spans="1:16" ht="16" x14ac:dyDescent="0.2">
      <c r="A1322" s="8" t="s">
        <v>52</v>
      </c>
      <c r="C1322" s="7" t="s">
        <v>2</v>
      </c>
      <c r="D1322" s="7" t="s">
        <v>3405</v>
      </c>
      <c r="E1322" s="7" t="str">
        <f>IF(OR(D1322="", D1322="___"),"", LEFT(D1322,FIND(" &gt;",D1322)-1))</f>
        <v>Failure</v>
      </c>
      <c r="F1322" s="7" t="str">
        <f>IF(OR(E1322="Success",E1322="Qualified Success"),"Current",IF(E1322="Failure",IF(RIGHT(D1322,6)="Future","Future",IF(RIGHT(D1322,10)="Irrelevant","Irrelevant","Current")),""))</f>
        <v>Current</v>
      </c>
      <c r="G1322" s="7" t="str">
        <f>IF(OR(ISBLANK(D1322),D1322="Unclassifiable &gt;"),"",IF(ISNUMBER(SEARCH("Utterance",D1322)),"Utterance",IF(ISNUMBER(SEARCH("Response",D1322)),"Response",IF(ISNUMBER(SEARCH("Interaction",D1322)),"Interaction",IF(ISNUMBER(SEARCH("System",D1322)),"System","")))))</f>
        <v>System</v>
      </c>
      <c r="H1322" s="7" t="str">
        <f>IF(G1322="Utterance", IF(ISNUMBER(SEARCH("Unrecognized",D1322)), "Unrecognized", IF(ISNUMBER(SEARCH("Mismatched",D1322)), "Mismatched", IF(ISNUMBER(SEARCH("False Positive",D1322)), "False Positive", "Irrelevant"))), "")</f>
        <v/>
      </c>
      <c r="I1322" s="7" t="s">
        <v>152</v>
      </c>
      <c r="J1322" s="7" t="s">
        <v>213</v>
      </c>
      <c r="K1322" s="7" t="s">
        <v>3353</v>
      </c>
      <c r="L1322" s="9">
        <v>44988</v>
      </c>
      <c r="M1322" s="13">
        <v>0.48361111111111116</v>
      </c>
      <c r="N1322" s="14">
        <v>204440003541909</v>
      </c>
      <c r="O1322" s="7">
        <f>IF(LEN(TRIM($A1322))=0,0,LEN($A1322)-LEN(SUBSTITUTE($A1322," ",""))+1)</f>
        <v>1</v>
      </c>
      <c r="P1322">
        <f t="shared" si="20"/>
        <v>168</v>
      </c>
    </row>
    <row r="1323" spans="1:16" ht="16" x14ac:dyDescent="0.2">
      <c r="A1323" s="8" t="s">
        <v>152</v>
      </c>
      <c r="C1323" s="7" t="s">
        <v>4</v>
      </c>
      <c r="K1323" s="7" t="s">
        <v>3353</v>
      </c>
      <c r="L1323" s="9">
        <v>44988</v>
      </c>
      <c r="M1323" s="13">
        <v>0.48361111111111116</v>
      </c>
      <c r="N1323" s="14">
        <v>204440003541909</v>
      </c>
      <c r="P1323" t="str">
        <f t="shared" si="20"/>
        <v/>
      </c>
    </row>
    <row r="1324" spans="1:16" ht="16" x14ac:dyDescent="0.2">
      <c r="A1324" s="8" t="s">
        <v>158</v>
      </c>
      <c r="C1324" s="7" t="s">
        <v>2</v>
      </c>
      <c r="D1324" s="7" t="s">
        <v>3405</v>
      </c>
      <c r="E1324" s="7" t="str">
        <f>IF(OR(D1324="", D1324="___"),"", LEFT(D1324,FIND(" &gt;",D1324)-1))</f>
        <v>Failure</v>
      </c>
      <c r="F1324" s="7" t="str">
        <f>IF(OR(E1324="Success",E1324="Qualified Success"),"Current",IF(E1324="Failure",IF(RIGHT(D1324,6)="Future","Future",IF(RIGHT(D1324,10)="Irrelevant","Irrelevant","Current")),""))</f>
        <v>Current</v>
      </c>
      <c r="G1324" s="7" t="str">
        <f>IF(OR(ISBLANK(D1324),D1324="Unclassifiable &gt;"),"",IF(ISNUMBER(SEARCH("Utterance",D1324)),"Utterance",IF(ISNUMBER(SEARCH("Response",D1324)),"Response",IF(ISNUMBER(SEARCH("Interaction",D1324)),"Interaction",IF(ISNUMBER(SEARCH("System",D1324)),"System","")))))</f>
        <v>System</v>
      </c>
      <c r="H1324" s="7" t="str">
        <f>IF(G1324="Utterance", IF(ISNUMBER(SEARCH("Unrecognized",D1324)), "Unrecognized", IF(ISNUMBER(SEARCH("Mismatched",D1324)), "Mismatched", IF(ISNUMBER(SEARCH("False Positive",D1324)), "False Positive", "Irrelevant"))), "")</f>
        <v/>
      </c>
      <c r="I1324" s="7" t="s">
        <v>152</v>
      </c>
      <c r="J1324" s="7" t="s">
        <v>3744</v>
      </c>
      <c r="K1324" s="7" t="s">
        <v>3353</v>
      </c>
      <c r="L1324" s="9">
        <v>44988</v>
      </c>
      <c r="M1324" s="13">
        <v>0.48370370370370369</v>
      </c>
      <c r="N1324" s="14">
        <v>204440003541909</v>
      </c>
      <c r="O1324" s="7">
        <f>IF(LEN(TRIM($A1324))=0,0,LEN($A1324)-LEN(SUBSTITUTE($A1324," ",""))+1)</f>
        <v>4</v>
      </c>
      <c r="P1324">
        <f t="shared" si="20"/>
        <v>168</v>
      </c>
    </row>
    <row r="1325" spans="1:16" ht="16" x14ac:dyDescent="0.2">
      <c r="A1325" s="8" t="s">
        <v>152</v>
      </c>
      <c r="C1325" s="7" t="s">
        <v>4</v>
      </c>
      <c r="K1325" s="7" t="s">
        <v>3353</v>
      </c>
      <c r="L1325" s="9">
        <v>44988</v>
      </c>
      <c r="M1325" s="13">
        <v>0.48370370370370369</v>
      </c>
      <c r="N1325" s="14">
        <v>204440003541909</v>
      </c>
      <c r="P1325" t="str">
        <f t="shared" si="20"/>
        <v/>
      </c>
    </row>
    <row r="1326" spans="1:16" ht="16" x14ac:dyDescent="0.2">
      <c r="A1326" s="8" t="s">
        <v>158</v>
      </c>
      <c r="C1326" s="7" t="s">
        <v>2</v>
      </c>
      <c r="D1326" s="7" t="s">
        <v>3405</v>
      </c>
      <c r="E1326" s="7" t="str">
        <f>IF(OR(D1326="", D1326="___"),"", LEFT(D1326,FIND(" &gt;",D1326)-1))</f>
        <v>Failure</v>
      </c>
      <c r="F1326" s="7" t="str">
        <f>IF(OR(E1326="Success",E1326="Qualified Success"),"Current",IF(E1326="Failure",IF(RIGHT(D1326,6)="Future","Future",IF(RIGHT(D1326,10)="Irrelevant","Irrelevant","Current")),""))</f>
        <v>Current</v>
      </c>
      <c r="G1326" s="7" t="str">
        <f>IF(OR(ISBLANK(D1326),D1326="Unclassifiable &gt;"),"",IF(ISNUMBER(SEARCH("Utterance",D1326)),"Utterance",IF(ISNUMBER(SEARCH("Response",D1326)),"Response",IF(ISNUMBER(SEARCH("Interaction",D1326)),"Interaction",IF(ISNUMBER(SEARCH("System",D1326)),"System","")))))</f>
        <v>System</v>
      </c>
      <c r="H1326" s="7" t="str">
        <f>IF(G1326="Utterance", IF(ISNUMBER(SEARCH("Unrecognized",D1326)), "Unrecognized", IF(ISNUMBER(SEARCH("Mismatched",D1326)), "Mismatched", IF(ISNUMBER(SEARCH("False Positive",D1326)), "False Positive", "Irrelevant"))), "")</f>
        <v/>
      </c>
      <c r="I1326" s="7" t="s">
        <v>152</v>
      </c>
      <c r="J1326" s="7" t="s">
        <v>3744</v>
      </c>
      <c r="K1326" s="7" t="s">
        <v>3353</v>
      </c>
      <c r="L1326" s="9">
        <v>44988</v>
      </c>
      <c r="M1326" s="13">
        <v>0.48373842592592592</v>
      </c>
      <c r="N1326" s="14">
        <v>204440003541909</v>
      </c>
      <c r="O1326" s="7">
        <f>IF(LEN(TRIM($A1326))=0,0,LEN($A1326)-LEN(SUBSTITUTE($A1326," ",""))+1)</f>
        <v>4</v>
      </c>
      <c r="P1326">
        <f t="shared" si="20"/>
        <v>168</v>
      </c>
    </row>
    <row r="1327" spans="1:16" ht="16" x14ac:dyDescent="0.2">
      <c r="A1327" s="8" t="s">
        <v>152</v>
      </c>
      <c r="C1327" s="7" t="s">
        <v>4</v>
      </c>
      <c r="K1327" s="7" t="s">
        <v>3353</v>
      </c>
      <c r="L1327" s="9">
        <v>44988</v>
      </c>
      <c r="M1327" s="13">
        <v>0.48373842592592592</v>
      </c>
      <c r="N1327" s="14">
        <v>204440003541909</v>
      </c>
      <c r="P1327" t="str">
        <f t="shared" si="20"/>
        <v/>
      </c>
    </row>
    <row r="1328" spans="1:16" ht="16" x14ac:dyDescent="0.2">
      <c r="A1328" s="8" t="s">
        <v>2742</v>
      </c>
      <c r="C1328" s="7" t="s">
        <v>2</v>
      </c>
      <c r="D1328" s="7" t="s">
        <v>3405</v>
      </c>
      <c r="E1328" s="7" t="str">
        <f>IF(OR(D1328="", D1328="___"),"", LEFT(D1328,FIND(" &gt;",D1328)-1))</f>
        <v>Failure</v>
      </c>
      <c r="F1328" s="7" t="str">
        <f>IF(OR(E1328="Success",E1328="Qualified Success"),"Current",IF(E1328="Failure",IF(RIGHT(D1328,6)="Future","Future",IF(RIGHT(D1328,10)="Irrelevant","Irrelevant","Current")),""))</f>
        <v>Current</v>
      </c>
      <c r="G1328" s="7" t="str">
        <f>IF(OR(ISBLANK(D1328),D1328="Unclassifiable &gt;"),"",IF(ISNUMBER(SEARCH("Utterance",D1328)),"Utterance",IF(ISNUMBER(SEARCH("Response",D1328)),"Response",IF(ISNUMBER(SEARCH("Interaction",D1328)),"Interaction",IF(ISNUMBER(SEARCH("System",D1328)),"System","")))))</f>
        <v>System</v>
      </c>
      <c r="H1328" s="7" t="str">
        <f>IF(G1328="Utterance", IF(ISNUMBER(SEARCH("Unrecognized",D1328)), "Unrecognized", IF(ISNUMBER(SEARCH("Mismatched",D1328)), "Mismatched", IF(ISNUMBER(SEARCH("False Positive",D1328)), "False Positive", "Irrelevant"))), "")</f>
        <v/>
      </c>
      <c r="I1328" s="7" t="s">
        <v>152</v>
      </c>
      <c r="J1328" s="7" t="s">
        <v>3754</v>
      </c>
      <c r="K1328" s="7" t="s">
        <v>3353</v>
      </c>
      <c r="L1328" s="9">
        <v>44988</v>
      </c>
      <c r="M1328" s="13">
        <v>0.48379629629629628</v>
      </c>
      <c r="N1328" s="14">
        <v>204440003541909</v>
      </c>
      <c r="O1328" s="7">
        <f>IF(LEN(TRIM($A1328))=0,0,LEN($A1328)-LEN(SUBSTITUTE($A1328," ",""))+1)</f>
        <v>2</v>
      </c>
      <c r="P1328">
        <f t="shared" si="20"/>
        <v>168</v>
      </c>
    </row>
    <row r="1329" spans="1:16" ht="16" x14ac:dyDescent="0.2">
      <c r="A1329" s="8" t="s">
        <v>152</v>
      </c>
      <c r="C1329" s="7" t="s">
        <v>4</v>
      </c>
      <c r="K1329" s="7" t="s">
        <v>3353</v>
      </c>
      <c r="L1329" s="9">
        <v>44988</v>
      </c>
      <c r="M1329" s="13">
        <v>0.48379629629629628</v>
      </c>
      <c r="N1329" s="14">
        <v>204440003541909</v>
      </c>
      <c r="P1329" t="str">
        <f t="shared" si="20"/>
        <v/>
      </c>
    </row>
    <row r="1330" spans="1:16" ht="16" x14ac:dyDescent="0.2">
      <c r="A1330" s="8" t="s">
        <v>550</v>
      </c>
      <c r="C1330" s="7" t="s">
        <v>2</v>
      </c>
      <c r="D1330" s="7" t="s">
        <v>3389</v>
      </c>
      <c r="E1330" s="7" t="str">
        <f>IF(OR(D1330="", D1330="___"),"", LEFT(D1330,FIND(" &gt;",D1330)-1))</f>
        <v>Success</v>
      </c>
      <c r="F1330" s="7" t="str">
        <f>IF(OR(E1330="Success",E1330="Qualified Success"),"Current",IF(E1330="Failure",IF(RIGHT(D1330,6)="Future","Future",IF(RIGHT(D1330,10)="Irrelevant","Irrelevant","Current")),""))</f>
        <v>Current</v>
      </c>
      <c r="G1330" s="7" t="str">
        <f>IF(OR(ISBLANK(D1330),D1330="Unclassifiable &gt;"),"",IF(ISNUMBER(SEARCH("Utterance",D1330)),"Utterance",IF(ISNUMBER(SEARCH("Response",D1330)),"Response",IF(ISNUMBER(SEARCH("Interaction",D1330)),"Interaction",IF(ISNUMBER(SEARCH("System",D1330)),"System","")))))</f>
        <v/>
      </c>
      <c r="H1330" s="7" t="str">
        <f>IF(G1330="Utterance", IF(ISNUMBER(SEARCH("Unrecognized",D1330)), "Unrecognized", IF(ISNUMBER(SEARCH("Mismatched",D1330)), "Mismatched", IF(ISNUMBER(SEARCH("False Positive",D1330)), "False Positive", "Irrelevant"))), "")</f>
        <v/>
      </c>
      <c r="J1330" s="7" t="s">
        <v>3741</v>
      </c>
      <c r="K1330" s="7" t="s">
        <v>3354</v>
      </c>
      <c r="L1330" s="9">
        <v>44988</v>
      </c>
      <c r="M1330" s="13">
        <v>0.4853703703703704</v>
      </c>
      <c r="N1330" s="14">
        <v>202000376414253</v>
      </c>
      <c r="O1330" s="7">
        <f>IF(LEN(TRIM($A1330))=0,0,LEN($A1330)-LEN(SUBSTITUTE($A1330," ",""))+1)</f>
        <v>3</v>
      </c>
      <c r="P1330">
        <f t="shared" si="20"/>
        <v>3411</v>
      </c>
    </row>
    <row r="1331" spans="1:16" ht="160" x14ac:dyDescent="0.2">
      <c r="A1331" s="8" t="s">
        <v>238</v>
      </c>
      <c r="C1331" s="7" t="s">
        <v>4</v>
      </c>
      <c r="K1331" s="7" t="s">
        <v>3354</v>
      </c>
      <c r="L1331" s="9">
        <v>44988</v>
      </c>
      <c r="M1331" s="13">
        <v>0.4853703703703704</v>
      </c>
      <c r="N1331" s="14">
        <v>202000376414253</v>
      </c>
      <c r="P1331" t="str">
        <f t="shared" si="20"/>
        <v/>
      </c>
    </row>
    <row r="1332" spans="1:16" ht="16" x14ac:dyDescent="0.2">
      <c r="A1332" s="8" t="s">
        <v>2061</v>
      </c>
      <c r="C1332" s="7" t="s">
        <v>2</v>
      </c>
      <c r="D1332" s="7" t="s">
        <v>3389</v>
      </c>
      <c r="E1332" s="7" t="str">
        <f>IF(OR(D1332="", D1332="___"),"", LEFT(D1332,FIND(" &gt;",D1332)-1))</f>
        <v>Success</v>
      </c>
      <c r="F1332" s="7" t="str">
        <f>IF(OR(E1332="Success",E1332="Qualified Success"),"Current",IF(E1332="Failure",IF(RIGHT(D1332,6)="Future","Future",IF(RIGHT(D1332,10)="Irrelevant","Irrelevant","Current")),""))</f>
        <v>Current</v>
      </c>
      <c r="G1332" s="7" t="str">
        <f>IF(OR(ISBLANK(D1332),D1332="Unclassifiable &gt;"),"",IF(ISNUMBER(SEARCH("Utterance",D1332)),"Utterance",IF(ISNUMBER(SEARCH("Response",D1332)),"Response",IF(ISNUMBER(SEARCH("Interaction",D1332)),"Interaction",IF(ISNUMBER(SEARCH("System",D1332)),"System","")))))</f>
        <v/>
      </c>
      <c r="H1332" s="7" t="str">
        <f>IF(G1332="Utterance", IF(ISNUMBER(SEARCH("Unrecognized",D1332)), "Unrecognized", IF(ISNUMBER(SEARCH("Mismatched",D1332)), "Mismatched", IF(ISNUMBER(SEARCH("False Positive",D1332)), "False Positive", "Irrelevant"))), "")</f>
        <v/>
      </c>
      <c r="J1332" s="7" t="s">
        <v>3741</v>
      </c>
      <c r="K1332" s="7" t="s">
        <v>3354</v>
      </c>
      <c r="L1332" s="9">
        <v>44988</v>
      </c>
      <c r="M1332" s="13">
        <v>0.48591435185185183</v>
      </c>
      <c r="N1332" s="14">
        <v>204440003493076</v>
      </c>
      <c r="O1332" s="7">
        <f>IF(LEN(TRIM($A1332))=0,0,LEN($A1332)-LEN(SUBSTITUTE($A1332," ",""))+1)</f>
        <v>10</v>
      </c>
      <c r="P1332">
        <f t="shared" si="20"/>
        <v>3411</v>
      </c>
    </row>
    <row r="1333" spans="1:16" ht="192" x14ac:dyDescent="0.2">
      <c r="A1333" s="8" t="s">
        <v>2059</v>
      </c>
      <c r="C1333" s="7" t="s">
        <v>4</v>
      </c>
      <c r="K1333" s="7" t="s">
        <v>3354</v>
      </c>
      <c r="L1333" s="9">
        <v>44988</v>
      </c>
      <c r="M1333" s="13">
        <v>0.48593749999999997</v>
      </c>
      <c r="N1333" s="14">
        <v>204440003493076</v>
      </c>
      <c r="P1333" t="str">
        <f t="shared" si="20"/>
        <v/>
      </c>
    </row>
    <row r="1334" spans="1:16" ht="16" x14ac:dyDescent="0.2">
      <c r="A1334" s="8" t="s">
        <v>2026</v>
      </c>
      <c r="C1334" s="7" t="s">
        <v>2</v>
      </c>
      <c r="D1334" s="7" t="s">
        <v>3389</v>
      </c>
      <c r="E1334" s="7" t="str">
        <f>IF(OR(D1334="", D1334="___"),"", LEFT(D1334,FIND(" &gt;",D1334)-1))</f>
        <v>Success</v>
      </c>
      <c r="F1334" s="7" t="str">
        <f>IF(OR(E1334="Success",E1334="Qualified Success"),"Current",IF(E1334="Failure",IF(RIGHT(D1334,6)="Future","Future",IF(RIGHT(D1334,10)="Irrelevant","Irrelevant","Current")),""))</f>
        <v>Current</v>
      </c>
      <c r="G1334" s="7" t="str">
        <f>IF(OR(ISBLANK(D1334),D1334="Unclassifiable &gt;"),"",IF(ISNUMBER(SEARCH("Utterance",D1334)),"Utterance",IF(ISNUMBER(SEARCH("Response",D1334)),"Response",IF(ISNUMBER(SEARCH("Interaction",D1334)),"Interaction",IF(ISNUMBER(SEARCH("System",D1334)),"System","")))))</f>
        <v/>
      </c>
      <c r="H1334" s="7" t="str">
        <f>IF(G1334="Utterance", IF(ISNUMBER(SEARCH("Unrecognized",D1334)), "Unrecognized", IF(ISNUMBER(SEARCH("Mismatched",D1334)), "Mismatched", IF(ISNUMBER(SEARCH("False Positive",D1334)), "False Positive", "Irrelevant"))), "")</f>
        <v/>
      </c>
      <c r="J1334" s="7" t="s">
        <v>3750</v>
      </c>
      <c r="K1334" s="7" t="s">
        <v>3353</v>
      </c>
      <c r="L1334" s="9">
        <v>44988</v>
      </c>
      <c r="M1334" s="13">
        <v>0.48700231481481482</v>
      </c>
      <c r="N1334" s="14">
        <v>204440003492002</v>
      </c>
      <c r="O1334" s="7">
        <f>IF(LEN(TRIM($A1334))=0,0,LEN($A1334)-LEN(SUBSTITUTE($A1334," ",""))+1)</f>
        <v>2</v>
      </c>
      <c r="P1334">
        <f t="shared" si="20"/>
        <v>3411</v>
      </c>
    </row>
    <row r="1335" spans="1:16" ht="16" x14ac:dyDescent="0.2">
      <c r="A1335" s="8" t="s">
        <v>2875</v>
      </c>
      <c r="C1335" s="7" t="s">
        <v>2</v>
      </c>
      <c r="D1335" s="7" t="s">
        <v>3389</v>
      </c>
      <c r="E1335" s="7" t="str">
        <f>IF(OR(D1335="", D1335="___"),"", LEFT(D1335,FIND(" &gt;",D1335)-1))</f>
        <v>Success</v>
      </c>
      <c r="F1335" s="7" t="str">
        <f>IF(OR(E1335="Success",E1335="Qualified Success"),"Current",IF(E1335="Failure",IF(RIGHT(D1335,6)="Future","Future",IF(RIGHT(D1335,10)="Irrelevant","Irrelevant","Current")),""))</f>
        <v>Current</v>
      </c>
      <c r="G1335" s="7" t="str">
        <f>IF(OR(ISBLANK(D1335),D1335="Unclassifiable &gt;"),"",IF(ISNUMBER(SEARCH("Utterance",D1335)),"Utterance",IF(ISNUMBER(SEARCH("Response",D1335)),"Response",IF(ISNUMBER(SEARCH("Interaction",D1335)),"Interaction",IF(ISNUMBER(SEARCH("System",D1335)),"System","")))))</f>
        <v/>
      </c>
      <c r="H1335" s="7" t="str">
        <f>IF(G1335="Utterance", IF(ISNUMBER(SEARCH("Unrecognized",D1335)), "Unrecognized", IF(ISNUMBER(SEARCH("Mismatched",D1335)), "Mismatched", IF(ISNUMBER(SEARCH("False Positive",D1335)), "False Positive", "Irrelevant"))), "")</f>
        <v/>
      </c>
      <c r="J1335" s="7" t="s">
        <v>3743</v>
      </c>
      <c r="K1335" s="7" t="s">
        <v>3354</v>
      </c>
      <c r="L1335" s="9">
        <v>44988</v>
      </c>
      <c r="M1335" s="13">
        <v>0.48701388888888886</v>
      </c>
      <c r="N1335" s="14">
        <v>202000376414253</v>
      </c>
      <c r="O1335" s="7">
        <f>IF(LEN(TRIM($A1335))=0,0,LEN($A1335)-LEN(SUBSTITUTE($A1335," ",""))+1)</f>
        <v>3</v>
      </c>
      <c r="P1335">
        <f t="shared" si="20"/>
        <v>3411</v>
      </c>
    </row>
    <row r="1336" spans="1:16" ht="240" x14ac:dyDescent="0.2">
      <c r="A1336" s="8" t="s">
        <v>2027</v>
      </c>
      <c r="C1336" s="7" t="s">
        <v>4</v>
      </c>
      <c r="K1336" s="7" t="s">
        <v>3353</v>
      </c>
      <c r="L1336" s="9">
        <v>44988</v>
      </c>
      <c r="M1336" s="13">
        <v>0.48701388888888886</v>
      </c>
      <c r="N1336" s="14">
        <v>204440003492002</v>
      </c>
      <c r="P1336" t="str">
        <f t="shared" si="20"/>
        <v/>
      </c>
    </row>
    <row r="1337" spans="1:16" ht="192" x14ac:dyDescent="0.2">
      <c r="A1337" s="8" t="s">
        <v>2876</v>
      </c>
      <c r="C1337" s="7" t="s">
        <v>4</v>
      </c>
      <c r="K1337" s="7" t="s">
        <v>3354</v>
      </c>
      <c r="L1337" s="9">
        <v>44988</v>
      </c>
      <c r="M1337" s="13">
        <v>0.48701388888888886</v>
      </c>
      <c r="N1337" s="14">
        <v>202000376414253</v>
      </c>
      <c r="P1337" t="str">
        <f t="shared" si="20"/>
        <v/>
      </c>
    </row>
    <row r="1338" spans="1:16" ht="16" x14ac:dyDescent="0.2">
      <c r="A1338" s="8" t="s">
        <v>444</v>
      </c>
      <c r="C1338" s="7" t="s">
        <v>2</v>
      </c>
      <c r="D1338" s="7" t="s">
        <v>3389</v>
      </c>
      <c r="E1338" s="7" t="str">
        <f>IF(OR(D1338="", D1338="___"),"", LEFT(D1338,FIND(" &gt;",D1338)-1))</f>
        <v>Success</v>
      </c>
      <c r="F1338" s="7" t="str">
        <f>IF(OR(E1338="Success",E1338="Qualified Success"),"Current",IF(E1338="Failure",IF(RIGHT(D1338,6)="Future","Future",IF(RIGHT(D1338,10)="Irrelevant","Irrelevant","Current")),""))</f>
        <v>Current</v>
      </c>
      <c r="G1338" s="7" t="str">
        <f>IF(OR(ISBLANK(D1338),D1338="Unclassifiable &gt;"),"",IF(ISNUMBER(SEARCH("Utterance",D1338)),"Utterance",IF(ISNUMBER(SEARCH("Response",D1338)),"Response",IF(ISNUMBER(SEARCH("Interaction",D1338)),"Interaction",IF(ISNUMBER(SEARCH("System",D1338)),"System","")))))</f>
        <v/>
      </c>
      <c r="H1338" s="7" t="str">
        <f>IF(G1338="Utterance", IF(ISNUMBER(SEARCH("Unrecognized",D1338)), "Unrecognized", IF(ISNUMBER(SEARCH("Mismatched",D1338)), "Mismatched", IF(ISNUMBER(SEARCH("False Positive",D1338)), "False Positive", "Irrelevant"))), "")</f>
        <v/>
      </c>
      <c r="J1338" s="7" t="s">
        <v>3743</v>
      </c>
      <c r="K1338" s="7" t="s">
        <v>3354</v>
      </c>
      <c r="L1338" s="9">
        <v>44988</v>
      </c>
      <c r="M1338" s="13">
        <v>0.48722222222222222</v>
      </c>
      <c r="N1338" s="14">
        <v>202000376414253</v>
      </c>
      <c r="O1338" s="7">
        <f>IF(LEN(TRIM($A1338))=0,0,LEN($A1338)-LEN(SUBSTITUTE($A1338," ",""))+1)</f>
        <v>6</v>
      </c>
      <c r="P1338">
        <f t="shared" si="20"/>
        <v>3411</v>
      </c>
    </row>
    <row r="1339" spans="1:16" ht="224" x14ac:dyDescent="0.2">
      <c r="A1339" s="8" t="s">
        <v>3570</v>
      </c>
      <c r="C1339" s="7" t="s">
        <v>4</v>
      </c>
      <c r="K1339" s="7" t="s">
        <v>3354</v>
      </c>
      <c r="L1339" s="9">
        <v>44988</v>
      </c>
      <c r="M1339" s="13">
        <v>0.48723379629629626</v>
      </c>
      <c r="N1339" s="14">
        <v>202000376414253</v>
      </c>
      <c r="P1339" t="str">
        <f t="shared" si="20"/>
        <v/>
      </c>
    </row>
    <row r="1340" spans="1:16" ht="16" x14ac:dyDescent="0.2">
      <c r="A1340" s="8" t="s">
        <v>2272</v>
      </c>
      <c r="C1340" s="7" t="s">
        <v>2</v>
      </c>
      <c r="D1340" s="7" t="s">
        <v>3389</v>
      </c>
      <c r="E1340" s="7" t="str">
        <f>IF(OR(D1340="", D1340="___"),"", LEFT(D1340,FIND(" &gt;",D1340)-1))</f>
        <v>Success</v>
      </c>
      <c r="F1340" s="7" t="str">
        <f>IF(OR(E1340="Success",E1340="Qualified Success"),"Current",IF(E1340="Failure",IF(RIGHT(D1340,6)="Future","Future",IF(RIGHT(D1340,10)="Irrelevant","Irrelevant","Current")),""))</f>
        <v>Current</v>
      </c>
      <c r="G1340" s="7" t="str">
        <f>IF(OR(ISBLANK(D1340),D1340="Unclassifiable &gt;"),"",IF(ISNUMBER(SEARCH("Utterance",D1340)),"Utterance",IF(ISNUMBER(SEARCH("Response",D1340)),"Response",IF(ISNUMBER(SEARCH("Interaction",D1340)),"Interaction",IF(ISNUMBER(SEARCH("System",D1340)),"System","")))))</f>
        <v/>
      </c>
      <c r="H1340" s="7" t="str">
        <f>IF(G1340="Utterance", IF(ISNUMBER(SEARCH("Unrecognized",D1340)), "Unrecognized", IF(ISNUMBER(SEARCH("Mismatched",D1340)), "Mismatched", IF(ISNUMBER(SEARCH("False Positive",D1340)), "False Positive", "Irrelevant"))), "")</f>
        <v/>
      </c>
      <c r="J1340" s="7" t="s">
        <v>3434</v>
      </c>
      <c r="K1340" s="7" t="s">
        <v>3354</v>
      </c>
      <c r="L1340" s="9">
        <v>44988</v>
      </c>
      <c r="M1340" s="13">
        <v>0.48789351851851853</v>
      </c>
      <c r="N1340" s="14">
        <v>204440003500440</v>
      </c>
      <c r="O1340" s="7">
        <f>IF(LEN(TRIM($A1340))=0,0,LEN($A1340)-LEN(SUBSTITUTE($A1340," ",""))+1)</f>
        <v>8</v>
      </c>
      <c r="P1340">
        <f t="shared" si="20"/>
        <v>3411</v>
      </c>
    </row>
    <row r="1341" spans="1:16" ht="64" x14ac:dyDescent="0.2">
      <c r="A1341" s="8" t="s">
        <v>331</v>
      </c>
      <c r="C1341" s="7" t="s">
        <v>4</v>
      </c>
      <c r="K1341" s="7" t="s">
        <v>3354</v>
      </c>
      <c r="L1341" s="9">
        <v>44988</v>
      </c>
      <c r="M1341" s="13">
        <v>0.48789351851851853</v>
      </c>
      <c r="N1341" s="14">
        <v>204440003500440</v>
      </c>
      <c r="P1341" t="str">
        <f t="shared" si="20"/>
        <v/>
      </c>
    </row>
    <row r="1342" spans="1:16" ht="16" x14ac:dyDescent="0.2">
      <c r="A1342" s="8" t="s">
        <v>2232</v>
      </c>
      <c r="C1342" s="7" t="s">
        <v>2</v>
      </c>
      <c r="D1342" s="7" t="s">
        <v>3391</v>
      </c>
      <c r="E1342" s="7" t="str">
        <f>IF(OR(D1342="", D1342="___"),"", LEFT(D1342,FIND(" &gt;",D1342)-1))</f>
        <v>Failure</v>
      </c>
      <c r="F1342" s="7" t="str">
        <f>IF(OR(E1342="Success",E1342="Qualified Success"),"Current",IF(E1342="Failure",IF(RIGHT(D1342,6)="Future","Future",IF(RIGHT(D1342,10)="Irrelevant","Irrelevant","Current")),""))</f>
        <v>Current</v>
      </c>
      <c r="G1342" s="7" t="str">
        <f>IF(OR(ISBLANK(D1342),D1342="Unclassifiable &gt;"),"",IF(ISNUMBER(SEARCH("Utterance",D1342)),"Utterance",IF(ISNUMBER(SEARCH("Response",D1342)),"Response",IF(ISNUMBER(SEARCH("Interaction",D1342)),"Interaction",IF(ISNUMBER(SEARCH("System",D1342)),"System","")))))</f>
        <v>Utterance</v>
      </c>
      <c r="H1342" s="7" t="str">
        <f>IF(G1342="Utterance", IF(ISNUMBER(SEARCH("Unrecognized",D1342)), "Unrecognized", IF(ISNUMBER(SEARCH("Mismatched",D1342)), "Mismatched", IF(ISNUMBER(SEARCH("False Positive",D1342)), "False Positive", "Irrelevant"))), "")</f>
        <v>Mismatched</v>
      </c>
      <c r="J1342" s="7" t="s">
        <v>3431</v>
      </c>
      <c r="K1342" s="7" t="s">
        <v>3354</v>
      </c>
      <c r="L1342" s="9">
        <v>44988</v>
      </c>
      <c r="M1342" s="13">
        <v>0.4914930555555555</v>
      </c>
      <c r="N1342" s="14">
        <v>513003408622180</v>
      </c>
      <c r="O1342" s="7">
        <f>IF(LEN(TRIM($A1342))=0,0,LEN($A1342)-LEN(SUBSTITUTE($A1342," ",""))+1)</f>
        <v>6</v>
      </c>
      <c r="P1342">
        <f t="shared" si="20"/>
        <v>705</v>
      </c>
    </row>
    <row r="1343" spans="1:16" ht="64" x14ac:dyDescent="0.2">
      <c r="A1343" s="8" t="s">
        <v>2012</v>
      </c>
      <c r="C1343" s="7" t="s">
        <v>4</v>
      </c>
      <c r="K1343" s="7" t="s">
        <v>3354</v>
      </c>
      <c r="L1343" s="9">
        <v>44988</v>
      </c>
      <c r="M1343" s="13">
        <v>0.4914930555555555</v>
      </c>
      <c r="N1343" s="14">
        <v>513003408622180</v>
      </c>
      <c r="P1343" t="str">
        <f t="shared" si="20"/>
        <v/>
      </c>
    </row>
    <row r="1344" spans="1:16" ht="16" x14ac:dyDescent="0.2">
      <c r="A1344" s="8" t="s">
        <v>2621</v>
      </c>
      <c r="C1344" s="7" t="s">
        <v>2</v>
      </c>
      <c r="D1344" s="7" t="s">
        <v>3391</v>
      </c>
      <c r="E1344" s="7" t="str">
        <f>IF(OR(D1344="", D1344="___"),"", LEFT(D1344,FIND(" &gt;",D1344)-1))</f>
        <v>Failure</v>
      </c>
      <c r="F1344" s="7" t="str">
        <f>IF(OR(E1344="Success",E1344="Qualified Success"),"Current",IF(E1344="Failure",IF(RIGHT(D1344,6)="Future","Future",IF(RIGHT(D1344,10)="Irrelevant","Irrelevant","Current")),""))</f>
        <v>Current</v>
      </c>
      <c r="G1344" s="7" t="str">
        <f>IF(OR(ISBLANK(D1344),D1344="Unclassifiable &gt;"),"",IF(ISNUMBER(SEARCH("Utterance",D1344)),"Utterance",IF(ISNUMBER(SEARCH("Response",D1344)),"Response",IF(ISNUMBER(SEARCH("Interaction",D1344)),"Interaction",IF(ISNUMBER(SEARCH("System",D1344)),"System","")))))</f>
        <v>Utterance</v>
      </c>
      <c r="H1344" s="7" t="str">
        <f>IF(G1344="Utterance", IF(ISNUMBER(SEARCH("Unrecognized",D1344)), "Unrecognized", IF(ISNUMBER(SEARCH("Mismatched",D1344)), "Mismatched", IF(ISNUMBER(SEARCH("False Positive",D1344)), "False Positive", "Irrelevant"))), "")</f>
        <v>Mismatched</v>
      </c>
      <c r="J1344" s="7" t="s">
        <v>3431</v>
      </c>
      <c r="K1344" s="7" t="s">
        <v>3354</v>
      </c>
      <c r="L1344" s="9">
        <v>44988</v>
      </c>
      <c r="M1344" s="13">
        <v>0.49162037037037037</v>
      </c>
      <c r="N1344" s="14">
        <v>513003408622180</v>
      </c>
      <c r="O1344" s="7">
        <f>IF(LEN(TRIM($A1344))=0,0,LEN($A1344)-LEN(SUBSTITUTE($A1344," ",""))+1)</f>
        <v>3</v>
      </c>
      <c r="P1344">
        <f t="shared" si="20"/>
        <v>705</v>
      </c>
    </row>
    <row r="1345" spans="1:16" ht="64" x14ac:dyDescent="0.2">
      <c r="A1345" s="8" t="s">
        <v>2012</v>
      </c>
      <c r="C1345" s="7" t="s">
        <v>4</v>
      </c>
      <c r="K1345" s="7" t="s">
        <v>3354</v>
      </c>
      <c r="L1345" s="9">
        <v>44988</v>
      </c>
      <c r="M1345" s="13">
        <v>0.49162037037037037</v>
      </c>
      <c r="N1345" s="14">
        <v>513003408622180</v>
      </c>
      <c r="P1345" t="str">
        <f t="shared" si="20"/>
        <v/>
      </c>
    </row>
    <row r="1346" spans="1:16" ht="16" x14ac:dyDescent="0.2">
      <c r="A1346" s="8" t="s">
        <v>158</v>
      </c>
      <c r="C1346" s="7" t="s">
        <v>2</v>
      </c>
      <c r="D1346" s="7" t="s">
        <v>3389</v>
      </c>
      <c r="E1346" s="7" t="str">
        <f>IF(OR(D1346="", D1346="___"),"", LEFT(D1346,FIND(" &gt;",D1346)-1))</f>
        <v>Success</v>
      </c>
      <c r="F1346" s="7" t="str">
        <f>IF(OR(E1346="Success",E1346="Qualified Success"),"Current",IF(E1346="Failure",IF(RIGHT(D1346,6)="Future","Future",IF(RIGHT(D1346,10)="Irrelevant","Irrelevant","Current")),""))</f>
        <v>Current</v>
      </c>
      <c r="G1346" s="7" t="str">
        <f>IF(OR(ISBLANK(D1346),D1346="Unclassifiable &gt;"),"",IF(ISNUMBER(SEARCH("Utterance",D1346)),"Utterance",IF(ISNUMBER(SEARCH("Response",D1346)),"Response",IF(ISNUMBER(SEARCH("Interaction",D1346)),"Interaction",IF(ISNUMBER(SEARCH("System",D1346)),"System","")))))</f>
        <v/>
      </c>
      <c r="H1346" s="7" t="str">
        <f>IF(G1346="Utterance", IF(ISNUMBER(SEARCH("Unrecognized",D1346)), "Unrecognized", IF(ISNUMBER(SEARCH("Mismatched",D1346)), "Mismatched", IF(ISNUMBER(SEARCH("False Positive",D1346)), "False Positive", "Irrelevant"))), "")</f>
        <v/>
      </c>
      <c r="J1346" s="7" t="s">
        <v>3744</v>
      </c>
      <c r="K1346" s="7" t="s">
        <v>3353</v>
      </c>
      <c r="L1346" s="9">
        <v>44988</v>
      </c>
      <c r="M1346" s="13">
        <v>0.49327546296296299</v>
      </c>
      <c r="N1346" s="14">
        <v>513002350020593</v>
      </c>
      <c r="O1346" s="7">
        <f>IF(LEN(TRIM($A1346))=0,0,LEN($A1346)-LEN(SUBSTITUTE($A1346," ",""))+1)</f>
        <v>4</v>
      </c>
      <c r="P1346">
        <f t="shared" si="20"/>
        <v>3411</v>
      </c>
    </row>
    <row r="1347" spans="1:16" ht="128" x14ac:dyDescent="0.2">
      <c r="A1347" s="8" t="s">
        <v>1839</v>
      </c>
      <c r="C1347" s="7" t="s">
        <v>4</v>
      </c>
      <c r="K1347" s="7" t="s">
        <v>3353</v>
      </c>
      <c r="L1347" s="9">
        <v>44988</v>
      </c>
      <c r="M1347" s="13">
        <v>0.49327546296296299</v>
      </c>
      <c r="N1347" s="14">
        <v>513002350020593</v>
      </c>
      <c r="P1347" t="str">
        <f t="shared" ref="P1347:P1410" si="21">IF(D1347="", "", COUNTIF($D$1:$D$12000, D1347))</f>
        <v/>
      </c>
    </row>
    <row r="1348" spans="1:16" ht="16" x14ac:dyDescent="0.2">
      <c r="A1348" s="8" t="s">
        <v>2971</v>
      </c>
      <c r="C1348" s="7" t="s">
        <v>2</v>
      </c>
      <c r="D1348" s="7" t="s">
        <v>3389</v>
      </c>
      <c r="E1348" s="7" t="str">
        <f>IF(OR(D1348="", D1348="___"),"", LEFT(D1348,FIND(" &gt;",D1348)-1))</f>
        <v>Success</v>
      </c>
      <c r="F1348" s="7" t="str">
        <f>IF(OR(E1348="Success",E1348="Qualified Success"),"Current",IF(E1348="Failure",IF(RIGHT(D1348,6)="Future","Future",IF(RIGHT(D1348,10)="Irrelevant","Irrelevant","Current")),""))</f>
        <v>Current</v>
      </c>
      <c r="G1348" s="7" t="str">
        <f>IF(OR(ISBLANK(D1348),D1348="Unclassifiable &gt;"),"",IF(ISNUMBER(SEARCH("Utterance",D1348)),"Utterance",IF(ISNUMBER(SEARCH("Response",D1348)),"Response",IF(ISNUMBER(SEARCH("Interaction",D1348)),"Interaction",IF(ISNUMBER(SEARCH("System",D1348)),"System","")))))</f>
        <v/>
      </c>
      <c r="H1348" s="7" t="str">
        <f>IF(G1348="Utterance", IF(ISNUMBER(SEARCH("Unrecognized",D1348)), "Unrecognized", IF(ISNUMBER(SEARCH("Mismatched",D1348)), "Mismatched", IF(ISNUMBER(SEARCH("False Positive",D1348)), "False Positive", "Irrelevant"))), "")</f>
        <v/>
      </c>
      <c r="J1348" s="7" t="s">
        <v>3434</v>
      </c>
      <c r="K1348" s="7" t="s">
        <v>3354</v>
      </c>
      <c r="L1348" s="9">
        <v>44988</v>
      </c>
      <c r="M1348" s="13">
        <v>0.49427083333333338</v>
      </c>
      <c r="N1348" s="14">
        <v>202000687483742</v>
      </c>
      <c r="O1348" s="7">
        <f>IF(LEN(TRIM($A1348))=0,0,LEN($A1348)-LEN(SUBSTITUTE($A1348," ",""))+1)</f>
        <v>1</v>
      </c>
      <c r="P1348">
        <f t="shared" si="21"/>
        <v>3411</v>
      </c>
    </row>
    <row r="1349" spans="1:16" ht="112" x14ac:dyDescent="0.2">
      <c r="A1349" s="8" t="s">
        <v>298</v>
      </c>
      <c r="C1349" s="7" t="s">
        <v>4</v>
      </c>
      <c r="K1349" s="7" t="s">
        <v>3354</v>
      </c>
      <c r="L1349" s="9">
        <v>44988</v>
      </c>
      <c r="M1349" s="13">
        <v>0.49427083333333338</v>
      </c>
      <c r="N1349" s="14">
        <v>202000687483742</v>
      </c>
      <c r="P1349" t="str">
        <f t="shared" si="21"/>
        <v/>
      </c>
    </row>
    <row r="1350" spans="1:16" ht="16" x14ac:dyDescent="0.2">
      <c r="A1350" s="8" t="s">
        <v>158</v>
      </c>
      <c r="C1350" s="7" t="s">
        <v>2</v>
      </c>
      <c r="D1350" s="7" t="s">
        <v>3389</v>
      </c>
      <c r="E1350" s="7" t="str">
        <f>IF(OR(D1350="", D1350="___"),"", LEFT(D1350,FIND(" &gt;",D1350)-1))</f>
        <v>Success</v>
      </c>
      <c r="F1350" s="7" t="str">
        <f>IF(OR(E1350="Success",E1350="Qualified Success"),"Current",IF(E1350="Failure",IF(RIGHT(D1350,6)="Future","Future",IF(RIGHT(D1350,10)="Irrelevant","Irrelevant","Current")),""))</f>
        <v>Current</v>
      </c>
      <c r="G1350" s="7" t="str">
        <f>IF(OR(ISBLANK(D1350),D1350="Unclassifiable &gt;"),"",IF(ISNUMBER(SEARCH("Utterance",D1350)),"Utterance",IF(ISNUMBER(SEARCH("Response",D1350)),"Response",IF(ISNUMBER(SEARCH("Interaction",D1350)),"Interaction",IF(ISNUMBER(SEARCH("System",D1350)),"System","")))))</f>
        <v/>
      </c>
      <c r="H1350" s="7" t="str">
        <f>IF(G1350="Utterance", IF(ISNUMBER(SEARCH("Unrecognized",D1350)), "Unrecognized", IF(ISNUMBER(SEARCH("Mismatched",D1350)), "Mismatched", IF(ISNUMBER(SEARCH("False Positive",D1350)), "False Positive", "Irrelevant"))), "")</f>
        <v/>
      </c>
      <c r="J1350" s="7" t="s">
        <v>3744</v>
      </c>
      <c r="K1350" s="7" t="s">
        <v>3354</v>
      </c>
      <c r="L1350" s="9">
        <v>44988</v>
      </c>
      <c r="M1350" s="13">
        <v>0.4944675925925926</v>
      </c>
      <c r="N1350" s="14">
        <v>202000687483742</v>
      </c>
      <c r="O1350" s="7">
        <f>IF(LEN(TRIM($A1350))=0,0,LEN($A1350)-LEN(SUBSTITUTE($A1350," ",""))+1)</f>
        <v>4</v>
      </c>
      <c r="P1350">
        <f t="shared" si="21"/>
        <v>3411</v>
      </c>
    </row>
    <row r="1351" spans="1:16" ht="128" x14ac:dyDescent="0.2">
      <c r="A1351" s="8" t="s">
        <v>1839</v>
      </c>
      <c r="C1351" s="7" t="s">
        <v>4</v>
      </c>
      <c r="K1351" s="7" t="s">
        <v>3354</v>
      </c>
      <c r="L1351" s="9">
        <v>44988</v>
      </c>
      <c r="M1351" s="13">
        <v>0.4944675925925926</v>
      </c>
      <c r="N1351" s="14">
        <v>202000687483742</v>
      </c>
      <c r="P1351" t="str">
        <f t="shared" si="21"/>
        <v/>
      </c>
    </row>
    <row r="1352" spans="1:16" ht="32" x14ac:dyDescent="0.2">
      <c r="A1352" s="8" t="s">
        <v>2391</v>
      </c>
      <c r="C1352" s="7" t="s">
        <v>2</v>
      </c>
      <c r="D1352" s="7" t="s">
        <v>3400</v>
      </c>
      <c r="E1352" s="7" t="str">
        <f>IF(OR(D1352="", D1352="___"),"", LEFT(D1352,FIND(" &gt;",D1352)-1))</f>
        <v>Failure</v>
      </c>
      <c r="F1352" s="7" t="str">
        <f>IF(OR(E1352="Success",E1352="Qualified Success"),"Current",IF(E1352="Failure",IF(RIGHT(D1352,6)="Future","Future",IF(RIGHT(D1352,10)="Irrelevant","Irrelevant","Current")),""))</f>
        <v>Current</v>
      </c>
      <c r="G1352" s="7" t="str">
        <f>IF(OR(ISBLANK(D1352),D1352="Unclassifiable &gt;"),"",IF(ISNUMBER(SEARCH("Utterance",D1352)),"Utterance",IF(ISNUMBER(SEARCH("Response",D1352)),"Response",IF(ISNUMBER(SEARCH("Interaction",D1352)),"Interaction",IF(ISNUMBER(SEARCH("System",D1352)),"System","")))))</f>
        <v>Interaction</v>
      </c>
      <c r="H1352" s="7" t="str">
        <f>IF(G1352="Utterance", IF(ISNUMBER(SEARCH("Unrecognized",D1352)), "Unrecognized", IF(ISNUMBER(SEARCH("Mismatched",D1352)), "Mismatched", IF(ISNUMBER(SEARCH("False Positive",D1352)), "False Positive", "Irrelevant"))), "")</f>
        <v/>
      </c>
      <c r="J1352" s="7" t="s">
        <v>213</v>
      </c>
      <c r="K1352" s="7" t="s">
        <v>3354</v>
      </c>
      <c r="L1352" s="9">
        <v>44988</v>
      </c>
      <c r="M1352" s="13">
        <v>0.49745370370370368</v>
      </c>
      <c r="N1352" s="14">
        <v>204440003504323</v>
      </c>
      <c r="O1352" s="7">
        <f>IF(LEN(TRIM($A1352))=0,0,LEN($A1352)-LEN(SUBSTITUTE($A1352," ",""))+1)</f>
        <v>34</v>
      </c>
      <c r="P1352">
        <f t="shared" si="21"/>
        <v>412</v>
      </c>
    </row>
    <row r="1353" spans="1:16" ht="96" x14ac:dyDescent="0.2">
      <c r="A1353" s="8" t="s">
        <v>333</v>
      </c>
      <c r="C1353" s="7" t="s">
        <v>4</v>
      </c>
      <c r="K1353" s="7" t="s">
        <v>3354</v>
      </c>
      <c r="L1353" s="9">
        <v>44988</v>
      </c>
      <c r="M1353" s="13">
        <v>0.49745370370370368</v>
      </c>
      <c r="N1353" s="14">
        <v>204440003504323</v>
      </c>
      <c r="P1353" t="str">
        <f t="shared" si="21"/>
        <v/>
      </c>
    </row>
    <row r="1354" spans="1:16" ht="32" x14ac:dyDescent="0.2">
      <c r="A1354" s="8" t="s">
        <v>2391</v>
      </c>
      <c r="C1354" s="7" t="s">
        <v>2</v>
      </c>
      <c r="D1354" s="7" t="s">
        <v>3400</v>
      </c>
      <c r="E1354" s="7" t="str">
        <f>IF(OR(D1354="", D1354="___"),"", LEFT(D1354,FIND(" &gt;",D1354)-1))</f>
        <v>Failure</v>
      </c>
      <c r="F1354" s="7" t="str">
        <f>IF(OR(E1354="Success",E1354="Qualified Success"),"Current",IF(E1354="Failure",IF(RIGHT(D1354,6)="Future","Future",IF(RIGHT(D1354,10)="Irrelevant","Irrelevant","Current")),""))</f>
        <v>Current</v>
      </c>
      <c r="G1354" s="7" t="str">
        <f>IF(OR(ISBLANK(D1354),D1354="Unclassifiable &gt;"),"",IF(ISNUMBER(SEARCH("Utterance",D1354)),"Utterance",IF(ISNUMBER(SEARCH("Response",D1354)),"Response",IF(ISNUMBER(SEARCH("Interaction",D1354)),"Interaction",IF(ISNUMBER(SEARCH("System",D1354)),"System","")))))</f>
        <v>Interaction</v>
      </c>
      <c r="H1354" s="7" t="str">
        <f>IF(G1354="Utterance", IF(ISNUMBER(SEARCH("Unrecognized",D1354)), "Unrecognized", IF(ISNUMBER(SEARCH("Mismatched",D1354)), "Mismatched", IF(ISNUMBER(SEARCH("False Positive",D1354)), "False Positive", "Irrelevant"))), "")</f>
        <v/>
      </c>
      <c r="J1354" s="7" t="s">
        <v>213</v>
      </c>
      <c r="K1354" s="7" t="s">
        <v>3354</v>
      </c>
      <c r="L1354" s="9">
        <v>44988</v>
      </c>
      <c r="M1354" s="13">
        <v>0.49783564814814812</v>
      </c>
      <c r="N1354" s="14">
        <v>204440003504323</v>
      </c>
      <c r="O1354" s="7">
        <f>IF(LEN(TRIM($A1354))=0,0,LEN($A1354)-LEN(SUBSTITUTE($A1354," ",""))+1)</f>
        <v>34</v>
      </c>
      <c r="P1354">
        <f t="shared" si="21"/>
        <v>412</v>
      </c>
    </row>
    <row r="1355" spans="1:16" ht="96" x14ac:dyDescent="0.2">
      <c r="A1355" s="8" t="s">
        <v>333</v>
      </c>
      <c r="C1355" s="7" t="s">
        <v>4</v>
      </c>
      <c r="K1355" s="7" t="s">
        <v>3354</v>
      </c>
      <c r="L1355" s="9">
        <v>44988</v>
      </c>
      <c r="M1355" s="13">
        <v>0.49783564814814812</v>
      </c>
      <c r="N1355" s="14">
        <v>204440003504323</v>
      </c>
      <c r="P1355" t="str">
        <f t="shared" si="21"/>
        <v/>
      </c>
    </row>
    <row r="1356" spans="1:16" ht="16" x14ac:dyDescent="0.2">
      <c r="A1356" s="8" t="s">
        <v>3294</v>
      </c>
      <c r="C1356" s="7" t="s">
        <v>2</v>
      </c>
      <c r="D1356" s="7" t="s">
        <v>3389</v>
      </c>
      <c r="E1356" s="7" t="str">
        <f>IF(OR(D1356="", D1356="___"),"", LEFT(D1356,FIND(" &gt;",D1356)-1))</f>
        <v>Success</v>
      </c>
      <c r="F1356" s="7" t="str">
        <f>IF(OR(E1356="Success",E1356="Qualified Success"),"Current",IF(E1356="Failure",IF(RIGHT(D1356,6)="Future","Future",IF(RIGHT(D1356,10)="Irrelevant","Irrelevant","Current")),""))</f>
        <v>Current</v>
      </c>
      <c r="G1356" s="7" t="str">
        <f>IF(OR(ISBLANK(D1356),D1356="Unclassifiable &gt;"),"",IF(ISNUMBER(SEARCH("Utterance",D1356)),"Utterance",IF(ISNUMBER(SEARCH("Response",D1356)),"Response",IF(ISNUMBER(SEARCH("Interaction",D1356)),"Interaction",IF(ISNUMBER(SEARCH("System",D1356)),"System","")))))</f>
        <v/>
      </c>
      <c r="H1356" s="7" t="str">
        <f>IF(G1356="Utterance", IF(ISNUMBER(SEARCH("Unrecognized",D1356)), "Unrecognized", IF(ISNUMBER(SEARCH("Mismatched",D1356)), "Mismatched", IF(ISNUMBER(SEARCH("False Positive",D1356)), "False Positive", "Irrelevant"))), "")</f>
        <v/>
      </c>
      <c r="J1356" s="7" t="s">
        <v>3363</v>
      </c>
      <c r="K1356" s="7" t="s">
        <v>3354</v>
      </c>
      <c r="L1356" s="9">
        <v>44988</v>
      </c>
      <c r="M1356" s="13">
        <v>0.49853009259259262</v>
      </c>
      <c r="N1356" s="14">
        <v>513003330428219</v>
      </c>
      <c r="O1356" s="7">
        <f>IF(LEN(TRIM($A1356))=0,0,LEN($A1356)-LEN(SUBSTITUTE($A1356," ",""))+1)</f>
        <v>3</v>
      </c>
      <c r="P1356">
        <f t="shared" si="21"/>
        <v>3411</v>
      </c>
    </row>
    <row r="1357" spans="1:16" ht="144" x14ac:dyDescent="0.2">
      <c r="A1357" s="8" t="s">
        <v>2305</v>
      </c>
      <c r="C1357" s="7" t="s">
        <v>4</v>
      </c>
      <c r="K1357" s="7" t="s">
        <v>3354</v>
      </c>
      <c r="L1357" s="9">
        <v>44988</v>
      </c>
      <c r="M1357" s="13">
        <v>0.49853009259259262</v>
      </c>
      <c r="N1357" s="14">
        <v>513003330428219</v>
      </c>
      <c r="P1357" t="str">
        <f t="shared" si="21"/>
        <v/>
      </c>
    </row>
    <row r="1358" spans="1:16" ht="16" x14ac:dyDescent="0.2">
      <c r="A1358" s="8" t="s">
        <v>158</v>
      </c>
      <c r="C1358" s="7" t="s">
        <v>2</v>
      </c>
      <c r="D1358" s="7" t="s">
        <v>3389</v>
      </c>
      <c r="E1358" s="7" t="str">
        <f>IF(OR(D1358="", D1358="___"),"", LEFT(D1358,FIND(" &gt;",D1358)-1))</f>
        <v>Success</v>
      </c>
      <c r="F1358" s="7" t="str">
        <f>IF(OR(E1358="Success",E1358="Qualified Success"),"Current",IF(E1358="Failure",IF(RIGHT(D1358,6)="Future","Future",IF(RIGHT(D1358,10)="Irrelevant","Irrelevant","Current")),""))</f>
        <v>Current</v>
      </c>
      <c r="G1358" s="7" t="str">
        <f>IF(OR(ISBLANK(D1358),D1358="Unclassifiable &gt;"),"",IF(ISNUMBER(SEARCH("Utterance",D1358)),"Utterance",IF(ISNUMBER(SEARCH("Response",D1358)),"Response",IF(ISNUMBER(SEARCH("Interaction",D1358)),"Interaction",IF(ISNUMBER(SEARCH("System",D1358)),"System","")))))</f>
        <v/>
      </c>
      <c r="H1358" s="7" t="str">
        <f>IF(G1358="Utterance", IF(ISNUMBER(SEARCH("Unrecognized",D1358)), "Unrecognized", IF(ISNUMBER(SEARCH("Mismatched",D1358)), "Mismatched", IF(ISNUMBER(SEARCH("False Positive",D1358)), "False Positive", "Irrelevant"))), "")</f>
        <v/>
      </c>
      <c r="J1358" s="7" t="s">
        <v>3744</v>
      </c>
      <c r="K1358" s="7" t="s">
        <v>3354</v>
      </c>
      <c r="L1358" s="9">
        <v>44988</v>
      </c>
      <c r="M1358" s="13">
        <v>0.49950231481481483</v>
      </c>
      <c r="N1358" s="14">
        <v>513003500507779</v>
      </c>
      <c r="O1358" s="7">
        <f>IF(LEN(TRIM($A1358))=0,0,LEN($A1358)-LEN(SUBSTITUTE($A1358," ",""))+1)</f>
        <v>4</v>
      </c>
      <c r="P1358">
        <f t="shared" si="21"/>
        <v>3411</v>
      </c>
    </row>
    <row r="1359" spans="1:16" ht="128" x14ac:dyDescent="0.2">
      <c r="A1359" s="8" t="s">
        <v>1839</v>
      </c>
      <c r="C1359" s="7" t="s">
        <v>4</v>
      </c>
      <c r="K1359" s="7" t="s">
        <v>3354</v>
      </c>
      <c r="L1359" s="9">
        <v>44988</v>
      </c>
      <c r="M1359" s="13">
        <v>0.49950231481481483</v>
      </c>
      <c r="N1359" s="14">
        <v>513003500507779</v>
      </c>
      <c r="P1359" t="str">
        <f t="shared" si="21"/>
        <v/>
      </c>
    </row>
    <row r="1360" spans="1:16" ht="16" x14ac:dyDescent="0.2">
      <c r="A1360" s="8" t="s">
        <v>2331</v>
      </c>
      <c r="C1360" s="7" t="s">
        <v>2</v>
      </c>
      <c r="D1360" s="7" t="s">
        <v>3389</v>
      </c>
      <c r="E1360" s="7" t="str">
        <f>IF(OR(D1360="", D1360="___"),"", LEFT(D1360,FIND(" &gt;",D1360)-1))</f>
        <v>Success</v>
      </c>
      <c r="F1360" s="7" t="str">
        <f>IF(OR(E1360="Success",E1360="Qualified Success"),"Current",IF(E1360="Failure",IF(RIGHT(D1360,6)="Future","Future",IF(RIGHT(D1360,10)="Irrelevant","Irrelevant","Current")),""))</f>
        <v>Current</v>
      </c>
      <c r="G1360" s="7" t="str">
        <f>IF(OR(ISBLANK(D1360),D1360="Unclassifiable &gt;"),"",IF(ISNUMBER(SEARCH("Utterance",D1360)),"Utterance",IF(ISNUMBER(SEARCH("Response",D1360)),"Response",IF(ISNUMBER(SEARCH("Interaction",D1360)),"Interaction",IF(ISNUMBER(SEARCH("System",D1360)),"System","")))))</f>
        <v/>
      </c>
      <c r="H1360" s="7" t="str">
        <f>IF(G1360="Utterance", IF(ISNUMBER(SEARCH("Unrecognized",D1360)), "Unrecognized", IF(ISNUMBER(SEARCH("Mismatched",D1360)), "Mismatched", IF(ISNUMBER(SEARCH("False Positive",D1360)), "False Positive", "Irrelevant"))), "")</f>
        <v/>
      </c>
      <c r="J1360" s="7" t="s">
        <v>3741</v>
      </c>
      <c r="K1360" s="7" t="s">
        <v>3353</v>
      </c>
      <c r="L1360" s="9">
        <v>44988</v>
      </c>
      <c r="M1360" s="13">
        <v>0.50512731481481488</v>
      </c>
      <c r="N1360" s="14">
        <v>204440003502434</v>
      </c>
      <c r="O1360" s="7">
        <f>IF(LEN(TRIM($A1360))=0,0,LEN($A1360)-LEN(SUBSTITUTE($A1360," ",""))+1)</f>
        <v>6</v>
      </c>
      <c r="P1360">
        <f t="shared" si="21"/>
        <v>3411</v>
      </c>
    </row>
    <row r="1361" spans="1:16" ht="176" x14ac:dyDescent="0.2">
      <c r="A1361" s="8" t="s">
        <v>2332</v>
      </c>
      <c r="C1361" s="7" t="s">
        <v>4</v>
      </c>
      <c r="K1361" s="7" t="s">
        <v>3353</v>
      </c>
      <c r="L1361" s="9">
        <v>44988</v>
      </c>
      <c r="M1361" s="13">
        <v>0.50539351851851855</v>
      </c>
      <c r="N1361" s="14">
        <v>204440003502434</v>
      </c>
      <c r="P1361" t="str">
        <f t="shared" si="21"/>
        <v/>
      </c>
    </row>
    <row r="1362" spans="1:16" ht="16" x14ac:dyDescent="0.2">
      <c r="A1362" s="8" t="s">
        <v>269</v>
      </c>
      <c r="B1362" s="7" t="s">
        <v>3487</v>
      </c>
      <c r="C1362" s="7" t="s">
        <v>2</v>
      </c>
      <c r="D1362" s="7" t="s">
        <v>3389</v>
      </c>
      <c r="E1362" s="7" t="str">
        <f>IF(OR(D1362="", D1362="___"),"", LEFT(D1362,FIND(" &gt;",D1362)-1))</f>
        <v>Success</v>
      </c>
      <c r="F1362" s="7" t="str">
        <f>IF(OR(E1362="Success",E1362="Qualified Success"),"Current",IF(E1362="Failure",IF(RIGHT(D1362,6)="Future","Future",IF(RIGHT(D1362,10)="Irrelevant","Irrelevant","Current")),""))</f>
        <v>Current</v>
      </c>
      <c r="G1362" s="7" t="str">
        <f>IF(OR(ISBLANK(D1362),D1362="Unclassifiable &gt;"),"",IF(ISNUMBER(SEARCH("Utterance",D1362)),"Utterance",IF(ISNUMBER(SEARCH("Response",D1362)),"Response",IF(ISNUMBER(SEARCH("Interaction",D1362)),"Interaction",IF(ISNUMBER(SEARCH("System",D1362)),"System","")))))</f>
        <v/>
      </c>
      <c r="H1362" s="7" t="str">
        <f>IF(G1362="Utterance", IF(ISNUMBER(SEARCH("Unrecognized",D1362)), "Unrecognized", IF(ISNUMBER(SEARCH("Mismatched",D1362)), "Mismatched", IF(ISNUMBER(SEARCH("False Positive",D1362)), "False Positive", "Irrelevant"))), "")</f>
        <v/>
      </c>
      <c r="J1362" s="7" t="s">
        <v>3428</v>
      </c>
      <c r="K1362" s="7" t="s">
        <v>3353</v>
      </c>
      <c r="L1362" s="9">
        <v>44988</v>
      </c>
      <c r="M1362" s="13">
        <v>0.50832175925925926</v>
      </c>
      <c r="N1362" s="14">
        <v>204440003541231</v>
      </c>
      <c r="O1362" s="7">
        <f>IF(LEN(TRIM($A1362))=0,0,LEN($A1362)-LEN(SUBSTITUTE($A1362," ",""))+1)</f>
        <v>3</v>
      </c>
      <c r="P1362">
        <f t="shared" si="21"/>
        <v>3411</v>
      </c>
    </row>
    <row r="1363" spans="1:16" ht="64" x14ac:dyDescent="0.2">
      <c r="A1363" s="8" t="s">
        <v>270</v>
      </c>
      <c r="C1363" s="7" t="s">
        <v>4</v>
      </c>
      <c r="K1363" s="7" t="s">
        <v>3353</v>
      </c>
      <c r="L1363" s="9">
        <v>44988</v>
      </c>
      <c r="M1363" s="13">
        <v>0.50832175925925926</v>
      </c>
      <c r="N1363" s="14">
        <v>204440003541231</v>
      </c>
      <c r="P1363" t="str">
        <f t="shared" si="21"/>
        <v/>
      </c>
    </row>
    <row r="1364" spans="1:16" ht="16" x14ac:dyDescent="0.2">
      <c r="A1364" s="8" t="s">
        <v>2808</v>
      </c>
      <c r="C1364" s="7" t="s">
        <v>2</v>
      </c>
      <c r="D1364" s="7" t="s">
        <v>3389</v>
      </c>
      <c r="E1364" s="7" t="str">
        <f>IF(OR(D1364="", D1364="___"),"", LEFT(D1364,FIND(" &gt;",D1364)-1))</f>
        <v>Success</v>
      </c>
      <c r="F1364" s="7" t="str">
        <f>IF(OR(E1364="Success",E1364="Qualified Success"),"Current",IF(E1364="Failure",IF(RIGHT(D1364,6)="Future","Future",IF(RIGHT(D1364,10)="Irrelevant","Irrelevant","Current")),""))</f>
        <v>Current</v>
      </c>
      <c r="G1364" s="7" t="str">
        <f>IF(OR(ISBLANK(D1364),D1364="Unclassifiable &gt;"),"",IF(ISNUMBER(SEARCH("Utterance",D1364)),"Utterance",IF(ISNUMBER(SEARCH("Response",D1364)),"Response",IF(ISNUMBER(SEARCH("Interaction",D1364)),"Interaction",IF(ISNUMBER(SEARCH("System",D1364)),"System","")))))</f>
        <v/>
      </c>
      <c r="H1364" s="7" t="str">
        <f>IF(G1364="Utterance", IF(ISNUMBER(SEARCH("Unrecognized",D1364)), "Unrecognized", IF(ISNUMBER(SEARCH("Mismatched",D1364)), "Mismatched", IF(ISNUMBER(SEARCH("False Positive",D1364)), "False Positive", "Irrelevant"))), "")</f>
        <v/>
      </c>
      <c r="J1364" s="7" t="s">
        <v>3758</v>
      </c>
      <c r="K1364" s="7" t="s">
        <v>3354</v>
      </c>
      <c r="L1364" s="9">
        <v>44988</v>
      </c>
      <c r="M1364" s="13">
        <v>0.50836805555555553</v>
      </c>
      <c r="N1364" s="14">
        <v>202000216600019</v>
      </c>
      <c r="O1364" s="7">
        <f>IF(LEN(TRIM($A1364))=0,0,LEN($A1364)-LEN(SUBSTITUTE($A1364," ",""))+1)</f>
        <v>3</v>
      </c>
      <c r="P1364">
        <f t="shared" si="21"/>
        <v>3411</v>
      </c>
    </row>
    <row r="1365" spans="1:16" ht="32" x14ac:dyDescent="0.2">
      <c r="A1365" s="8" t="s">
        <v>3367</v>
      </c>
      <c r="C1365" s="7" t="s">
        <v>4</v>
      </c>
      <c r="K1365" s="7" t="s">
        <v>3354</v>
      </c>
      <c r="L1365" s="9">
        <v>44988</v>
      </c>
      <c r="M1365" s="13">
        <v>0.50866898148148143</v>
      </c>
      <c r="N1365" s="14">
        <v>202000216600019</v>
      </c>
      <c r="P1365" t="str">
        <f t="shared" si="21"/>
        <v/>
      </c>
    </row>
    <row r="1366" spans="1:16" ht="32" x14ac:dyDescent="0.2">
      <c r="A1366" s="8" t="s">
        <v>268</v>
      </c>
      <c r="C1366" s="7" t="s">
        <v>4</v>
      </c>
      <c r="K1366" s="7" t="s">
        <v>3354</v>
      </c>
      <c r="L1366" s="9">
        <v>44988</v>
      </c>
      <c r="M1366" s="13">
        <v>0.50866898148148143</v>
      </c>
      <c r="N1366" s="14">
        <v>202000216600019</v>
      </c>
      <c r="P1366" t="str">
        <f t="shared" si="21"/>
        <v/>
      </c>
    </row>
    <row r="1367" spans="1:16" ht="16" x14ac:dyDescent="0.2">
      <c r="A1367" s="8" t="s">
        <v>2345</v>
      </c>
      <c r="C1367" s="7" t="s">
        <v>2</v>
      </c>
      <c r="D1367" s="7" t="s">
        <v>3389</v>
      </c>
      <c r="E1367" s="7" t="str">
        <f>IF(OR(D1367="", D1367="___"),"", LEFT(D1367,FIND(" &gt;",D1367)-1))</f>
        <v>Success</v>
      </c>
      <c r="F1367" s="7" t="str">
        <f>IF(OR(E1367="Success",E1367="Qualified Success"),"Current",IF(E1367="Failure",IF(RIGHT(D1367,6)="Future","Future",IF(RIGHT(D1367,10)="Irrelevant","Irrelevant","Current")),""))</f>
        <v>Current</v>
      </c>
      <c r="G1367" s="7" t="str">
        <f>IF(OR(ISBLANK(D1367),D1367="Unclassifiable &gt;"),"",IF(ISNUMBER(SEARCH("Utterance",D1367)),"Utterance",IF(ISNUMBER(SEARCH("Response",D1367)),"Response",IF(ISNUMBER(SEARCH("Interaction",D1367)),"Interaction",IF(ISNUMBER(SEARCH("System",D1367)),"System","")))))</f>
        <v/>
      </c>
      <c r="H1367" s="7" t="str">
        <f>IF(G1367="Utterance", IF(ISNUMBER(SEARCH("Unrecognized",D1367)), "Unrecognized", IF(ISNUMBER(SEARCH("Mismatched",D1367)), "Mismatched", IF(ISNUMBER(SEARCH("False Positive",D1367)), "False Positive", "Irrelevant"))), "")</f>
        <v/>
      </c>
      <c r="J1367" s="7" t="s">
        <v>3439</v>
      </c>
      <c r="K1367" s="7" t="s">
        <v>3354</v>
      </c>
      <c r="L1367" s="9">
        <v>44988</v>
      </c>
      <c r="M1367" s="13">
        <v>0.50873842592592589</v>
      </c>
      <c r="N1367" s="14">
        <v>202000216600019</v>
      </c>
      <c r="O1367" s="7">
        <f>IF(LEN(TRIM($A1367))=0,0,LEN($A1367)-LEN(SUBSTITUTE($A1367," ",""))+1)</f>
        <v>2</v>
      </c>
      <c r="P1367">
        <f t="shared" si="21"/>
        <v>3411</v>
      </c>
    </row>
    <row r="1368" spans="1:16" ht="128" x14ac:dyDescent="0.2">
      <c r="A1368" s="8" t="s">
        <v>990</v>
      </c>
      <c r="C1368" s="7" t="s">
        <v>4</v>
      </c>
      <c r="K1368" s="7" t="s">
        <v>3354</v>
      </c>
      <c r="L1368" s="9">
        <v>44988</v>
      </c>
      <c r="M1368" s="13">
        <v>0.50873842592592589</v>
      </c>
      <c r="N1368" s="14">
        <v>202000216600019</v>
      </c>
      <c r="P1368" t="str">
        <f t="shared" si="21"/>
        <v/>
      </c>
    </row>
    <row r="1369" spans="1:16" ht="16" x14ac:dyDescent="0.2">
      <c r="A1369" s="8" t="s">
        <v>370</v>
      </c>
      <c r="C1369" s="7" t="s">
        <v>2</v>
      </c>
      <c r="D1369" s="7" t="s">
        <v>3389</v>
      </c>
      <c r="E1369" s="7" t="str">
        <f>IF(OR(D1369="", D1369="___"),"", LEFT(D1369,FIND(" &gt;",D1369)-1))</f>
        <v>Success</v>
      </c>
      <c r="F1369" s="7" t="str">
        <f>IF(OR(E1369="Success",E1369="Qualified Success"),"Current",IF(E1369="Failure",IF(RIGHT(D1369,6)="Future","Future",IF(RIGHT(D1369,10)="Irrelevant","Irrelevant","Current")),""))</f>
        <v>Current</v>
      </c>
      <c r="G1369" s="7" t="str">
        <f>IF(OR(ISBLANK(D1369),D1369="Unclassifiable &gt;"),"",IF(ISNUMBER(SEARCH("Utterance",D1369)),"Utterance",IF(ISNUMBER(SEARCH("Response",D1369)),"Response",IF(ISNUMBER(SEARCH("Interaction",D1369)),"Interaction",IF(ISNUMBER(SEARCH("System",D1369)),"System","")))))</f>
        <v/>
      </c>
      <c r="H1369" s="7" t="str">
        <f>IF(G1369="Utterance", IF(ISNUMBER(SEARCH("Unrecognized",D1369)), "Unrecognized", IF(ISNUMBER(SEARCH("Mismatched",D1369)), "Mismatched", IF(ISNUMBER(SEARCH("False Positive",D1369)), "False Positive", "Irrelevant"))), "")</f>
        <v/>
      </c>
      <c r="J1369" s="7" t="s">
        <v>3750</v>
      </c>
      <c r="K1369" s="7" t="s">
        <v>3353</v>
      </c>
      <c r="L1369" s="9">
        <v>44988</v>
      </c>
      <c r="M1369" s="13">
        <v>0.50982638888888887</v>
      </c>
      <c r="N1369" s="14">
        <v>202000253094941</v>
      </c>
      <c r="O1369" s="7">
        <f>IF(LEN(TRIM($A1369))=0,0,LEN($A1369)-LEN(SUBSTITUTE($A1369," ",""))+1)</f>
        <v>2</v>
      </c>
      <c r="P1369">
        <f t="shared" si="21"/>
        <v>3411</v>
      </c>
    </row>
    <row r="1370" spans="1:16" ht="256" x14ac:dyDescent="0.2">
      <c r="A1370" s="8" t="s">
        <v>2829</v>
      </c>
      <c r="C1370" s="7" t="s">
        <v>4</v>
      </c>
      <c r="K1370" s="7" t="s">
        <v>3353</v>
      </c>
      <c r="L1370" s="9">
        <v>44988</v>
      </c>
      <c r="M1370" s="13">
        <v>0.50983796296296291</v>
      </c>
      <c r="N1370" s="14">
        <v>202000253094941</v>
      </c>
      <c r="P1370" t="str">
        <f t="shared" si="21"/>
        <v/>
      </c>
    </row>
    <row r="1371" spans="1:16" ht="16" x14ac:dyDescent="0.2">
      <c r="A1371" s="8" t="s">
        <v>1277</v>
      </c>
      <c r="C1371" s="7" t="s">
        <v>2</v>
      </c>
      <c r="D1371" s="7" t="s">
        <v>3389</v>
      </c>
      <c r="E1371" s="7" t="str">
        <f>IF(OR(D1371="", D1371="___"),"", LEFT(D1371,FIND(" &gt;",D1371)-1))</f>
        <v>Success</v>
      </c>
      <c r="F1371" s="7" t="str">
        <f>IF(OR(E1371="Success",E1371="Qualified Success"),"Current",IF(E1371="Failure",IF(RIGHT(D1371,6)="Future","Future",IF(RIGHT(D1371,10)="Irrelevant","Irrelevant","Current")),""))</f>
        <v>Current</v>
      </c>
      <c r="G1371" s="7" t="str">
        <f>IF(OR(ISBLANK(D1371),D1371="Unclassifiable &gt;"),"",IF(ISNUMBER(SEARCH("Utterance",D1371)),"Utterance",IF(ISNUMBER(SEARCH("Response",D1371)),"Response",IF(ISNUMBER(SEARCH("Interaction",D1371)),"Interaction",IF(ISNUMBER(SEARCH("System",D1371)),"System","")))))</f>
        <v/>
      </c>
      <c r="H1371" s="7" t="str">
        <f>IF(G1371="Utterance", IF(ISNUMBER(SEARCH("Unrecognized",D1371)), "Unrecognized", IF(ISNUMBER(SEARCH("Mismatched",D1371)), "Mismatched", IF(ISNUMBER(SEARCH("False Positive",D1371)), "False Positive", "Irrelevant"))), "")</f>
        <v/>
      </c>
      <c r="J1371" s="7" t="s">
        <v>3741</v>
      </c>
      <c r="K1371" s="7" t="s">
        <v>3353</v>
      </c>
      <c r="L1371" s="9">
        <v>44988</v>
      </c>
      <c r="M1371" s="13">
        <v>0.51006944444444446</v>
      </c>
      <c r="N1371" s="14">
        <v>204440003510883</v>
      </c>
      <c r="O1371" s="7">
        <f>IF(LEN(TRIM($A1371))=0,0,LEN($A1371)-LEN(SUBSTITUTE($A1371," ",""))+1)</f>
        <v>2</v>
      </c>
      <c r="P1371">
        <f t="shared" si="21"/>
        <v>3411</v>
      </c>
    </row>
    <row r="1372" spans="1:16" ht="176" x14ac:dyDescent="0.2">
      <c r="A1372" s="8" t="s">
        <v>2567</v>
      </c>
      <c r="C1372" s="7" t="s">
        <v>4</v>
      </c>
      <c r="K1372" s="7" t="s">
        <v>3353</v>
      </c>
      <c r="L1372" s="9">
        <v>44988</v>
      </c>
      <c r="M1372" s="13">
        <v>0.5100810185185185</v>
      </c>
      <c r="N1372" s="14">
        <v>204440003510883</v>
      </c>
      <c r="P1372" t="str">
        <f t="shared" si="21"/>
        <v/>
      </c>
    </row>
    <row r="1373" spans="1:16" ht="16" x14ac:dyDescent="0.2">
      <c r="A1373" s="8" t="s">
        <v>2811</v>
      </c>
      <c r="C1373" s="7" t="s">
        <v>2</v>
      </c>
      <c r="D1373" s="7" t="s">
        <v>3391</v>
      </c>
      <c r="E1373" s="7" t="str">
        <f>IF(OR(D1373="", D1373="___"),"", LEFT(D1373,FIND(" &gt;",D1373)-1))</f>
        <v>Failure</v>
      </c>
      <c r="F1373" s="7" t="str">
        <f>IF(OR(E1373="Success",E1373="Qualified Success"),"Current",IF(E1373="Failure",IF(RIGHT(D1373,6)="Future","Future",IF(RIGHT(D1373,10)="Irrelevant","Irrelevant","Current")),""))</f>
        <v>Current</v>
      </c>
      <c r="G1373" s="7" t="str">
        <f>IF(OR(ISBLANK(D1373),D1373="Unclassifiable &gt;"),"",IF(ISNUMBER(SEARCH("Utterance",D1373)),"Utterance",IF(ISNUMBER(SEARCH("Response",D1373)),"Response",IF(ISNUMBER(SEARCH("Interaction",D1373)),"Interaction",IF(ISNUMBER(SEARCH("System",D1373)),"System","")))))</f>
        <v>Utterance</v>
      </c>
      <c r="H1373" s="7" t="str">
        <f>IF(G1373="Utterance", IF(ISNUMBER(SEARCH("Unrecognized",D1373)), "Unrecognized", IF(ISNUMBER(SEARCH("Mismatched",D1373)), "Mismatched", IF(ISNUMBER(SEARCH("False Positive",D1373)), "False Positive", "Irrelevant"))), "")</f>
        <v>Mismatched</v>
      </c>
      <c r="J1373" s="7" t="s">
        <v>3742</v>
      </c>
      <c r="K1373" s="7" t="s">
        <v>3354</v>
      </c>
      <c r="L1373" s="9">
        <v>44988</v>
      </c>
      <c r="M1373" s="13">
        <v>0.51346064814814818</v>
      </c>
      <c r="N1373" s="14">
        <v>202000216600019</v>
      </c>
      <c r="O1373" s="7">
        <f>IF(LEN(TRIM($A1373))=0,0,LEN($A1373)-LEN(SUBSTITUTE($A1373," ",""))+1)</f>
        <v>6</v>
      </c>
      <c r="P1373">
        <f t="shared" si="21"/>
        <v>705</v>
      </c>
    </row>
    <row r="1374" spans="1:16" ht="144" x14ac:dyDescent="0.2">
      <c r="A1374" s="8" t="s">
        <v>2812</v>
      </c>
      <c r="C1374" s="7" t="s">
        <v>4</v>
      </c>
      <c r="K1374" s="7" t="s">
        <v>3354</v>
      </c>
      <c r="L1374" s="9">
        <v>44988</v>
      </c>
      <c r="M1374" s="13">
        <v>0.51346064814814818</v>
      </c>
      <c r="N1374" s="14">
        <v>202000216600019</v>
      </c>
      <c r="P1374" t="str">
        <f t="shared" si="21"/>
        <v/>
      </c>
    </row>
    <row r="1375" spans="1:16" ht="16" x14ac:dyDescent="0.2">
      <c r="A1375" s="8" t="s">
        <v>2810</v>
      </c>
      <c r="C1375" s="7" t="s">
        <v>2</v>
      </c>
      <c r="D1375" s="7" t="s">
        <v>3389</v>
      </c>
      <c r="E1375" s="7" t="str">
        <f>IF(OR(D1375="", D1375="___"),"", LEFT(D1375,FIND(" &gt;",D1375)-1))</f>
        <v>Success</v>
      </c>
      <c r="F1375" s="7" t="str">
        <f>IF(OR(E1375="Success",E1375="Qualified Success"),"Current",IF(E1375="Failure",IF(RIGHT(D1375,6)="Future","Future",IF(RIGHT(D1375,10)="Irrelevant","Irrelevant","Current")),""))</f>
        <v>Current</v>
      </c>
      <c r="G1375" s="7" t="str">
        <f>IF(OR(ISBLANK(D1375),D1375="Unclassifiable &gt;"),"",IF(ISNUMBER(SEARCH("Utterance",D1375)),"Utterance",IF(ISNUMBER(SEARCH("Response",D1375)),"Response",IF(ISNUMBER(SEARCH("Interaction",D1375)),"Interaction",IF(ISNUMBER(SEARCH("System",D1375)),"System","")))))</f>
        <v/>
      </c>
      <c r="H1375" s="7" t="str">
        <f>IF(G1375="Utterance", IF(ISNUMBER(SEARCH("Unrecognized",D1375)), "Unrecognized", IF(ISNUMBER(SEARCH("Mismatched",D1375)), "Mismatched", IF(ISNUMBER(SEARCH("False Positive",D1375)), "False Positive", "Irrelevant"))), "")</f>
        <v/>
      </c>
      <c r="J1375" s="7" t="s">
        <v>3742</v>
      </c>
      <c r="K1375" s="7" t="s">
        <v>3354</v>
      </c>
      <c r="L1375" s="9">
        <v>44988</v>
      </c>
      <c r="M1375" s="13">
        <v>0.51353009259259264</v>
      </c>
      <c r="N1375" s="14">
        <v>202000216600019</v>
      </c>
      <c r="O1375" s="7">
        <f>IF(LEN(TRIM($A1375))=0,0,LEN($A1375)-LEN(SUBSTITUTE($A1375," ",""))+1)</f>
        <v>2</v>
      </c>
      <c r="P1375">
        <f t="shared" si="21"/>
        <v>3411</v>
      </c>
    </row>
    <row r="1376" spans="1:16" ht="96" x14ac:dyDescent="0.2">
      <c r="A1376" s="8" t="s">
        <v>461</v>
      </c>
      <c r="C1376" s="7" t="s">
        <v>4</v>
      </c>
      <c r="K1376" s="7" t="s">
        <v>3354</v>
      </c>
      <c r="L1376" s="9">
        <v>44988</v>
      </c>
      <c r="M1376" s="13">
        <v>0.51353009259259264</v>
      </c>
      <c r="N1376" s="14">
        <v>202000216600019</v>
      </c>
      <c r="P1376" t="str">
        <f t="shared" si="21"/>
        <v/>
      </c>
    </row>
    <row r="1377" spans="1:16" ht="16" x14ac:dyDescent="0.2">
      <c r="A1377" s="8" t="s">
        <v>223</v>
      </c>
      <c r="B1377" s="7" t="s">
        <v>3487</v>
      </c>
      <c r="C1377" s="7" t="s">
        <v>2</v>
      </c>
      <c r="D1377" s="7" t="s">
        <v>3389</v>
      </c>
      <c r="E1377" s="7" t="str">
        <f>IF(OR(D1377="", D1377="___"),"", LEFT(D1377,FIND(" &gt;",D1377)-1))</f>
        <v>Success</v>
      </c>
      <c r="F1377" s="7" t="str">
        <f>IF(OR(E1377="Success",E1377="Qualified Success"),"Current",IF(E1377="Failure",IF(RIGHT(D1377,6)="Future","Future",IF(RIGHT(D1377,10)="Irrelevant","Irrelevant","Current")),""))</f>
        <v>Current</v>
      </c>
      <c r="G1377" s="7" t="str">
        <f>IF(OR(ISBLANK(D1377),D1377="Unclassifiable &gt;"),"",IF(ISNUMBER(SEARCH("Utterance",D1377)),"Utterance",IF(ISNUMBER(SEARCH("Response",D1377)),"Response",IF(ISNUMBER(SEARCH("Interaction",D1377)),"Interaction",IF(ISNUMBER(SEARCH("System",D1377)),"System","")))))</f>
        <v/>
      </c>
      <c r="H1377" s="7" t="str">
        <f>IF(G1377="Utterance", IF(ISNUMBER(SEARCH("Unrecognized",D1377)), "Unrecognized", IF(ISNUMBER(SEARCH("Mismatched",D1377)), "Mismatched", IF(ISNUMBER(SEARCH("False Positive",D1377)), "False Positive", "Irrelevant"))), "")</f>
        <v/>
      </c>
      <c r="J1377" s="7" t="s">
        <v>3744</v>
      </c>
      <c r="K1377" s="7" t="s">
        <v>3353</v>
      </c>
      <c r="L1377" s="9">
        <v>44988</v>
      </c>
      <c r="M1377" s="13">
        <v>0.51372685185185185</v>
      </c>
      <c r="N1377" s="14">
        <v>202000521627521</v>
      </c>
      <c r="O1377" s="7">
        <f>IF(LEN(TRIM($A1377))=0,0,LEN($A1377)-LEN(SUBSTITUTE($A1377," ",""))+1)</f>
        <v>3</v>
      </c>
      <c r="P1377">
        <f t="shared" si="21"/>
        <v>3411</v>
      </c>
    </row>
    <row r="1378" spans="1:16" ht="128" x14ac:dyDescent="0.2">
      <c r="A1378" s="8" t="s">
        <v>1839</v>
      </c>
      <c r="C1378" s="7" t="s">
        <v>4</v>
      </c>
      <c r="K1378" s="7" t="s">
        <v>3353</v>
      </c>
      <c r="L1378" s="9">
        <v>44988</v>
      </c>
      <c r="M1378" s="13">
        <v>0.51372685185185185</v>
      </c>
      <c r="N1378" s="14">
        <v>202000521627521</v>
      </c>
      <c r="P1378" t="str">
        <f t="shared" si="21"/>
        <v/>
      </c>
    </row>
    <row r="1379" spans="1:16" ht="16" x14ac:dyDescent="0.2">
      <c r="A1379" s="8" t="s">
        <v>322</v>
      </c>
      <c r="B1379" s="7" t="s">
        <v>3487</v>
      </c>
      <c r="C1379" s="7" t="s">
        <v>2</v>
      </c>
      <c r="D1379" s="7" t="s">
        <v>3389</v>
      </c>
      <c r="E1379" s="7" t="str">
        <f>IF(OR(D1379="", D1379="___"),"", LEFT(D1379,FIND(" &gt;",D1379)-1))</f>
        <v>Success</v>
      </c>
      <c r="F1379" s="7" t="str">
        <f>IF(OR(E1379="Success",E1379="Qualified Success"),"Current",IF(E1379="Failure",IF(RIGHT(D1379,6)="Future","Future",IF(RIGHT(D1379,10)="Irrelevant","Irrelevant","Current")),""))</f>
        <v>Current</v>
      </c>
      <c r="G1379" s="7" t="str">
        <f>IF(OR(ISBLANK(D1379),D1379="Unclassifiable &gt;"),"",IF(ISNUMBER(SEARCH("Utterance",D1379)),"Utterance",IF(ISNUMBER(SEARCH("Response",D1379)),"Response",IF(ISNUMBER(SEARCH("Interaction",D1379)),"Interaction",IF(ISNUMBER(SEARCH("System",D1379)),"System","")))))</f>
        <v/>
      </c>
      <c r="H1379" s="7" t="str">
        <f>IF(G1379="Utterance", IF(ISNUMBER(SEARCH("Unrecognized",D1379)), "Unrecognized", IF(ISNUMBER(SEARCH("Mismatched",D1379)), "Mismatched", IF(ISNUMBER(SEARCH("False Positive",D1379)), "False Positive", "Irrelevant"))), "")</f>
        <v/>
      </c>
      <c r="J1379" s="7" t="s">
        <v>3758</v>
      </c>
      <c r="K1379" s="7" t="s">
        <v>3354</v>
      </c>
      <c r="L1379" s="9">
        <v>44988</v>
      </c>
      <c r="M1379" s="13">
        <v>0.51482638888888888</v>
      </c>
      <c r="N1379" s="14">
        <v>513002515400469</v>
      </c>
      <c r="O1379" s="7">
        <f>IF(LEN(TRIM($A1379))=0,0,LEN($A1379)-LEN(SUBSTITUTE($A1379," ",""))+1)</f>
        <v>4</v>
      </c>
      <c r="P1379">
        <f t="shared" si="21"/>
        <v>3411</v>
      </c>
    </row>
    <row r="1380" spans="1:16" ht="32" x14ac:dyDescent="0.2">
      <c r="A1380" s="8" t="s">
        <v>3366</v>
      </c>
      <c r="C1380" s="7" t="s">
        <v>4</v>
      </c>
      <c r="K1380" s="7" t="s">
        <v>3354</v>
      </c>
      <c r="L1380" s="9">
        <v>44988</v>
      </c>
      <c r="M1380" s="13">
        <v>0.5148611111111111</v>
      </c>
      <c r="N1380" s="14">
        <v>513002515400469</v>
      </c>
      <c r="P1380" t="str">
        <f t="shared" si="21"/>
        <v/>
      </c>
    </row>
    <row r="1381" spans="1:16" ht="32" x14ac:dyDescent="0.2">
      <c r="A1381" s="8" t="s">
        <v>268</v>
      </c>
      <c r="C1381" s="7" t="s">
        <v>4</v>
      </c>
      <c r="K1381" s="7" t="s">
        <v>3354</v>
      </c>
      <c r="L1381" s="9">
        <v>44988</v>
      </c>
      <c r="M1381" s="13">
        <v>0.5148611111111111</v>
      </c>
      <c r="N1381" s="14">
        <v>513002515400469</v>
      </c>
      <c r="P1381" t="str">
        <f t="shared" si="21"/>
        <v/>
      </c>
    </row>
    <row r="1382" spans="1:16" ht="16" x14ac:dyDescent="0.2">
      <c r="A1382" s="8" t="s">
        <v>1</v>
      </c>
      <c r="B1382" s="7" t="s">
        <v>3487</v>
      </c>
      <c r="C1382" s="7" t="s">
        <v>2</v>
      </c>
      <c r="D1382" s="7" t="s">
        <v>3389</v>
      </c>
      <c r="E1382" s="7" t="str">
        <f>IF(OR(D1382="", D1382="___"),"", LEFT(D1382,FIND(" &gt;",D1382)-1))</f>
        <v>Success</v>
      </c>
      <c r="F1382" s="7" t="str">
        <f>IF(OR(E1382="Success",E1382="Qualified Success"),"Current",IF(E1382="Failure",IF(RIGHT(D1382,6)="Future","Future",IF(RIGHT(D1382,10)="Irrelevant","Irrelevant","Current")),""))</f>
        <v>Current</v>
      </c>
      <c r="G1382" s="7" t="str">
        <f>IF(OR(ISBLANK(D1382),D1382="Unclassifiable &gt;"),"",IF(ISNUMBER(SEARCH("Utterance",D1382)),"Utterance",IF(ISNUMBER(SEARCH("Response",D1382)),"Response",IF(ISNUMBER(SEARCH("Interaction",D1382)),"Interaction",IF(ISNUMBER(SEARCH("System",D1382)),"System","")))))</f>
        <v/>
      </c>
      <c r="H1382" s="7" t="str">
        <f>IF(G1382="Utterance", IF(ISNUMBER(SEARCH("Unrecognized",D1382)), "Unrecognized", IF(ISNUMBER(SEARCH("Mismatched",D1382)), "Mismatched", IF(ISNUMBER(SEARCH("False Positive",D1382)), "False Positive", "Irrelevant"))), "")</f>
        <v/>
      </c>
      <c r="I1382" s="7" t="s">
        <v>3484</v>
      </c>
      <c r="J1382" s="7" t="s">
        <v>3445</v>
      </c>
      <c r="K1382" s="7" t="s">
        <v>3354</v>
      </c>
      <c r="L1382" s="9">
        <v>44988</v>
      </c>
      <c r="M1382" s="13">
        <v>0.5151041666666667</v>
      </c>
      <c r="N1382" s="14">
        <v>513002515400469</v>
      </c>
      <c r="O1382" s="7">
        <f>IF(LEN(TRIM($A1382))=0,0,LEN($A1382)-LEN(SUBSTITUTE($A1382," ",""))+1)</f>
        <v>5</v>
      </c>
      <c r="P1382">
        <f t="shared" si="21"/>
        <v>3411</v>
      </c>
    </row>
    <row r="1383" spans="1:16" ht="16" x14ac:dyDescent="0.2">
      <c r="A1383" s="8" t="s">
        <v>3</v>
      </c>
      <c r="C1383" s="7" t="s">
        <v>4</v>
      </c>
      <c r="K1383" s="7" t="s">
        <v>3354</v>
      </c>
      <c r="L1383" s="9">
        <v>44988</v>
      </c>
      <c r="M1383" s="13">
        <v>0.51513888888888892</v>
      </c>
      <c r="N1383" s="14">
        <v>513002515400469</v>
      </c>
      <c r="P1383" t="str">
        <f t="shared" si="21"/>
        <v/>
      </c>
    </row>
    <row r="1384" spans="1:16" ht="48" x14ac:dyDescent="0.2">
      <c r="A1384" s="8" t="s">
        <v>5</v>
      </c>
      <c r="C1384" s="7" t="s">
        <v>4</v>
      </c>
      <c r="K1384" s="7" t="s">
        <v>3354</v>
      </c>
      <c r="L1384" s="9">
        <v>44988</v>
      </c>
      <c r="M1384" s="13">
        <v>0.51513888888888892</v>
      </c>
      <c r="N1384" s="14">
        <v>513002515400469</v>
      </c>
      <c r="P1384" t="str">
        <f t="shared" si="21"/>
        <v/>
      </c>
    </row>
    <row r="1385" spans="1:16" ht="192" x14ac:dyDescent="0.2">
      <c r="A1385" s="8" t="s">
        <v>124</v>
      </c>
      <c r="C1385" s="7" t="s">
        <v>4</v>
      </c>
      <c r="K1385" s="7" t="s">
        <v>3354</v>
      </c>
      <c r="L1385" s="9">
        <v>44988</v>
      </c>
      <c r="M1385" s="13">
        <v>0.51513888888888892</v>
      </c>
      <c r="N1385" s="14">
        <v>513002515400469</v>
      </c>
      <c r="P1385" t="str">
        <f t="shared" si="21"/>
        <v/>
      </c>
    </row>
    <row r="1386" spans="1:16" ht="16" x14ac:dyDescent="0.2">
      <c r="A1386" s="8" t="s">
        <v>2679</v>
      </c>
      <c r="C1386" s="7" t="s">
        <v>2</v>
      </c>
      <c r="D1386" s="7" t="s">
        <v>3389</v>
      </c>
      <c r="E1386" s="7" t="str">
        <f>IF(OR(D1386="", D1386="___"),"", LEFT(D1386,FIND(" &gt;",D1386)-1))</f>
        <v>Success</v>
      </c>
      <c r="F1386" s="7" t="str">
        <f>IF(OR(E1386="Success",E1386="Qualified Success"),"Current",IF(E1386="Failure",IF(RIGHT(D1386,6)="Future","Future",IF(RIGHT(D1386,10)="Irrelevant","Irrelevant","Current")),""))</f>
        <v>Current</v>
      </c>
      <c r="G1386" s="7" t="str">
        <f>IF(OR(ISBLANK(D1386),D1386="Unclassifiable &gt;"),"",IF(ISNUMBER(SEARCH("Utterance",D1386)),"Utterance",IF(ISNUMBER(SEARCH("Response",D1386)),"Response",IF(ISNUMBER(SEARCH("Interaction",D1386)),"Interaction",IF(ISNUMBER(SEARCH("System",D1386)),"System","")))))</f>
        <v/>
      </c>
      <c r="H1386" s="7" t="str">
        <f>IF(G1386="Utterance", IF(ISNUMBER(SEARCH("Unrecognized",D1386)), "Unrecognized", IF(ISNUMBER(SEARCH("Mismatched",D1386)), "Mismatched", IF(ISNUMBER(SEARCH("False Positive",D1386)), "False Positive", "Irrelevant"))), "")</f>
        <v/>
      </c>
      <c r="J1386" s="7" t="s">
        <v>3743</v>
      </c>
      <c r="K1386" s="7" t="s">
        <v>3353</v>
      </c>
      <c r="L1386" s="9">
        <v>44988</v>
      </c>
      <c r="M1386" s="13">
        <v>0.51574074074074072</v>
      </c>
      <c r="N1386" s="14">
        <v>204440003541651</v>
      </c>
      <c r="O1386" s="7">
        <f>IF(LEN(TRIM($A1386))=0,0,LEN($A1386)-LEN(SUBSTITUTE($A1386," ",""))+1)</f>
        <v>5</v>
      </c>
      <c r="P1386">
        <f t="shared" si="21"/>
        <v>3411</v>
      </c>
    </row>
    <row r="1387" spans="1:16" ht="144" x14ac:dyDescent="0.2">
      <c r="A1387" s="8" t="s">
        <v>250</v>
      </c>
      <c r="C1387" s="7" t="s">
        <v>4</v>
      </c>
      <c r="K1387" s="7" t="s">
        <v>3353</v>
      </c>
      <c r="L1387" s="9">
        <v>44988</v>
      </c>
      <c r="M1387" s="13">
        <v>0.51576388888888891</v>
      </c>
      <c r="N1387" s="14">
        <v>204440003541651</v>
      </c>
      <c r="P1387" t="str">
        <f t="shared" si="21"/>
        <v/>
      </c>
    </row>
    <row r="1388" spans="1:16" ht="16" x14ac:dyDescent="0.2">
      <c r="A1388" s="8" t="s">
        <v>154</v>
      </c>
      <c r="C1388" s="7" t="s">
        <v>2</v>
      </c>
      <c r="D1388" s="7" t="s">
        <v>3389</v>
      </c>
      <c r="E1388" s="7" t="str">
        <f>IF(OR(D1388="", D1388="___"),"", LEFT(D1388,FIND(" &gt;",D1388)-1))</f>
        <v>Success</v>
      </c>
      <c r="F1388" s="7" t="str">
        <f>IF(OR(E1388="Success",E1388="Qualified Success"),"Current",IF(E1388="Failure",IF(RIGHT(D1388,6)="Future","Future",IF(RIGHT(D1388,10)="Irrelevant","Irrelevant","Current")),""))</f>
        <v>Current</v>
      </c>
      <c r="G1388" s="7" t="str">
        <f>IF(OR(ISBLANK(D1388),D1388="Unclassifiable &gt;"),"",IF(ISNUMBER(SEARCH("Utterance",D1388)),"Utterance",IF(ISNUMBER(SEARCH("Response",D1388)),"Response",IF(ISNUMBER(SEARCH("Interaction",D1388)),"Interaction",IF(ISNUMBER(SEARCH("System",D1388)),"System","")))))</f>
        <v/>
      </c>
      <c r="H1388" s="7" t="str">
        <f>IF(G1388="Utterance", IF(ISNUMBER(SEARCH("Unrecognized",D1388)), "Unrecognized", IF(ISNUMBER(SEARCH("Mismatched",D1388)), "Mismatched", IF(ISNUMBER(SEARCH("False Positive",D1388)), "False Positive", "Irrelevant"))), "")</f>
        <v/>
      </c>
      <c r="J1388" s="7" t="s">
        <v>3750</v>
      </c>
      <c r="K1388" s="7" t="s">
        <v>3353</v>
      </c>
      <c r="L1388" s="9">
        <v>44988</v>
      </c>
      <c r="M1388" s="13">
        <v>0.5161458333333333</v>
      </c>
      <c r="N1388" s="14">
        <v>202000253094941</v>
      </c>
      <c r="O1388" s="7">
        <f>IF(LEN(TRIM($A1388))=0,0,LEN($A1388)-LEN(SUBSTITUTE($A1388," ",""))+1)</f>
        <v>3</v>
      </c>
      <c r="P1388">
        <f t="shared" si="21"/>
        <v>3411</v>
      </c>
    </row>
    <row r="1389" spans="1:16" ht="256" x14ac:dyDescent="0.2">
      <c r="A1389" s="8" t="s">
        <v>2829</v>
      </c>
      <c r="C1389" s="7" t="s">
        <v>4</v>
      </c>
      <c r="K1389" s="7" t="s">
        <v>3353</v>
      </c>
      <c r="L1389" s="9">
        <v>44988</v>
      </c>
      <c r="M1389" s="13">
        <v>0.5161458333333333</v>
      </c>
      <c r="N1389" s="14">
        <v>202000253094941</v>
      </c>
      <c r="P1389" t="str">
        <f t="shared" si="21"/>
        <v/>
      </c>
    </row>
    <row r="1390" spans="1:16" ht="16" x14ac:dyDescent="0.2">
      <c r="A1390" s="8" t="s">
        <v>302</v>
      </c>
      <c r="B1390" s="7" t="s">
        <v>3487</v>
      </c>
      <c r="C1390" s="7" t="s">
        <v>2</v>
      </c>
      <c r="D1390" s="7" t="s">
        <v>3389</v>
      </c>
      <c r="E1390" s="7" t="str">
        <f>IF(OR(D1390="", D1390="___"),"", LEFT(D1390,FIND(" &gt;",D1390)-1))</f>
        <v>Success</v>
      </c>
      <c r="F1390" s="7" t="str">
        <f>IF(OR(E1390="Success",E1390="Qualified Success"),"Current",IF(E1390="Failure",IF(RIGHT(D1390,6)="Future","Future",IF(RIGHT(D1390,10)="Irrelevant","Irrelevant","Current")),""))</f>
        <v>Current</v>
      </c>
      <c r="G1390" s="7" t="str">
        <f>IF(OR(ISBLANK(D1390),D1390="Unclassifiable &gt;"),"",IF(ISNUMBER(SEARCH("Utterance",D1390)),"Utterance",IF(ISNUMBER(SEARCH("Response",D1390)),"Response",IF(ISNUMBER(SEARCH("Interaction",D1390)),"Interaction",IF(ISNUMBER(SEARCH("System",D1390)),"System","")))))</f>
        <v/>
      </c>
      <c r="H1390" s="7" t="str">
        <f>IF(G1390="Utterance", IF(ISNUMBER(SEARCH("Unrecognized",D1390)), "Unrecognized", IF(ISNUMBER(SEARCH("Mismatched",D1390)), "Mismatched", IF(ISNUMBER(SEARCH("False Positive",D1390)), "False Positive", "Irrelevant"))), "")</f>
        <v/>
      </c>
      <c r="J1390" s="7" t="s">
        <v>3428</v>
      </c>
      <c r="K1390" s="7" t="s">
        <v>3353</v>
      </c>
      <c r="L1390" s="9">
        <v>44988</v>
      </c>
      <c r="M1390" s="13">
        <v>0.51624999999999999</v>
      </c>
      <c r="N1390" s="14">
        <v>513001975978225</v>
      </c>
      <c r="O1390" s="7">
        <f>IF(LEN(TRIM($A1390))=0,0,LEN($A1390)-LEN(SUBSTITUTE($A1390," ",""))+1)</f>
        <v>3</v>
      </c>
      <c r="P1390">
        <f t="shared" si="21"/>
        <v>3411</v>
      </c>
    </row>
    <row r="1391" spans="1:16" ht="64" x14ac:dyDescent="0.2">
      <c r="A1391" s="8" t="s">
        <v>220</v>
      </c>
      <c r="C1391" s="7" t="s">
        <v>4</v>
      </c>
      <c r="K1391" s="7" t="s">
        <v>3353</v>
      </c>
      <c r="L1391" s="9">
        <v>44988</v>
      </c>
      <c r="M1391" s="13">
        <v>0.51624999999999999</v>
      </c>
      <c r="N1391" s="14">
        <v>513001975978225</v>
      </c>
      <c r="P1391" t="str">
        <f t="shared" si="21"/>
        <v/>
      </c>
    </row>
    <row r="1392" spans="1:16" ht="16" x14ac:dyDescent="0.2">
      <c r="A1392" s="8" t="s">
        <v>154</v>
      </c>
      <c r="C1392" s="7" t="s">
        <v>2</v>
      </c>
      <c r="D1392" s="7" t="s">
        <v>3391</v>
      </c>
      <c r="E1392" s="7" t="str">
        <f>IF(OR(D1392="", D1392="___"),"", LEFT(D1392,FIND(" &gt;",D1392)-1))</f>
        <v>Failure</v>
      </c>
      <c r="F1392" s="7" t="str">
        <f>IF(OR(E1392="Success",E1392="Qualified Success"),"Current",IF(E1392="Failure",IF(RIGHT(D1392,6)="Future","Future",IF(RIGHT(D1392,10)="Irrelevant","Irrelevant","Current")),""))</f>
        <v>Current</v>
      </c>
      <c r="G1392" s="7" t="str">
        <f>IF(OR(ISBLANK(D1392),D1392="Unclassifiable &gt;"),"",IF(ISNUMBER(SEARCH("Utterance",D1392)),"Utterance",IF(ISNUMBER(SEARCH("Response",D1392)),"Response",IF(ISNUMBER(SEARCH("Interaction",D1392)),"Interaction",IF(ISNUMBER(SEARCH("System",D1392)),"System","")))))</f>
        <v>Utterance</v>
      </c>
      <c r="H1392" s="7" t="str">
        <f>IF(G1392="Utterance", IF(ISNUMBER(SEARCH("Unrecognized",D1392)), "Unrecognized", IF(ISNUMBER(SEARCH("Mismatched",D1392)), "Mismatched", IF(ISNUMBER(SEARCH("False Positive",D1392)), "False Positive", "Irrelevant"))), "")</f>
        <v>Mismatched</v>
      </c>
      <c r="J1392" s="7" t="s">
        <v>3750</v>
      </c>
      <c r="K1392" s="7" t="s">
        <v>3353</v>
      </c>
      <c r="L1392" s="9">
        <v>44988</v>
      </c>
      <c r="M1392" s="13">
        <v>0.52084490740740741</v>
      </c>
      <c r="N1392" s="14">
        <v>204440003503619</v>
      </c>
      <c r="O1392" s="7">
        <f>IF(LEN(TRIM($A1392))=0,0,LEN($A1392)-LEN(SUBSTITUTE($A1392," ",""))+1)</f>
        <v>3</v>
      </c>
      <c r="P1392">
        <f t="shared" si="21"/>
        <v>705</v>
      </c>
    </row>
    <row r="1393" spans="1:16" ht="16" x14ac:dyDescent="0.2">
      <c r="A1393" s="8" t="s">
        <v>470</v>
      </c>
      <c r="C1393" s="7" t="s">
        <v>4</v>
      </c>
      <c r="K1393" s="7" t="s">
        <v>3353</v>
      </c>
      <c r="L1393" s="9">
        <v>44988</v>
      </c>
      <c r="M1393" s="13">
        <v>0.52084490740740741</v>
      </c>
      <c r="N1393" s="14">
        <v>204440003503619</v>
      </c>
      <c r="P1393" t="str">
        <f t="shared" si="21"/>
        <v/>
      </c>
    </row>
    <row r="1394" spans="1:16" ht="16" x14ac:dyDescent="0.2">
      <c r="A1394" s="8" t="s">
        <v>2375</v>
      </c>
      <c r="C1394" s="7" t="s">
        <v>2</v>
      </c>
      <c r="D1394" s="7" t="s">
        <v>3391</v>
      </c>
      <c r="E1394" s="7" t="str">
        <f>IF(OR(D1394="", D1394="___"),"", LEFT(D1394,FIND(" &gt;",D1394)-1))</f>
        <v>Failure</v>
      </c>
      <c r="F1394" s="7" t="str">
        <f>IF(OR(E1394="Success",E1394="Qualified Success"),"Current",IF(E1394="Failure",IF(RIGHT(D1394,6)="Future","Future",IF(RIGHT(D1394,10)="Irrelevant","Irrelevant","Current")),""))</f>
        <v>Current</v>
      </c>
      <c r="G1394" s="7" t="str">
        <f>IF(OR(ISBLANK(D1394),D1394="Unclassifiable &gt;"),"",IF(ISNUMBER(SEARCH("Utterance",D1394)),"Utterance",IF(ISNUMBER(SEARCH("Response",D1394)),"Response",IF(ISNUMBER(SEARCH("Interaction",D1394)),"Interaction",IF(ISNUMBER(SEARCH("System",D1394)),"System","")))))</f>
        <v>Utterance</v>
      </c>
      <c r="H1394" s="7" t="str">
        <f>IF(G1394="Utterance", IF(ISNUMBER(SEARCH("Unrecognized",D1394)), "Unrecognized", IF(ISNUMBER(SEARCH("Mismatched",D1394)), "Mismatched", IF(ISNUMBER(SEARCH("False Positive",D1394)), "False Positive", "Irrelevant"))), "")</f>
        <v>Mismatched</v>
      </c>
      <c r="J1394" s="7" t="s">
        <v>3750</v>
      </c>
      <c r="K1394" s="7" t="s">
        <v>3353</v>
      </c>
      <c r="L1394" s="9">
        <v>44988</v>
      </c>
      <c r="M1394" s="13">
        <v>0.52108796296296289</v>
      </c>
      <c r="N1394" s="14">
        <v>204440003503619</v>
      </c>
      <c r="O1394" s="7">
        <f>IF(LEN(TRIM($A1394))=0,0,LEN($A1394)-LEN(SUBSTITUTE($A1394," ",""))+1)</f>
        <v>5</v>
      </c>
      <c r="P1394">
        <f t="shared" si="21"/>
        <v>705</v>
      </c>
    </row>
    <row r="1395" spans="1:16" ht="16" x14ac:dyDescent="0.2">
      <c r="A1395" s="8" t="s">
        <v>470</v>
      </c>
      <c r="C1395" s="7" t="s">
        <v>4</v>
      </c>
      <c r="K1395" s="7" t="s">
        <v>3353</v>
      </c>
      <c r="L1395" s="9">
        <v>44988</v>
      </c>
      <c r="M1395" s="13">
        <v>0.52111111111111108</v>
      </c>
      <c r="N1395" s="14">
        <v>204440003503619</v>
      </c>
      <c r="P1395" t="str">
        <f t="shared" si="21"/>
        <v/>
      </c>
    </row>
    <row r="1396" spans="1:16" ht="16" x14ac:dyDescent="0.2">
      <c r="A1396" s="8" t="s">
        <v>2374</v>
      </c>
      <c r="C1396" s="7" t="s">
        <v>2</v>
      </c>
      <c r="D1396" s="7" t="s">
        <v>3391</v>
      </c>
      <c r="E1396" s="7" t="str">
        <f>IF(OR(D1396="", D1396="___"),"", LEFT(D1396,FIND(" &gt;",D1396)-1))</f>
        <v>Failure</v>
      </c>
      <c r="F1396" s="7" t="str">
        <f>IF(OR(E1396="Success",E1396="Qualified Success"),"Current",IF(E1396="Failure",IF(RIGHT(D1396,6)="Future","Future",IF(RIGHT(D1396,10)="Irrelevant","Irrelevant","Current")),""))</f>
        <v>Current</v>
      </c>
      <c r="G1396" s="7" t="str">
        <f>IF(OR(ISBLANK(D1396),D1396="Unclassifiable &gt;"),"",IF(ISNUMBER(SEARCH("Utterance",D1396)),"Utterance",IF(ISNUMBER(SEARCH("Response",D1396)),"Response",IF(ISNUMBER(SEARCH("Interaction",D1396)),"Interaction",IF(ISNUMBER(SEARCH("System",D1396)),"System","")))))</f>
        <v>Utterance</v>
      </c>
      <c r="H1396" s="7" t="str">
        <f>IF(G1396="Utterance", IF(ISNUMBER(SEARCH("Unrecognized",D1396)), "Unrecognized", IF(ISNUMBER(SEARCH("Mismatched",D1396)), "Mismatched", IF(ISNUMBER(SEARCH("False Positive",D1396)), "False Positive", "Irrelevant"))), "")</f>
        <v>Mismatched</v>
      </c>
      <c r="J1396" s="7" t="s">
        <v>3750</v>
      </c>
      <c r="K1396" s="7" t="s">
        <v>3353</v>
      </c>
      <c r="L1396" s="9">
        <v>44988</v>
      </c>
      <c r="M1396" s="13">
        <v>0.52143518518518517</v>
      </c>
      <c r="N1396" s="14">
        <v>204440003503619</v>
      </c>
      <c r="O1396" s="7">
        <f>IF(LEN(TRIM($A1396))=0,0,LEN($A1396)-LEN(SUBSTITUTE($A1396," ",""))+1)</f>
        <v>1</v>
      </c>
      <c r="P1396">
        <f t="shared" si="21"/>
        <v>705</v>
      </c>
    </row>
    <row r="1397" spans="1:16" ht="112" x14ac:dyDescent="0.2">
      <c r="A1397" s="8" t="s">
        <v>2023</v>
      </c>
      <c r="C1397" s="7" t="s">
        <v>4</v>
      </c>
      <c r="K1397" s="7" t="s">
        <v>3353</v>
      </c>
      <c r="L1397" s="9">
        <v>44988</v>
      </c>
      <c r="M1397" s="13">
        <v>0.52143518518518517</v>
      </c>
      <c r="N1397" s="14">
        <v>204440003503619</v>
      </c>
      <c r="P1397" t="str">
        <f t="shared" si="21"/>
        <v/>
      </c>
    </row>
    <row r="1398" spans="1:16" ht="16" x14ac:dyDescent="0.2">
      <c r="A1398" s="8" t="s">
        <v>191</v>
      </c>
      <c r="C1398" s="7" t="s">
        <v>2</v>
      </c>
      <c r="D1398" s="7" t="s">
        <v>3391</v>
      </c>
      <c r="E1398" s="7" t="str">
        <f>IF(OR(D1398="", D1398="___"),"", LEFT(D1398,FIND(" &gt;",D1398)-1))</f>
        <v>Failure</v>
      </c>
      <c r="F1398" s="7" t="str">
        <f>IF(OR(E1398="Success",E1398="Qualified Success"),"Current",IF(E1398="Failure",IF(RIGHT(D1398,6)="Future","Future",IF(RIGHT(D1398,10)="Irrelevant","Irrelevant","Current")),""))</f>
        <v>Current</v>
      </c>
      <c r="G1398" s="7" t="str">
        <f>IF(OR(ISBLANK(D1398),D1398="Unclassifiable &gt;"),"",IF(ISNUMBER(SEARCH("Utterance",D1398)),"Utterance",IF(ISNUMBER(SEARCH("Response",D1398)),"Response",IF(ISNUMBER(SEARCH("Interaction",D1398)),"Interaction",IF(ISNUMBER(SEARCH("System",D1398)),"System","")))))</f>
        <v>Utterance</v>
      </c>
      <c r="H1398" s="7" t="str">
        <f>IF(G1398="Utterance", IF(ISNUMBER(SEARCH("Unrecognized",D1398)), "Unrecognized", IF(ISNUMBER(SEARCH("Mismatched",D1398)), "Mismatched", IF(ISNUMBER(SEARCH("False Positive",D1398)), "False Positive", "Irrelevant"))), "")</f>
        <v>Mismatched</v>
      </c>
      <c r="J1398" s="7" t="s">
        <v>3750</v>
      </c>
      <c r="K1398" s="7" t="s">
        <v>3353</v>
      </c>
      <c r="L1398" s="9">
        <v>44988</v>
      </c>
      <c r="M1398" s="13">
        <v>0.52223379629629629</v>
      </c>
      <c r="N1398" s="14">
        <v>204440003503619</v>
      </c>
      <c r="O1398" s="7">
        <f>IF(LEN(TRIM($A1398))=0,0,LEN($A1398)-LEN(SUBSTITUTE($A1398," ",""))+1)</f>
        <v>1</v>
      </c>
      <c r="P1398">
        <f t="shared" si="21"/>
        <v>705</v>
      </c>
    </row>
    <row r="1399" spans="1:16" ht="144" x14ac:dyDescent="0.2">
      <c r="A1399" s="8" t="s">
        <v>247</v>
      </c>
      <c r="C1399" s="7" t="s">
        <v>4</v>
      </c>
      <c r="K1399" s="7" t="s">
        <v>3353</v>
      </c>
      <c r="L1399" s="9">
        <v>44988</v>
      </c>
      <c r="M1399" s="13">
        <v>0.52223379629629629</v>
      </c>
      <c r="N1399" s="14">
        <v>204440003503619</v>
      </c>
      <c r="P1399" t="str">
        <f t="shared" si="21"/>
        <v/>
      </c>
    </row>
    <row r="1400" spans="1:16" ht="16" x14ac:dyDescent="0.2">
      <c r="A1400" s="8" t="s">
        <v>154</v>
      </c>
      <c r="C1400" s="7" t="s">
        <v>2</v>
      </c>
      <c r="D1400" s="7" t="s">
        <v>3389</v>
      </c>
      <c r="E1400" s="7" t="str">
        <f>IF(OR(D1400="", D1400="___"),"", LEFT(D1400,FIND(" &gt;",D1400)-1))</f>
        <v>Success</v>
      </c>
      <c r="F1400" s="7" t="str">
        <f>IF(OR(E1400="Success",E1400="Qualified Success"),"Current",IF(E1400="Failure",IF(RIGHT(D1400,6)="Future","Future",IF(RIGHT(D1400,10)="Irrelevant","Irrelevant","Current")),""))</f>
        <v>Current</v>
      </c>
      <c r="G1400" s="7" t="str">
        <f>IF(OR(ISBLANK(D1400),D1400="Unclassifiable &gt;"),"",IF(ISNUMBER(SEARCH("Utterance",D1400)),"Utterance",IF(ISNUMBER(SEARCH("Response",D1400)),"Response",IF(ISNUMBER(SEARCH("Interaction",D1400)),"Interaction",IF(ISNUMBER(SEARCH("System",D1400)),"System","")))))</f>
        <v/>
      </c>
      <c r="H1400" s="7" t="str">
        <f>IF(G1400="Utterance", IF(ISNUMBER(SEARCH("Unrecognized",D1400)), "Unrecognized", IF(ISNUMBER(SEARCH("Mismatched",D1400)), "Mismatched", IF(ISNUMBER(SEARCH("False Positive",D1400)), "False Positive", "Irrelevant"))), "")</f>
        <v/>
      </c>
      <c r="J1400" s="7" t="s">
        <v>3750</v>
      </c>
      <c r="K1400" s="7" t="s">
        <v>3353</v>
      </c>
      <c r="L1400" s="9">
        <v>44988</v>
      </c>
      <c r="M1400" s="13">
        <v>0.5237384259259259</v>
      </c>
      <c r="N1400" s="14">
        <v>204440003492674</v>
      </c>
      <c r="O1400" s="7">
        <f>IF(LEN(TRIM($A1400))=0,0,LEN($A1400)-LEN(SUBSTITUTE($A1400," ",""))+1)</f>
        <v>3</v>
      </c>
      <c r="P1400">
        <f t="shared" si="21"/>
        <v>3411</v>
      </c>
    </row>
    <row r="1401" spans="1:16" ht="240" x14ac:dyDescent="0.2">
      <c r="A1401" s="8" t="s">
        <v>2045</v>
      </c>
      <c r="C1401" s="7" t="s">
        <v>4</v>
      </c>
      <c r="K1401" s="7" t="s">
        <v>3353</v>
      </c>
      <c r="L1401" s="9">
        <v>44988</v>
      </c>
      <c r="M1401" s="13">
        <v>0.52375000000000005</v>
      </c>
      <c r="N1401" s="14">
        <v>204440003492674</v>
      </c>
      <c r="P1401" t="str">
        <f t="shared" si="21"/>
        <v/>
      </c>
    </row>
    <row r="1402" spans="1:16" ht="16" x14ac:dyDescent="0.2">
      <c r="A1402" s="8" t="s">
        <v>1295</v>
      </c>
      <c r="C1402" s="7" t="s">
        <v>2</v>
      </c>
      <c r="D1402" s="7" t="s">
        <v>3391</v>
      </c>
      <c r="E1402" s="7" t="str">
        <f>IF(OR(D1402="", D1402="___"),"", LEFT(D1402,FIND(" &gt;",D1402)-1))</f>
        <v>Failure</v>
      </c>
      <c r="F1402" s="7" t="str">
        <f>IF(OR(E1402="Success",E1402="Qualified Success"),"Current",IF(E1402="Failure",IF(RIGHT(D1402,6)="Future","Future",IF(RIGHT(D1402,10)="Irrelevant","Irrelevant","Current")),""))</f>
        <v>Current</v>
      </c>
      <c r="G1402" s="7" t="str">
        <f>IF(OR(ISBLANK(D1402),D1402="Unclassifiable &gt;"),"",IF(ISNUMBER(SEARCH("Utterance",D1402)),"Utterance",IF(ISNUMBER(SEARCH("Response",D1402)),"Response",IF(ISNUMBER(SEARCH("Interaction",D1402)),"Interaction",IF(ISNUMBER(SEARCH("System",D1402)),"System","")))))</f>
        <v>Utterance</v>
      </c>
      <c r="H1402" s="7" t="str">
        <f>IF(G1402="Utterance", IF(ISNUMBER(SEARCH("Unrecognized",D1402)), "Unrecognized", IF(ISNUMBER(SEARCH("Mismatched",D1402)), "Mismatched", IF(ISNUMBER(SEARCH("False Positive",D1402)), "False Positive", "Irrelevant"))), "")</f>
        <v>Mismatched</v>
      </c>
      <c r="I1402" s="7" t="s">
        <v>3440</v>
      </c>
      <c r="J1402" s="7" t="s">
        <v>3742</v>
      </c>
      <c r="K1402" s="7" t="s">
        <v>3353</v>
      </c>
      <c r="L1402" s="9">
        <v>44988</v>
      </c>
      <c r="M1402" s="13">
        <v>0.52377314814814813</v>
      </c>
      <c r="N1402" s="14">
        <v>204440003541231</v>
      </c>
      <c r="O1402" s="7">
        <f>IF(LEN(TRIM($A1402))=0,0,LEN($A1402)-LEN(SUBSTITUTE($A1402," ",""))+1)</f>
        <v>2</v>
      </c>
      <c r="P1402">
        <f t="shared" si="21"/>
        <v>705</v>
      </c>
    </row>
    <row r="1403" spans="1:16" ht="16" x14ac:dyDescent="0.2">
      <c r="A1403" s="8" t="s">
        <v>728</v>
      </c>
      <c r="C1403" s="7" t="s">
        <v>2</v>
      </c>
      <c r="D1403" s="7" t="s">
        <v>3391</v>
      </c>
      <c r="E1403" s="7" t="str">
        <f>IF(OR(D1403="", D1403="___"),"", LEFT(D1403,FIND(" &gt;",D1403)-1))</f>
        <v>Failure</v>
      </c>
      <c r="F1403" s="7" t="str">
        <f>IF(OR(E1403="Success",E1403="Qualified Success"),"Current",IF(E1403="Failure",IF(RIGHT(D1403,6)="Future","Future",IF(RIGHT(D1403,10)="Irrelevant","Irrelevant","Current")),""))</f>
        <v>Current</v>
      </c>
      <c r="G1403" s="7" t="str">
        <f>IF(OR(ISBLANK(D1403),D1403="Unclassifiable &gt;"),"",IF(ISNUMBER(SEARCH("Utterance",D1403)),"Utterance",IF(ISNUMBER(SEARCH("Response",D1403)),"Response",IF(ISNUMBER(SEARCH("Interaction",D1403)),"Interaction",IF(ISNUMBER(SEARCH("System",D1403)),"System","")))))</f>
        <v>Utterance</v>
      </c>
      <c r="H1403" s="7" t="str">
        <f>IF(G1403="Utterance", IF(ISNUMBER(SEARCH("Unrecognized",D1403)), "Unrecognized", IF(ISNUMBER(SEARCH("Mismatched",D1403)), "Mismatched", IF(ISNUMBER(SEARCH("False Positive",D1403)), "False Positive", "Irrelevant"))), "")</f>
        <v>Mismatched</v>
      </c>
      <c r="J1403" s="7" t="s">
        <v>3743</v>
      </c>
      <c r="K1403" s="7" t="s">
        <v>3353</v>
      </c>
      <c r="L1403" s="9">
        <v>44988</v>
      </c>
      <c r="M1403" s="13">
        <v>0.52378472222222217</v>
      </c>
      <c r="N1403" s="14">
        <v>204440003501716</v>
      </c>
      <c r="O1403" s="7">
        <f>IF(LEN(TRIM($A1403))=0,0,LEN($A1403)-LEN(SUBSTITUTE($A1403," ",""))+1)</f>
        <v>2</v>
      </c>
      <c r="P1403">
        <f t="shared" si="21"/>
        <v>705</v>
      </c>
    </row>
    <row r="1404" spans="1:16" ht="64" x14ac:dyDescent="0.2">
      <c r="A1404" s="8" t="s">
        <v>327</v>
      </c>
      <c r="C1404" s="7" t="s">
        <v>4</v>
      </c>
      <c r="K1404" s="7" t="s">
        <v>3353</v>
      </c>
      <c r="L1404" s="9">
        <v>44988</v>
      </c>
      <c r="M1404" s="13">
        <v>0.52378472222222217</v>
      </c>
      <c r="N1404" s="14">
        <v>204440003501716</v>
      </c>
      <c r="P1404" t="str">
        <f t="shared" si="21"/>
        <v/>
      </c>
    </row>
    <row r="1405" spans="1:16" ht="32" x14ac:dyDescent="0.2">
      <c r="A1405" s="8" t="s">
        <v>3366</v>
      </c>
      <c r="C1405" s="7" t="s">
        <v>4</v>
      </c>
      <c r="K1405" s="7" t="s">
        <v>3353</v>
      </c>
      <c r="L1405" s="9">
        <v>44988</v>
      </c>
      <c r="M1405" s="13">
        <v>0.52380787037037035</v>
      </c>
      <c r="N1405" s="14">
        <v>204440003541231</v>
      </c>
      <c r="P1405" t="str">
        <f t="shared" si="21"/>
        <v/>
      </c>
    </row>
    <row r="1406" spans="1:16" ht="32" x14ac:dyDescent="0.2">
      <c r="A1406" s="8" t="s">
        <v>268</v>
      </c>
      <c r="C1406" s="7" t="s">
        <v>4</v>
      </c>
      <c r="K1406" s="7" t="s">
        <v>3353</v>
      </c>
      <c r="L1406" s="9">
        <v>44988</v>
      </c>
      <c r="M1406" s="13">
        <v>0.52380787037037035</v>
      </c>
      <c r="N1406" s="14">
        <v>204440003541231</v>
      </c>
      <c r="P1406" t="str">
        <f t="shared" si="21"/>
        <v/>
      </c>
    </row>
    <row r="1407" spans="1:16" ht="16" x14ac:dyDescent="0.2">
      <c r="A1407" s="8" t="s">
        <v>154</v>
      </c>
      <c r="C1407" s="7" t="s">
        <v>2</v>
      </c>
      <c r="D1407" s="7" t="s">
        <v>3389</v>
      </c>
      <c r="E1407" s="7" t="str">
        <f>IF(OR(D1407="", D1407="___"),"", LEFT(D1407,FIND(" &gt;",D1407)-1))</f>
        <v>Success</v>
      </c>
      <c r="F1407" s="7" t="str">
        <f>IF(OR(E1407="Success",E1407="Qualified Success"),"Current",IF(E1407="Failure",IF(RIGHT(D1407,6)="Future","Future",IF(RIGHT(D1407,10)="Irrelevant","Irrelevant","Current")),""))</f>
        <v>Current</v>
      </c>
      <c r="G1407" s="7" t="str">
        <f>IF(OR(ISBLANK(D1407),D1407="Unclassifiable &gt;"),"",IF(ISNUMBER(SEARCH("Utterance",D1407)),"Utterance",IF(ISNUMBER(SEARCH("Response",D1407)),"Response",IF(ISNUMBER(SEARCH("Interaction",D1407)),"Interaction",IF(ISNUMBER(SEARCH("System",D1407)),"System","")))))</f>
        <v/>
      </c>
      <c r="H1407" s="7" t="str">
        <f>IF(G1407="Utterance", IF(ISNUMBER(SEARCH("Unrecognized",D1407)), "Unrecognized", IF(ISNUMBER(SEARCH("Mismatched",D1407)), "Mismatched", IF(ISNUMBER(SEARCH("False Positive",D1407)), "False Positive", "Irrelevant"))), "")</f>
        <v/>
      </c>
      <c r="J1407" s="7" t="s">
        <v>3750</v>
      </c>
      <c r="K1407" s="7" t="s">
        <v>3353</v>
      </c>
      <c r="L1407" s="9">
        <v>44988</v>
      </c>
      <c r="M1407" s="13">
        <v>0.52391203703703704</v>
      </c>
      <c r="N1407" s="14">
        <v>204440003541231</v>
      </c>
      <c r="O1407" s="7">
        <f>IF(LEN(TRIM($A1407))=0,0,LEN($A1407)-LEN(SUBSTITUTE($A1407," ",""))+1)</f>
        <v>3</v>
      </c>
      <c r="P1407">
        <f t="shared" si="21"/>
        <v>3411</v>
      </c>
    </row>
    <row r="1408" spans="1:16" ht="16" x14ac:dyDescent="0.2">
      <c r="A1408" s="8" t="s">
        <v>154</v>
      </c>
      <c r="C1408" s="7" t="s">
        <v>2</v>
      </c>
      <c r="D1408" s="7" t="s">
        <v>3389</v>
      </c>
      <c r="E1408" s="7" t="str">
        <f>IF(OR(D1408="", D1408="___"),"", LEFT(D1408,FIND(" &gt;",D1408)-1))</f>
        <v>Success</v>
      </c>
      <c r="F1408" s="7" t="str">
        <f>IF(OR(E1408="Success",E1408="Qualified Success"),"Current",IF(E1408="Failure",IF(RIGHT(D1408,6)="Future","Future",IF(RIGHT(D1408,10)="Irrelevant","Irrelevant","Current")),""))</f>
        <v>Current</v>
      </c>
      <c r="G1408" s="7" t="str">
        <f>IF(OR(ISBLANK(D1408),D1408="Unclassifiable &gt;"),"",IF(ISNUMBER(SEARCH("Utterance",D1408)),"Utterance",IF(ISNUMBER(SEARCH("Response",D1408)),"Response",IF(ISNUMBER(SEARCH("Interaction",D1408)),"Interaction",IF(ISNUMBER(SEARCH("System",D1408)),"System","")))))</f>
        <v/>
      </c>
      <c r="H1408" s="7" t="str">
        <f>IF(G1408="Utterance", IF(ISNUMBER(SEARCH("Unrecognized",D1408)), "Unrecognized", IF(ISNUMBER(SEARCH("Mismatched",D1408)), "Mismatched", IF(ISNUMBER(SEARCH("False Positive",D1408)), "False Positive", "Irrelevant"))), "")</f>
        <v/>
      </c>
      <c r="J1408" s="7" t="s">
        <v>3750</v>
      </c>
      <c r="K1408" s="7" t="s">
        <v>3353</v>
      </c>
      <c r="L1408" s="9">
        <v>44988</v>
      </c>
      <c r="M1408" s="13">
        <v>0.52391203703703704</v>
      </c>
      <c r="N1408" s="14">
        <v>204440003495282</v>
      </c>
      <c r="O1408" s="7">
        <f>IF(LEN(TRIM($A1408))=0,0,LEN($A1408)-LEN(SUBSTITUTE($A1408," ",""))+1)</f>
        <v>3</v>
      </c>
      <c r="P1408">
        <f t="shared" si="21"/>
        <v>3411</v>
      </c>
    </row>
    <row r="1409" spans="1:16" ht="240" x14ac:dyDescent="0.2">
      <c r="A1409" s="8" t="s">
        <v>2716</v>
      </c>
      <c r="C1409" s="7" t="s">
        <v>4</v>
      </c>
      <c r="K1409" s="7" t="s">
        <v>3353</v>
      </c>
      <c r="L1409" s="9">
        <v>44988</v>
      </c>
      <c r="M1409" s="13">
        <v>0.52391203703703704</v>
      </c>
      <c r="N1409" s="14">
        <v>204440003541231</v>
      </c>
      <c r="P1409" t="str">
        <f t="shared" si="21"/>
        <v/>
      </c>
    </row>
    <row r="1410" spans="1:16" ht="240" x14ac:dyDescent="0.2">
      <c r="A1410" s="8" t="s">
        <v>2123</v>
      </c>
      <c r="C1410" s="7" t="s">
        <v>4</v>
      </c>
      <c r="K1410" s="7" t="s">
        <v>3353</v>
      </c>
      <c r="L1410" s="9">
        <v>44988</v>
      </c>
      <c r="M1410" s="13">
        <v>0.52392361111111108</v>
      </c>
      <c r="N1410" s="14">
        <v>204440003495282</v>
      </c>
      <c r="P1410" t="str">
        <f t="shared" si="21"/>
        <v/>
      </c>
    </row>
    <row r="1411" spans="1:16" ht="16" x14ac:dyDescent="0.2">
      <c r="A1411" s="8" t="s">
        <v>639</v>
      </c>
      <c r="C1411" s="7" t="s">
        <v>2</v>
      </c>
      <c r="D1411" s="7" t="s">
        <v>3389</v>
      </c>
      <c r="E1411" s="7" t="str">
        <f>IF(OR(D1411="", D1411="___"),"", LEFT(D1411,FIND(" &gt;",D1411)-1))</f>
        <v>Success</v>
      </c>
      <c r="F1411" s="7" t="str">
        <f>IF(OR(E1411="Success",E1411="Qualified Success"),"Current",IF(E1411="Failure",IF(RIGHT(D1411,6)="Future","Future",IF(RIGHT(D1411,10)="Irrelevant","Irrelevant","Current")),""))</f>
        <v>Current</v>
      </c>
      <c r="G1411" s="7" t="str">
        <f>IF(OR(ISBLANK(D1411),D1411="Unclassifiable &gt;"),"",IF(ISNUMBER(SEARCH("Utterance",D1411)),"Utterance",IF(ISNUMBER(SEARCH("Response",D1411)),"Response",IF(ISNUMBER(SEARCH("Interaction",D1411)),"Interaction",IF(ISNUMBER(SEARCH("System",D1411)),"System","")))))</f>
        <v/>
      </c>
      <c r="H1411" s="7" t="str">
        <f>IF(G1411="Utterance", IF(ISNUMBER(SEARCH("Unrecognized",D1411)), "Unrecognized", IF(ISNUMBER(SEARCH("Mismatched",D1411)), "Mismatched", IF(ISNUMBER(SEARCH("False Positive",D1411)), "False Positive", "Irrelevant"))), "")</f>
        <v/>
      </c>
      <c r="J1411" s="7" t="s">
        <v>3741</v>
      </c>
      <c r="K1411" s="7" t="s">
        <v>3353</v>
      </c>
      <c r="L1411" s="9">
        <v>44988</v>
      </c>
      <c r="M1411" s="13">
        <v>0.52415509259259252</v>
      </c>
      <c r="N1411" s="14">
        <v>204440003501716</v>
      </c>
      <c r="O1411" s="7">
        <f>IF(LEN(TRIM($A1411))=0,0,LEN($A1411)-LEN(SUBSTITUTE($A1411," ",""))+1)</f>
        <v>7</v>
      </c>
      <c r="P1411">
        <f t="shared" ref="P1411:P1474" si="22">IF(D1411="", "", COUNTIF($D$1:$D$12000, D1411))</f>
        <v>3411</v>
      </c>
    </row>
    <row r="1412" spans="1:16" ht="112" x14ac:dyDescent="0.2">
      <c r="A1412" s="8" t="s">
        <v>304</v>
      </c>
      <c r="C1412" s="7" t="s">
        <v>4</v>
      </c>
      <c r="K1412" s="7" t="s">
        <v>3353</v>
      </c>
      <c r="L1412" s="9">
        <v>44988</v>
      </c>
      <c r="M1412" s="13">
        <v>0.52416666666666667</v>
      </c>
      <c r="N1412" s="14">
        <v>204440003501716</v>
      </c>
      <c r="P1412" t="str">
        <f t="shared" si="22"/>
        <v/>
      </c>
    </row>
    <row r="1413" spans="1:16" ht="16" x14ac:dyDescent="0.2">
      <c r="A1413" s="8" t="s">
        <v>154</v>
      </c>
      <c r="C1413" s="7" t="s">
        <v>2</v>
      </c>
      <c r="D1413" s="7" t="s">
        <v>3391</v>
      </c>
      <c r="E1413" s="7" t="str">
        <f>IF(OR(D1413="", D1413="___"),"", LEFT(D1413,FIND(" &gt;",D1413)-1))</f>
        <v>Failure</v>
      </c>
      <c r="F1413" s="7" t="str">
        <f>IF(OR(E1413="Success",E1413="Qualified Success"),"Current",IF(E1413="Failure",IF(RIGHT(D1413,6)="Future","Future",IF(RIGHT(D1413,10)="Irrelevant","Irrelevant","Current")),""))</f>
        <v>Current</v>
      </c>
      <c r="G1413" s="7" t="str">
        <f>IF(OR(ISBLANK(D1413),D1413="Unclassifiable &gt;"),"",IF(ISNUMBER(SEARCH("Utterance",D1413)),"Utterance",IF(ISNUMBER(SEARCH("Response",D1413)),"Response",IF(ISNUMBER(SEARCH("Interaction",D1413)),"Interaction",IF(ISNUMBER(SEARCH("System",D1413)),"System","")))))</f>
        <v>Utterance</v>
      </c>
      <c r="H1413" s="7" t="str">
        <f>IF(G1413="Utterance", IF(ISNUMBER(SEARCH("Unrecognized",D1413)), "Unrecognized", IF(ISNUMBER(SEARCH("Mismatched",D1413)), "Mismatched", IF(ISNUMBER(SEARCH("False Positive",D1413)), "False Positive", "Irrelevant"))), "")</f>
        <v>Mismatched</v>
      </c>
      <c r="J1413" s="7" t="s">
        <v>3750</v>
      </c>
      <c r="K1413" s="7" t="s">
        <v>3353</v>
      </c>
      <c r="L1413" s="9">
        <v>44988</v>
      </c>
      <c r="M1413" s="13">
        <v>0.5242013888888889</v>
      </c>
      <c r="N1413" s="14">
        <v>204440003503619</v>
      </c>
      <c r="O1413" s="7">
        <f>IF(LEN(TRIM($A1413))=0,0,LEN($A1413)-LEN(SUBSTITUTE($A1413," ",""))+1)</f>
        <v>3</v>
      </c>
      <c r="P1413">
        <f t="shared" si="22"/>
        <v>705</v>
      </c>
    </row>
    <row r="1414" spans="1:16" ht="16" x14ac:dyDescent="0.2">
      <c r="A1414" s="8" t="s">
        <v>470</v>
      </c>
      <c r="C1414" s="7" t="s">
        <v>4</v>
      </c>
      <c r="K1414" s="7" t="s">
        <v>3353</v>
      </c>
      <c r="L1414" s="9">
        <v>44988</v>
      </c>
      <c r="M1414" s="13">
        <v>0.52421296296296294</v>
      </c>
      <c r="N1414" s="14">
        <v>204440003503619</v>
      </c>
      <c r="P1414" t="str">
        <f t="shared" si="22"/>
        <v/>
      </c>
    </row>
    <row r="1415" spans="1:16" ht="16" x14ac:dyDescent="0.2">
      <c r="A1415" s="8" t="s">
        <v>2302</v>
      </c>
      <c r="C1415" s="7" t="s">
        <v>2</v>
      </c>
      <c r="D1415" s="7" t="s">
        <v>3389</v>
      </c>
      <c r="E1415" s="7" t="str">
        <f>IF(OR(D1415="", D1415="___"),"", LEFT(D1415,FIND(" &gt;",D1415)-1))</f>
        <v>Success</v>
      </c>
      <c r="F1415" s="7" t="str">
        <f>IF(OR(E1415="Success",E1415="Qualified Success"),"Current",IF(E1415="Failure",IF(RIGHT(D1415,6)="Future","Future",IF(RIGHT(D1415,10)="Irrelevant","Irrelevant","Current")),""))</f>
        <v>Current</v>
      </c>
      <c r="G1415" s="7" t="str">
        <f>IF(OR(ISBLANK(D1415),D1415="Unclassifiable &gt;"),"",IF(ISNUMBER(SEARCH("Utterance",D1415)),"Utterance",IF(ISNUMBER(SEARCH("Response",D1415)),"Response",IF(ISNUMBER(SEARCH("Interaction",D1415)),"Interaction",IF(ISNUMBER(SEARCH("System",D1415)),"System","")))))</f>
        <v/>
      </c>
      <c r="H1415" s="7" t="str">
        <f>IF(G1415="Utterance", IF(ISNUMBER(SEARCH("Unrecognized",D1415)), "Unrecognized", IF(ISNUMBER(SEARCH("Mismatched",D1415)), "Mismatched", IF(ISNUMBER(SEARCH("False Positive",D1415)), "False Positive", "Irrelevant"))), "")</f>
        <v/>
      </c>
      <c r="J1415" s="7" t="s">
        <v>3741</v>
      </c>
      <c r="K1415" s="7" t="s">
        <v>3353</v>
      </c>
      <c r="L1415" s="9">
        <v>44988</v>
      </c>
      <c r="M1415" s="13">
        <v>0.5247222222222222</v>
      </c>
      <c r="N1415" s="14">
        <v>204440003501716</v>
      </c>
      <c r="O1415" s="7">
        <f>IF(LEN(TRIM($A1415))=0,0,LEN($A1415)-LEN(SUBSTITUTE($A1415," ",""))+1)</f>
        <v>10</v>
      </c>
      <c r="P1415">
        <f t="shared" si="22"/>
        <v>3411</v>
      </c>
    </row>
    <row r="1416" spans="1:16" ht="80" x14ac:dyDescent="0.2">
      <c r="A1416" s="8" t="s">
        <v>230</v>
      </c>
      <c r="C1416" s="7" t="s">
        <v>4</v>
      </c>
      <c r="K1416" s="7" t="s">
        <v>3353</v>
      </c>
      <c r="L1416" s="9">
        <v>44988</v>
      </c>
      <c r="M1416" s="13">
        <v>0.5247222222222222</v>
      </c>
      <c r="N1416" s="14">
        <v>204440003501716</v>
      </c>
      <c r="P1416" t="str">
        <f t="shared" si="22"/>
        <v/>
      </c>
    </row>
    <row r="1417" spans="1:16" ht="16" x14ac:dyDescent="0.2">
      <c r="A1417" s="8" t="s">
        <v>3201</v>
      </c>
      <c r="C1417" s="7" t="s">
        <v>2</v>
      </c>
      <c r="D1417" s="7" t="s">
        <v>3391</v>
      </c>
      <c r="E1417" s="7" t="str">
        <f>IF(OR(D1417="", D1417="___"),"", LEFT(D1417,FIND(" &gt;",D1417)-1))</f>
        <v>Failure</v>
      </c>
      <c r="F1417" s="7" t="str">
        <f>IF(OR(E1417="Success",E1417="Qualified Success"),"Current",IF(E1417="Failure",IF(RIGHT(D1417,6)="Future","Future",IF(RIGHT(D1417,10)="Irrelevant","Irrelevant","Current")),""))</f>
        <v>Current</v>
      </c>
      <c r="G1417" s="7" t="str">
        <f>IF(OR(ISBLANK(D1417),D1417="Unclassifiable &gt;"),"",IF(ISNUMBER(SEARCH("Utterance",D1417)),"Utterance",IF(ISNUMBER(SEARCH("Response",D1417)),"Response",IF(ISNUMBER(SEARCH("Interaction",D1417)),"Interaction",IF(ISNUMBER(SEARCH("System",D1417)),"System","")))))</f>
        <v>Utterance</v>
      </c>
      <c r="H1417" s="7" t="str">
        <f>IF(G1417="Utterance", IF(ISNUMBER(SEARCH("Unrecognized",D1417)), "Unrecognized", IF(ISNUMBER(SEARCH("Mismatched",D1417)), "Mismatched", IF(ISNUMBER(SEARCH("False Positive",D1417)), "False Positive", "Irrelevant"))), "")</f>
        <v>Mismatched</v>
      </c>
      <c r="J1417" s="7" t="s">
        <v>3751</v>
      </c>
      <c r="K1417" s="7" t="s">
        <v>3353</v>
      </c>
      <c r="L1417" s="9">
        <v>44988</v>
      </c>
      <c r="M1417" s="13">
        <v>0.52587962962962964</v>
      </c>
      <c r="N1417" s="14">
        <v>513002936171640</v>
      </c>
      <c r="O1417" s="7">
        <f>IF(LEN(TRIM($A1417))=0,0,LEN($A1417)-LEN(SUBSTITUTE($A1417," ",""))+1)</f>
        <v>3</v>
      </c>
      <c r="P1417">
        <f t="shared" si="22"/>
        <v>705</v>
      </c>
    </row>
    <row r="1418" spans="1:16" ht="128" x14ac:dyDescent="0.2">
      <c r="A1418" s="8" t="s">
        <v>777</v>
      </c>
      <c r="C1418" s="7" t="s">
        <v>4</v>
      </c>
      <c r="K1418" s="7" t="s">
        <v>3353</v>
      </c>
      <c r="L1418" s="9">
        <v>44988</v>
      </c>
      <c r="M1418" s="13">
        <v>0.52587962962962964</v>
      </c>
      <c r="N1418" s="14">
        <v>513002936171640</v>
      </c>
      <c r="P1418" t="str">
        <f t="shared" si="22"/>
        <v/>
      </c>
    </row>
    <row r="1419" spans="1:16" ht="16" x14ac:dyDescent="0.2">
      <c r="A1419" s="8" t="s">
        <v>1178</v>
      </c>
      <c r="C1419" s="7" t="s">
        <v>2</v>
      </c>
      <c r="D1419" s="7" t="s">
        <v>3389</v>
      </c>
      <c r="E1419" s="7" t="str">
        <f>IF(OR(D1419="", D1419="___"),"", LEFT(D1419,FIND(" &gt;",D1419)-1))</f>
        <v>Success</v>
      </c>
      <c r="F1419" s="7" t="str">
        <f>IF(OR(E1419="Success",E1419="Qualified Success"),"Current",IF(E1419="Failure",IF(RIGHT(D1419,6)="Future","Future",IF(RIGHT(D1419,10)="Irrelevant","Irrelevant","Current")),""))</f>
        <v>Current</v>
      </c>
      <c r="G1419" s="7" t="str">
        <f>IF(OR(ISBLANK(D1419),D1419="Unclassifiable &gt;"),"",IF(ISNUMBER(SEARCH("Utterance",D1419)),"Utterance",IF(ISNUMBER(SEARCH("Response",D1419)),"Response",IF(ISNUMBER(SEARCH("Interaction",D1419)),"Interaction",IF(ISNUMBER(SEARCH("System",D1419)),"System","")))))</f>
        <v/>
      </c>
      <c r="H1419" s="7" t="str">
        <f>IF(G1419="Utterance", IF(ISNUMBER(SEARCH("Unrecognized",D1419)), "Unrecognized", IF(ISNUMBER(SEARCH("Mismatched",D1419)), "Mismatched", IF(ISNUMBER(SEARCH("False Positive",D1419)), "False Positive", "Irrelevant"))), "")</f>
        <v/>
      </c>
      <c r="J1419" s="7" t="s">
        <v>3750</v>
      </c>
      <c r="K1419" s="7" t="s">
        <v>3354</v>
      </c>
      <c r="L1419" s="9">
        <v>44988</v>
      </c>
      <c r="M1419" s="13">
        <v>0.52651620370370367</v>
      </c>
      <c r="N1419" s="14">
        <v>204440003540856</v>
      </c>
      <c r="O1419" s="7">
        <f>IF(LEN(TRIM($A1419))=0,0,LEN($A1419)-LEN(SUBSTITUTE($A1419," ",""))+1)</f>
        <v>11</v>
      </c>
      <c r="P1419">
        <f t="shared" si="22"/>
        <v>3411</v>
      </c>
    </row>
    <row r="1420" spans="1:16" ht="240" x14ac:dyDescent="0.2">
      <c r="A1420" s="8" t="s">
        <v>2705</v>
      </c>
      <c r="C1420" s="7" t="s">
        <v>4</v>
      </c>
      <c r="K1420" s="7" t="s">
        <v>3354</v>
      </c>
      <c r="L1420" s="9">
        <v>44988</v>
      </c>
      <c r="M1420" s="13">
        <v>0.52655092592592589</v>
      </c>
      <c r="N1420" s="14">
        <v>204440003540856</v>
      </c>
      <c r="P1420" t="str">
        <f t="shared" si="22"/>
        <v/>
      </c>
    </row>
    <row r="1421" spans="1:16" ht="16" x14ac:dyDescent="0.2">
      <c r="A1421" s="8" t="s">
        <v>174</v>
      </c>
      <c r="C1421" s="7" t="s">
        <v>2</v>
      </c>
      <c r="D1421" s="7" t="s">
        <v>3389</v>
      </c>
      <c r="E1421" s="7" t="str">
        <f>IF(OR(D1421="", D1421="___"),"", LEFT(D1421,FIND(" &gt;",D1421)-1))</f>
        <v>Success</v>
      </c>
      <c r="F1421" s="7" t="str">
        <f>IF(OR(E1421="Success",E1421="Qualified Success"),"Current",IF(E1421="Failure",IF(RIGHT(D1421,6)="Future","Future",IF(RIGHT(D1421,10)="Irrelevant","Irrelevant","Current")),""))</f>
        <v>Current</v>
      </c>
      <c r="G1421" s="7" t="str">
        <f>IF(OR(ISBLANK(D1421),D1421="Unclassifiable &gt;"),"",IF(ISNUMBER(SEARCH("Utterance",D1421)),"Utterance",IF(ISNUMBER(SEARCH("Response",D1421)),"Response",IF(ISNUMBER(SEARCH("Interaction",D1421)),"Interaction",IF(ISNUMBER(SEARCH("System",D1421)),"System","")))))</f>
        <v/>
      </c>
      <c r="H1421" s="7" t="str">
        <f>IF(G1421="Utterance", IF(ISNUMBER(SEARCH("Unrecognized",D1421)), "Unrecognized", IF(ISNUMBER(SEARCH("Mismatched",D1421)), "Mismatched", IF(ISNUMBER(SEARCH("False Positive",D1421)), "False Positive", "Irrelevant"))), "")</f>
        <v/>
      </c>
      <c r="J1421" s="7" t="s">
        <v>3741</v>
      </c>
      <c r="K1421" s="7" t="s">
        <v>3353</v>
      </c>
      <c r="L1421" s="9">
        <v>44988</v>
      </c>
      <c r="M1421" s="13">
        <v>0.52711805555555558</v>
      </c>
      <c r="N1421" s="14">
        <v>202000276083816</v>
      </c>
      <c r="O1421" s="7">
        <f>IF(LEN(TRIM($A1421))=0,0,LEN($A1421)-LEN(SUBSTITUTE($A1421," ",""))+1)</f>
        <v>1</v>
      </c>
      <c r="P1421">
        <f t="shared" si="22"/>
        <v>3411</v>
      </c>
    </row>
    <row r="1422" spans="1:16" ht="176" x14ac:dyDescent="0.2">
      <c r="A1422" s="8" t="s">
        <v>2830</v>
      </c>
      <c r="C1422" s="7" t="s">
        <v>4</v>
      </c>
      <c r="K1422" s="7" t="s">
        <v>3353</v>
      </c>
      <c r="L1422" s="9">
        <v>44988</v>
      </c>
      <c r="M1422" s="13">
        <v>0.52712962962962961</v>
      </c>
      <c r="N1422" s="14">
        <v>202000276083816</v>
      </c>
      <c r="P1422" t="str">
        <f t="shared" si="22"/>
        <v/>
      </c>
    </row>
    <row r="1423" spans="1:16" ht="16" x14ac:dyDescent="0.2">
      <c r="A1423" s="8" t="s">
        <v>259</v>
      </c>
      <c r="B1423" s="7" t="s">
        <v>3487</v>
      </c>
      <c r="C1423" s="7" t="s">
        <v>2</v>
      </c>
      <c r="D1423" s="7" t="s">
        <v>3389</v>
      </c>
      <c r="E1423" s="7" t="str">
        <f>IF(OR(D1423="", D1423="___"),"", LEFT(D1423,FIND(" &gt;",D1423)-1))</f>
        <v>Success</v>
      </c>
      <c r="F1423" s="7" t="str">
        <f>IF(OR(E1423="Success",E1423="Qualified Success"),"Current",IF(E1423="Failure",IF(RIGHT(D1423,6)="Future","Future",IF(RIGHT(D1423,10)="Irrelevant","Irrelevant","Current")),""))</f>
        <v>Current</v>
      </c>
      <c r="G1423" s="7" t="str">
        <f>IF(OR(ISBLANK(D1423),D1423="Unclassifiable &gt;"),"",IF(ISNUMBER(SEARCH("Utterance",D1423)),"Utterance",IF(ISNUMBER(SEARCH("Response",D1423)),"Response",IF(ISNUMBER(SEARCH("Interaction",D1423)),"Interaction",IF(ISNUMBER(SEARCH("System",D1423)),"System","")))))</f>
        <v/>
      </c>
      <c r="H1423" s="7" t="str">
        <f>IF(G1423="Utterance", IF(ISNUMBER(SEARCH("Unrecognized",D1423)), "Unrecognized", IF(ISNUMBER(SEARCH("Mismatched",D1423)), "Mismatched", IF(ISNUMBER(SEARCH("False Positive",D1423)), "False Positive", "Irrelevant"))), "")</f>
        <v/>
      </c>
      <c r="J1423" s="7" t="s">
        <v>3743</v>
      </c>
      <c r="K1423" s="7" t="s">
        <v>3354</v>
      </c>
      <c r="L1423" s="9">
        <v>44988</v>
      </c>
      <c r="M1423" s="13">
        <v>0.52736111111111106</v>
      </c>
      <c r="N1423" s="14">
        <v>513003277983287</v>
      </c>
      <c r="O1423" s="7">
        <f>IF(LEN(TRIM($A1423))=0,0,LEN($A1423)-LEN(SUBSTITUTE($A1423," ",""))+1)</f>
        <v>4</v>
      </c>
      <c r="P1423">
        <f t="shared" si="22"/>
        <v>3411</v>
      </c>
    </row>
    <row r="1424" spans="1:16" ht="224" x14ac:dyDescent="0.2">
      <c r="A1424" s="8" t="s">
        <v>3571</v>
      </c>
      <c r="C1424" s="7" t="s">
        <v>4</v>
      </c>
      <c r="K1424" s="7" t="s">
        <v>3354</v>
      </c>
      <c r="L1424" s="9">
        <v>44988</v>
      </c>
      <c r="M1424" s="13">
        <v>0.52737268518518521</v>
      </c>
      <c r="N1424" s="14">
        <v>513003277983287</v>
      </c>
      <c r="P1424" t="str">
        <f t="shared" si="22"/>
        <v/>
      </c>
    </row>
    <row r="1425" spans="1:16" ht="16" x14ac:dyDescent="0.2">
      <c r="A1425" s="8" t="s">
        <v>445</v>
      </c>
      <c r="C1425" s="7" t="s">
        <v>2</v>
      </c>
      <c r="D1425" s="7" t="s">
        <v>3389</v>
      </c>
      <c r="E1425" s="7" t="str">
        <f>IF(OR(D1425="", D1425="___"),"", LEFT(D1425,FIND(" &gt;",D1425)-1))</f>
        <v>Success</v>
      </c>
      <c r="F1425" s="7" t="str">
        <f>IF(OR(E1425="Success",E1425="Qualified Success"),"Current",IF(E1425="Failure",IF(RIGHT(D1425,6)="Future","Future",IF(RIGHT(D1425,10)="Irrelevant","Irrelevant","Current")),""))</f>
        <v>Current</v>
      </c>
      <c r="G1425" s="7" t="str">
        <f>IF(OR(ISBLANK(D1425),D1425="Unclassifiable &gt;"),"",IF(ISNUMBER(SEARCH("Utterance",D1425)),"Utterance",IF(ISNUMBER(SEARCH("Response",D1425)),"Response",IF(ISNUMBER(SEARCH("Interaction",D1425)),"Interaction",IF(ISNUMBER(SEARCH("System",D1425)),"System","")))))</f>
        <v/>
      </c>
      <c r="H1425" s="7" t="str">
        <f>IF(G1425="Utterance", IF(ISNUMBER(SEARCH("Unrecognized",D1425)), "Unrecognized", IF(ISNUMBER(SEARCH("Mismatched",D1425)), "Mismatched", IF(ISNUMBER(SEARCH("False Positive",D1425)), "False Positive", "Irrelevant"))), "")</f>
        <v/>
      </c>
      <c r="J1425" s="7" t="s">
        <v>3743</v>
      </c>
      <c r="K1425" s="7" t="s">
        <v>3354</v>
      </c>
      <c r="L1425" s="9">
        <v>44988</v>
      </c>
      <c r="M1425" s="13">
        <v>0.52754629629629635</v>
      </c>
      <c r="N1425" s="14">
        <v>513003277983287</v>
      </c>
      <c r="O1425" s="7">
        <f>IF(LEN(TRIM($A1425))=0,0,LEN($A1425)-LEN(SUBSTITUTE($A1425," ",""))+1)</f>
        <v>3</v>
      </c>
      <c r="P1425">
        <f t="shared" si="22"/>
        <v>3411</v>
      </c>
    </row>
    <row r="1426" spans="1:16" ht="224" x14ac:dyDescent="0.2">
      <c r="A1426" s="8" t="s">
        <v>3279</v>
      </c>
      <c r="C1426" s="7" t="s">
        <v>4</v>
      </c>
      <c r="K1426" s="7" t="s">
        <v>3354</v>
      </c>
      <c r="L1426" s="9">
        <v>44988</v>
      </c>
      <c r="M1426" s="13">
        <v>0.52755787037037039</v>
      </c>
      <c r="N1426" s="14">
        <v>513003277983287</v>
      </c>
      <c r="P1426" t="str">
        <f t="shared" si="22"/>
        <v/>
      </c>
    </row>
    <row r="1427" spans="1:16" ht="16" x14ac:dyDescent="0.2">
      <c r="A1427" s="8" t="s">
        <v>2707</v>
      </c>
      <c r="C1427" s="7" t="s">
        <v>2</v>
      </c>
      <c r="D1427" s="7" t="s">
        <v>3389</v>
      </c>
      <c r="E1427" s="7" t="str">
        <f>IF(OR(D1427="", D1427="___"),"", LEFT(D1427,FIND(" &gt;",D1427)-1))</f>
        <v>Success</v>
      </c>
      <c r="F1427" s="7" t="str">
        <f>IF(OR(E1427="Success",E1427="Qualified Success"),"Current",IF(E1427="Failure",IF(RIGHT(D1427,6)="Future","Future",IF(RIGHT(D1427,10)="Irrelevant","Irrelevant","Current")),""))</f>
        <v>Current</v>
      </c>
      <c r="G1427" s="7" t="str">
        <f>IF(OR(ISBLANK(D1427),D1427="Unclassifiable &gt;"),"",IF(ISNUMBER(SEARCH("Utterance",D1427)),"Utterance",IF(ISNUMBER(SEARCH("Response",D1427)),"Response",IF(ISNUMBER(SEARCH("Interaction",D1427)),"Interaction",IF(ISNUMBER(SEARCH("System",D1427)),"System","")))))</f>
        <v/>
      </c>
      <c r="H1427" s="7" t="str">
        <f>IF(G1427="Utterance", IF(ISNUMBER(SEARCH("Unrecognized",D1427)), "Unrecognized", IF(ISNUMBER(SEARCH("Mismatched",D1427)), "Mismatched", IF(ISNUMBER(SEARCH("False Positive",D1427)), "False Positive", "Irrelevant"))), "")</f>
        <v/>
      </c>
      <c r="J1427" s="7" t="s">
        <v>3756</v>
      </c>
      <c r="K1427" s="7" t="s">
        <v>3354</v>
      </c>
      <c r="L1427" s="9">
        <v>44988</v>
      </c>
      <c r="M1427" s="13">
        <v>0.52763888888888888</v>
      </c>
      <c r="N1427" s="14">
        <v>204440003540856</v>
      </c>
      <c r="O1427" s="7">
        <f>IF(LEN(TRIM($A1427))=0,0,LEN($A1427)-LEN(SUBSTITUTE($A1427," ",""))+1)</f>
        <v>1</v>
      </c>
      <c r="P1427">
        <f t="shared" si="22"/>
        <v>3411</v>
      </c>
    </row>
    <row r="1428" spans="1:16" ht="144" x14ac:dyDescent="0.2">
      <c r="A1428" s="8" t="s">
        <v>689</v>
      </c>
      <c r="C1428" s="7" t="s">
        <v>4</v>
      </c>
      <c r="K1428" s="7" t="s">
        <v>3354</v>
      </c>
      <c r="L1428" s="9">
        <v>44988</v>
      </c>
      <c r="M1428" s="13">
        <v>0.52763888888888888</v>
      </c>
      <c r="N1428" s="14">
        <v>204440003540856</v>
      </c>
      <c r="P1428" t="str">
        <f t="shared" si="22"/>
        <v/>
      </c>
    </row>
    <row r="1429" spans="1:16" ht="16" x14ac:dyDescent="0.2">
      <c r="A1429" s="8" t="s">
        <v>444</v>
      </c>
      <c r="C1429" s="7" t="s">
        <v>2</v>
      </c>
      <c r="D1429" s="7" t="s">
        <v>3389</v>
      </c>
      <c r="E1429" s="7" t="str">
        <f>IF(OR(D1429="", D1429="___"),"", LEFT(D1429,FIND(" &gt;",D1429)-1))</f>
        <v>Success</v>
      </c>
      <c r="F1429" s="7" t="str">
        <f>IF(OR(E1429="Success",E1429="Qualified Success"),"Current",IF(E1429="Failure",IF(RIGHT(D1429,6)="Future","Future",IF(RIGHT(D1429,10)="Irrelevant","Irrelevant","Current")),""))</f>
        <v>Current</v>
      </c>
      <c r="G1429" s="7" t="str">
        <f>IF(OR(ISBLANK(D1429),D1429="Unclassifiable &gt;"),"",IF(ISNUMBER(SEARCH("Utterance",D1429)),"Utterance",IF(ISNUMBER(SEARCH("Response",D1429)),"Response",IF(ISNUMBER(SEARCH("Interaction",D1429)),"Interaction",IF(ISNUMBER(SEARCH("System",D1429)),"System","")))))</f>
        <v/>
      </c>
      <c r="H1429" s="7" t="str">
        <f>IF(G1429="Utterance", IF(ISNUMBER(SEARCH("Unrecognized",D1429)), "Unrecognized", IF(ISNUMBER(SEARCH("Mismatched",D1429)), "Mismatched", IF(ISNUMBER(SEARCH("False Positive",D1429)), "False Positive", "Irrelevant"))), "")</f>
        <v/>
      </c>
      <c r="J1429" s="7" t="s">
        <v>3743</v>
      </c>
      <c r="K1429" s="7" t="s">
        <v>3354</v>
      </c>
      <c r="L1429" s="9">
        <v>44988</v>
      </c>
      <c r="M1429" s="13">
        <v>0.52768518518518526</v>
      </c>
      <c r="N1429" s="14">
        <v>513003277983287</v>
      </c>
      <c r="O1429" s="7">
        <f>IF(LEN(TRIM($A1429))=0,0,LEN($A1429)-LEN(SUBSTITUTE($A1429," ",""))+1)</f>
        <v>6</v>
      </c>
      <c r="P1429">
        <f t="shared" si="22"/>
        <v>3411</v>
      </c>
    </row>
    <row r="1430" spans="1:16" ht="208" x14ac:dyDescent="0.2">
      <c r="A1430" s="8" t="s">
        <v>3572</v>
      </c>
      <c r="C1430" s="7" t="s">
        <v>4</v>
      </c>
      <c r="K1430" s="7" t="s">
        <v>3354</v>
      </c>
      <c r="L1430" s="9">
        <v>44988</v>
      </c>
      <c r="M1430" s="13">
        <v>0.5276967592592593</v>
      </c>
      <c r="N1430" s="14">
        <v>513003277983287</v>
      </c>
      <c r="P1430" t="str">
        <f t="shared" si="22"/>
        <v/>
      </c>
    </row>
    <row r="1431" spans="1:16" ht="16" x14ac:dyDescent="0.2">
      <c r="A1431" s="20" t="s">
        <v>2706</v>
      </c>
      <c r="C1431" s="7" t="s">
        <v>2</v>
      </c>
      <c r="D1431" s="7" t="s">
        <v>3389</v>
      </c>
      <c r="E1431" s="7" t="str">
        <f>IF(OR(D1431="", D1431="___"),"", LEFT(D1431,FIND(" &gt;",D1431)-1))</f>
        <v>Success</v>
      </c>
      <c r="F1431" s="7" t="str">
        <f>IF(OR(E1431="Success",E1431="Qualified Success"),"Current",IF(E1431="Failure",IF(RIGHT(D1431,6)="Future","Future",IF(RIGHT(D1431,10)="Irrelevant","Irrelevant","Current")),""))</f>
        <v>Current</v>
      </c>
      <c r="G1431" s="7" t="str">
        <f>IF(OR(ISBLANK(D1431),D1431="Unclassifiable &gt;"),"",IF(ISNUMBER(SEARCH("Utterance",D1431)),"Utterance",IF(ISNUMBER(SEARCH("Response",D1431)),"Response",IF(ISNUMBER(SEARCH("Interaction",D1431)),"Interaction",IF(ISNUMBER(SEARCH("System",D1431)),"System","")))))</f>
        <v/>
      </c>
      <c r="H1431" s="7" t="str">
        <f>IF(G1431="Utterance", IF(ISNUMBER(SEARCH("Unrecognized",D1431)), "Unrecognized", IF(ISNUMBER(SEARCH("Mismatched",D1431)), "Mismatched", IF(ISNUMBER(SEARCH("False Positive",D1431)), "False Positive", "Irrelevant"))), "")</f>
        <v/>
      </c>
      <c r="J1431" s="7" t="s">
        <v>3756</v>
      </c>
      <c r="K1431" s="7" t="s">
        <v>3354</v>
      </c>
      <c r="L1431" s="9">
        <v>44988</v>
      </c>
      <c r="M1431" s="13">
        <v>0.52783564814814821</v>
      </c>
      <c r="N1431" s="14">
        <v>204440003540856</v>
      </c>
      <c r="O1431" s="7">
        <f>IF(LEN(TRIM($A1431))=0,0,LEN($A1431)-LEN(SUBSTITUTE($A1431," ",""))+1)</f>
        <v>2</v>
      </c>
      <c r="P1431">
        <f t="shared" si="22"/>
        <v>3411</v>
      </c>
    </row>
    <row r="1432" spans="1:16" ht="16" x14ac:dyDescent="0.2">
      <c r="A1432" s="8" t="s">
        <v>260</v>
      </c>
      <c r="C1432" s="7" t="s">
        <v>2</v>
      </c>
      <c r="D1432" s="7" t="s">
        <v>3389</v>
      </c>
      <c r="E1432" s="7" t="str">
        <f>IF(OR(D1432="", D1432="___"),"", LEFT(D1432,FIND(" &gt;",D1432)-1))</f>
        <v>Success</v>
      </c>
      <c r="F1432" s="7" t="str">
        <f>IF(OR(E1432="Success",E1432="Qualified Success"),"Current",IF(E1432="Failure",IF(RIGHT(D1432,6)="Future","Future",IF(RIGHT(D1432,10)="Irrelevant","Irrelevant","Current")),""))</f>
        <v>Current</v>
      </c>
      <c r="G1432" s="7" t="str">
        <f>IF(OR(ISBLANK(D1432),D1432="Unclassifiable &gt;"),"",IF(ISNUMBER(SEARCH("Utterance",D1432)),"Utterance",IF(ISNUMBER(SEARCH("Response",D1432)),"Response",IF(ISNUMBER(SEARCH("Interaction",D1432)),"Interaction",IF(ISNUMBER(SEARCH("System",D1432)),"System","")))))</f>
        <v/>
      </c>
      <c r="H1432" s="7" t="str">
        <f>IF(G1432="Utterance", IF(ISNUMBER(SEARCH("Unrecognized",D1432)), "Unrecognized", IF(ISNUMBER(SEARCH("Mismatched",D1432)), "Mismatched", IF(ISNUMBER(SEARCH("False Positive",D1432)), "False Positive", "Irrelevant"))), "")</f>
        <v/>
      </c>
      <c r="J1432" s="7" t="s">
        <v>3743</v>
      </c>
      <c r="K1432" s="7" t="s">
        <v>3354</v>
      </c>
      <c r="L1432" s="9">
        <v>44988</v>
      </c>
      <c r="M1432" s="13">
        <v>0.52783564814814821</v>
      </c>
      <c r="N1432" s="14">
        <v>513003277983287</v>
      </c>
      <c r="O1432" s="7">
        <f>IF(LEN(TRIM($A1432))=0,0,LEN($A1432)-LEN(SUBSTITUTE($A1432," ",""))+1)</f>
        <v>6</v>
      </c>
      <c r="P1432">
        <f t="shared" si="22"/>
        <v>3411</v>
      </c>
    </row>
    <row r="1433" spans="1:16" ht="64" x14ac:dyDescent="0.2">
      <c r="A1433" s="8" t="s">
        <v>270</v>
      </c>
      <c r="C1433" s="7" t="s">
        <v>4</v>
      </c>
      <c r="K1433" s="7" t="s">
        <v>3354</v>
      </c>
      <c r="L1433" s="9">
        <v>44988</v>
      </c>
      <c r="M1433" s="13">
        <v>0.52783564814814821</v>
      </c>
      <c r="N1433" s="14">
        <v>204440003540856</v>
      </c>
      <c r="P1433" t="str">
        <f t="shared" si="22"/>
        <v/>
      </c>
    </row>
    <row r="1434" spans="1:16" ht="48" x14ac:dyDescent="0.2">
      <c r="A1434" s="8" t="s">
        <v>261</v>
      </c>
      <c r="C1434" s="7" t="s">
        <v>4</v>
      </c>
      <c r="K1434" s="7" t="s">
        <v>3354</v>
      </c>
      <c r="L1434" s="9">
        <v>44988</v>
      </c>
      <c r="M1434" s="13">
        <v>0.52783564814814821</v>
      </c>
      <c r="N1434" s="14">
        <v>513003277983287</v>
      </c>
      <c r="P1434" t="str">
        <f t="shared" si="22"/>
        <v/>
      </c>
    </row>
    <row r="1435" spans="1:16" x14ac:dyDescent="0.2">
      <c r="A1435" s="10">
        <v>45006</v>
      </c>
      <c r="C1435" s="7" t="s">
        <v>2</v>
      </c>
      <c r="D1435" s="7" t="s">
        <v>3389</v>
      </c>
      <c r="E1435" s="7" t="str">
        <f>IF(OR(D1435="", D1435="___"),"", LEFT(D1435,FIND(" &gt;",D1435)-1))</f>
        <v>Success</v>
      </c>
      <c r="F1435" s="7" t="str">
        <f>IF(OR(E1435="Success",E1435="Qualified Success"),"Current",IF(E1435="Failure",IF(RIGHT(D1435,6)="Future","Future",IF(RIGHT(D1435,10)="Irrelevant","Irrelevant","Current")),""))</f>
        <v>Current</v>
      </c>
      <c r="G1435" s="7" t="str">
        <f>IF(OR(ISBLANK(D1435),D1435="Unclassifiable &gt;"),"",IF(ISNUMBER(SEARCH("Utterance",D1435)),"Utterance",IF(ISNUMBER(SEARCH("Response",D1435)),"Response",IF(ISNUMBER(SEARCH("Interaction",D1435)),"Interaction",IF(ISNUMBER(SEARCH("System",D1435)),"System","")))))</f>
        <v/>
      </c>
      <c r="H1435" s="7" t="str">
        <f>IF(G1435="Utterance", IF(ISNUMBER(SEARCH("Unrecognized",D1435)), "Unrecognized", IF(ISNUMBER(SEARCH("Mismatched",D1435)), "Mismatched", IF(ISNUMBER(SEARCH("False Positive",D1435)), "False Positive", "Irrelevant"))), "")</f>
        <v/>
      </c>
      <c r="J1435" s="7" t="s">
        <v>3743</v>
      </c>
      <c r="K1435" s="7" t="s">
        <v>3354</v>
      </c>
      <c r="L1435" s="9">
        <v>44988</v>
      </c>
      <c r="M1435" s="13">
        <v>0.52800925925925923</v>
      </c>
      <c r="N1435" s="14">
        <v>513003277983287</v>
      </c>
      <c r="O1435" s="7">
        <f>IF(LEN(TRIM($A1435))=0,0,LEN($A1435)-LEN(SUBSTITUTE($A1435," ",""))+1)</f>
        <v>1</v>
      </c>
      <c r="P1435">
        <f t="shared" si="22"/>
        <v>3411</v>
      </c>
    </row>
    <row r="1436" spans="1:16" ht="208" x14ac:dyDescent="0.2">
      <c r="A1436" s="8" t="s">
        <v>3573</v>
      </c>
      <c r="C1436" s="7" t="s">
        <v>4</v>
      </c>
      <c r="K1436" s="7" t="s">
        <v>3354</v>
      </c>
      <c r="L1436" s="9">
        <v>44988</v>
      </c>
      <c r="M1436" s="13">
        <v>0.52800925925925923</v>
      </c>
      <c r="N1436" s="14">
        <v>513003277983287</v>
      </c>
      <c r="P1436" t="str">
        <f t="shared" si="22"/>
        <v/>
      </c>
    </row>
    <row r="1437" spans="1:16" ht="16" x14ac:dyDescent="0.2">
      <c r="A1437" s="8" t="s">
        <v>1719</v>
      </c>
      <c r="C1437" s="7" t="s">
        <v>2</v>
      </c>
      <c r="D1437" s="7" t="s">
        <v>3391</v>
      </c>
      <c r="E1437" s="7" t="str">
        <f>IF(OR(D1437="", D1437="___"),"", LEFT(D1437,FIND(" &gt;",D1437)-1))</f>
        <v>Failure</v>
      </c>
      <c r="F1437" s="7" t="str">
        <f>IF(OR(E1437="Success",E1437="Qualified Success"),"Current",IF(E1437="Failure",IF(RIGHT(D1437,6)="Future","Future",IF(RIGHT(D1437,10)="Irrelevant","Irrelevant","Current")),""))</f>
        <v>Current</v>
      </c>
      <c r="G1437" s="7" t="str">
        <f>IF(OR(ISBLANK(D1437),D1437="Unclassifiable &gt;"),"",IF(ISNUMBER(SEARCH("Utterance",D1437)),"Utterance",IF(ISNUMBER(SEARCH("Response",D1437)),"Response",IF(ISNUMBER(SEARCH("Interaction",D1437)),"Interaction",IF(ISNUMBER(SEARCH("System",D1437)),"System","")))))</f>
        <v>Utterance</v>
      </c>
      <c r="H1437" s="7" t="str">
        <f>IF(G1437="Utterance", IF(ISNUMBER(SEARCH("Unrecognized",D1437)), "Unrecognized", IF(ISNUMBER(SEARCH("Mismatched",D1437)), "Mismatched", IF(ISNUMBER(SEARCH("False Positive",D1437)), "False Positive", "Irrelevant"))), "")</f>
        <v>Mismatched</v>
      </c>
      <c r="J1437" s="7" t="s">
        <v>3755</v>
      </c>
      <c r="K1437" s="7" t="s">
        <v>3353</v>
      </c>
      <c r="L1437" s="9">
        <v>44988</v>
      </c>
      <c r="M1437" s="13">
        <v>0.52814814814814814</v>
      </c>
      <c r="N1437" s="14">
        <v>513003037236380</v>
      </c>
      <c r="O1437" s="7">
        <f>IF(LEN(TRIM($A1437))=0,0,LEN($A1437)-LEN(SUBSTITUTE($A1437," ",""))+1)</f>
        <v>2</v>
      </c>
      <c r="P1437">
        <f t="shared" si="22"/>
        <v>705</v>
      </c>
    </row>
    <row r="1438" spans="1:16" ht="96" x14ac:dyDescent="0.2">
      <c r="A1438" s="8" t="s">
        <v>436</v>
      </c>
      <c r="C1438" s="7" t="s">
        <v>4</v>
      </c>
      <c r="K1438" s="7" t="s">
        <v>3353</v>
      </c>
      <c r="L1438" s="9">
        <v>44988</v>
      </c>
      <c r="M1438" s="13">
        <v>0.52814814814814814</v>
      </c>
      <c r="N1438" s="14">
        <v>513003037236380</v>
      </c>
      <c r="P1438" t="str">
        <f t="shared" si="22"/>
        <v/>
      </c>
    </row>
    <row r="1439" spans="1:16" ht="16" x14ac:dyDescent="0.2">
      <c r="A1439" s="8" t="s">
        <v>445</v>
      </c>
      <c r="C1439" s="7" t="s">
        <v>2</v>
      </c>
      <c r="D1439" s="7" t="s">
        <v>3389</v>
      </c>
      <c r="E1439" s="7" t="str">
        <f>IF(OR(D1439="", D1439="___"),"", LEFT(D1439,FIND(" &gt;",D1439)-1))</f>
        <v>Success</v>
      </c>
      <c r="F1439" s="7" t="str">
        <f>IF(OR(E1439="Success",E1439="Qualified Success"),"Current",IF(E1439="Failure",IF(RIGHT(D1439,6)="Future","Future",IF(RIGHT(D1439,10)="Irrelevant","Irrelevant","Current")),""))</f>
        <v>Current</v>
      </c>
      <c r="G1439" s="7" t="str">
        <f>IF(OR(ISBLANK(D1439),D1439="Unclassifiable &gt;"),"",IF(ISNUMBER(SEARCH("Utterance",D1439)),"Utterance",IF(ISNUMBER(SEARCH("Response",D1439)),"Response",IF(ISNUMBER(SEARCH("Interaction",D1439)),"Interaction",IF(ISNUMBER(SEARCH("System",D1439)),"System","")))))</f>
        <v/>
      </c>
      <c r="H1439" s="7" t="str">
        <f>IF(G1439="Utterance", IF(ISNUMBER(SEARCH("Unrecognized",D1439)), "Unrecognized", IF(ISNUMBER(SEARCH("Mismatched",D1439)), "Mismatched", IF(ISNUMBER(SEARCH("False Positive",D1439)), "False Positive", "Irrelevant"))), "")</f>
        <v/>
      </c>
      <c r="J1439" s="7" t="s">
        <v>3743</v>
      </c>
      <c r="K1439" s="7" t="s">
        <v>3354</v>
      </c>
      <c r="L1439" s="9">
        <v>44988</v>
      </c>
      <c r="M1439" s="13">
        <v>0.52831018518518513</v>
      </c>
      <c r="N1439" s="14">
        <v>513003277983287</v>
      </c>
      <c r="O1439" s="7">
        <f>IF(LEN(TRIM($A1439))=0,0,LEN($A1439)-LEN(SUBSTITUTE($A1439," ",""))+1)</f>
        <v>3</v>
      </c>
      <c r="P1439">
        <f t="shared" si="22"/>
        <v>3411</v>
      </c>
    </row>
    <row r="1440" spans="1:16" ht="224" x14ac:dyDescent="0.2">
      <c r="A1440" s="8" t="s">
        <v>3279</v>
      </c>
      <c r="C1440" s="7" t="s">
        <v>4</v>
      </c>
      <c r="K1440" s="7" t="s">
        <v>3354</v>
      </c>
      <c r="L1440" s="9">
        <v>44988</v>
      </c>
      <c r="M1440" s="13">
        <v>0.52831018518518513</v>
      </c>
      <c r="N1440" s="14">
        <v>513003277983287</v>
      </c>
      <c r="P1440" t="str">
        <f t="shared" si="22"/>
        <v/>
      </c>
    </row>
    <row r="1441" spans="1:16" ht="16" x14ac:dyDescent="0.2">
      <c r="A1441" s="8" t="s">
        <v>2789</v>
      </c>
      <c r="C1441" s="7" t="s">
        <v>2</v>
      </c>
      <c r="D1441" s="7" t="s">
        <v>3389</v>
      </c>
      <c r="E1441" s="7" t="str">
        <f>IF(OR(D1441="", D1441="___"),"", LEFT(D1441,FIND(" &gt;",D1441)-1))</f>
        <v>Success</v>
      </c>
      <c r="F1441" s="7" t="str">
        <f>IF(OR(E1441="Success",E1441="Qualified Success"),"Current",IF(E1441="Failure",IF(RIGHT(D1441,6)="Future","Future",IF(RIGHT(D1441,10)="Irrelevant","Irrelevant","Current")),""))</f>
        <v>Current</v>
      </c>
      <c r="G1441" s="7" t="str">
        <f>IF(OR(ISBLANK(D1441),D1441="Unclassifiable &gt;"),"",IF(ISNUMBER(SEARCH("Utterance",D1441)),"Utterance",IF(ISNUMBER(SEARCH("Response",D1441)),"Response",IF(ISNUMBER(SEARCH("Interaction",D1441)),"Interaction",IF(ISNUMBER(SEARCH("System",D1441)),"System","")))))</f>
        <v/>
      </c>
      <c r="H1441" s="7" t="str">
        <f>IF(G1441="Utterance", IF(ISNUMBER(SEARCH("Unrecognized",D1441)), "Unrecognized", IF(ISNUMBER(SEARCH("Mismatched",D1441)), "Mismatched", IF(ISNUMBER(SEARCH("False Positive",D1441)), "False Positive", "Irrelevant"))), "")</f>
        <v/>
      </c>
      <c r="J1441" s="7" t="s">
        <v>3743</v>
      </c>
      <c r="K1441" s="7" t="s">
        <v>3354</v>
      </c>
      <c r="L1441" s="9">
        <v>44988</v>
      </c>
      <c r="M1441" s="13">
        <v>0.52847222222222223</v>
      </c>
      <c r="N1441" s="14">
        <v>513003277983287</v>
      </c>
      <c r="O1441" s="7">
        <f>IF(LEN(TRIM($A1441))=0,0,LEN($A1441)-LEN(SUBSTITUTE($A1441," ",""))+1)</f>
        <v>6</v>
      </c>
      <c r="P1441">
        <f t="shared" si="22"/>
        <v>3411</v>
      </c>
    </row>
    <row r="1442" spans="1:16" ht="48" x14ac:dyDescent="0.2">
      <c r="A1442" s="8" t="s">
        <v>1916</v>
      </c>
      <c r="C1442" s="7" t="s">
        <v>4</v>
      </c>
      <c r="K1442" s="7" t="s">
        <v>3354</v>
      </c>
      <c r="L1442" s="9">
        <v>44988</v>
      </c>
      <c r="M1442" s="13">
        <v>0.52847222222222223</v>
      </c>
      <c r="N1442" s="14">
        <v>513003277983287</v>
      </c>
      <c r="P1442" t="str">
        <f t="shared" si="22"/>
        <v/>
      </c>
    </row>
    <row r="1443" spans="1:16" ht="16" x14ac:dyDescent="0.2">
      <c r="A1443" s="8" t="s">
        <v>3280</v>
      </c>
      <c r="C1443" s="7" t="s">
        <v>2</v>
      </c>
      <c r="D1443" s="7" t="s">
        <v>3389</v>
      </c>
      <c r="E1443" s="7" t="str">
        <f>IF(OR(D1443="", D1443="___"),"", LEFT(D1443,FIND(" &gt;",D1443)-1))</f>
        <v>Success</v>
      </c>
      <c r="F1443" s="7" t="str">
        <f>IF(OR(E1443="Success",E1443="Qualified Success"),"Current",IF(E1443="Failure",IF(RIGHT(D1443,6)="Future","Future",IF(RIGHT(D1443,10)="Irrelevant","Irrelevant","Current")),""))</f>
        <v>Current</v>
      </c>
      <c r="G1443" s="7" t="str">
        <f>IF(OR(ISBLANK(D1443),D1443="Unclassifiable &gt;"),"",IF(ISNUMBER(SEARCH("Utterance",D1443)),"Utterance",IF(ISNUMBER(SEARCH("Response",D1443)),"Response",IF(ISNUMBER(SEARCH("Interaction",D1443)),"Interaction",IF(ISNUMBER(SEARCH("System",D1443)),"System","")))))</f>
        <v/>
      </c>
      <c r="H1443" s="7" t="str">
        <f>IF(G1443="Utterance", IF(ISNUMBER(SEARCH("Unrecognized",D1443)), "Unrecognized", IF(ISNUMBER(SEARCH("Mismatched",D1443)), "Mismatched", IF(ISNUMBER(SEARCH("False Positive",D1443)), "False Positive", "Irrelevant"))), "")</f>
        <v/>
      </c>
      <c r="J1443" s="7" t="s">
        <v>3743</v>
      </c>
      <c r="K1443" s="7" t="s">
        <v>3354</v>
      </c>
      <c r="L1443" s="9">
        <v>44988</v>
      </c>
      <c r="M1443" s="13">
        <v>0.52923611111111113</v>
      </c>
      <c r="N1443" s="14">
        <v>513003277983287</v>
      </c>
      <c r="O1443" s="7">
        <f>IF(LEN(TRIM($A1443))=0,0,LEN($A1443)-LEN(SUBSTITUTE($A1443," ",""))+1)</f>
        <v>5</v>
      </c>
      <c r="P1443">
        <f t="shared" si="22"/>
        <v>3411</v>
      </c>
    </row>
    <row r="1444" spans="1:16" ht="160" x14ac:dyDescent="0.2">
      <c r="A1444" s="8" t="s">
        <v>3574</v>
      </c>
      <c r="C1444" s="7" t="s">
        <v>4</v>
      </c>
      <c r="K1444" s="7" t="s">
        <v>3354</v>
      </c>
      <c r="L1444" s="9">
        <v>44988</v>
      </c>
      <c r="M1444" s="13">
        <v>0.52923611111111113</v>
      </c>
      <c r="N1444" s="14">
        <v>513003277983287</v>
      </c>
      <c r="P1444" t="str">
        <f t="shared" si="22"/>
        <v/>
      </c>
    </row>
    <row r="1445" spans="1:16" ht="16" x14ac:dyDescent="0.2">
      <c r="A1445" s="8" t="s">
        <v>302</v>
      </c>
      <c r="B1445" s="7" t="s">
        <v>3487</v>
      </c>
      <c r="C1445" s="7" t="s">
        <v>2</v>
      </c>
      <c r="D1445" s="7" t="s">
        <v>3389</v>
      </c>
      <c r="E1445" s="7" t="str">
        <f>IF(OR(D1445="", D1445="___"),"", LEFT(D1445,FIND(" &gt;",D1445)-1))</f>
        <v>Success</v>
      </c>
      <c r="F1445" s="7" t="str">
        <f>IF(OR(E1445="Success",E1445="Qualified Success"),"Current",IF(E1445="Failure",IF(RIGHT(D1445,6)="Future","Future",IF(RIGHT(D1445,10)="Irrelevant","Irrelevant","Current")),""))</f>
        <v>Current</v>
      </c>
      <c r="G1445" s="7" t="str">
        <f>IF(OR(ISBLANK(D1445),D1445="Unclassifiable &gt;"),"",IF(ISNUMBER(SEARCH("Utterance",D1445)),"Utterance",IF(ISNUMBER(SEARCH("Response",D1445)),"Response",IF(ISNUMBER(SEARCH("Interaction",D1445)),"Interaction",IF(ISNUMBER(SEARCH("System",D1445)),"System","")))))</f>
        <v/>
      </c>
      <c r="H1445" s="7" t="str">
        <f>IF(G1445="Utterance", IF(ISNUMBER(SEARCH("Unrecognized",D1445)), "Unrecognized", IF(ISNUMBER(SEARCH("Mismatched",D1445)), "Mismatched", IF(ISNUMBER(SEARCH("False Positive",D1445)), "False Positive", "Irrelevant"))), "")</f>
        <v/>
      </c>
      <c r="J1445" s="7" t="s">
        <v>3428</v>
      </c>
      <c r="K1445" s="7" t="s">
        <v>3354</v>
      </c>
      <c r="L1445" s="9">
        <v>44988</v>
      </c>
      <c r="M1445" s="13">
        <v>0.52924768518518517</v>
      </c>
      <c r="N1445" s="14">
        <v>204440003541231</v>
      </c>
      <c r="O1445" s="7">
        <f>IF(LEN(TRIM($A1445))=0,0,LEN($A1445)-LEN(SUBSTITUTE($A1445," ",""))+1)</f>
        <v>3</v>
      </c>
      <c r="P1445">
        <f t="shared" si="22"/>
        <v>3411</v>
      </c>
    </row>
    <row r="1446" spans="1:16" ht="64" x14ac:dyDescent="0.2">
      <c r="A1446" s="8" t="s">
        <v>220</v>
      </c>
      <c r="C1446" s="7" t="s">
        <v>4</v>
      </c>
      <c r="K1446" s="7" t="s">
        <v>3354</v>
      </c>
      <c r="L1446" s="9">
        <v>44988</v>
      </c>
      <c r="M1446" s="13">
        <v>0.52924768518518517</v>
      </c>
      <c r="N1446" s="14">
        <v>204440003541231</v>
      </c>
      <c r="P1446" t="str">
        <f t="shared" si="22"/>
        <v/>
      </c>
    </row>
    <row r="1447" spans="1:16" ht="16" x14ac:dyDescent="0.2">
      <c r="A1447" s="8" t="s">
        <v>444</v>
      </c>
      <c r="C1447" s="7" t="s">
        <v>2</v>
      </c>
      <c r="D1447" s="7" t="s">
        <v>3389</v>
      </c>
      <c r="E1447" s="7" t="str">
        <f>IF(OR(D1447="", D1447="___"),"", LEFT(D1447,FIND(" &gt;",D1447)-1))</f>
        <v>Success</v>
      </c>
      <c r="F1447" s="7" t="str">
        <f>IF(OR(E1447="Success",E1447="Qualified Success"),"Current",IF(E1447="Failure",IF(RIGHT(D1447,6)="Future","Future",IF(RIGHT(D1447,10)="Irrelevant","Irrelevant","Current")),""))</f>
        <v>Current</v>
      </c>
      <c r="G1447" s="7" t="str">
        <f>IF(OR(ISBLANK(D1447),D1447="Unclassifiable &gt;"),"",IF(ISNUMBER(SEARCH("Utterance",D1447)),"Utterance",IF(ISNUMBER(SEARCH("Response",D1447)),"Response",IF(ISNUMBER(SEARCH("Interaction",D1447)),"Interaction",IF(ISNUMBER(SEARCH("System",D1447)),"System","")))))</f>
        <v/>
      </c>
      <c r="H1447" s="7" t="str">
        <f>IF(G1447="Utterance", IF(ISNUMBER(SEARCH("Unrecognized",D1447)), "Unrecognized", IF(ISNUMBER(SEARCH("Mismatched",D1447)), "Mismatched", IF(ISNUMBER(SEARCH("False Positive",D1447)), "False Positive", "Irrelevant"))), "")</f>
        <v/>
      </c>
      <c r="J1447" s="7" t="s">
        <v>3743</v>
      </c>
      <c r="K1447" s="7" t="s">
        <v>3354</v>
      </c>
      <c r="L1447" s="9">
        <v>44988</v>
      </c>
      <c r="M1447" s="13">
        <v>0.52952546296296299</v>
      </c>
      <c r="N1447" s="14">
        <v>513003277983287</v>
      </c>
      <c r="O1447" s="7">
        <f>IF(LEN(TRIM($A1447))=0,0,LEN($A1447)-LEN(SUBSTITUTE($A1447," ",""))+1)</f>
        <v>6</v>
      </c>
      <c r="P1447">
        <f t="shared" si="22"/>
        <v>3411</v>
      </c>
    </row>
    <row r="1448" spans="1:16" ht="208" x14ac:dyDescent="0.2">
      <c r="A1448" s="8" t="s">
        <v>3573</v>
      </c>
      <c r="C1448" s="7" t="s">
        <v>4</v>
      </c>
      <c r="K1448" s="7" t="s">
        <v>3354</v>
      </c>
      <c r="L1448" s="9">
        <v>44988</v>
      </c>
      <c r="M1448" s="13">
        <v>0.52952546296296299</v>
      </c>
      <c r="N1448" s="14">
        <v>513003277983287</v>
      </c>
      <c r="P1448" t="str">
        <f t="shared" si="22"/>
        <v/>
      </c>
    </row>
    <row r="1449" spans="1:16" ht="16" x14ac:dyDescent="0.2">
      <c r="A1449" s="8" t="s">
        <v>260</v>
      </c>
      <c r="C1449" s="7" t="s">
        <v>2</v>
      </c>
      <c r="D1449" s="7" t="s">
        <v>3389</v>
      </c>
      <c r="E1449" s="7" t="str">
        <f>IF(OR(D1449="", D1449="___"),"", LEFT(D1449,FIND(" &gt;",D1449)-1))</f>
        <v>Success</v>
      </c>
      <c r="F1449" s="7" t="str">
        <f>IF(OR(E1449="Success",E1449="Qualified Success"),"Current",IF(E1449="Failure",IF(RIGHT(D1449,6)="Future","Future",IF(RIGHT(D1449,10)="Irrelevant","Irrelevant","Current")),""))</f>
        <v>Current</v>
      </c>
      <c r="G1449" s="7" t="str">
        <f>IF(OR(ISBLANK(D1449),D1449="Unclassifiable &gt;"),"",IF(ISNUMBER(SEARCH("Utterance",D1449)),"Utterance",IF(ISNUMBER(SEARCH("Response",D1449)),"Response",IF(ISNUMBER(SEARCH("Interaction",D1449)),"Interaction",IF(ISNUMBER(SEARCH("System",D1449)),"System","")))))</f>
        <v/>
      </c>
      <c r="H1449" s="7" t="str">
        <f>IF(G1449="Utterance", IF(ISNUMBER(SEARCH("Unrecognized",D1449)), "Unrecognized", IF(ISNUMBER(SEARCH("Mismatched",D1449)), "Mismatched", IF(ISNUMBER(SEARCH("False Positive",D1449)), "False Positive", "Irrelevant"))), "")</f>
        <v/>
      </c>
      <c r="J1449" s="7" t="s">
        <v>3743</v>
      </c>
      <c r="K1449" s="7" t="s">
        <v>3354</v>
      </c>
      <c r="L1449" s="9">
        <v>44988</v>
      </c>
      <c r="M1449" s="13">
        <v>0.52956018518518522</v>
      </c>
      <c r="N1449" s="14">
        <v>513003277983287</v>
      </c>
      <c r="O1449" s="7">
        <f>IF(LEN(TRIM($A1449))=0,0,LEN($A1449)-LEN(SUBSTITUTE($A1449," ",""))+1)</f>
        <v>6</v>
      </c>
      <c r="P1449">
        <f t="shared" si="22"/>
        <v>3411</v>
      </c>
    </row>
    <row r="1450" spans="1:16" ht="48" x14ac:dyDescent="0.2">
      <c r="A1450" s="8" t="s">
        <v>261</v>
      </c>
      <c r="C1450" s="7" t="s">
        <v>4</v>
      </c>
      <c r="K1450" s="7" t="s">
        <v>3354</v>
      </c>
      <c r="L1450" s="9">
        <v>44988</v>
      </c>
      <c r="M1450" s="13">
        <v>0.52956018518518522</v>
      </c>
      <c r="N1450" s="14">
        <v>513003277983287</v>
      </c>
      <c r="P1450" t="str">
        <f t="shared" si="22"/>
        <v/>
      </c>
    </row>
    <row r="1451" spans="1:16" ht="16" x14ac:dyDescent="0.2">
      <c r="A1451" s="8" t="s">
        <v>3281</v>
      </c>
      <c r="C1451" s="7" t="s">
        <v>2</v>
      </c>
      <c r="D1451" s="7" t="s">
        <v>3389</v>
      </c>
      <c r="E1451" s="7" t="str">
        <f>IF(OR(D1451="", D1451="___"),"", LEFT(D1451,FIND(" &gt;",D1451)-1))</f>
        <v>Success</v>
      </c>
      <c r="F1451" s="7" t="str">
        <f>IF(OR(E1451="Success",E1451="Qualified Success"),"Current",IF(E1451="Failure",IF(RIGHT(D1451,6)="Future","Future",IF(RIGHT(D1451,10)="Irrelevant","Irrelevant","Current")),""))</f>
        <v>Current</v>
      </c>
      <c r="G1451" s="7" t="str">
        <f>IF(OR(ISBLANK(D1451),D1451="Unclassifiable &gt;"),"",IF(ISNUMBER(SEARCH("Utterance",D1451)),"Utterance",IF(ISNUMBER(SEARCH("Response",D1451)),"Response",IF(ISNUMBER(SEARCH("Interaction",D1451)),"Interaction",IF(ISNUMBER(SEARCH("System",D1451)),"System","")))))</f>
        <v/>
      </c>
      <c r="H1451" s="7" t="str">
        <f>IF(G1451="Utterance", IF(ISNUMBER(SEARCH("Unrecognized",D1451)), "Unrecognized", IF(ISNUMBER(SEARCH("Mismatched",D1451)), "Mismatched", IF(ISNUMBER(SEARCH("False Positive",D1451)), "False Positive", "Irrelevant"))), "")</f>
        <v/>
      </c>
      <c r="J1451" s="7" t="s">
        <v>3743</v>
      </c>
      <c r="K1451" s="7" t="s">
        <v>3354</v>
      </c>
      <c r="L1451" s="9">
        <v>44988</v>
      </c>
      <c r="M1451" s="13">
        <v>0.52974537037037039</v>
      </c>
      <c r="N1451" s="14">
        <v>513003277983287</v>
      </c>
      <c r="O1451" s="7">
        <f>IF(LEN(TRIM($A1451))=0,0,LEN($A1451)-LEN(SUBSTITUTE($A1451," ",""))+1)</f>
        <v>5</v>
      </c>
      <c r="P1451">
        <f t="shared" si="22"/>
        <v>3411</v>
      </c>
    </row>
    <row r="1452" spans="1:16" ht="48" x14ac:dyDescent="0.2">
      <c r="A1452" s="8" t="s">
        <v>739</v>
      </c>
      <c r="C1452" s="7" t="s">
        <v>4</v>
      </c>
      <c r="K1452" s="7" t="s">
        <v>3354</v>
      </c>
      <c r="L1452" s="9">
        <v>44988</v>
      </c>
      <c r="M1452" s="13">
        <v>0.52975694444444443</v>
      </c>
      <c r="N1452" s="14">
        <v>513003277983287</v>
      </c>
      <c r="P1452" t="str">
        <f t="shared" si="22"/>
        <v/>
      </c>
    </row>
    <row r="1453" spans="1:16" x14ac:dyDescent="0.2">
      <c r="A1453" s="10">
        <v>45243</v>
      </c>
      <c r="C1453" s="7" t="s">
        <v>2</v>
      </c>
      <c r="D1453" s="7" t="s">
        <v>3389</v>
      </c>
      <c r="E1453" s="7" t="str">
        <f>IF(OR(D1453="", D1453="___"),"", LEFT(D1453,FIND(" &gt;",D1453)-1))</f>
        <v>Success</v>
      </c>
      <c r="F1453" s="7" t="str">
        <f>IF(OR(E1453="Success",E1453="Qualified Success"),"Current",IF(E1453="Failure",IF(RIGHT(D1453,6)="Future","Future",IF(RIGHT(D1453,10)="Irrelevant","Irrelevant","Current")),""))</f>
        <v>Current</v>
      </c>
      <c r="G1453" s="7" t="str">
        <f>IF(OR(ISBLANK(D1453),D1453="Unclassifiable &gt;"),"",IF(ISNUMBER(SEARCH("Utterance",D1453)),"Utterance",IF(ISNUMBER(SEARCH("Response",D1453)),"Response",IF(ISNUMBER(SEARCH("Interaction",D1453)),"Interaction",IF(ISNUMBER(SEARCH("System",D1453)),"System","")))))</f>
        <v/>
      </c>
      <c r="H1453" s="7" t="str">
        <f>IF(G1453="Utterance", IF(ISNUMBER(SEARCH("Unrecognized",D1453)), "Unrecognized", IF(ISNUMBER(SEARCH("Mismatched",D1453)), "Mismatched", IF(ISNUMBER(SEARCH("False Positive",D1453)), "False Positive", "Irrelevant"))), "")</f>
        <v/>
      </c>
      <c r="J1453" s="7" t="s">
        <v>3743</v>
      </c>
      <c r="K1453" s="7" t="s">
        <v>3354</v>
      </c>
      <c r="L1453" s="9">
        <v>44988</v>
      </c>
      <c r="M1453" s="13">
        <v>0.52991898148148142</v>
      </c>
      <c r="N1453" s="14">
        <v>513003277983287</v>
      </c>
      <c r="O1453" s="7">
        <f>IF(LEN(TRIM($A1453))=0,0,LEN($A1453)-LEN(SUBSTITUTE($A1453," ",""))+1)</f>
        <v>1</v>
      </c>
      <c r="P1453">
        <f t="shared" si="22"/>
        <v>3411</v>
      </c>
    </row>
    <row r="1454" spans="1:16" ht="208" x14ac:dyDescent="0.2">
      <c r="A1454" s="8" t="s">
        <v>3575</v>
      </c>
      <c r="C1454" s="7" t="s">
        <v>4</v>
      </c>
      <c r="K1454" s="7" t="s">
        <v>3354</v>
      </c>
      <c r="L1454" s="9">
        <v>44988</v>
      </c>
      <c r="M1454" s="13">
        <v>0.52993055555555557</v>
      </c>
      <c r="N1454" s="14">
        <v>513003277983287</v>
      </c>
      <c r="P1454" t="str">
        <f t="shared" si="22"/>
        <v/>
      </c>
    </row>
    <row r="1455" spans="1:16" ht="16" x14ac:dyDescent="0.2">
      <c r="A1455" s="8" t="s">
        <v>445</v>
      </c>
      <c r="C1455" s="7" t="s">
        <v>2</v>
      </c>
      <c r="D1455" s="7" t="s">
        <v>3389</v>
      </c>
      <c r="E1455" s="7" t="str">
        <f>IF(OR(D1455="", D1455="___"),"", LEFT(D1455,FIND(" &gt;",D1455)-1))</f>
        <v>Success</v>
      </c>
      <c r="F1455" s="7" t="str">
        <f>IF(OR(E1455="Success",E1455="Qualified Success"),"Current",IF(E1455="Failure",IF(RIGHT(D1455,6)="Future","Future",IF(RIGHT(D1455,10)="Irrelevant","Irrelevant","Current")),""))</f>
        <v>Current</v>
      </c>
      <c r="G1455" s="7" t="str">
        <f>IF(OR(ISBLANK(D1455),D1455="Unclassifiable &gt;"),"",IF(ISNUMBER(SEARCH("Utterance",D1455)),"Utterance",IF(ISNUMBER(SEARCH("Response",D1455)),"Response",IF(ISNUMBER(SEARCH("Interaction",D1455)),"Interaction",IF(ISNUMBER(SEARCH("System",D1455)),"System","")))))</f>
        <v/>
      </c>
      <c r="H1455" s="7" t="str">
        <f>IF(G1455="Utterance", IF(ISNUMBER(SEARCH("Unrecognized",D1455)), "Unrecognized", IF(ISNUMBER(SEARCH("Mismatched",D1455)), "Mismatched", IF(ISNUMBER(SEARCH("False Positive",D1455)), "False Positive", "Irrelevant"))), "")</f>
        <v/>
      </c>
      <c r="J1455" s="7" t="s">
        <v>3743</v>
      </c>
      <c r="K1455" s="7" t="s">
        <v>3354</v>
      </c>
      <c r="L1455" s="9">
        <v>44988</v>
      </c>
      <c r="M1455" s="13">
        <v>0.53003472222222225</v>
      </c>
      <c r="N1455" s="14">
        <v>513003277983287</v>
      </c>
      <c r="O1455" s="7">
        <f>IF(LEN(TRIM($A1455))=0,0,LEN($A1455)-LEN(SUBSTITUTE($A1455," ",""))+1)</f>
        <v>3</v>
      </c>
      <c r="P1455">
        <f t="shared" si="22"/>
        <v>3411</v>
      </c>
    </row>
    <row r="1456" spans="1:16" ht="224" x14ac:dyDescent="0.2">
      <c r="A1456" s="8" t="s">
        <v>3279</v>
      </c>
      <c r="C1456" s="7" t="s">
        <v>4</v>
      </c>
      <c r="K1456" s="7" t="s">
        <v>3354</v>
      </c>
      <c r="L1456" s="9">
        <v>44988</v>
      </c>
      <c r="M1456" s="13">
        <v>0.53003472222222225</v>
      </c>
      <c r="N1456" s="14">
        <v>513003277983287</v>
      </c>
      <c r="P1456" t="str">
        <f t="shared" si="22"/>
        <v/>
      </c>
    </row>
    <row r="1457" spans="1:16" ht="16" x14ac:dyDescent="0.2">
      <c r="A1457" s="8" t="s">
        <v>679</v>
      </c>
      <c r="C1457" s="7" t="s">
        <v>2</v>
      </c>
      <c r="D1457" s="7" t="s">
        <v>3389</v>
      </c>
      <c r="E1457" s="7" t="str">
        <f>IF(OR(D1457="", D1457="___"),"", LEFT(D1457,FIND(" &gt;",D1457)-1))</f>
        <v>Success</v>
      </c>
      <c r="F1457" s="7" t="str">
        <f>IF(OR(E1457="Success",E1457="Qualified Success"),"Current",IF(E1457="Failure",IF(RIGHT(D1457,6)="Future","Future",IF(RIGHT(D1457,10)="Irrelevant","Irrelevant","Current")),""))</f>
        <v>Current</v>
      </c>
      <c r="G1457" s="7" t="str">
        <f>IF(OR(ISBLANK(D1457),D1457="Unclassifiable &gt;"),"",IF(ISNUMBER(SEARCH("Utterance",D1457)),"Utterance",IF(ISNUMBER(SEARCH("Response",D1457)),"Response",IF(ISNUMBER(SEARCH("Interaction",D1457)),"Interaction",IF(ISNUMBER(SEARCH("System",D1457)),"System","")))))</f>
        <v/>
      </c>
      <c r="H1457" s="7" t="str">
        <f>IF(G1457="Utterance", IF(ISNUMBER(SEARCH("Unrecognized",D1457)), "Unrecognized", IF(ISNUMBER(SEARCH("Mismatched",D1457)), "Mismatched", IF(ISNUMBER(SEARCH("False Positive",D1457)), "False Positive", "Irrelevant"))), "")</f>
        <v/>
      </c>
      <c r="J1457" s="7" t="s">
        <v>3743</v>
      </c>
      <c r="K1457" s="7" t="s">
        <v>3354</v>
      </c>
      <c r="L1457" s="9">
        <v>44988</v>
      </c>
      <c r="M1457" s="13">
        <v>0.53274305555555557</v>
      </c>
      <c r="N1457" s="14">
        <v>513003118073911</v>
      </c>
      <c r="O1457" s="7">
        <f>IF(LEN(TRIM($A1457))=0,0,LEN($A1457)-LEN(SUBSTITUTE($A1457," ",""))+1)</f>
        <v>6</v>
      </c>
      <c r="P1457">
        <f t="shared" si="22"/>
        <v>3411</v>
      </c>
    </row>
    <row r="1458" spans="1:16" ht="144" x14ac:dyDescent="0.2">
      <c r="A1458" s="8" t="s">
        <v>250</v>
      </c>
      <c r="C1458" s="7" t="s">
        <v>4</v>
      </c>
      <c r="K1458" s="7" t="s">
        <v>3354</v>
      </c>
      <c r="L1458" s="9">
        <v>44988</v>
      </c>
      <c r="M1458" s="13">
        <v>0.53275462962962961</v>
      </c>
      <c r="N1458" s="14">
        <v>513003118073911</v>
      </c>
      <c r="P1458" t="str">
        <f t="shared" si="22"/>
        <v/>
      </c>
    </row>
    <row r="1459" spans="1:16" ht="16" x14ac:dyDescent="0.2">
      <c r="A1459" s="8" t="s">
        <v>223</v>
      </c>
      <c r="B1459" s="7" t="s">
        <v>3487</v>
      </c>
      <c r="C1459" s="7" t="s">
        <v>2</v>
      </c>
      <c r="D1459" s="7" t="s">
        <v>3389</v>
      </c>
      <c r="E1459" s="7" t="str">
        <f>IF(OR(D1459="", D1459="___"),"", LEFT(D1459,FIND(" &gt;",D1459)-1))</f>
        <v>Success</v>
      </c>
      <c r="F1459" s="7" t="str">
        <f>IF(OR(E1459="Success",E1459="Qualified Success"),"Current",IF(E1459="Failure",IF(RIGHT(D1459,6)="Future","Future",IF(RIGHT(D1459,10)="Irrelevant","Irrelevant","Current")),""))</f>
        <v>Current</v>
      </c>
      <c r="G1459" s="7" t="str">
        <f>IF(OR(ISBLANK(D1459),D1459="Unclassifiable &gt;"),"",IF(ISNUMBER(SEARCH("Utterance",D1459)),"Utterance",IF(ISNUMBER(SEARCH("Response",D1459)),"Response",IF(ISNUMBER(SEARCH("Interaction",D1459)),"Interaction",IF(ISNUMBER(SEARCH("System",D1459)),"System","")))))</f>
        <v/>
      </c>
      <c r="H1459" s="7" t="str">
        <f>IF(G1459="Utterance", IF(ISNUMBER(SEARCH("Unrecognized",D1459)), "Unrecognized", IF(ISNUMBER(SEARCH("Mismatched",D1459)), "Mismatched", IF(ISNUMBER(SEARCH("False Positive",D1459)), "False Positive", "Irrelevant"))), "")</f>
        <v/>
      </c>
      <c r="J1459" s="7" t="s">
        <v>3744</v>
      </c>
      <c r="K1459" s="7" t="s">
        <v>3353</v>
      </c>
      <c r="L1459" s="9">
        <v>44988</v>
      </c>
      <c r="M1459" s="13">
        <v>0.53585648148148146</v>
      </c>
      <c r="N1459" s="14">
        <v>513002350020593</v>
      </c>
      <c r="O1459" s="7">
        <f>IF(LEN(TRIM($A1459))=0,0,LEN($A1459)-LEN(SUBSTITUTE($A1459," ",""))+1)</f>
        <v>3</v>
      </c>
      <c r="P1459">
        <f t="shared" si="22"/>
        <v>3411</v>
      </c>
    </row>
    <row r="1460" spans="1:16" ht="128" x14ac:dyDescent="0.2">
      <c r="A1460" s="8" t="s">
        <v>1839</v>
      </c>
      <c r="C1460" s="7" t="s">
        <v>4</v>
      </c>
      <c r="K1460" s="7" t="s">
        <v>3353</v>
      </c>
      <c r="L1460" s="9">
        <v>44988</v>
      </c>
      <c r="M1460" s="13">
        <v>0.53585648148148146</v>
      </c>
      <c r="N1460" s="14">
        <v>513002350020593</v>
      </c>
      <c r="P1460" t="str">
        <f t="shared" si="22"/>
        <v/>
      </c>
    </row>
    <row r="1461" spans="1:16" ht="16" x14ac:dyDescent="0.2">
      <c r="A1461" s="8" t="s">
        <v>2549</v>
      </c>
      <c r="C1461" s="7" t="s">
        <v>2</v>
      </c>
      <c r="D1461" s="7" t="s">
        <v>3411</v>
      </c>
      <c r="E1461" s="7" t="str">
        <f>IF(OR(D1461="", D1461="___"),"", LEFT(D1461,FIND(" &gt;",D1461)-1))</f>
        <v>Qualified Success</v>
      </c>
      <c r="F1461" s="7" t="str">
        <f>IF(OR(E1461="Success",E1461="Qualified Success"),"Current",IF(E1461="Failure",IF(RIGHT(D1461,6)="Future","Future",IF(RIGHT(D1461,10)="Irrelevant","Irrelevant","Current")),""))</f>
        <v>Current</v>
      </c>
      <c r="G1461" s="7" t="str">
        <f>IF(OR(ISBLANK(D1461),D1461="Unclassifiable &gt;"),"",IF(ISNUMBER(SEARCH("Utterance",D1461)),"Utterance",IF(ISNUMBER(SEARCH("Response",D1461)),"Response",IF(ISNUMBER(SEARCH("Interaction",D1461)),"Interaction",IF(ISNUMBER(SEARCH("System",D1461)),"System","")))))</f>
        <v>Response</v>
      </c>
      <c r="H1461" s="7" t="str">
        <f>IF(G1461="Utterance", IF(ISNUMBER(SEARCH("Unrecognized",D1461)), "Unrecognized", IF(ISNUMBER(SEARCH("Mismatched",D1461)), "Mismatched", IF(ISNUMBER(SEARCH("False Positive",D1461)), "False Positive", "Irrelevant"))), "")</f>
        <v/>
      </c>
      <c r="J1461" s="7" t="s">
        <v>3742</v>
      </c>
      <c r="K1461" s="7" t="s">
        <v>3354</v>
      </c>
      <c r="L1461" s="9">
        <v>44988</v>
      </c>
      <c r="M1461" s="13">
        <v>0.53614583333333332</v>
      </c>
      <c r="N1461" s="14">
        <v>204440003509936</v>
      </c>
      <c r="O1461" s="7">
        <f>IF(LEN(TRIM($A1461))=0,0,LEN($A1461)-LEN(SUBSTITUTE($A1461," ",""))+1)</f>
        <v>5</v>
      </c>
      <c r="P1461">
        <f t="shared" si="22"/>
        <v>201</v>
      </c>
    </row>
    <row r="1462" spans="1:16" ht="32" x14ac:dyDescent="0.2">
      <c r="A1462" s="8" t="s">
        <v>3366</v>
      </c>
      <c r="C1462" s="7" t="s">
        <v>4</v>
      </c>
      <c r="K1462" s="7" t="s">
        <v>3354</v>
      </c>
      <c r="L1462" s="9">
        <v>44988</v>
      </c>
      <c r="M1462" s="13">
        <v>0.53618055555555555</v>
      </c>
      <c r="N1462" s="14">
        <v>204440003509936</v>
      </c>
      <c r="P1462" t="str">
        <f t="shared" si="22"/>
        <v/>
      </c>
    </row>
    <row r="1463" spans="1:16" ht="32" x14ac:dyDescent="0.2">
      <c r="A1463" s="8" t="s">
        <v>268</v>
      </c>
      <c r="C1463" s="7" t="s">
        <v>4</v>
      </c>
      <c r="K1463" s="7" t="s">
        <v>3354</v>
      </c>
      <c r="L1463" s="9">
        <v>44988</v>
      </c>
      <c r="M1463" s="13">
        <v>0.53618055555555555</v>
      </c>
      <c r="N1463" s="14">
        <v>204440003509936</v>
      </c>
      <c r="P1463" t="str">
        <f t="shared" si="22"/>
        <v/>
      </c>
    </row>
    <row r="1464" spans="1:16" ht="16" x14ac:dyDescent="0.2">
      <c r="A1464" s="8" t="s">
        <v>2550</v>
      </c>
      <c r="C1464" s="7" t="s">
        <v>2</v>
      </c>
      <c r="D1464" s="7" t="s">
        <v>3389</v>
      </c>
      <c r="E1464" s="7" t="str">
        <f>IF(OR(D1464="", D1464="___"),"", LEFT(D1464,FIND(" &gt;",D1464)-1))</f>
        <v>Success</v>
      </c>
      <c r="F1464" s="7" t="str">
        <f>IF(OR(E1464="Success",E1464="Qualified Success"),"Current",IF(E1464="Failure",IF(RIGHT(D1464,6)="Future","Future",IF(RIGHT(D1464,10)="Irrelevant","Irrelevant","Current")),""))</f>
        <v>Current</v>
      </c>
      <c r="G1464" s="7" t="str">
        <f>IF(OR(ISBLANK(D1464),D1464="Unclassifiable &gt;"),"",IF(ISNUMBER(SEARCH("Utterance",D1464)),"Utterance",IF(ISNUMBER(SEARCH("Response",D1464)),"Response",IF(ISNUMBER(SEARCH("Interaction",D1464)),"Interaction",IF(ISNUMBER(SEARCH("System",D1464)),"System","")))))</f>
        <v/>
      </c>
      <c r="H1464" s="7" t="str">
        <f>IF(G1464="Utterance", IF(ISNUMBER(SEARCH("Unrecognized",D1464)), "Unrecognized", IF(ISNUMBER(SEARCH("Mismatched",D1464)), "Mismatched", IF(ISNUMBER(SEARCH("False Positive",D1464)), "False Positive", "Irrelevant"))), "")</f>
        <v/>
      </c>
      <c r="J1464" s="7" t="s">
        <v>3742</v>
      </c>
      <c r="K1464" s="7" t="s">
        <v>3354</v>
      </c>
      <c r="L1464" s="9">
        <v>44988</v>
      </c>
      <c r="M1464" s="13">
        <v>0.53644675925925933</v>
      </c>
      <c r="N1464" s="14">
        <v>204440003509936</v>
      </c>
      <c r="O1464" s="7">
        <f>IF(LEN(TRIM($A1464))=0,0,LEN($A1464)-LEN(SUBSTITUTE($A1464," ",""))+1)</f>
        <v>8</v>
      </c>
      <c r="P1464">
        <f t="shared" si="22"/>
        <v>3411</v>
      </c>
    </row>
    <row r="1465" spans="1:16" ht="32" x14ac:dyDescent="0.2">
      <c r="A1465" s="8" t="s">
        <v>584</v>
      </c>
      <c r="C1465" s="7" t="s">
        <v>4</v>
      </c>
      <c r="K1465" s="7" t="s">
        <v>3354</v>
      </c>
      <c r="L1465" s="9">
        <v>44988</v>
      </c>
      <c r="M1465" s="13">
        <v>0.53644675925925933</v>
      </c>
      <c r="N1465" s="14">
        <v>204440003509936</v>
      </c>
      <c r="P1465" t="str">
        <f t="shared" si="22"/>
        <v/>
      </c>
    </row>
    <row r="1466" spans="1:16" ht="16" x14ac:dyDescent="0.2">
      <c r="A1466" s="8" t="s">
        <v>2546</v>
      </c>
      <c r="C1466" s="7" t="s">
        <v>2</v>
      </c>
      <c r="D1466" s="7" t="s">
        <v>3389</v>
      </c>
      <c r="E1466" s="7" t="str">
        <f>IF(OR(D1466="", D1466="___"),"", LEFT(D1466,FIND(" &gt;",D1466)-1))</f>
        <v>Success</v>
      </c>
      <c r="F1466" s="7" t="str">
        <f>IF(OR(E1466="Success",E1466="Qualified Success"),"Current",IF(E1466="Failure",IF(RIGHT(D1466,6)="Future","Future",IF(RIGHT(D1466,10)="Irrelevant","Irrelevant","Current")),""))</f>
        <v>Current</v>
      </c>
      <c r="G1466" s="7" t="str">
        <f>IF(OR(ISBLANK(D1466),D1466="Unclassifiable &gt;"),"",IF(ISNUMBER(SEARCH("Utterance",D1466)),"Utterance",IF(ISNUMBER(SEARCH("Response",D1466)),"Response",IF(ISNUMBER(SEARCH("Interaction",D1466)),"Interaction",IF(ISNUMBER(SEARCH("System",D1466)),"System","")))))</f>
        <v/>
      </c>
      <c r="H1466" s="7" t="str">
        <f>IF(G1466="Utterance", IF(ISNUMBER(SEARCH("Unrecognized",D1466)), "Unrecognized", IF(ISNUMBER(SEARCH("Mismatched",D1466)), "Mismatched", IF(ISNUMBER(SEARCH("False Positive",D1466)), "False Positive", "Irrelevant"))), "")</f>
        <v/>
      </c>
      <c r="J1466" s="7" t="s">
        <v>3742</v>
      </c>
      <c r="K1466" s="7" t="s">
        <v>3354</v>
      </c>
      <c r="L1466" s="9">
        <v>44988</v>
      </c>
      <c r="M1466" s="13">
        <v>0.53687499999999999</v>
      </c>
      <c r="N1466" s="14">
        <v>204440003509936</v>
      </c>
      <c r="O1466" s="7">
        <f>IF(LEN(TRIM($A1466))=0,0,LEN($A1466)-LEN(SUBSTITUTE($A1466," ",""))+1)</f>
        <v>6</v>
      </c>
      <c r="P1466">
        <f t="shared" si="22"/>
        <v>3411</v>
      </c>
    </row>
    <row r="1467" spans="1:16" ht="32" x14ac:dyDescent="0.2">
      <c r="A1467" s="8" t="s">
        <v>584</v>
      </c>
      <c r="C1467" s="7" t="s">
        <v>4</v>
      </c>
      <c r="K1467" s="7" t="s">
        <v>3354</v>
      </c>
      <c r="L1467" s="9">
        <v>44988</v>
      </c>
      <c r="M1467" s="13">
        <v>0.53687499999999999</v>
      </c>
      <c r="N1467" s="14">
        <v>204440003509936</v>
      </c>
      <c r="P1467" t="str">
        <f t="shared" si="22"/>
        <v/>
      </c>
    </row>
    <row r="1468" spans="1:16" ht="16" x14ac:dyDescent="0.2">
      <c r="A1468" s="8" t="s">
        <v>802</v>
      </c>
      <c r="C1468" s="7" t="s">
        <v>2</v>
      </c>
      <c r="D1468" s="7" t="s">
        <v>3405</v>
      </c>
      <c r="E1468" s="7" t="str">
        <f>IF(OR(D1468="", D1468="___"),"", LEFT(D1468,FIND(" &gt;",D1468)-1))</f>
        <v>Failure</v>
      </c>
      <c r="F1468" s="7" t="str">
        <f>IF(OR(E1468="Success",E1468="Qualified Success"),"Current",IF(E1468="Failure",IF(RIGHT(D1468,6)="Future","Future",IF(RIGHT(D1468,10)="Irrelevant","Irrelevant","Current")),""))</f>
        <v>Current</v>
      </c>
      <c r="G1468" s="7" t="str">
        <f>IF(OR(ISBLANK(D1468),D1468="Unclassifiable &gt;"),"",IF(ISNUMBER(SEARCH("Utterance",D1468)),"Utterance",IF(ISNUMBER(SEARCH("Response",D1468)),"Response",IF(ISNUMBER(SEARCH("Interaction",D1468)),"Interaction",IF(ISNUMBER(SEARCH("System",D1468)),"System","")))))</f>
        <v>System</v>
      </c>
      <c r="H1468" s="7" t="str">
        <f>IF(G1468="Utterance", IF(ISNUMBER(SEARCH("Unrecognized",D1468)), "Unrecognized", IF(ISNUMBER(SEARCH("Mismatched",D1468)), "Mismatched", IF(ISNUMBER(SEARCH("False Positive",D1468)), "False Positive", "Irrelevant"))), "")</f>
        <v/>
      </c>
      <c r="I1468" s="7" t="s">
        <v>3483</v>
      </c>
      <c r="J1468" s="7" t="s">
        <v>3743</v>
      </c>
      <c r="K1468" s="7" t="s">
        <v>3353</v>
      </c>
      <c r="L1468" s="9">
        <v>44988</v>
      </c>
      <c r="M1468" s="13">
        <v>0.53706018518518517</v>
      </c>
      <c r="N1468" s="14">
        <v>202000276083816</v>
      </c>
      <c r="O1468" s="7">
        <f>IF(LEN(TRIM($A1468))=0,0,LEN($A1468)-LEN(SUBSTITUTE($A1468," ",""))+1)</f>
        <v>5</v>
      </c>
      <c r="P1468">
        <f t="shared" si="22"/>
        <v>168</v>
      </c>
    </row>
    <row r="1469" spans="1:16" ht="32" x14ac:dyDescent="0.2">
      <c r="A1469" s="8" t="s">
        <v>2233</v>
      </c>
      <c r="C1469" s="7" t="s">
        <v>4</v>
      </c>
      <c r="K1469" s="7" t="s">
        <v>3353</v>
      </c>
      <c r="L1469" s="9">
        <v>44988</v>
      </c>
      <c r="M1469" s="13">
        <v>0.53707175925925921</v>
      </c>
      <c r="N1469" s="14">
        <v>202000276083816</v>
      </c>
      <c r="P1469" t="str">
        <f t="shared" si="22"/>
        <v/>
      </c>
    </row>
    <row r="1470" spans="1:16" ht="16" x14ac:dyDescent="0.2">
      <c r="A1470" s="8" t="s">
        <v>2551</v>
      </c>
      <c r="C1470" s="7" t="s">
        <v>2</v>
      </c>
      <c r="D1470" s="7" t="s">
        <v>3400</v>
      </c>
      <c r="E1470" s="7" t="str">
        <f>IF(OR(D1470="", D1470="___"),"", LEFT(D1470,FIND(" &gt;",D1470)-1))</f>
        <v>Failure</v>
      </c>
      <c r="F1470" s="7" t="str">
        <f>IF(OR(E1470="Success",E1470="Qualified Success"),"Current",IF(E1470="Failure",IF(RIGHT(D1470,6)="Future","Future",IF(RIGHT(D1470,10)="Irrelevant","Irrelevant","Current")),""))</f>
        <v>Current</v>
      </c>
      <c r="G1470" s="7" t="str">
        <f>IF(OR(ISBLANK(D1470),D1470="Unclassifiable &gt;"),"",IF(ISNUMBER(SEARCH("Utterance",D1470)),"Utterance",IF(ISNUMBER(SEARCH("Response",D1470)),"Response",IF(ISNUMBER(SEARCH("Interaction",D1470)),"Interaction",IF(ISNUMBER(SEARCH("System",D1470)),"System","")))))</f>
        <v>Interaction</v>
      </c>
      <c r="H1470" s="7" t="str">
        <f>IF(G1470="Utterance", IF(ISNUMBER(SEARCH("Unrecognized",D1470)), "Unrecognized", IF(ISNUMBER(SEARCH("Mismatched",D1470)), "Mismatched", IF(ISNUMBER(SEARCH("False Positive",D1470)), "False Positive", "Irrelevant"))), "")</f>
        <v/>
      </c>
      <c r="J1470" s="7" t="s">
        <v>3742</v>
      </c>
      <c r="K1470" s="7" t="s">
        <v>3354</v>
      </c>
      <c r="L1470" s="9">
        <v>44988</v>
      </c>
      <c r="M1470" s="13">
        <v>0.53739583333333341</v>
      </c>
      <c r="N1470" s="14">
        <v>204440003509936</v>
      </c>
      <c r="O1470" s="7">
        <f>IF(LEN(TRIM($A1470))=0,0,LEN($A1470)-LEN(SUBSTITUTE($A1470," ",""))+1)</f>
        <v>4</v>
      </c>
      <c r="P1470">
        <f t="shared" si="22"/>
        <v>412</v>
      </c>
    </row>
    <row r="1471" spans="1:16" ht="128" x14ac:dyDescent="0.2">
      <c r="A1471" s="8" t="s">
        <v>384</v>
      </c>
      <c r="C1471" s="7" t="s">
        <v>4</v>
      </c>
      <c r="K1471" s="7" t="s">
        <v>3354</v>
      </c>
      <c r="L1471" s="9">
        <v>44988</v>
      </c>
      <c r="M1471" s="13">
        <v>0.53739583333333341</v>
      </c>
      <c r="N1471" s="14">
        <v>204440003509936</v>
      </c>
      <c r="P1471" t="str">
        <f t="shared" si="22"/>
        <v/>
      </c>
    </row>
    <row r="1472" spans="1:16" ht="16" x14ac:dyDescent="0.2">
      <c r="A1472" s="8" t="s">
        <v>2547</v>
      </c>
      <c r="C1472" s="7" t="s">
        <v>2</v>
      </c>
      <c r="D1472" s="7" t="s">
        <v>3389</v>
      </c>
      <c r="E1472" s="7" t="str">
        <f>IF(OR(D1472="", D1472="___"),"", LEFT(D1472,FIND(" &gt;",D1472)-1))</f>
        <v>Success</v>
      </c>
      <c r="F1472" s="7" t="str">
        <f>IF(OR(E1472="Success",E1472="Qualified Success"),"Current",IF(E1472="Failure",IF(RIGHT(D1472,6)="Future","Future",IF(RIGHT(D1472,10)="Irrelevant","Irrelevant","Current")),""))</f>
        <v>Current</v>
      </c>
      <c r="G1472" s="7" t="str">
        <f>IF(OR(ISBLANK(D1472),D1472="Unclassifiable &gt;"),"",IF(ISNUMBER(SEARCH("Utterance",D1472)),"Utterance",IF(ISNUMBER(SEARCH("Response",D1472)),"Response",IF(ISNUMBER(SEARCH("Interaction",D1472)),"Interaction",IF(ISNUMBER(SEARCH("System",D1472)),"System","")))))</f>
        <v/>
      </c>
      <c r="H1472" s="7" t="str">
        <f>IF(G1472="Utterance", IF(ISNUMBER(SEARCH("Unrecognized",D1472)), "Unrecognized", IF(ISNUMBER(SEARCH("Mismatched",D1472)), "Mismatched", IF(ISNUMBER(SEARCH("False Positive",D1472)), "False Positive", "Irrelevant"))), "")</f>
        <v/>
      </c>
      <c r="J1472" s="7" t="s">
        <v>3742</v>
      </c>
      <c r="K1472" s="7" t="s">
        <v>3354</v>
      </c>
      <c r="L1472" s="9">
        <v>44988</v>
      </c>
      <c r="M1472" s="13">
        <v>0.53762731481481485</v>
      </c>
      <c r="N1472" s="14">
        <v>204440003509936</v>
      </c>
      <c r="O1472" s="7">
        <f>IF(LEN(TRIM($A1472))=0,0,LEN($A1472)-LEN(SUBSTITUTE($A1472," ",""))+1)</f>
        <v>5</v>
      </c>
      <c r="P1472">
        <f t="shared" si="22"/>
        <v>3411</v>
      </c>
    </row>
    <row r="1473" spans="1:16" ht="32" x14ac:dyDescent="0.2">
      <c r="A1473" s="8" t="s">
        <v>584</v>
      </c>
      <c r="C1473" s="7" t="s">
        <v>4</v>
      </c>
      <c r="K1473" s="7" t="s">
        <v>3354</v>
      </c>
      <c r="L1473" s="9">
        <v>44988</v>
      </c>
      <c r="M1473" s="13">
        <v>0.53762731481481485</v>
      </c>
      <c r="N1473" s="14">
        <v>204440003509936</v>
      </c>
      <c r="P1473" t="str">
        <f t="shared" si="22"/>
        <v/>
      </c>
    </row>
    <row r="1474" spans="1:16" ht="16" x14ac:dyDescent="0.2">
      <c r="A1474" s="8" t="s">
        <v>2552</v>
      </c>
      <c r="C1474" s="7" t="s">
        <v>2</v>
      </c>
      <c r="D1474" s="7" t="s">
        <v>3389</v>
      </c>
      <c r="E1474" s="7" t="str">
        <f>IF(OR(D1474="", D1474="___"),"", LEFT(D1474,FIND(" &gt;",D1474)-1))</f>
        <v>Success</v>
      </c>
      <c r="F1474" s="7" t="str">
        <f>IF(OR(E1474="Success",E1474="Qualified Success"),"Current",IF(E1474="Failure",IF(RIGHT(D1474,6)="Future","Future",IF(RIGHT(D1474,10)="Irrelevant","Irrelevant","Current")),""))</f>
        <v>Current</v>
      </c>
      <c r="G1474" s="7" t="str">
        <f>IF(OR(ISBLANK(D1474),D1474="Unclassifiable &gt;"),"",IF(ISNUMBER(SEARCH("Utterance",D1474)),"Utterance",IF(ISNUMBER(SEARCH("Response",D1474)),"Response",IF(ISNUMBER(SEARCH("Interaction",D1474)),"Interaction",IF(ISNUMBER(SEARCH("System",D1474)),"System","")))))</f>
        <v/>
      </c>
      <c r="H1474" s="7" t="str">
        <f>IF(G1474="Utterance", IF(ISNUMBER(SEARCH("Unrecognized",D1474)), "Unrecognized", IF(ISNUMBER(SEARCH("Mismatched",D1474)), "Mismatched", IF(ISNUMBER(SEARCH("False Positive",D1474)), "False Positive", "Irrelevant"))), "")</f>
        <v/>
      </c>
      <c r="J1474" s="7" t="s">
        <v>3753</v>
      </c>
      <c r="K1474" s="7" t="s">
        <v>3354</v>
      </c>
      <c r="L1474" s="9">
        <v>44988</v>
      </c>
      <c r="M1474" s="13">
        <v>0.53781250000000003</v>
      </c>
      <c r="N1474" s="14">
        <v>204440003509936</v>
      </c>
      <c r="O1474" s="7">
        <f>IF(LEN(TRIM($A1474))=0,0,LEN($A1474)-LEN(SUBSTITUTE($A1474," ",""))+1)</f>
        <v>6</v>
      </c>
      <c r="P1474">
        <f t="shared" si="22"/>
        <v>3411</v>
      </c>
    </row>
    <row r="1475" spans="1:16" ht="224" x14ac:dyDescent="0.2">
      <c r="A1475" s="8" t="s">
        <v>1857</v>
      </c>
      <c r="C1475" s="7" t="s">
        <v>4</v>
      </c>
      <c r="K1475" s="7" t="s">
        <v>3354</v>
      </c>
      <c r="L1475" s="9">
        <v>44988</v>
      </c>
      <c r="M1475" s="13">
        <v>0.53781250000000003</v>
      </c>
      <c r="N1475" s="14">
        <v>204440003509936</v>
      </c>
      <c r="P1475" t="str">
        <f t="shared" ref="P1475:P1538" si="23">IF(D1475="", "", COUNTIF($D$1:$D$12000, D1475))</f>
        <v/>
      </c>
    </row>
    <row r="1476" spans="1:16" ht="16" x14ac:dyDescent="0.2">
      <c r="A1476" s="8" t="s">
        <v>249</v>
      </c>
      <c r="C1476" s="7" t="s">
        <v>2</v>
      </c>
      <c r="D1476" s="7" t="s">
        <v>3389</v>
      </c>
      <c r="E1476" s="7" t="str">
        <f>IF(OR(D1476="", D1476="___"),"", LEFT(D1476,FIND(" &gt;",D1476)-1))</f>
        <v>Success</v>
      </c>
      <c r="F1476" s="7" t="str">
        <f>IF(OR(E1476="Success",E1476="Qualified Success"),"Current",IF(E1476="Failure",IF(RIGHT(D1476,6)="Future","Future",IF(RIGHT(D1476,10)="Irrelevant","Irrelevant","Current")),""))</f>
        <v>Current</v>
      </c>
      <c r="G1476" s="7" t="str">
        <f>IF(OR(ISBLANK(D1476),D1476="Unclassifiable &gt;"),"",IF(ISNUMBER(SEARCH("Utterance",D1476)),"Utterance",IF(ISNUMBER(SEARCH("Response",D1476)),"Response",IF(ISNUMBER(SEARCH("Interaction",D1476)),"Interaction",IF(ISNUMBER(SEARCH("System",D1476)),"System","")))))</f>
        <v/>
      </c>
      <c r="H1476" s="7" t="str">
        <f>IF(G1476="Utterance", IF(ISNUMBER(SEARCH("Unrecognized",D1476)), "Unrecognized", IF(ISNUMBER(SEARCH("Mismatched",D1476)), "Mismatched", IF(ISNUMBER(SEARCH("False Positive",D1476)), "False Positive", "Irrelevant"))), "")</f>
        <v/>
      </c>
      <c r="J1476" s="7" t="s">
        <v>3741</v>
      </c>
      <c r="K1476" s="7" t="s">
        <v>3353</v>
      </c>
      <c r="L1476" s="9">
        <v>44988</v>
      </c>
      <c r="M1476" s="13">
        <v>0.53793981481481479</v>
      </c>
      <c r="N1476" s="14">
        <v>204440003539444</v>
      </c>
      <c r="O1476" s="7">
        <f>IF(LEN(TRIM($A1476))=0,0,LEN($A1476)-LEN(SUBSTITUTE($A1476," ",""))+1)</f>
        <v>2</v>
      </c>
      <c r="P1476">
        <f t="shared" si="23"/>
        <v>3411</v>
      </c>
    </row>
    <row r="1477" spans="1:16" ht="144" x14ac:dyDescent="0.2">
      <c r="A1477" s="8" t="s">
        <v>250</v>
      </c>
      <c r="C1477" s="7" t="s">
        <v>4</v>
      </c>
      <c r="K1477" s="7" t="s">
        <v>3353</v>
      </c>
      <c r="L1477" s="9">
        <v>44988</v>
      </c>
      <c r="M1477" s="13">
        <v>0.53795138888888883</v>
      </c>
      <c r="N1477" s="14">
        <v>204440003539444</v>
      </c>
      <c r="P1477" t="str">
        <f t="shared" si="23"/>
        <v/>
      </c>
    </row>
    <row r="1478" spans="1:16" ht="16" x14ac:dyDescent="0.2">
      <c r="A1478" s="8" t="s">
        <v>2068</v>
      </c>
      <c r="C1478" s="7" t="s">
        <v>2</v>
      </c>
      <c r="D1478" s="7" t="s">
        <v>3391</v>
      </c>
      <c r="E1478" s="7" t="str">
        <f>IF(OR(D1478="", D1478="___"),"", LEFT(D1478,FIND(" &gt;",D1478)-1))</f>
        <v>Failure</v>
      </c>
      <c r="F1478" s="7" t="str">
        <f>IF(OR(E1478="Success",E1478="Qualified Success"),"Current",IF(E1478="Failure",IF(RIGHT(D1478,6)="Future","Future",IF(RIGHT(D1478,10)="Irrelevant","Irrelevant","Current")),""))</f>
        <v>Current</v>
      </c>
      <c r="G1478" s="7" t="str">
        <f>IF(OR(ISBLANK(D1478),D1478="Unclassifiable &gt;"),"",IF(ISNUMBER(SEARCH("Utterance",D1478)),"Utterance",IF(ISNUMBER(SEARCH("Response",D1478)),"Response",IF(ISNUMBER(SEARCH("Interaction",D1478)),"Interaction",IF(ISNUMBER(SEARCH("System",D1478)),"System","")))))</f>
        <v>Utterance</v>
      </c>
      <c r="H1478" s="7" t="str">
        <f>IF(G1478="Utterance", IF(ISNUMBER(SEARCH("Unrecognized",D1478)), "Unrecognized", IF(ISNUMBER(SEARCH("Mismatched",D1478)), "Mismatched", IF(ISNUMBER(SEARCH("False Positive",D1478)), "False Positive", "Irrelevant"))), "")</f>
        <v>Mismatched</v>
      </c>
      <c r="J1478" s="7" t="s">
        <v>3756</v>
      </c>
      <c r="K1478" s="7" t="s">
        <v>3354</v>
      </c>
      <c r="L1478" s="9">
        <v>44988</v>
      </c>
      <c r="M1478" s="13">
        <v>0.53803240740740743</v>
      </c>
      <c r="N1478" s="14">
        <v>204440003493392</v>
      </c>
      <c r="O1478" s="7">
        <f>IF(LEN(TRIM($A1478))=0,0,LEN($A1478)-LEN(SUBSTITUTE($A1478," ",""))+1)</f>
        <v>1</v>
      </c>
      <c r="P1478">
        <f t="shared" si="23"/>
        <v>705</v>
      </c>
    </row>
    <row r="1479" spans="1:16" ht="64" x14ac:dyDescent="0.2">
      <c r="A1479" s="8" t="s">
        <v>220</v>
      </c>
      <c r="C1479" s="7" t="s">
        <v>4</v>
      </c>
      <c r="K1479" s="7" t="s">
        <v>3354</v>
      </c>
      <c r="L1479" s="9">
        <v>44988</v>
      </c>
      <c r="M1479" s="13">
        <v>0.53803240740740743</v>
      </c>
      <c r="N1479" s="14">
        <v>204440003493392</v>
      </c>
      <c r="P1479" t="str">
        <f t="shared" si="23"/>
        <v/>
      </c>
    </row>
    <row r="1480" spans="1:16" ht="16" x14ac:dyDescent="0.2">
      <c r="A1480" s="8" t="s">
        <v>2069</v>
      </c>
      <c r="C1480" s="7" t="s">
        <v>2</v>
      </c>
      <c r="D1480" s="7" t="s">
        <v>3389</v>
      </c>
      <c r="E1480" s="7" t="str">
        <f>IF(OR(D1480="", D1480="___"),"", LEFT(D1480,FIND(" &gt;",D1480)-1))</f>
        <v>Success</v>
      </c>
      <c r="F1480" s="7" t="str">
        <f>IF(OR(E1480="Success",E1480="Qualified Success"),"Current",IF(E1480="Failure",IF(RIGHT(D1480,6)="Future","Future",IF(RIGHT(D1480,10)="Irrelevant","Irrelevant","Current")),""))</f>
        <v>Current</v>
      </c>
      <c r="G1480" s="7" t="str">
        <f>IF(OR(ISBLANK(D1480),D1480="Unclassifiable &gt;"),"",IF(ISNUMBER(SEARCH("Utterance",D1480)),"Utterance",IF(ISNUMBER(SEARCH("Response",D1480)),"Response",IF(ISNUMBER(SEARCH("Interaction",D1480)),"Interaction",IF(ISNUMBER(SEARCH("System",D1480)),"System","")))))</f>
        <v/>
      </c>
      <c r="H1480" s="7" t="str">
        <f>IF(G1480="Utterance", IF(ISNUMBER(SEARCH("Unrecognized",D1480)), "Unrecognized", IF(ISNUMBER(SEARCH("Mismatched",D1480)), "Mismatched", IF(ISNUMBER(SEARCH("False Positive",D1480)), "False Positive", "Irrelevant"))), "")</f>
        <v/>
      </c>
      <c r="J1480" s="7" t="s">
        <v>3756</v>
      </c>
      <c r="K1480" s="7" t="s">
        <v>3354</v>
      </c>
      <c r="L1480" s="9">
        <v>44988</v>
      </c>
      <c r="M1480" s="13">
        <v>0.53831018518518514</v>
      </c>
      <c r="N1480" s="14">
        <v>204440003493392</v>
      </c>
      <c r="O1480" s="7">
        <f>IF(LEN(TRIM($A1480))=0,0,LEN($A1480)-LEN(SUBSTITUTE($A1480," ",""))+1)</f>
        <v>1</v>
      </c>
      <c r="P1480">
        <f t="shared" si="23"/>
        <v>3411</v>
      </c>
    </row>
    <row r="1481" spans="1:16" ht="144" x14ac:dyDescent="0.2">
      <c r="A1481" s="8" t="s">
        <v>689</v>
      </c>
      <c r="C1481" s="7" t="s">
        <v>4</v>
      </c>
      <c r="K1481" s="7" t="s">
        <v>3354</v>
      </c>
      <c r="L1481" s="9">
        <v>44988</v>
      </c>
      <c r="M1481" s="13">
        <v>0.53831018518518514</v>
      </c>
      <c r="N1481" s="14">
        <v>204440003493392</v>
      </c>
      <c r="P1481" t="str">
        <f t="shared" si="23"/>
        <v/>
      </c>
    </row>
    <row r="1482" spans="1:16" ht="16" x14ac:dyDescent="0.2">
      <c r="A1482" s="8" t="s">
        <v>1270</v>
      </c>
      <c r="C1482" s="7" t="s">
        <v>2</v>
      </c>
      <c r="D1482" s="7" t="s">
        <v>3389</v>
      </c>
      <c r="E1482" s="7" t="str">
        <f>IF(OR(D1482="", D1482="___"),"", LEFT(D1482,FIND(" &gt;",D1482)-1))</f>
        <v>Success</v>
      </c>
      <c r="F1482" s="7" t="str">
        <f>IF(OR(E1482="Success",E1482="Qualified Success"),"Current",IF(E1482="Failure",IF(RIGHT(D1482,6)="Future","Future",IF(RIGHT(D1482,10)="Irrelevant","Irrelevant","Current")),""))</f>
        <v>Current</v>
      </c>
      <c r="G1482" s="7" t="str">
        <f>IF(OR(ISBLANK(D1482),D1482="Unclassifiable &gt;"),"",IF(ISNUMBER(SEARCH("Utterance",D1482)),"Utterance",IF(ISNUMBER(SEARCH("Response",D1482)),"Response",IF(ISNUMBER(SEARCH("Interaction",D1482)),"Interaction",IF(ISNUMBER(SEARCH("System",D1482)),"System","")))))</f>
        <v/>
      </c>
      <c r="H1482" s="7" t="str">
        <f>IF(G1482="Utterance", IF(ISNUMBER(SEARCH("Unrecognized",D1482)), "Unrecognized", IF(ISNUMBER(SEARCH("Mismatched",D1482)), "Mismatched", IF(ISNUMBER(SEARCH("False Positive",D1482)), "False Positive", "Irrelevant"))), "")</f>
        <v/>
      </c>
      <c r="J1482" s="7" t="s">
        <v>3741</v>
      </c>
      <c r="K1482" s="7" t="s">
        <v>3353</v>
      </c>
      <c r="L1482" s="9">
        <v>44988</v>
      </c>
      <c r="M1482" s="13">
        <v>0.53839120370370364</v>
      </c>
      <c r="N1482" s="14">
        <v>202000276083816</v>
      </c>
      <c r="O1482" s="7">
        <f>IF(LEN(TRIM($A1482))=0,0,LEN($A1482)-LEN(SUBSTITUTE($A1482," ",""))+1)</f>
        <v>3</v>
      </c>
      <c r="P1482">
        <f t="shared" si="23"/>
        <v>3411</v>
      </c>
    </row>
    <row r="1483" spans="1:16" ht="144" x14ac:dyDescent="0.2">
      <c r="A1483" s="8" t="s">
        <v>250</v>
      </c>
      <c r="C1483" s="7" t="s">
        <v>4</v>
      </c>
      <c r="K1483" s="7" t="s">
        <v>3353</v>
      </c>
      <c r="L1483" s="9">
        <v>44988</v>
      </c>
      <c r="M1483" s="13">
        <v>0.53840277777777779</v>
      </c>
      <c r="N1483" s="14">
        <v>202000276083816</v>
      </c>
      <c r="P1483" t="str">
        <f t="shared" si="23"/>
        <v/>
      </c>
    </row>
    <row r="1484" spans="1:16" ht="16" x14ac:dyDescent="0.2">
      <c r="A1484" s="8" t="s">
        <v>154</v>
      </c>
      <c r="C1484" s="7" t="s">
        <v>2</v>
      </c>
      <c r="D1484" s="7" t="s">
        <v>3389</v>
      </c>
      <c r="E1484" s="7" t="str">
        <f>IF(OR(D1484="", D1484="___"),"", LEFT(D1484,FIND(" &gt;",D1484)-1))</f>
        <v>Success</v>
      </c>
      <c r="F1484" s="7" t="str">
        <f>IF(OR(E1484="Success",E1484="Qualified Success"),"Current",IF(E1484="Failure",IF(RIGHT(D1484,6)="Future","Future",IF(RIGHT(D1484,10)="Irrelevant","Irrelevant","Current")),""))</f>
        <v>Current</v>
      </c>
      <c r="G1484" s="7" t="str">
        <f>IF(OR(ISBLANK(D1484),D1484="Unclassifiable &gt;"),"",IF(ISNUMBER(SEARCH("Utterance",D1484)),"Utterance",IF(ISNUMBER(SEARCH("Response",D1484)),"Response",IF(ISNUMBER(SEARCH("Interaction",D1484)),"Interaction",IF(ISNUMBER(SEARCH("System",D1484)),"System","")))))</f>
        <v/>
      </c>
      <c r="H1484" s="7" t="str">
        <f>IF(G1484="Utterance", IF(ISNUMBER(SEARCH("Unrecognized",D1484)), "Unrecognized", IF(ISNUMBER(SEARCH("Mismatched",D1484)), "Mismatched", IF(ISNUMBER(SEARCH("False Positive",D1484)), "False Positive", "Irrelevant"))), "")</f>
        <v/>
      </c>
      <c r="J1484" s="7" t="s">
        <v>3750</v>
      </c>
      <c r="K1484" s="7" t="s">
        <v>3353</v>
      </c>
      <c r="L1484" s="9">
        <v>44988</v>
      </c>
      <c r="M1484" s="13">
        <v>0.53841435185185182</v>
      </c>
      <c r="N1484" s="14">
        <v>204440003503476</v>
      </c>
      <c r="O1484" s="7">
        <f>IF(LEN(TRIM($A1484))=0,0,LEN($A1484)-LEN(SUBSTITUTE($A1484," ",""))+1)</f>
        <v>3</v>
      </c>
      <c r="P1484">
        <f t="shared" si="23"/>
        <v>3411</v>
      </c>
    </row>
    <row r="1485" spans="1:16" ht="240" x14ac:dyDescent="0.2">
      <c r="A1485" s="8" t="s">
        <v>2368</v>
      </c>
      <c r="C1485" s="7" t="s">
        <v>4</v>
      </c>
      <c r="K1485" s="7" t="s">
        <v>3353</v>
      </c>
      <c r="L1485" s="9">
        <v>44988</v>
      </c>
      <c r="M1485" s="13">
        <v>0.53842592592592597</v>
      </c>
      <c r="N1485" s="14">
        <v>204440003503476</v>
      </c>
      <c r="P1485" t="str">
        <f t="shared" si="23"/>
        <v/>
      </c>
    </row>
    <row r="1486" spans="1:16" ht="16" x14ac:dyDescent="0.2">
      <c r="A1486" s="8" t="s">
        <v>2269</v>
      </c>
      <c r="C1486" s="7" t="s">
        <v>2</v>
      </c>
      <c r="D1486" s="7" t="s">
        <v>3391</v>
      </c>
      <c r="E1486" s="7" t="str">
        <f>IF(OR(D1486="", D1486="___"),"", LEFT(D1486,FIND(" &gt;",D1486)-1))</f>
        <v>Failure</v>
      </c>
      <c r="F1486" s="7" t="str">
        <f>IF(OR(E1486="Success",E1486="Qualified Success"),"Current",IF(E1486="Failure",IF(RIGHT(D1486,6)="Future","Future",IF(RIGHT(D1486,10)="Irrelevant","Irrelevant","Current")),""))</f>
        <v>Current</v>
      </c>
      <c r="G1486" s="7" t="str">
        <f>IF(OR(ISBLANK(D1486),D1486="Unclassifiable &gt;"),"",IF(ISNUMBER(SEARCH("Utterance",D1486)),"Utterance",IF(ISNUMBER(SEARCH("Response",D1486)),"Response",IF(ISNUMBER(SEARCH("Interaction",D1486)),"Interaction",IF(ISNUMBER(SEARCH("System",D1486)),"System","")))))</f>
        <v>Utterance</v>
      </c>
      <c r="H1486" s="7" t="str">
        <f>IF(G1486="Utterance", IF(ISNUMBER(SEARCH("Unrecognized",D1486)), "Unrecognized", IF(ISNUMBER(SEARCH("Mismatched",D1486)), "Mismatched", IF(ISNUMBER(SEARCH("False Positive",D1486)), "False Positive", "Irrelevant"))), "")</f>
        <v>Mismatched</v>
      </c>
      <c r="J1486" s="7" t="s">
        <v>3741</v>
      </c>
      <c r="K1486" s="7" t="s">
        <v>3353</v>
      </c>
      <c r="L1486" s="9">
        <v>44988</v>
      </c>
      <c r="M1486" s="13">
        <v>0.53873842592592591</v>
      </c>
      <c r="N1486" s="14">
        <v>204440003499877</v>
      </c>
      <c r="O1486" s="7">
        <f>IF(LEN(TRIM($A1486))=0,0,LEN($A1486)-LEN(SUBSTITUTE($A1486," ",""))+1)</f>
        <v>13</v>
      </c>
      <c r="P1486">
        <f t="shared" si="23"/>
        <v>705</v>
      </c>
    </row>
    <row r="1487" spans="1:16" ht="240" x14ac:dyDescent="0.2">
      <c r="A1487" s="8" t="s">
        <v>2270</v>
      </c>
      <c r="C1487" s="7" t="s">
        <v>4</v>
      </c>
      <c r="K1487" s="7" t="s">
        <v>3353</v>
      </c>
      <c r="L1487" s="9">
        <v>44988</v>
      </c>
      <c r="M1487" s="13">
        <v>0.53873842592592591</v>
      </c>
      <c r="N1487" s="14">
        <v>204440003499877</v>
      </c>
      <c r="P1487" t="str">
        <f t="shared" si="23"/>
        <v/>
      </c>
    </row>
    <row r="1488" spans="1:16" ht="16" x14ac:dyDescent="0.2">
      <c r="A1488" s="8" t="s">
        <v>2548</v>
      </c>
      <c r="C1488" s="7" t="s">
        <v>2</v>
      </c>
      <c r="D1488" s="7" t="s">
        <v>3389</v>
      </c>
      <c r="E1488" s="7" t="str">
        <f>IF(OR(D1488="", D1488="___"),"", LEFT(D1488,FIND(" &gt;",D1488)-1))</f>
        <v>Success</v>
      </c>
      <c r="F1488" s="7" t="str">
        <f>IF(OR(E1488="Success",E1488="Qualified Success"),"Current",IF(E1488="Failure",IF(RIGHT(D1488,6)="Future","Future",IF(RIGHT(D1488,10)="Irrelevant","Irrelevant","Current")),""))</f>
        <v>Current</v>
      </c>
      <c r="G1488" s="7" t="str">
        <f>IF(OR(ISBLANK(D1488),D1488="Unclassifiable &gt;"),"",IF(ISNUMBER(SEARCH("Utterance",D1488)),"Utterance",IF(ISNUMBER(SEARCH("Response",D1488)),"Response",IF(ISNUMBER(SEARCH("Interaction",D1488)),"Interaction",IF(ISNUMBER(SEARCH("System",D1488)),"System","")))))</f>
        <v/>
      </c>
      <c r="H1488" s="7" t="str">
        <f>IF(G1488="Utterance", IF(ISNUMBER(SEARCH("Unrecognized",D1488)), "Unrecognized", IF(ISNUMBER(SEARCH("Mismatched",D1488)), "Mismatched", IF(ISNUMBER(SEARCH("False Positive",D1488)), "False Positive", "Irrelevant"))), "")</f>
        <v/>
      </c>
      <c r="J1488" s="7" t="s">
        <v>3742</v>
      </c>
      <c r="K1488" s="7" t="s">
        <v>3354</v>
      </c>
      <c r="L1488" s="9">
        <v>44988</v>
      </c>
      <c r="M1488" s="13">
        <v>0.53924768518518518</v>
      </c>
      <c r="N1488" s="14">
        <v>204440003509936</v>
      </c>
      <c r="O1488" s="7">
        <f>IF(LEN(TRIM($A1488))=0,0,LEN($A1488)-LEN(SUBSTITUTE($A1488," ",""))+1)</f>
        <v>6</v>
      </c>
      <c r="P1488">
        <f t="shared" si="23"/>
        <v>3411</v>
      </c>
    </row>
    <row r="1489" spans="1:16" ht="32" x14ac:dyDescent="0.2">
      <c r="A1489" s="8" t="s">
        <v>584</v>
      </c>
      <c r="C1489" s="7" t="s">
        <v>4</v>
      </c>
      <c r="K1489" s="7" t="s">
        <v>3354</v>
      </c>
      <c r="L1489" s="9">
        <v>44988</v>
      </c>
      <c r="M1489" s="13">
        <v>0.53924768518518518</v>
      </c>
      <c r="N1489" s="14">
        <v>204440003509936</v>
      </c>
      <c r="P1489" t="str">
        <f t="shared" si="23"/>
        <v/>
      </c>
    </row>
    <row r="1490" spans="1:16" ht="16" x14ac:dyDescent="0.2">
      <c r="A1490" s="8" t="s">
        <v>2965</v>
      </c>
      <c r="C1490" s="7" t="s">
        <v>2</v>
      </c>
      <c r="D1490" s="7" t="s">
        <v>3411</v>
      </c>
      <c r="E1490" s="7" t="str">
        <f>IF(OR(D1490="", D1490="___"),"", LEFT(D1490,FIND(" &gt;",D1490)-1))</f>
        <v>Qualified Success</v>
      </c>
      <c r="F1490" s="7" t="str">
        <f>IF(OR(E1490="Success",E1490="Qualified Success"),"Current",IF(E1490="Failure",IF(RIGHT(D1490,6)="Future","Future",IF(RIGHT(D1490,10)="Irrelevant","Irrelevant","Current")),""))</f>
        <v>Current</v>
      </c>
      <c r="G1490" s="7" t="str">
        <f>IF(OR(ISBLANK(D1490),D1490="Unclassifiable &gt;"),"",IF(ISNUMBER(SEARCH("Utterance",D1490)),"Utterance",IF(ISNUMBER(SEARCH("Response",D1490)),"Response",IF(ISNUMBER(SEARCH("Interaction",D1490)),"Interaction",IF(ISNUMBER(SEARCH("System",D1490)),"System","")))))</f>
        <v>Response</v>
      </c>
      <c r="H1490" s="7" t="str">
        <f>IF(G1490="Utterance", IF(ISNUMBER(SEARCH("Unrecognized",D1490)), "Unrecognized", IF(ISNUMBER(SEARCH("Mismatched",D1490)), "Mismatched", IF(ISNUMBER(SEARCH("False Positive",D1490)), "False Positive", "Irrelevant"))), "")</f>
        <v/>
      </c>
      <c r="J1490" s="7" t="s">
        <v>3741</v>
      </c>
      <c r="K1490" s="7" t="s">
        <v>3354</v>
      </c>
      <c r="L1490" s="9">
        <v>44988</v>
      </c>
      <c r="M1490" s="13">
        <v>0.53931712962962963</v>
      </c>
      <c r="N1490" s="14">
        <v>202000661341624</v>
      </c>
      <c r="O1490" s="7">
        <f>IF(LEN(TRIM($A1490))=0,0,LEN($A1490)-LEN(SUBSTITUTE($A1490," ",""))+1)</f>
        <v>17</v>
      </c>
      <c r="P1490">
        <f t="shared" si="23"/>
        <v>201</v>
      </c>
    </row>
    <row r="1491" spans="1:16" ht="112" x14ac:dyDescent="0.2">
      <c r="A1491" s="8" t="s">
        <v>345</v>
      </c>
      <c r="C1491" s="7" t="s">
        <v>4</v>
      </c>
      <c r="K1491" s="7" t="s">
        <v>3354</v>
      </c>
      <c r="L1491" s="9">
        <v>44988</v>
      </c>
      <c r="M1491" s="13">
        <v>0.53931712962962963</v>
      </c>
      <c r="N1491" s="14">
        <v>202000661341624</v>
      </c>
      <c r="P1491" t="str">
        <f t="shared" si="23"/>
        <v/>
      </c>
    </row>
    <row r="1492" spans="1:16" ht="16" x14ac:dyDescent="0.2">
      <c r="A1492" s="8" t="s">
        <v>2962</v>
      </c>
      <c r="C1492" s="7" t="s">
        <v>2</v>
      </c>
      <c r="D1492" s="7" t="s">
        <v>3391</v>
      </c>
      <c r="E1492" s="7" t="str">
        <f>IF(OR(D1492="", D1492="___"),"", LEFT(D1492,FIND(" &gt;",D1492)-1))</f>
        <v>Failure</v>
      </c>
      <c r="F1492" s="7" t="str">
        <f>IF(OR(E1492="Success",E1492="Qualified Success"),"Current",IF(E1492="Failure",IF(RIGHT(D1492,6)="Future","Future",IF(RIGHT(D1492,10)="Irrelevant","Irrelevant","Current")),""))</f>
        <v>Current</v>
      </c>
      <c r="G1492" s="7" t="str">
        <f>IF(OR(ISBLANK(D1492),D1492="Unclassifiable &gt;"),"",IF(ISNUMBER(SEARCH("Utterance",D1492)),"Utterance",IF(ISNUMBER(SEARCH("Response",D1492)),"Response",IF(ISNUMBER(SEARCH("Interaction",D1492)),"Interaction",IF(ISNUMBER(SEARCH("System",D1492)),"System","")))))</f>
        <v>Utterance</v>
      </c>
      <c r="H1492" s="7" t="str">
        <f>IF(G1492="Utterance", IF(ISNUMBER(SEARCH("Unrecognized",D1492)), "Unrecognized", IF(ISNUMBER(SEARCH("Mismatched",D1492)), "Mismatched", IF(ISNUMBER(SEARCH("False Positive",D1492)), "False Positive", "Irrelevant"))), "")</f>
        <v>Mismatched</v>
      </c>
      <c r="J1492" s="7" t="s">
        <v>3741</v>
      </c>
      <c r="K1492" s="7" t="s">
        <v>3354</v>
      </c>
      <c r="L1492" s="9">
        <v>44988</v>
      </c>
      <c r="M1492" s="13">
        <v>0.53943287037037035</v>
      </c>
      <c r="N1492" s="14">
        <v>202000661341624</v>
      </c>
      <c r="O1492" s="7">
        <f>IF(LEN(TRIM($A1492))=0,0,LEN($A1492)-LEN(SUBSTITUTE($A1492," ",""))+1)</f>
        <v>4</v>
      </c>
      <c r="P1492">
        <f t="shared" si="23"/>
        <v>705</v>
      </c>
    </row>
    <row r="1493" spans="1:16" ht="64" x14ac:dyDescent="0.2">
      <c r="A1493" s="8" t="s">
        <v>1849</v>
      </c>
      <c r="C1493" s="7" t="s">
        <v>4</v>
      </c>
      <c r="K1493" s="7" t="s">
        <v>3354</v>
      </c>
      <c r="L1493" s="9">
        <v>44988</v>
      </c>
      <c r="M1493" s="13">
        <v>0.53943287037037035</v>
      </c>
      <c r="N1493" s="14">
        <v>202000661341624</v>
      </c>
      <c r="P1493" t="str">
        <f t="shared" si="23"/>
        <v/>
      </c>
    </row>
    <row r="1494" spans="1:16" ht="16" x14ac:dyDescent="0.2">
      <c r="A1494" s="8" t="s">
        <v>2963</v>
      </c>
      <c r="C1494" s="7" t="s">
        <v>2</v>
      </c>
      <c r="D1494" s="7" t="s">
        <v>3391</v>
      </c>
      <c r="E1494" s="7" t="str">
        <f>IF(OR(D1494="", D1494="___"),"", LEFT(D1494,FIND(" &gt;",D1494)-1))</f>
        <v>Failure</v>
      </c>
      <c r="F1494" s="7" t="str">
        <f>IF(OR(E1494="Success",E1494="Qualified Success"),"Current",IF(E1494="Failure",IF(RIGHT(D1494,6)="Future","Future",IF(RIGHT(D1494,10)="Irrelevant","Irrelevant","Current")),""))</f>
        <v>Current</v>
      </c>
      <c r="G1494" s="7" t="str">
        <f>IF(OR(ISBLANK(D1494),D1494="Unclassifiable &gt;"),"",IF(ISNUMBER(SEARCH("Utterance",D1494)),"Utterance",IF(ISNUMBER(SEARCH("Response",D1494)),"Response",IF(ISNUMBER(SEARCH("Interaction",D1494)),"Interaction",IF(ISNUMBER(SEARCH("System",D1494)),"System","")))))</f>
        <v>Utterance</v>
      </c>
      <c r="H1494" s="7" t="str">
        <f>IF(G1494="Utterance", IF(ISNUMBER(SEARCH("Unrecognized",D1494)), "Unrecognized", IF(ISNUMBER(SEARCH("Mismatched",D1494)), "Mismatched", IF(ISNUMBER(SEARCH("False Positive",D1494)), "False Positive", "Irrelevant"))), "")</f>
        <v>Mismatched</v>
      </c>
      <c r="J1494" s="7" t="s">
        <v>3741</v>
      </c>
      <c r="K1494" s="7" t="s">
        <v>3354</v>
      </c>
      <c r="L1494" s="9">
        <v>44988</v>
      </c>
      <c r="M1494" s="13">
        <v>0.53965277777777776</v>
      </c>
      <c r="N1494" s="14">
        <v>202000661341624</v>
      </c>
      <c r="O1494" s="7">
        <f>IF(LEN(TRIM($A1494))=0,0,LEN($A1494)-LEN(SUBSTITUTE($A1494," ",""))+1)</f>
        <v>10</v>
      </c>
      <c r="P1494">
        <f t="shared" si="23"/>
        <v>705</v>
      </c>
    </row>
    <row r="1495" spans="1:16" ht="64" x14ac:dyDescent="0.2">
      <c r="A1495" s="8" t="s">
        <v>1849</v>
      </c>
      <c r="C1495" s="7" t="s">
        <v>4</v>
      </c>
      <c r="K1495" s="7" t="s">
        <v>3354</v>
      </c>
      <c r="L1495" s="9">
        <v>44988</v>
      </c>
      <c r="M1495" s="13">
        <v>0.53965277777777776</v>
      </c>
      <c r="N1495" s="14">
        <v>202000661341624</v>
      </c>
      <c r="P1495" t="str">
        <f t="shared" si="23"/>
        <v/>
      </c>
    </row>
    <row r="1496" spans="1:16" ht="16" x14ac:dyDescent="0.2">
      <c r="A1496" s="8" t="s">
        <v>1957</v>
      </c>
      <c r="C1496" s="7" t="s">
        <v>2</v>
      </c>
      <c r="D1496" s="7" t="s">
        <v>3389</v>
      </c>
      <c r="E1496" s="7" t="str">
        <f>IF(OR(D1496="", D1496="___"),"", LEFT(D1496,FIND(" &gt;",D1496)-1))</f>
        <v>Success</v>
      </c>
      <c r="F1496" s="7" t="str">
        <f>IF(OR(E1496="Success",E1496="Qualified Success"),"Current",IF(E1496="Failure",IF(RIGHT(D1496,6)="Future","Future",IF(RIGHT(D1496,10)="Irrelevant","Irrelevant","Current")),""))</f>
        <v>Current</v>
      </c>
      <c r="G1496" s="7" t="str">
        <f>IF(OR(ISBLANK(D1496),D1496="Unclassifiable &gt;"),"",IF(ISNUMBER(SEARCH("Utterance",D1496)),"Utterance",IF(ISNUMBER(SEARCH("Response",D1496)),"Response",IF(ISNUMBER(SEARCH("Interaction",D1496)),"Interaction",IF(ISNUMBER(SEARCH("System",D1496)),"System","")))))</f>
        <v/>
      </c>
      <c r="H1496" s="7" t="str">
        <f>IF(G1496="Utterance", IF(ISNUMBER(SEARCH("Unrecognized",D1496)), "Unrecognized", IF(ISNUMBER(SEARCH("Mismatched",D1496)), "Mismatched", IF(ISNUMBER(SEARCH("False Positive",D1496)), "False Positive", "Irrelevant"))), "")</f>
        <v/>
      </c>
      <c r="J1496" s="7" t="s">
        <v>3751</v>
      </c>
      <c r="K1496" s="7" t="s">
        <v>3353</v>
      </c>
      <c r="L1496" s="9">
        <v>44988</v>
      </c>
      <c r="M1496" s="13">
        <v>0.53968749999999999</v>
      </c>
      <c r="N1496" s="14">
        <v>204440003489530</v>
      </c>
      <c r="O1496" s="7">
        <f>IF(LEN(TRIM($A1496))=0,0,LEN($A1496)-LEN(SUBSTITUTE($A1496," ",""))+1)</f>
        <v>2</v>
      </c>
      <c r="P1496">
        <f t="shared" si="23"/>
        <v>3411</v>
      </c>
    </row>
    <row r="1497" spans="1:16" ht="144" x14ac:dyDescent="0.2">
      <c r="A1497" s="8" t="s">
        <v>1910</v>
      </c>
      <c r="C1497" s="7" t="s">
        <v>4</v>
      </c>
      <c r="K1497" s="7" t="s">
        <v>3353</v>
      </c>
      <c r="L1497" s="9">
        <v>44988</v>
      </c>
      <c r="M1497" s="13">
        <v>0.53969907407407403</v>
      </c>
      <c r="N1497" s="14">
        <v>204440003489530</v>
      </c>
      <c r="P1497" t="str">
        <f t="shared" si="23"/>
        <v/>
      </c>
    </row>
    <row r="1498" spans="1:16" ht="16" x14ac:dyDescent="0.2">
      <c r="A1498" s="8" t="s">
        <v>2964</v>
      </c>
      <c r="C1498" s="7" t="s">
        <v>2</v>
      </c>
      <c r="D1498" s="7" t="s">
        <v>3411</v>
      </c>
      <c r="E1498" s="7" t="str">
        <f>IF(OR(D1498="", D1498="___"),"", LEFT(D1498,FIND(" &gt;",D1498)-1))</f>
        <v>Qualified Success</v>
      </c>
      <c r="F1498" s="7" t="str">
        <f>IF(OR(E1498="Success",E1498="Qualified Success"),"Current",IF(E1498="Failure",IF(RIGHT(D1498,6)="Future","Future",IF(RIGHT(D1498,10)="Irrelevant","Irrelevant","Current")),""))</f>
        <v>Current</v>
      </c>
      <c r="G1498" s="7" t="str">
        <f>IF(OR(ISBLANK(D1498),D1498="Unclassifiable &gt;"),"",IF(ISNUMBER(SEARCH("Utterance",D1498)),"Utterance",IF(ISNUMBER(SEARCH("Response",D1498)),"Response",IF(ISNUMBER(SEARCH("Interaction",D1498)),"Interaction",IF(ISNUMBER(SEARCH("System",D1498)),"System","")))))</f>
        <v>Response</v>
      </c>
      <c r="H1498" s="7" t="str">
        <f>IF(G1498="Utterance", IF(ISNUMBER(SEARCH("Unrecognized",D1498)), "Unrecognized", IF(ISNUMBER(SEARCH("Mismatched",D1498)), "Mismatched", IF(ISNUMBER(SEARCH("False Positive",D1498)), "False Positive", "Irrelevant"))), "")</f>
        <v/>
      </c>
      <c r="J1498" s="7" t="s">
        <v>213</v>
      </c>
      <c r="K1498" s="7" t="s">
        <v>3354</v>
      </c>
      <c r="L1498" s="9">
        <v>44988</v>
      </c>
      <c r="M1498" s="13">
        <v>0.53986111111111112</v>
      </c>
      <c r="N1498" s="14">
        <v>202000661341624</v>
      </c>
      <c r="O1498" s="7">
        <f>IF(LEN(TRIM($A1498))=0,0,LEN($A1498)-LEN(SUBSTITUTE($A1498," ",""))+1)</f>
        <v>12</v>
      </c>
      <c r="P1498">
        <f t="shared" si="23"/>
        <v>201</v>
      </c>
    </row>
    <row r="1499" spans="1:16" ht="128" x14ac:dyDescent="0.2">
      <c r="A1499" s="8" t="s">
        <v>1862</v>
      </c>
      <c r="C1499" s="7" t="s">
        <v>4</v>
      </c>
      <c r="K1499" s="7" t="s">
        <v>3354</v>
      </c>
      <c r="L1499" s="9">
        <v>44988</v>
      </c>
      <c r="M1499" s="13">
        <v>0.53986111111111112</v>
      </c>
      <c r="N1499" s="14">
        <v>202000661341624</v>
      </c>
      <c r="P1499" t="str">
        <f t="shared" si="23"/>
        <v/>
      </c>
    </row>
    <row r="1500" spans="1:16" ht="16" x14ac:dyDescent="0.2">
      <c r="A1500" s="8" t="s">
        <v>158</v>
      </c>
      <c r="C1500" s="7" t="s">
        <v>2</v>
      </c>
      <c r="D1500" s="7" t="s">
        <v>3389</v>
      </c>
      <c r="E1500" s="7" t="str">
        <f>IF(OR(D1500="", D1500="___"),"", LEFT(D1500,FIND(" &gt;",D1500)-1))</f>
        <v>Success</v>
      </c>
      <c r="F1500" s="7" t="str">
        <f>IF(OR(E1500="Success",E1500="Qualified Success"),"Current",IF(E1500="Failure",IF(RIGHT(D1500,6)="Future","Future",IF(RIGHT(D1500,10)="Irrelevant","Irrelevant","Current")),""))</f>
        <v>Current</v>
      </c>
      <c r="G1500" s="7" t="str">
        <f>IF(OR(ISBLANK(D1500),D1500="Unclassifiable &gt;"),"",IF(ISNUMBER(SEARCH("Utterance",D1500)),"Utterance",IF(ISNUMBER(SEARCH("Response",D1500)),"Response",IF(ISNUMBER(SEARCH("Interaction",D1500)),"Interaction",IF(ISNUMBER(SEARCH("System",D1500)),"System","")))))</f>
        <v/>
      </c>
      <c r="H1500" s="7" t="str">
        <f>IF(G1500="Utterance", IF(ISNUMBER(SEARCH("Unrecognized",D1500)), "Unrecognized", IF(ISNUMBER(SEARCH("Mismatched",D1500)), "Mismatched", IF(ISNUMBER(SEARCH("False Positive",D1500)), "False Positive", "Irrelevant"))), "")</f>
        <v/>
      </c>
      <c r="J1500" s="7" t="s">
        <v>3744</v>
      </c>
      <c r="K1500" s="7" t="s">
        <v>3354</v>
      </c>
      <c r="L1500" s="9">
        <v>44988</v>
      </c>
      <c r="M1500" s="13">
        <v>0.54069444444444448</v>
      </c>
      <c r="N1500" s="14">
        <v>513003134113838</v>
      </c>
      <c r="O1500" s="7">
        <f>IF(LEN(TRIM($A1500))=0,0,LEN($A1500)-LEN(SUBSTITUTE($A1500," ",""))+1)</f>
        <v>4</v>
      </c>
      <c r="P1500">
        <f t="shared" si="23"/>
        <v>3411</v>
      </c>
    </row>
    <row r="1501" spans="1:16" ht="128" x14ac:dyDescent="0.2">
      <c r="A1501" s="8" t="s">
        <v>1839</v>
      </c>
      <c r="C1501" s="7" t="s">
        <v>4</v>
      </c>
      <c r="K1501" s="7" t="s">
        <v>3354</v>
      </c>
      <c r="L1501" s="9">
        <v>44988</v>
      </c>
      <c r="M1501" s="13">
        <v>0.54069444444444448</v>
      </c>
      <c r="N1501" s="14">
        <v>513003134113838</v>
      </c>
      <c r="P1501" t="str">
        <f t="shared" si="23"/>
        <v/>
      </c>
    </row>
    <row r="1502" spans="1:16" ht="16" x14ac:dyDescent="0.2">
      <c r="A1502" s="8" t="s">
        <v>2261</v>
      </c>
      <c r="C1502" s="7" t="s">
        <v>2</v>
      </c>
      <c r="D1502" s="7" t="s">
        <v>3408</v>
      </c>
      <c r="E1502" s="7" t="str">
        <f>IF(OR(D1502="", D1502="___"),"", LEFT(D1502,FIND(" &gt;",D1502)-1))</f>
        <v>Qualified Success</v>
      </c>
      <c r="F1502" s="7" t="str">
        <f>IF(OR(E1502="Success",E1502="Qualified Success"),"Current",IF(E1502="Failure",IF(RIGHT(D1502,6)="Future","Future",IF(RIGHT(D1502,10)="Irrelevant","Irrelevant","Current")),""))</f>
        <v>Current</v>
      </c>
      <c r="G1502" s="7" t="str">
        <f>IF(OR(ISBLANK(D1502),D1502="Unclassifiable &gt;"),"",IF(ISNUMBER(SEARCH("Utterance",D1502)),"Utterance",IF(ISNUMBER(SEARCH("Response",D1502)),"Response",IF(ISNUMBER(SEARCH("Interaction",D1502)),"Interaction",IF(ISNUMBER(SEARCH("System",D1502)),"System","")))))</f>
        <v>Response</v>
      </c>
      <c r="H1502" s="7" t="str">
        <f>IF(G1502="Utterance", IF(ISNUMBER(SEARCH("Unrecognized",D1502)), "Unrecognized", IF(ISNUMBER(SEARCH("Mismatched",D1502)), "Mismatched", IF(ISNUMBER(SEARCH("False Positive",D1502)), "False Positive", "Irrelevant"))), "")</f>
        <v/>
      </c>
      <c r="J1502" s="7" t="s">
        <v>3757</v>
      </c>
      <c r="K1502" s="7" t="s">
        <v>3353</v>
      </c>
      <c r="L1502" s="9">
        <v>44988</v>
      </c>
      <c r="M1502" s="13">
        <v>0.5410300925925926</v>
      </c>
      <c r="N1502" s="14">
        <v>204440003501200</v>
      </c>
      <c r="O1502" s="7">
        <f>IF(LEN(TRIM($A1502))=0,0,LEN($A1502)-LEN(SUBSTITUTE($A1502," ",""))+1)</f>
        <v>1</v>
      </c>
      <c r="P1502">
        <f t="shared" si="23"/>
        <v>46</v>
      </c>
    </row>
    <row r="1503" spans="1:16" ht="128" x14ac:dyDescent="0.2">
      <c r="A1503" s="8" t="s">
        <v>698</v>
      </c>
      <c r="C1503" s="7" t="s">
        <v>4</v>
      </c>
      <c r="K1503" s="7" t="s">
        <v>3353</v>
      </c>
      <c r="L1503" s="9">
        <v>44988</v>
      </c>
      <c r="M1503" s="13">
        <v>0.5410300925925926</v>
      </c>
      <c r="N1503" s="14">
        <v>204440003501200</v>
      </c>
      <c r="P1503" t="str">
        <f t="shared" si="23"/>
        <v/>
      </c>
    </row>
    <row r="1504" spans="1:16" ht="16" x14ac:dyDescent="0.2">
      <c r="A1504" s="8" t="s">
        <v>313</v>
      </c>
      <c r="C1504" s="7" t="s">
        <v>2</v>
      </c>
      <c r="D1504" s="7" t="s">
        <v>3389</v>
      </c>
      <c r="E1504" s="7" t="str">
        <f>IF(OR(D1504="", D1504="___"),"", LEFT(D1504,FIND(" &gt;",D1504)-1))</f>
        <v>Success</v>
      </c>
      <c r="F1504" s="7" t="str">
        <f>IF(OR(E1504="Success",E1504="Qualified Success"),"Current",IF(E1504="Failure",IF(RIGHT(D1504,6)="Future","Future",IF(RIGHT(D1504,10)="Irrelevant","Irrelevant","Current")),""))</f>
        <v>Current</v>
      </c>
      <c r="G1504" s="7" t="str">
        <f>IF(OR(ISBLANK(D1504),D1504="Unclassifiable &gt;"),"",IF(ISNUMBER(SEARCH("Utterance",D1504)),"Utterance",IF(ISNUMBER(SEARCH("Response",D1504)),"Response",IF(ISNUMBER(SEARCH("Interaction",D1504)),"Interaction",IF(ISNUMBER(SEARCH("System",D1504)),"System","")))))</f>
        <v/>
      </c>
      <c r="H1504" s="7" t="str">
        <f>IF(G1504="Utterance", IF(ISNUMBER(SEARCH("Unrecognized",D1504)), "Unrecognized", IF(ISNUMBER(SEARCH("Mismatched",D1504)), "Mismatched", IF(ISNUMBER(SEARCH("False Positive",D1504)), "False Positive", "Irrelevant"))), "")</f>
        <v/>
      </c>
      <c r="J1504" s="7" t="s">
        <v>3741</v>
      </c>
      <c r="K1504" s="7" t="s">
        <v>3353</v>
      </c>
      <c r="L1504" s="9">
        <v>44988</v>
      </c>
      <c r="M1504" s="13">
        <v>0.54120370370370374</v>
      </c>
      <c r="N1504" s="14">
        <v>202000276083816</v>
      </c>
      <c r="O1504" s="7">
        <f>IF(LEN(TRIM($A1504))=0,0,LEN($A1504)-LEN(SUBSTITUTE($A1504," ",""))+1)</f>
        <v>3</v>
      </c>
      <c r="P1504">
        <f t="shared" si="23"/>
        <v>3411</v>
      </c>
    </row>
    <row r="1505" spans="1:16" ht="160" x14ac:dyDescent="0.2">
      <c r="A1505" s="8" t="s">
        <v>238</v>
      </c>
      <c r="C1505" s="7" t="s">
        <v>4</v>
      </c>
      <c r="K1505" s="7" t="s">
        <v>3353</v>
      </c>
      <c r="L1505" s="9">
        <v>44988</v>
      </c>
      <c r="M1505" s="13">
        <v>0.54120370370370374</v>
      </c>
      <c r="N1505" s="14">
        <v>202000276083816</v>
      </c>
      <c r="P1505" t="str">
        <f t="shared" si="23"/>
        <v/>
      </c>
    </row>
    <row r="1506" spans="1:16" ht="16" x14ac:dyDescent="0.2">
      <c r="A1506" s="8" t="s">
        <v>2295</v>
      </c>
      <c r="C1506" s="7" t="s">
        <v>2</v>
      </c>
      <c r="D1506" s="7" t="s">
        <v>3408</v>
      </c>
      <c r="E1506" s="7" t="str">
        <f>IF(OR(D1506="", D1506="___"),"", LEFT(D1506,FIND(" &gt;",D1506)-1))</f>
        <v>Qualified Success</v>
      </c>
      <c r="F1506" s="7" t="str">
        <f>IF(OR(E1506="Success",E1506="Qualified Success"),"Current",IF(E1506="Failure",IF(RIGHT(D1506,6)="Future","Future",IF(RIGHT(D1506,10)="Irrelevant","Irrelevant","Current")),""))</f>
        <v>Current</v>
      </c>
      <c r="G1506" s="7" t="str">
        <f>IF(OR(ISBLANK(D1506),D1506="Unclassifiable &gt;"),"",IF(ISNUMBER(SEARCH("Utterance",D1506)),"Utterance",IF(ISNUMBER(SEARCH("Response",D1506)),"Response",IF(ISNUMBER(SEARCH("Interaction",D1506)),"Interaction",IF(ISNUMBER(SEARCH("System",D1506)),"System","")))))</f>
        <v>Response</v>
      </c>
      <c r="H1506" s="7" t="str">
        <f>IF(G1506="Utterance", IF(ISNUMBER(SEARCH("Unrecognized",D1506)), "Unrecognized", IF(ISNUMBER(SEARCH("Mismatched",D1506)), "Mismatched", IF(ISNUMBER(SEARCH("False Positive",D1506)), "False Positive", "Irrelevant"))), "")</f>
        <v/>
      </c>
      <c r="J1506" s="7" t="s">
        <v>3757</v>
      </c>
      <c r="K1506" s="7" t="s">
        <v>3353</v>
      </c>
      <c r="L1506" s="9">
        <v>44988</v>
      </c>
      <c r="M1506" s="13">
        <v>0.5413310185185185</v>
      </c>
      <c r="N1506" s="14">
        <v>204440003501200</v>
      </c>
      <c r="O1506" s="7">
        <f>IF(LEN(TRIM($A1506))=0,0,LEN($A1506)-LEN(SUBSTITUTE($A1506," ",""))+1)</f>
        <v>3</v>
      </c>
      <c r="P1506">
        <f t="shared" si="23"/>
        <v>46</v>
      </c>
    </row>
    <row r="1507" spans="1:16" ht="128" x14ac:dyDescent="0.2">
      <c r="A1507" s="8" t="s">
        <v>698</v>
      </c>
      <c r="C1507" s="7" t="s">
        <v>4</v>
      </c>
      <c r="K1507" s="7" t="s">
        <v>3353</v>
      </c>
      <c r="L1507" s="9">
        <v>44988</v>
      </c>
      <c r="M1507" s="13">
        <v>0.5413310185185185</v>
      </c>
      <c r="N1507" s="14">
        <v>204440003501200</v>
      </c>
      <c r="P1507" t="str">
        <f t="shared" si="23"/>
        <v/>
      </c>
    </row>
    <row r="1508" spans="1:16" ht="16" x14ac:dyDescent="0.2">
      <c r="A1508" s="8" t="s">
        <v>2243</v>
      </c>
      <c r="C1508" s="7" t="s">
        <v>2</v>
      </c>
      <c r="D1508" s="7" t="s">
        <v>3391</v>
      </c>
      <c r="E1508" s="7" t="str">
        <f>IF(OR(D1508="", D1508="___"),"", LEFT(D1508,FIND(" &gt;",D1508)-1))</f>
        <v>Failure</v>
      </c>
      <c r="F1508" s="7" t="str">
        <f>IF(OR(E1508="Success",E1508="Qualified Success"),"Current",IF(E1508="Failure",IF(RIGHT(D1508,6)="Future","Future",IF(RIGHT(D1508,10)="Irrelevant","Irrelevant","Current")),""))</f>
        <v>Current</v>
      </c>
      <c r="G1508" s="7" t="str">
        <f>IF(OR(ISBLANK(D1508),D1508="Unclassifiable &gt;"),"",IF(ISNUMBER(SEARCH("Utterance",D1508)),"Utterance",IF(ISNUMBER(SEARCH("Response",D1508)),"Response",IF(ISNUMBER(SEARCH("Interaction",D1508)),"Interaction",IF(ISNUMBER(SEARCH("System",D1508)),"System","")))))</f>
        <v>Utterance</v>
      </c>
      <c r="H1508" s="7" t="str">
        <f>IF(G1508="Utterance", IF(ISNUMBER(SEARCH("Unrecognized",D1508)), "Unrecognized", IF(ISNUMBER(SEARCH("Mismatched",D1508)), "Mismatched", IF(ISNUMBER(SEARCH("False Positive",D1508)), "False Positive", "Irrelevant"))), "")</f>
        <v>Mismatched</v>
      </c>
      <c r="J1508" s="7" t="s">
        <v>3756</v>
      </c>
      <c r="K1508" s="7" t="s">
        <v>3354</v>
      </c>
      <c r="L1508" s="9">
        <v>44988</v>
      </c>
      <c r="M1508" s="13">
        <v>0.54175925925925927</v>
      </c>
      <c r="N1508" s="14">
        <v>204440003499154</v>
      </c>
      <c r="O1508" s="7">
        <f>IF(LEN(TRIM($A1508))=0,0,LEN($A1508)-LEN(SUBSTITUTE($A1508," ",""))+1)</f>
        <v>12</v>
      </c>
      <c r="P1508">
        <f t="shared" si="23"/>
        <v>705</v>
      </c>
    </row>
    <row r="1509" spans="1:16" ht="16" x14ac:dyDescent="0.2">
      <c r="A1509" s="8" t="s">
        <v>1756</v>
      </c>
      <c r="C1509" s="7" t="s">
        <v>4</v>
      </c>
      <c r="K1509" s="7" t="s">
        <v>3354</v>
      </c>
      <c r="L1509" s="9">
        <v>44988</v>
      </c>
      <c r="M1509" s="13">
        <v>0.5417939814814815</v>
      </c>
      <c r="N1509" s="14">
        <v>204440003499154</v>
      </c>
      <c r="P1509" t="str">
        <f t="shared" si="23"/>
        <v/>
      </c>
    </row>
    <row r="1510" spans="1:16" ht="16" x14ac:dyDescent="0.2">
      <c r="A1510" s="8" t="s">
        <v>3038</v>
      </c>
      <c r="C1510" s="7" t="s">
        <v>2</v>
      </c>
      <c r="D1510" s="7" t="s">
        <v>3411</v>
      </c>
      <c r="E1510" s="7" t="str">
        <f>IF(OR(D1510="", D1510="___"),"", LEFT(D1510,FIND(" &gt;",D1510)-1))</f>
        <v>Qualified Success</v>
      </c>
      <c r="F1510" s="7" t="str">
        <f>IF(OR(E1510="Success",E1510="Qualified Success"),"Current",IF(E1510="Failure",IF(RIGHT(D1510,6)="Future","Future",IF(RIGHT(D1510,10)="Irrelevant","Irrelevant","Current")),""))</f>
        <v>Current</v>
      </c>
      <c r="G1510" s="7" t="str">
        <f>IF(OR(ISBLANK(D1510),D1510="Unclassifiable &gt;"),"",IF(ISNUMBER(SEARCH("Utterance",D1510)),"Utterance",IF(ISNUMBER(SEARCH("Response",D1510)),"Response",IF(ISNUMBER(SEARCH("Interaction",D1510)),"Interaction",IF(ISNUMBER(SEARCH("System",D1510)),"System","")))))</f>
        <v>Response</v>
      </c>
      <c r="H1510" s="7" t="str">
        <f>IF(G1510="Utterance", IF(ISNUMBER(SEARCH("Unrecognized",D1510)), "Unrecognized", IF(ISNUMBER(SEARCH("Mismatched",D1510)), "Mismatched", IF(ISNUMBER(SEARCH("False Positive",D1510)), "False Positive", "Irrelevant"))), "")</f>
        <v/>
      </c>
      <c r="J1510" s="7" t="s">
        <v>3741</v>
      </c>
      <c r="K1510" s="7" t="s">
        <v>3354</v>
      </c>
      <c r="L1510" s="9">
        <v>44988</v>
      </c>
      <c r="M1510" s="13">
        <v>0.54526620370370371</v>
      </c>
      <c r="N1510" s="14">
        <v>513001590642460</v>
      </c>
      <c r="O1510" s="7">
        <f>IF(LEN(TRIM($A1510))=0,0,LEN($A1510)-LEN(SUBSTITUTE($A1510," ",""))+1)</f>
        <v>2</v>
      </c>
      <c r="P1510">
        <f t="shared" si="23"/>
        <v>201</v>
      </c>
    </row>
    <row r="1511" spans="1:16" ht="96" x14ac:dyDescent="0.2">
      <c r="A1511" s="8" t="s">
        <v>831</v>
      </c>
      <c r="C1511" s="7" t="s">
        <v>4</v>
      </c>
      <c r="K1511" s="7" t="s">
        <v>3354</v>
      </c>
      <c r="L1511" s="9">
        <v>44988</v>
      </c>
      <c r="M1511" s="13">
        <v>0.54526620370370371</v>
      </c>
      <c r="N1511" s="14">
        <v>513001590642460</v>
      </c>
      <c r="P1511" t="str">
        <f t="shared" si="23"/>
        <v/>
      </c>
    </row>
    <row r="1512" spans="1:16" ht="16" x14ac:dyDescent="0.2">
      <c r="A1512" s="8" t="s">
        <v>3036</v>
      </c>
      <c r="C1512" s="7" t="s">
        <v>2</v>
      </c>
      <c r="D1512" s="7" t="s">
        <v>3391</v>
      </c>
      <c r="E1512" s="7" t="str">
        <f>IF(OR(D1512="", D1512="___"),"", LEFT(D1512,FIND(" &gt;",D1512)-1))</f>
        <v>Failure</v>
      </c>
      <c r="F1512" s="7" t="str">
        <f>IF(OR(E1512="Success",E1512="Qualified Success"),"Current",IF(E1512="Failure",IF(RIGHT(D1512,6)="Future","Future",IF(RIGHT(D1512,10)="Irrelevant","Irrelevant","Current")),""))</f>
        <v>Current</v>
      </c>
      <c r="G1512" s="7" t="str">
        <f>IF(OR(ISBLANK(D1512),D1512="Unclassifiable &gt;"),"",IF(ISNUMBER(SEARCH("Utterance",D1512)),"Utterance",IF(ISNUMBER(SEARCH("Response",D1512)),"Response",IF(ISNUMBER(SEARCH("Interaction",D1512)),"Interaction",IF(ISNUMBER(SEARCH("System",D1512)),"System","")))))</f>
        <v>Utterance</v>
      </c>
      <c r="H1512" s="7" t="str">
        <f>IF(G1512="Utterance", IF(ISNUMBER(SEARCH("Unrecognized",D1512)), "Unrecognized", IF(ISNUMBER(SEARCH("Mismatched",D1512)), "Mismatched", IF(ISNUMBER(SEARCH("False Positive",D1512)), "False Positive", "Irrelevant"))), "")</f>
        <v>Mismatched</v>
      </c>
      <c r="J1512" s="7" t="s">
        <v>3741</v>
      </c>
      <c r="K1512" s="7" t="s">
        <v>3354</v>
      </c>
      <c r="L1512" s="9">
        <v>44988</v>
      </c>
      <c r="M1512" s="13">
        <v>0.54541666666666666</v>
      </c>
      <c r="N1512" s="14">
        <v>513001590642460</v>
      </c>
      <c r="O1512" s="7">
        <f>IF(LEN(TRIM($A1512))=0,0,LEN($A1512)-LEN(SUBSTITUTE($A1512," ",""))+1)</f>
        <v>2</v>
      </c>
      <c r="P1512">
        <f t="shared" si="23"/>
        <v>705</v>
      </c>
    </row>
    <row r="1513" spans="1:16" ht="64" x14ac:dyDescent="0.2">
      <c r="A1513" s="8" t="s">
        <v>220</v>
      </c>
      <c r="C1513" s="7" t="s">
        <v>4</v>
      </c>
      <c r="K1513" s="7" t="s">
        <v>3354</v>
      </c>
      <c r="L1513" s="9">
        <v>44988</v>
      </c>
      <c r="M1513" s="13">
        <v>0.54541666666666666</v>
      </c>
      <c r="N1513" s="14">
        <v>513001590642460</v>
      </c>
      <c r="P1513" t="str">
        <f t="shared" si="23"/>
        <v/>
      </c>
    </row>
    <row r="1514" spans="1:16" ht="16" x14ac:dyDescent="0.2">
      <c r="A1514" s="8" t="s">
        <v>3039</v>
      </c>
      <c r="C1514" s="7" t="s">
        <v>2</v>
      </c>
      <c r="D1514" s="7" t="s">
        <v>3391</v>
      </c>
      <c r="E1514" s="7" t="str">
        <f>IF(OR(D1514="", D1514="___"),"", LEFT(D1514,FIND(" &gt;",D1514)-1))</f>
        <v>Failure</v>
      </c>
      <c r="F1514" s="7" t="str">
        <f>IF(OR(E1514="Success",E1514="Qualified Success"),"Current",IF(E1514="Failure",IF(RIGHT(D1514,6)="Future","Future",IF(RIGHT(D1514,10)="Irrelevant","Irrelevant","Current")),""))</f>
        <v>Current</v>
      </c>
      <c r="G1514" s="7" t="str">
        <f>IF(OR(ISBLANK(D1514),D1514="Unclassifiable &gt;"),"",IF(ISNUMBER(SEARCH("Utterance",D1514)),"Utterance",IF(ISNUMBER(SEARCH("Response",D1514)),"Response",IF(ISNUMBER(SEARCH("Interaction",D1514)),"Interaction",IF(ISNUMBER(SEARCH("System",D1514)),"System","")))))</f>
        <v>Utterance</v>
      </c>
      <c r="H1514" s="7" t="str">
        <f>IF(G1514="Utterance", IF(ISNUMBER(SEARCH("Unrecognized",D1514)), "Unrecognized", IF(ISNUMBER(SEARCH("Mismatched",D1514)), "Mismatched", IF(ISNUMBER(SEARCH("False Positive",D1514)), "False Positive", "Irrelevant"))), "")</f>
        <v>Mismatched</v>
      </c>
      <c r="J1514" s="7" t="s">
        <v>3741</v>
      </c>
      <c r="K1514" s="7" t="s">
        <v>3354</v>
      </c>
      <c r="L1514" s="9">
        <v>44988</v>
      </c>
      <c r="M1514" s="13">
        <v>0.54633101851851851</v>
      </c>
      <c r="N1514" s="14">
        <v>513001590642460</v>
      </c>
      <c r="O1514" s="7">
        <f>IF(LEN(TRIM($A1514))=0,0,LEN($A1514)-LEN(SUBSTITUTE($A1514," ",""))+1)</f>
        <v>2</v>
      </c>
      <c r="P1514">
        <f t="shared" si="23"/>
        <v>705</v>
      </c>
    </row>
    <row r="1515" spans="1:16" ht="16" x14ac:dyDescent="0.2">
      <c r="A1515" s="8" t="s">
        <v>354</v>
      </c>
      <c r="C1515" s="7" t="s">
        <v>4</v>
      </c>
      <c r="K1515" s="7" t="s">
        <v>3354</v>
      </c>
      <c r="L1515" s="9">
        <v>44988</v>
      </c>
      <c r="M1515" s="13">
        <v>0.54633101851851851</v>
      </c>
      <c r="N1515" s="14">
        <v>513001590642460</v>
      </c>
      <c r="P1515" t="str">
        <f t="shared" si="23"/>
        <v/>
      </c>
    </row>
    <row r="1516" spans="1:16" ht="16" x14ac:dyDescent="0.2">
      <c r="A1516" s="8" t="s">
        <v>3040</v>
      </c>
      <c r="C1516" s="7" t="s">
        <v>2</v>
      </c>
      <c r="D1516" s="7" t="s">
        <v>3411</v>
      </c>
      <c r="E1516" s="7" t="str">
        <f>IF(OR(D1516="", D1516="___"),"", LEFT(D1516,FIND(" &gt;",D1516)-1))</f>
        <v>Qualified Success</v>
      </c>
      <c r="F1516" s="7" t="str">
        <f>IF(OR(E1516="Success",E1516="Qualified Success"),"Current",IF(E1516="Failure",IF(RIGHT(D1516,6)="Future","Future",IF(RIGHT(D1516,10)="Irrelevant","Irrelevant","Current")),""))</f>
        <v>Current</v>
      </c>
      <c r="G1516" s="7" t="str">
        <f>IF(OR(ISBLANK(D1516),D1516="Unclassifiable &gt;"),"",IF(ISNUMBER(SEARCH("Utterance",D1516)),"Utterance",IF(ISNUMBER(SEARCH("Response",D1516)),"Response",IF(ISNUMBER(SEARCH("Interaction",D1516)),"Interaction",IF(ISNUMBER(SEARCH("System",D1516)),"System","")))))</f>
        <v>Response</v>
      </c>
      <c r="H1516" s="7" t="str">
        <f>IF(G1516="Utterance", IF(ISNUMBER(SEARCH("Unrecognized",D1516)), "Unrecognized", IF(ISNUMBER(SEARCH("Mismatched",D1516)), "Mismatched", IF(ISNUMBER(SEARCH("False Positive",D1516)), "False Positive", "Irrelevant"))), "")</f>
        <v/>
      </c>
      <c r="J1516" s="7" t="s">
        <v>3741</v>
      </c>
      <c r="K1516" s="7" t="s">
        <v>3354</v>
      </c>
      <c r="L1516" s="9">
        <v>44988</v>
      </c>
      <c r="M1516" s="13">
        <v>0.54680555555555554</v>
      </c>
      <c r="N1516" s="14">
        <v>513001590642460</v>
      </c>
      <c r="O1516" s="7">
        <f>IF(LEN(TRIM($A1516))=0,0,LEN($A1516)-LEN(SUBSTITUTE($A1516," ",""))+1)</f>
        <v>2</v>
      </c>
      <c r="P1516">
        <f t="shared" si="23"/>
        <v>201</v>
      </c>
    </row>
    <row r="1517" spans="1:16" ht="96" x14ac:dyDescent="0.2">
      <c r="A1517" s="8" t="s">
        <v>831</v>
      </c>
      <c r="C1517" s="7" t="s">
        <v>4</v>
      </c>
      <c r="K1517" s="7" t="s">
        <v>3354</v>
      </c>
      <c r="L1517" s="9">
        <v>44988</v>
      </c>
      <c r="M1517" s="13">
        <v>0.54680555555555554</v>
      </c>
      <c r="N1517" s="14">
        <v>513001590642460</v>
      </c>
      <c r="P1517" t="str">
        <f t="shared" si="23"/>
        <v/>
      </c>
    </row>
    <row r="1518" spans="1:16" ht="16" x14ac:dyDescent="0.2">
      <c r="A1518" s="8" t="s">
        <v>1121</v>
      </c>
      <c r="C1518" s="7" t="s">
        <v>2</v>
      </c>
      <c r="D1518" s="7" t="s">
        <v>3411</v>
      </c>
      <c r="E1518" s="7" t="str">
        <f>IF(OR(D1518="", D1518="___"),"", LEFT(D1518,FIND(" &gt;",D1518)-1))</f>
        <v>Qualified Success</v>
      </c>
      <c r="F1518" s="7" t="str">
        <f>IF(OR(E1518="Success",E1518="Qualified Success"),"Current",IF(E1518="Failure",IF(RIGHT(D1518,6)="Future","Future",IF(RIGHT(D1518,10)="Irrelevant","Irrelevant","Current")),""))</f>
        <v>Current</v>
      </c>
      <c r="G1518" s="7" t="str">
        <f>IF(OR(ISBLANK(D1518),D1518="Unclassifiable &gt;"),"",IF(ISNUMBER(SEARCH("Utterance",D1518)),"Utterance",IF(ISNUMBER(SEARCH("Response",D1518)),"Response",IF(ISNUMBER(SEARCH("Interaction",D1518)),"Interaction",IF(ISNUMBER(SEARCH("System",D1518)),"System","")))))</f>
        <v>Response</v>
      </c>
      <c r="H1518" s="7" t="str">
        <f>IF(G1518="Utterance", IF(ISNUMBER(SEARCH("Unrecognized",D1518)), "Unrecognized", IF(ISNUMBER(SEARCH("Mismatched",D1518)), "Mismatched", IF(ISNUMBER(SEARCH("False Positive",D1518)), "False Positive", "Irrelevant"))), "")</f>
        <v/>
      </c>
      <c r="J1518" s="7" t="s">
        <v>3743</v>
      </c>
      <c r="K1518" s="7" t="s">
        <v>3353</v>
      </c>
      <c r="L1518" s="9">
        <v>44988</v>
      </c>
      <c r="M1518" s="13">
        <v>0.54699074074074072</v>
      </c>
      <c r="N1518" s="14">
        <v>204440003492002</v>
      </c>
      <c r="O1518" s="7">
        <f>IF(LEN(TRIM($A1518))=0,0,LEN($A1518)-LEN(SUBSTITUTE($A1518," ",""))+1)</f>
        <v>1</v>
      </c>
      <c r="P1518">
        <f t="shared" si="23"/>
        <v>201</v>
      </c>
    </row>
    <row r="1519" spans="1:16" ht="64" x14ac:dyDescent="0.2">
      <c r="A1519" s="8" t="s">
        <v>327</v>
      </c>
      <c r="C1519" s="7" t="s">
        <v>4</v>
      </c>
      <c r="K1519" s="7" t="s">
        <v>3353</v>
      </c>
      <c r="L1519" s="9">
        <v>44988</v>
      </c>
      <c r="M1519" s="13">
        <v>0.54699074074074072</v>
      </c>
      <c r="N1519" s="14">
        <v>204440003492002</v>
      </c>
      <c r="P1519" t="str">
        <f t="shared" si="23"/>
        <v/>
      </c>
    </row>
    <row r="1520" spans="1:16" ht="16" x14ac:dyDescent="0.2">
      <c r="A1520" s="8" t="s">
        <v>2028</v>
      </c>
      <c r="C1520" s="7" t="s">
        <v>2</v>
      </c>
      <c r="D1520" s="7" t="s">
        <v>3389</v>
      </c>
      <c r="E1520" s="7" t="str">
        <f>IF(OR(D1520="", D1520="___"),"", LEFT(D1520,FIND(" &gt;",D1520)-1))</f>
        <v>Success</v>
      </c>
      <c r="F1520" s="7" t="str">
        <f>IF(OR(E1520="Success",E1520="Qualified Success"),"Current",IF(E1520="Failure",IF(RIGHT(D1520,6)="Future","Future",IF(RIGHT(D1520,10)="Irrelevant","Irrelevant","Current")),""))</f>
        <v>Current</v>
      </c>
      <c r="G1520" s="7" t="str">
        <f>IF(OR(ISBLANK(D1520),D1520="Unclassifiable &gt;"),"",IF(ISNUMBER(SEARCH("Utterance",D1520)),"Utterance",IF(ISNUMBER(SEARCH("Response",D1520)),"Response",IF(ISNUMBER(SEARCH("Interaction",D1520)),"Interaction",IF(ISNUMBER(SEARCH("System",D1520)),"System","")))))</f>
        <v/>
      </c>
      <c r="H1520" s="7" t="str">
        <f>IF(G1520="Utterance", IF(ISNUMBER(SEARCH("Unrecognized",D1520)), "Unrecognized", IF(ISNUMBER(SEARCH("Mismatched",D1520)), "Mismatched", IF(ISNUMBER(SEARCH("False Positive",D1520)), "False Positive", "Irrelevant"))), "")</f>
        <v/>
      </c>
      <c r="J1520" s="7" t="s">
        <v>3741</v>
      </c>
      <c r="K1520" s="7" t="s">
        <v>3353</v>
      </c>
      <c r="L1520" s="9">
        <v>44988</v>
      </c>
      <c r="M1520" s="13">
        <v>0.54715277777777771</v>
      </c>
      <c r="N1520" s="14">
        <v>204440003492002</v>
      </c>
      <c r="O1520" s="7">
        <f>IF(LEN(TRIM($A1520))=0,0,LEN($A1520)-LEN(SUBSTITUTE($A1520," ",""))+1)</f>
        <v>3</v>
      </c>
      <c r="P1520">
        <f t="shared" si="23"/>
        <v>3411</v>
      </c>
    </row>
    <row r="1521" spans="1:16" ht="112" x14ac:dyDescent="0.2">
      <c r="A1521" s="8" t="s">
        <v>304</v>
      </c>
      <c r="C1521" s="7" t="s">
        <v>4</v>
      </c>
      <c r="K1521" s="7" t="s">
        <v>3353</v>
      </c>
      <c r="L1521" s="9">
        <v>44988</v>
      </c>
      <c r="M1521" s="13">
        <v>0.54715277777777771</v>
      </c>
      <c r="N1521" s="14">
        <v>204440003492002</v>
      </c>
      <c r="P1521" t="str">
        <f t="shared" si="23"/>
        <v/>
      </c>
    </row>
    <row r="1522" spans="1:16" ht="16" x14ac:dyDescent="0.2">
      <c r="A1522" s="8" t="s">
        <v>2787</v>
      </c>
      <c r="C1522" s="7" t="s">
        <v>2</v>
      </c>
      <c r="D1522" s="7" t="s">
        <v>3411</v>
      </c>
      <c r="E1522" s="7" t="str">
        <f>IF(OR(D1522="", D1522="___"),"", LEFT(D1522,FIND(" &gt;",D1522)-1))</f>
        <v>Qualified Success</v>
      </c>
      <c r="F1522" s="7" t="str">
        <f>IF(OR(E1522="Success",E1522="Qualified Success"),"Current",IF(E1522="Failure",IF(RIGHT(D1522,6)="Future","Future",IF(RIGHT(D1522,10)="Irrelevant","Irrelevant","Current")),""))</f>
        <v>Current</v>
      </c>
      <c r="G1522" s="7" t="str">
        <f>IF(OR(ISBLANK(D1522),D1522="Unclassifiable &gt;"),"",IF(ISNUMBER(SEARCH("Utterance",D1522)),"Utterance",IF(ISNUMBER(SEARCH("Response",D1522)),"Response",IF(ISNUMBER(SEARCH("Interaction",D1522)),"Interaction",IF(ISNUMBER(SEARCH("System",D1522)),"System","")))))</f>
        <v>Response</v>
      </c>
      <c r="H1522" s="7" t="str">
        <f>IF(G1522="Utterance", IF(ISNUMBER(SEARCH("Unrecognized",D1522)), "Unrecognized", IF(ISNUMBER(SEARCH("Mismatched",D1522)), "Mismatched", IF(ISNUMBER(SEARCH("False Positive",D1522)), "False Positive", "Irrelevant"))), "")</f>
        <v/>
      </c>
      <c r="J1522" s="7" t="s">
        <v>3742</v>
      </c>
      <c r="K1522" s="7" t="s">
        <v>3353</v>
      </c>
      <c r="L1522" s="9">
        <v>44988</v>
      </c>
      <c r="M1522" s="13">
        <v>0.547337962962963</v>
      </c>
      <c r="N1522" s="14">
        <v>202000113522334</v>
      </c>
      <c r="O1522" s="7">
        <f>IF(LEN(TRIM($A1522))=0,0,LEN($A1522)-LEN(SUBSTITUTE($A1522," ",""))+1)</f>
        <v>7</v>
      </c>
      <c r="P1522">
        <f t="shared" si="23"/>
        <v>201</v>
      </c>
    </row>
    <row r="1523" spans="1:16" ht="192" x14ac:dyDescent="0.2">
      <c r="A1523" s="8" t="s">
        <v>746</v>
      </c>
      <c r="C1523" s="7" t="s">
        <v>4</v>
      </c>
      <c r="K1523" s="7" t="s">
        <v>3353</v>
      </c>
      <c r="L1523" s="9">
        <v>44988</v>
      </c>
      <c r="M1523" s="13">
        <v>0.547337962962963</v>
      </c>
      <c r="N1523" s="14">
        <v>202000113522334</v>
      </c>
      <c r="P1523" t="str">
        <f t="shared" si="23"/>
        <v/>
      </c>
    </row>
    <row r="1524" spans="1:16" ht="16" x14ac:dyDescent="0.2">
      <c r="A1524" s="8" t="s">
        <v>1973</v>
      </c>
      <c r="C1524" s="7" t="s">
        <v>2</v>
      </c>
      <c r="D1524" s="7" t="s">
        <v>3391</v>
      </c>
      <c r="E1524" s="7" t="str">
        <f>IF(OR(D1524="", D1524="___"),"", LEFT(D1524,FIND(" &gt;",D1524)-1))</f>
        <v>Failure</v>
      </c>
      <c r="F1524" s="7" t="str">
        <f>IF(OR(E1524="Success",E1524="Qualified Success"),"Current",IF(E1524="Failure",IF(RIGHT(D1524,6)="Future","Future",IF(RIGHT(D1524,10)="Irrelevant","Irrelevant","Current")),""))</f>
        <v>Current</v>
      </c>
      <c r="G1524" s="7" t="str">
        <f>IF(OR(ISBLANK(D1524),D1524="Unclassifiable &gt;"),"",IF(ISNUMBER(SEARCH("Utterance",D1524)),"Utterance",IF(ISNUMBER(SEARCH("Response",D1524)),"Response",IF(ISNUMBER(SEARCH("Interaction",D1524)),"Interaction",IF(ISNUMBER(SEARCH("System",D1524)),"System","")))))</f>
        <v>Utterance</v>
      </c>
      <c r="H1524" s="7" t="str">
        <f>IF(G1524="Utterance", IF(ISNUMBER(SEARCH("Unrecognized",D1524)), "Unrecognized", IF(ISNUMBER(SEARCH("Mismatched",D1524)), "Mismatched", IF(ISNUMBER(SEARCH("False Positive",D1524)), "False Positive", "Irrelevant"))), "")</f>
        <v>Mismatched</v>
      </c>
      <c r="J1524" s="7" t="s">
        <v>3741</v>
      </c>
      <c r="K1524" s="7" t="s">
        <v>3353</v>
      </c>
      <c r="L1524" s="9">
        <v>44988</v>
      </c>
      <c r="M1524" s="13">
        <v>0.54901620370370374</v>
      </c>
      <c r="N1524" s="14">
        <v>204440003490079</v>
      </c>
      <c r="O1524" s="7">
        <f>IF(LEN(TRIM($A1524))=0,0,LEN($A1524)-LEN(SUBSTITUTE($A1524," ",""))+1)</f>
        <v>6</v>
      </c>
      <c r="P1524">
        <f t="shared" si="23"/>
        <v>705</v>
      </c>
    </row>
    <row r="1525" spans="1:16" ht="80" x14ac:dyDescent="0.2">
      <c r="A1525" s="8" t="s">
        <v>422</v>
      </c>
      <c r="C1525" s="7" t="s">
        <v>4</v>
      </c>
      <c r="K1525" s="7" t="s">
        <v>3353</v>
      </c>
      <c r="L1525" s="9">
        <v>44988</v>
      </c>
      <c r="M1525" s="13">
        <v>0.54901620370370374</v>
      </c>
      <c r="N1525" s="14">
        <v>204440003490079</v>
      </c>
      <c r="P1525" t="str">
        <f t="shared" si="23"/>
        <v/>
      </c>
    </row>
    <row r="1526" spans="1:16" ht="16" x14ac:dyDescent="0.2">
      <c r="A1526" s="8" t="s">
        <v>2242</v>
      </c>
      <c r="C1526" s="7" t="s">
        <v>2</v>
      </c>
      <c r="D1526" s="7" t="s">
        <v>3389</v>
      </c>
      <c r="E1526" s="7" t="str">
        <f>IF(OR(D1526="", D1526="___"),"", LEFT(D1526,FIND(" &gt;",D1526)-1))</f>
        <v>Success</v>
      </c>
      <c r="F1526" s="7" t="str">
        <f>IF(OR(E1526="Success",E1526="Qualified Success"),"Current",IF(E1526="Failure",IF(RIGHT(D1526,6)="Future","Future",IF(RIGHT(D1526,10)="Irrelevant","Irrelevant","Current")),""))</f>
        <v>Current</v>
      </c>
      <c r="G1526" s="7" t="str">
        <f>IF(OR(ISBLANK(D1526),D1526="Unclassifiable &gt;"),"",IF(ISNUMBER(SEARCH("Utterance",D1526)),"Utterance",IF(ISNUMBER(SEARCH("Response",D1526)),"Response",IF(ISNUMBER(SEARCH("Interaction",D1526)),"Interaction",IF(ISNUMBER(SEARCH("System",D1526)),"System","")))))</f>
        <v/>
      </c>
      <c r="H1526" s="7" t="str">
        <f>IF(G1526="Utterance", IF(ISNUMBER(SEARCH("Unrecognized",D1526)), "Unrecognized", IF(ISNUMBER(SEARCH("Mismatched",D1526)), "Mismatched", IF(ISNUMBER(SEARCH("False Positive",D1526)), "False Positive", "Irrelevant"))), "")</f>
        <v/>
      </c>
      <c r="J1526" s="7" t="s">
        <v>3753</v>
      </c>
      <c r="K1526" s="7" t="s">
        <v>3354</v>
      </c>
      <c r="L1526" s="9">
        <v>44988</v>
      </c>
      <c r="M1526" s="13">
        <v>0.54907407407407405</v>
      </c>
      <c r="N1526" s="14">
        <v>204440003499006</v>
      </c>
      <c r="O1526" s="7">
        <f>IF(LEN(TRIM($A1526))=0,0,LEN($A1526)-LEN(SUBSTITUTE($A1526," ",""))+1)</f>
        <v>2</v>
      </c>
      <c r="P1526">
        <f t="shared" si="23"/>
        <v>3411</v>
      </c>
    </row>
    <row r="1527" spans="1:16" ht="64" x14ac:dyDescent="0.2">
      <c r="A1527" s="8" t="s">
        <v>1946</v>
      </c>
      <c r="C1527" s="7" t="s">
        <v>4</v>
      </c>
      <c r="K1527" s="7" t="s">
        <v>3354</v>
      </c>
      <c r="L1527" s="9">
        <v>44988</v>
      </c>
      <c r="M1527" s="13">
        <v>0.54907407407407405</v>
      </c>
      <c r="N1527" s="14">
        <v>204440003499006</v>
      </c>
      <c r="P1527" t="str">
        <f t="shared" si="23"/>
        <v/>
      </c>
    </row>
    <row r="1528" spans="1:16" ht="16" x14ac:dyDescent="0.2">
      <c r="A1528" s="8" t="s">
        <v>2956</v>
      </c>
      <c r="C1528" s="7" t="s">
        <v>2</v>
      </c>
      <c r="D1528" s="7" t="s">
        <v>3400</v>
      </c>
      <c r="E1528" s="7" t="str">
        <f>IF(OR(D1528="", D1528="___"),"", LEFT(D1528,FIND(" &gt;",D1528)-1))</f>
        <v>Failure</v>
      </c>
      <c r="F1528" s="7" t="str">
        <f>IF(OR(E1528="Success",E1528="Qualified Success"),"Current",IF(E1528="Failure",IF(RIGHT(D1528,6)="Future","Future",IF(RIGHT(D1528,10)="Irrelevant","Irrelevant","Current")),""))</f>
        <v>Current</v>
      </c>
      <c r="G1528" s="7" t="str">
        <f>IF(OR(ISBLANK(D1528),D1528="Unclassifiable &gt;"),"",IF(ISNUMBER(SEARCH("Utterance",D1528)),"Utterance",IF(ISNUMBER(SEARCH("Response",D1528)),"Response",IF(ISNUMBER(SEARCH("Interaction",D1528)),"Interaction",IF(ISNUMBER(SEARCH("System",D1528)),"System","")))))</f>
        <v>Interaction</v>
      </c>
      <c r="H1528" s="7" t="str">
        <f>IF(G1528="Utterance", IF(ISNUMBER(SEARCH("Unrecognized",D1528)), "Unrecognized", IF(ISNUMBER(SEARCH("Mismatched",D1528)), "Mismatched", IF(ISNUMBER(SEARCH("False Positive",D1528)), "False Positive", "Irrelevant"))), "")</f>
        <v/>
      </c>
      <c r="J1528" s="7" t="s">
        <v>3434</v>
      </c>
      <c r="K1528" s="7" t="s">
        <v>3354</v>
      </c>
      <c r="L1528" s="9">
        <v>44988</v>
      </c>
      <c r="M1528" s="13">
        <v>0.55130787037037032</v>
      </c>
      <c r="N1528" s="14">
        <v>202000627325623</v>
      </c>
      <c r="O1528" s="7">
        <f>IF(LEN(TRIM($A1528))=0,0,LEN($A1528)-LEN(SUBSTITUTE($A1528," ",""))+1)</f>
        <v>2</v>
      </c>
      <c r="P1528">
        <f t="shared" si="23"/>
        <v>412</v>
      </c>
    </row>
    <row r="1529" spans="1:16" ht="16" x14ac:dyDescent="0.2">
      <c r="A1529" s="8" t="s">
        <v>269</v>
      </c>
      <c r="B1529" s="7" t="s">
        <v>3487</v>
      </c>
      <c r="C1529" s="7" t="s">
        <v>2</v>
      </c>
      <c r="D1529" s="7" t="s">
        <v>3389</v>
      </c>
      <c r="E1529" s="7" t="str">
        <f>IF(OR(D1529="", D1529="___"),"", LEFT(D1529,FIND(" &gt;",D1529)-1))</f>
        <v>Success</v>
      </c>
      <c r="F1529" s="7" t="str">
        <f>IF(OR(E1529="Success",E1529="Qualified Success"),"Current",IF(E1529="Failure",IF(RIGHT(D1529,6)="Future","Future",IF(RIGHT(D1529,10)="Irrelevant","Irrelevant","Current")),""))</f>
        <v>Current</v>
      </c>
      <c r="G1529" s="7" t="str">
        <f>IF(OR(ISBLANK(D1529),D1529="Unclassifiable &gt;"),"",IF(ISNUMBER(SEARCH("Utterance",D1529)),"Utterance",IF(ISNUMBER(SEARCH("Response",D1529)),"Response",IF(ISNUMBER(SEARCH("Interaction",D1529)),"Interaction",IF(ISNUMBER(SEARCH("System",D1529)),"System","")))))</f>
        <v/>
      </c>
      <c r="H1529" s="7" t="str">
        <f>IF(G1529="Utterance", IF(ISNUMBER(SEARCH("Unrecognized",D1529)), "Unrecognized", IF(ISNUMBER(SEARCH("Mismatched",D1529)), "Mismatched", IF(ISNUMBER(SEARCH("False Positive",D1529)), "False Positive", "Irrelevant"))), "")</f>
        <v/>
      </c>
      <c r="J1529" s="7" t="s">
        <v>3428</v>
      </c>
      <c r="K1529" s="7" t="s">
        <v>3354</v>
      </c>
      <c r="L1529" s="9">
        <v>44988</v>
      </c>
      <c r="M1529" s="13">
        <v>0.55133101851851851</v>
      </c>
      <c r="N1529" s="14">
        <v>204440003494036</v>
      </c>
      <c r="O1529" s="7">
        <f>IF(LEN(TRIM($A1529))=0,0,LEN($A1529)-LEN(SUBSTITUTE($A1529," ",""))+1)</f>
        <v>3</v>
      </c>
      <c r="P1529">
        <f t="shared" si="23"/>
        <v>3411</v>
      </c>
    </row>
    <row r="1530" spans="1:16" ht="64" x14ac:dyDescent="0.2">
      <c r="A1530" s="8" t="s">
        <v>270</v>
      </c>
      <c r="C1530" s="7" t="s">
        <v>4</v>
      </c>
      <c r="K1530" s="7" t="s">
        <v>3354</v>
      </c>
      <c r="L1530" s="9">
        <v>44988</v>
      </c>
      <c r="M1530" s="13">
        <v>0.55133101851851851</v>
      </c>
      <c r="N1530" s="14">
        <v>204440003494036</v>
      </c>
      <c r="P1530" t="str">
        <f t="shared" si="23"/>
        <v/>
      </c>
    </row>
    <row r="1531" spans="1:16" ht="64" x14ac:dyDescent="0.2">
      <c r="A1531" s="8" t="s">
        <v>2957</v>
      </c>
      <c r="C1531" s="7" t="s">
        <v>4</v>
      </c>
      <c r="K1531" s="7" t="s">
        <v>3354</v>
      </c>
      <c r="L1531" s="9">
        <v>44988</v>
      </c>
      <c r="M1531" s="13">
        <v>0.55133101851851851</v>
      </c>
      <c r="N1531" s="14">
        <v>202000627325623</v>
      </c>
      <c r="P1531" t="str">
        <f t="shared" si="23"/>
        <v/>
      </c>
    </row>
    <row r="1532" spans="1:16" ht="16" x14ac:dyDescent="0.2">
      <c r="A1532" s="8" t="s">
        <v>158</v>
      </c>
      <c r="C1532" s="7" t="s">
        <v>2</v>
      </c>
      <c r="D1532" s="7" t="s">
        <v>3389</v>
      </c>
      <c r="E1532" s="7" t="str">
        <f>IF(OR(D1532="", D1532="___"),"", LEFT(D1532,FIND(" &gt;",D1532)-1))</f>
        <v>Success</v>
      </c>
      <c r="F1532" s="7" t="str">
        <f>IF(OR(E1532="Success",E1532="Qualified Success"),"Current",IF(E1532="Failure",IF(RIGHT(D1532,6)="Future","Future",IF(RIGHT(D1532,10)="Irrelevant","Irrelevant","Current")),""))</f>
        <v>Current</v>
      </c>
      <c r="G1532" s="7" t="str">
        <f>IF(OR(ISBLANK(D1532),D1532="Unclassifiable &gt;"),"",IF(ISNUMBER(SEARCH("Utterance",D1532)),"Utterance",IF(ISNUMBER(SEARCH("Response",D1532)),"Response",IF(ISNUMBER(SEARCH("Interaction",D1532)),"Interaction",IF(ISNUMBER(SEARCH("System",D1532)),"System","")))))</f>
        <v/>
      </c>
      <c r="H1532" s="7" t="str">
        <f>IF(G1532="Utterance", IF(ISNUMBER(SEARCH("Unrecognized",D1532)), "Unrecognized", IF(ISNUMBER(SEARCH("Mismatched",D1532)), "Mismatched", IF(ISNUMBER(SEARCH("False Positive",D1532)), "False Positive", "Irrelevant"))), "")</f>
        <v/>
      </c>
      <c r="J1532" s="7" t="s">
        <v>3744</v>
      </c>
      <c r="K1532" s="7" t="s">
        <v>3353</v>
      </c>
      <c r="L1532" s="9">
        <v>44988</v>
      </c>
      <c r="M1532" s="13">
        <v>0.55197916666666669</v>
      </c>
      <c r="N1532" s="14">
        <v>202000285415116</v>
      </c>
      <c r="O1532" s="7">
        <f>IF(LEN(TRIM($A1532))=0,0,LEN($A1532)-LEN(SUBSTITUTE($A1532," ",""))+1)</f>
        <v>4</v>
      </c>
      <c r="P1532">
        <f t="shared" si="23"/>
        <v>3411</v>
      </c>
    </row>
    <row r="1533" spans="1:16" ht="128" x14ac:dyDescent="0.2">
      <c r="A1533" s="8" t="s">
        <v>1839</v>
      </c>
      <c r="C1533" s="7" t="s">
        <v>4</v>
      </c>
      <c r="K1533" s="7" t="s">
        <v>3353</v>
      </c>
      <c r="L1533" s="9">
        <v>44988</v>
      </c>
      <c r="M1533" s="13">
        <v>0.55197916666666669</v>
      </c>
      <c r="N1533" s="14">
        <v>202000285415116</v>
      </c>
      <c r="P1533" t="str">
        <f t="shared" si="23"/>
        <v/>
      </c>
    </row>
    <row r="1534" spans="1:16" ht="16" x14ac:dyDescent="0.2">
      <c r="A1534" s="8" t="s">
        <v>1974</v>
      </c>
      <c r="C1534" s="7" t="s">
        <v>2</v>
      </c>
      <c r="D1534" s="7" t="s">
        <v>3391</v>
      </c>
      <c r="E1534" s="7" t="str">
        <f>IF(OR(D1534="", D1534="___"),"", LEFT(D1534,FIND(" &gt;",D1534)-1))</f>
        <v>Failure</v>
      </c>
      <c r="F1534" s="7" t="str">
        <f>IF(OR(E1534="Success",E1534="Qualified Success"),"Current",IF(E1534="Failure",IF(RIGHT(D1534,6)="Future","Future",IF(RIGHT(D1534,10)="Irrelevant","Irrelevant","Current")),""))</f>
        <v>Current</v>
      </c>
      <c r="G1534" s="7" t="str">
        <f>IF(OR(ISBLANK(D1534),D1534="Unclassifiable &gt;"),"",IF(ISNUMBER(SEARCH("Utterance",D1534)),"Utterance",IF(ISNUMBER(SEARCH("Response",D1534)),"Response",IF(ISNUMBER(SEARCH("Interaction",D1534)),"Interaction",IF(ISNUMBER(SEARCH("System",D1534)),"System","")))))</f>
        <v>Utterance</v>
      </c>
      <c r="H1534" s="7" t="str">
        <f>IF(G1534="Utterance", IF(ISNUMBER(SEARCH("Unrecognized",D1534)), "Unrecognized", IF(ISNUMBER(SEARCH("Mismatched",D1534)), "Mismatched", IF(ISNUMBER(SEARCH("False Positive",D1534)), "False Positive", "Irrelevant"))), "")</f>
        <v>Mismatched</v>
      </c>
      <c r="J1534" s="7" t="s">
        <v>3741</v>
      </c>
      <c r="K1534" s="7" t="s">
        <v>3353</v>
      </c>
      <c r="L1534" s="9">
        <v>44988</v>
      </c>
      <c r="M1534" s="13">
        <v>0.55243055555555554</v>
      </c>
      <c r="N1534" s="14">
        <v>204440003490079</v>
      </c>
      <c r="O1534" s="7">
        <f>IF(LEN(TRIM($A1534))=0,0,LEN($A1534)-LEN(SUBSTITUTE($A1534," ",""))+1)</f>
        <v>12</v>
      </c>
      <c r="P1534">
        <f t="shared" si="23"/>
        <v>705</v>
      </c>
    </row>
    <row r="1535" spans="1:16" ht="208" x14ac:dyDescent="0.2">
      <c r="A1535" s="8" t="s">
        <v>1256</v>
      </c>
      <c r="C1535" s="7" t="s">
        <v>4</v>
      </c>
      <c r="K1535" s="7" t="s">
        <v>3353</v>
      </c>
      <c r="L1535" s="9">
        <v>44988</v>
      </c>
      <c r="M1535" s="13">
        <v>0.55243055555555554</v>
      </c>
      <c r="N1535" s="14">
        <v>204440003490079</v>
      </c>
      <c r="P1535" t="str">
        <f t="shared" si="23"/>
        <v/>
      </c>
    </row>
    <row r="1536" spans="1:16" ht="16" x14ac:dyDescent="0.2">
      <c r="A1536" s="8" t="s">
        <v>2185</v>
      </c>
      <c r="C1536" s="7" t="s">
        <v>2</v>
      </c>
      <c r="D1536" s="7" t="s">
        <v>3389</v>
      </c>
      <c r="E1536" s="7" t="str">
        <f>IF(OR(D1536="", D1536="___"),"", LEFT(D1536,FIND(" &gt;",D1536)-1))</f>
        <v>Success</v>
      </c>
      <c r="F1536" s="7" t="str">
        <f>IF(OR(E1536="Success",E1536="Qualified Success"),"Current",IF(E1536="Failure",IF(RIGHT(D1536,6)="Future","Future",IF(RIGHT(D1536,10)="Irrelevant","Irrelevant","Current")),""))</f>
        <v>Current</v>
      </c>
      <c r="G1536" s="7" t="str">
        <f>IF(OR(ISBLANK(D1536),D1536="Unclassifiable &gt;"),"",IF(ISNUMBER(SEARCH("Utterance",D1536)),"Utterance",IF(ISNUMBER(SEARCH("Response",D1536)),"Response",IF(ISNUMBER(SEARCH("Interaction",D1536)),"Interaction",IF(ISNUMBER(SEARCH("System",D1536)),"System","")))))</f>
        <v/>
      </c>
      <c r="H1536" s="7" t="str">
        <f>IF(G1536="Utterance", IF(ISNUMBER(SEARCH("Unrecognized",D1536)), "Unrecognized", IF(ISNUMBER(SEARCH("Mismatched",D1536)), "Mismatched", IF(ISNUMBER(SEARCH("False Positive",D1536)), "False Positive", "Irrelevant"))), "")</f>
        <v/>
      </c>
      <c r="J1536" s="7" t="s">
        <v>3751</v>
      </c>
      <c r="K1536" s="7" t="s">
        <v>3353</v>
      </c>
      <c r="L1536" s="9">
        <v>44988</v>
      </c>
      <c r="M1536" s="13">
        <v>0.55251157407407414</v>
      </c>
      <c r="N1536" s="14">
        <v>204440003497101</v>
      </c>
      <c r="O1536" s="7">
        <f>IF(LEN(TRIM($A1536))=0,0,LEN($A1536)-LEN(SUBSTITUTE($A1536," ",""))+1)</f>
        <v>4</v>
      </c>
      <c r="P1536">
        <f t="shared" si="23"/>
        <v>3411</v>
      </c>
    </row>
    <row r="1537" spans="1:16" ht="80" x14ac:dyDescent="0.2">
      <c r="A1537" s="8" t="s">
        <v>2018</v>
      </c>
      <c r="C1537" s="7" t="s">
        <v>4</v>
      </c>
      <c r="K1537" s="7" t="s">
        <v>3353</v>
      </c>
      <c r="L1537" s="9">
        <v>44988</v>
      </c>
      <c r="M1537" s="13">
        <v>0.55251157407407414</v>
      </c>
      <c r="N1537" s="14">
        <v>204440003497101</v>
      </c>
      <c r="P1537" t="str">
        <f t="shared" si="23"/>
        <v/>
      </c>
    </row>
    <row r="1538" spans="1:16" ht="16" x14ac:dyDescent="0.2">
      <c r="A1538" s="8" t="s">
        <v>1972</v>
      </c>
      <c r="C1538" s="7" t="s">
        <v>2</v>
      </c>
      <c r="D1538" s="7" t="s">
        <v>3389</v>
      </c>
      <c r="E1538" s="7" t="str">
        <f>IF(OR(D1538="", D1538="___"),"", LEFT(D1538,FIND(" &gt;",D1538)-1))</f>
        <v>Success</v>
      </c>
      <c r="F1538" s="7" t="str">
        <f>IF(OR(E1538="Success",E1538="Qualified Success"),"Current",IF(E1538="Failure",IF(RIGHT(D1538,6)="Future","Future",IF(RIGHT(D1538,10)="Irrelevant","Irrelevant","Current")),""))</f>
        <v>Current</v>
      </c>
      <c r="G1538" s="7" t="str">
        <f>IF(OR(ISBLANK(D1538),D1538="Unclassifiable &gt;"),"",IF(ISNUMBER(SEARCH("Utterance",D1538)),"Utterance",IF(ISNUMBER(SEARCH("Response",D1538)),"Response",IF(ISNUMBER(SEARCH("Interaction",D1538)),"Interaction",IF(ISNUMBER(SEARCH("System",D1538)),"System","")))))</f>
        <v/>
      </c>
      <c r="H1538" s="7" t="str">
        <f>IF(G1538="Utterance", IF(ISNUMBER(SEARCH("Unrecognized",D1538)), "Unrecognized", IF(ISNUMBER(SEARCH("Mismatched",D1538)), "Mismatched", IF(ISNUMBER(SEARCH("False Positive",D1538)), "False Positive", "Irrelevant"))), "")</f>
        <v/>
      </c>
      <c r="J1538" s="7" t="s">
        <v>213</v>
      </c>
      <c r="K1538" s="7" t="s">
        <v>3353</v>
      </c>
      <c r="L1538" s="9">
        <v>44988</v>
      </c>
      <c r="M1538" s="13">
        <v>0.55435185185185187</v>
      </c>
      <c r="N1538" s="14">
        <v>204440003490079</v>
      </c>
      <c r="O1538" s="7">
        <f>IF(LEN(TRIM($A1538))=0,0,LEN($A1538)-LEN(SUBSTITUTE($A1538," ",""))+1)</f>
        <v>3</v>
      </c>
      <c r="P1538">
        <f t="shared" si="23"/>
        <v>3411</v>
      </c>
    </row>
    <row r="1539" spans="1:16" ht="288" x14ac:dyDescent="0.2">
      <c r="A1539" s="8" t="s">
        <v>1901</v>
      </c>
      <c r="C1539" s="7" t="s">
        <v>4</v>
      </c>
      <c r="K1539" s="7" t="s">
        <v>3353</v>
      </c>
      <c r="L1539" s="9">
        <v>44988</v>
      </c>
      <c r="M1539" s="13">
        <v>0.55435185185185187</v>
      </c>
      <c r="N1539" s="14">
        <v>204440003490079</v>
      </c>
      <c r="P1539" t="str">
        <f t="shared" ref="P1539:P1602" si="24">IF(D1539="", "", COUNTIF($D$1:$D$12000, D1539))</f>
        <v/>
      </c>
    </row>
    <row r="1540" spans="1:16" ht="16" x14ac:dyDescent="0.2">
      <c r="A1540" s="8" t="s">
        <v>2052</v>
      </c>
      <c r="C1540" s="7" t="s">
        <v>2</v>
      </c>
      <c r="D1540" s="7" t="s">
        <v>3389</v>
      </c>
      <c r="E1540" s="7" t="str">
        <f>IF(OR(D1540="", D1540="___"),"", LEFT(D1540,FIND(" &gt;",D1540)-1))</f>
        <v>Success</v>
      </c>
      <c r="F1540" s="7" t="str">
        <f>IF(OR(E1540="Success",E1540="Qualified Success"),"Current",IF(E1540="Failure",IF(RIGHT(D1540,6)="Future","Future",IF(RIGHT(D1540,10)="Irrelevant","Irrelevant","Current")),""))</f>
        <v>Current</v>
      </c>
      <c r="G1540" s="7" t="str">
        <f>IF(OR(ISBLANK(D1540),D1540="Unclassifiable &gt;"),"",IF(ISNUMBER(SEARCH("Utterance",D1540)),"Utterance",IF(ISNUMBER(SEARCH("Response",D1540)),"Response",IF(ISNUMBER(SEARCH("Interaction",D1540)),"Interaction",IF(ISNUMBER(SEARCH("System",D1540)),"System","")))))</f>
        <v/>
      </c>
      <c r="H1540" s="7" t="str">
        <f>IF(G1540="Utterance", IF(ISNUMBER(SEARCH("Unrecognized",D1540)), "Unrecognized", IF(ISNUMBER(SEARCH("Mismatched",D1540)), "Mismatched", IF(ISNUMBER(SEARCH("False Positive",D1540)), "False Positive", "Irrelevant"))), "")</f>
        <v/>
      </c>
      <c r="J1540" s="7" t="s">
        <v>3449</v>
      </c>
      <c r="K1540" s="7" t="s">
        <v>3354</v>
      </c>
      <c r="L1540" s="9">
        <v>44988</v>
      </c>
      <c r="M1540" s="13">
        <v>0.55464120370370373</v>
      </c>
      <c r="N1540" s="14">
        <v>204440003492798</v>
      </c>
      <c r="O1540" s="7">
        <f>IF(LEN(TRIM($A1540))=0,0,LEN($A1540)-LEN(SUBSTITUTE($A1540," ",""))+1)</f>
        <v>11</v>
      </c>
      <c r="P1540">
        <f t="shared" si="24"/>
        <v>3411</v>
      </c>
    </row>
    <row r="1541" spans="1:16" ht="32" x14ac:dyDescent="0.2">
      <c r="A1541" s="8" t="s">
        <v>1322</v>
      </c>
      <c r="C1541" s="7" t="s">
        <v>4</v>
      </c>
      <c r="K1541" s="7" t="s">
        <v>3354</v>
      </c>
      <c r="L1541" s="9">
        <v>44988</v>
      </c>
      <c r="M1541" s="13">
        <v>0.55464120370370373</v>
      </c>
      <c r="N1541" s="14">
        <v>204440003492798</v>
      </c>
      <c r="P1541" t="str">
        <f t="shared" si="24"/>
        <v/>
      </c>
    </row>
    <row r="1542" spans="1:16" ht="16" x14ac:dyDescent="0.2">
      <c r="A1542" s="8" t="s">
        <v>302</v>
      </c>
      <c r="B1542" s="7" t="s">
        <v>3487</v>
      </c>
      <c r="C1542" s="7" t="s">
        <v>2</v>
      </c>
      <c r="D1542" s="7" t="s">
        <v>3389</v>
      </c>
      <c r="E1542" s="7" t="str">
        <f>IF(OR(D1542="", D1542="___"),"", LEFT(D1542,FIND(" &gt;",D1542)-1))</f>
        <v>Success</v>
      </c>
      <c r="F1542" s="7" t="str">
        <f>IF(OR(E1542="Success",E1542="Qualified Success"),"Current",IF(E1542="Failure",IF(RIGHT(D1542,6)="Future","Future",IF(RIGHT(D1542,10)="Irrelevant","Irrelevant","Current")),""))</f>
        <v>Current</v>
      </c>
      <c r="G1542" s="7" t="str">
        <f>IF(OR(ISBLANK(D1542),D1542="Unclassifiable &gt;"),"",IF(ISNUMBER(SEARCH("Utterance",D1542)),"Utterance",IF(ISNUMBER(SEARCH("Response",D1542)),"Response",IF(ISNUMBER(SEARCH("Interaction",D1542)),"Interaction",IF(ISNUMBER(SEARCH("System",D1542)),"System","")))))</f>
        <v/>
      </c>
      <c r="H1542" s="7" t="str">
        <f>IF(G1542="Utterance", IF(ISNUMBER(SEARCH("Unrecognized",D1542)), "Unrecognized", IF(ISNUMBER(SEARCH("Mismatched",D1542)), "Mismatched", IF(ISNUMBER(SEARCH("False Positive",D1542)), "False Positive", "Irrelevant"))), "")</f>
        <v/>
      </c>
      <c r="J1542" s="7" t="s">
        <v>3428</v>
      </c>
      <c r="K1542" s="7" t="s">
        <v>3354</v>
      </c>
      <c r="L1542" s="9">
        <v>44988</v>
      </c>
      <c r="M1542" s="13">
        <v>0.55777777777777782</v>
      </c>
      <c r="N1542" s="14">
        <v>204440003539722</v>
      </c>
      <c r="O1542" s="7">
        <f>IF(LEN(TRIM($A1542))=0,0,LEN($A1542)-LEN(SUBSTITUTE($A1542," ",""))+1)</f>
        <v>3</v>
      </c>
      <c r="P1542">
        <f t="shared" si="24"/>
        <v>3411</v>
      </c>
    </row>
    <row r="1543" spans="1:16" ht="64" x14ac:dyDescent="0.2">
      <c r="A1543" s="8" t="s">
        <v>220</v>
      </c>
      <c r="C1543" s="7" t="s">
        <v>4</v>
      </c>
      <c r="K1543" s="7" t="s">
        <v>3354</v>
      </c>
      <c r="L1543" s="9">
        <v>44988</v>
      </c>
      <c r="M1543" s="13">
        <v>0.55777777777777782</v>
      </c>
      <c r="N1543" s="14">
        <v>204440003539722</v>
      </c>
      <c r="P1543" t="str">
        <f t="shared" si="24"/>
        <v/>
      </c>
    </row>
    <row r="1544" spans="1:16" ht="16" x14ac:dyDescent="0.2">
      <c r="A1544" s="8" t="s">
        <v>1914</v>
      </c>
      <c r="C1544" s="7" t="s">
        <v>2</v>
      </c>
      <c r="D1544" s="7" t="s">
        <v>3389</v>
      </c>
      <c r="E1544" s="7" t="str">
        <f>IF(OR(D1544="", D1544="___"),"", LEFT(D1544,FIND(" &gt;",D1544)-1))</f>
        <v>Success</v>
      </c>
      <c r="F1544" s="7" t="str">
        <f>IF(OR(E1544="Success",E1544="Qualified Success"),"Current",IF(E1544="Failure",IF(RIGHT(D1544,6)="Future","Future",IF(RIGHT(D1544,10)="Irrelevant","Irrelevant","Current")),""))</f>
        <v>Current</v>
      </c>
      <c r="G1544" s="7" t="str">
        <f>IF(OR(ISBLANK(D1544),D1544="Unclassifiable &gt;"),"",IF(ISNUMBER(SEARCH("Utterance",D1544)),"Utterance",IF(ISNUMBER(SEARCH("Response",D1544)),"Response",IF(ISNUMBER(SEARCH("Interaction",D1544)),"Interaction",IF(ISNUMBER(SEARCH("System",D1544)),"System","")))))</f>
        <v/>
      </c>
      <c r="H1544" s="7" t="str">
        <f>IF(G1544="Utterance", IF(ISNUMBER(SEARCH("Unrecognized",D1544)), "Unrecognized", IF(ISNUMBER(SEARCH("Mismatched",D1544)), "Mismatched", IF(ISNUMBER(SEARCH("False Positive",D1544)), "False Positive", "Irrelevant"))), "")</f>
        <v/>
      </c>
      <c r="J1544" s="7" t="s">
        <v>3747</v>
      </c>
      <c r="K1544" s="7" t="s">
        <v>3354</v>
      </c>
      <c r="L1544" s="9">
        <v>44988</v>
      </c>
      <c r="M1544" s="13">
        <v>0.55795138888888884</v>
      </c>
      <c r="N1544" s="14">
        <v>204440003539722</v>
      </c>
      <c r="O1544" s="7">
        <f>IF(LEN(TRIM($A1544))=0,0,LEN($A1544)-LEN(SUBSTITUTE($A1544," ",""))+1)</f>
        <v>1</v>
      </c>
      <c r="P1544">
        <f t="shared" si="24"/>
        <v>3411</v>
      </c>
    </row>
    <row r="1545" spans="1:16" ht="32" x14ac:dyDescent="0.2">
      <c r="A1545" s="8" t="s">
        <v>506</v>
      </c>
      <c r="C1545" s="7" t="s">
        <v>4</v>
      </c>
      <c r="K1545" s="7" t="s">
        <v>3354</v>
      </c>
      <c r="L1545" s="9">
        <v>44988</v>
      </c>
      <c r="M1545" s="13">
        <v>0.55795138888888884</v>
      </c>
      <c r="N1545" s="14">
        <v>204440003539722</v>
      </c>
      <c r="P1545" t="str">
        <f t="shared" si="24"/>
        <v/>
      </c>
    </row>
    <row r="1546" spans="1:16" ht="16" x14ac:dyDescent="0.2">
      <c r="A1546" s="8" t="s">
        <v>1</v>
      </c>
      <c r="B1546" s="7" t="s">
        <v>3487</v>
      </c>
      <c r="C1546" s="7" t="s">
        <v>2</v>
      </c>
      <c r="D1546" s="7" t="s">
        <v>3389</v>
      </c>
      <c r="E1546" s="7" t="str">
        <f>IF(OR(D1546="", D1546="___"),"", LEFT(D1546,FIND(" &gt;",D1546)-1))</f>
        <v>Success</v>
      </c>
      <c r="F1546" s="7" t="str">
        <f>IF(OR(E1546="Success",E1546="Qualified Success"),"Current",IF(E1546="Failure",IF(RIGHT(D1546,6)="Future","Future",IF(RIGHT(D1546,10)="Irrelevant","Irrelevant","Current")),""))</f>
        <v>Current</v>
      </c>
      <c r="G1546" s="7" t="str">
        <f>IF(OR(ISBLANK(D1546),D1546="Unclassifiable &gt;"),"",IF(ISNUMBER(SEARCH("Utterance",D1546)),"Utterance",IF(ISNUMBER(SEARCH("Response",D1546)),"Response",IF(ISNUMBER(SEARCH("Interaction",D1546)),"Interaction",IF(ISNUMBER(SEARCH("System",D1546)),"System","")))))</f>
        <v/>
      </c>
      <c r="H1546" s="7" t="str">
        <f>IF(G1546="Utterance", IF(ISNUMBER(SEARCH("Unrecognized",D1546)), "Unrecognized", IF(ISNUMBER(SEARCH("Mismatched",D1546)), "Mismatched", IF(ISNUMBER(SEARCH("False Positive",D1546)), "False Positive", "Irrelevant"))), "")</f>
        <v/>
      </c>
      <c r="I1546" s="7" t="s">
        <v>3484</v>
      </c>
      <c r="J1546" s="7" t="s">
        <v>3445</v>
      </c>
      <c r="K1546" s="7" t="s">
        <v>3354</v>
      </c>
      <c r="L1546" s="9">
        <v>44988</v>
      </c>
      <c r="M1546" s="13">
        <v>0.55863425925925925</v>
      </c>
      <c r="N1546" s="14">
        <v>513003486626903</v>
      </c>
      <c r="O1546" s="7">
        <f>IF(LEN(TRIM($A1546))=0,0,LEN($A1546)-LEN(SUBSTITUTE($A1546," ",""))+1)</f>
        <v>5</v>
      </c>
      <c r="P1546">
        <f t="shared" si="24"/>
        <v>3411</v>
      </c>
    </row>
    <row r="1547" spans="1:16" ht="16" x14ac:dyDescent="0.2">
      <c r="A1547" s="8" t="s">
        <v>125</v>
      </c>
      <c r="C1547" s="7" t="s">
        <v>4</v>
      </c>
      <c r="K1547" s="7" t="s">
        <v>3354</v>
      </c>
      <c r="L1547" s="9">
        <v>44988</v>
      </c>
      <c r="M1547" s="13">
        <v>0.55866898148148147</v>
      </c>
      <c r="N1547" s="14">
        <v>513003486626903</v>
      </c>
      <c r="P1547" t="str">
        <f t="shared" si="24"/>
        <v/>
      </c>
    </row>
    <row r="1548" spans="1:16" ht="112" x14ac:dyDescent="0.2">
      <c r="A1548" s="8" t="s">
        <v>143</v>
      </c>
      <c r="C1548" s="7" t="s">
        <v>4</v>
      </c>
      <c r="K1548" s="7" t="s">
        <v>3354</v>
      </c>
      <c r="L1548" s="9">
        <v>44988</v>
      </c>
      <c r="M1548" s="13">
        <v>0.55866898148148147</v>
      </c>
      <c r="N1548" s="14">
        <v>513003486626903</v>
      </c>
      <c r="P1548" t="str">
        <f t="shared" si="24"/>
        <v/>
      </c>
    </row>
    <row r="1549" spans="1:16" ht="16" x14ac:dyDescent="0.2">
      <c r="A1549" s="8" t="s">
        <v>322</v>
      </c>
      <c r="B1549" s="7" t="s">
        <v>3487</v>
      </c>
      <c r="C1549" s="7" t="s">
        <v>2</v>
      </c>
      <c r="D1549" s="7" t="s">
        <v>3389</v>
      </c>
      <c r="E1549" s="7" t="str">
        <f>IF(OR(D1549="", D1549="___"),"", LEFT(D1549,FIND(" &gt;",D1549)-1))</f>
        <v>Success</v>
      </c>
      <c r="F1549" s="7" t="str">
        <f>IF(OR(E1549="Success",E1549="Qualified Success"),"Current",IF(E1549="Failure",IF(RIGHT(D1549,6)="Future","Future",IF(RIGHT(D1549,10)="Irrelevant","Irrelevant","Current")),""))</f>
        <v>Current</v>
      </c>
      <c r="G1549" s="7" t="str">
        <f>IF(OR(ISBLANK(D1549),D1549="Unclassifiable &gt;"),"",IF(ISNUMBER(SEARCH("Utterance",D1549)),"Utterance",IF(ISNUMBER(SEARCH("Response",D1549)),"Response",IF(ISNUMBER(SEARCH("Interaction",D1549)),"Interaction",IF(ISNUMBER(SEARCH("System",D1549)),"System","")))))</f>
        <v/>
      </c>
      <c r="H1549" s="7" t="str">
        <f>IF(G1549="Utterance", IF(ISNUMBER(SEARCH("Unrecognized",D1549)), "Unrecognized", IF(ISNUMBER(SEARCH("Mismatched",D1549)), "Mismatched", IF(ISNUMBER(SEARCH("False Positive",D1549)), "False Positive", "Irrelevant"))), "")</f>
        <v/>
      </c>
      <c r="J1549" s="7" t="s">
        <v>3758</v>
      </c>
      <c r="K1549" s="7" t="s">
        <v>3354</v>
      </c>
      <c r="L1549" s="9">
        <v>44988</v>
      </c>
      <c r="M1549" s="13">
        <v>0.55934027777777773</v>
      </c>
      <c r="N1549" s="14">
        <v>513003486626903</v>
      </c>
      <c r="O1549" s="7">
        <f>IF(LEN(TRIM($A1549))=0,0,LEN($A1549)-LEN(SUBSTITUTE($A1549," ",""))+1)</f>
        <v>4</v>
      </c>
      <c r="P1549">
        <f t="shared" si="24"/>
        <v>3411</v>
      </c>
    </row>
    <row r="1550" spans="1:16" ht="16" x14ac:dyDescent="0.2">
      <c r="A1550" s="8" t="s">
        <v>3364</v>
      </c>
      <c r="C1550" s="7" t="s">
        <v>4</v>
      </c>
      <c r="K1550" s="7" t="s">
        <v>3354</v>
      </c>
      <c r="L1550" s="9">
        <v>44988</v>
      </c>
      <c r="M1550" s="13">
        <v>0.55936342592592592</v>
      </c>
      <c r="N1550" s="14">
        <v>513003486626903</v>
      </c>
      <c r="P1550" t="str">
        <f t="shared" si="24"/>
        <v/>
      </c>
    </row>
    <row r="1551" spans="1:16" ht="32" x14ac:dyDescent="0.2">
      <c r="A1551" s="8" t="s">
        <v>268</v>
      </c>
      <c r="C1551" s="7" t="s">
        <v>4</v>
      </c>
      <c r="K1551" s="7" t="s">
        <v>3354</v>
      </c>
      <c r="L1551" s="9">
        <v>44988</v>
      </c>
      <c r="M1551" s="13">
        <v>0.55936342592592592</v>
      </c>
      <c r="N1551" s="14">
        <v>513003486626903</v>
      </c>
      <c r="P1551" t="str">
        <f t="shared" si="24"/>
        <v/>
      </c>
    </row>
    <row r="1552" spans="1:16" ht="16" x14ac:dyDescent="0.2">
      <c r="A1552" s="8" t="s">
        <v>1058</v>
      </c>
      <c r="C1552" s="7" t="s">
        <v>2</v>
      </c>
      <c r="D1552" s="7" t="s">
        <v>3389</v>
      </c>
      <c r="E1552" s="7" t="str">
        <f>IF(OR(D1552="", D1552="___"),"", LEFT(D1552,FIND(" &gt;",D1552)-1))</f>
        <v>Success</v>
      </c>
      <c r="F1552" s="7" t="str">
        <f>IF(OR(E1552="Success",E1552="Qualified Success"),"Current",IF(E1552="Failure",IF(RIGHT(D1552,6)="Future","Future",IF(RIGHT(D1552,10)="Irrelevant","Irrelevant","Current")),""))</f>
        <v>Current</v>
      </c>
      <c r="G1552" s="7" t="str">
        <f>IF(OR(ISBLANK(D1552),D1552="Unclassifiable &gt;"),"",IF(ISNUMBER(SEARCH("Utterance",D1552)),"Utterance",IF(ISNUMBER(SEARCH("Response",D1552)),"Response",IF(ISNUMBER(SEARCH("Interaction",D1552)),"Interaction",IF(ISNUMBER(SEARCH("System",D1552)),"System","")))))</f>
        <v/>
      </c>
      <c r="H1552" s="7" t="str">
        <f>IF(G1552="Utterance", IF(ISNUMBER(SEARCH("Unrecognized",D1552)), "Unrecognized", IF(ISNUMBER(SEARCH("Mismatched",D1552)), "Mismatched", IF(ISNUMBER(SEARCH("False Positive",D1552)), "False Positive", "Irrelevant"))), "")</f>
        <v/>
      </c>
      <c r="J1552" s="7" t="s">
        <v>3431</v>
      </c>
      <c r="K1552" s="7" t="s">
        <v>3354</v>
      </c>
      <c r="L1552" s="9">
        <v>44988</v>
      </c>
      <c r="M1552" s="13">
        <v>0.5594675925925926</v>
      </c>
      <c r="N1552" s="14">
        <v>204440003538282</v>
      </c>
      <c r="O1552" s="7">
        <f>IF(LEN(TRIM($A1552))=0,0,LEN($A1552)-LEN(SUBSTITUTE($A1552," ",""))+1)</f>
        <v>1</v>
      </c>
      <c r="P1552">
        <f t="shared" si="24"/>
        <v>3411</v>
      </c>
    </row>
    <row r="1553" spans="1:16" ht="144" x14ac:dyDescent="0.2">
      <c r="A1553" s="8" t="s">
        <v>357</v>
      </c>
      <c r="C1553" s="7" t="s">
        <v>4</v>
      </c>
      <c r="K1553" s="7" t="s">
        <v>3354</v>
      </c>
      <c r="L1553" s="9">
        <v>44988</v>
      </c>
      <c r="M1553" s="13">
        <v>0.5594675925925926</v>
      </c>
      <c r="N1553" s="14">
        <v>204440003538282</v>
      </c>
      <c r="P1553" t="str">
        <f t="shared" si="24"/>
        <v/>
      </c>
    </row>
    <row r="1554" spans="1:16" ht="16" x14ac:dyDescent="0.2">
      <c r="A1554" s="8" t="s">
        <v>302</v>
      </c>
      <c r="B1554" s="7" t="s">
        <v>3487</v>
      </c>
      <c r="C1554" s="7" t="s">
        <v>2</v>
      </c>
      <c r="D1554" s="7" t="s">
        <v>3389</v>
      </c>
      <c r="E1554" s="7" t="str">
        <f>IF(OR(D1554="", D1554="___"),"", LEFT(D1554,FIND(" &gt;",D1554)-1))</f>
        <v>Success</v>
      </c>
      <c r="F1554" s="7" t="str">
        <f>IF(OR(E1554="Success",E1554="Qualified Success"),"Current",IF(E1554="Failure",IF(RIGHT(D1554,6)="Future","Future",IF(RIGHT(D1554,10)="Irrelevant","Irrelevant","Current")),""))</f>
        <v>Current</v>
      </c>
      <c r="G1554" s="7" t="str">
        <f>IF(OR(ISBLANK(D1554),D1554="Unclassifiable &gt;"),"",IF(ISNUMBER(SEARCH("Utterance",D1554)),"Utterance",IF(ISNUMBER(SEARCH("Response",D1554)),"Response",IF(ISNUMBER(SEARCH("Interaction",D1554)),"Interaction",IF(ISNUMBER(SEARCH("System",D1554)),"System","")))))</f>
        <v/>
      </c>
      <c r="H1554" s="7" t="str">
        <f>IF(G1554="Utterance", IF(ISNUMBER(SEARCH("Unrecognized",D1554)), "Unrecognized", IF(ISNUMBER(SEARCH("Mismatched",D1554)), "Mismatched", IF(ISNUMBER(SEARCH("False Positive",D1554)), "False Positive", "Irrelevant"))), "")</f>
        <v/>
      </c>
      <c r="J1554" s="7" t="s">
        <v>3428</v>
      </c>
      <c r="K1554" s="7" t="s">
        <v>3354</v>
      </c>
      <c r="L1554" s="9">
        <v>44988</v>
      </c>
      <c r="M1554" s="13">
        <v>0.56077546296296299</v>
      </c>
      <c r="N1554" s="14">
        <v>204440003540815</v>
      </c>
      <c r="O1554" s="7">
        <f>IF(LEN(TRIM($A1554))=0,0,LEN($A1554)-LEN(SUBSTITUTE($A1554," ",""))+1)</f>
        <v>3</v>
      </c>
      <c r="P1554">
        <f t="shared" si="24"/>
        <v>3411</v>
      </c>
    </row>
    <row r="1555" spans="1:16" ht="64" x14ac:dyDescent="0.2">
      <c r="A1555" s="8" t="s">
        <v>220</v>
      </c>
      <c r="C1555" s="7" t="s">
        <v>4</v>
      </c>
      <c r="K1555" s="7" t="s">
        <v>3354</v>
      </c>
      <c r="L1555" s="9">
        <v>44988</v>
      </c>
      <c r="M1555" s="13">
        <v>0.56077546296296299</v>
      </c>
      <c r="N1555" s="14">
        <v>204440003540815</v>
      </c>
      <c r="P1555" t="str">
        <f t="shared" si="24"/>
        <v/>
      </c>
    </row>
    <row r="1556" spans="1:16" ht="16" x14ac:dyDescent="0.2">
      <c r="A1556" s="8" t="s">
        <v>2877</v>
      </c>
      <c r="C1556" s="7" t="s">
        <v>2</v>
      </c>
      <c r="D1556" s="7" t="s">
        <v>3391</v>
      </c>
      <c r="E1556" s="7" t="str">
        <f>IF(OR(D1556="", D1556="___"),"", LEFT(D1556,FIND(" &gt;",D1556)-1))</f>
        <v>Failure</v>
      </c>
      <c r="F1556" s="7" t="str">
        <f>IF(OR(E1556="Success",E1556="Qualified Success"),"Current",IF(E1556="Failure",IF(RIGHT(D1556,6)="Future","Future",IF(RIGHT(D1556,10)="Irrelevant","Irrelevant","Current")),""))</f>
        <v>Current</v>
      </c>
      <c r="G1556" s="7" t="str">
        <f>IF(OR(ISBLANK(D1556),D1556="Unclassifiable &gt;"),"",IF(ISNUMBER(SEARCH("Utterance",D1556)),"Utterance",IF(ISNUMBER(SEARCH("Response",D1556)),"Response",IF(ISNUMBER(SEARCH("Interaction",D1556)),"Interaction",IF(ISNUMBER(SEARCH("System",D1556)),"System","")))))</f>
        <v>Utterance</v>
      </c>
      <c r="H1556" s="7" t="str">
        <f>IF(G1556="Utterance", IF(ISNUMBER(SEARCH("Unrecognized",D1556)), "Unrecognized", IF(ISNUMBER(SEARCH("Mismatched",D1556)), "Mismatched", IF(ISNUMBER(SEARCH("False Positive",D1556)), "False Positive", "Irrelevant"))), "")</f>
        <v>Mismatched</v>
      </c>
      <c r="J1556" s="7" t="s">
        <v>3741</v>
      </c>
      <c r="K1556" s="7" t="s">
        <v>3354</v>
      </c>
      <c r="L1556" s="9">
        <v>44988</v>
      </c>
      <c r="M1556" s="13">
        <v>0.56307870370370372</v>
      </c>
      <c r="N1556" s="14">
        <v>202000376414253</v>
      </c>
      <c r="O1556" s="7">
        <f>IF(LEN(TRIM($A1556))=0,0,LEN($A1556)-LEN(SUBSTITUTE($A1556," ",""))+1)</f>
        <v>4</v>
      </c>
      <c r="P1556">
        <f t="shared" si="24"/>
        <v>705</v>
      </c>
    </row>
    <row r="1557" spans="1:16" ht="224" x14ac:dyDescent="0.2">
      <c r="A1557" s="8" t="s">
        <v>3570</v>
      </c>
      <c r="C1557" s="7" t="s">
        <v>4</v>
      </c>
      <c r="K1557" s="7" t="s">
        <v>3354</v>
      </c>
      <c r="L1557" s="9">
        <v>44988</v>
      </c>
      <c r="M1557" s="13">
        <v>0.56309027777777776</v>
      </c>
      <c r="N1557" s="14">
        <v>202000376414253</v>
      </c>
      <c r="P1557" t="str">
        <f t="shared" si="24"/>
        <v/>
      </c>
    </row>
    <row r="1558" spans="1:16" ht="16" x14ac:dyDescent="0.2">
      <c r="A1558" s="8" t="s">
        <v>302</v>
      </c>
      <c r="B1558" s="7" t="s">
        <v>3487</v>
      </c>
      <c r="C1558" s="7" t="s">
        <v>2</v>
      </c>
      <c r="D1558" s="7" t="s">
        <v>3389</v>
      </c>
      <c r="E1558" s="7" t="str">
        <f>IF(OR(D1558="", D1558="___"),"", LEFT(D1558,FIND(" &gt;",D1558)-1))</f>
        <v>Success</v>
      </c>
      <c r="F1558" s="7" t="str">
        <f>IF(OR(E1558="Success",E1558="Qualified Success"),"Current",IF(E1558="Failure",IF(RIGHT(D1558,6)="Future","Future",IF(RIGHT(D1558,10)="Irrelevant","Irrelevant","Current")),""))</f>
        <v>Current</v>
      </c>
      <c r="G1558" s="7" t="str">
        <f>IF(OR(ISBLANK(D1558),D1558="Unclassifiable &gt;"),"",IF(ISNUMBER(SEARCH("Utterance",D1558)),"Utterance",IF(ISNUMBER(SEARCH("Response",D1558)),"Response",IF(ISNUMBER(SEARCH("Interaction",D1558)),"Interaction",IF(ISNUMBER(SEARCH("System",D1558)),"System","")))))</f>
        <v/>
      </c>
      <c r="H1558" s="7" t="str">
        <f>IF(G1558="Utterance", IF(ISNUMBER(SEARCH("Unrecognized",D1558)), "Unrecognized", IF(ISNUMBER(SEARCH("Mismatched",D1558)), "Mismatched", IF(ISNUMBER(SEARCH("False Positive",D1558)), "False Positive", "Irrelevant"))), "")</f>
        <v/>
      </c>
      <c r="J1558" s="7" t="s">
        <v>3428</v>
      </c>
      <c r="K1558" s="7" t="s">
        <v>3353</v>
      </c>
      <c r="L1558" s="9">
        <v>44988</v>
      </c>
      <c r="M1558" s="13">
        <v>0.56354166666666672</v>
      </c>
      <c r="N1558" s="14">
        <v>204440003541231</v>
      </c>
      <c r="O1558" s="7">
        <f>IF(LEN(TRIM($A1558))=0,0,LEN($A1558)-LEN(SUBSTITUTE($A1558," ",""))+1)</f>
        <v>3</v>
      </c>
      <c r="P1558">
        <f t="shared" si="24"/>
        <v>3411</v>
      </c>
    </row>
    <row r="1559" spans="1:16" ht="64" x14ac:dyDescent="0.2">
      <c r="A1559" s="8" t="s">
        <v>220</v>
      </c>
      <c r="C1559" s="7" t="s">
        <v>4</v>
      </c>
      <c r="K1559" s="7" t="s">
        <v>3353</v>
      </c>
      <c r="L1559" s="9">
        <v>44988</v>
      </c>
      <c r="M1559" s="13">
        <v>0.56354166666666672</v>
      </c>
      <c r="N1559" s="14">
        <v>204440003541231</v>
      </c>
      <c r="P1559" t="str">
        <f t="shared" si="24"/>
        <v/>
      </c>
    </row>
    <row r="1560" spans="1:16" ht="16" x14ac:dyDescent="0.2">
      <c r="A1560" s="8" t="s">
        <v>9</v>
      </c>
      <c r="B1560" s="7" t="s">
        <v>3487</v>
      </c>
      <c r="C1560" s="7" t="s">
        <v>2</v>
      </c>
      <c r="D1560" s="7" t="s">
        <v>3389</v>
      </c>
      <c r="E1560" s="7" t="str">
        <f>IF(OR(D1560="", D1560="___"),"", LEFT(D1560,FIND(" &gt;",D1560)-1))</f>
        <v>Success</v>
      </c>
      <c r="F1560" s="7" t="str">
        <f>IF(OR(E1560="Success",E1560="Qualified Success"),"Current",IF(E1560="Failure",IF(RIGHT(D1560,6)="Future","Future",IF(RIGHT(D1560,10)="Irrelevant","Irrelevant","Current")),""))</f>
        <v>Current</v>
      </c>
      <c r="G1560" s="7" t="str">
        <f>IF(OR(ISBLANK(D1560),D1560="Unclassifiable &gt;"),"",IF(ISNUMBER(SEARCH("Utterance",D1560)),"Utterance",IF(ISNUMBER(SEARCH("Response",D1560)),"Response",IF(ISNUMBER(SEARCH("Interaction",D1560)),"Interaction",IF(ISNUMBER(SEARCH("System",D1560)),"System","")))))</f>
        <v/>
      </c>
      <c r="H1560" s="7" t="str">
        <f>IF(G1560="Utterance", IF(ISNUMBER(SEARCH("Unrecognized",D1560)), "Unrecognized", IF(ISNUMBER(SEARCH("Mismatched",D1560)), "Mismatched", IF(ISNUMBER(SEARCH("False Positive",D1560)), "False Positive", "Irrelevant"))), "")</f>
        <v/>
      </c>
      <c r="J1560" s="7" t="s">
        <v>3445</v>
      </c>
      <c r="K1560" s="7" t="s">
        <v>3353</v>
      </c>
      <c r="L1560" s="9">
        <v>44988</v>
      </c>
      <c r="M1560" s="13">
        <v>0.56460648148148151</v>
      </c>
      <c r="N1560" s="14">
        <v>204440003493773</v>
      </c>
      <c r="O1560" s="7">
        <f>IF(LEN(TRIM($A1560))=0,0,LEN($A1560)-LEN(SUBSTITUTE($A1560," ",""))+1)</f>
        <v>6</v>
      </c>
      <c r="P1560">
        <f t="shared" si="24"/>
        <v>3411</v>
      </c>
    </row>
    <row r="1561" spans="1:16" ht="16" x14ac:dyDescent="0.2">
      <c r="A1561" s="8" t="s">
        <v>72</v>
      </c>
      <c r="C1561" s="7" t="s">
        <v>4</v>
      </c>
      <c r="K1561" s="7" t="s">
        <v>3353</v>
      </c>
      <c r="L1561" s="9">
        <v>44988</v>
      </c>
      <c r="M1561" s="13">
        <v>0.56464120370370374</v>
      </c>
      <c r="N1561" s="14">
        <v>204440003493773</v>
      </c>
      <c r="P1561" t="str">
        <f t="shared" si="24"/>
        <v/>
      </c>
    </row>
    <row r="1562" spans="1:16" ht="80" x14ac:dyDescent="0.2">
      <c r="A1562" s="8" t="s">
        <v>15</v>
      </c>
      <c r="C1562" s="7" t="s">
        <v>4</v>
      </c>
      <c r="K1562" s="7" t="s">
        <v>3353</v>
      </c>
      <c r="L1562" s="9">
        <v>44988</v>
      </c>
      <c r="M1562" s="13">
        <v>0.56464120370370374</v>
      </c>
      <c r="N1562" s="14">
        <v>204440003493773</v>
      </c>
      <c r="P1562" t="str">
        <f t="shared" si="24"/>
        <v/>
      </c>
    </row>
    <row r="1563" spans="1:16" ht="176" x14ac:dyDescent="0.2">
      <c r="A1563" s="8" t="s">
        <v>74</v>
      </c>
      <c r="C1563" s="7" t="s">
        <v>4</v>
      </c>
      <c r="K1563" s="7" t="s">
        <v>3353</v>
      </c>
      <c r="L1563" s="9">
        <v>44988</v>
      </c>
      <c r="M1563" s="13">
        <v>0.56464120370370374</v>
      </c>
      <c r="N1563" s="14">
        <v>204440003493773</v>
      </c>
      <c r="P1563" t="str">
        <f t="shared" si="24"/>
        <v/>
      </c>
    </row>
    <row r="1564" spans="1:16" ht="16" x14ac:dyDescent="0.2">
      <c r="A1564" s="8" t="s">
        <v>17</v>
      </c>
      <c r="C1564" s="7" t="s">
        <v>2</v>
      </c>
      <c r="D1564" s="7" t="s">
        <v>3389</v>
      </c>
      <c r="E1564" s="7" t="str">
        <f>IF(OR(D1564="", D1564="___"),"", LEFT(D1564,FIND(" &gt;",D1564)-1))</f>
        <v>Success</v>
      </c>
      <c r="F1564" s="7" t="str">
        <f>IF(OR(E1564="Success",E1564="Qualified Success"),"Current",IF(E1564="Failure",IF(RIGHT(D1564,6)="Future","Future",IF(RIGHT(D1564,10)="Irrelevant","Irrelevant","Current")),""))</f>
        <v>Current</v>
      </c>
      <c r="G1564" s="7" t="str">
        <f>IF(OR(ISBLANK(D1564),D1564="Unclassifiable &gt;"),"",IF(ISNUMBER(SEARCH("Utterance",D1564)),"Utterance",IF(ISNUMBER(SEARCH("Response",D1564)),"Response",IF(ISNUMBER(SEARCH("Interaction",D1564)),"Interaction",IF(ISNUMBER(SEARCH("System",D1564)),"System","")))))</f>
        <v/>
      </c>
      <c r="H1564" s="7" t="str">
        <f>IF(G1564="Utterance", IF(ISNUMBER(SEARCH("Unrecognized",D1564)), "Unrecognized", IF(ISNUMBER(SEARCH("Mismatched",D1564)), "Mismatched", IF(ISNUMBER(SEARCH("False Positive",D1564)), "False Positive", "Irrelevant"))), "")</f>
        <v/>
      </c>
      <c r="J1564" s="7" t="s">
        <v>3445</v>
      </c>
      <c r="K1564" s="7" t="s">
        <v>3353</v>
      </c>
      <c r="L1564" s="9">
        <v>44988</v>
      </c>
      <c r="M1564" s="13">
        <v>0.56469907407407405</v>
      </c>
      <c r="N1564" s="14">
        <v>204440003493773</v>
      </c>
      <c r="O1564" s="7">
        <f>IF(LEN(TRIM($A1564))=0,0,LEN($A1564)-LEN(SUBSTITUTE($A1564," ",""))+1)</f>
        <v>1</v>
      </c>
      <c r="P1564">
        <f t="shared" si="24"/>
        <v>3411</v>
      </c>
    </row>
    <row r="1565" spans="1:16" ht="16" x14ac:dyDescent="0.2">
      <c r="A1565" s="8" t="s">
        <v>18</v>
      </c>
      <c r="C1565" s="7" t="s">
        <v>4</v>
      </c>
      <c r="K1565" s="7" t="s">
        <v>3353</v>
      </c>
      <c r="L1565" s="9">
        <v>44988</v>
      </c>
      <c r="M1565" s="13">
        <v>0.56472222222222224</v>
      </c>
      <c r="N1565" s="14">
        <v>204440003493773</v>
      </c>
      <c r="P1565" t="str">
        <f t="shared" si="24"/>
        <v/>
      </c>
    </row>
    <row r="1566" spans="1:16" ht="16" x14ac:dyDescent="0.2">
      <c r="A1566" s="8" t="s">
        <v>19</v>
      </c>
      <c r="C1566" s="7" t="s">
        <v>4</v>
      </c>
      <c r="K1566" s="7" t="s">
        <v>3353</v>
      </c>
      <c r="L1566" s="9">
        <v>44988</v>
      </c>
      <c r="M1566" s="13">
        <v>0.56472222222222224</v>
      </c>
      <c r="N1566" s="14">
        <v>204440003493773</v>
      </c>
      <c r="P1566" t="str">
        <f t="shared" si="24"/>
        <v/>
      </c>
    </row>
    <row r="1567" spans="1:16" ht="409.6" x14ac:dyDescent="0.2">
      <c r="A1567" s="8" t="s">
        <v>75</v>
      </c>
      <c r="C1567" s="7" t="s">
        <v>4</v>
      </c>
      <c r="K1567" s="7" t="s">
        <v>3353</v>
      </c>
      <c r="L1567" s="9">
        <v>44988</v>
      </c>
      <c r="M1567" s="13">
        <v>0.56472222222222224</v>
      </c>
      <c r="N1567" s="14">
        <v>204440003493773</v>
      </c>
      <c r="P1567" t="str">
        <f t="shared" si="24"/>
        <v/>
      </c>
    </row>
    <row r="1568" spans="1:16" ht="48" x14ac:dyDescent="0.2">
      <c r="A1568" s="8" t="s">
        <v>33</v>
      </c>
      <c r="C1568" s="7" t="s">
        <v>4</v>
      </c>
      <c r="K1568" s="7" t="s">
        <v>3353</v>
      </c>
      <c r="L1568" s="9">
        <v>44988</v>
      </c>
      <c r="M1568" s="13">
        <v>0.56472222222222224</v>
      </c>
      <c r="N1568" s="14">
        <v>204440003493773</v>
      </c>
      <c r="P1568" t="str">
        <f t="shared" si="24"/>
        <v/>
      </c>
    </row>
    <row r="1569" spans="1:16" ht="16" x14ac:dyDescent="0.2">
      <c r="A1569" s="8" t="s">
        <v>3134</v>
      </c>
      <c r="C1569" s="7" t="s">
        <v>2</v>
      </c>
      <c r="D1569" s="7" t="s">
        <v>3411</v>
      </c>
      <c r="E1569" s="7" t="str">
        <f>IF(OR(D1569="", D1569="___"),"", LEFT(D1569,FIND(" &gt;",D1569)-1))</f>
        <v>Qualified Success</v>
      </c>
      <c r="F1569" s="7" t="str">
        <f>IF(OR(E1569="Success",E1569="Qualified Success"),"Current",IF(E1569="Failure",IF(RIGHT(D1569,6)="Future","Future",IF(RIGHT(D1569,10)="Irrelevant","Irrelevant","Current")),""))</f>
        <v>Current</v>
      </c>
      <c r="G1569" s="7" t="str">
        <f>IF(OR(ISBLANK(D1569),D1569="Unclassifiable &gt;"),"",IF(ISNUMBER(SEARCH("Utterance",D1569)),"Utterance",IF(ISNUMBER(SEARCH("Response",D1569)),"Response",IF(ISNUMBER(SEARCH("Interaction",D1569)),"Interaction",IF(ISNUMBER(SEARCH("System",D1569)),"System","")))))</f>
        <v>Response</v>
      </c>
      <c r="H1569" s="7" t="str">
        <f>IF(G1569="Utterance", IF(ISNUMBER(SEARCH("Unrecognized",D1569)), "Unrecognized", IF(ISNUMBER(SEARCH("Mismatched",D1569)), "Mismatched", IF(ISNUMBER(SEARCH("False Positive",D1569)), "False Positive", "Irrelevant"))), "")</f>
        <v/>
      </c>
      <c r="J1569" s="7" t="s">
        <v>3742</v>
      </c>
      <c r="K1569" s="7" t="s">
        <v>3354</v>
      </c>
      <c r="L1569" s="9">
        <v>44988</v>
      </c>
      <c r="M1569" s="13">
        <v>0.56496527777777772</v>
      </c>
      <c r="N1569" s="14">
        <v>513002510485705</v>
      </c>
      <c r="O1569" s="7">
        <f>IF(LEN(TRIM($A1569))=0,0,LEN($A1569)-LEN(SUBSTITUTE($A1569," ",""))+1)</f>
        <v>20</v>
      </c>
      <c r="P1569">
        <f t="shared" si="24"/>
        <v>201</v>
      </c>
    </row>
    <row r="1570" spans="1:16" ht="64" x14ac:dyDescent="0.2">
      <c r="A1570" s="8" t="s">
        <v>1233</v>
      </c>
      <c r="C1570" s="7" t="s">
        <v>4</v>
      </c>
      <c r="K1570" s="7" t="s">
        <v>3354</v>
      </c>
      <c r="L1570" s="9">
        <v>44988</v>
      </c>
      <c r="M1570" s="13">
        <v>0.56496527777777772</v>
      </c>
      <c r="N1570" s="14">
        <v>513002510485705</v>
      </c>
      <c r="P1570" t="str">
        <f t="shared" si="24"/>
        <v/>
      </c>
    </row>
    <row r="1571" spans="1:16" ht="96" x14ac:dyDescent="0.2">
      <c r="A1571" s="8" t="s">
        <v>2469</v>
      </c>
      <c r="C1571" s="7" t="s">
        <v>2</v>
      </c>
      <c r="D1571" s="7" t="s">
        <v>3400</v>
      </c>
      <c r="E1571" s="7" t="str">
        <f>IF(OR(D1571="", D1571="___"),"", LEFT(D1571,FIND(" &gt;",D1571)-1))</f>
        <v>Failure</v>
      </c>
      <c r="F1571" s="7" t="str">
        <f>IF(OR(E1571="Success",E1571="Qualified Success"),"Current",IF(E1571="Failure",IF(RIGHT(D1571,6)="Future","Future",IF(RIGHT(D1571,10)="Irrelevant","Irrelevant","Current")),""))</f>
        <v>Current</v>
      </c>
      <c r="G1571" s="7" t="str">
        <f>IF(OR(ISBLANK(D1571),D1571="Unclassifiable &gt;"),"",IF(ISNUMBER(SEARCH("Utterance",D1571)),"Utterance",IF(ISNUMBER(SEARCH("Response",D1571)),"Response",IF(ISNUMBER(SEARCH("Interaction",D1571)),"Interaction",IF(ISNUMBER(SEARCH("System",D1571)),"System","")))))</f>
        <v>Interaction</v>
      </c>
      <c r="H1571" s="7" t="str">
        <f>IF(G1571="Utterance", IF(ISNUMBER(SEARCH("Unrecognized",D1571)), "Unrecognized", IF(ISNUMBER(SEARCH("Mismatched",D1571)), "Mismatched", IF(ISNUMBER(SEARCH("False Positive",D1571)), "False Positive", "Irrelevant"))), "")</f>
        <v/>
      </c>
      <c r="J1571" s="7" t="s">
        <v>213</v>
      </c>
      <c r="K1571" s="7" t="s">
        <v>3353</v>
      </c>
      <c r="L1571" s="9">
        <v>44988</v>
      </c>
      <c r="M1571" s="13">
        <v>0.56567129629629631</v>
      </c>
      <c r="N1571" s="14">
        <v>204440003507683</v>
      </c>
      <c r="O1571" s="7">
        <f>IF(LEN(TRIM($A1571))=0,0,LEN($A1571)-LEN(SUBSTITUTE($A1571," ",""))+1)</f>
        <v>112</v>
      </c>
      <c r="P1571">
        <f t="shared" si="24"/>
        <v>412</v>
      </c>
    </row>
    <row r="1572" spans="1:16" ht="48" x14ac:dyDescent="0.2">
      <c r="A1572" s="8" t="s">
        <v>711</v>
      </c>
      <c r="C1572" s="7" t="s">
        <v>4</v>
      </c>
      <c r="K1572" s="7" t="s">
        <v>3353</v>
      </c>
      <c r="L1572" s="9">
        <v>44988</v>
      </c>
      <c r="M1572" s="13">
        <v>0.56567129629629631</v>
      </c>
      <c r="N1572" s="14">
        <v>204440003507683</v>
      </c>
      <c r="P1572" t="str">
        <f t="shared" si="24"/>
        <v/>
      </c>
    </row>
    <row r="1573" spans="1:16" ht="16" x14ac:dyDescent="0.2">
      <c r="A1573" s="8" t="s">
        <v>2878</v>
      </c>
      <c r="C1573" s="7" t="s">
        <v>2</v>
      </c>
      <c r="D1573" s="7" t="s">
        <v>3405</v>
      </c>
      <c r="E1573" s="7" t="str">
        <f>IF(OR(D1573="", D1573="___"),"", LEFT(D1573,FIND(" &gt;",D1573)-1))</f>
        <v>Failure</v>
      </c>
      <c r="F1573" s="7" t="str">
        <f>IF(OR(E1573="Success",E1573="Qualified Success"),"Current",IF(E1573="Failure",IF(RIGHT(D1573,6)="Future","Future",IF(RIGHT(D1573,10)="Irrelevant","Irrelevant","Current")),""))</f>
        <v>Current</v>
      </c>
      <c r="G1573" s="7" t="str">
        <f>IF(OR(ISBLANK(D1573),D1573="Unclassifiable &gt;"),"",IF(ISNUMBER(SEARCH("Utterance",D1573)),"Utterance",IF(ISNUMBER(SEARCH("Response",D1573)),"Response",IF(ISNUMBER(SEARCH("Interaction",D1573)),"Interaction",IF(ISNUMBER(SEARCH("System",D1573)),"System","")))))</f>
        <v>System</v>
      </c>
      <c r="H1573" s="7" t="str">
        <f>IF(G1573="Utterance", IF(ISNUMBER(SEARCH("Unrecognized",D1573)), "Unrecognized", IF(ISNUMBER(SEARCH("Mismatched",D1573)), "Mismatched", IF(ISNUMBER(SEARCH("False Positive",D1573)), "False Positive", "Irrelevant"))), "")</f>
        <v/>
      </c>
      <c r="I1573" s="7" t="s">
        <v>152</v>
      </c>
      <c r="J1573" s="7" t="s">
        <v>3741</v>
      </c>
      <c r="K1573" s="7" t="s">
        <v>3354</v>
      </c>
      <c r="L1573" s="9">
        <v>44988</v>
      </c>
      <c r="M1573" s="13">
        <v>0.56657407407407401</v>
      </c>
      <c r="N1573" s="14">
        <v>202000376414253</v>
      </c>
      <c r="O1573" s="7">
        <f>IF(LEN(TRIM($A1573))=0,0,LEN($A1573)-LEN(SUBSTITUTE($A1573," ",""))+1)</f>
        <v>4</v>
      </c>
      <c r="P1573">
        <f t="shared" si="24"/>
        <v>168</v>
      </c>
    </row>
    <row r="1574" spans="1:16" ht="16" x14ac:dyDescent="0.2">
      <c r="A1574" s="8" t="s">
        <v>152</v>
      </c>
      <c r="C1574" s="7" t="s">
        <v>4</v>
      </c>
      <c r="K1574" s="7" t="s">
        <v>3354</v>
      </c>
      <c r="L1574" s="9">
        <v>44988</v>
      </c>
      <c r="M1574" s="13">
        <v>0.56657407407407401</v>
      </c>
      <c r="N1574" s="14">
        <v>202000376414253</v>
      </c>
      <c r="P1574" t="str">
        <f t="shared" si="24"/>
        <v/>
      </c>
    </row>
    <row r="1575" spans="1:16" ht="16" x14ac:dyDescent="0.2">
      <c r="A1575" s="8" t="s">
        <v>2878</v>
      </c>
      <c r="C1575" s="7" t="s">
        <v>2</v>
      </c>
      <c r="D1575" s="7" t="s">
        <v>3389</v>
      </c>
      <c r="E1575" s="7" t="str">
        <f>IF(OR(D1575="", D1575="___"),"", LEFT(D1575,FIND(" &gt;",D1575)-1))</f>
        <v>Success</v>
      </c>
      <c r="F1575" s="7" t="str">
        <f>IF(OR(E1575="Success",E1575="Qualified Success"),"Current",IF(E1575="Failure",IF(RIGHT(D1575,6)="Future","Future",IF(RIGHT(D1575,10)="Irrelevant","Irrelevant","Current")),""))</f>
        <v>Current</v>
      </c>
      <c r="G1575" s="7" t="str">
        <f>IF(OR(ISBLANK(D1575),D1575="Unclassifiable &gt;"),"",IF(ISNUMBER(SEARCH("Utterance",D1575)),"Utterance",IF(ISNUMBER(SEARCH("Response",D1575)),"Response",IF(ISNUMBER(SEARCH("Interaction",D1575)),"Interaction",IF(ISNUMBER(SEARCH("System",D1575)),"System","")))))</f>
        <v/>
      </c>
      <c r="H1575" s="7" t="str">
        <f>IF(G1575="Utterance", IF(ISNUMBER(SEARCH("Unrecognized",D1575)), "Unrecognized", IF(ISNUMBER(SEARCH("Mismatched",D1575)), "Mismatched", IF(ISNUMBER(SEARCH("False Positive",D1575)), "False Positive", "Irrelevant"))), "")</f>
        <v/>
      </c>
      <c r="J1575" s="7" t="s">
        <v>3741</v>
      </c>
      <c r="K1575" s="7" t="s">
        <v>3354</v>
      </c>
      <c r="L1575" s="9">
        <v>44988</v>
      </c>
      <c r="M1575" s="13">
        <v>0.56658564814814816</v>
      </c>
      <c r="N1575" s="14">
        <v>202000376414253</v>
      </c>
      <c r="O1575" s="7">
        <f>IF(LEN(TRIM($A1575))=0,0,LEN($A1575)-LEN(SUBSTITUTE($A1575," ",""))+1)</f>
        <v>4</v>
      </c>
      <c r="P1575">
        <f t="shared" si="24"/>
        <v>3411</v>
      </c>
    </row>
    <row r="1576" spans="1:16" ht="144" x14ac:dyDescent="0.2">
      <c r="A1576" s="8" t="s">
        <v>250</v>
      </c>
      <c r="C1576" s="7" t="s">
        <v>4</v>
      </c>
      <c r="K1576" s="7" t="s">
        <v>3354</v>
      </c>
      <c r="L1576" s="9">
        <v>44988</v>
      </c>
      <c r="M1576" s="13">
        <v>0.56658564814814816</v>
      </c>
      <c r="N1576" s="14">
        <v>202000376414253</v>
      </c>
      <c r="P1576" t="str">
        <f t="shared" si="24"/>
        <v/>
      </c>
    </row>
    <row r="1577" spans="1:16" ht="16" x14ac:dyDescent="0.2">
      <c r="A1577" s="8" t="s">
        <v>2522</v>
      </c>
      <c r="C1577" s="7" t="s">
        <v>2</v>
      </c>
      <c r="D1577" s="7" t="s">
        <v>3391</v>
      </c>
      <c r="E1577" s="7" t="str">
        <f>IF(OR(D1577="", D1577="___"),"", LEFT(D1577,FIND(" &gt;",D1577)-1))</f>
        <v>Failure</v>
      </c>
      <c r="F1577" s="7" t="str">
        <f>IF(OR(E1577="Success",E1577="Qualified Success"),"Current",IF(E1577="Failure",IF(RIGHT(D1577,6)="Future","Future",IF(RIGHT(D1577,10)="Irrelevant","Irrelevant","Current")),""))</f>
        <v>Current</v>
      </c>
      <c r="G1577" s="7" t="str">
        <f>IF(OR(ISBLANK(D1577),D1577="Unclassifiable &gt;"),"",IF(ISNUMBER(SEARCH("Utterance",D1577)),"Utterance",IF(ISNUMBER(SEARCH("Response",D1577)),"Response",IF(ISNUMBER(SEARCH("Interaction",D1577)),"Interaction",IF(ISNUMBER(SEARCH("System",D1577)),"System","")))))</f>
        <v>Utterance</v>
      </c>
      <c r="H1577" s="7" t="str">
        <f>IF(G1577="Utterance", IF(ISNUMBER(SEARCH("Unrecognized",D1577)), "Unrecognized", IF(ISNUMBER(SEARCH("Mismatched",D1577)), "Mismatched", IF(ISNUMBER(SEARCH("False Positive",D1577)), "False Positive", "Irrelevant"))), "")</f>
        <v>Mismatched</v>
      </c>
      <c r="J1577" s="7" t="s">
        <v>2124</v>
      </c>
      <c r="K1577" s="7" t="s">
        <v>3354</v>
      </c>
      <c r="L1577" s="9">
        <v>44988</v>
      </c>
      <c r="M1577" s="13">
        <v>0.56668981481481484</v>
      </c>
      <c r="N1577" s="14">
        <v>204440003509280</v>
      </c>
      <c r="O1577" s="7">
        <f>IF(LEN(TRIM($A1577))=0,0,LEN($A1577)-LEN(SUBSTITUTE($A1577," ",""))+1)</f>
        <v>1</v>
      </c>
      <c r="P1577">
        <f t="shared" si="24"/>
        <v>705</v>
      </c>
    </row>
    <row r="1578" spans="1:16" ht="112" x14ac:dyDescent="0.2">
      <c r="A1578" s="8" t="s">
        <v>298</v>
      </c>
      <c r="C1578" s="7" t="s">
        <v>4</v>
      </c>
      <c r="K1578" s="7" t="s">
        <v>3354</v>
      </c>
      <c r="L1578" s="9">
        <v>44988</v>
      </c>
      <c r="M1578" s="13">
        <v>0.56668981481481484</v>
      </c>
      <c r="N1578" s="14">
        <v>204440003509280</v>
      </c>
      <c r="P1578" t="str">
        <f t="shared" si="24"/>
        <v/>
      </c>
    </row>
    <row r="1579" spans="1:16" ht="16" x14ac:dyDescent="0.2">
      <c r="A1579" s="8" t="s">
        <v>2312</v>
      </c>
      <c r="C1579" s="7" t="s">
        <v>2</v>
      </c>
      <c r="D1579" s="7" t="s">
        <v>3391</v>
      </c>
      <c r="E1579" s="7" t="str">
        <f>IF(OR(D1579="", D1579="___"),"", LEFT(D1579,FIND(" &gt;",D1579)-1))</f>
        <v>Failure</v>
      </c>
      <c r="F1579" s="7" t="str">
        <f>IF(OR(E1579="Success",E1579="Qualified Success"),"Current",IF(E1579="Failure",IF(RIGHT(D1579,6)="Future","Future",IF(RIGHT(D1579,10)="Irrelevant","Irrelevant","Current")),""))</f>
        <v>Current</v>
      </c>
      <c r="G1579" s="7" t="str">
        <f>IF(OR(ISBLANK(D1579),D1579="Unclassifiable &gt;"),"",IF(ISNUMBER(SEARCH("Utterance",D1579)),"Utterance",IF(ISNUMBER(SEARCH("Response",D1579)),"Response",IF(ISNUMBER(SEARCH("Interaction",D1579)),"Interaction",IF(ISNUMBER(SEARCH("System",D1579)),"System","")))))</f>
        <v>Utterance</v>
      </c>
      <c r="H1579" s="7" t="str">
        <f>IF(G1579="Utterance", IF(ISNUMBER(SEARCH("Unrecognized",D1579)), "Unrecognized", IF(ISNUMBER(SEARCH("Mismatched",D1579)), "Mismatched", IF(ISNUMBER(SEARCH("False Positive",D1579)), "False Positive", "Irrelevant"))), "")</f>
        <v>Mismatched</v>
      </c>
      <c r="J1579" s="7" t="s">
        <v>2124</v>
      </c>
      <c r="K1579" s="7" t="s">
        <v>3354</v>
      </c>
      <c r="L1579" s="9">
        <v>44988</v>
      </c>
      <c r="M1579" s="13">
        <v>0.56680555555555556</v>
      </c>
      <c r="N1579" s="14">
        <v>204440003509280</v>
      </c>
      <c r="O1579" s="7">
        <f>IF(LEN(TRIM($A1579))=0,0,LEN($A1579)-LEN(SUBSTITUTE($A1579," ",""))+1)</f>
        <v>1</v>
      </c>
      <c r="P1579">
        <f t="shared" si="24"/>
        <v>705</v>
      </c>
    </row>
    <row r="1580" spans="1:16" ht="112" x14ac:dyDescent="0.2">
      <c r="A1580" s="8" t="s">
        <v>298</v>
      </c>
      <c r="C1580" s="7" t="s">
        <v>4</v>
      </c>
      <c r="K1580" s="7" t="s">
        <v>3354</v>
      </c>
      <c r="L1580" s="9">
        <v>44988</v>
      </c>
      <c r="M1580" s="13">
        <v>0.56680555555555556</v>
      </c>
      <c r="N1580" s="14">
        <v>204440003509280</v>
      </c>
      <c r="P1580" t="str">
        <f t="shared" si="24"/>
        <v/>
      </c>
    </row>
    <row r="1581" spans="1:16" ht="16" x14ac:dyDescent="0.2">
      <c r="A1581" s="8" t="s">
        <v>2879</v>
      </c>
      <c r="C1581" s="7" t="s">
        <v>2</v>
      </c>
      <c r="D1581" s="7" t="s">
        <v>3389</v>
      </c>
      <c r="E1581" s="7" t="str">
        <f>IF(OR(D1581="", D1581="___"),"", LEFT(D1581,FIND(" &gt;",D1581)-1))</f>
        <v>Success</v>
      </c>
      <c r="F1581" s="7" t="str">
        <f>IF(OR(E1581="Success",E1581="Qualified Success"),"Current",IF(E1581="Failure",IF(RIGHT(D1581,6)="Future","Future",IF(RIGHT(D1581,10)="Irrelevant","Irrelevant","Current")),""))</f>
        <v>Current</v>
      </c>
      <c r="G1581" s="7" t="str">
        <f>IF(OR(ISBLANK(D1581),D1581="Unclassifiable &gt;"),"",IF(ISNUMBER(SEARCH("Utterance",D1581)),"Utterance",IF(ISNUMBER(SEARCH("Response",D1581)),"Response",IF(ISNUMBER(SEARCH("Interaction",D1581)),"Interaction",IF(ISNUMBER(SEARCH("System",D1581)),"System","")))))</f>
        <v/>
      </c>
      <c r="H1581" s="7" t="str">
        <f>IF(G1581="Utterance", IF(ISNUMBER(SEARCH("Unrecognized",D1581)), "Unrecognized", IF(ISNUMBER(SEARCH("Mismatched",D1581)), "Mismatched", IF(ISNUMBER(SEARCH("False Positive",D1581)), "False Positive", "Irrelevant"))), "")</f>
        <v/>
      </c>
      <c r="J1581" s="7" t="s">
        <v>3743</v>
      </c>
      <c r="K1581" s="7" t="s">
        <v>3354</v>
      </c>
      <c r="L1581" s="9">
        <v>44988</v>
      </c>
      <c r="M1581" s="13">
        <v>0.56825231481481475</v>
      </c>
      <c r="N1581" s="14">
        <v>202000376414253</v>
      </c>
      <c r="O1581" s="7">
        <f>IF(LEN(TRIM($A1581))=0,0,LEN($A1581)-LEN(SUBSTITUTE($A1581," ",""))+1)</f>
        <v>2</v>
      </c>
      <c r="P1581">
        <f t="shared" si="24"/>
        <v>3411</v>
      </c>
    </row>
    <row r="1582" spans="1:16" ht="409.6" x14ac:dyDescent="0.2">
      <c r="A1582" s="8" t="s">
        <v>2880</v>
      </c>
      <c r="C1582" s="7" t="s">
        <v>4</v>
      </c>
      <c r="K1582" s="7" t="s">
        <v>3354</v>
      </c>
      <c r="L1582" s="9">
        <v>44988</v>
      </c>
      <c r="M1582" s="13">
        <v>0.5682638888888889</v>
      </c>
      <c r="N1582" s="14">
        <v>202000376414253</v>
      </c>
      <c r="P1582" t="str">
        <f t="shared" si="24"/>
        <v/>
      </c>
    </row>
    <row r="1583" spans="1:16" ht="16" x14ac:dyDescent="0.2">
      <c r="A1583" s="8" t="s">
        <v>444</v>
      </c>
      <c r="C1583" s="7" t="s">
        <v>2</v>
      </c>
      <c r="D1583" s="7" t="s">
        <v>3389</v>
      </c>
      <c r="E1583" s="7" t="str">
        <f>IF(OR(D1583="", D1583="___"),"", LEFT(D1583,FIND(" &gt;",D1583)-1))</f>
        <v>Success</v>
      </c>
      <c r="F1583" s="7" t="str">
        <f>IF(OR(E1583="Success",E1583="Qualified Success"),"Current",IF(E1583="Failure",IF(RIGHT(D1583,6)="Future","Future",IF(RIGHT(D1583,10)="Irrelevant","Irrelevant","Current")),""))</f>
        <v>Current</v>
      </c>
      <c r="G1583" s="7" t="str">
        <f>IF(OR(ISBLANK(D1583),D1583="Unclassifiable &gt;"),"",IF(ISNUMBER(SEARCH("Utterance",D1583)),"Utterance",IF(ISNUMBER(SEARCH("Response",D1583)),"Response",IF(ISNUMBER(SEARCH("Interaction",D1583)),"Interaction",IF(ISNUMBER(SEARCH("System",D1583)),"System","")))))</f>
        <v/>
      </c>
      <c r="H1583" s="7" t="str">
        <f>IF(G1583="Utterance", IF(ISNUMBER(SEARCH("Unrecognized",D1583)), "Unrecognized", IF(ISNUMBER(SEARCH("Mismatched",D1583)), "Mismatched", IF(ISNUMBER(SEARCH("False Positive",D1583)), "False Positive", "Irrelevant"))), "")</f>
        <v/>
      </c>
      <c r="J1583" s="7" t="s">
        <v>3743</v>
      </c>
      <c r="K1583" s="7" t="s">
        <v>3354</v>
      </c>
      <c r="L1583" s="9">
        <v>44988</v>
      </c>
      <c r="M1583" s="13">
        <v>0.56836805555555558</v>
      </c>
      <c r="N1583" s="14">
        <v>202000376414253</v>
      </c>
      <c r="O1583" s="7">
        <f>IF(LEN(TRIM($A1583))=0,0,LEN($A1583)-LEN(SUBSTITUTE($A1583," ",""))+1)</f>
        <v>6</v>
      </c>
      <c r="P1583">
        <f t="shared" si="24"/>
        <v>3411</v>
      </c>
    </row>
    <row r="1584" spans="1:16" ht="224" x14ac:dyDescent="0.2">
      <c r="A1584" s="8" t="s">
        <v>3570</v>
      </c>
      <c r="C1584" s="7" t="s">
        <v>4</v>
      </c>
      <c r="K1584" s="7" t="s">
        <v>3354</v>
      </c>
      <c r="L1584" s="9">
        <v>44988</v>
      </c>
      <c r="M1584" s="13">
        <v>0.56837962962962962</v>
      </c>
      <c r="N1584" s="14">
        <v>202000376414253</v>
      </c>
      <c r="P1584" t="str">
        <f t="shared" si="24"/>
        <v/>
      </c>
    </row>
    <row r="1585" spans="1:16" ht="16" x14ac:dyDescent="0.2">
      <c r="A1585" s="8" t="s">
        <v>2682</v>
      </c>
      <c r="C1585" s="7" t="s">
        <v>2</v>
      </c>
      <c r="D1585" s="7" t="s">
        <v>3389</v>
      </c>
      <c r="E1585" s="7" t="str">
        <f>IF(OR(D1585="", D1585="___"),"", LEFT(D1585,FIND(" &gt;",D1585)-1))</f>
        <v>Success</v>
      </c>
      <c r="F1585" s="7" t="str">
        <f>IF(OR(E1585="Success",E1585="Qualified Success"),"Current",IF(E1585="Failure",IF(RIGHT(D1585,6)="Future","Future",IF(RIGHT(D1585,10)="Irrelevant","Irrelevant","Current")),""))</f>
        <v>Current</v>
      </c>
      <c r="G1585" s="7" t="str">
        <f>IF(OR(ISBLANK(D1585),D1585="Unclassifiable &gt;"),"",IF(ISNUMBER(SEARCH("Utterance",D1585)),"Utterance",IF(ISNUMBER(SEARCH("Response",D1585)),"Response",IF(ISNUMBER(SEARCH("Interaction",D1585)),"Interaction",IF(ISNUMBER(SEARCH("System",D1585)),"System","")))))</f>
        <v/>
      </c>
      <c r="H1585" s="7" t="str">
        <f>IF(G1585="Utterance", IF(ISNUMBER(SEARCH("Unrecognized",D1585)), "Unrecognized", IF(ISNUMBER(SEARCH("Mismatched",D1585)), "Mismatched", IF(ISNUMBER(SEARCH("False Positive",D1585)), "False Positive", "Irrelevant"))), "")</f>
        <v/>
      </c>
      <c r="J1585" s="7" t="s">
        <v>3758</v>
      </c>
      <c r="K1585" s="7" t="s">
        <v>3354</v>
      </c>
      <c r="L1585" s="9">
        <v>44988</v>
      </c>
      <c r="M1585" s="13">
        <v>0.56886574074074081</v>
      </c>
      <c r="N1585" s="14">
        <v>204440003539735</v>
      </c>
      <c r="O1585" s="7">
        <f>IF(LEN(TRIM($A1585))=0,0,LEN($A1585)-LEN(SUBSTITUTE($A1585," ",""))+1)</f>
        <v>10</v>
      </c>
      <c r="P1585">
        <f t="shared" si="24"/>
        <v>3411</v>
      </c>
    </row>
    <row r="1586" spans="1:16" ht="96" x14ac:dyDescent="0.2">
      <c r="A1586" s="8" t="s">
        <v>1885</v>
      </c>
      <c r="C1586" s="7" t="s">
        <v>4</v>
      </c>
      <c r="K1586" s="7" t="s">
        <v>3354</v>
      </c>
      <c r="L1586" s="9">
        <v>44988</v>
      </c>
      <c r="M1586" s="13">
        <v>0.56886574074074081</v>
      </c>
      <c r="N1586" s="14">
        <v>204440003539735</v>
      </c>
      <c r="P1586" t="str">
        <f t="shared" si="24"/>
        <v/>
      </c>
    </row>
    <row r="1587" spans="1:16" ht="16" x14ac:dyDescent="0.2">
      <c r="A1587" s="8" t="s">
        <v>445</v>
      </c>
      <c r="C1587" s="7" t="s">
        <v>2</v>
      </c>
      <c r="D1587" s="7" t="s">
        <v>3389</v>
      </c>
      <c r="E1587" s="7" t="str">
        <f>IF(OR(D1587="", D1587="___"),"", LEFT(D1587,FIND(" &gt;",D1587)-1))</f>
        <v>Success</v>
      </c>
      <c r="F1587" s="7" t="str">
        <f>IF(OR(E1587="Success",E1587="Qualified Success"),"Current",IF(E1587="Failure",IF(RIGHT(D1587,6)="Future","Future",IF(RIGHT(D1587,10)="Irrelevant","Irrelevant","Current")),""))</f>
        <v>Current</v>
      </c>
      <c r="G1587" s="7" t="str">
        <f>IF(OR(ISBLANK(D1587),D1587="Unclassifiable &gt;"),"",IF(ISNUMBER(SEARCH("Utterance",D1587)),"Utterance",IF(ISNUMBER(SEARCH("Response",D1587)),"Response",IF(ISNUMBER(SEARCH("Interaction",D1587)),"Interaction",IF(ISNUMBER(SEARCH("System",D1587)),"System","")))))</f>
        <v/>
      </c>
      <c r="H1587" s="7" t="str">
        <f>IF(G1587="Utterance", IF(ISNUMBER(SEARCH("Unrecognized",D1587)), "Unrecognized", IF(ISNUMBER(SEARCH("Mismatched",D1587)), "Mismatched", IF(ISNUMBER(SEARCH("False Positive",D1587)), "False Positive", "Irrelevant"))), "")</f>
        <v/>
      </c>
      <c r="J1587" s="7" t="s">
        <v>3743</v>
      </c>
      <c r="K1587" s="7" t="s">
        <v>3354</v>
      </c>
      <c r="L1587" s="9">
        <v>44988</v>
      </c>
      <c r="M1587" s="13">
        <v>0.56967592592592597</v>
      </c>
      <c r="N1587" s="14">
        <v>202000376414253</v>
      </c>
      <c r="O1587" s="7">
        <f>IF(LEN(TRIM($A1587))=0,0,LEN($A1587)-LEN(SUBSTITUTE($A1587," ",""))+1)</f>
        <v>3</v>
      </c>
      <c r="P1587">
        <f t="shared" si="24"/>
        <v>3411</v>
      </c>
    </row>
    <row r="1588" spans="1:16" ht="176" x14ac:dyDescent="0.2">
      <c r="A1588" s="8" t="s">
        <v>2881</v>
      </c>
      <c r="C1588" s="7" t="s">
        <v>4</v>
      </c>
      <c r="K1588" s="7" t="s">
        <v>3354</v>
      </c>
      <c r="L1588" s="9">
        <v>44988</v>
      </c>
      <c r="M1588" s="13">
        <v>0.56967592592592597</v>
      </c>
      <c r="N1588" s="14">
        <v>202000376414253</v>
      </c>
      <c r="P1588" t="str">
        <f t="shared" si="24"/>
        <v/>
      </c>
    </row>
    <row r="1589" spans="1:16" ht="16" x14ac:dyDescent="0.2">
      <c r="A1589" s="8" t="s">
        <v>158</v>
      </c>
      <c r="C1589" s="7" t="s">
        <v>2</v>
      </c>
      <c r="D1589" s="7" t="s">
        <v>3389</v>
      </c>
      <c r="E1589" s="7" t="str">
        <f>IF(OR(D1589="", D1589="___"),"", LEFT(D1589,FIND(" &gt;",D1589)-1))</f>
        <v>Success</v>
      </c>
      <c r="F1589" s="7" t="str">
        <f>IF(OR(E1589="Success",E1589="Qualified Success"),"Current",IF(E1589="Failure",IF(RIGHT(D1589,6)="Future","Future",IF(RIGHT(D1589,10)="Irrelevant","Irrelevant","Current")),""))</f>
        <v>Current</v>
      </c>
      <c r="G1589" s="7" t="str">
        <f>IF(OR(ISBLANK(D1589),D1589="Unclassifiable &gt;"),"",IF(ISNUMBER(SEARCH("Utterance",D1589)),"Utterance",IF(ISNUMBER(SEARCH("Response",D1589)),"Response",IF(ISNUMBER(SEARCH("Interaction",D1589)),"Interaction",IF(ISNUMBER(SEARCH("System",D1589)),"System","")))))</f>
        <v/>
      </c>
      <c r="H1589" s="7" t="str">
        <f>IF(G1589="Utterance", IF(ISNUMBER(SEARCH("Unrecognized",D1589)), "Unrecognized", IF(ISNUMBER(SEARCH("Mismatched",D1589)), "Mismatched", IF(ISNUMBER(SEARCH("False Positive",D1589)), "False Positive", "Irrelevant"))), "")</f>
        <v/>
      </c>
      <c r="J1589" s="7" t="s">
        <v>3744</v>
      </c>
      <c r="K1589" s="7" t="s">
        <v>3354</v>
      </c>
      <c r="L1589" s="9">
        <v>44988</v>
      </c>
      <c r="M1589" s="13">
        <v>0.56968750000000001</v>
      </c>
      <c r="N1589" s="14">
        <v>204440003492798</v>
      </c>
      <c r="O1589" s="7">
        <f>IF(LEN(TRIM($A1589))=0,0,LEN($A1589)-LEN(SUBSTITUTE($A1589," ",""))+1)</f>
        <v>4</v>
      </c>
      <c r="P1589">
        <f t="shared" si="24"/>
        <v>3411</v>
      </c>
    </row>
    <row r="1590" spans="1:16" ht="128" x14ac:dyDescent="0.2">
      <c r="A1590" s="8" t="s">
        <v>1839</v>
      </c>
      <c r="C1590" s="7" t="s">
        <v>4</v>
      </c>
      <c r="K1590" s="7" t="s">
        <v>3354</v>
      </c>
      <c r="L1590" s="9">
        <v>44988</v>
      </c>
      <c r="M1590" s="13">
        <v>0.56968750000000001</v>
      </c>
      <c r="N1590" s="14">
        <v>204440003492798</v>
      </c>
      <c r="P1590" t="str">
        <f t="shared" si="24"/>
        <v/>
      </c>
    </row>
    <row r="1591" spans="1:16" ht="16" x14ac:dyDescent="0.2">
      <c r="A1591" s="8" t="s">
        <v>444</v>
      </c>
      <c r="C1591" s="7" t="s">
        <v>2</v>
      </c>
      <c r="D1591" s="7" t="s">
        <v>3389</v>
      </c>
      <c r="E1591" s="7" t="str">
        <f>IF(OR(D1591="", D1591="___"),"", LEFT(D1591,FIND(" &gt;",D1591)-1))</f>
        <v>Success</v>
      </c>
      <c r="F1591" s="7" t="str">
        <f>IF(OR(E1591="Success",E1591="Qualified Success"),"Current",IF(E1591="Failure",IF(RIGHT(D1591,6)="Future","Future",IF(RIGHT(D1591,10)="Irrelevant","Irrelevant","Current")),""))</f>
        <v>Current</v>
      </c>
      <c r="G1591" s="7" t="str">
        <f>IF(OR(ISBLANK(D1591),D1591="Unclassifiable &gt;"),"",IF(ISNUMBER(SEARCH("Utterance",D1591)),"Utterance",IF(ISNUMBER(SEARCH("Response",D1591)),"Response",IF(ISNUMBER(SEARCH("Interaction",D1591)),"Interaction",IF(ISNUMBER(SEARCH("System",D1591)),"System","")))))</f>
        <v/>
      </c>
      <c r="H1591" s="7" t="str">
        <f>IF(G1591="Utterance", IF(ISNUMBER(SEARCH("Unrecognized",D1591)), "Unrecognized", IF(ISNUMBER(SEARCH("Mismatched",D1591)), "Mismatched", IF(ISNUMBER(SEARCH("False Positive",D1591)), "False Positive", "Irrelevant"))), "")</f>
        <v/>
      </c>
      <c r="J1591" s="7" t="s">
        <v>3743</v>
      </c>
      <c r="K1591" s="7" t="s">
        <v>3354</v>
      </c>
      <c r="L1591" s="9">
        <v>44988</v>
      </c>
      <c r="M1591" s="13">
        <v>0.57027777777777777</v>
      </c>
      <c r="N1591" s="14">
        <v>202000376414253</v>
      </c>
      <c r="O1591" s="7">
        <f>IF(LEN(TRIM($A1591))=0,0,LEN($A1591)-LEN(SUBSTITUTE($A1591," ",""))+1)</f>
        <v>6</v>
      </c>
      <c r="P1591">
        <f t="shared" si="24"/>
        <v>3411</v>
      </c>
    </row>
    <row r="1592" spans="1:16" ht="208" x14ac:dyDescent="0.2">
      <c r="A1592" s="8" t="s">
        <v>3576</v>
      </c>
      <c r="C1592" s="7" t="s">
        <v>4</v>
      </c>
      <c r="K1592" s="7" t="s">
        <v>3354</v>
      </c>
      <c r="L1592" s="9">
        <v>44988</v>
      </c>
      <c r="M1592" s="13">
        <v>0.57028935185185181</v>
      </c>
      <c r="N1592" s="14">
        <v>202000376414253</v>
      </c>
      <c r="P1592" t="str">
        <f t="shared" si="24"/>
        <v/>
      </c>
    </row>
    <row r="1593" spans="1:16" ht="16" x14ac:dyDescent="0.2">
      <c r="A1593" s="8" t="s">
        <v>2882</v>
      </c>
      <c r="C1593" s="7" t="s">
        <v>2</v>
      </c>
      <c r="D1593" s="7" t="s">
        <v>3405</v>
      </c>
      <c r="E1593" s="7" t="str">
        <f>IF(OR(D1593="", D1593="___"),"", LEFT(D1593,FIND(" &gt;",D1593)-1))</f>
        <v>Failure</v>
      </c>
      <c r="F1593" s="7" t="str">
        <f>IF(OR(E1593="Success",E1593="Qualified Success"),"Current",IF(E1593="Failure",IF(RIGHT(D1593,6)="Future","Future",IF(RIGHT(D1593,10)="Irrelevant","Irrelevant","Current")),""))</f>
        <v>Current</v>
      </c>
      <c r="G1593" s="7" t="str">
        <f>IF(OR(ISBLANK(D1593),D1593="Unclassifiable &gt;"),"",IF(ISNUMBER(SEARCH("Utterance",D1593)),"Utterance",IF(ISNUMBER(SEARCH("Response",D1593)),"Response",IF(ISNUMBER(SEARCH("Interaction",D1593)),"Interaction",IF(ISNUMBER(SEARCH("System",D1593)),"System","")))))</f>
        <v>System</v>
      </c>
      <c r="H1593" s="7" t="str">
        <f>IF(G1593="Utterance", IF(ISNUMBER(SEARCH("Unrecognized",D1593)), "Unrecognized", IF(ISNUMBER(SEARCH("Mismatched",D1593)), "Mismatched", IF(ISNUMBER(SEARCH("False Positive",D1593)), "False Positive", "Irrelevant"))), "")</f>
        <v/>
      </c>
      <c r="I1593" s="7" t="s">
        <v>152</v>
      </c>
      <c r="J1593" s="7" t="s">
        <v>3741</v>
      </c>
      <c r="K1593" s="7" t="s">
        <v>3354</v>
      </c>
      <c r="L1593" s="9">
        <v>44988</v>
      </c>
      <c r="M1593" s="13">
        <v>0.5715972222222222</v>
      </c>
      <c r="N1593" s="14">
        <v>202000376414253</v>
      </c>
      <c r="O1593" s="7">
        <f>IF(LEN(TRIM($A1593))=0,0,LEN($A1593)-LEN(SUBSTITUTE($A1593," ",""))+1)</f>
        <v>6</v>
      </c>
      <c r="P1593">
        <f t="shared" si="24"/>
        <v>168</v>
      </c>
    </row>
    <row r="1594" spans="1:16" ht="16" x14ac:dyDescent="0.2">
      <c r="A1594" s="8" t="s">
        <v>2883</v>
      </c>
      <c r="C1594" s="7" t="s">
        <v>2</v>
      </c>
      <c r="D1594" s="7" t="s">
        <v>3389</v>
      </c>
      <c r="E1594" s="7" t="str">
        <f>IF(OR(D1594="", D1594="___"),"", LEFT(D1594,FIND(" &gt;",D1594)-1))</f>
        <v>Success</v>
      </c>
      <c r="F1594" s="7" t="str">
        <f>IF(OR(E1594="Success",E1594="Qualified Success"),"Current",IF(E1594="Failure",IF(RIGHT(D1594,6)="Future","Future",IF(RIGHT(D1594,10)="Irrelevant","Irrelevant","Current")),""))</f>
        <v>Current</v>
      </c>
      <c r="G1594" s="7" t="str">
        <f>IF(OR(ISBLANK(D1594),D1594="Unclassifiable &gt;"),"",IF(ISNUMBER(SEARCH("Utterance",D1594)),"Utterance",IF(ISNUMBER(SEARCH("Response",D1594)),"Response",IF(ISNUMBER(SEARCH("Interaction",D1594)),"Interaction",IF(ISNUMBER(SEARCH("System",D1594)),"System","")))))</f>
        <v/>
      </c>
      <c r="H1594" s="7" t="str">
        <f>IF(G1594="Utterance", IF(ISNUMBER(SEARCH("Unrecognized",D1594)), "Unrecognized", IF(ISNUMBER(SEARCH("Mismatched",D1594)), "Mismatched", IF(ISNUMBER(SEARCH("False Positive",D1594)), "False Positive", "Irrelevant"))), "")</f>
        <v/>
      </c>
      <c r="J1594" s="7" t="s">
        <v>3741</v>
      </c>
      <c r="K1594" s="7" t="s">
        <v>3354</v>
      </c>
      <c r="L1594" s="9">
        <v>44988</v>
      </c>
      <c r="M1594" s="13">
        <v>0.5715972222222222</v>
      </c>
      <c r="N1594" s="14">
        <v>202000376414253</v>
      </c>
      <c r="O1594" s="7">
        <f>IF(LEN(TRIM($A1594))=0,0,LEN($A1594)-LEN(SUBSTITUTE($A1594," ",""))+1)</f>
        <v>6</v>
      </c>
      <c r="P1594">
        <f t="shared" si="24"/>
        <v>3411</v>
      </c>
    </row>
    <row r="1595" spans="1:16" ht="16" x14ac:dyDescent="0.2">
      <c r="A1595" s="8" t="s">
        <v>152</v>
      </c>
      <c r="C1595" s="7" t="s">
        <v>4</v>
      </c>
      <c r="K1595" s="7" t="s">
        <v>3354</v>
      </c>
      <c r="L1595" s="9">
        <v>44988</v>
      </c>
      <c r="M1595" s="13">
        <v>0.5715972222222222</v>
      </c>
      <c r="N1595" s="14">
        <v>202000376414253</v>
      </c>
      <c r="P1595" t="str">
        <f t="shared" si="24"/>
        <v/>
      </c>
    </row>
    <row r="1596" spans="1:16" ht="176" x14ac:dyDescent="0.2">
      <c r="A1596" s="8" t="s">
        <v>417</v>
      </c>
      <c r="C1596" s="7" t="s">
        <v>4</v>
      </c>
      <c r="K1596" s="7" t="s">
        <v>3354</v>
      </c>
      <c r="L1596" s="9">
        <v>44988</v>
      </c>
      <c r="M1596" s="13">
        <v>0.5715972222222222</v>
      </c>
      <c r="N1596" s="14">
        <v>202000376414253</v>
      </c>
      <c r="P1596" t="str">
        <f t="shared" si="24"/>
        <v/>
      </c>
    </row>
    <row r="1597" spans="1:16" ht="16" x14ac:dyDescent="0.2">
      <c r="A1597" s="8" t="s">
        <v>307</v>
      </c>
      <c r="C1597" s="7" t="s">
        <v>2</v>
      </c>
      <c r="D1597" s="7" t="s">
        <v>3389</v>
      </c>
      <c r="E1597" s="7" t="str">
        <f>IF(OR(D1597="", D1597="___"),"", LEFT(D1597,FIND(" &gt;",D1597)-1))</f>
        <v>Success</v>
      </c>
      <c r="F1597" s="7" t="str">
        <f>IF(OR(E1597="Success",E1597="Qualified Success"),"Current",IF(E1597="Failure",IF(RIGHT(D1597,6)="Future","Future",IF(RIGHT(D1597,10)="Irrelevant","Irrelevant","Current")),""))</f>
        <v>Current</v>
      </c>
      <c r="G1597" s="7" t="str">
        <f>IF(OR(ISBLANK(D1597),D1597="Unclassifiable &gt;"),"",IF(ISNUMBER(SEARCH("Utterance",D1597)),"Utterance",IF(ISNUMBER(SEARCH("Response",D1597)),"Response",IF(ISNUMBER(SEARCH("Interaction",D1597)),"Interaction",IF(ISNUMBER(SEARCH("System",D1597)),"System","")))))</f>
        <v/>
      </c>
      <c r="H1597" s="7" t="str">
        <f>IF(G1597="Utterance", IF(ISNUMBER(SEARCH("Unrecognized",D1597)), "Unrecognized", IF(ISNUMBER(SEARCH("Mismatched",D1597)), "Mismatched", IF(ISNUMBER(SEARCH("False Positive",D1597)), "False Positive", "Irrelevant"))), "")</f>
        <v/>
      </c>
      <c r="J1597" s="7" t="s">
        <v>3756</v>
      </c>
      <c r="K1597" s="7" t="s">
        <v>3354</v>
      </c>
      <c r="L1597" s="9">
        <v>44988</v>
      </c>
      <c r="M1597" s="13">
        <v>0.57399305555555558</v>
      </c>
      <c r="N1597" s="14">
        <v>204440003494896</v>
      </c>
      <c r="O1597" s="7">
        <f>IF(LEN(TRIM($A1597))=0,0,LEN($A1597)-LEN(SUBSTITUTE($A1597," ",""))+1)</f>
        <v>5</v>
      </c>
      <c r="P1597">
        <f t="shared" si="24"/>
        <v>3411</v>
      </c>
    </row>
    <row r="1598" spans="1:16" ht="144" x14ac:dyDescent="0.2">
      <c r="A1598" s="8" t="s">
        <v>2109</v>
      </c>
      <c r="C1598" s="7" t="s">
        <v>4</v>
      </c>
      <c r="K1598" s="7" t="s">
        <v>3354</v>
      </c>
      <c r="L1598" s="9">
        <v>44988</v>
      </c>
      <c r="M1598" s="13">
        <v>0.57400462962962961</v>
      </c>
      <c r="N1598" s="14">
        <v>204440003494896</v>
      </c>
      <c r="P1598" t="str">
        <f t="shared" si="24"/>
        <v/>
      </c>
    </row>
    <row r="1599" spans="1:16" ht="16" x14ac:dyDescent="0.2">
      <c r="A1599" s="8" t="s">
        <v>158</v>
      </c>
      <c r="C1599" s="7" t="s">
        <v>2</v>
      </c>
      <c r="D1599" s="7" t="s">
        <v>3389</v>
      </c>
      <c r="E1599" s="7" t="str">
        <f>IF(OR(D1599="", D1599="___"),"", LEFT(D1599,FIND(" &gt;",D1599)-1))</f>
        <v>Success</v>
      </c>
      <c r="F1599" s="7" t="str">
        <f>IF(OR(E1599="Success",E1599="Qualified Success"),"Current",IF(E1599="Failure",IF(RIGHT(D1599,6)="Future","Future",IF(RIGHT(D1599,10)="Irrelevant","Irrelevant","Current")),""))</f>
        <v>Current</v>
      </c>
      <c r="G1599" s="7" t="str">
        <f>IF(OR(ISBLANK(D1599),D1599="Unclassifiable &gt;"),"",IF(ISNUMBER(SEARCH("Utterance",D1599)),"Utterance",IF(ISNUMBER(SEARCH("Response",D1599)),"Response",IF(ISNUMBER(SEARCH("Interaction",D1599)),"Interaction",IF(ISNUMBER(SEARCH("System",D1599)),"System","")))))</f>
        <v/>
      </c>
      <c r="H1599" s="7" t="str">
        <f>IF(G1599="Utterance", IF(ISNUMBER(SEARCH("Unrecognized",D1599)), "Unrecognized", IF(ISNUMBER(SEARCH("Mismatched",D1599)), "Mismatched", IF(ISNUMBER(SEARCH("False Positive",D1599)), "False Positive", "Irrelevant"))), "")</f>
        <v/>
      </c>
      <c r="J1599" s="7" t="s">
        <v>3744</v>
      </c>
      <c r="K1599" s="7" t="s">
        <v>3353</v>
      </c>
      <c r="L1599" s="9">
        <v>44988</v>
      </c>
      <c r="M1599" s="13">
        <v>0.57439814814814816</v>
      </c>
      <c r="N1599" s="14">
        <v>204440003540186</v>
      </c>
      <c r="O1599" s="7">
        <f>IF(LEN(TRIM($A1599))=0,0,LEN($A1599)-LEN(SUBSTITUTE($A1599," ",""))+1)</f>
        <v>4</v>
      </c>
      <c r="P1599">
        <f t="shared" si="24"/>
        <v>3411</v>
      </c>
    </row>
    <row r="1600" spans="1:16" ht="128" x14ac:dyDescent="0.2">
      <c r="A1600" s="8" t="s">
        <v>1839</v>
      </c>
      <c r="C1600" s="7" t="s">
        <v>4</v>
      </c>
      <c r="K1600" s="7" t="s">
        <v>3353</v>
      </c>
      <c r="L1600" s="9">
        <v>44988</v>
      </c>
      <c r="M1600" s="13">
        <v>0.57439814814814816</v>
      </c>
      <c r="N1600" s="14">
        <v>204440003540186</v>
      </c>
      <c r="P1600" t="str">
        <f t="shared" si="24"/>
        <v/>
      </c>
    </row>
    <row r="1601" spans="1:16" ht="16" x14ac:dyDescent="0.2">
      <c r="A1601" s="8" t="s">
        <v>2693</v>
      </c>
      <c r="C1601" s="7" t="s">
        <v>2</v>
      </c>
      <c r="D1601" s="7" t="s">
        <v>3389</v>
      </c>
      <c r="E1601" s="7" t="str">
        <f>IF(OR(D1601="", D1601="___"),"", LEFT(D1601,FIND(" &gt;",D1601)-1))</f>
        <v>Success</v>
      </c>
      <c r="F1601" s="7" t="str">
        <f>IF(OR(E1601="Success",E1601="Qualified Success"),"Current",IF(E1601="Failure",IF(RIGHT(D1601,6)="Future","Future",IF(RIGHT(D1601,10)="Irrelevant","Irrelevant","Current")),""))</f>
        <v>Current</v>
      </c>
      <c r="G1601" s="7" t="str">
        <f>IF(OR(ISBLANK(D1601),D1601="Unclassifiable &gt;"),"",IF(ISNUMBER(SEARCH("Utterance",D1601)),"Utterance",IF(ISNUMBER(SEARCH("Response",D1601)),"Response",IF(ISNUMBER(SEARCH("Interaction",D1601)),"Interaction",IF(ISNUMBER(SEARCH("System",D1601)),"System","")))))</f>
        <v/>
      </c>
      <c r="H1601" s="7" t="str">
        <f>IF(G1601="Utterance", IF(ISNUMBER(SEARCH("Unrecognized",D1601)), "Unrecognized", IF(ISNUMBER(SEARCH("Mismatched",D1601)), "Mismatched", IF(ISNUMBER(SEARCH("False Positive",D1601)), "False Positive", "Irrelevant"))), "")</f>
        <v/>
      </c>
      <c r="J1601" s="7" t="s">
        <v>3750</v>
      </c>
      <c r="K1601" s="7" t="s">
        <v>3353</v>
      </c>
      <c r="L1601" s="9">
        <v>44988</v>
      </c>
      <c r="M1601" s="13">
        <v>0.57482638888888882</v>
      </c>
      <c r="N1601" s="14">
        <v>204440003540186</v>
      </c>
      <c r="O1601" s="7">
        <f>IF(LEN(TRIM($A1601))=0,0,LEN($A1601)-LEN(SUBSTITUTE($A1601," ",""))+1)</f>
        <v>16</v>
      </c>
      <c r="P1601">
        <f t="shared" si="24"/>
        <v>3411</v>
      </c>
    </row>
    <row r="1602" spans="1:16" ht="16" x14ac:dyDescent="0.2">
      <c r="A1602" s="8" t="s">
        <v>674</v>
      </c>
      <c r="C1602" s="7" t="s">
        <v>2</v>
      </c>
      <c r="D1602" s="7" t="s">
        <v>3389</v>
      </c>
      <c r="E1602" s="7" t="str">
        <f>IF(OR(D1602="", D1602="___"),"", LEFT(D1602,FIND(" &gt;",D1602)-1))</f>
        <v>Success</v>
      </c>
      <c r="F1602" s="7" t="str">
        <f>IF(OR(E1602="Success",E1602="Qualified Success"),"Current",IF(E1602="Failure",IF(RIGHT(D1602,6)="Future","Future",IF(RIGHT(D1602,10)="Irrelevant","Irrelevant","Current")),""))</f>
        <v>Current</v>
      </c>
      <c r="G1602" s="7" t="str">
        <f>IF(OR(ISBLANK(D1602),D1602="Unclassifiable &gt;"),"",IF(ISNUMBER(SEARCH("Utterance",D1602)),"Utterance",IF(ISNUMBER(SEARCH("Response",D1602)),"Response",IF(ISNUMBER(SEARCH("Interaction",D1602)),"Interaction",IF(ISNUMBER(SEARCH("System",D1602)),"System","")))))</f>
        <v/>
      </c>
      <c r="H1602" s="7" t="str">
        <f>IF(G1602="Utterance", IF(ISNUMBER(SEARCH("Unrecognized",D1602)), "Unrecognized", IF(ISNUMBER(SEARCH("Mismatched",D1602)), "Mismatched", IF(ISNUMBER(SEARCH("False Positive",D1602)), "False Positive", "Irrelevant"))), "")</f>
        <v/>
      </c>
      <c r="J1602" s="7" t="s">
        <v>3756</v>
      </c>
      <c r="K1602" s="7" t="s">
        <v>3354</v>
      </c>
      <c r="L1602" s="9">
        <v>44988</v>
      </c>
      <c r="M1602" s="13">
        <v>0.57490740740740742</v>
      </c>
      <c r="N1602" s="14">
        <v>204440003503796</v>
      </c>
      <c r="O1602" s="7">
        <f>IF(LEN(TRIM($A1602))=0,0,LEN($A1602)-LEN(SUBSTITUTE($A1602," ",""))+1)</f>
        <v>7</v>
      </c>
      <c r="P1602">
        <f t="shared" si="24"/>
        <v>3411</v>
      </c>
    </row>
    <row r="1603" spans="1:16" ht="144" x14ac:dyDescent="0.2">
      <c r="A1603" s="8" t="s">
        <v>2379</v>
      </c>
      <c r="C1603" s="7" t="s">
        <v>4</v>
      </c>
      <c r="K1603" s="7" t="s">
        <v>3354</v>
      </c>
      <c r="L1603" s="9">
        <v>44988</v>
      </c>
      <c r="M1603" s="13">
        <v>0.57491898148148146</v>
      </c>
      <c r="N1603" s="14">
        <v>204440003503796</v>
      </c>
      <c r="P1603" t="str">
        <f t="shared" ref="P1603:P1666" si="25">IF(D1603="", "", COUNTIF($D$1:$D$12000, D1603))</f>
        <v/>
      </c>
    </row>
    <row r="1604" spans="1:16" ht="240" x14ac:dyDescent="0.2">
      <c r="A1604" s="8" t="s">
        <v>2694</v>
      </c>
      <c r="C1604" s="7" t="s">
        <v>4</v>
      </c>
      <c r="K1604" s="7" t="s">
        <v>3353</v>
      </c>
      <c r="L1604" s="9">
        <v>44988</v>
      </c>
      <c r="M1604" s="13">
        <v>0.57508101851851856</v>
      </c>
      <c r="N1604" s="14">
        <v>204440003540186</v>
      </c>
      <c r="P1604" t="str">
        <f t="shared" si="25"/>
        <v/>
      </c>
    </row>
    <row r="1605" spans="1:16" ht="16" x14ac:dyDescent="0.2">
      <c r="A1605" s="8" t="s">
        <v>1367</v>
      </c>
      <c r="C1605" s="7" t="s">
        <v>2</v>
      </c>
      <c r="D1605" s="7" t="s">
        <v>3389</v>
      </c>
      <c r="E1605" s="7" t="str">
        <f>IF(OR(D1605="", D1605="___"),"", LEFT(D1605,FIND(" &gt;",D1605)-1))</f>
        <v>Success</v>
      </c>
      <c r="F1605" s="7" t="str">
        <f>IF(OR(E1605="Success",E1605="Qualified Success"),"Current",IF(E1605="Failure",IF(RIGHT(D1605,6)="Future","Future",IF(RIGHT(D1605,10)="Irrelevant","Irrelevant","Current")),""))</f>
        <v>Current</v>
      </c>
      <c r="G1605" s="7" t="str">
        <f>IF(OR(ISBLANK(D1605),D1605="Unclassifiable &gt;"),"",IF(ISNUMBER(SEARCH("Utterance",D1605)),"Utterance",IF(ISNUMBER(SEARCH("Response",D1605)),"Response",IF(ISNUMBER(SEARCH("Interaction",D1605)),"Interaction",IF(ISNUMBER(SEARCH("System",D1605)),"System","")))))</f>
        <v/>
      </c>
      <c r="H1605" s="7" t="str">
        <f>IF(G1605="Utterance", IF(ISNUMBER(SEARCH("Unrecognized",D1605)), "Unrecognized", IF(ISNUMBER(SEARCH("Mismatched",D1605)), "Mismatched", IF(ISNUMBER(SEARCH("False Positive",D1605)), "False Positive", "Irrelevant"))), "")</f>
        <v/>
      </c>
      <c r="J1605" s="7" t="s">
        <v>3754</v>
      </c>
      <c r="K1605" s="7" t="s">
        <v>3353</v>
      </c>
      <c r="L1605" s="9">
        <v>44988</v>
      </c>
      <c r="M1605" s="13">
        <v>0.57542824074074073</v>
      </c>
      <c r="N1605" s="14">
        <v>204440003540186</v>
      </c>
      <c r="O1605" s="7">
        <f>IF(LEN(TRIM($A1605))=0,0,LEN($A1605)-LEN(SUBSTITUTE($A1605," ",""))+1)</f>
        <v>2</v>
      </c>
      <c r="P1605">
        <f t="shared" si="25"/>
        <v>3411</v>
      </c>
    </row>
    <row r="1606" spans="1:16" ht="16" x14ac:dyDescent="0.2">
      <c r="A1606" s="8" t="s">
        <v>294</v>
      </c>
      <c r="C1606" s="7" t="s">
        <v>4</v>
      </c>
      <c r="K1606" s="7" t="s">
        <v>3353</v>
      </c>
      <c r="L1606" s="9">
        <v>44988</v>
      </c>
      <c r="M1606" s="13">
        <v>0.57542824074074073</v>
      </c>
      <c r="N1606" s="14">
        <v>204440003540186</v>
      </c>
      <c r="P1606" t="str">
        <f t="shared" si="25"/>
        <v/>
      </c>
    </row>
    <row r="1607" spans="1:16" ht="16" x14ac:dyDescent="0.2">
      <c r="A1607" s="8" t="s">
        <v>1314</v>
      </c>
      <c r="B1607" s="7" t="s">
        <v>3490</v>
      </c>
      <c r="C1607" s="7" t="s">
        <v>2</v>
      </c>
      <c r="D1607" s="7" t="s">
        <v>3389</v>
      </c>
      <c r="E1607" s="7" t="str">
        <f>IF(OR(D1607="", D1607="___"),"", LEFT(D1607,FIND(" &gt;",D1607)-1))</f>
        <v>Success</v>
      </c>
      <c r="F1607" s="7" t="str">
        <f>IF(OR(E1607="Success",E1607="Qualified Success"),"Current",IF(E1607="Failure",IF(RIGHT(D1607,6)="Future","Future",IF(RIGHT(D1607,10)="Irrelevant","Irrelevant","Current")),""))</f>
        <v>Current</v>
      </c>
      <c r="G1607" s="7" t="str">
        <f>IF(OR(ISBLANK(D1607),D1607="Unclassifiable &gt;"),"",IF(ISNUMBER(SEARCH("Utterance",D1607)),"Utterance",IF(ISNUMBER(SEARCH("Response",D1607)),"Response",IF(ISNUMBER(SEARCH("Interaction",D1607)),"Interaction",IF(ISNUMBER(SEARCH("System",D1607)),"System","")))))</f>
        <v/>
      </c>
      <c r="H1607" s="7" t="str">
        <f>IF(G1607="Utterance", IF(ISNUMBER(SEARCH("Unrecognized",D1607)), "Unrecognized", IF(ISNUMBER(SEARCH("Mismatched",D1607)), "Mismatched", IF(ISNUMBER(SEARCH("False Positive",D1607)), "False Positive", "Irrelevant"))), "")</f>
        <v/>
      </c>
      <c r="J1607" s="7" t="s">
        <v>3741</v>
      </c>
      <c r="K1607" s="7" t="s">
        <v>3354</v>
      </c>
      <c r="L1607" s="9">
        <v>44988</v>
      </c>
      <c r="M1607" s="13">
        <v>0.57582175925925927</v>
      </c>
      <c r="N1607" s="14">
        <v>204440003537452</v>
      </c>
      <c r="O1607" s="7">
        <f>IF(LEN(TRIM($A1607))=0,0,LEN($A1607)-LEN(SUBSTITUTE($A1607," ",""))+1)</f>
        <v>4</v>
      </c>
      <c r="P1607">
        <f t="shared" si="25"/>
        <v>3411</v>
      </c>
    </row>
    <row r="1608" spans="1:16" ht="144" x14ac:dyDescent="0.2">
      <c r="A1608" s="8" t="s">
        <v>250</v>
      </c>
      <c r="C1608" s="7" t="s">
        <v>4</v>
      </c>
      <c r="K1608" s="7" t="s">
        <v>3354</v>
      </c>
      <c r="L1608" s="9">
        <v>44988</v>
      </c>
      <c r="M1608" s="13">
        <v>0.57583333333333331</v>
      </c>
      <c r="N1608" s="14">
        <v>204440003537452</v>
      </c>
      <c r="P1608" t="str">
        <f t="shared" si="25"/>
        <v/>
      </c>
    </row>
    <row r="1609" spans="1:16" ht="16" x14ac:dyDescent="0.2">
      <c r="A1609" s="8" t="s">
        <v>535</v>
      </c>
      <c r="C1609" s="7" t="s">
        <v>2</v>
      </c>
      <c r="D1609" s="7" t="s">
        <v>3389</v>
      </c>
      <c r="E1609" s="7" t="str">
        <f>IF(OR(D1609="", D1609="___"),"", LEFT(D1609,FIND(" &gt;",D1609)-1))</f>
        <v>Success</v>
      </c>
      <c r="F1609" s="7" t="str">
        <f>IF(OR(E1609="Success",E1609="Qualified Success"),"Current",IF(E1609="Failure",IF(RIGHT(D1609,6)="Future","Future",IF(RIGHT(D1609,10)="Irrelevant","Irrelevant","Current")),""))</f>
        <v>Current</v>
      </c>
      <c r="G1609" s="7" t="str">
        <f>IF(OR(ISBLANK(D1609),D1609="Unclassifiable &gt;"),"",IF(ISNUMBER(SEARCH("Utterance",D1609)),"Utterance",IF(ISNUMBER(SEARCH("Response",D1609)),"Response",IF(ISNUMBER(SEARCH("Interaction",D1609)),"Interaction",IF(ISNUMBER(SEARCH("System",D1609)),"System","")))))</f>
        <v/>
      </c>
      <c r="H1609" s="7" t="str">
        <f>IF(G1609="Utterance", IF(ISNUMBER(SEARCH("Unrecognized",D1609)), "Unrecognized", IF(ISNUMBER(SEARCH("Mismatched",D1609)), "Mismatched", IF(ISNUMBER(SEARCH("False Positive",D1609)), "False Positive", "Irrelevant"))), "")</f>
        <v/>
      </c>
      <c r="J1609" s="7" t="s">
        <v>3741</v>
      </c>
      <c r="K1609" s="7" t="s">
        <v>3354</v>
      </c>
      <c r="L1609" s="9">
        <v>44988</v>
      </c>
      <c r="M1609" s="13">
        <v>0.57745370370370364</v>
      </c>
      <c r="N1609" s="14">
        <v>204440003537452</v>
      </c>
      <c r="O1609" s="7">
        <f>IF(LEN(TRIM($A1609))=0,0,LEN($A1609)-LEN(SUBSTITUTE($A1609," ",""))+1)</f>
        <v>5</v>
      </c>
      <c r="P1609">
        <f t="shared" si="25"/>
        <v>3411</v>
      </c>
    </row>
    <row r="1610" spans="1:16" ht="64" x14ac:dyDescent="0.2">
      <c r="A1610" s="8" t="s">
        <v>220</v>
      </c>
      <c r="C1610" s="7" t="s">
        <v>4</v>
      </c>
      <c r="K1610" s="7" t="s">
        <v>3354</v>
      </c>
      <c r="L1610" s="9">
        <v>44988</v>
      </c>
      <c r="M1610" s="13">
        <v>0.57745370370370364</v>
      </c>
      <c r="N1610" s="14">
        <v>204440003537452</v>
      </c>
      <c r="P1610" t="str">
        <f t="shared" si="25"/>
        <v/>
      </c>
    </row>
    <row r="1611" spans="1:16" ht="16" x14ac:dyDescent="0.2">
      <c r="A1611" s="8" t="s">
        <v>3205</v>
      </c>
      <c r="C1611" s="7" t="s">
        <v>2</v>
      </c>
      <c r="D1611" s="7" t="s">
        <v>3389</v>
      </c>
      <c r="E1611" s="7" t="str">
        <f>IF(OR(D1611="", D1611="___"),"", LEFT(D1611,FIND(" &gt;",D1611)-1))</f>
        <v>Success</v>
      </c>
      <c r="F1611" s="7" t="str">
        <f>IF(OR(E1611="Success",E1611="Qualified Success"),"Current",IF(E1611="Failure",IF(RIGHT(D1611,6)="Future","Future",IF(RIGHT(D1611,10)="Irrelevant","Irrelevant","Current")),""))</f>
        <v>Current</v>
      </c>
      <c r="G1611" s="7" t="str">
        <f>IF(OR(ISBLANK(D1611),D1611="Unclassifiable &gt;"),"",IF(ISNUMBER(SEARCH("Utterance",D1611)),"Utterance",IF(ISNUMBER(SEARCH("Response",D1611)),"Response",IF(ISNUMBER(SEARCH("Interaction",D1611)),"Interaction",IF(ISNUMBER(SEARCH("System",D1611)),"System","")))))</f>
        <v/>
      </c>
      <c r="H1611" s="7" t="str">
        <f>IF(G1611="Utterance", IF(ISNUMBER(SEARCH("Unrecognized",D1611)), "Unrecognized", IF(ISNUMBER(SEARCH("Mismatched",D1611)), "Mismatched", IF(ISNUMBER(SEARCH("False Positive",D1611)), "False Positive", "Irrelevant"))), "")</f>
        <v/>
      </c>
      <c r="J1611" s="7" t="s">
        <v>3742</v>
      </c>
      <c r="K1611" s="7" t="s">
        <v>3354</v>
      </c>
      <c r="L1611" s="9">
        <v>44988</v>
      </c>
      <c r="M1611" s="13">
        <v>0.57847222222222217</v>
      </c>
      <c r="N1611" s="14">
        <v>513002973781968</v>
      </c>
      <c r="O1611" s="7">
        <f>IF(LEN(TRIM($A1611))=0,0,LEN($A1611)-LEN(SUBSTITUTE($A1611," ",""))+1)</f>
        <v>10</v>
      </c>
      <c r="P1611">
        <f t="shared" si="25"/>
        <v>3411</v>
      </c>
    </row>
    <row r="1612" spans="1:16" ht="48" x14ac:dyDescent="0.2">
      <c r="A1612" s="8" t="s">
        <v>404</v>
      </c>
      <c r="C1612" s="7" t="s">
        <v>4</v>
      </c>
      <c r="K1612" s="7" t="s">
        <v>3354</v>
      </c>
      <c r="L1612" s="9">
        <v>44988</v>
      </c>
      <c r="M1612" s="13">
        <v>0.57847222222222217</v>
      </c>
      <c r="N1612" s="14">
        <v>513002973781968</v>
      </c>
      <c r="P1612" t="str">
        <f t="shared" si="25"/>
        <v/>
      </c>
    </row>
    <row r="1613" spans="1:16" ht="202" customHeight="1" x14ac:dyDescent="0.2">
      <c r="A1613" s="8" t="s">
        <v>778</v>
      </c>
      <c r="C1613" s="7" t="s">
        <v>2</v>
      </c>
      <c r="D1613" s="7" t="s">
        <v>3389</v>
      </c>
      <c r="E1613" s="7" t="str">
        <f>IF(OR(D1613="", D1613="___"),"", LEFT(D1613,FIND(" &gt;",D1613)-1))</f>
        <v>Success</v>
      </c>
      <c r="F1613" s="7" t="str">
        <f>IF(OR(E1613="Success",E1613="Qualified Success"),"Current",IF(E1613="Failure",IF(RIGHT(D1613,6)="Future","Future",IF(RIGHT(D1613,10)="Irrelevant","Irrelevant","Current")),""))</f>
        <v>Current</v>
      </c>
      <c r="G1613" s="7" t="str">
        <f>IF(OR(ISBLANK(D1613),D1613="Unclassifiable &gt;"),"",IF(ISNUMBER(SEARCH("Utterance",D1613)),"Utterance",IF(ISNUMBER(SEARCH("Response",D1613)),"Response",IF(ISNUMBER(SEARCH("Interaction",D1613)),"Interaction",IF(ISNUMBER(SEARCH("System",D1613)),"System","")))))</f>
        <v/>
      </c>
      <c r="H1613" s="7" t="str">
        <f>IF(G1613="Utterance", IF(ISNUMBER(SEARCH("Unrecognized",D1613)), "Unrecognized", IF(ISNUMBER(SEARCH("Mismatched",D1613)), "Mismatched", IF(ISNUMBER(SEARCH("False Positive",D1613)), "False Positive", "Irrelevant"))), "")</f>
        <v/>
      </c>
      <c r="J1613" s="7" t="s">
        <v>3750</v>
      </c>
      <c r="K1613" s="7" t="s">
        <v>3354</v>
      </c>
      <c r="L1613" s="9">
        <v>44988</v>
      </c>
      <c r="M1613" s="13">
        <v>0.57991898148148147</v>
      </c>
      <c r="N1613" s="14">
        <v>202000409735876</v>
      </c>
      <c r="O1613" s="7">
        <f>IF(LEN(TRIM($A1613))=0,0,LEN($A1613)-LEN(SUBSTITUTE($A1613," ",""))+1)</f>
        <v>2</v>
      </c>
      <c r="P1613">
        <f t="shared" si="25"/>
        <v>3411</v>
      </c>
    </row>
    <row r="1614" spans="1:16" ht="96" x14ac:dyDescent="0.2">
      <c r="A1614" s="8" t="s">
        <v>1938</v>
      </c>
      <c r="C1614" s="7" t="s">
        <v>4</v>
      </c>
      <c r="K1614" s="7" t="s">
        <v>3354</v>
      </c>
      <c r="L1614" s="9">
        <v>44988</v>
      </c>
      <c r="M1614" s="13">
        <v>0.57991898148148147</v>
      </c>
      <c r="N1614" s="14">
        <v>202000409735876</v>
      </c>
      <c r="P1614" t="str">
        <f t="shared" si="25"/>
        <v/>
      </c>
    </row>
    <row r="1615" spans="1:16" ht="16" x14ac:dyDescent="0.2">
      <c r="A1615" s="8" t="s">
        <v>302</v>
      </c>
      <c r="B1615" s="7" t="s">
        <v>3487</v>
      </c>
      <c r="C1615" s="7" t="s">
        <v>2</v>
      </c>
      <c r="D1615" s="7" t="s">
        <v>3389</v>
      </c>
      <c r="E1615" s="7" t="str">
        <f>IF(OR(D1615="", D1615="___"),"", LEFT(D1615,FIND(" &gt;",D1615)-1))</f>
        <v>Success</v>
      </c>
      <c r="F1615" s="7" t="str">
        <f>IF(OR(E1615="Success",E1615="Qualified Success"),"Current",IF(E1615="Failure",IF(RIGHT(D1615,6)="Future","Future",IF(RIGHT(D1615,10)="Irrelevant","Irrelevant","Current")),""))</f>
        <v>Current</v>
      </c>
      <c r="G1615" s="7" t="str">
        <f>IF(OR(ISBLANK(D1615),D1615="Unclassifiable &gt;"),"",IF(ISNUMBER(SEARCH("Utterance",D1615)),"Utterance",IF(ISNUMBER(SEARCH("Response",D1615)),"Response",IF(ISNUMBER(SEARCH("Interaction",D1615)),"Interaction",IF(ISNUMBER(SEARCH("System",D1615)),"System","")))))</f>
        <v/>
      </c>
      <c r="H1615" s="7" t="str">
        <f>IF(G1615="Utterance", IF(ISNUMBER(SEARCH("Unrecognized",D1615)), "Unrecognized", IF(ISNUMBER(SEARCH("Mismatched",D1615)), "Mismatched", IF(ISNUMBER(SEARCH("False Positive",D1615)), "False Positive", "Irrelevant"))), "")</f>
        <v/>
      </c>
      <c r="J1615" s="7" t="s">
        <v>3428</v>
      </c>
      <c r="K1615" s="7" t="s">
        <v>3354</v>
      </c>
      <c r="L1615" s="9">
        <v>44988</v>
      </c>
      <c r="M1615" s="13">
        <v>0.58450231481481485</v>
      </c>
      <c r="N1615" s="14">
        <v>204440003541231</v>
      </c>
      <c r="O1615" s="7">
        <f>IF(LEN(TRIM($A1615))=0,0,LEN($A1615)-LEN(SUBSTITUTE($A1615," ",""))+1)</f>
        <v>3</v>
      </c>
      <c r="P1615">
        <f t="shared" si="25"/>
        <v>3411</v>
      </c>
    </row>
    <row r="1616" spans="1:16" ht="64" x14ac:dyDescent="0.2">
      <c r="A1616" s="8" t="s">
        <v>220</v>
      </c>
      <c r="C1616" s="7" t="s">
        <v>4</v>
      </c>
      <c r="K1616" s="7" t="s">
        <v>3354</v>
      </c>
      <c r="L1616" s="9">
        <v>44988</v>
      </c>
      <c r="M1616" s="13">
        <v>0.58450231481481485</v>
      </c>
      <c r="N1616" s="14">
        <v>204440003541231</v>
      </c>
      <c r="P1616" t="str">
        <f t="shared" si="25"/>
        <v/>
      </c>
    </row>
    <row r="1617" spans="1:16" ht="16" x14ac:dyDescent="0.2">
      <c r="A1617" s="8" t="s">
        <v>302</v>
      </c>
      <c r="B1617" s="7" t="s">
        <v>3487</v>
      </c>
      <c r="C1617" s="7" t="s">
        <v>2</v>
      </c>
      <c r="D1617" s="7" t="s">
        <v>3389</v>
      </c>
      <c r="E1617" s="7" t="str">
        <f>IF(OR(D1617="", D1617="___"),"", LEFT(D1617,FIND(" &gt;",D1617)-1))</f>
        <v>Success</v>
      </c>
      <c r="F1617" s="7" t="str">
        <f>IF(OR(E1617="Success",E1617="Qualified Success"),"Current",IF(E1617="Failure",IF(RIGHT(D1617,6)="Future","Future",IF(RIGHT(D1617,10)="Irrelevant","Irrelevant","Current")),""))</f>
        <v>Current</v>
      </c>
      <c r="G1617" s="7" t="str">
        <f>IF(OR(ISBLANK(D1617),D1617="Unclassifiable &gt;"),"",IF(ISNUMBER(SEARCH("Utterance",D1617)),"Utterance",IF(ISNUMBER(SEARCH("Response",D1617)),"Response",IF(ISNUMBER(SEARCH("Interaction",D1617)),"Interaction",IF(ISNUMBER(SEARCH("System",D1617)),"System","")))))</f>
        <v/>
      </c>
      <c r="H1617" s="7" t="str">
        <f>IF(G1617="Utterance", IF(ISNUMBER(SEARCH("Unrecognized",D1617)), "Unrecognized", IF(ISNUMBER(SEARCH("Mismatched",D1617)), "Mismatched", IF(ISNUMBER(SEARCH("False Positive",D1617)), "False Positive", "Irrelevant"))), "")</f>
        <v/>
      </c>
      <c r="J1617" s="7" t="s">
        <v>3428</v>
      </c>
      <c r="K1617" s="7" t="s">
        <v>3354</v>
      </c>
      <c r="L1617" s="9">
        <v>44988</v>
      </c>
      <c r="M1617" s="13">
        <v>0.58758101851851852</v>
      </c>
      <c r="N1617" s="14">
        <v>204440003492674</v>
      </c>
      <c r="O1617" s="7">
        <f>IF(LEN(TRIM($A1617))=0,0,LEN($A1617)-LEN(SUBSTITUTE($A1617," ",""))+1)</f>
        <v>3</v>
      </c>
      <c r="P1617">
        <f t="shared" si="25"/>
        <v>3411</v>
      </c>
    </row>
    <row r="1618" spans="1:16" ht="64" x14ac:dyDescent="0.2">
      <c r="A1618" s="8" t="s">
        <v>220</v>
      </c>
      <c r="C1618" s="7" t="s">
        <v>4</v>
      </c>
      <c r="K1618" s="7" t="s">
        <v>3354</v>
      </c>
      <c r="L1618" s="9">
        <v>44988</v>
      </c>
      <c r="M1618" s="13">
        <v>0.58758101851851852</v>
      </c>
      <c r="N1618" s="14">
        <v>204440003492674</v>
      </c>
      <c r="P1618" t="str">
        <f t="shared" si="25"/>
        <v/>
      </c>
    </row>
    <row r="1619" spans="1:16" ht="48" x14ac:dyDescent="0.2">
      <c r="A1619" s="8" t="s">
        <v>3172</v>
      </c>
      <c r="C1619" s="7" t="s">
        <v>2</v>
      </c>
      <c r="D1619" s="7" t="s">
        <v>3389</v>
      </c>
      <c r="E1619" s="7" t="str">
        <f>IF(OR(D1619="", D1619="___"),"", LEFT(D1619,FIND(" &gt;",D1619)-1))</f>
        <v>Success</v>
      </c>
      <c r="F1619" s="7" t="str">
        <f>IF(OR(E1619="Success",E1619="Qualified Success"),"Current",IF(E1619="Failure",IF(RIGHT(D1619,6)="Future","Future",IF(RIGHT(D1619,10)="Irrelevant","Irrelevant","Current")),""))</f>
        <v>Current</v>
      </c>
      <c r="G1619" s="7" t="str">
        <f>IF(OR(ISBLANK(D1619),D1619="Unclassifiable &gt;"),"",IF(ISNUMBER(SEARCH("Utterance",D1619)),"Utterance",IF(ISNUMBER(SEARCH("Response",D1619)),"Response",IF(ISNUMBER(SEARCH("Interaction",D1619)),"Interaction",IF(ISNUMBER(SEARCH("System",D1619)),"System","")))))</f>
        <v/>
      </c>
      <c r="H1619" s="7" t="str">
        <f>IF(G1619="Utterance", IF(ISNUMBER(SEARCH("Unrecognized",D1619)), "Unrecognized", IF(ISNUMBER(SEARCH("Mismatched",D1619)), "Mismatched", IF(ISNUMBER(SEARCH("False Positive",D1619)), "False Positive", "Irrelevant"))), "")</f>
        <v/>
      </c>
      <c r="J1619" s="7" t="s">
        <v>3439</v>
      </c>
      <c r="K1619" s="7" t="s">
        <v>3354</v>
      </c>
      <c r="L1619" s="9">
        <v>44988</v>
      </c>
      <c r="M1619" s="13">
        <v>0.58913194444444439</v>
      </c>
      <c r="N1619" s="14">
        <v>513002635897266</v>
      </c>
      <c r="O1619" s="7">
        <f>IF(LEN(TRIM($A1619))=0,0,LEN($A1619)-LEN(SUBSTITUTE($A1619," ",""))+1)</f>
        <v>27</v>
      </c>
      <c r="P1619">
        <f t="shared" si="25"/>
        <v>3411</v>
      </c>
    </row>
    <row r="1620" spans="1:16" ht="80" x14ac:dyDescent="0.2">
      <c r="A1620" s="8" t="s">
        <v>574</v>
      </c>
      <c r="C1620" s="7" t="s">
        <v>4</v>
      </c>
      <c r="K1620" s="7" t="s">
        <v>3354</v>
      </c>
      <c r="L1620" s="9">
        <v>44988</v>
      </c>
      <c r="M1620" s="13">
        <v>0.58914351851851854</v>
      </c>
      <c r="N1620" s="14">
        <v>513002635897266</v>
      </c>
      <c r="P1620" t="str">
        <f t="shared" si="25"/>
        <v/>
      </c>
    </row>
    <row r="1621" spans="1:16" ht="16" x14ac:dyDescent="0.2">
      <c r="A1621" s="8" t="s">
        <v>3171</v>
      </c>
      <c r="C1621" s="7" t="s">
        <v>2</v>
      </c>
      <c r="D1621" s="7" t="s">
        <v>3391</v>
      </c>
      <c r="E1621" s="7" t="str">
        <f>IF(OR(D1621="", D1621="___"),"", LEFT(D1621,FIND(" &gt;",D1621)-1))</f>
        <v>Failure</v>
      </c>
      <c r="F1621" s="7" t="str">
        <f>IF(OR(E1621="Success",E1621="Qualified Success"),"Current",IF(E1621="Failure",IF(RIGHT(D1621,6)="Future","Future",IF(RIGHT(D1621,10)="Irrelevant","Irrelevant","Current")),""))</f>
        <v>Current</v>
      </c>
      <c r="G1621" s="7" t="str">
        <f>IF(OR(ISBLANK(D1621),D1621="Unclassifiable &gt;"),"",IF(ISNUMBER(SEARCH("Utterance",D1621)),"Utterance",IF(ISNUMBER(SEARCH("Response",D1621)),"Response",IF(ISNUMBER(SEARCH("Interaction",D1621)),"Interaction",IF(ISNUMBER(SEARCH("System",D1621)),"System","")))))</f>
        <v>Utterance</v>
      </c>
      <c r="H1621" s="7" t="str">
        <f>IF(G1621="Utterance", IF(ISNUMBER(SEARCH("Unrecognized",D1621)), "Unrecognized", IF(ISNUMBER(SEARCH("Mismatched",D1621)), "Mismatched", IF(ISNUMBER(SEARCH("False Positive",D1621)), "False Positive", "Irrelevant"))), "")</f>
        <v>Mismatched</v>
      </c>
      <c r="J1621" s="7" t="s">
        <v>3439</v>
      </c>
      <c r="K1621" s="7" t="s">
        <v>3354</v>
      </c>
      <c r="L1621" s="9">
        <v>44988</v>
      </c>
      <c r="M1621" s="13">
        <v>0.5895717592592592</v>
      </c>
      <c r="N1621" s="14">
        <v>513002635897266</v>
      </c>
      <c r="O1621" s="7">
        <f>IF(LEN(TRIM($A1621))=0,0,LEN($A1621)-LEN(SUBSTITUTE($A1621," ",""))+1)</f>
        <v>5</v>
      </c>
      <c r="P1621">
        <f t="shared" si="25"/>
        <v>705</v>
      </c>
    </row>
    <row r="1622" spans="1:16" ht="80" x14ac:dyDescent="0.2">
      <c r="A1622" s="8" t="s">
        <v>2018</v>
      </c>
      <c r="C1622" s="7" t="s">
        <v>4</v>
      </c>
      <c r="K1622" s="7" t="s">
        <v>3354</v>
      </c>
      <c r="L1622" s="9">
        <v>44988</v>
      </c>
      <c r="M1622" s="13">
        <v>0.5895717592592592</v>
      </c>
      <c r="N1622" s="14">
        <v>513002635897266</v>
      </c>
      <c r="P1622" t="str">
        <f t="shared" si="25"/>
        <v/>
      </c>
    </row>
    <row r="1623" spans="1:16" ht="16" x14ac:dyDescent="0.2">
      <c r="A1623" s="8" t="s">
        <v>380</v>
      </c>
      <c r="C1623" s="7" t="s">
        <v>2</v>
      </c>
      <c r="D1623" s="7" t="s">
        <v>3389</v>
      </c>
      <c r="E1623" s="7" t="str">
        <f>IF(OR(D1623="", D1623="___"),"", LEFT(D1623,FIND(" &gt;",D1623)-1))</f>
        <v>Success</v>
      </c>
      <c r="F1623" s="7" t="str">
        <f>IF(OR(E1623="Success",E1623="Qualified Success"),"Current",IF(E1623="Failure",IF(RIGHT(D1623,6)="Future","Future",IF(RIGHT(D1623,10)="Irrelevant","Irrelevant","Current")),""))</f>
        <v>Current</v>
      </c>
      <c r="G1623" s="7" t="str">
        <f>IF(OR(ISBLANK(D1623),D1623="Unclassifiable &gt;"),"",IF(ISNUMBER(SEARCH("Utterance",D1623)),"Utterance",IF(ISNUMBER(SEARCH("Response",D1623)),"Response",IF(ISNUMBER(SEARCH("Interaction",D1623)),"Interaction",IF(ISNUMBER(SEARCH("System",D1623)),"System","")))))</f>
        <v/>
      </c>
      <c r="H1623" s="7" t="str">
        <f>IF(G1623="Utterance", IF(ISNUMBER(SEARCH("Unrecognized",D1623)), "Unrecognized", IF(ISNUMBER(SEARCH("Mismatched",D1623)), "Mismatched", IF(ISNUMBER(SEARCH("False Positive",D1623)), "False Positive", "Irrelevant"))), "")</f>
        <v/>
      </c>
      <c r="J1623" s="7" t="s">
        <v>3756</v>
      </c>
      <c r="K1623" s="7" t="s">
        <v>3353</v>
      </c>
      <c r="L1623" s="9">
        <v>44988</v>
      </c>
      <c r="M1623" s="13">
        <v>0.59015046296296292</v>
      </c>
      <c r="N1623" s="14">
        <v>204440003508979</v>
      </c>
      <c r="O1623" s="7">
        <f>IF(LEN(TRIM($A1623))=0,0,LEN($A1623)-LEN(SUBSTITUTE($A1623," ",""))+1)</f>
        <v>4</v>
      </c>
      <c r="P1623">
        <f t="shared" si="25"/>
        <v>3411</v>
      </c>
    </row>
    <row r="1624" spans="1:16" ht="144" x14ac:dyDescent="0.2">
      <c r="A1624" s="8" t="s">
        <v>2514</v>
      </c>
      <c r="C1624" s="7" t="s">
        <v>4</v>
      </c>
      <c r="K1624" s="7" t="s">
        <v>3353</v>
      </c>
      <c r="L1624" s="9">
        <v>44988</v>
      </c>
      <c r="M1624" s="13">
        <v>0.59017361111111111</v>
      </c>
      <c r="N1624" s="14">
        <v>204440003508979</v>
      </c>
      <c r="P1624" t="str">
        <f t="shared" si="25"/>
        <v/>
      </c>
    </row>
    <row r="1625" spans="1:16" ht="16" x14ac:dyDescent="0.2">
      <c r="A1625" s="8" t="s">
        <v>514</v>
      </c>
      <c r="B1625" s="7" t="s">
        <v>3487</v>
      </c>
      <c r="C1625" s="7" t="s">
        <v>2</v>
      </c>
      <c r="D1625" s="7" t="s">
        <v>3389</v>
      </c>
      <c r="E1625" s="7" t="str">
        <f>IF(OR(D1625="", D1625="___"),"", LEFT(D1625,FIND(" &gt;",D1625)-1))</f>
        <v>Success</v>
      </c>
      <c r="F1625" s="7" t="str">
        <f>IF(OR(E1625="Success",E1625="Qualified Success"),"Current",IF(E1625="Failure",IF(RIGHT(D1625,6)="Future","Future",IF(RIGHT(D1625,10)="Irrelevant","Irrelevant","Current")),""))</f>
        <v>Current</v>
      </c>
      <c r="G1625" s="7" t="str">
        <f>IF(OR(ISBLANK(D1625),D1625="Unclassifiable &gt;"),"",IF(ISNUMBER(SEARCH("Utterance",D1625)),"Utterance",IF(ISNUMBER(SEARCH("Response",D1625)),"Response",IF(ISNUMBER(SEARCH("Interaction",D1625)),"Interaction",IF(ISNUMBER(SEARCH("System",D1625)),"System","")))))</f>
        <v/>
      </c>
      <c r="H1625" s="7" t="str">
        <f>IF(G1625="Utterance", IF(ISNUMBER(SEARCH("Unrecognized",D1625)), "Unrecognized", IF(ISNUMBER(SEARCH("Mismatched",D1625)), "Mismatched", IF(ISNUMBER(SEARCH("False Positive",D1625)), "False Positive", "Irrelevant"))), "")</f>
        <v/>
      </c>
      <c r="J1625" s="7" t="s">
        <v>3439</v>
      </c>
      <c r="K1625" s="7" t="s">
        <v>3354</v>
      </c>
      <c r="L1625" s="9">
        <v>44988</v>
      </c>
      <c r="M1625" s="13">
        <v>0.59097222222222223</v>
      </c>
      <c r="N1625" s="14">
        <v>513002635897266</v>
      </c>
      <c r="O1625" s="7">
        <f>IF(LEN(TRIM($A1625))=0,0,LEN($A1625)-LEN(SUBSTITUTE($A1625," ",""))+1)</f>
        <v>3</v>
      </c>
      <c r="P1625">
        <f t="shared" si="25"/>
        <v>3411</v>
      </c>
    </row>
    <row r="1626" spans="1:16" ht="32" x14ac:dyDescent="0.2">
      <c r="A1626" s="8" t="s">
        <v>3382</v>
      </c>
      <c r="C1626" s="7" t="s">
        <v>4</v>
      </c>
      <c r="K1626" s="7" t="s">
        <v>3354</v>
      </c>
      <c r="L1626" s="9">
        <v>44988</v>
      </c>
      <c r="M1626" s="13">
        <v>0.59098379629629627</v>
      </c>
      <c r="N1626" s="14">
        <v>513002635897266</v>
      </c>
      <c r="P1626" t="str">
        <f t="shared" si="25"/>
        <v/>
      </c>
    </row>
    <row r="1627" spans="1:16" ht="96" x14ac:dyDescent="0.2">
      <c r="A1627" s="8" t="s">
        <v>3170</v>
      </c>
      <c r="C1627" s="7" t="s">
        <v>4</v>
      </c>
      <c r="K1627" s="7" t="s">
        <v>3354</v>
      </c>
      <c r="L1627" s="9">
        <v>44988</v>
      </c>
      <c r="M1627" s="13">
        <v>0.59098379629629627</v>
      </c>
      <c r="N1627" s="14">
        <v>513002635897266</v>
      </c>
      <c r="P1627" t="str">
        <f t="shared" si="25"/>
        <v/>
      </c>
    </row>
    <row r="1628" spans="1:16" ht="32" x14ac:dyDescent="0.2">
      <c r="A1628" s="8" t="s">
        <v>268</v>
      </c>
      <c r="C1628" s="7" t="s">
        <v>4</v>
      </c>
      <c r="K1628" s="7" t="s">
        <v>3354</v>
      </c>
      <c r="L1628" s="9">
        <v>44988</v>
      </c>
      <c r="M1628" s="13">
        <v>0.59098379629629627</v>
      </c>
      <c r="N1628" s="14">
        <v>513002635897266</v>
      </c>
      <c r="P1628" t="str">
        <f t="shared" si="25"/>
        <v/>
      </c>
    </row>
    <row r="1629" spans="1:16" ht="16" x14ac:dyDescent="0.2">
      <c r="A1629" s="8" t="s">
        <v>2464</v>
      </c>
      <c r="C1629" s="7" t="s">
        <v>2</v>
      </c>
      <c r="D1629" s="7" t="s">
        <v>3389</v>
      </c>
      <c r="E1629" s="7" t="str">
        <f>IF(OR(D1629="", D1629="___"),"", LEFT(D1629,FIND(" &gt;",D1629)-1))</f>
        <v>Success</v>
      </c>
      <c r="F1629" s="7" t="str">
        <f>IF(OR(E1629="Success",E1629="Qualified Success"),"Current",IF(E1629="Failure",IF(RIGHT(D1629,6)="Future","Future",IF(RIGHT(D1629,10)="Irrelevant","Irrelevant","Current")),""))</f>
        <v>Current</v>
      </c>
      <c r="G1629" s="7" t="str">
        <f>IF(OR(ISBLANK(D1629),D1629="Unclassifiable &gt;"),"",IF(ISNUMBER(SEARCH("Utterance",D1629)),"Utterance",IF(ISNUMBER(SEARCH("Response",D1629)),"Response",IF(ISNUMBER(SEARCH("Interaction",D1629)),"Interaction",IF(ISNUMBER(SEARCH("System",D1629)),"System","")))))</f>
        <v/>
      </c>
      <c r="H1629" s="7" t="str">
        <f>IF(G1629="Utterance", IF(ISNUMBER(SEARCH("Unrecognized",D1629)), "Unrecognized", IF(ISNUMBER(SEARCH("Mismatched",D1629)), "Mismatched", IF(ISNUMBER(SEARCH("False Positive",D1629)), "False Positive", "Irrelevant"))), "")</f>
        <v/>
      </c>
      <c r="J1629" s="7" t="s">
        <v>3755</v>
      </c>
      <c r="K1629" s="7" t="s">
        <v>3353</v>
      </c>
      <c r="L1629" s="9">
        <v>44988</v>
      </c>
      <c r="M1629" s="13">
        <v>0.59146990740740735</v>
      </c>
      <c r="N1629" s="14">
        <v>204440003507525</v>
      </c>
      <c r="O1629" s="7">
        <f>IF(LEN(TRIM($A1629))=0,0,LEN($A1629)-LEN(SUBSTITUTE($A1629," ",""))+1)</f>
        <v>7</v>
      </c>
      <c r="P1629">
        <f t="shared" si="25"/>
        <v>3411</v>
      </c>
    </row>
    <row r="1630" spans="1:16" ht="48" x14ac:dyDescent="0.2">
      <c r="A1630" s="8" t="s">
        <v>386</v>
      </c>
      <c r="C1630" s="7" t="s">
        <v>4</v>
      </c>
      <c r="K1630" s="7" t="s">
        <v>3353</v>
      </c>
      <c r="L1630" s="9">
        <v>44988</v>
      </c>
      <c r="M1630" s="13">
        <v>0.5914814814814815</v>
      </c>
      <c r="N1630" s="14">
        <v>204440003507525</v>
      </c>
      <c r="P1630" t="str">
        <f t="shared" si="25"/>
        <v/>
      </c>
    </row>
    <row r="1631" spans="1:16" ht="16" x14ac:dyDescent="0.2">
      <c r="A1631" s="8" t="s">
        <v>2463</v>
      </c>
      <c r="C1631" s="7" t="s">
        <v>2</v>
      </c>
      <c r="D1631" s="7" t="s">
        <v>3400</v>
      </c>
      <c r="E1631" s="7" t="str">
        <f>IF(OR(D1631="", D1631="___"),"", LEFT(D1631,FIND(" &gt;",D1631)-1))</f>
        <v>Failure</v>
      </c>
      <c r="F1631" s="7" t="str">
        <f>IF(OR(E1631="Success",E1631="Qualified Success"),"Current",IF(E1631="Failure",IF(RIGHT(D1631,6)="Future","Future",IF(RIGHT(D1631,10)="Irrelevant","Irrelevant","Current")),""))</f>
        <v>Current</v>
      </c>
      <c r="G1631" s="7" t="str">
        <f>IF(OR(ISBLANK(D1631),D1631="Unclassifiable &gt;"),"",IF(ISNUMBER(SEARCH("Utterance",D1631)),"Utterance",IF(ISNUMBER(SEARCH("Response",D1631)),"Response",IF(ISNUMBER(SEARCH("Interaction",D1631)),"Interaction",IF(ISNUMBER(SEARCH("System",D1631)),"System","")))))</f>
        <v>Interaction</v>
      </c>
      <c r="H1631" s="7" t="str">
        <f>IF(G1631="Utterance", IF(ISNUMBER(SEARCH("Unrecognized",D1631)), "Unrecognized", IF(ISNUMBER(SEARCH("Mismatched",D1631)), "Mismatched", IF(ISNUMBER(SEARCH("False Positive",D1631)), "False Positive", "Irrelevant"))), "")</f>
        <v/>
      </c>
      <c r="J1631" s="7" t="s">
        <v>3755</v>
      </c>
      <c r="K1631" s="7" t="s">
        <v>3353</v>
      </c>
      <c r="L1631" s="9">
        <v>44988</v>
      </c>
      <c r="M1631" s="13">
        <v>0.59377314814814819</v>
      </c>
      <c r="N1631" s="14">
        <v>204440003507525</v>
      </c>
      <c r="O1631" s="7">
        <f>IF(LEN(TRIM($A1631))=0,0,LEN($A1631)-LEN(SUBSTITUTE($A1631," ",""))+1)</f>
        <v>3</v>
      </c>
      <c r="P1631">
        <f t="shared" si="25"/>
        <v>412</v>
      </c>
    </row>
    <row r="1632" spans="1:16" ht="64" x14ac:dyDescent="0.2">
      <c r="A1632" s="8" t="s">
        <v>1855</v>
      </c>
      <c r="C1632" s="7" t="s">
        <v>4</v>
      </c>
      <c r="K1632" s="7" t="s">
        <v>3353</v>
      </c>
      <c r="L1632" s="9">
        <v>44988</v>
      </c>
      <c r="M1632" s="13">
        <v>0.59377314814814819</v>
      </c>
      <c r="N1632" s="14">
        <v>204440003507525</v>
      </c>
      <c r="P1632" t="str">
        <f t="shared" si="25"/>
        <v/>
      </c>
    </row>
    <row r="1633" spans="1:16" ht="16" x14ac:dyDescent="0.2">
      <c r="A1633" s="8" t="s">
        <v>2465</v>
      </c>
      <c r="C1633" s="7" t="s">
        <v>2</v>
      </c>
      <c r="D1633" s="7" t="s">
        <v>3391</v>
      </c>
      <c r="E1633" s="7" t="str">
        <f>IF(OR(D1633="", D1633="___"),"", LEFT(D1633,FIND(" &gt;",D1633)-1))</f>
        <v>Failure</v>
      </c>
      <c r="F1633" s="7" t="str">
        <f>IF(OR(E1633="Success",E1633="Qualified Success"),"Current",IF(E1633="Failure",IF(RIGHT(D1633,6)="Future","Future",IF(RIGHT(D1633,10)="Irrelevant","Irrelevant","Current")),""))</f>
        <v>Current</v>
      </c>
      <c r="G1633" s="7" t="str">
        <f>IF(OR(ISBLANK(D1633),D1633="Unclassifiable &gt;"),"",IF(ISNUMBER(SEARCH("Utterance",D1633)),"Utterance",IF(ISNUMBER(SEARCH("Response",D1633)),"Response",IF(ISNUMBER(SEARCH("Interaction",D1633)),"Interaction",IF(ISNUMBER(SEARCH("System",D1633)),"System","")))))</f>
        <v>Utterance</v>
      </c>
      <c r="H1633" s="7" t="str">
        <f>IF(G1633="Utterance", IF(ISNUMBER(SEARCH("Unrecognized",D1633)), "Unrecognized", IF(ISNUMBER(SEARCH("Mismatched",D1633)), "Mismatched", IF(ISNUMBER(SEARCH("False Positive",D1633)), "False Positive", "Irrelevant"))), "")</f>
        <v>Mismatched</v>
      </c>
      <c r="J1633" s="7" t="s">
        <v>3755</v>
      </c>
      <c r="K1633" s="7" t="s">
        <v>3353</v>
      </c>
      <c r="L1633" s="9">
        <v>44988</v>
      </c>
      <c r="M1633" s="13">
        <v>0.59420138888888896</v>
      </c>
      <c r="N1633" s="14">
        <v>204440003507525</v>
      </c>
      <c r="O1633" s="7">
        <f>IF(LEN(TRIM($A1633))=0,0,LEN($A1633)-LEN(SUBSTITUTE($A1633," ",""))+1)</f>
        <v>4</v>
      </c>
      <c r="P1633">
        <f t="shared" si="25"/>
        <v>705</v>
      </c>
    </row>
    <row r="1634" spans="1:16" ht="160" x14ac:dyDescent="0.2">
      <c r="A1634" s="8" t="s">
        <v>2466</v>
      </c>
      <c r="C1634" s="7" t="s">
        <v>4</v>
      </c>
      <c r="K1634" s="7" t="s">
        <v>3353</v>
      </c>
      <c r="L1634" s="9">
        <v>44988</v>
      </c>
      <c r="M1634" s="13">
        <v>0.594212962962963</v>
      </c>
      <c r="N1634" s="14">
        <v>204440003507525</v>
      </c>
      <c r="P1634" t="str">
        <f t="shared" si="25"/>
        <v/>
      </c>
    </row>
    <row r="1635" spans="1:16" ht="16" x14ac:dyDescent="0.2">
      <c r="A1635" s="8" t="s">
        <v>302</v>
      </c>
      <c r="B1635" s="7" t="s">
        <v>3487</v>
      </c>
      <c r="C1635" s="7" t="s">
        <v>2</v>
      </c>
      <c r="D1635" s="7" t="s">
        <v>3389</v>
      </c>
      <c r="E1635" s="7" t="str">
        <f>IF(OR(D1635="", D1635="___"),"", LEFT(D1635,FIND(" &gt;",D1635)-1))</f>
        <v>Success</v>
      </c>
      <c r="F1635" s="7" t="str">
        <f>IF(OR(E1635="Success",E1635="Qualified Success"),"Current",IF(E1635="Failure",IF(RIGHT(D1635,6)="Future","Future",IF(RIGHT(D1635,10)="Irrelevant","Irrelevant","Current")),""))</f>
        <v>Current</v>
      </c>
      <c r="G1635" s="7" t="str">
        <f>IF(OR(ISBLANK(D1635),D1635="Unclassifiable &gt;"),"",IF(ISNUMBER(SEARCH("Utterance",D1635)),"Utterance",IF(ISNUMBER(SEARCH("Response",D1635)),"Response",IF(ISNUMBER(SEARCH("Interaction",D1635)),"Interaction",IF(ISNUMBER(SEARCH("System",D1635)),"System","")))))</f>
        <v/>
      </c>
      <c r="H1635" s="7" t="str">
        <f>IF(G1635="Utterance", IF(ISNUMBER(SEARCH("Unrecognized",D1635)), "Unrecognized", IF(ISNUMBER(SEARCH("Mismatched",D1635)), "Mismatched", IF(ISNUMBER(SEARCH("False Positive",D1635)), "False Positive", "Irrelevant"))), "")</f>
        <v/>
      </c>
      <c r="J1635" s="7" t="s">
        <v>3428</v>
      </c>
      <c r="K1635" s="7" t="s">
        <v>3354</v>
      </c>
      <c r="L1635" s="9">
        <v>44988</v>
      </c>
      <c r="M1635" s="13">
        <v>0.59790509259259261</v>
      </c>
      <c r="N1635" s="14">
        <v>202000523212362</v>
      </c>
      <c r="O1635" s="7">
        <f>IF(LEN(TRIM($A1635))=0,0,LEN($A1635)-LEN(SUBSTITUTE($A1635," ",""))+1)</f>
        <v>3</v>
      </c>
      <c r="P1635">
        <f t="shared" si="25"/>
        <v>3411</v>
      </c>
    </row>
    <row r="1636" spans="1:16" ht="64" x14ac:dyDescent="0.2">
      <c r="A1636" s="8" t="s">
        <v>220</v>
      </c>
      <c r="C1636" s="7" t="s">
        <v>4</v>
      </c>
      <c r="K1636" s="7" t="s">
        <v>3354</v>
      </c>
      <c r="L1636" s="9">
        <v>44988</v>
      </c>
      <c r="M1636" s="13">
        <v>0.59790509259259261</v>
      </c>
      <c r="N1636" s="14">
        <v>202000523212362</v>
      </c>
      <c r="P1636" t="str">
        <f t="shared" si="25"/>
        <v/>
      </c>
    </row>
    <row r="1637" spans="1:16" ht="16" x14ac:dyDescent="0.2">
      <c r="A1637" s="8" t="s">
        <v>2683</v>
      </c>
      <c r="C1637" s="7" t="s">
        <v>2</v>
      </c>
      <c r="D1637" s="7" t="s">
        <v>3389</v>
      </c>
      <c r="E1637" s="7" t="str">
        <f>IF(OR(D1637="", D1637="___"),"", LEFT(D1637,FIND(" &gt;",D1637)-1))</f>
        <v>Success</v>
      </c>
      <c r="F1637" s="7" t="str">
        <f>IF(OR(E1637="Success",E1637="Qualified Success"),"Current",IF(E1637="Failure",IF(RIGHT(D1637,6)="Future","Future",IF(RIGHT(D1637,10)="Irrelevant","Irrelevant","Current")),""))</f>
        <v>Current</v>
      </c>
      <c r="G1637" s="7" t="str">
        <f>IF(OR(ISBLANK(D1637),D1637="Unclassifiable &gt;"),"",IF(ISNUMBER(SEARCH("Utterance",D1637)),"Utterance",IF(ISNUMBER(SEARCH("Response",D1637)),"Response",IF(ISNUMBER(SEARCH("Interaction",D1637)),"Interaction",IF(ISNUMBER(SEARCH("System",D1637)),"System","")))))</f>
        <v/>
      </c>
      <c r="H1637" s="7" t="str">
        <f>IF(G1637="Utterance", IF(ISNUMBER(SEARCH("Unrecognized",D1637)), "Unrecognized", IF(ISNUMBER(SEARCH("Mismatched",D1637)), "Mismatched", IF(ISNUMBER(SEARCH("False Positive",D1637)), "False Positive", "Irrelevant"))), "")</f>
        <v/>
      </c>
      <c r="J1637" s="7" t="s">
        <v>3750</v>
      </c>
      <c r="K1637" s="7" t="s">
        <v>3354</v>
      </c>
      <c r="L1637" s="9">
        <v>44988</v>
      </c>
      <c r="M1637" s="13">
        <v>0.59804398148148141</v>
      </c>
      <c r="N1637" s="14">
        <v>204440003539848</v>
      </c>
      <c r="O1637" s="7">
        <f>IF(LEN(TRIM($A1637))=0,0,LEN($A1637)-LEN(SUBSTITUTE($A1637," ",""))+1)</f>
        <v>3</v>
      </c>
      <c r="P1637">
        <f t="shared" si="25"/>
        <v>3411</v>
      </c>
    </row>
    <row r="1638" spans="1:16" ht="240" x14ac:dyDescent="0.2">
      <c r="A1638" s="8" t="s">
        <v>2684</v>
      </c>
      <c r="C1638" s="7" t="s">
        <v>4</v>
      </c>
      <c r="K1638" s="7" t="s">
        <v>3354</v>
      </c>
      <c r="L1638" s="9">
        <v>44988</v>
      </c>
      <c r="M1638" s="13">
        <v>0.59805555555555556</v>
      </c>
      <c r="N1638" s="14">
        <v>204440003539848</v>
      </c>
      <c r="P1638" t="str">
        <f t="shared" si="25"/>
        <v/>
      </c>
    </row>
    <row r="1639" spans="1:16" ht="16" x14ac:dyDescent="0.2">
      <c r="A1639" s="8" t="s">
        <v>269</v>
      </c>
      <c r="B1639" s="7" t="s">
        <v>3487</v>
      </c>
      <c r="C1639" s="7" t="s">
        <v>2</v>
      </c>
      <c r="D1639" s="7" t="s">
        <v>3389</v>
      </c>
      <c r="E1639" s="7" t="str">
        <f>IF(OR(D1639="", D1639="___"),"", LEFT(D1639,FIND(" &gt;",D1639)-1))</f>
        <v>Success</v>
      </c>
      <c r="F1639" s="7" t="str">
        <f>IF(OR(E1639="Success",E1639="Qualified Success"),"Current",IF(E1639="Failure",IF(RIGHT(D1639,6)="Future","Future",IF(RIGHT(D1639,10)="Irrelevant","Irrelevant","Current")),""))</f>
        <v>Current</v>
      </c>
      <c r="G1639" s="7" t="str">
        <f>IF(OR(ISBLANK(D1639),D1639="Unclassifiable &gt;"),"",IF(ISNUMBER(SEARCH("Utterance",D1639)),"Utterance",IF(ISNUMBER(SEARCH("Response",D1639)),"Response",IF(ISNUMBER(SEARCH("Interaction",D1639)),"Interaction",IF(ISNUMBER(SEARCH("System",D1639)),"System","")))))</f>
        <v/>
      </c>
      <c r="H1639" s="7" t="str">
        <f>IF(G1639="Utterance", IF(ISNUMBER(SEARCH("Unrecognized",D1639)), "Unrecognized", IF(ISNUMBER(SEARCH("Mismatched",D1639)), "Mismatched", IF(ISNUMBER(SEARCH("False Positive",D1639)), "False Positive", "Irrelevant"))), "")</f>
        <v/>
      </c>
      <c r="J1639" s="7" t="s">
        <v>3428</v>
      </c>
      <c r="K1639" s="7" t="s">
        <v>3354</v>
      </c>
      <c r="L1639" s="9">
        <v>44988</v>
      </c>
      <c r="M1639" s="13">
        <v>0.59848379629629633</v>
      </c>
      <c r="N1639" s="14">
        <v>202000523212362</v>
      </c>
      <c r="O1639" s="7">
        <f>IF(LEN(TRIM($A1639))=0,0,LEN($A1639)-LEN(SUBSTITUTE($A1639," ",""))+1)</f>
        <v>3</v>
      </c>
      <c r="P1639">
        <f t="shared" si="25"/>
        <v>3411</v>
      </c>
    </row>
    <row r="1640" spans="1:16" ht="64" x14ac:dyDescent="0.2">
      <c r="A1640" s="8" t="s">
        <v>270</v>
      </c>
      <c r="C1640" s="7" t="s">
        <v>4</v>
      </c>
      <c r="K1640" s="7" t="s">
        <v>3354</v>
      </c>
      <c r="L1640" s="9">
        <v>44988</v>
      </c>
      <c r="M1640" s="13">
        <v>0.59848379629629633</v>
      </c>
      <c r="N1640" s="14">
        <v>202000523212362</v>
      </c>
      <c r="P1640" t="str">
        <f t="shared" si="25"/>
        <v/>
      </c>
    </row>
    <row r="1641" spans="1:16" ht="16" x14ac:dyDescent="0.2">
      <c r="A1641" s="8" t="s">
        <v>158</v>
      </c>
      <c r="C1641" s="7" t="s">
        <v>2</v>
      </c>
      <c r="D1641" s="7" t="s">
        <v>3389</v>
      </c>
      <c r="E1641" s="7" t="str">
        <f>IF(OR(D1641="", D1641="___"),"", LEFT(D1641,FIND(" &gt;",D1641)-1))</f>
        <v>Success</v>
      </c>
      <c r="F1641" s="7" t="str">
        <f>IF(OR(E1641="Success",E1641="Qualified Success"),"Current",IF(E1641="Failure",IF(RIGHT(D1641,6)="Future","Future",IF(RIGHT(D1641,10)="Irrelevant","Irrelevant","Current")),""))</f>
        <v>Current</v>
      </c>
      <c r="G1641" s="7" t="str">
        <f>IF(OR(ISBLANK(D1641),D1641="Unclassifiable &gt;"),"",IF(ISNUMBER(SEARCH("Utterance",D1641)),"Utterance",IF(ISNUMBER(SEARCH("Response",D1641)),"Response",IF(ISNUMBER(SEARCH("Interaction",D1641)),"Interaction",IF(ISNUMBER(SEARCH("System",D1641)),"System","")))))</f>
        <v/>
      </c>
      <c r="H1641" s="7" t="str">
        <f>IF(G1641="Utterance", IF(ISNUMBER(SEARCH("Unrecognized",D1641)), "Unrecognized", IF(ISNUMBER(SEARCH("Mismatched",D1641)), "Mismatched", IF(ISNUMBER(SEARCH("False Positive",D1641)), "False Positive", "Irrelevant"))), "")</f>
        <v/>
      </c>
      <c r="J1641" s="7" t="s">
        <v>3744</v>
      </c>
      <c r="K1641" s="7" t="s">
        <v>3354</v>
      </c>
      <c r="L1641" s="9">
        <v>44988</v>
      </c>
      <c r="M1641" s="13">
        <v>0.59908564814814813</v>
      </c>
      <c r="N1641" s="14">
        <v>202000523212362</v>
      </c>
      <c r="O1641" s="7">
        <f>IF(LEN(TRIM($A1641))=0,0,LEN($A1641)-LEN(SUBSTITUTE($A1641," ",""))+1)</f>
        <v>4</v>
      </c>
      <c r="P1641">
        <f t="shared" si="25"/>
        <v>3411</v>
      </c>
    </row>
    <row r="1642" spans="1:16" ht="128" x14ac:dyDescent="0.2">
      <c r="A1642" s="8" t="s">
        <v>1839</v>
      </c>
      <c r="C1642" s="7" t="s">
        <v>4</v>
      </c>
      <c r="K1642" s="7" t="s">
        <v>3354</v>
      </c>
      <c r="L1642" s="9">
        <v>44988</v>
      </c>
      <c r="M1642" s="13">
        <v>0.59909722222222228</v>
      </c>
      <c r="N1642" s="14">
        <v>202000523212362</v>
      </c>
      <c r="P1642" t="str">
        <f t="shared" si="25"/>
        <v/>
      </c>
    </row>
    <row r="1643" spans="1:16" ht="16" x14ac:dyDescent="0.2">
      <c r="A1643" s="8" t="s">
        <v>2293</v>
      </c>
      <c r="C1643" s="7" t="s">
        <v>2</v>
      </c>
      <c r="D1643" s="7" t="s">
        <v>3408</v>
      </c>
      <c r="E1643" s="7" t="str">
        <f>IF(OR(D1643="", D1643="___"),"", LEFT(D1643,FIND(" &gt;",D1643)-1))</f>
        <v>Qualified Success</v>
      </c>
      <c r="F1643" s="7" t="str">
        <f>IF(OR(E1643="Success",E1643="Qualified Success"),"Current",IF(E1643="Failure",IF(RIGHT(D1643,6)="Future","Future",IF(RIGHT(D1643,10)="Irrelevant","Irrelevant","Current")),""))</f>
        <v>Current</v>
      </c>
      <c r="G1643" s="7" t="str">
        <f>IF(OR(ISBLANK(D1643),D1643="Unclassifiable &gt;"),"",IF(ISNUMBER(SEARCH("Utterance",D1643)),"Utterance",IF(ISNUMBER(SEARCH("Response",D1643)),"Response",IF(ISNUMBER(SEARCH("Interaction",D1643)),"Interaction",IF(ISNUMBER(SEARCH("System",D1643)),"System","")))))</f>
        <v>Response</v>
      </c>
      <c r="H1643" s="7" t="str">
        <f>IF(G1643="Utterance", IF(ISNUMBER(SEARCH("Unrecognized",D1643)), "Unrecognized", IF(ISNUMBER(SEARCH("Mismatched",D1643)), "Mismatched", IF(ISNUMBER(SEARCH("False Positive",D1643)), "False Positive", "Irrelevant"))), "")</f>
        <v/>
      </c>
      <c r="J1643" s="7" t="s">
        <v>213</v>
      </c>
      <c r="K1643" s="7" t="s">
        <v>3353</v>
      </c>
      <c r="L1643" s="9">
        <v>44988</v>
      </c>
      <c r="M1643" s="13">
        <v>0.6015625</v>
      </c>
      <c r="N1643" s="14">
        <v>204440003501100</v>
      </c>
      <c r="O1643" s="7">
        <f>IF(LEN(TRIM($A1643))=0,0,LEN($A1643)-LEN(SUBSTITUTE($A1643," ",""))+1)</f>
        <v>5</v>
      </c>
      <c r="P1643">
        <f t="shared" si="25"/>
        <v>46</v>
      </c>
    </row>
    <row r="1644" spans="1:16" ht="128" x14ac:dyDescent="0.2">
      <c r="A1644" s="8" t="s">
        <v>1862</v>
      </c>
      <c r="C1644" s="7" t="s">
        <v>4</v>
      </c>
      <c r="K1644" s="7" t="s">
        <v>3353</v>
      </c>
      <c r="L1644" s="9">
        <v>44988</v>
      </c>
      <c r="M1644" s="13">
        <v>0.6015625</v>
      </c>
      <c r="N1644" s="14">
        <v>204440003501100</v>
      </c>
      <c r="P1644" t="str">
        <f t="shared" si="25"/>
        <v/>
      </c>
    </row>
    <row r="1645" spans="1:16" ht="16" x14ac:dyDescent="0.2">
      <c r="A1645" s="8" t="s">
        <v>2294</v>
      </c>
      <c r="C1645" s="7" t="s">
        <v>2</v>
      </c>
      <c r="D1645" s="7" t="s">
        <v>3400</v>
      </c>
      <c r="E1645" s="7" t="str">
        <f>IF(OR(D1645="", D1645="___"),"", LEFT(D1645,FIND(" &gt;",D1645)-1))</f>
        <v>Failure</v>
      </c>
      <c r="F1645" s="7" t="str">
        <f>IF(OR(E1645="Success",E1645="Qualified Success"),"Current",IF(E1645="Failure",IF(RIGHT(D1645,6)="Future","Future",IF(RIGHT(D1645,10)="Irrelevant","Irrelevant","Current")),""))</f>
        <v>Current</v>
      </c>
      <c r="G1645" s="7" t="str">
        <f>IF(OR(ISBLANK(D1645),D1645="Unclassifiable &gt;"),"",IF(ISNUMBER(SEARCH("Utterance",D1645)),"Utterance",IF(ISNUMBER(SEARCH("Response",D1645)),"Response",IF(ISNUMBER(SEARCH("Interaction",D1645)),"Interaction",IF(ISNUMBER(SEARCH("System",D1645)),"System","")))))</f>
        <v>Interaction</v>
      </c>
      <c r="H1645" s="7" t="str">
        <f>IF(G1645="Utterance", IF(ISNUMBER(SEARCH("Unrecognized",D1645)), "Unrecognized", IF(ISNUMBER(SEARCH("Mismatched",D1645)), "Mismatched", IF(ISNUMBER(SEARCH("False Positive",D1645)), "False Positive", "Irrelevant"))), "")</f>
        <v/>
      </c>
      <c r="J1645" s="7" t="s">
        <v>213</v>
      </c>
      <c r="K1645" s="7" t="s">
        <v>3353</v>
      </c>
      <c r="L1645" s="9">
        <v>44988</v>
      </c>
      <c r="M1645" s="13">
        <v>0.60229166666666667</v>
      </c>
      <c r="N1645" s="14">
        <v>204440003501100</v>
      </c>
      <c r="O1645" s="7">
        <f>IF(LEN(TRIM($A1645))=0,0,LEN($A1645)-LEN(SUBSTITUTE($A1645," ",""))+1)</f>
        <v>15</v>
      </c>
      <c r="P1645">
        <f t="shared" si="25"/>
        <v>412</v>
      </c>
    </row>
    <row r="1646" spans="1:16" ht="128" x14ac:dyDescent="0.2">
      <c r="A1646" s="8" t="s">
        <v>258</v>
      </c>
      <c r="C1646" s="7" t="s">
        <v>4</v>
      </c>
      <c r="K1646" s="7" t="s">
        <v>3353</v>
      </c>
      <c r="L1646" s="9">
        <v>44988</v>
      </c>
      <c r="M1646" s="13">
        <v>0.60229166666666667</v>
      </c>
      <c r="N1646" s="14">
        <v>204440003501100</v>
      </c>
      <c r="P1646" t="str">
        <f t="shared" si="25"/>
        <v/>
      </c>
    </row>
    <row r="1647" spans="1:16" ht="16" x14ac:dyDescent="0.2">
      <c r="A1647" s="8" t="s">
        <v>1850</v>
      </c>
      <c r="C1647" s="7" t="s">
        <v>2</v>
      </c>
      <c r="D1647" s="7" t="s">
        <v>3391</v>
      </c>
      <c r="E1647" s="7" t="str">
        <f>IF(OR(D1647="", D1647="___"),"", LEFT(D1647,FIND(" &gt;",D1647)-1))</f>
        <v>Failure</v>
      </c>
      <c r="F1647" s="7" t="str">
        <f>IF(OR(E1647="Success",E1647="Qualified Success"),"Current",IF(E1647="Failure",IF(RIGHT(D1647,6)="Future","Future",IF(RIGHT(D1647,10)="Irrelevant","Irrelevant","Current")),""))</f>
        <v>Current</v>
      </c>
      <c r="G1647" s="7" t="str">
        <f>IF(OR(ISBLANK(D1647),D1647="Unclassifiable &gt;"),"",IF(ISNUMBER(SEARCH("Utterance",D1647)),"Utterance",IF(ISNUMBER(SEARCH("Response",D1647)),"Response",IF(ISNUMBER(SEARCH("Interaction",D1647)),"Interaction",IF(ISNUMBER(SEARCH("System",D1647)),"System","")))))</f>
        <v>Utterance</v>
      </c>
      <c r="H1647" s="7" t="str">
        <f>IF(G1647="Utterance", IF(ISNUMBER(SEARCH("Unrecognized",D1647)), "Unrecognized", IF(ISNUMBER(SEARCH("Mismatched",D1647)), "Mismatched", IF(ISNUMBER(SEARCH("False Positive",D1647)), "False Positive", "Irrelevant"))), "")</f>
        <v>Mismatched</v>
      </c>
      <c r="J1647" s="7" t="s">
        <v>3741</v>
      </c>
      <c r="K1647" s="7" t="s">
        <v>3354</v>
      </c>
      <c r="L1647" s="9">
        <v>44988</v>
      </c>
      <c r="M1647" s="13">
        <v>0.60309027777777779</v>
      </c>
      <c r="N1647" s="14">
        <v>204440003486255</v>
      </c>
      <c r="O1647" s="7">
        <f>IF(LEN(TRIM($A1647))=0,0,LEN($A1647)-LEN(SUBSTITUTE($A1647," ",""))+1)</f>
        <v>11</v>
      </c>
      <c r="P1647">
        <f t="shared" si="25"/>
        <v>705</v>
      </c>
    </row>
    <row r="1648" spans="1:16" ht="64" x14ac:dyDescent="0.2">
      <c r="A1648" s="8" t="s">
        <v>327</v>
      </c>
      <c r="C1648" s="7" t="s">
        <v>4</v>
      </c>
      <c r="K1648" s="7" t="s">
        <v>3354</v>
      </c>
      <c r="L1648" s="9">
        <v>44988</v>
      </c>
      <c r="M1648" s="13">
        <v>0.60310185185185183</v>
      </c>
      <c r="N1648" s="14">
        <v>204440003486255</v>
      </c>
      <c r="P1648" t="str">
        <f t="shared" si="25"/>
        <v/>
      </c>
    </row>
    <row r="1649" spans="1:16" ht="16" x14ac:dyDescent="0.2">
      <c r="A1649" s="8" t="s">
        <v>269</v>
      </c>
      <c r="B1649" s="7" t="s">
        <v>3487</v>
      </c>
      <c r="C1649" s="7" t="s">
        <v>2</v>
      </c>
      <c r="D1649" s="7" t="s">
        <v>3389</v>
      </c>
      <c r="E1649" s="7" t="str">
        <f>IF(OR(D1649="", D1649="___"),"", LEFT(D1649,FIND(" &gt;",D1649)-1))</f>
        <v>Success</v>
      </c>
      <c r="F1649" s="7" t="str">
        <f>IF(OR(E1649="Success",E1649="Qualified Success"),"Current",IF(E1649="Failure",IF(RIGHT(D1649,6)="Future","Future",IF(RIGHT(D1649,10)="Irrelevant","Irrelevant","Current")),""))</f>
        <v>Current</v>
      </c>
      <c r="G1649" s="7" t="str">
        <f>IF(OR(ISBLANK(D1649),D1649="Unclassifiable &gt;"),"",IF(ISNUMBER(SEARCH("Utterance",D1649)),"Utterance",IF(ISNUMBER(SEARCH("Response",D1649)),"Response",IF(ISNUMBER(SEARCH("Interaction",D1649)),"Interaction",IF(ISNUMBER(SEARCH("System",D1649)),"System","")))))</f>
        <v/>
      </c>
      <c r="H1649" s="7" t="str">
        <f>IF(G1649="Utterance", IF(ISNUMBER(SEARCH("Unrecognized",D1649)), "Unrecognized", IF(ISNUMBER(SEARCH("Mismatched",D1649)), "Mismatched", IF(ISNUMBER(SEARCH("False Positive",D1649)), "False Positive", "Irrelevant"))), "")</f>
        <v/>
      </c>
      <c r="J1649" s="7" t="s">
        <v>3428</v>
      </c>
      <c r="K1649" s="7" t="s">
        <v>3354</v>
      </c>
      <c r="L1649" s="9">
        <v>44988</v>
      </c>
      <c r="M1649" s="13">
        <v>0.6033101851851852</v>
      </c>
      <c r="N1649" s="14">
        <v>204440003486255</v>
      </c>
      <c r="O1649" s="7">
        <f>IF(LEN(TRIM($A1649))=0,0,LEN($A1649)-LEN(SUBSTITUTE($A1649," ",""))+1)</f>
        <v>3</v>
      </c>
      <c r="P1649">
        <f t="shared" si="25"/>
        <v>3411</v>
      </c>
    </row>
    <row r="1650" spans="1:16" ht="64" x14ac:dyDescent="0.2">
      <c r="A1650" s="8" t="s">
        <v>270</v>
      </c>
      <c r="C1650" s="7" t="s">
        <v>4</v>
      </c>
      <c r="K1650" s="7" t="s">
        <v>3354</v>
      </c>
      <c r="L1650" s="9">
        <v>44988</v>
      </c>
      <c r="M1650" s="13">
        <v>0.6033101851851852</v>
      </c>
      <c r="N1650" s="14">
        <v>204440003486255</v>
      </c>
      <c r="P1650" t="str">
        <f t="shared" si="25"/>
        <v/>
      </c>
    </row>
    <row r="1651" spans="1:16" ht="16" x14ac:dyDescent="0.2">
      <c r="A1651" s="8" t="s">
        <v>158</v>
      </c>
      <c r="C1651" s="7" t="s">
        <v>2</v>
      </c>
      <c r="D1651" s="7" t="s">
        <v>3389</v>
      </c>
      <c r="E1651" s="7" t="str">
        <f>IF(OR(D1651="", D1651="___"),"", LEFT(D1651,FIND(" &gt;",D1651)-1))</f>
        <v>Success</v>
      </c>
      <c r="F1651" s="7" t="str">
        <f>IF(OR(E1651="Success",E1651="Qualified Success"),"Current",IF(E1651="Failure",IF(RIGHT(D1651,6)="Future","Future",IF(RIGHT(D1651,10)="Irrelevant","Irrelevant","Current")),""))</f>
        <v>Current</v>
      </c>
      <c r="G1651" s="7" t="str">
        <f>IF(OR(ISBLANK(D1651),D1651="Unclassifiable &gt;"),"",IF(ISNUMBER(SEARCH("Utterance",D1651)),"Utterance",IF(ISNUMBER(SEARCH("Response",D1651)),"Response",IF(ISNUMBER(SEARCH("Interaction",D1651)),"Interaction",IF(ISNUMBER(SEARCH("System",D1651)),"System","")))))</f>
        <v/>
      </c>
      <c r="H1651" s="7" t="str">
        <f>IF(G1651="Utterance", IF(ISNUMBER(SEARCH("Unrecognized",D1651)), "Unrecognized", IF(ISNUMBER(SEARCH("Mismatched",D1651)), "Mismatched", IF(ISNUMBER(SEARCH("False Positive",D1651)), "False Positive", "Irrelevant"))), "")</f>
        <v/>
      </c>
      <c r="J1651" s="7" t="s">
        <v>3744</v>
      </c>
      <c r="K1651" s="7" t="s">
        <v>3354</v>
      </c>
      <c r="L1651" s="9">
        <v>44988</v>
      </c>
      <c r="M1651" s="13">
        <v>0.60401620370370368</v>
      </c>
      <c r="N1651" s="14">
        <v>204440003486255</v>
      </c>
      <c r="O1651" s="7">
        <f>IF(LEN(TRIM($A1651))=0,0,LEN($A1651)-LEN(SUBSTITUTE($A1651," ",""))+1)</f>
        <v>4</v>
      </c>
      <c r="P1651">
        <f t="shared" si="25"/>
        <v>3411</v>
      </c>
    </row>
    <row r="1652" spans="1:16" ht="128" x14ac:dyDescent="0.2">
      <c r="A1652" s="8" t="s">
        <v>1839</v>
      </c>
      <c r="C1652" s="7" t="s">
        <v>4</v>
      </c>
      <c r="K1652" s="7" t="s">
        <v>3354</v>
      </c>
      <c r="L1652" s="9">
        <v>44988</v>
      </c>
      <c r="M1652" s="13">
        <v>0.60401620370370368</v>
      </c>
      <c r="N1652" s="14">
        <v>204440003486255</v>
      </c>
      <c r="P1652" t="str">
        <f t="shared" si="25"/>
        <v/>
      </c>
    </row>
    <row r="1653" spans="1:16" ht="16" x14ac:dyDescent="0.2">
      <c r="A1653" s="8" t="s">
        <v>259</v>
      </c>
      <c r="B1653" s="7" t="s">
        <v>3487</v>
      </c>
      <c r="C1653" s="7" t="s">
        <v>2</v>
      </c>
      <c r="D1653" s="7" t="s">
        <v>3389</v>
      </c>
      <c r="E1653" s="7" t="str">
        <f>IF(OR(D1653="", D1653="___"),"", LEFT(D1653,FIND(" &gt;",D1653)-1))</f>
        <v>Success</v>
      </c>
      <c r="F1653" s="7" t="str">
        <f>IF(OR(E1653="Success",E1653="Qualified Success"),"Current",IF(E1653="Failure",IF(RIGHT(D1653,6)="Future","Future",IF(RIGHT(D1653,10)="Irrelevant","Irrelevant","Current")),""))</f>
        <v>Current</v>
      </c>
      <c r="G1653" s="7" t="str">
        <f>IF(OR(ISBLANK(D1653),D1653="Unclassifiable &gt;"),"",IF(ISNUMBER(SEARCH("Utterance",D1653)),"Utterance",IF(ISNUMBER(SEARCH("Response",D1653)),"Response",IF(ISNUMBER(SEARCH("Interaction",D1653)),"Interaction",IF(ISNUMBER(SEARCH("System",D1653)),"System","")))))</f>
        <v/>
      </c>
      <c r="H1653" s="7" t="str">
        <f>IF(G1653="Utterance", IF(ISNUMBER(SEARCH("Unrecognized",D1653)), "Unrecognized", IF(ISNUMBER(SEARCH("Mismatched",D1653)), "Mismatched", IF(ISNUMBER(SEARCH("False Positive",D1653)), "False Positive", "Irrelevant"))), "")</f>
        <v/>
      </c>
      <c r="J1653" s="7" t="s">
        <v>3743</v>
      </c>
      <c r="K1653" s="7" t="s">
        <v>3353</v>
      </c>
      <c r="L1653" s="9">
        <v>44988</v>
      </c>
      <c r="M1653" s="13">
        <v>0.60673611111111114</v>
      </c>
      <c r="N1653" s="14">
        <v>513002384494495</v>
      </c>
      <c r="O1653" s="7">
        <f>IF(LEN(TRIM($A1653))=0,0,LEN($A1653)-LEN(SUBSTITUTE($A1653," ",""))+1)</f>
        <v>4</v>
      </c>
      <c r="P1653">
        <f t="shared" si="25"/>
        <v>3411</v>
      </c>
    </row>
    <row r="1654" spans="1:16" ht="224" x14ac:dyDescent="0.2">
      <c r="A1654" s="8" t="s">
        <v>3550</v>
      </c>
      <c r="C1654" s="7" t="s">
        <v>4</v>
      </c>
      <c r="K1654" s="7" t="s">
        <v>3353</v>
      </c>
      <c r="L1654" s="9">
        <v>44988</v>
      </c>
      <c r="M1654" s="13">
        <v>0.60675925925925933</v>
      </c>
      <c r="N1654" s="14">
        <v>513002384494495</v>
      </c>
      <c r="P1654" t="str">
        <f t="shared" si="25"/>
        <v/>
      </c>
    </row>
    <row r="1655" spans="1:16" ht="16" x14ac:dyDescent="0.2">
      <c r="A1655" s="8" t="s">
        <v>260</v>
      </c>
      <c r="C1655" s="7" t="s">
        <v>2</v>
      </c>
      <c r="D1655" s="7" t="s">
        <v>3389</v>
      </c>
      <c r="E1655" s="7" t="str">
        <f>IF(OR(D1655="", D1655="___"),"", LEFT(D1655,FIND(" &gt;",D1655)-1))</f>
        <v>Success</v>
      </c>
      <c r="F1655" s="7" t="str">
        <f>IF(OR(E1655="Success",E1655="Qualified Success"),"Current",IF(E1655="Failure",IF(RIGHT(D1655,6)="Future","Future",IF(RIGHT(D1655,10)="Irrelevant","Irrelevant","Current")),""))</f>
        <v>Current</v>
      </c>
      <c r="G1655" s="7" t="str">
        <f>IF(OR(ISBLANK(D1655),D1655="Unclassifiable &gt;"),"",IF(ISNUMBER(SEARCH("Utterance",D1655)),"Utterance",IF(ISNUMBER(SEARCH("Response",D1655)),"Response",IF(ISNUMBER(SEARCH("Interaction",D1655)),"Interaction",IF(ISNUMBER(SEARCH("System",D1655)),"System","")))))</f>
        <v/>
      </c>
      <c r="H1655" s="7" t="str">
        <f>IF(G1655="Utterance", IF(ISNUMBER(SEARCH("Unrecognized",D1655)), "Unrecognized", IF(ISNUMBER(SEARCH("Mismatched",D1655)), "Mismatched", IF(ISNUMBER(SEARCH("False Positive",D1655)), "False Positive", "Irrelevant"))), "")</f>
        <v/>
      </c>
      <c r="J1655" s="7" t="s">
        <v>3743</v>
      </c>
      <c r="K1655" s="7" t="s">
        <v>3353</v>
      </c>
      <c r="L1655" s="9">
        <v>44988</v>
      </c>
      <c r="M1655" s="13">
        <v>0.6074074074074074</v>
      </c>
      <c r="N1655" s="14">
        <v>513002384494495</v>
      </c>
      <c r="O1655" s="7">
        <f>IF(LEN(TRIM($A1655))=0,0,LEN($A1655)-LEN(SUBSTITUTE($A1655," ",""))+1)</f>
        <v>6</v>
      </c>
      <c r="P1655">
        <f t="shared" si="25"/>
        <v>3411</v>
      </c>
    </row>
    <row r="1656" spans="1:16" ht="48" x14ac:dyDescent="0.2">
      <c r="A1656" s="8" t="s">
        <v>261</v>
      </c>
      <c r="C1656" s="7" t="s">
        <v>4</v>
      </c>
      <c r="K1656" s="7" t="s">
        <v>3353</v>
      </c>
      <c r="L1656" s="9">
        <v>44988</v>
      </c>
      <c r="M1656" s="13">
        <v>0.6074074074074074</v>
      </c>
      <c r="N1656" s="14">
        <v>513002384494495</v>
      </c>
      <c r="P1656" t="str">
        <f t="shared" si="25"/>
        <v/>
      </c>
    </row>
    <row r="1657" spans="1:16" ht="16" x14ac:dyDescent="0.2">
      <c r="A1657" s="8" t="s">
        <v>1851</v>
      </c>
      <c r="C1657" s="7" t="s">
        <v>2</v>
      </c>
      <c r="D1657" s="7" t="s">
        <v>3389</v>
      </c>
      <c r="E1657" s="7" t="str">
        <f>IF(OR(D1657="", D1657="___"),"", LEFT(D1657,FIND(" &gt;",D1657)-1))</f>
        <v>Success</v>
      </c>
      <c r="F1657" s="7" t="str">
        <f>IF(OR(E1657="Success",E1657="Qualified Success"),"Current",IF(E1657="Failure",IF(RIGHT(D1657,6)="Future","Future",IF(RIGHT(D1657,10)="Irrelevant","Irrelevant","Current")),""))</f>
        <v>Current</v>
      </c>
      <c r="G1657" s="7" t="str">
        <f>IF(OR(ISBLANK(D1657),D1657="Unclassifiable &gt;"),"",IF(ISNUMBER(SEARCH("Utterance",D1657)),"Utterance",IF(ISNUMBER(SEARCH("Response",D1657)),"Response",IF(ISNUMBER(SEARCH("Interaction",D1657)),"Interaction",IF(ISNUMBER(SEARCH("System",D1657)),"System","")))))</f>
        <v/>
      </c>
      <c r="H1657" s="7" t="str">
        <f>IF(G1657="Utterance", IF(ISNUMBER(SEARCH("Unrecognized",D1657)), "Unrecognized", IF(ISNUMBER(SEARCH("Mismatched",D1657)), "Mismatched", IF(ISNUMBER(SEARCH("False Positive",D1657)), "False Positive", "Irrelevant"))), "")</f>
        <v/>
      </c>
      <c r="J1657" s="7" t="s">
        <v>3741</v>
      </c>
      <c r="K1657" s="7" t="s">
        <v>3354</v>
      </c>
      <c r="L1657" s="9">
        <v>44988</v>
      </c>
      <c r="M1657" s="13">
        <v>0.60752314814814812</v>
      </c>
      <c r="N1657" s="14">
        <v>204440003486255</v>
      </c>
      <c r="O1657" s="7">
        <f>IF(LEN(TRIM($A1657))=0,0,LEN($A1657)-LEN(SUBSTITUTE($A1657," ",""))+1)</f>
        <v>3</v>
      </c>
      <c r="P1657">
        <f t="shared" si="25"/>
        <v>3411</v>
      </c>
    </row>
    <row r="1658" spans="1:16" ht="160" x14ac:dyDescent="0.2">
      <c r="A1658" s="8" t="s">
        <v>238</v>
      </c>
      <c r="C1658" s="7" t="s">
        <v>4</v>
      </c>
      <c r="K1658" s="7" t="s">
        <v>3354</v>
      </c>
      <c r="L1658" s="9">
        <v>44988</v>
      </c>
      <c r="M1658" s="13">
        <v>0.60752314814814812</v>
      </c>
      <c r="N1658" s="14">
        <v>204440003486255</v>
      </c>
      <c r="P1658" t="str">
        <f t="shared" si="25"/>
        <v/>
      </c>
    </row>
    <row r="1659" spans="1:16" x14ac:dyDescent="0.2">
      <c r="A1659" s="10">
        <v>45291</v>
      </c>
      <c r="C1659" s="7" t="s">
        <v>2</v>
      </c>
      <c r="D1659" s="7" t="s">
        <v>3389</v>
      </c>
      <c r="E1659" s="7" t="str">
        <f>IF(OR(D1659="", D1659="___"),"", LEFT(D1659,FIND(" &gt;",D1659)-1))</f>
        <v>Success</v>
      </c>
      <c r="F1659" s="7" t="str">
        <f>IF(OR(E1659="Success",E1659="Qualified Success"),"Current",IF(E1659="Failure",IF(RIGHT(D1659,6)="Future","Future",IF(RIGHT(D1659,10)="Irrelevant","Irrelevant","Current")),""))</f>
        <v>Current</v>
      </c>
      <c r="G1659" s="7" t="str">
        <f>IF(OR(ISBLANK(D1659),D1659="Unclassifiable &gt;"),"",IF(ISNUMBER(SEARCH("Utterance",D1659)),"Utterance",IF(ISNUMBER(SEARCH("Response",D1659)),"Response",IF(ISNUMBER(SEARCH("Interaction",D1659)),"Interaction",IF(ISNUMBER(SEARCH("System",D1659)),"System","")))))</f>
        <v/>
      </c>
      <c r="H1659" s="7" t="str">
        <f>IF(G1659="Utterance", IF(ISNUMBER(SEARCH("Unrecognized",D1659)), "Unrecognized", IF(ISNUMBER(SEARCH("Mismatched",D1659)), "Mismatched", IF(ISNUMBER(SEARCH("False Positive",D1659)), "False Positive", "Irrelevant"))), "")</f>
        <v/>
      </c>
      <c r="J1659" s="7" t="s">
        <v>3743</v>
      </c>
      <c r="K1659" s="7" t="s">
        <v>3353</v>
      </c>
      <c r="L1659" s="9">
        <v>44988</v>
      </c>
      <c r="M1659" s="13">
        <v>0.60765046296296299</v>
      </c>
      <c r="N1659" s="14">
        <v>513002384494495</v>
      </c>
      <c r="O1659" s="7">
        <f>IF(LEN(TRIM($A1659))=0,0,LEN($A1659)-LEN(SUBSTITUTE($A1659," ",""))+1)</f>
        <v>1</v>
      </c>
      <c r="P1659">
        <f t="shared" si="25"/>
        <v>3411</v>
      </c>
    </row>
    <row r="1660" spans="1:16" ht="224" x14ac:dyDescent="0.2">
      <c r="A1660" s="8" t="s">
        <v>3112</v>
      </c>
      <c r="C1660" s="7" t="s">
        <v>4</v>
      </c>
      <c r="K1660" s="7" t="s">
        <v>3353</v>
      </c>
      <c r="L1660" s="9">
        <v>44988</v>
      </c>
      <c r="M1660" s="13">
        <v>0.60766203703703703</v>
      </c>
      <c r="N1660" s="14">
        <v>513002384494495</v>
      </c>
      <c r="P1660" t="str">
        <f t="shared" si="25"/>
        <v/>
      </c>
    </row>
    <row r="1661" spans="1:16" ht="16" x14ac:dyDescent="0.2">
      <c r="A1661" s="8" t="s">
        <v>2889</v>
      </c>
      <c r="C1661" s="7" t="s">
        <v>2</v>
      </c>
      <c r="D1661" s="7" t="s">
        <v>3389</v>
      </c>
      <c r="E1661" s="7" t="str">
        <f>IF(OR(D1661="", D1661="___"),"", LEFT(D1661,FIND(" &gt;",D1661)-1))</f>
        <v>Success</v>
      </c>
      <c r="F1661" s="7" t="str">
        <f>IF(OR(E1661="Success",E1661="Qualified Success"),"Current",IF(E1661="Failure",IF(RIGHT(D1661,6)="Future","Future",IF(RIGHT(D1661,10)="Irrelevant","Irrelevant","Current")),""))</f>
        <v>Current</v>
      </c>
      <c r="G1661" s="7" t="str">
        <f>IF(OR(ISBLANK(D1661),D1661="Unclassifiable &gt;"),"",IF(ISNUMBER(SEARCH("Utterance",D1661)),"Utterance",IF(ISNUMBER(SEARCH("Response",D1661)),"Response",IF(ISNUMBER(SEARCH("Interaction",D1661)),"Interaction",IF(ISNUMBER(SEARCH("System",D1661)),"System","")))))</f>
        <v/>
      </c>
      <c r="H1661" s="7" t="str">
        <f>IF(G1661="Utterance", IF(ISNUMBER(SEARCH("Unrecognized",D1661)), "Unrecognized", IF(ISNUMBER(SEARCH("Mismatched",D1661)), "Mismatched", IF(ISNUMBER(SEARCH("False Positive",D1661)), "False Positive", "Irrelevant"))), "")</f>
        <v/>
      </c>
      <c r="J1661" s="7" t="s">
        <v>3741</v>
      </c>
      <c r="K1661" s="7" t="s">
        <v>3353</v>
      </c>
      <c r="L1661" s="9">
        <v>44988</v>
      </c>
      <c r="M1661" s="13">
        <v>0.60790509259259262</v>
      </c>
      <c r="N1661" s="14">
        <v>202000400258989</v>
      </c>
      <c r="O1661" s="7">
        <f>IF(LEN(TRIM($A1661))=0,0,LEN($A1661)-LEN(SUBSTITUTE($A1661," ",""))+1)</f>
        <v>4</v>
      </c>
      <c r="P1661">
        <f t="shared" si="25"/>
        <v>3411</v>
      </c>
    </row>
    <row r="1662" spans="1:16" ht="176" x14ac:dyDescent="0.2">
      <c r="A1662" s="8" t="s">
        <v>417</v>
      </c>
      <c r="C1662" s="7" t="s">
        <v>4</v>
      </c>
      <c r="K1662" s="7" t="s">
        <v>3353</v>
      </c>
      <c r="L1662" s="9">
        <v>44988</v>
      </c>
      <c r="M1662" s="13">
        <v>0.60790509259259262</v>
      </c>
      <c r="N1662" s="14">
        <v>202000400258989</v>
      </c>
      <c r="P1662" t="str">
        <f t="shared" si="25"/>
        <v/>
      </c>
    </row>
    <row r="1663" spans="1:16" ht="16" x14ac:dyDescent="0.2">
      <c r="A1663" s="8" t="s">
        <v>2680</v>
      </c>
      <c r="C1663" s="7" t="s">
        <v>2</v>
      </c>
      <c r="D1663" s="7" t="s">
        <v>3389</v>
      </c>
      <c r="E1663" s="7" t="str">
        <f>IF(OR(D1663="", D1663="___"),"", LEFT(D1663,FIND(" &gt;",D1663)-1))</f>
        <v>Success</v>
      </c>
      <c r="F1663" s="7" t="str">
        <f>IF(OR(E1663="Success",E1663="Qualified Success"),"Current",IF(E1663="Failure",IF(RIGHT(D1663,6)="Future","Future",IF(RIGHT(D1663,10)="Irrelevant","Irrelevant","Current")),""))</f>
        <v>Current</v>
      </c>
      <c r="G1663" s="7" t="str">
        <f>IF(OR(ISBLANK(D1663),D1663="Unclassifiable &gt;"),"",IF(ISNUMBER(SEARCH("Utterance",D1663)),"Utterance",IF(ISNUMBER(SEARCH("Response",D1663)),"Response",IF(ISNUMBER(SEARCH("Interaction",D1663)),"Interaction",IF(ISNUMBER(SEARCH("System",D1663)),"System","")))))</f>
        <v/>
      </c>
      <c r="H1663" s="7" t="str">
        <f>IF(G1663="Utterance", IF(ISNUMBER(SEARCH("Unrecognized",D1663)), "Unrecognized", IF(ISNUMBER(SEARCH("Mismatched",D1663)), "Mismatched", IF(ISNUMBER(SEARCH("False Positive",D1663)), "False Positive", "Irrelevant"))), "")</f>
        <v/>
      </c>
      <c r="J1663" s="7" t="s">
        <v>3755</v>
      </c>
      <c r="K1663" s="7" t="s">
        <v>3354</v>
      </c>
      <c r="L1663" s="9">
        <v>44988</v>
      </c>
      <c r="M1663" s="13">
        <v>0.60842592592592593</v>
      </c>
      <c r="N1663" s="14">
        <v>204440003539687</v>
      </c>
      <c r="O1663" s="7">
        <f>IF(LEN(TRIM($A1663))=0,0,LEN($A1663)-LEN(SUBSTITUTE($A1663," ",""))+1)</f>
        <v>4</v>
      </c>
      <c r="P1663">
        <f t="shared" si="25"/>
        <v>3411</v>
      </c>
    </row>
    <row r="1664" spans="1:16" ht="208" x14ac:dyDescent="0.2">
      <c r="A1664" s="8" t="s">
        <v>277</v>
      </c>
      <c r="C1664" s="7" t="s">
        <v>4</v>
      </c>
      <c r="K1664" s="7" t="s">
        <v>3354</v>
      </c>
      <c r="L1664" s="9">
        <v>44988</v>
      </c>
      <c r="M1664" s="13">
        <v>0.60842592592592593</v>
      </c>
      <c r="N1664" s="14">
        <v>204440003539687</v>
      </c>
      <c r="P1664" t="str">
        <f t="shared" si="25"/>
        <v/>
      </c>
    </row>
    <row r="1665" spans="1:16" ht="16" x14ac:dyDescent="0.2">
      <c r="A1665" s="8" t="s">
        <v>280</v>
      </c>
      <c r="C1665" s="7" t="s">
        <v>2</v>
      </c>
      <c r="D1665" s="7" t="s">
        <v>3389</v>
      </c>
      <c r="E1665" s="7" t="str">
        <f>IF(OR(D1665="", D1665="___"),"", LEFT(D1665,FIND(" &gt;",D1665)-1))</f>
        <v>Success</v>
      </c>
      <c r="F1665" s="7" t="str">
        <f>IF(OR(E1665="Success",E1665="Qualified Success"),"Current",IF(E1665="Failure",IF(RIGHT(D1665,6)="Future","Future",IF(RIGHT(D1665,10)="Irrelevant","Irrelevant","Current")),""))</f>
        <v>Current</v>
      </c>
      <c r="G1665" s="7" t="str">
        <f>IF(OR(ISBLANK(D1665),D1665="Unclassifiable &gt;"),"",IF(ISNUMBER(SEARCH("Utterance",D1665)),"Utterance",IF(ISNUMBER(SEARCH("Response",D1665)),"Response",IF(ISNUMBER(SEARCH("Interaction",D1665)),"Interaction",IF(ISNUMBER(SEARCH("System",D1665)),"System","")))))</f>
        <v/>
      </c>
      <c r="H1665" s="7" t="str">
        <f>IF(G1665="Utterance", IF(ISNUMBER(SEARCH("Unrecognized",D1665)), "Unrecognized", IF(ISNUMBER(SEARCH("Mismatched",D1665)), "Mismatched", IF(ISNUMBER(SEARCH("False Positive",D1665)), "False Positive", "Irrelevant"))), "")</f>
        <v/>
      </c>
      <c r="J1665" s="7" t="s">
        <v>3743</v>
      </c>
      <c r="K1665" s="7" t="s">
        <v>3353</v>
      </c>
      <c r="L1665" s="9">
        <v>44988</v>
      </c>
      <c r="M1665" s="13">
        <v>0.60850694444444442</v>
      </c>
      <c r="N1665" s="14">
        <v>513002384494495</v>
      </c>
      <c r="O1665" s="7">
        <f>IF(LEN(TRIM($A1665))=0,0,LEN($A1665)-LEN(SUBSTITUTE($A1665," ",""))+1)</f>
        <v>3</v>
      </c>
      <c r="P1665">
        <f t="shared" si="25"/>
        <v>3411</v>
      </c>
    </row>
    <row r="1666" spans="1:16" ht="80" x14ac:dyDescent="0.2">
      <c r="A1666" s="8" t="s">
        <v>3093</v>
      </c>
      <c r="C1666" s="7" t="s">
        <v>4</v>
      </c>
      <c r="K1666" s="7" t="s">
        <v>3353</v>
      </c>
      <c r="L1666" s="9">
        <v>44988</v>
      </c>
      <c r="M1666" s="13">
        <v>0.60850694444444442</v>
      </c>
      <c r="N1666" s="14">
        <v>513002384494495</v>
      </c>
      <c r="P1666" t="str">
        <f t="shared" si="25"/>
        <v/>
      </c>
    </row>
    <row r="1667" spans="1:16" ht="16" x14ac:dyDescent="0.2">
      <c r="A1667" s="8" t="s">
        <v>444</v>
      </c>
      <c r="C1667" s="7" t="s">
        <v>2</v>
      </c>
      <c r="D1667" s="7" t="s">
        <v>3389</v>
      </c>
      <c r="E1667" s="7" t="str">
        <f>IF(OR(D1667="", D1667="___"),"", LEFT(D1667,FIND(" &gt;",D1667)-1))</f>
        <v>Success</v>
      </c>
      <c r="F1667" s="7" t="str">
        <f>IF(OR(E1667="Success",E1667="Qualified Success"),"Current",IF(E1667="Failure",IF(RIGHT(D1667,6)="Future","Future",IF(RIGHT(D1667,10)="Irrelevant","Irrelevant","Current")),""))</f>
        <v>Current</v>
      </c>
      <c r="G1667" s="7" t="str">
        <f>IF(OR(ISBLANK(D1667),D1667="Unclassifiable &gt;"),"",IF(ISNUMBER(SEARCH("Utterance",D1667)),"Utterance",IF(ISNUMBER(SEARCH("Response",D1667)),"Response",IF(ISNUMBER(SEARCH("Interaction",D1667)),"Interaction",IF(ISNUMBER(SEARCH("System",D1667)),"System","")))))</f>
        <v/>
      </c>
      <c r="H1667" s="7" t="str">
        <f>IF(G1667="Utterance", IF(ISNUMBER(SEARCH("Unrecognized",D1667)), "Unrecognized", IF(ISNUMBER(SEARCH("Mismatched",D1667)), "Mismatched", IF(ISNUMBER(SEARCH("False Positive",D1667)), "False Positive", "Irrelevant"))), "")</f>
        <v/>
      </c>
      <c r="J1667" s="7" t="s">
        <v>3743</v>
      </c>
      <c r="K1667" s="7" t="s">
        <v>3353</v>
      </c>
      <c r="L1667" s="9">
        <v>44988</v>
      </c>
      <c r="M1667" s="13">
        <v>0.60855324074074069</v>
      </c>
      <c r="N1667" s="14">
        <v>513002384494495</v>
      </c>
      <c r="O1667" s="7">
        <f>IF(LEN(TRIM($A1667))=0,0,LEN($A1667)-LEN(SUBSTITUTE($A1667," ",""))+1)</f>
        <v>6</v>
      </c>
      <c r="P1667">
        <f t="shared" ref="P1667:P1730" si="26">IF(D1667="", "", COUNTIF($D$1:$D$12000, D1667))</f>
        <v>3411</v>
      </c>
    </row>
    <row r="1668" spans="1:16" ht="208" x14ac:dyDescent="0.2">
      <c r="A1668" s="8" t="s">
        <v>3113</v>
      </c>
      <c r="C1668" s="7" t="s">
        <v>4</v>
      </c>
      <c r="K1668" s="7" t="s">
        <v>3353</v>
      </c>
      <c r="L1668" s="9">
        <v>44988</v>
      </c>
      <c r="M1668" s="13">
        <v>0.60856481481481484</v>
      </c>
      <c r="N1668" s="14">
        <v>513002384494495</v>
      </c>
      <c r="P1668" t="str">
        <f t="shared" si="26"/>
        <v/>
      </c>
    </row>
    <row r="1669" spans="1:16" ht="16" x14ac:dyDescent="0.2">
      <c r="A1669" s="8" t="s">
        <v>280</v>
      </c>
      <c r="C1669" s="7" t="s">
        <v>2</v>
      </c>
      <c r="D1669" s="7" t="s">
        <v>3389</v>
      </c>
      <c r="E1669" s="7" t="str">
        <f>IF(OR(D1669="", D1669="___"),"", LEFT(D1669,FIND(" &gt;",D1669)-1))</f>
        <v>Success</v>
      </c>
      <c r="F1669" s="7" t="str">
        <f>IF(OR(E1669="Success",E1669="Qualified Success"),"Current",IF(E1669="Failure",IF(RIGHT(D1669,6)="Future","Future",IF(RIGHT(D1669,10)="Irrelevant","Irrelevant","Current")),""))</f>
        <v>Current</v>
      </c>
      <c r="G1669" s="7" t="str">
        <f>IF(OR(ISBLANK(D1669),D1669="Unclassifiable &gt;"),"",IF(ISNUMBER(SEARCH("Utterance",D1669)),"Utterance",IF(ISNUMBER(SEARCH("Response",D1669)),"Response",IF(ISNUMBER(SEARCH("Interaction",D1669)),"Interaction",IF(ISNUMBER(SEARCH("System",D1669)),"System","")))))</f>
        <v/>
      </c>
      <c r="H1669" s="7" t="str">
        <f>IF(G1669="Utterance", IF(ISNUMBER(SEARCH("Unrecognized",D1669)), "Unrecognized", IF(ISNUMBER(SEARCH("Mismatched",D1669)), "Mismatched", IF(ISNUMBER(SEARCH("False Positive",D1669)), "False Positive", "Irrelevant"))), "")</f>
        <v/>
      </c>
      <c r="J1669" s="7" t="s">
        <v>3743</v>
      </c>
      <c r="K1669" s="7" t="s">
        <v>3353</v>
      </c>
      <c r="L1669" s="9">
        <v>44988</v>
      </c>
      <c r="M1669" s="13">
        <v>0.6086111111111111</v>
      </c>
      <c r="N1669" s="14">
        <v>513002384494495</v>
      </c>
      <c r="O1669" s="7">
        <f>IF(LEN(TRIM($A1669))=0,0,LEN($A1669)-LEN(SUBSTITUTE($A1669," ",""))+1)</f>
        <v>3</v>
      </c>
      <c r="P1669">
        <f t="shared" si="26"/>
        <v>3411</v>
      </c>
    </row>
    <row r="1670" spans="1:16" ht="80" x14ac:dyDescent="0.2">
      <c r="A1670" s="8" t="s">
        <v>3093</v>
      </c>
      <c r="C1670" s="7" t="s">
        <v>4</v>
      </c>
      <c r="K1670" s="7" t="s">
        <v>3353</v>
      </c>
      <c r="L1670" s="9">
        <v>44988</v>
      </c>
      <c r="M1670" s="13">
        <v>0.6086111111111111</v>
      </c>
      <c r="N1670" s="14">
        <v>513002384494495</v>
      </c>
      <c r="P1670" t="str">
        <f t="shared" si="26"/>
        <v/>
      </c>
    </row>
    <row r="1671" spans="1:16" ht="16" x14ac:dyDescent="0.2">
      <c r="A1671" s="8" t="s">
        <v>380</v>
      </c>
      <c r="C1671" s="7" t="s">
        <v>2</v>
      </c>
      <c r="D1671" s="7" t="s">
        <v>3389</v>
      </c>
      <c r="E1671" s="7" t="str">
        <f>IF(OR(D1671="", D1671="___"),"", LEFT(D1671,FIND(" &gt;",D1671)-1))</f>
        <v>Success</v>
      </c>
      <c r="F1671" s="7" t="str">
        <f>IF(OR(E1671="Success",E1671="Qualified Success"),"Current",IF(E1671="Failure",IF(RIGHT(D1671,6)="Future","Future",IF(RIGHT(D1671,10)="Irrelevant","Irrelevant","Current")),""))</f>
        <v>Current</v>
      </c>
      <c r="G1671" s="7" t="str">
        <f>IF(OR(ISBLANK(D1671),D1671="Unclassifiable &gt;"),"",IF(ISNUMBER(SEARCH("Utterance",D1671)),"Utterance",IF(ISNUMBER(SEARCH("Response",D1671)),"Response",IF(ISNUMBER(SEARCH("Interaction",D1671)),"Interaction",IF(ISNUMBER(SEARCH("System",D1671)),"System","")))))</f>
        <v/>
      </c>
      <c r="H1671" s="7" t="str">
        <f>IF(G1671="Utterance", IF(ISNUMBER(SEARCH("Unrecognized",D1671)), "Unrecognized", IF(ISNUMBER(SEARCH("Mismatched",D1671)), "Mismatched", IF(ISNUMBER(SEARCH("False Positive",D1671)), "False Positive", "Irrelevant"))), "")</f>
        <v/>
      </c>
      <c r="J1671" s="7" t="s">
        <v>3756</v>
      </c>
      <c r="K1671" s="7" t="s">
        <v>3353</v>
      </c>
      <c r="L1671" s="9">
        <v>44988</v>
      </c>
      <c r="M1671" s="13">
        <v>0.60923611111111109</v>
      </c>
      <c r="N1671" s="14">
        <v>202000103183020</v>
      </c>
      <c r="O1671" s="7">
        <f>IF(LEN(TRIM($A1671))=0,0,LEN($A1671)-LEN(SUBSTITUTE($A1671," ",""))+1)</f>
        <v>4</v>
      </c>
      <c r="P1671">
        <f t="shared" si="26"/>
        <v>3411</v>
      </c>
    </row>
    <row r="1672" spans="1:16" ht="144" x14ac:dyDescent="0.2">
      <c r="A1672" s="8" t="s">
        <v>2786</v>
      </c>
      <c r="C1672" s="7" t="s">
        <v>4</v>
      </c>
      <c r="K1672" s="7" t="s">
        <v>3353</v>
      </c>
      <c r="L1672" s="9">
        <v>44988</v>
      </c>
      <c r="M1672" s="13">
        <v>0.60924768518518524</v>
      </c>
      <c r="N1672" s="14">
        <v>202000103183020</v>
      </c>
      <c r="P1672" t="str">
        <f t="shared" si="26"/>
        <v/>
      </c>
    </row>
    <row r="1673" spans="1:16" ht="16" x14ac:dyDescent="0.2">
      <c r="A1673" s="8" t="s">
        <v>3157</v>
      </c>
      <c r="C1673" s="7" t="s">
        <v>2</v>
      </c>
      <c r="D1673" s="7" t="s">
        <v>3389</v>
      </c>
      <c r="E1673" s="7" t="str">
        <f>IF(OR(D1673="", D1673="___"),"", LEFT(D1673,FIND(" &gt;",D1673)-1))</f>
        <v>Success</v>
      </c>
      <c r="F1673" s="7" t="str">
        <f>IF(OR(E1673="Success",E1673="Qualified Success"),"Current",IF(E1673="Failure",IF(RIGHT(D1673,6)="Future","Future",IF(RIGHT(D1673,10)="Irrelevant","Irrelevant","Current")),""))</f>
        <v>Current</v>
      </c>
      <c r="G1673" s="7" t="str">
        <f>IF(OR(ISBLANK(D1673),D1673="Unclassifiable &gt;"),"",IF(ISNUMBER(SEARCH("Utterance",D1673)),"Utterance",IF(ISNUMBER(SEARCH("Response",D1673)),"Response",IF(ISNUMBER(SEARCH("Interaction",D1673)),"Interaction",IF(ISNUMBER(SEARCH("System",D1673)),"System","")))))</f>
        <v/>
      </c>
      <c r="H1673" s="7" t="str">
        <f>IF(G1673="Utterance", IF(ISNUMBER(SEARCH("Unrecognized",D1673)), "Unrecognized", IF(ISNUMBER(SEARCH("Mismatched",D1673)), "Mismatched", IF(ISNUMBER(SEARCH("False Positive",D1673)), "False Positive", "Irrelevant"))), "")</f>
        <v/>
      </c>
      <c r="J1673" s="7" t="s">
        <v>3743</v>
      </c>
      <c r="K1673" s="7" t="s">
        <v>3353</v>
      </c>
      <c r="L1673" s="9">
        <v>44988</v>
      </c>
      <c r="M1673" s="13">
        <v>0.61008101851851848</v>
      </c>
      <c r="N1673" s="14">
        <v>513002600745785</v>
      </c>
      <c r="O1673" s="7">
        <f>IF(LEN(TRIM($A1673))=0,0,LEN($A1673)-LEN(SUBSTITUTE($A1673," ",""))+1)</f>
        <v>17</v>
      </c>
      <c r="P1673">
        <f t="shared" si="26"/>
        <v>3411</v>
      </c>
    </row>
    <row r="1674" spans="1:16" ht="224" x14ac:dyDescent="0.2">
      <c r="A1674" s="8" t="s">
        <v>3158</v>
      </c>
      <c r="C1674" s="7" t="s">
        <v>4</v>
      </c>
      <c r="K1674" s="7" t="s">
        <v>3353</v>
      </c>
      <c r="L1674" s="9">
        <v>44988</v>
      </c>
      <c r="M1674" s="13">
        <v>0.61010416666666667</v>
      </c>
      <c r="N1674" s="14">
        <v>513002600745785</v>
      </c>
      <c r="P1674" t="str">
        <f t="shared" si="26"/>
        <v/>
      </c>
    </row>
    <row r="1675" spans="1:16" ht="16" x14ac:dyDescent="0.2">
      <c r="A1675" s="8" t="s">
        <v>3159</v>
      </c>
      <c r="C1675" s="7" t="s">
        <v>2</v>
      </c>
      <c r="D1675" s="7" t="s">
        <v>3405</v>
      </c>
      <c r="E1675" s="7" t="str">
        <f>IF(OR(D1675="", D1675="___"),"", LEFT(D1675,FIND(" &gt;",D1675)-1))</f>
        <v>Failure</v>
      </c>
      <c r="F1675" s="7" t="str">
        <f>IF(OR(E1675="Success",E1675="Qualified Success"),"Current",IF(E1675="Failure",IF(RIGHT(D1675,6)="Future","Future",IF(RIGHT(D1675,10)="Irrelevant","Irrelevant","Current")),""))</f>
        <v>Current</v>
      </c>
      <c r="G1675" s="7" t="str">
        <f>IF(OR(ISBLANK(D1675),D1675="Unclassifiable &gt;"),"",IF(ISNUMBER(SEARCH("Utterance",D1675)),"Utterance",IF(ISNUMBER(SEARCH("Response",D1675)),"Response",IF(ISNUMBER(SEARCH("Interaction",D1675)),"Interaction",IF(ISNUMBER(SEARCH("System",D1675)),"System","")))))</f>
        <v>System</v>
      </c>
      <c r="H1675" s="7" t="str">
        <f>IF(G1675="Utterance", IF(ISNUMBER(SEARCH("Unrecognized",D1675)), "Unrecognized", IF(ISNUMBER(SEARCH("Mismatched",D1675)), "Mismatched", IF(ISNUMBER(SEARCH("False Positive",D1675)), "False Positive", "Irrelevant"))), "")</f>
        <v/>
      </c>
      <c r="I1675" s="7" t="s">
        <v>152</v>
      </c>
      <c r="J1675" s="7" t="s">
        <v>3741</v>
      </c>
      <c r="K1675" s="7" t="s">
        <v>3353</v>
      </c>
      <c r="L1675" s="9">
        <v>44988</v>
      </c>
      <c r="M1675" s="13">
        <v>0.61069444444444443</v>
      </c>
      <c r="N1675" s="14">
        <v>513002600745785</v>
      </c>
      <c r="O1675" s="7">
        <f>IF(LEN(TRIM($A1675))=0,0,LEN($A1675)-LEN(SUBSTITUTE($A1675," ",""))+1)</f>
        <v>8</v>
      </c>
      <c r="P1675">
        <f t="shared" si="26"/>
        <v>168</v>
      </c>
    </row>
    <row r="1676" spans="1:16" ht="16" x14ac:dyDescent="0.2">
      <c r="A1676" s="8" t="s">
        <v>152</v>
      </c>
      <c r="C1676" s="7" t="s">
        <v>4</v>
      </c>
      <c r="K1676" s="7" t="s">
        <v>3353</v>
      </c>
      <c r="L1676" s="9">
        <v>44988</v>
      </c>
      <c r="M1676" s="13">
        <v>0.61069444444444443</v>
      </c>
      <c r="N1676" s="14">
        <v>513002600745785</v>
      </c>
      <c r="P1676" t="str">
        <f t="shared" si="26"/>
        <v/>
      </c>
    </row>
    <row r="1677" spans="1:16" ht="16" x14ac:dyDescent="0.2">
      <c r="A1677" s="8" t="s">
        <v>3160</v>
      </c>
      <c r="C1677" s="7" t="s">
        <v>2</v>
      </c>
      <c r="D1677" s="7" t="s">
        <v>3389</v>
      </c>
      <c r="E1677" s="7" t="str">
        <f>IF(OR(D1677="", D1677="___"),"", LEFT(D1677,FIND(" &gt;",D1677)-1))</f>
        <v>Success</v>
      </c>
      <c r="F1677" s="7" t="str">
        <f>IF(OR(E1677="Success",E1677="Qualified Success"),"Current",IF(E1677="Failure",IF(RIGHT(D1677,6)="Future","Future",IF(RIGHT(D1677,10)="Irrelevant","Irrelevant","Current")),""))</f>
        <v>Current</v>
      </c>
      <c r="G1677" s="7" t="str">
        <f>IF(OR(ISBLANK(D1677),D1677="Unclassifiable &gt;"),"",IF(ISNUMBER(SEARCH("Utterance",D1677)),"Utterance",IF(ISNUMBER(SEARCH("Response",D1677)),"Response",IF(ISNUMBER(SEARCH("Interaction",D1677)),"Interaction",IF(ISNUMBER(SEARCH("System",D1677)),"System","")))))</f>
        <v/>
      </c>
      <c r="H1677" s="7" t="str">
        <f>IF(G1677="Utterance", IF(ISNUMBER(SEARCH("Unrecognized",D1677)), "Unrecognized", IF(ISNUMBER(SEARCH("Mismatched",D1677)), "Mismatched", IF(ISNUMBER(SEARCH("False Positive",D1677)), "False Positive", "Irrelevant"))), "")</f>
        <v/>
      </c>
      <c r="J1677" s="7" t="s">
        <v>3741</v>
      </c>
      <c r="K1677" s="7" t="s">
        <v>3353</v>
      </c>
      <c r="L1677" s="9">
        <v>44988</v>
      </c>
      <c r="M1677" s="13">
        <v>0.61070601851851858</v>
      </c>
      <c r="N1677" s="14">
        <v>513002600745785</v>
      </c>
      <c r="O1677" s="7">
        <f>IF(LEN(TRIM($A1677))=0,0,LEN($A1677)-LEN(SUBSTITUTE($A1677," ",""))+1)</f>
        <v>8</v>
      </c>
      <c r="P1677">
        <f t="shared" si="26"/>
        <v>3411</v>
      </c>
    </row>
    <row r="1678" spans="1:16" ht="80" x14ac:dyDescent="0.2">
      <c r="A1678" s="8" t="s">
        <v>1941</v>
      </c>
      <c r="C1678" s="7" t="s">
        <v>4</v>
      </c>
      <c r="K1678" s="7" t="s">
        <v>3353</v>
      </c>
      <c r="L1678" s="9">
        <v>44988</v>
      </c>
      <c r="M1678" s="13">
        <v>0.61070601851851858</v>
      </c>
      <c r="N1678" s="14">
        <v>513002600745785</v>
      </c>
      <c r="P1678" t="str">
        <f t="shared" si="26"/>
        <v/>
      </c>
    </row>
    <row r="1679" spans="1:16" ht="16" x14ac:dyDescent="0.2">
      <c r="A1679" s="8" t="s">
        <v>1349</v>
      </c>
      <c r="C1679" s="7" t="s">
        <v>2</v>
      </c>
      <c r="D1679" s="7" t="s">
        <v>3389</v>
      </c>
      <c r="E1679" s="7" t="str">
        <f>IF(OR(D1679="", D1679="___"),"", LEFT(D1679,FIND(" &gt;",D1679)-1))</f>
        <v>Success</v>
      </c>
      <c r="F1679" s="7" t="str">
        <f>IF(OR(E1679="Success",E1679="Qualified Success"),"Current",IF(E1679="Failure",IF(RIGHT(D1679,6)="Future","Future",IF(RIGHT(D1679,10)="Irrelevant","Irrelevant","Current")),""))</f>
        <v>Current</v>
      </c>
      <c r="G1679" s="7" t="str">
        <f>IF(OR(ISBLANK(D1679),D1679="Unclassifiable &gt;"),"",IF(ISNUMBER(SEARCH("Utterance",D1679)),"Utterance",IF(ISNUMBER(SEARCH("Response",D1679)),"Response",IF(ISNUMBER(SEARCH("Interaction",D1679)),"Interaction",IF(ISNUMBER(SEARCH("System",D1679)),"System","")))))</f>
        <v/>
      </c>
      <c r="H1679" s="7" t="str">
        <f>IF(G1679="Utterance", IF(ISNUMBER(SEARCH("Unrecognized",D1679)), "Unrecognized", IF(ISNUMBER(SEARCH("Mismatched",D1679)), "Mismatched", IF(ISNUMBER(SEARCH("False Positive",D1679)), "False Positive", "Irrelevant"))), "")</f>
        <v/>
      </c>
      <c r="J1679" s="7" t="s">
        <v>3756</v>
      </c>
      <c r="K1679" s="7" t="s">
        <v>3353</v>
      </c>
      <c r="L1679" s="9">
        <v>44988</v>
      </c>
      <c r="M1679" s="13">
        <v>0.61178240740740741</v>
      </c>
      <c r="N1679" s="14">
        <v>204440003509932</v>
      </c>
      <c r="O1679" s="7">
        <f>IF(LEN(TRIM($A1679))=0,0,LEN($A1679)-LEN(SUBSTITUTE($A1679," ",""))+1)</f>
        <v>2</v>
      </c>
      <c r="P1679">
        <f t="shared" si="26"/>
        <v>3411</v>
      </c>
    </row>
    <row r="1680" spans="1:16" ht="144" x14ac:dyDescent="0.2">
      <c r="A1680" s="8" t="s">
        <v>2545</v>
      </c>
      <c r="C1680" s="7" t="s">
        <v>4</v>
      </c>
      <c r="K1680" s="7" t="s">
        <v>3353</v>
      </c>
      <c r="L1680" s="9">
        <v>44988</v>
      </c>
      <c r="M1680" s="13">
        <v>0.61178240740740741</v>
      </c>
      <c r="N1680" s="14">
        <v>204440003509932</v>
      </c>
      <c r="P1680" t="str">
        <f t="shared" si="26"/>
        <v/>
      </c>
    </row>
    <row r="1681" spans="1:16" ht="16" x14ac:dyDescent="0.2">
      <c r="A1681" s="8" t="s">
        <v>2054</v>
      </c>
      <c r="C1681" s="7" t="s">
        <v>2</v>
      </c>
      <c r="D1681" s="7" t="s">
        <v>3389</v>
      </c>
      <c r="E1681" s="7" t="str">
        <f>IF(OR(D1681="", D1681="___"),"", LEFT(D1681,FIND(" &gt;",D1681)-1))</f>
        <v>Success</v>
      </c>
      <c r="F1681" s="7" t="str">
        <f>IF(OR(E1681="Success",E1681="Qualified Success"),"Current",IF(E1681="Failure",IF(RIGHT(D1681,6)="Future","Future",IF(RIGHT(D1681,10)="Irrelevant","Irrelevant","Current")),""))</f>
        <v>Current</v>
      </c>
      <c r="G1681" s="7" t="str">
        <f>IF(OR(ISBLANK(D1681),D1681="Unclassifiable &gt;"),"",IF(ISNUMBER(SEARCH("Utterance",D1681)),"Utterance",IF(ISNUMBER(SEARCH("Response",D1681)),"Response",IF(ISNUMBER(SEARCH("Interaction",D1681)),"Interaction",IF(ISNUMBER(SEARCH("System",D1681)),"System","")))))</f>
        <v/>
      </c>
      <c r="H1681" s="7" t="str">
        <f>IF(G1681="Utterance", IF(ISNUMBER(SEARCH("Unrecognized",D1681)), "Unrecognized", IF(ISNUMBER(SEARCH("Mismatched",D1681)), "Mismatched", IF(ISNUMBER(SEARCH("False Positive",D1681)), "False Positive", "Irrelevant"))), "")</f>
        <v/>
      </c>
      <c r="J1681" s="7" t="s">
        <v>3742</v>
      </c>
      <c r="K1681" s="7" t="s">
        <v>3353</v>
      </c>
      <c r="L1681" s="9">
        <v>44988</v>
      </c>
      <c r="M1681" s="13">
        <v>0.61204861111111108</v>
      </c>
      <c r="N1681" s="14">
        <v>204440003511020</v>
      </c>
      <c r="O1681" s="7">
        <f>IF(LEN(TRIM($A1681))=0,0,LEN($A1681)-LEN(SUBSTITUTE($A1681," ",""))+1)</f>
        <v>2</v>
      </c>
      <c r="P1681">
        <f t="shared" si="26"/>
        <v>3411</v>
      </c>
    </row>
    <row r="1682" spans="1:16" ht="128" x14ac:dyDescent="0.2">
      <c r="A1682" s="8" t="s">
        <v>606</v>
      </c>
      <c r="C1682" s="7" t="s">
        <v>4</v>
      </c>
      <c r="K1682" s="7" t="s">
        <v>3353</v>
      </c>
      <c r="L1682" s="9">
        <v>44988</v>
      </c>
      <c r="M1682" s="13">
        <v>0.61206018518518512</v>
      </c>
      <c r="N1682" s="14">
        <v>204440003511020</v>
      </c>
      <c r="P1682" t="str">
        <f t="shared" si="26"/>
        <v/>
      </c>
    </row>
    <row r="1683" spans="1:16" ht="16" x14ac:dyDescent="0.2">
      <c r="A1683" s="8" t="s">
        <v>1959</v>
      </c>
      <c r="C1683" s="7" t="s">
        <v>2</v>
      </c>
      <c r="D1683" s="7" t="s">
        <v>3400</v>
      </c>
      <c r="E1683" s="7" t="str">
        <f>IF(OR(D1683="", D1683="___"),"", LEFT(D1683,FIND(" &gt;",D1683)-1))</f>
        <v>Failure</v>
      </c>
      <c r="F1683" s="7" t="str">
        <f>IF(OR(E1683="Success",E1683="Qualified Success"),"Current",IF(E1683="Failure",IF(RIGHT(D1683,6)="Future","Future",IF(RIGHT(D1683,10)="Irrelevant","Irrelevant","Current")),""))</f>
        <v>Current</v>
      </c>
      <c r="G1683" s="7" t="str">
        <f>IF(OR(ISBLANK(D1683),D1683="Unclassifiable &gt;"),"",IF(ISNUMBER(SEARCH("Utterance",D1683)),"Utterance",IF(ISNUMBER(SEARCH("Response",D1683)),"Response",IF(ISNUMBER(SEARCH("Interaction",D1683)),"Interaction",IF(ISNUMBER(SEARCH("System",D1683)),"System","")))))</f>
        <v>Interaction</v>
      </c>
      <c r="H1683" s="7" t="str">
        <f>IF(G1683="Utterance", IF(ISNUMBER(SEARCH("Unrecognized",D1683)), "Unrecognized", IF(ISNUMBER(SEARCH("Mismatched",D1683)), "Mismatched", IF(ISNUMBER(SEARCH("False Positive",D1683)), "False Positive", "Irrelevant"))), "")</f>
        <v/>
      </c>
      <c r="J1683" s="7" t="s">
        <v>3756</v>
      </c>
      <c r="K1683" s="7" t="s">
        <v>3354</v>
      </c>
      <c r="L1683" s="9">
        <v>44988</v>
      </c>
      <c r="M1683" s="13">
        <v>0.61211805555555554</v>
      </c>
      <c r="N1683" s="14">
        <v>204440003489548</v>
      </c>
      <c r="O1683" s="7">
        <f>IF(LEN(TRIM($A1683))=0,0,LEN($A1683)-LEN(SUBSTITUTE($A1683," ",""))+1)</f>
        <v>8</v>
      </c>
      <c r="P1683">
        <f t="shared" si="26"/>
        <v>412</v>
      </c>
    </row>
    <row r="1684" spans="1:16" ht="64" x14ac:dyDescent="0.2">
      <c r="A1684" s="8" t="s">
        <v>331</v>
      </c>
      <c r="C1684" s="7" t="s">
        <v>4</v>
      </c>
      <c r="K1684" s="7" t="s">
        <v>3354</v>
      </c>
      <c r="L1684" s="9">
        <v>44988</v>
      </c>
      <c r="M1684" s="13">
        <v>0.61211805555555554</v>
      </c>
      <c r="N1684" s="14">
        <v>204440003489548</v>
      </c>
      <c r="P1684" t="str">
        <f t="shared" si="26"/>
        <v/>
      </c>
    </row>
    <row r="1685" spans="1:16" ht="16" x14ac:dyDescent="0.2">
      <c r="A1685" s="8" t="s">
        <v>2574</v>
      </c>
      <c r="C1685" s="7" t="s">
        <v>2</v>
      </c>
      <c r="D1685" s="7" t="s">
        <v>3389</v>
      </c>
      <c r="E1685" s="7" t="str">
        <f>IF(OR(D1685="", D1685="___"),"", LEFT(D1685,FIND(" &gt;",D1685)-1))</f>
        <v>Success</v>
      </c>
      <c r="F1685" s="7" t="str">
        <f>IF(OR(E1685="Success",E1685="Qualified Success"),"Current",IF(E1685="Failure",IF(RIGHT(D1685,6)="Future","Future",IF(RIGHT(D1685,10)="Irrelevant","Irrelevant","Current")),""))</f>
        <v>Current</v>
      </c>
      <c r="G1685" s="7" t="str">
        <f>IF(OR(ISBLANK(D1685),D1685="Unclassifiable &gt;"),"",IF(ISNUMBER(SEARCH("Utterance",D1685)),"Utterance",IF(ISNUMBER(SEARCH("Response",D1685)),"Response",IF(ISNUMBER(SEARCH("Interaction",D1685)),"Interaction",IF(ISNUMBER(SEARCH("System",D1685)),"System","")))))</f>
        <v/>
      </c>
      <c r="H1685" s="7" t="str">
        <f>IF(G1685="Utterance", IF(ISNUMBER(SEARCH("Unrecognized",D1685)), "Unrecognized", IF(ISNUMBER(SEARCH("Mismatched",D1685)), "Mismatched", IF(ISNUMBER(SEARCH("False Positive",D1685)), "False Positive", "Irrelevant"))), "")</f>
        <v/>
      </c>
      <c r="J1685" s="7" t="s">
        <v>213</v>
      </c>
      <c r="K1685" s="7" t="s">
        <v>3353</v>
      </c>
      <c r="L1685" s="9">
        <v>44988</v>
      </c>
      <c r="M1685" s="13">
        <v>0.61239583333333336</v>
      </c>
      <c r="N1685" s="14">
        <v>204440003511020</v>
      </c>
      <c r="O1685" s="7">
        <f>IF(LEN(TRIM($A1685))=0,0,LEN($A1685)-LEN(SUBSTITUTE($A1685," ",""))+1)</f>
        <v>3</v>
      </c>
      <c r="P1685">
        <f t="shared" si="26"/>
        <v>3411</v>
      </c>
    </row>
    <row r="1686" spans="1:16" ht="112" x14ac:dyDescent="0.2">
      <c r="A1686" s="8" t="s">
        <v>1841</v>
      </c>
      <c r="C1686" s="7" t="s">
        <v>4</v>
      </c>
      <c r="K1686" s="7" t="s">
        <v>3353</v>
      </c>
      <c r="L1686" s="9">
        <v>44988</v>
      </c>
      <c r="M1686" s="13">
        <v>0.61239583333333336</v>
      </c>
      <c r="N1686" s="14">
        <v>204440003511020</v>
      </c>
      <c r="P1686" t="str">
        <f t="shared" si="26"/>
        <v/>
      </c>
    </row>
    <row r="1687" spans="1:16" ht="16" x14ac:dyDescent="0.2">
      <c r="A1687" s="8" t="s">
        <v>2157</v>
      </c>
      <c r="C1687" s="7" t="s">
        <v>2</v>
      </c>
      <c r="D1687" s="7" t="s">
        <v>3389</v>
      </c>
      <c r="E1687" s="7" t="str">
        <f>IF(OR(D1687="", D1687="___"),"", LEFT(D1687,FIND(" &gt;",D1687)-1))</f>
        <v>Success</v>
      </c>
      <c r="F1687" s="7" t="str">
        <f>IF(OR(E1687="Success",E1687="Qualified Success"),"Current",IF(E1687="Failure",IF(RIGHT(D1687,6)="Future","Future",IF(RIGHT(D1687,10)="Irrelevant","Irrelevant","Current")),""))</f>
        <v>Current</v>
      </c>
      <c r="G1687" s="7" t="str">
        <f>IF(OR(ISBLANK(D1687),D1687="Unclassifiable &gt;"),"",IF(ISNUMBER(SEARCH("Utterance",D1687)),"Utterance",IF(ISNUMBER(SEARCH("Response",D1687)),"Response",IF(ISNUMBER(SEARCH("Interaction",D1687)),"Interaction",IF(ISNUMBER(SEARCH("System",D1687)),"System","")))))</f>
        <v/>
      </c>
      <c r="H1687" s="7" t="str">
        <f>IF(G1687="Utterance", IF(ISNUMBER(SEARCH("Unrecognized",D1687)), "Unrecognized", IF(ISNUMBER(SEARCH("Mismatched",D1687)), "Mismatched", IF(ISNUMBER(SEARCH("False Positive",D1687)), "False Positive", "Irrelevant"))), "")</f>
        <v/>
      </c>
      <c r="J1687" s="7" t="s">
        <v>3434</v>
      </c>
      <c r="K1687" s="7" t="s">
        <v>3354</v>
      </c>
      <c r="L1687" s="9">
        <v>44988</v>
      </c>
      <c r="M1687" s="13">
        <v>0.61342592592592593</v>
      </c>
      <c r="N1687" s="14">
        <v>204440003496644</v>
      </c>
      <c r="O1687" s="7">
        <f>IF(LEN(TRIM($A1687))=0,0,LEN($A1687)-LEN(SUBSTITUTE($A1687," ",""))+1)</f>
        <v>2</v>
      </c>
      <c r="P1687">
        <f t="shared" si="26"/>
        <v>3411</v>
      </c>
    </row>
    <row r="1688" spans="1:16" ht="112" x14ac:dyDescent="0.2">
      <c r="A1688" s="8" t="s">
        <v>298</v>
      </c>
      <c r="C1688" s="7" t="s">
        <v>4</v>
      </c>
      <c r="K1688" s="7" t="s">
        <v>3354</v>
      </c>
      <c r="L1688" s="9">
        <v>44988</v>
      </c>
      <c r="M1688" s="13">
        <v>0.61342592592592593</v>
      </c>
      <c r="N1688" s="14">
        <v>204440003496644</v>
      </c>
      <c r="P1688" t="str">
        <f t="shared" si="26"/>
        <v/>
      </c>
    </row>
    <row r="1689" spans="1:16" ht="16" x14ac:dyDescent="0.2">
      <c r="A1689" s="8" t="s">
        <v>302</v>
      </c>
      <c r="B1689" s="7" t="s">
        <v>3487</v>
      </c>
      <c r="C1689" s="7" t="s">
        <v>2</v>
      </c>
      <c r="D1689" s="7" t="s">
        <v>3389</v>
      </c>
      <c r="E1689" s="7" t="str">
        <f>IF(OR(D1689="", D1689="___"),"", LEFT(D1689,FIND(" &gt;",D1689)-1))</f>
        <v>Success</v>
      </c>
      <c r="F1689" s="7" t="str">
        <f>IF(OR(E1689="Success",E1689="Qualified Success"),"Current",IF(E1689="Failure",IF(RIGHT(D1689,6)="Future","Future",IF(RIGHT(D1689,10)="Irrelevant","Irrelevant","Current")),""))</f>
        <v>Current</v>
      </c>
      <c r="G1689" s="7" t="str">
        <f>IF(OR(ISBLANK(D1689),D1689="Unclassifiable &gt;"),"",IF(ISNUMBER(SEARCH("Utterance",D1689)),"Utterance",IF(ISNUMBER(SEARCH("Response",D1689)),"Response",IF(ISNUMBER(SEARCH("Interaction",D1689)),"Interaction",IF(ISNUMBER(SEARCH("System",D1689)),"System","")))))</f>
        <v/>
      </c>
      <c r="H1689" s="7" t="str">
        <f>IF(G1689="Utterance", IF(ISNUMBER(SEARCH("Unrecognized",D1689)), "Unrecognized", IF(ISNUMBER(SEARCH("Mismatched",D1689)), "Mismatched", IF(ISNUMBER(SEARCH("False Positive",D1689)), "False Positive", "Irrelevant"))), "")</f>
        <v/>
      </c>
      <c r="J1689" s="7" t="s">
        <v>3428</v>
      </c>
      <c r="K1689" s="7" t="s">
        <v>3353</v>
      </c>
      <c r="L1689" s="9">
        <v>44988</v>
      </c>
      <c r="M1689" s="13">
        <v>0.61384259259259266</v>
      </c>
      <c r="N1689" s="14">
        <v>513002593943370</v>
      </c>
      <c r="O1689" s="7">
        <f>IF(LEN(TRIM($A1689))=0,0,LEN($A1689)-LEN(SUBSTITUTE($A1689," ",""))+1)</f>
        <v>3</v>
      </c>
      <c r="P1689">
        <f t="shared" si="26"/>
        <v>3411</v>
      </c>
    </row>
    <row r="1690" spans="1:16" ht="64" x14ac:dyDescent="0.2">
      <c r="A1690" s="8" t="s">
        <v>220</v>
      </c>
      <c r="C1690" s="7" t="s">
        <v>4</v>
      </c>
      <c r="K1690" s="7" t="s">
        <v>3353</v>
      </c>
      <c r="L1690" s="9">
        <v>44988</v>
      </c>
      <c r="M1690" s="13">
        <v>0.61384259259259266</v>
      </c>
      <c r="N1690" s="14">
        <v>513002593943370</v>
      </c>
      <c r="P1690" t="str">
        <f t="shared" si="26"/>
        <v/>
      </c>
    </row>
    <row r="1691" spans="1:16" ht="16" x14ac:dyDescent="0.2">
      <c r="A1691" s="8" t="s">
        <v>158</v>
      </c>
      <c r="C1691" s="7" t="s">
        <v>2</v>
      </c>
      <c r="D1691" s="7" t="s">
        <v>3389</v>
      </c>
      <c r="E1691" s="7" t="str">
        <f>IF(OR(D1691="", D1691="___"),"", LEFT(D1691,FIND(" &gt;",D1691)-1))</f>
        <v>Success</v>
      </c>
      <c r="F1691" s="7" t="str">
        <f>IF(OR(E1691="Success",E1691="Qualified Success"),"Current",IF(E1691="Failure",IF(RIGHT(D1691,6)="Future","Future",IF(RIGHT(D1691,10)="Irrelevant","Irrelevant","Current")),""))</f>
        <v>Current</v>
      </c>
      <c r="G1691" s="7" t="str">
        <f>IF(OR(ISBLANK(D1691),D1691="Unclassifiable &gt;"),"",IF(ISNUMBER(SEARCH("Utterance",D1691)),"Utterance",IF(ISNUMBER(SEARCH("Response",D1691)),"Response",IF(ISNUMBER(SEARCH("Interaction",D1691)),"Interaction",IF(ISNUMBER(SEARCH("System",D1691)),"System","")))))</f>
        <v/>
      </c>
      <c r="H1691" s="7" t="str">
        <f>IF(G1691="Utterance", IF(ISNUMBER(SEARCH("Unrecognized",D1691)), "Unrecognized", IF(ISNUMBER(SEARCH("Mismatched",D1691)), "Mismatched", IF(ISNUMBER(SEARCH("False Positive",D1691)), "False Positive", "Irrelevant"))), "")</f>
        <v/>
      </c>
      <c r="J1691" s="7" t="s">
        <v>3744</v>
      </c>
      <c r="K1691" s="7" t="s">
        <v>3353</v>
      </c>
      <c r="L1691" s="9">
        <v>44988</v>
      </c>
      <c r="M1691" s="13">
        <v>0.61486111111111108</v>
      </c>
      <c r="N1691" s="14">
        <v>513002593943370</v>
      </c>
      <c r="O1691" s="7">
        <f>IF(LEN(TRIM($A1691))=0,0,LEN($A1691)-LEN(SUBSTITUTE($A1691," ",""))+1)</f>
        <v>4</v>
      </c>
      <c r="P1691">
        <f t="shared" si="26"/>
        <v>3411</v>
      </c>
    </row>
    <row r="1692" spans="1:16" ht="128" x14ac:dyDescent="0.2">
      <c r="A1692" s="8" t="s">
        <v>1839</v>
      </c>
      <c r="C1692" s="7" t="s">
        <v>4</v>
      </c>
      <c r="K1692" s="7" t="s">
        <v>3353</v>
      </c>
      <c r="L1692" s="9">
        <v>44988</v>
      </c>
      <c r="M1692" s="13">
        <v>0.61486111111111108</v>
      </c>
      <c r="N1692" s="14">
        <v>513002593943370</v>
      </c>
      <c r="P1692" t="str">
        <f t="shared" si="26"/>
        <v/>
      </c>
    </row>
    <row r="1693" spans="1:16" ht="16" x14ac:dyDescent="0.2">
      <c r="A1693" s="8" t="s">
        <v>2491</v>
      </c>
      <c r="C1693" s="7" t="s">
        <v>2</v>
      </c>
      <c r="D1693" s="7" t="s">
        <v>3400</v>
      </c>
      <c r="E1693" s="7" t="str">
        <f>IF(OR(D1693="", D1693="___"),"", LEFT(D1693,FIND(" &gt;",D1693)-1))</f>
        <v>Failure</v>
      </c>
      <c r="F1693" s="7" t="str">
        <f>IF(OR(E1693="Success",E1693="Qualified Success"),"Current",IF(E1693="Failure",IF(RIGHT(D1693,6)="Future","Future",IF(RIGHT(D1693,10)="Irrelevant","Irrelevant","Current")),""))</f>
        <v>Current</v>
      </c>
      <c r="G1693" s="7" t="str">
        <f>IF(OR(ISBLANK(D1693),D1693="Unclassifiable &gt;"),"",IF(ISNUMBER(SEARCH("Utterance",D1693)),"Utterance",IF(ISNUMBER(SEARCH("Response",D1693)),"Response",IF(ISNUMBER(SEARCH("Interaction",D1693)),"Interaction",IF(ISNUMBER(SEARCH("System",D1693)),"System","")))))</f>
        <v>Interaction</v>
      </c>
      <c r="H1693" s="7" t="str">
        <f>IF(G1693="Utterance", IF(ISNUMBER(SEARCH("Unrecognized",D1693)), "Unrecognized", IF(ISNUMBER(SEARCH("Mismatched",D1693)), "Mismatched", IF(ISNUMBER(SEARCH("False Positive",D1693)), "False Positive", "Irrelevant"))), "")</f>
        <v/>
      </c>
      <c r="J1693" s="7" t="s">
        <v>3432</v>
      </c>
      <c r="K1693" s="7" t="s">
        <v>3354</v>
      </c>
      <c r="L1693" s="9">
        <v>44988</v>
      </c>
      <c r="M1693" s="13">
        <v>0.61525462962962962</v>
      </c>
      <c r="N1693" s="14">
        <v>204440003508568</v>
      </c>
      <c r="O1693" s="7">
        <f>IF(LEN(TRIM($A1693))=0,0,LEN($A1693)-LEN(SUBSTITUTE($A1693," ",""))+1)</f>
        <v>5</v>
      </c>
      <c r="P1693">
        <f t="shared" si="26"/>
        <v>412</v>
      </c>
    </row>
    <row r="1694" spans="1:16" ht="80" x14ac:dyDescent="0.2">
      <c r="A1694" s="8" t="s">
        <v>398</v>
      </c>
      <c r="C1694" s="7" t="s">
        <v>4</v>
      </c>
      <c r="K1694" s="7" t="s">
        <v>3354</v>
      </c>
      <c r="L1694" s="9">
        <v>44988</v>
      </c>
      <c r="M1694" s="13">
        <v>0.61525462962962962</v>
      </c>
      <c r="N1694" s="14">
        <v>204440003508568</v>
      </c>
      <c r="P1694" t="str">
        <f t="shared" si="26"/>
        <v/>
      </c>
    </row>
    <row r="1695" spans="1:16" ht="16" x14ac:dyDescent="0.2">
      <c r="A1695" s="8" t="s">
        <v>2132</v>
      </c>
      <c r="C1695" s="7" t="s">
        <v>2</v>
      </c>
      <c r="D1695" s="7" t="s">
        <v>3391</v>
      </c>
      <c r="E1695" s="7" t="str">
        <f>IF(OR(D1695="", D1695="___"),"", LEFT(D1695,FIND(" &gt;",D1695)-1))</f>
        <v>Failure</v>
      </c>
      <c r="F1695" s="7" t="str">
        <f>IF(OR(E1695="Success",E1695="Qualified Success"),"Current",IF(E1695="Failure",IF(RIGHT(D1695,6)="Future","Future",IF(RIGHT(D1695,10)="Irrelevant","Irrelevant","Current")),""))</f>
        <v>Current</v>
      </c>
      <c r="G1695" s="7" t="str">
        <f>IF(OR(ISBLANK(D1695),D1695="Unclassifiable &gt;"),"",IF(ISNUMBER(SEARCH("Utterance",D1695)),"Utterance",IF(ISNUMBER(SEARCH("Response",D1695)),"Response",IF(ISNUMBER(SEARCH("Interaction",D1695)),"Interaction",IF(ISNUMBER(SEARCH("System",D1695)),"System","")))))</f>
        <v>Utterance</v>
      </c>
      <c r="H1695" s="7" t="str">
        <f>IF(G1695="Utterance", IF(ISNUMBER(SEARCH("Unrecognized",D1695)), "Unrecognized", IF(ISNUMBER(SEARCH("Mismatched",D1695)), "Mismatched", IF(ISNUMBER(SEARCH("False Positive",D1695)), "False Positive", "Irrelevant"))), "")</f>
        <v>Mismatched</v>
      </c>
      <c r="J1695" s="7" t="s">
        <v>3741</v>
      </c>
      <c r="K1695" s="7" t="s">
        <v>3354</v>
      </c>
      <c r="L1695" s="9">
        <v>44988</v>
      </c>
      <c r="M1695" s="13">
        <v>0.61630787037037038</v>
      </c>
      <c r="N1695" s="14">
        <v>204440003495516</v>
      </c>
      <c r="O1695" s="7">
        <f>IF(LEN(TRIM($A1695))=0,0,LEN($A1695)-LEN(SUBSTITUTE($A1695," ",""))+1)</f>
        <v>13</v>
      </c>
      <c r="P1695">
        <f t="shared" si="26"/>
        <v>705</v>
      </c>
    </row>
    <row r="1696" spans="1:16" ht="176" x14ac:dyDescent="0.2">
      <c r="A1696" s="8" t="s">
        <v>417</v>
      </c>
      <c r="C1696" s="7" t="s">
        <v>4</v>
      </c>
      <c r="K1696" s="7" t="s">
        <v>3354</v>
      </c>
      <c r="L1696" s="9">
        <v>44988</v>
      </c>
      <c r="M1696" s="13">
        <v>0.61630787037037038</v>
      </c>
      <c r="N1696" s="14">
        <v>204440003495516</v>
      </c>
      <c r="P1696" t="str">
        <f t="shared" si="26"/>
        <v/>
      </c>
    </row>
    <row r="1697" spans="1:16" ht="16" x14ac:dyDescent="0.2">
      <c r="A1697" s="8" t="s">
        <v>402</v>
      </c>
      <c r="C1697" s="7" t="s">
        <v>2</v>
      </c>
      <c r="D1697" s="7" t="s">
        <v>3389</v>
      </c>
      <c r="E1697" s="7" t="str">
        <f>IF(OR(D1697="", D1697="___"),"", LEFT(D1697,FIND(" &gt;",D1697)-1))</f>
        <v>Success</v>
      </c>
      <c r="F1697" s="7" t="str">
        <f>IF(OR(E1697="Success",E1697="Qualified Success"),"Current",IF(E1697="Failure",IF(RIGHT(D1697,6)="Future","Future",IF(RIGHT(D1697,10)="Irrelevant","Irrelevant","Current")),""))</f>
        <v>Current</v>
      </c>
      <c r="G1697" s="7" t="str">
        <f>IF(OR(ISBLANK(D1697),D1697="Unclassifiable &gt;"),"",IF(ISNUMBER(SEARCH("Utterance",D1697)),"Utterance",IF(ISNUMBER(SEARCH("Response",D1697)),"Response",IF(ISNUMBER(SEARCH("Interaction",D1697)),"Interaction",IF(ISNUMBER(SEARCH("System",D1697)),"System","")))))</f>
        <v/>
      </c>
      <c r="H1697" s="7" t="str">
        <f>IF(G1697="Utterance", IF(ISNUMBER(SEARCH("Unrecognized",D1697)), "Unrecognized", IF(ISNUMBER(SEARCH("Mismatched",D1697)), "Mismatched", IF(ISNUMBER(SEARCH("False Positive",D1697)), "False Positive", "Irrelevant"))), "")</f>
        <v/>
      </c>
      <c r="J1697" s="7" t="s">
        <v>3741</v>
      </c>
      <c r="K1697" s="7" t="s">
        <v>3354</v>
      </c>
      <c r="L1697" s="9">
        <v>44988</v>
      </c>
      <c r="M1697" s="13">
        <v>0.61674768518518519</v>
      </c>
      <c r="N1697" s="14">
        <v>204440003496705</v>
      </c>
      <c r="O1697" s="7">
        <f>IF(LEN(TRIM($A1697))=0,0,LEN($A1697)-LEN(SUBSTITUTE($A1697," ",""))+1)</f>
        <v>6</v>
      </c>
      <c r="P1697">
        <f t="shared" si="26"/>
        <v>3411</v>
      </c>
    </row>
    <row r="1698" spans="1:16" ht="16" x14ac:dyDescent="0.2">
      <c r="A1698" s="8" t="s">
        <v>249</v>
      </c>
      <c r="C1698" s="7" t="s">
        <v>2</v>
      </c>
      <c r="D1698" s="7" t="s">
        <v>3389</v>
      </c>
      <c r="E1698" s="7" t="str">
        <f>IF(OR(D1698="", D1698="___"),"", LEFT(D1698,FIND(" &gt;",D1698)-1))</f>
        <v>Success</v>
      </c>
      <c r="F1698" s="7" t="str">
        <f>IF(OR(E1698="Success",E1698="Qualified Success"),"Current",IF(E1698="Failure",IF(RIGHT(D1698,6)="Future","Future",IF(RIGHT(D1698,10)="Irrelevant","Irrelevant","Current")),""))</f>
        <v>Current</v>
      </c>
      <c r="G1698" s="7" t="str">
        <f>IF(OR(ISBLANK(D1698),D1698="Unclassifiable &gt;"),"",IF(ISNUMBER(SEARCH("Utterance",D1698)),"Utterance",IF(ISNUMBER(SEARCH("Response",D1698)),"Response",IF(ISNUMBER(SEARCH("Interaction",D1698)),"Interaction",IF(ISNUMBER(SEARCH("System",D1698)),"System","")))))</f>
        <v/>
      </c>
      <c r="H1698" s="7" t="str">
        <f>IF(G1698="Utterance", IF(ISNUMBER(SEARCH("Unrecognized",D1698)), "Unrecognized", IF(ISNUMBER(SEARCH("Mismatched",D1698)), "Mismatched", IF(ISNUMBER(SEARCH("False Positive",D1698)), "False Positive", "Irrelevant"))), "")</f>
        <v/>
      </c>
      <c r="J1698" s="7" t="s">
        <v>3741</v>
      </c>
      <c r="K1698" s="7" t="s">
        <v>3354</v>
      </c>
      <c r="L1698" s="9">
        <v>44988</v>
      </c>
      <c r="M1698" s="13">
        <v>0.61687499999999995</v>
      </c>
      <c r="N1698" s="14">
        <v>513002596728378</v>
      </c>
      <c r="O1698" s="7">
        <f>IF(LEN(TRIM($A1698))=0,0,LEN($A1698)-LEN(SUBSTITUTE($A1698," ",""))+1)</f>
        <v>2</v>
      </c>
      <c r="P1698">
        <f t="shared" si="26"/>
        <v>3411</v>
      </c>
    </row>
    <row r="1699" spans="1:16" ht="16" x14ac:dyDescent="0.2">
      <c r="A1699" s="8" t="s">
        <v>2133</v>
      </c>
      <c r="C1699" s="7" t="s">
        <v>2</v>
      </c>
      <c r="D1699" s="7" t="s">
        <v>3391</v>
      </c>
      <c r="E1699" s="7" t="str">
        <f>IF(OR(D1699="", D1699="___"),"", LEFT(D1699,FIND(" &gt;",D1699)-1))</f>
        <v>Failure</v>
      </c>
      <c r="F1699" s="7" t="str">
        <f>IF(OR(E1699="Success",E1699="Qualified Success"),"Current",IF(E1699="Failure",IF(RIGHT(D1699,6)="Future","Future",IF(RIGHT(D1699,10)="Irrelevant","Irrelevant","Current")),""))</f>
        <v>Current</v>
      </c>
      <c r="G1699" s="7" t="str">
        <f>IF(OR(ISBLANK(D1699),D1699="Unclassifiable &gt;"),"",IF(ISNUMBER(SEARCH("Utterance",D1699)),"Utterance",IF(ISNUMBER(SEARCH("Response",D1699)),"Response",IF(ISNUMBER(SEARCH("Interaction",D1699)),"Interaction",IF(ISNUMBER(SEARCH("System",D1699)),"System","")))))</f>
        <v>Utterance</v>
      </c>
      <c r="H1699" s="7" t="str">
        <f>IF(G1699="Utterance", IF(ISNUMBER(SEARCH("Unrecognized",D1699)), "Unrecognized", IF(ISNUMBER(SEARCH("Mismatched",D1699)), "Mismatched", IF(ISNUMBER(SEARCH("False Positive",D1699)), "False Positive", "Irrelevant"))), "")</f>
        <v>Mismatched</v>
      </c>
      <c r="J1699" s="7" t="s">
        <v>3741</v>
      </c>
      <c r="K1699" s="7" t="s">
        <v>3354</v>
      </c>
      <c r="L1699" s="9">
        <v>44988</v>
      </c>
      <c r="M1699" s="13">
        <v>0.61689814814814814</v>
      </c>
      <c r="N1699" s="14">
        <v>204440003495516</v>
      </c>
      <c r="O1699" s="7">
        <f>IF(LEN(TRIM($A1699))=0,0,LEN($A1699)-LEN(SUBSTITUTE($A1699," ",""))+1)</f>
        <v>4</v>
      </c>
      <c r="P1699">
        <f t="shared" si="26"/>
        <v>705</v>
      </c>
    </row>
    <row r="1700" spans="1:16" ht="32" x14ac:dyDescent="0.2">
      <c r="A1700" s="8" t="s">
        <v>591</v>
      </c>
      <c r="C1700" s="7" t="s">
        <v>4</v>
      </c>
      <c r="K1700" s="7" t="s">
        <v>3354</v>
      </c>
      <c r="L1700" s="9">
        <v>44988</v>
      </c>
      <c r="M1700" s="13">
        <v>0.61689814814814814</v>
      </c>
      <c r="N1700" s="14">
        <v>204440003495516</v>
      </c>
      <c r="P1700" t="str">
        <f t="shared" si="26"/>
        <v/>
      </c>
    </row>
    <row r="1701" spans="1:16" ht="144" x14ac:dyDescent="0.2">
      <c r="A1701" s="8" t="s">
        <v>250</v>
      </c>
      <c r="C1701" s="7" t="s">
        <v>4</v>
      </c>
      <c r="K1701" s="7" t="s">
        <v>3354</v>
      </c>
      <c r="L1701" s="9">
        <v>44988</v>
      </c>
      <c r="M1701" s="13">
        <v>0.61704861111111109</v>
      </c>
      <c r="N1701" s="14">
        <v>204440003496705</v>
      </c>
      <c r="P1701" t="str">
        <f t="shared" si="26"/>
        <v/>
      </c>
    </row>
    <row r="1702" spans="1:16" ht="144" x14ac:dyDescent="0.2">
      <c r="A1702" s="8" t="s">
        <v>250</v>
      </c>
      <c r="C1702" s="7" t="s">
        <v>4</v>
      </c>
      <c r="K1702" s="7" t="s">
        <v>3354</v>
      </c>
      <c r="L1702" s="9">
        <v>44988</v>
      </c>
      <c r="M1702" s="13">
        <v>0.61704861111111109</v>
      </c>
      <c r="N1702" s="14">
        <v>513002596728378</v>
      </c>
      <c r="P1702" t="str">
        <f t="shared" si="26"/>
        <v/>
      </c>
    </row>
    <row r="1703" spans="1:16" ht="16" x14ac:dyDescent="0.2">
      <c r="A1703" s="8" t="s">
        <v>158</v>
      </c>
      <c r="C1703" s="7" t="s">
        <v>2</v>
      </c>
      <c r="D1703" s="7" t="s">
        <v>3389</v>
      </c>
      <c r="E1703" s="7" t="str">
        <f>IF(OR(D1703="", D1703="___"),"", LEFT(D1703,FIND(" &gt;",D1703)-1))</f>
        <v>Success</v>
      </c>
      <c r="F1703" s="7" t="str">
        <f>IF(OR(E1703="Success",E1703="Qualified Success"),"Current",IF(E1703="Failure",IF(RIGHT(D1703,6)="Future","Future",IF(RIGHT(D1703,10)="Irrelevant","Irrelevant","Current")),""))</f>
        <v>Current</v>
      </c>
      <c r="G1703" s="7" t="str">
        <f>IF(OR(ISBLANK(D1703),D1703="Unclassifiable &gt;"),"",IF(ISNUMBER(SEARCH("Utterance",D1703)),"Utterance",IF(ISNUMBER(SEARCH("Response",D1703)),"Response",IF(ISNUMBER(SEARCH("Interaction",D1703)),"Interaction",IF(ISNUMBER(SEARCH("System",D1703)),"System","")))))</f>
        <v/>
      </c>
      <c r="H1703" s="7" t="str">
        <f>IF(G1703="Utterance", IF(ISNUMBER(SEARCH("Unrecognized",D1703)), "Unrecognized", IF(ISNUMBER(SEARCH("Mismatched",D1703)), "Mismatched", IF(ISNUMBER(SEARCH("False Positive",D1703)), "False Positive", "Irrelevant"))), "")</f>
        <v/>
      </c>
      <c r="J1703" s="7" t="s">
        <v>3744</v>
      </c>
      <c r="K1703" s="7" t="s">
        <v>3354</v>
      </c>
      <c r="L1703" s="9">
        <v>44988</v>
      </c>
      <c r="M1703" s="13">
        <v>0.61714120370370373</v>
      </c>
      <c r="N1703" s="14">
        <v>513003254341903</v>
      </c>
      <c r="O1703" s="7">
        <f>IF(LEN(TRIM($A1703))=0,0,LEN($A1703)-LEN(SUBSTITUTE($A1703," ",""))+1)</f>
        <v>4</v>
      </c>
      <c r="P1703">
        <f t="shared" si="26"/>
        <v>3411</v>
      </c>
    </row>
    <row r="1704" spans="1:16" ht="128" x14ac:dyDescent="0.2">
      <c r="A1704" s="8" t="s">
        <v>1839</v>
      </c>
      <c r="C1704" s="7" t="s">
        <v>4</v>
      </c>
      <c r="K1704" s="7" t="s">
        <v>3354</v>
      </c>
      <c r="L1704" s="9">
        <v>44988</v>
      </c>
      <c r="M1704" s="13">
        <v>0.61714120370370373</v>
      </c>
      <c r="N1704" s="14">
        <v>513003254341903</v>
      </c>
      <c r="P1704" t="str">
        <f t="shared" si="26"/>
        <v/>
      </c>
    </row>
    <row r="1705" spans="1:16" ht="16" x14ac:dyDescent="0.2">
      <c r="A1705" s="8" t="s">
        <v>2134</v>
      </c>
      <c r="C1705" s="7" t="s">
        <v>2</v>
      </c>
      <c r="D1705" s="7" t="s">
        <v>3391</v>
      </c>
      <c r="E1705" s="7" t="str">
        <f>IF(OR(D1705="", D1705="___"),"", LEFT(D1705,FIND(" &gt;",D1705)-1))</f>
        <v>Failure</v>
      </c>
      <c r="F1705" s="7" t="str">
        <f>IF(OR(E1705="Success",E1705="Qualified Success"),"Current",IF(E1705="Failure",IF(RIGHT(D1705,6)="Future","Future",IF(RIGHT(D1705,10)="Irrelevant","Irrelevant","Current")),""))</f>
        <v>Current</v>
      </c>
      <c r="G1705" s="7" t="str">
        <f>IF(OR(ISBLANK(D1705),D1705="Unclassifiable &gt;"),"",IF(ISNUMBER(SEARCH("Utterance",D1705)),"Utterance",IF(ISNUMBER(SEARCH("Response",D1705)),"Response",IF(ISNUMBER(SEARCH("Interaction",D1705)),"Interaction",IF(ISNUMBER(SEARCH("System",D1705)),"System","")))))</f>
        <v>Utterance</v>
      </c>
      <c r="H1705" s="7" t="str">
        <f>IF(G1705="Utterance", IF(ISNUMBER(SEARCH("Unrecognized",D1705)), "Unrecognized", IF(ISNUMBER(SEARCH("Mismatched",D1705)), "Mismatched", IF(ISNUMBER(SEARCH("False Positive",D1705)), "False Positive", "Irrelevant"))), "")</f>
        <v>Mismatched</v>
      </c>
      <c r="J1705" s="7" t="s">
        <v>3741</v>
      </c>
      <c r="K1705" s="7" t="s">
        <v>3354</v>
      </c>
      <c r="L1705" s="9">
        <v>44988</v>
      </c>
      <c r="M1705" s="13">
        <v>0.61719907407407404</v>
      </c>
      <c r="N1705" s="14">
        <v>204440003495516</v>
      </c>
      <c r="O1705" s="7">
        <f>IF(LEN(TRIM($A1705))=0,0,LEN($A1705)-LEN(SUBSTITUTE($A1705," ",""))+1)</f>
        <v>14</v>
      </c>
      <c r="P1705">
        <f t="shared" si="26"/>
        <v>705</v>
      </c>
    </row>
    <row r="1706" spans="1:16" ht="64" x14ac:dyDescent="0.2">
      <c r="A1706" s="8" t="s">
        <v>327</v>
      </c>
      <c r="C1706" s="7" t="s">
        <v>4</v>
      </c>
      <c r="K1706" s="7" t="s">
        <v>3354</v>
      </c>
      <c r="L1706" s="9">
        <v>44988</v>
      </c>
      <c r="M1706" s="13">
        <v>0.61719907407407404</v>
      </c>
      <c r="N1706" s="14">
        <v>204440003495516</v>
      </c>
      <c r="P1706" t="str">
        <f t="shared" si="26"/>
        <v/>
      </c>
    </row>
    <row r="1707" spans="1:16" ht="16" x14ac:dyDescent="0.2">
      <c r="A1707" s="8" t="s">
        <v>259</v>
      </c>
      <c r="B1707" s="7" t="s">
        <v>3487</v>
      </c>
      <c r="C1707" s="7" t="s">
        <v>2</v>
      </c>
      <c r="D1707" s="7" t="s">
        <v>3389</v>
      </c>
      <c r="E1707" s="7" t="str">
        <f>IF(OR(D1707="", D1707="___"),"", LEFT(D1707,FIND(" &gt;",D1707)-1))</f>
        <v>Success</v>
      </c>
      <c r="F1707" s="7" t="str">
        <f>IF(OR(E1707="Success",E1707="Qualified Success"),"Current",IF(E1707="Failure",IF(RIGHT(D1707,6)="Future","Future",IF(RIGHT(D1707,10)="Irrelevant","Irrelevant","Current")),""))</f>
        <v>Current</v>
      </c>
      <c r="G1707" s="7" t="str">
        <f>IF(OR(ISBLANK(D1707),D1707="Unclassifiable &gt;"),"",IF(ISNUMBER(SEARCH("Utterance",D1707)),"Utterance",IF(ISNUMBER(SEARCH("Response",D1707)),"Response",IF(ISNUMBER(SEARCH("Interaction",D1707)),"Interaction",IF(ISNUMBER(SEARCH("System",D1707)),"System","")))))</f>
        <v/>
      </c>
      <c r="H1707" s="7" t="str">
        <f>IF(G1707="Utterance", IF(ISNUMBER(SEARCH("Unrecognized",D1707)), "Unrecognized", IF(ISNUMBER(SEARCH("Mismatched",D1707)), "Mismatched", IF(ISNUMBER(SEARCH("False Positive",D1707)), "False Positive", "Irrelevant"))), "")</f>
        <v/>
      </c>
      <c r="J1707" s="7" t="s">
        <v>3743</v>
      </c>
      <c r="K1707" s="7" t="s">
        <v>3353</v>
      </c>
      <c r="L1707" s="9">
        <v>44988</v>
      </c>
      <c r="M1707" s="13">
        <v>0.6173495370370371</v>
      </c>
      <c r="N1707" s="14">
        <v>202000347578023</v>
      </c>
      <c r="O1707" s="7">
        <f>IF(LEN(TRIM($A1707))=0,0,LEN($A1707)-LEN(SUBSTITUTE($A1707," ",""))+1)</f>
        <v>4</v>
      </c>
      <c r="P1707">
        <f t="shared" si="26"/>
        <v>3411</v>
      </c>
    </row>
    <row r="1708" spans="1:16" ht="224" x14ac:dyDescent="0.2">
      <c r="A1708" s="8" t="s">
        <v>3551</v>
      </c>
      <c r="C1708" s="7" t="s">
        <v>4</v>
      </c>
      <c r="K1708" s="7" t="s">
        <v>3353</v>
      </c>
      <c r="L1708" s="9">
        <v>44988</v>
      </c>
      <c r="M1708" s="13">
        <v>0.61738425925925922</v>
      </c>
      <c r="N1708" s="14">
        <v>202000347578023</v>
      </c>
      <c r="P1708" t="str">
        <f t="shared" si="26"/>
        <v/>
      </c>
    </row>
    <row r="1709" spans="1:16" ht="16" x14ac:dyDescent="0.2">
      <c r="A1709" s="8" t="s">
        <v>465</v>
      </c>
      <c r="B1709" s="7" t="s">
        <v>3487</v>
      </c>
      <c r="C1709" s="7" t="s">
        <v>2</v>
      </c>
      <c r="D1709" s="7" t="s">
        <v>3389</v>
      </c>
      <c r="E1709" s="7" t="str">
        <f>IF(OR(D1709="", D1709="___"),"", LEFT(D1709,FIND(" &gt;",D1709)-1))</f>
        <v>Success</v>
      </c>
      <c r="F1709" s="7" t="str">
        <f>IF(OR(E1709="Success",E1709="Qualified Success"),"Current",IF(E1709="Failure",IF(RIGHT(D1709,6)="Future","Future",IF(RIGHT(D1709,10)="Irrelevant","Irrelevant","Current")),""))</f>
        <v>Current</v>
      </c>
      <c r="G1709" s="7" t="str">
        <f>IF(OR(ISBLANK(D1709),D1709="Unclassifiable &gt;"),"",IF(ISNUMBER(SEARCH("Utterance",D1709)),"Utterance",IF(ISNUMBER(SEARCH("Response",D1709)),"Response",IF(ISNUMBER(SEARCH("Interaction",D1709)),"Interaction",IF(ISNUMBER(SEARCH("System",D1709)),"System","")))))</f>
        <v/>
      </c>
      <c r="H1709" s="7" t="str">
        <f>IF(G1709="Utterance", IF(ISNUMBER(SEARCH("Unrecognized",D1709)), "Unrecognized", IF(ISNUMBER(SEARCH("Mismatched",D1709)), "Mismatched", IF(ISNUMBER(SEARCH("False Positive",D1709)), "False Positive", "Irrelevant"))), "")</f>
        <v/>
      </c>
      <c r="J1709" s="7" t="s">
        <v>3743</v>
      </c>
      <c r="K1709" s="7" t="s">
        <v>3354</v>
      </c>
      <c r="L1709" s="9">
        <v>44988</v>
      </c>
      <c r="M1709" s="13">
        <v>0.61751157407407409</v>
      </c>
      <c r="N1709" s="14">
        <v>204440003495516</v>
      </c>
      <c r="O1709" s="7">
        <f>IF(LEN(TRIM($A1709))=0,0,LEN($A1709)-LEN(SUBSTITUTE($A1709," ",""))+1)</f>
        <v>4</v>
      </c>
      <c r="P1709">
        <f t="shared" si="26"/>
        <v>3411</v>
      </c>
    </row>
    <row r="1710" spans="1:16" ht="144" x14ac:dyDescent="0.2">
      <c r="A1710" s="8" t="s">
        <v>250</v>
      </c>
      <c r="C1710" s="7" t="s">
        <v>4</v>
      </c>
      <c r="K1710" s="7" t="s">
        <v>3354</v>
      </c>
      <c r="L1710" s="9">
        <v>44988</v>
      </c>
      <c r="M1710" s="13">
        <v>0.61752314814814813</v>
      </c>
      <c r="N1710" s="14">
        <v>204440003495516</v>
      </c>
      <c r="P1710" t="str">
        <f t="shared" si="26"/>
        <v/>
      </c>
    </row>
    <row r="1711" spans="1:16" ht="16" x14ac:dyDescent="0.2">
      <c r="A1711" s="8" t="s">
        <v>2284</v>
      </c>
      <c r="C1711" s="7" t="s">
        <v>2</v>
      </c>
      <c r="D1711" s="7" t="s">
        <v>3391</v>
      </c>
      <c r="E1711" s="7" t="str">
        <f>IF(OR(D1711="", D1711="___"),"", LEFT(D1711,FIND(" &gt;",D1711)-1))</f>
        <v>Failure</v>
      </c>
      <c r="F1711" s="7" t="str">
        <f>IF(OR(E1711="Success",E1711="Qualified Success"),"Current",IF(E1711="Failure",IF(RIGHT(D1711,6)="Future","Future",IF(RIGHT(D1711,10)="Irrelevant","Irrelevant","Current")),""))</f>
        <v>Current</v>
      </c>
      <c r="G1711" s="7" t="str">
        <f>IF(OR(ISBLANK(D1711),D1711="Unclassifiable &gt;"),"",IF(ISNUMBER(SEARCH("Utterance",D1711)),"Utterance",IF(ISNUMBER(SEARCH("Response",D1711)),"Response",IF(ISNUMBER(SEARCH("Interaction",D1711)),"Interaction",IF(ISNUMBER(SEARCH("System",D1711)),"System","")))))</f>
        <v>Utterance</v>
      </c>
      <c r="H1711" s="7" t="str">
        <f>IF(G1711="Utterance", IF(ISNUMBER(SEARCH("Unrecognized",D1711)), "Unrecognized", IF(ISNUMBER(SEARCH("Mismatched",D1711)), "Mismatched", IF(ISNUMBER(SEARCH("False Positive",D1711)), "False Positive", "Irrelevant"))), "")</f>
        <v>Mismatched</v>
      </c>
      <c r="J1711" s="7" t="s">
        <v>3743</v>
      </c>
      <c r="K1711" s="7" t="s">
        <v>3354</v>
      </c>
      <c r="L1711" s="9">
        <v>44988</v>
      </c>
      <c r="M1711" s="13">
        <v>0.61785879629629636</v>
      </c>
      <c r="N1711" s="14">
        <v>204440003500720</v>
      </c>
      <c r="O1711" s="7">
        <f>IF(LEN(TRIM($A1711))=0,0,LEN($A1711)-LEN(SUBSTITUTE($A1711," ",""))+1)</f>
        <v>5</v>
      </c>
      <c r="P1711">
        <f t="shared" si="26"/>
        <v>705</v>
      </c>
    </row>
    <row r="1712" spans="1:16" ht="160" x14ac:dyDescent="0.2">
      <c r="A1712" s="8" t="s">
        <v>325</v>
      </c>
      <c r="C1712" s="7" t="s">
        <v>4</v>
      </c>
      <c r="K1712" s="7" t="s">
        <v>3354</v>
      </c>
      <c r="L1712" s="9">
        <v>44988</v>
      </c>
      <c r="M1712" s="13">
        <v>0.61785879629629636</v>
      </c>
      <c r="N1712" s="14">
        <v>204440003500720</v>
      </c>
      <c r="P1712" t="str">
        <f t="shared" si="26"/>
        <v/>
      </c>
    </row>
    <row r="1713" spans="1:16" ht="16" x14ac:dyDescent="0.2">
      <c r="A1713" s="8" t="s">
        <v>802</v>
      </c>
      <c r="C1713" s="7" t="s">
        <v>2</v>
      </c>
      <c r="D1713" s="7" t="s">
        <v>3391</v>
      </c>
      <c r="E1713" s="7" t="str">
        <f>IF(OR(D1713="", D1713="___"),"", LEFT(D1713,FIND(" &gt;",D1713)-1))</f>
        <v>Failure</v>
      </c>
      <c r="F1713" s="7" t="str">
        <f>IF(OR(E1713="Success",E1713="Qualified Success"),"Current",IF(E1713="Failure",IF(RIGHT(D1713,6)="Future","Future",IF(RIGHT(D1713,10)="Irrelevant","Irrelevant","Current")),""))</f>
        <v>Current</v>
      </c>
      <c r="G1713" s="7" t="str">
        <f>IF(OR(ISBLANK(D1713),D1713="Unclassifiable &gt;"),"",IF(ISNUMBER(SEARCH("Utterance",D1713)),"Utterance",IF(ISNUMBER(SEARCH("Response",D1713)),"Response",IF(ISNUMBER(SEARCH("Interaction",D1713)),"Interaction",IF(ISNUMBER(SEARCH("System",D1713)),"System","")))))</f>
        <v>Utterance</v>
      </c>
      <c r="H1713" s="7" t="str">
        <f>IF(G1713="Utterance", IF(ISNUMBER(SEARCH("Unrecognized",D1713)), "Unrecognized", IF(ISNUMBER(SEARCH("Mismatched",D1713)), "Mismatched", IF(ISNUMBER(SEARCH("False Positive",D1713)), "False Positive", "Irrelevant"))), "")</f>
        <v>Mismatched</v>
      </c>
      <c r="J1713" s="7" t="s">
        <v>3743</v>
      </c>
      <c r="K1713" s="7" t="s">
        <v>3354</v>
      </c>
      <c r="L1713" s="9">
        <v>44988</v>
      </c>
      <c r="M1713" s="13">
        <v>0.61843749999999997</v>
      </c>
      <c r="N1713" s="14">
        <v>204440003500720</v>
      </c>
      <c r="O1713" s="7">
        <f>IF(LEN(TRIM($A1713))=0,0,LEN($A1713)-LEN(SUBSTITUTE($A1713," ",""))+1)</f>
        <v>5</v>
      </c>
      <c r="P1713">
        <f t="shared" si="26"/>
        <v>705</v>
      </c>
    </row>
    <row r="1714" spans="1:16" ht="16" x14ac:dyDescent="0.2">
      <c r="A1714" s="8" t="s">
        <v>470</v>
      </c>
      <c r="C1714" s="7" t="s">
        <v>4</v>
      </c>
      <c r="K1714" s="7" t="s">
        <v>3354</v>
      </c>
      <c r="L1714" s="9">
        <v>44988</v>
      </c>
      <c r="M1714" s="13">
        <v>0.61843749999999997</v>
      </c>
      <c r="N1714" s="14">
        <v>204440003500720</v>
      </c>
      <c r="P1714" t="str">
        <f t="shared" si="26"/>
        <v/>
      </c>
    </row>
    <row r="1715" spans="1:16" ht="16" x14ac:dyDescent="0.2">
      <c r="A1715" s="8" t="s">
        <v>302</v>
      </c>
      <c r="B1715" s="7" t="s">
        <v>3487</v>
      </c>
      <c r="C1715" s="7" t="s">
        <v>2</v>
      </c>
      <c r="D1715" s="7" t="s">
        <v>3389</v>
      </c>
      <c r="E1715" s="7" t="str">
        <f>IF(OR(D1715="", D1715="___"),"", LEFT(D1715,FIND(" &gt;",D1715)-1))</f>
        <v>Success</v>
      </c>
      <c r="F1715" s="7" t="str">
        <f>IF(OR(E1715="Success",E1715="Qualified Success"),"Current",IF(E1715="Failure",IF(RIGHT(D1715,6)="Future","Future",IF(RIGHT(D1715,10)="Irrelevant","Irrelevant","Current")),""))</f>
        <v>Current</v>
      </c>
      <c r="G1715" s="7" t="str">
        <f>IF(OR(ISBLANK(D1715),D1715="Unclassifiable &gt;"),"",IF(ISNUMBER(SEARCH("Utterance",D1715)),"Utterance",IF(ISNUMBER(SEARCH("Response",D1715)),"Response",IF(ISNUMBER(SEARCH("Interaction",D1715)),"Interaction",IF(ISNUMBER(SEARCH("System",D1715)),"System","")))))</f>
        <v/>
      </c>
      <c r="H1715" s="7" t="str">
        <f>IF(G1715="Utterance", IF(ISNUMBER(SEARCH("Unrecognized",D1715)), "Unrecognized", IF(ISNUMBER(SEARCH("Mismatched",D1715)), "Mismatched", IF(ISNUMBER(SEARCH("False Positive",D1715)), "False Positive", "Irrelevant"))), "")</f>
        <v/>
      </c>
      <c r="J1715" s="7" t="s">
        <v>3428</v>
      </c>
      <c r="K1715" s="7" t="s">
        <v>3353</v>
      </c>
      <c r="L1715" s="9">
        <v>44988</v>
      </c>
      <c r="M1715" s="13">
        <v>0.61848379629629624</v>
      </c>
      <c r="N1715" s="14">
        <v>204440003541231</v>
      </c>
      <c r="O1715" s="7">
        <f>IF(LEN(TRIM($A1715))=0,0,LEN($A1715)-LEN(SUBSTITUTE($A1715," ",""))+1)</f>
        <v>3</v>
      </c>
      <c r="P1715">
        <f t="shared" si="26"/>
        <v>3411</v>
      </c>
    </row>
    <row r="1716" spans="1:16" ht="64" x14ac:dyDescent="0.2">
      <c r="A1716" s="8" t="s">
        <v>220</v>
      </c>
      <c r="C1716" s="7" t="s">
        <v>4</v>
      </c>
      <c r="K1716" s="7" t="s">
        <v>3353</v>
      </c>
      <c r="L1716" s="9">
        <v>44988</v>
      </c>
      <c r="M1716" s="13">
        <v>0.61848379629629624</v>
      </c>
      <c r="N1716" s="14">
        <v>204440003541231</v>
      </c>
      <c r="P1716" t="str">
        <f t="shared" si="26"/>
        <v/>
      </c>
    </row>
    <row r="1717" spans="1:16" ht="16" x14ac:dyDescent="0.2">
      <c r="A1717" s="8" t="s">
        <v>2283</v>
      </c>
      <c r="C1717" s="7" t="s">
        <v>2</v>
      </c>
      <c r="D1717" s="7" t="s">
        <v>3391</v>
      </c>
      <c r="E1717" s="7" t="str">
        <f>IF(OR(D1717="", D1717="___"),"", LEFT(D1717,FIND(" &gt;",D1717)-1))</f>
        <v>Failure</v>
      </c>
      <c r="F1717" s="7" t="str">
        <f>IF(OR(E1717="Success",E1717="Qualified Success"),"Current",IF(E1717="Failure",IF(RIGHT(D1717,6)="Future","Future",IF(RIGHT(D1717,10)="Irrelevant","Irrelevant","Current")),""))</f>
        <v>Current</v>
      </c>
      <c r="G1717" s="7" t="str">
        <f>IF(OR(ISBLANK(D1717),D1717="Unclassifiable &gt;"),"",IF(ISNUMBER(SEARCH("Utterance",D1717)),"Utterance",IF(ISNUMBER(SEARCH("Response",D1717)),"Response",IF(ISNUMBER(SEARCH("Interaction",D1717)),"Interaction",IF(ISNUMBER(SEARCH("System",D1717)),"System","")))))</f>
        <v>Utterance</v>
      </c>
      <c r="H1717" s="7" t="str">
        <f>IF(G1717="Utterance", IF(ISNUMBER(SEARCH("Unrecognized",D1717)), "Unrecognized", IF(ISNUMBER(SEARCH("Mismatched",D1717)), "Mismatched", IF(ISNUMBER(SEARCH("False Positive",D1717)), "False Positive", "Irrelevant"))), "")</f>
        <v>Mismatched</v>
      </c>
      <c r="J1717" s="7" t="s">
        <v>3741</v>
      </c>
      <c r="K1717" s="7" t="s">
        <v>3354</v>
      </c>
      <c r="L1717" s="9">
        <v>44988</v>
      </c>
      <c r="M1717" s="13">
        <v>0.61853009259259262</v>
      </c>
      <c r="N1717" s="14">
        <v>204440003500720</v>
      </c>
      <c r="O1717" s="7">
        <f>IF(LEN(TRIM($A1717))=0,0,LEN($A1717)-LEN(SUBSTITUTE($A1717," ",""))+1)</f>
        <v>2</v>
      </c>
      <c r="P1717">
        <f t="shared" si="26"/>
        <v>705</v>
      </c>
    </row>
    <row r="1718" spans="1:16" ht="96" x14ac:dyDescent="0.2">
      <c r="A1718" s="8" t="s">
        <v>908</v>
      </c>
      <c r="C1718" s="7" t="s">
        <v>4</v>
      </c>
      <c r="K1718" s="7" t="s">
        <v>3354</v>
      </c>
      <c r="L1718" s="9">
        <v>44988</v>
      </c>
      <c r="M1718" s="13">
        <v>0.61853009259259262</v>
      </c>
      <c r="N1718" s="14">
        <v>204440003500720</v>
      </c>
      <c r="P1718" t="str">
        <f t="shared" si="26"/>
        <v/>
      </c>
    </row>
    <row r="1719" spans="1:16" ht="16" x14ac:dyDescent="0.2">
      <c r="A1719" s="8" t="s">
        <v>728</v>
      </c>
      <c r="C1719" s="7" t="s">
        <v>2</v>
      </c>
      <c r="D1719" s="7" t="s">
        <v>3391</v>
      </c>
      <c r="E1719" s="7" t="str">
        <f>IF(OR(D1719="", D1719="___"),"", LEFT(D1719,FIND(" &gt;",D1719)-1))</f>
        <v>Failure</v>
      </c>
      <c r="F1719" s="7" t="str">
        <f>IF(OR(E1719="Success",E1719="Qualified Success"),"Current",IF(E1719="Failure",IF(RIGHT(D1719,6)="Future","Future",IF(RIGHT(D1719,10)="Irrelevant","Irrelevant","Current")),""))</f>
        <v>Current</v>
      </c>
      <c r="G1719" s="7" t="str">
        <f>IF(OR(ISBLANK(D1719),D1719="Unclassifiable &gt;"),"",IF(ISNUMBER(SEARCH("Utterance",D1719)),"Utterance",IF(ISNUMBER(SEARCH("Response",D1719)),"Response",IF(ISNUMBER(SEARCH("Interaction",D1719)),"Interaction",IF(ISNUMBER(SEARCH("System",D1719)),"System","")))))</f>
        <v>Utterance</v>
      </c>
      <c r="H1719" s="7" t="str">
        <f>IF(G1719="Utterance", IF(ISNUMBER(SEARCH("Unrecognized",D1719)), "Unrecognized", IF(ISNUMBER(SEARCH("Mismatched",D1719)), "Mismatched", IF(ISNUMBER(SEARCH("False Positive",D1719)), "False Positive", "Irrelevant"))), "")</f>
        <v>Mismatched</v>
      </c>
      <c r="J1719" s="7" t="s">
        <v>3743</v>
      </c>
      <c r="K1719" s="7" t="s">
        <v>3354</v>
      </c>
      <c r="L1719" s="9">
        <v>44988</v>
      </c>
      <c r="M1719" s="13">
        <v>0.61886574074074074</v>
      </c>
      <c r="N1719" s="14">
        <v>204440003500720</v>
      </c>
      <c r="O1719" s="7">
        <f>IF(LEN(TRIM($A1719))=0,0,LEN($A1719)-LEN(SUBSTITUTE($A1719," ",""))+1)</f>
        <v>2</v>
      </c>
      <c r="P1719">
        <f t="shared" si="26"/>
        <v>705</v>
      </c>
    </row>
    <row r="1720" spans="1:16" ht="64" x14ac:dyDescent="0.2">
      <c r="A1720" s="8" t="s">
        <v>327</v>
      </c>
      <c r="C1720" s="7" t="s">
        <v>4</v>
      </c>
      <c r="K1720" s="7" t="s">
        <v>3354</v>
      </c>
      <c r="L1720" s="9">
        <v>44988</v>
      </c>
      <c r="M1720" s="13">
        <v>0.61886574074074074</v>
      </c>
      <c r="N1720" s="14">
        <v>204440003500720</v>
      </c>
      <c r="P1720" t="str">
        <f t="shared" si="26"/>
        <v/>
      </c>
    </row>
    <row r="1721" spans="1:16" ht="16" x14ac:dyDescent="0.2">
      <c r="A1721" s="8" t="s">
        <v>569</v>
      </c>
      <c r="C1721" s="7" t="s">
        <v>2</v>
      </c>
      <c r="D1721" s="7" t="s">
        <v>3389</v>
      </c>
      <c r="E1721" s="7" t="str">
        <f>IF(OR(D1721="", D1721="___"),"", LEFT(D1721,FIND(" &gt;",D1721)-1))</f>
        <v>Success</v>
      </c>
      <c r="F1721" s="7" t="str">
        <f>IF(OR(E1721="Success",E1721="Qualified Success"),"Current",IF(E1721="Failure",IF(RIGHT(D1721,6)="Future","Future",IF(RIGHT(D1721,10)="Irrelevant","Irrelevant","Current")),""))</f>
        <v>Current</v>
      </c>
      <c r="G1721" s="7" t="str">
        <f>IF(OR(ISBLANK(D1721),D1721="Unclassifiable &gt;"),"",IF(ISNUMBER(SEARCH("Utterance",D1721)),"Utterance",IF(ISNUMBER(SEARCH("Response",D1721)),"Response",IF(ISNUMBER(SEARCH("Interaction",D1721)),"Interaction",IF(ISNUMBER(SEARCH("System",D1721)),"System","")))))</f>
        <v/>
      </c>
      <c r="H1721" s="7" t="str">
        <f>IF(G1721="Utterance", IF(ISNUMBER(SEARCH("Unrecognized",D1721)), "Unrecognized", IF(ISNUMBER(SEARCH("Mismatched",D1721)), "Mismatched", IF(ISNUMBER(SEARCH("False Positive",D1721)), "False Positive", "Irrelevant"))), "")</f>
        <v/>
      </c>
      <c r="J1721" s="7" t="s">
        <v>3741</v>
      </c>
      <c r="K1721" s="7" t="s">
        <v>3354</v>
      </c>
      <c r="L1721" s="9">
        <v>44988</v>
      </c>
      <c r="M1721" s="13">
        <v>0.61901620370370369</v>
      </c>
      <c r="N1721" s="14">
        <v>204440003500720</v>
      </c>
      <c r="O1721" s="7">
        <f>IF(LEN(TRIM($A1721))=0,0,LEN($A1721)-LEN(SUBSTITUTE($A1721," ",""))+1)</f>
        <v>3</v>
      </c>
      <c r="P1721">
        <f t="shared" si="26"/>
        <v>3411</v>
      </c>
    </row>
    <row r="1722" spans="1:16" ht="16" x14ac:dyDescent="0.2">
      <c r="A1722" s="8" t="s">
        <v>470</v>
      </c>
      <c r="C1722" s="7" t="s">
        <v>4</v>
      </c>
      <c r="K1722" s="7" t="s">
        <v>3354</v>
      </c>
      <c r="L1722" s="9">
        <v>44988</v>
      </c>
      <c r="M1722" s="13">
        <v>0.61901620370370369</v>
      </c>
      <c r="N1722" s="14">
        <v>204440003500720</v>
      </c>
      <c r="P1722" t="str">
        <f t="shared" si="26"/>
        <v/>
      </c>
    </row>
    <row r="1723" spans="1:16" ht="16" x14ac:dyDescent="0.2">
      <c r="A1723" s="8" t="s">
        <v>302</v>
      </c>
      <c r="B1723" s="7" t="s">
        <v>3487</v>
      </c>
      <c r="C1723" s="7" t="s">
        <v>2</v>
      </c>
      <c r="D1723" s="7" t="s">
        <v>3389</v>
      </c>
      <c r="E1723" s="7" t="str">
        <f>IF(OR(D1723="", D1723="___"),"", LEFT(D1723,FIND(" &gt;",D1723)-1))</f>
        <v>Success</v>
      </c>
      <c r="F1723" s="7" t="str">
        <f>IF(OR(E1723="Success",E1723="Qualified Success"),"Current",IF(E1723="Failure",IF(RIGHT(D1723,6)="Future","Future",IF(RIGHT(D1723,10)="Irrelevant","Irrelevant","Current")),""))</f>
        <v>Current</v>
      </c>
      <c r="G1723" s="7" t="str">
        <f>IF(OR(ISBLANK(D1723),D1723="Unclassifiable &gt;"),"",IF(ISNUMBER(SEARCH("Utterance",D1723)),"Utterance",IF(ISNUMBER(SEARCH("Response",D1723)),"Response",IF(ISNUMBER(SEARCH("Interaction",D1723)),"Interaction",IF(ISNUMBER(SEARCH("System",D1723)),"System","")))))</f>
        <v/>
      </c>
      <c r="H1723" s="7" t="str">
        <f>IF(G1723="Utterance", IF(ISNUMBER(SEARCH("Unrecognized",D1723)), "Unrecognized", IF(ISNUMBER(SEARCH("Mismatched",D1723)), "Mismatched", IF(ISNUMBER(SEARCH("False Positive",D1723)), "False Positive", "Irrelevant"))), "")</f>
        <v/>
      </c>
      <c r="J1723" s="7" t="s">
        <v>3428</v>
      </c>
      <c r="K1723" s="7" t="s">
        <v>3353</v>
      </c>
      <c r="L1723" s="9">
        <v>44988</v>
      </c>
      <c r="M1723" s="13">
        <v>0.61905092592592592</v>
      </c>
      <c r="N1723" s="14">
        <v>204440003539825</v>
      </c>
      <c r="O1723" s="7">
        <f>IF(LEN(TRIM($A1723))=0,0,LEN($A1723)-LEN(SUBSTITUTE($A1723," ",""))+1)</f>
        <v>3</v>
      </c>
      <c r="P1723">
        <f t="shared" si="26"/>
        <v>3411</v>
      </c>
    </row>
    <row r="1724" spans="1:16" ht="64" x14ac:dyDescent="0.2">
      <c r="A1724" s="8" t="s">
        <v>220</v>
      </c>
      <c r="C1724" s="7" t="s">
        <v>4</v>
      </c>
      <c r="K1724" s="7" t="s">
        <v>3353</v>
      </c>
      <c r="L1724" s="9">
        <v>44988</v>
      </c>
      <c r="M1724" s="13">
        <v>0.61905092592592592</v>
      </c>
      <c r="N1724" s="14">
        <v>204440003539825</v>
      </c>
      <c r="P1724" t="str">
        <f t="shared" si="26"/>
        <v/>
      </c>
    </row>
    <row r="1725" spans="1:16" ht="16" x14ac:dyDescent="0.2">
      <c r="A1725" s="8" t="s">
        <v>402</v>
      </c>
      <c r="C1725" s="7" t="s">
        <v>2</v>
      </c>
      <c r="D1725" s="7" t="s">
        <v>3389</v>
      </c>
      <c r="E1725" s="7" t="str">
        <f>IF(OR(D1725="", D1725="___"),"", LEFT(D1725,FIND(" &gt;",D1725)-1))</f>
        <v>Success</v>
      </c>
      <c r="F1725" s="7" t="str">
        <f>IF(OR(E1725="Success",E1725="Qualified Success"),"Current",IF(E1725="Failure",IF(RIGHT(D1725,6)="Future","Future",IF(RIGHT(D1725,10)="Irrelevant","Irrelevant","Current")),""))</f>
        <v>Current</v>
      </c>
      <c r="G1725" s="7" t="str">
        <f>IF(OR(ISBLANK(D1725),D1725="Unclassifiable &gt;"),"",IF(ISNUMBER(SEARCH("Utterance",D1725)),"Utterance",IF(ISNUMBER(SEARCH("Response",D1725)),"Response",IF(ISNUMBER(SEARCH("Interaction",D1725)),"Interaction",IF(ISNUMBER(SEARCH("System",D1725)),"System","")))))</f>
        <v/>
      </c>
      <c r="H1725" s="7" t="str">
        <f>IF(G1725="Utterance", IF(ISNUMBER(SEARCH("Unrecognized",D1725)), "Unrecognized", IF(ISNUMBER(SEARCH("Mismatched",D1725)), "Mismatched", IF(ISNUMBER(SEARCH("False Positive",D1725)), "False Positive", "Irrelevant"))), "")</f>
        <v/>
      </c>
      <c r="J1725" s="7" t="s">
        <v>3741</v>
      </c>
      <c r="K1725" s="7" t="s">
        <v>3354</v>
      </c>
      <c r="L1725" s="9">
        <v>44988</v>
      </c>
      <c r="M1725" s="13">
        <v>0.61943287037037031</v>
      </c>
      <c r="N1725" s="14">
        <v>204440003500720</v>
      </c>
      <c r="O1725" s="7">
        <f>IF(LEN(TRIM($A1725))=0,0,LEN($A1725)-LEN(SUBSTITUTE($A1725," ",""))+1)</f>
        <v>6</v>
      </c>
      <c r="P1725">
        <f t="shared" si="26"/>
        <v>3411</v>
      </c>
    </row>
    <row r="1726" spans="1:16" ht="144" x14ac:dyDescent="0.2">
      <c r="A1726" s="8" t="s">
        <v>250</v>
      </c>
      <c r="C1726" s="7" t="s">
        <v>4</v>
      </c>
      <c r="K1726" s="7" t="s">
        <v>3354</v>
      </c>
      <c r="L1726" s="9">
        <v>44988</v>
      </c>
      <c r="M1726" s="13">
        <v>0.61943287037037031</v>
      </c>
      <c r="N1726" s="14">
        <v>204440003500720</v>
      </c>
      <c r="P1726" t="str">
        <f t="shared" si="26"/>
        <v/>
      </c>
    </row>
    <row r="1727" spans="1:16" ht="16" x14ac:dyDescent="0.2">
      <c r="A1727" s="8" t="s">
        <v>212</v>
      </c>
      <c r="C1727" s="7" t="s">
        <v>2</v>
      </c>
      <c r="D1727" s="7" t="s">
        <v>3391</v>
      </c>
      <c r="E1727" s="7" t="str">
        <f>IF(OR(D1727="", D1727="___"),"", LEFT(D1727,FIND(" &gt;",D1727)-1))</f>
        <v>Failure</v>
      </c>
      <c r="F1727" s="7" t="str">
        <f>IF(OR(E1727="Success",E1727="Qualified Success"),"Current",IF(E1727="Failure",IF(RIGHT(D1727,6)="Future","Future",IF(RIGHT(D1727,10)="Irrelevant","Irrelevant","Current")),""))</f>
        <v>Current</v>
      </c>
      <c r="G1727" s="7" t="str">
        <f>IF(OR(ISBLANK(D1727),D1727="Unclassifiable &gt;"),"",IF(ISNUMBER(SEARCH("Utterance",D1727)),"Utterance",IF(ISNUMBER(SEARCH("Response",D1727)),"Response",IF(ISNUMBER(SEARCH("Interaction",D1727)),"Interaction",IF(ISNUMBER(SEARCH("System",D1727)),"System","")))))</f>
        <v>Utterance</v>
      </c>
      <c r="H1727" s="7" t="str">
        <f>IF(G1727="Utterance", IF(ISNUMBER(SEARCH("Unrecognized",D1727)), "Unrecognized", IF(ISNUMBER(SEARCH("Mismatched",D1727)), "Mismatched", IF(ISNUMBER(SEARCH("False Positive",D1727)), "False Positive", "Irrelevant"))), "")</f>
        <v>Mismatched</v>
      </c>
      <c r="J1727" s="7" t="s">
        <v>3742</v>
      </c>
      <c r="K1727" s="7" t="s">
        <v>3354</v>
      </c>
      <c r="L1727" s="9">
        <v>44988</v>
      </c>
      <c r="M1727" s="13">
        <v>0.62071759259259263</v>
      </c>
      <c r="N1727" s="14">
        <v>513002682836326</v>
      </c>
      <c r="O1727" s="7">
        <f>IF(LEN(TRIM($A1727))=0,0,LEN($A1727)-LEN(SUBSTITUTE($A1727," ",""))+1)</f>
        <v>1</v>
      </c>
      <c r="P1727">
        <f t="shared" si="26"/>
        <v>705</v>
      </c>
    </row>
    <row r="1728" spans="1:16" ht="144" x14ac:dyDescent="0.2">
      <c r="A1728" s="8" t="s">
        <v>247</v>
      </c>
      <c r="C1728" s="7" t="s">
        <v>4</v>
      </c>
      <c r="K1728" s="7" t="s">
        <v>3354</v>
      </c>
      <c r="L1728" s="9">
        <v>44988</v>
      </c>
      <c r="M1728" s="13">
        <v>0.62071759259259263</v>
      </c>
      <c r="N1728" s="14">
        <v>513002682836326</v>
      </c>
      <c r="P1728" t="str">
        <f t="shared" si="26"/>
        <v/>
      </c>
    </row>
    <row r="1729" spans="1:16" ht="16" x14ac:dyDescent="0.2">
      <c r="A1729" s="8" t="s">
        <v>3346</v>
      </c>
      <c r="C1729" s="7" t="s">
        <v>2</v>
      </c>
      <c r="D1729" s="7" t="s">
        <v>3391</v>
      </c>
      <c r="E1729" s="7" t="str">
        <f>IF(OR(D1729="", D1729="___"),"", LEFT(D1729,FIND(" &gt;",D1729)-1))</f>
        <v>Failure</v>
      </c>
      <c r="F1729" s="7" t="str">
        <f>IF(OR(E1729="Success",E1729="Qualified Success"),"Current",IF(E1729="Failure",IF(RIGHT(D1729,6)="Future","Future",IF(RIGHT(D1729,10)="Irrelevant","Irrelevant","Current")),""))</f>
        <v>Current</v>
      </c>
      <c r="G1729" s="7" t="str">
        <f>IF(OR(ISBLANK(D1729),D1729="Unclassifiable &gt;"),"",IF(ISNUMBER(SEARCH("Utterance",D1729)),"Utterance",IF(ISNUMBER(SEARCH("Response",D1729)),"Response",IF(ISNUMBER(SEARCH("Interaction",D1729)),"Interaction",IF(ISNUMBER(SEARCH("System",D1729)),"System","")))))</f>
        <v>Utterance</v>
      </c>
      <c r="H1729" s="7" t="str">
        <f>IF(G1729="Utterance", IF(ISNUMBER(SEARCH("Unrecognized",D1729)), "Unrecognized", IF(ISNUMBER(SEARCH("Mismatched",D1729)), "Mismatched", IF(ISNUMBER(SEARCH("False Positive",D1729)), "False Positive", "Irrelevant"))), "")</f>
        <v>Mismatched</v>
      </c>
      <c r="J1729" s="7" t="s">
        <v>3744</v>
      </c>
      <c r="K1729" s="7" t="s">
        <v>3354</v>
      </c>
      <c r="L1729" s="9">
        <v>44988</v>
      </c>
      <c r="M1729" s="13">
        <v>0.62212962962962959</v>
      </c>
      <c r="N1729" s="14">
        <v>513003533538115</v>
      </c>
      <c r="O1729" s="7">
        <f>IF(LEN(TRIM($A1729))=0,0,LEN($A1729)-LEN(SUBSTITUTE($A1729," ",""))+1)</f>
        <v>8</v>
      </c>
      <c r="P1729">
        <f t="shared" si="26"/>
        <v>705</v>
      </c>
    </row>
    <row r="1730" spans="1:16" ht="16" x14ac:dyDescent="0.2">
      <c r="A1730" s="8" t="s">
        <v>339</v>
      </c>
      <c r="C1730" s="7" t="s">
        <v>4</v>
      </c>
      <c r="K1730" s="7" t="s">
        <v>3354</v>
      </c>
      <c r="L1730" s="9">
        <v>44988</v>
      </c>
      <c r="M1730" s="13">
        <v>0.62214120370370374</v>
      </c>
      <c r="N1730" s="14">
        <v>513003533538115</v>
      </c>
      <c r="P1730" t="str">
        <f t="shared" si="26"/>
        <v/>
      </c>
    </row>
    <row r="1731" spans="1:16" ht="16" x14ac:dyDescent="0.2">
      <c r="A1731" s="8" t="s">
        <v>3348</v>
      </c>
      <c r="C1731" s="7" t="s">
        <v>2</v>
      </c>
      <c r="D1731" s="7" t="s">
        <v>3391</v>
      </c>
      <c r="E1731" s="7" t="str">
        <f>IF(OR(D1731="", D1731="___"),"", LEFT(D1731,FIND(" &gt;",D1731)-1))</f>
        <v>Failure</v>
      </c>
      <c r="F1731" s="7" t="str">
        <f>IF(OR(E1731="Success",E1731="Qualified Success"),"Current",IF(E1731="Failure",IF(RIGHT(D1731,6)="Future","Future",IF(RIGHT(D1731,10)="Irrelevant","Irrelevant","Current")),""))</f>
        <v>Current</v>
      </c>
      <c r="G1731" s="7" t="str">
        <f>IF(OR(ISBLANK(D1731),D1731="Unclassifiable &gt;"),"",IF(ISNUMBER(SEARCH("Utterance",D1731)),"Utterance",IF(ISNUMBER(SEARCH("Response",D1731)),"Response",IF(ISNUMBER(SEARCH("Interaction",D1731)),"Interaction",IF(ISNUMBER(SEARCH("System",D1731)),"System","")))))</f>
        <v>Utterance</v>
      </c>
      <c r="H1731" s="7" t="str">
        <f>IF(G1731="Utterance", IF(ISNUMBER(SEARCH("Unrecognized",D1731)), "Unrecognized", IF(ISNUMBER(SEARCH("Mismatched",D1731)), "Mismatched", IF(ISNUMBER(SEARCH("False Positive",D1731)), "False Positive", "Irrelevant"))), "")</f>
        <v>Mismatched</v>
      </c>
      <c r="J1731" s="7" t="s">
        <v>3744</v>
      </c>
      <c r="K1731" s="7" t="s">
        <v>3354</v>
      </c>
      <c r="L1731" s="9">
        <v>44988</v>
      </c>
      <c r="M1731" s="13">
        <v>0.62222222222222223</v>
      </c>
      <c r="N1731" s="14">
        <v>513003533538115</v>
      </c>
      <c r="O1731" s="7">
        <f>IF(LEN(TRIM($A1731))=0,0,LEN($A1731)-LEN(SUBSTITUTE($A1731," ",""))+1)</f>
        <v>5</v>
      </c>
      <c r="P1731">
        <f t="shared" ref="P1731:P1794" si="27">IF(D1731="", "", COUNTIF($D$1:$D$12000, D1731))</f>
        <v>705</v>
      </c>
    </row>
    <row r="1732" spans="1:16" ht="16" x14ac:dyDescent="0.2">
      <c r="A1732" s="8" t="s">
        <v>339</v>
      </c>
      <c r="C1732" s="7" t="s">
        <v>4</v>
      </c>
      <c r="K1732" s="7" t="s">
        <v>3354</v>
      </c>
      <c r="L1732" s="9">
        <v>44988</v>
      </c>
      <c r="M1732" s="13">
        <v>0.62223379629629627</v>
      </c>
      <c r="N1732" s="14">
        <v>513003533538115</v>
      </c>
      <c r="P1732" t="str">
        <f t="shared" si="27"/>
        <v/>
      </c>
    </row>
    <row r="1733" spans="1:16" ht="16" x14ac:dyDescent="0.2">
      <c r="A1733" s="8" t="s">
        <v>3347</v>
      </c>
      <c r="C1733" s="7" t="s">
        <v>2</v>
      </c>
      <c r="D1733" s="7" t="s">
        <v>3391</v>
      </c>
      <c r="E1733" s="7" t="str">
        <f>IF(OR(D1733="", D1733="___"),"", LEFT(D1733,FIND(" &gt;",D1733)-1))</f>
        <v>Failure</v>
      </c>
      <c r="F1733" s="7" t="str">
        <f>IF(OR(E1733="Success",E1733="Qualified Success"),"Current",IF(E1733="Failure",IF(RIGHT(D1733,6)="Future","Future",IF(RIGHT(D1733,10)="Irrelevant","Irrelevant","Current")),""))</f>
        <v>Current</v>
      </c>
      <c r="G1733" s="7" t="str">
        <f>IF(OR(ISBLANK(D1733),D1733="Unclassifiable &gt;"),"",IF(ISNUMBER(SEARCH("Utterance",D1733)),"Utterance",IF(ISNUMBER(SEARCH("Response",D1733)),"Response",IF(ISNUMBER(SEARCH("Interaction",D1733)),"Interaction",IF(ISNUMBER(SEARCH("System",D1733)),"System","")))))</f>
        <v>Utterance</v>
      </c>
      <c r="H1733" s="7" t="str">
        <f>IF(G1733="Utterance", IF(ISNUMBER(SEARCH("Unrecognized",D1733)), "Unrecognized", IF(ISNUMBER(SEARCH("Mismatched",D1733)), "Mismatched", IF(ISNUMBER(SEARCH("False Positive",D1733)), "False Positive", "Irrelevant"))), "")</f>
        <v>Mismatched</v>
      </c>
      <c r="J1733" s="7" t="s">
        <v>3744</v>
      </c>
      <c r="K1733" s="7" t="s">
        <v>3354</v>
      </c>
      <c r="L1733" s="9">
        <v>44988</v>
      </c>
      <c r="M1733" s="13">
        <v>0.62262731481481481</v>
      </c>
      <c r="N1733" s="14">
        <v>513003533538115</v>
      </c>
      <c r="O1733" s="7">
        <f>IF(LEN(TRIM($A1733))=0,0,LEN($A1733)-LEN(SUBSTITUTE($A1733," ",""))+1)</f>
        <v>7</v>
      </c>
      <c r="P1733">
        <f t="shared" si="27"/>
        <v>705</v>
      </c>
    </row>
    <row r="1734" spans="1:16" ht="128" x14ac:dyDescent="0.2">
      <c r="A1734" s="8" t="s">
        <v>698</v>
      </c>
      <c r="C1734" s="7" t="s">
        <v>4</v>
      </c>
      <c r="K1734" s="7" t="s">
        <v>3354</v>
      </c>
      <c r="L1734" s="9">
        <v>44988</v>
      </c>
      <c r="M1734" s="13">
        <v>0.62262731481481481</v>
      </c>
      <c r="N1734" s="14">
        <v>513003533538115</v>
      </c>
      <c r="P1734" t="str">
        <f t="shared" si="27"/>
        <v/>
      </c>
    </row>
    <row r="1735" spans="1:16" ht="16" x14ac:dyDescent="0.2">
      <c r="A1735" s="8" t="s">
        <v>3047</v>
      </c>
      <c r="C1735" s="7" t="s">
        <v>2</v>
      </c>
      <c r="D1735" s="7" t="s">
        <v>3400</v>
      </c>
      <c r="E1735" s="7" t="str">
        <f>IF(OR(D1735="", D1735="___"),"", LEFT(D1735,FIND(" &gt;",D1735)-1))</f>
        <v>Failure</v>
      </c>
      <c r="F1735" s="7" t="str">
        <f>IF(OR(E1735="Success",E1735="Qualified Success"),"Current",IF(E1735="Failure",IF(RIGHT(D1735,6)="Future","Future",IF(RIGHT(D1735,10)="Irrelevant","Irrelevant","Current")),""))</f>
        <v>Current</v>
      </c>
      <c r="G1735" s="7" t="str">
        <f>IF(OR(ISBLANK(D1735),D1735="Unclassifiable &gt;"),"",IF(ISNUMBER(SEARCH("Utterance",D1735)),"Utterance",IF(ISNUMBER(SEARCH("Response",D1735)),"Response",IF(ISNUMBER(SEARCH("Interaction",D1735)),"Interaction",IF(ISNUMBER(SEARCH("System",D1735)),"System","")))))</f>
        <v>Interaction</v>
      </c>
      <c r="H1735" s="7" t="str">
        <f>IF(G1735="Utterance", IF(ISNUMBER(SEARCH("Unrecognized",D1735)), "Unrecognized", IF(ISNUMBER(SEARCH("Mismatched",D1735)), "Mismatched", IF(ISNUMBER(SEARCH("False Positive",D1735)), "False Positive", "Irrelevant"))), "")</f>
        <v/>
      </c>
      <c r="J1735" s="7" t="s">
        <v>3741</v>
      </c>
      <c r="K1735" s="7" t="s">
        <v>3354</v>
      </c>
      <c r="L1735" s="9">
        <v>44988</v>
      </c>
      <c r="M1735" s="13">
        <v>0.62444444444444447</v>
      </c>
      <c r="N1735" s="14">
        <v>513001680222772</v>
      </c>
      <c r="O1735" s="7">
        <f>IF(LEN(TRIM($A1735))=0,0,LEN($A1735)-LEN(SUBSTITUTE($A1735," ",""))+1)</f>
        <v>25</v>
      </c>
      <c r="P1735">
        <f t="shared" si="27"/>
        <v>412</v>
      </c>
    </row>
    <row r="1736" spans="1:16" ht="64" x14ac:dyDescent="0.2">
      <c r="A1736" s="8" t="s">
        <v>1233</v>
      </c>
      <c r="C1736" s="7" t="s">
        <v>4</v>
      </c>
      <c r="K1736" s="7" t="s">
        <v>3354</v>
      </c>
      <c r="L1736" s="9">
        <v>44988</v>
      </c>
      <c r="M1736" s="13">
        <v>0.62444444444444447</v>
      </c>
      <c r="N1736" s="14">
        <v>513001680222772</v>
      </c>
      <c r="P1736" t="str">
        <f t="shared" si="27"/>
        <v/>
      </c>
    </row>
    <row r="1737" spans="1:16" ht="16" x14ac:dyDescent="0.2">
      <c r="A1737" s="8" t="s">
        <v>2928</v>
      </c>
      <c r="C1737" s="7" t="s">
        <v>2</v>
      </c>
      <c r="D1737" s="7" t="s">
        <v>3389</v>
      </c>
      <c r="E1737" s="7" t="str">
        <f>IF(OR(D1737="", D1737="___"),"", LEFT(D1737,FIND(" &gt;",D1737)-1))</f>
        <v>Success</v>
      </c>
      <c r="F1737" s="7" t="str">
        <f>IF(OR(E1737="Success",E1737="Qualified Success"),"Current",IF(E1737="Failure",IF(RIGHT(D1737,6)="Future","Future",IF(RIGHT(D1737,10)="Irrelevant","Irrelevant","Current")),""))</f>
        <v>Current</v>
      </c>
      <c r="G1737" s="7" t="str">
        <f>IF(OR(ISBLANK(D1737),D1737="Unclassifiable &gt;"),"",IF(ISNUMBER(SEARCH("Utterance",D1737)),"Utterance",IF(ISNUMBER(SEARCH("Response",D1737)),"Response",IF(ISNUMBER(SEARCH("Interaction",D1737)),"Interaction",IF(ISNUMBER(SEARCH("System",D1737)),"System","")))))</f>
        <v/>
      </c>
      <c r="H1737" s="7" t="str">
        <f>IF(G1737="Utterance", IF(ISNUMBER(SEARCH("Unrecognized",D1737)), "Unrecognized", IF(ISNUMBER(SEARCH("Mismatched",D1737)), "Mismatched", IF(ISNUMBER(SEARCH("False Positive",D1737)), "False Positive", "Irrelevant"))), "")</f>
        <v/>
      </c>
      <c r="J1737" s="7" t="s">
        <v>3751</v>
      </c>
      <c r="K1737" s="7" t="s">
        <v>3353</v>
      </c>
      <c r="L1737" s="9">
        <v>44988</v>
      </c>
      <c r="M1737" s="13">
        <v>0.62488425925925928</v>
      </c>
      <c r="N1737" s="14">
        <v>202000509250192</v>
      </c>
      <c r="O1737" s="7">
        <f>IF(LEN(TRIM($A1737))=0,0,LEN($A1737)-LEN(SUBSTITUTE($A1737," ",""))+1)</f>
        <v>3</v>
      </c>
      <c r="P1737">
        <f t="shared" si="27"/>
        <v>3411</v>
      </c>
    </row>
    <row r="1738" spans="1:16" ht="96" x14ac:dyDescent="0.2">
      <c r="A1738" s="8" t="s">
        <v>766</v>
      </c>
      <c r="C1738" s="7" t="s">
        <v>4</v>
      </c>
      <c r="K1738" s="7" t="s">
        <v>3353</v>
      </c>
      <c r="L1738" s="9">
        <v>44988</v>
      </c>
      <c r="M1738" s="13">
        <v>0.62488425925925928</v>
      </c>
      <c r="N1738" s="14">
        <v>202000509250192</v>
      </c>
      <c r="P1738" t="str">
        <f t="shared" si="27"/>
        <v/>
      </c>
    </row>
    <row r="1739" spans="1:16" ht="16" x14ac:dyDescent="0.2">
      <c r="A1739" s="8" t="s">
        <v>2103</v>
      </c>
      <c r="C1739" s="7" t="s">
        <v>2</v>
      </c>
      <c r="D1739" s="7" t="s">
        <v>3391</v>
      </c>
      <c r="E1739" s="7" t="str">
        <f>IF(OR(D1739="", D1739="___"),"", LEFT(D1739,FIND(" &gt;",D1739)-1))</f>
        <v>Failure</v>
      </c>
      <c r="F1739" s="7" t="str">
        <f>IF(OR(E1739="Success",E1739="Qualified Success"),"Current",IF(E1739="Failure",IF(RIGHT(D1739,6)="Future","Future",IF(RIGHT(D1739,10)="Irrelevant","Irrelevant","Current")),""))</f>
        <v>Current</v>
      </c>
      <c r="G1739" s="7" t="str">
        <f>IF(OR(ISBLANK(D1739),D1739="Unclassifiable &gt;"),"",IF(ISNUMBER(SEARCH("Utterance",D1739)),"Utterance",IF(ISNUMBER(SEARCH("Response",D1739)),"Response",IF(ISNUMBER(SEARCH("Interaction",D1739)),"Interaction",IF(ISNUMBER(SEARCH("System",D1739)),"System","")))))</f>
        <v>Utterance</v>
      </c>
      <c r="H1739" s="7" t="str">
        <f>IF(G1739="Utterance", IF(ISNUMBER(SEARCH("Unrecognized",D1739)), "Unrecognized", IF(ISNUMBER(SEARCH("Mismatched",D1739)), "Mismatched", IF(ISNUMBER(SEARCH("False Positive",D1739)), "False Positive", "Irrelevant"))), "")</f>
        <v>Mismatched</v>
      </c>
      <c r="J1739" s="7" t="s">
        <v>3743</v>
      </c>
      <c r="K1739" s="7" t="s">
        <v>3354</v>
      </c>
      <c r="L1739" s="9">
        <v>44988</v>
      </c>
      <c r="M1739" s="13">
        <v>0.62615740740740744</v>
      </c>
      <c r="N1739" s="14">
        <v>204440003494728</v>
      </c>
      <c r="O1739" s="7">
        <f>IF(LEN(TRIM($A1739))=0,0,LEN($A1739)-LEN(SUBSTITUTE($A1739," ",""))+1)</f>
        <v>4</v>
      </c>
      <c r="P1739">
        <f t="shared" si="27"/>
        <v>705</v>
      </c>
    </row>
    <row r="1740" spans="1:16" ht="32" x14ac:dyDescent="0.2">
      <c r="A1740" s="8" t="s">
        <v>591</v>
      </c>
      <c r="C1740" s="7" t="s">
        <v>4</v>
      </c>
      <c r="K1740" s="7" t="s">
        <v>3354</v>
      </c>
      <c r="L1740" s="9">
        <v>44988</v>
      </c>
      <c r="M1740" s="13">
        <v>0.62615740740740744</v>
      </c>
      <c r="N1740" s="14">
        <v>204440003494728</v>
      </c>
      <c r="P1740" t="str">
        <f t="shared" si="27"/>
        <v/>
      </c>
    </row>
    <row r="1741" spans="1:16" ht="16" x14ac:dyDescent="0.2">
      <c r="A1741" s="8" t="s">
        <v>2104</v>
      </c>
      <c r="C1741" s="7" t="s">
        <v>2</v>
      </c>
      <c r="D1741" s="7" t="s">
        <v>3389</v>
      </c>
      <c r="E1741" s="7" t="str">
        <f>IF(OR(D1741="", D1741="___"),"", LEFT(D1741,FIND(" &gt;",D1741)-1))</f>
        <v>Success</v>
      </c>
      <c r="F1741" s="7" t="str">
        <f>IF(OR(E1741="Success",E1741="Qualified Success"),"Current",IF(E1741="Failure",IF(RIGHT(D1741,6)="Future","Future",IF(RIGHT(D1741,10)="Irrelevant","Irrelevant","Current")),""))</f>
        <v>Current</v>
      </c>
      <c r="G1741" s="7" t="str">
        <f>IF(OR(ISBLANK(D1741),D1741="Unclassifiable &gt;"),"",IF(ISNUMBER(SEARCH("Utterance",D1741)),"Utterance",IF(ISNUMBER(SEARCH("Response",D1741)),"Response",IF(ISNUMBER(SEARCH("Interaction",D1741)),"Interaction",IF(ISNUMBER(SEARCH("System",D1741)),"System","")))))</f>
        <v/>
      </c>
      <c r="H1741" s="7" t="str">
        <f>IF(G1741="Utterance", IF(ISNUMBER(SEARCH("Unrecognized",D1741)), "Unrecognized", IF(ISNUMBER(SEARCH("Mismatched",D1741)), "Mismatched", IF(ISNUMBER(SEARCH("False Positive",D1741)), "False Positive", "Irrelevant"))), "")</f>
        <v/>
      </c>
      <c r="J1741" s="7" t="s">
        <v>3743</v>
      </c>
      <c r="K1741" s="7" t="s">
        <v>3354</v>
      </c>
      <c r="L1741" s="9">
        <v>44988</v>
      </c>
      <c r="M1741" s="13">
        <v>0.62631944444444443</v>
      </c>
      <c r="N1741" s="14">
        <v>204440003494728</v>
      </c>
      <c r="O1741" s="7">
        <f>IF(LEN(TRIM($A1741))=0,0,LEN($A1741)-LEN(SUBSTITUTE($A1741," ",""))+1)</f>
        <v>8</v>
      </c>
      <c r="P1741">
        <f t="shared" si="27"/>
        <v>3411</v>
      </c>
    </row>
    <row r="1742" spans="1:16" ht="224" x14ac:dyDescent="0.2">
      <c r="A1742" s="8" t="s">
        <v>3577</v>
      </c>
      <c r="C1742" s="7" t="s">
        <v>4</v>
      </c>
      <c r="K1742" s="7" t="s">
        <v>3354</v>
      </c>
      <c r="L1742" s="9">
        <v>44988</v>
      </c>
      <c r="M1742" s="13">
        <v>0.62634259259259262</v>
      </c>
      <c r="N1742" s="14">
        <v>204440003494728</v>
      </c>
      <c r="P1742" t="str">
        <f t="shared" si="27"/>
        <v/>
      </c>
    </row>
    <row r="1743" spans="1:16" ht="16" x14ac:dyDescent="0.2">
      <c r="A1743" s="8" t="s">
        <v>260</v>
      </c>
      <c r="C1743" s="7" t="s">
        <v>2</v>
      </c>
      <c r="D1743" s="7" t="s">
        <v>3389</v>
      </c>
      <c r="E1743" s="7" t="str">
        <f>IF(OR(D1743="", D1743="___"),"", LEFT(D1743,FIND(" &gt;",D1743)-1))</f>
        <v>Success</v>
      </c>
      <c r="F1743" s="7" t="str">
        <f>IF(OR(E1743="Success",E1743="Qualified Success"),"Current",IF(E1743="Failure",IF(RIGHT(D1743,6)="Future","Future",IF(RIGHT(D1743,10)="Irrelevant","Irrelevant","Current")),""))</f>
        <v>Current</v>
      </c>
      <c r="G1743" s="7" t="str">
        <f>IF(OR(ISBLANK(D1743),D1743="Unclassifiable &gt;"),"",IF(ISNUMBER(SEARCH("Utterance",D1743)),"Utterance",IF(ISNUMBER(SEARCH("Response",D1743)),"Response",IF(ISNUMBER(SEARCH("Interaction",D1743)),"Interaction",IF(ISNUMBER(SEARCH("System",D1743)),"System","")))))</f>
        <v/>
      </c>
      <c r="H1743" s="7" t="str">
        <f>IF(G1743="Utterance", IF(ISNUMBER(SEARCH("Unrecognized",D1743)), "Unrecognized", IF(ISNUMBER(SEARCH("Mismatched",D1743)), "Mismatched", IF(ISNUMBER(SEARCH("False Positive",D1743)), "False Positive", "Irrelevant"))), "")</f>
        <v/>
      </c>
      <c r="J1743" s="7" t="s">
        <v>3743</v>
      </c>
      <c r="K1743" s="7" t="s">
        <v>3354</v>
      </c>
      <c r="L1743" s="9">
        <v>44988</v>
      </c>
      <c r="M1743" s="13">
        <v>0.62651620370370364</v>
      </c>
      <c r="N1743" s="14">
        <v>204440003494728</v>
      </c>
      <c r="O1743" s="7">
        <f>IF(LEN(TRIM($A1743))=0,0,LEN($A1743)-LEN(SUBSTITUTE($A1743," ",""))+1)</f>
        <v>6</v>
      </c>
      <c r="P1743">
        <f t="shared" si="27"/>
        <v>3411</v>
      </c>
    </row>
    <row r="1744" spans="1:16" ht="48" x14ac:dyDescent="0.2">
      <c r="A1744" s="8" t="s">
        <v>261</v>
      </c>
      <c r="C1744" s="7" t="s">
        <v>4</v>
      </c>
      <c r="K1744" s="7" t="s">
        <v>3354</v>
      </c>
      <c r="L1744" s="9">
        <v>44988</v>
      </c>
      <c r="M1744" s="13">
        <v>0.62651620370370364</v>
      </c>
      <c r="N1744" s="14">
        <v>204440003494728</v>
      </c>
      <c r="P1744" t="str">
        <f t="shared" si="27"/>
        <v/>
      </c>
    </row>
    <row r="1745" spans="1:16" ht="16" x14ac:dyDescent="0.2">
      <c r="A1745" s="8" t="s">
        <v>2105</v>
      </c>
      <c r="C1745" s="7" t="s">
        <v>2</v>
      </c>
      <c r="D1745" s="7" t="s">
        <v>3389</v>
      </c>
      <c r="E1745" s="7" t="str">
        <f>IF(OR(D1745="", D1745="___"),"", LEFT(D1745,FIND(" &gt;",D1745)-1))</f>
        <v>Success</v>
      </c>
      <c r="F1745" s="7" t="str">
        <f>IF(OR(E1745="Success",E1745="Qualified Success"),"Current",IF(E1745="Failure",IF(RIGHT(D1745,6)="Future","Future",IF(RIGHT(D1745,10)="Irrelevant","Irrelevant","Current")),""))</f>
        <v>Current</v>
      </c>
      <c r="G1745" s="7" t="str">
        <f>IF(OR(ISBLANK(D1745),D1745="Unclassifiable &gt;"),"",IF(ISNUMBER(SEARCH("Utterance",D1745)),"Utterance",IF(ISNUMBER(SEARCH("Response",D1745)),"Response",IF(ISNUMBER(SEARCH("Interaction",D1745)),"Interaction",IF(ISNUMBER(SEARCH("System",D1745)),"System","")))))</f>
        <v/>
      </c>
      <c r="H1745" s="7" t="str">
        <f>IF(G1745="Utterance", IF(ISNUMBER(SEARCH("Unrecognized",D1745)), "Unrecognized", IF(ISNUMBER(SEARCH("Mismatched",D1745)), "Mismatched", IF(ISNUMBER(SEARCH("False Positive",D1745)), "False Positive", "Irrelevant"))), "")</f>
        <v/>
      </c>
      <c r="J1745" s="7" t="s">
        <v>3743</v>
      </c>
      <c r="K1745" s="7" t="s">
        <v>3354</v>
      </c>
      <c r="L1745" s="9">
        <v>44988</v>
      </c>
      <c r="M1745" s="13">
        <v>0.62664351851851852</v>
      </c>
      <c r="N1745" s="14">
        <v>204440003494728</v>
      </c>
      <c r="O1745" s="7">
        <f>IF(LEN(TRIM($A1745))=0,0,LEN($A1745)-LEN(SUBSTITUTE($A1745," ",""))+1)</f>
        <v>5</v>
      </c>
      <c r="P1745">
        <f t="shared" si="27"/>
        <v>3411</v>
      </c>
    </row>
    <row r="1746" spans="1:16" ht="224" x14ac:dyDescent="0.2">
      <c r="A1746" s="8" t="s">
        <v>3577</v>
      </c>
      <c r="C1746" s="7" t="s">
        <v>4</v>
      </c>
      <c r="K1746" s="7" t="s">
        <v>3354</v>
      </c>
      <c r="L1746" s="9">
        <v>44988</v>
      </c>
      <c r="M1746" s="13">
        <v>0.62665509259259256</v>
      </c>
      <c r="N1746" s="14">
        <v>204440003494728</v>
      </c>
      <c r="P1746" t="str">
        <f t="shared" si="27"/>
        <v/>
      </c>
    </row>
    <row r="1747" spans="1:16" ht="16" x14ac:dyDescent="0.2">
      <c r="A1747" s="8" t="s">
        <v>1068</v>
      </c>
      <c r="C1747" s="7" t="s">
        <v>2</v>
      </c>
      <c r="D1747" s="7" t="s">
        <v>3389</v>
      </c>
      <c r="E1747" s="7" t="str">
        <f>IF(OR(D1747="", D1747="___"),"", LEFT(D1747,FIND(" &gt;",D1747)-1))</f>
        <v>Success</v>
      </c>
      <c r="F1747" s="7" t="str">
        <f>IF(OR(E1747="Success",E1747="Qualified Success"),"Current",IF(E1747="Failure",IF(RIGHT(D1747,6)="Future","Future",IF(RIGHT(D1747,10)="Irrelevant","Irrelevant","Current")),""))</f>
        <v>Current</v>
      </c>
      <c r="G1747" s="7" t="str">
        <f>IF(OR(ISBLANK(D1747),D1747="Unclassifiable &gt;"),"",IF(ISNUMBER(SEARCH("Utterance",D1747)),"Utterance",IF(ISNUMBER(SEARCH("Response",D1747)),"Response",IF(ISNUMBER(SEARCH("Interaction",D1747)),"Interaction",IF(ISNUMBER(SEARCH("System",D1747)),"System","")))))</f>
        <v/>
      </c>
      <c r="H1747" s="7" t="str">
        <f>IF(G1747="Utterance", IF(ISNUMBER(SEARCH("Unrecognized",D1747)), "Unrecognized", IF(ISNUMBER(SEARCH("Mismatched",D1747)), "Mismatched", IF(ISNUMBER(SEARCH("False Positive",D1747)), "False Positive", "Irrelevant"))), "")</f>
        <v/>
      </c>
      <c r="J1747" s="7" t="s">
        <v>3752</v>
      </c>
      <c r="K1747" s="7" t="s">
        <v>3354</v>
      </c>
      <c r="L1747" s="9">
        <v>44988</v>
      </c>
      <c r="M1747" s="13">
        <v>0.62719907407407405</v>
      </c>
      <c r="N1747" s="14">
        <v>204440003510832</v>
      </c>
      <c r="O1747" s="7">
        <f>IF(LEN(TRIM($A1747))=0,0,LEN($A1747)-LEN(SUBSTITUTE($A1747," ",""))+1)</f>
        <v>8</v>
      </c>
      <c r="P1747">
        <f t="shared" si="27"/>
        <v>3411</v>
      </c>
    </row>
    <row r="1748" spans="1:16" ht="48" x14ac:dyDescent="0.2">
      <c r="A1748" s="8" t="s">
        <v>654</v>
      </c>
      <c r="C1748" s="7" t="s">
        <v>4</v>
      </c>
      <c r="K1748" s="7" t="s">
        <v>3354</v>
      </c>
      <c r="L1748" s="9">
        <v>44988</v>
      </c>
      <c r="M1748" s="13">
        <v>0.62719907407407405</v>
      </c>
      <c r="N1748" s="14">
        <v>204440003510832</v>
      </c>
      <c r="P1748" t="str">
        <f t="shared" si="27"/>
        <v/>
      </c>
    </row>
    <row r="1749" spans="1:16" ht="16" x14ac:dyDescent="0.2">
      <c r="A1749" s="8" t="s">
        <v>260</v>
      </c>
      <c r="C1749" s="7" t="s">
        <v>2</v>
      </c>
      <c r="D1749" s="7" t="s">
        <v>3389</v>
      </c>
      <c r="E1749" s="7" t="str">
        <f>IF(OR(D1749="", D1749="___"),"", LEFT(D1749,FIND(" &gt;",D1749)-1))</f>
        <v>Success</v>
      </c>
      <c r="F1749" s="7" t="str">
        <f>IF(OR(E1749="Success",E1749="Qualified Success"),"Current",IF(E1749="Failure",IF(RIGHT(D1749,6)="Future","Future",IF(RIGHT(D1749,10)="Irrelevant","Irrelevant","Current")),""))</f>
        <v>Current</v>
      </c>
      <c r="G1749" s="7" t="str">
        <f>IF(OR(ISBLANK(D1749),D1749="Unclassifiable &gt;"),"",IF(ISNUMBER(SEARCH("Utterance",D1749)),"Utterance",IF(ISNUMBER(SEARCH("Response",D1749)),"Response",IF(ISNUMBER(SEARCH("Interaction",D1749)),"Interaction",IF(ISNUMBER(SEARCH("System",D1749)),"System","")))))</f>
        <v/>
      </c>
      <c r="H1749" s="7" t="str">
        <f>IF(G1749="Utterance", IF(ISNUMBER(SEARCH("Unrecognized",D1749)), "Unrecognized", IF(ISNUMBER(SEARCH("Mismatched",D1749)), "Mismatched", IF(ISNUMBER(SEARCH("False Positive",D1749)), "False Positive", "Irrelevant"))), "")</f>
        <v/>
      </c>
      <c r="J1749" s="7" t="s">
        <v>3743</v>
      </c>
      <c r="K1749" s="7" t="s">
        <v>3354</v>
      </c>
      <c r="L1749" s="9">
        <v>44988</v>
      </c>
      <c r="M1749" s="13">
        <v>0.62734953703703711</v>
      </c>
      <c r="N1749" s="14">
        <v>204440003494728</v>
      </c>
      <c r="O1749" s="7">
        <f>IF(LEN(TRIM($A1749))=0,0,LEN($A1749)-LEN(SUBSTITUTE($A1749," ",""))+1)</f>
        <v>6</v>
      </c>
      <c r="P1749">
        <f t="shared" si="27"/>
        <v>3411</v>
      </c>
    </row>
    <row r="1750" spans="1:16" ht="48" x14ac:dyDescent="0.2">
      <c r="A1750" s="8" t="s">
        <v>261</v>
      </c>
      <c r="C1750" s="7" t="s">
        <v>4</v>
      </c>
      <c r="K1750" s="7" t="s">
        <v>3354</v>
      </c>
      <c r="L1750" s="9">
        <v>44988</v>
      </c>
      <c r="M1750" s="13">
        <v>0.62734953703703711</v>
      </c>
      <c r="N1750" s="14">
        <v>204440003494728</v>
      </c>
      <c r="P1750" t="str">
        <f t="shared" si="27"/>
        <v/>
      </c>
    </row>
    <row r="1751" spans="1:16" x14ac:dyDescent="0.2">
      <c r="A1751" s="10">
        <v>45291</v>
      </c>
      <c r="C1751" s="7" t="s">
        <v>2</v>
      </c>
      <c r="D1751" s="7" t="s">
        <v>3389</v>
      </c>
      <c r="E1751" s="7" t="str">
        <f>IF(OR(D1751="", D1751="___"),"", LEFT(D1751,FIND(" &gt;",D1751)-1))</f>
        <v>Success</v>
      </c>
      <c r="F1751" s="7" t="str">
        <f>IF(OR(E1751="Success",E1751="Qualified Success"),"Current",IF(E1751="Failure",IF(RIGHT(D1751,6)="Future","Future",IF(RIGHT(D1751,10)="Irrelevant","Irrelevant","Current")),""))</f>
        <v>Current</v>
      </c>
      <c r="G1751" s="7" t="str">
        <f>IF(OR(ISBLANK(D1751),D1751="Unclassifiable &gt;"),"",IF(ISNUMBER(SEARCH("Utterance",D1751)),"Utterance",IF(ISNUMBER(SEARCH("Response",D1751)),"Response",IF(ISNUMBER(SEARCH("Interaction",D1751)),"Interaction",IF(ISNUMBER(SEARCH("System",D1751)),"System","")))))</f>
        <v/>
      </c>
      <c r="H1751" s="7" t="str">
        <f>IF(G1751="Utterance", IF(ISNUMBER(SEARCH("Unrecognized",D1751)), "Unrecognized", IF(ISNUMBER(SEARCH("Mismatched",D1751)), "Mismatched", IF(ISNUMBER(SEARCH("False Positive",D1751)), "False Positive", "Irrelevant"))), "")</f>
        <v/>
      </c>
      <c r="J1751" s="7" t="s">
        <v>3743</v>
      </c>
      <c r="K1751" s="7" t="s">
        <v>3354</v>
      </c>
      <c r="L1751" s="9">
        <v>44988</v>
      </c>
      <c r="M1751" s="13">
        <v>0.6274305555555556</v>
      </c>
      <c r="N1751" s="14">
        <v>204440003494728</v>
      </c>
      <c r="O1751" s="7">
        <f>IF(LEN(TRIM($A1751))=0,0,LEN($A1751)-LEN(SUBSTITUTE($A1751," ",""))+1)</f>
        <v>1</v>
      </c>
      <c r="P1751">
        <f t="shared" si="27"/>
        <v>3411</v>
      </c>
    </row>
    <row r="1752" spans="1:16" ht="224" x14ac:dyDescent="0.2">
      <c r="A1752" s="8" t="s">
        <v>2106</v>
      </c>
      <c r="C1752" s="7" t="s">
        <v>4</v>
      </c>
      <c r="K1752" s="7" t="s">
        <v>3354</v>
      </c>
      <c r="L1752" s="9">
        <v>44988</v>
      </c>
      <c r="M1752" s="13">
        <v>0.6274305555555556</v>
      </c>
      <c r="N1752" s="14">
        <v>204440003494728</v>
      </c>
      <c r="P1752" t="str">
        <f t="shared" si="27"/>
        <v/>
      </c>
    </row>
    <row r="1753" spans="1:16" ht="16" x14ac:dyDescent="0.2">
      <c r="A1753" s="8" t="s">
        <v>3209</v>
      </c>
      <c r="C1753" s="7" t="s">
        <v>2</v>
      </c>
      <c r="D1753" s="7" t="s">
        <v>3391</v>
      </c>
      <c r="E1753" s="7" t="str">
        <f>IF(OR(D1753="", D1753="___"),"", LEFT(D1753,FIND(" &gt;",D1753)-1))</f>
        <v>Failure</v>
      </c>
      <c r="F1753" s="7" t="str">
        <f>IF(OR(E1753="Success",E1753="Qualified Success"),"Current",IF(E1753="Failure",IF(RIGHT(D1753,6)="Future","Future",IF(RIGHT(D1753,10)="Irrelevant","Irrelevant","Current")),""))</f>
        <v>Current</v>
      </c>
      <c r="G1753" s="7" t="str">
        <f>IF(OR(ISBLANK(D1753),D1753="Unclassifiable &gt;"),"",IF(ISNUMBER(SEARCH("Utterance",D1753)),"Utterance",IF(ISNUMBER(SEARCH("Response",D1753)),"Response",IF(ISNUMBER(SEARCH("Interaction",D1753)),"Interaction",IF(ISNUMBER(SEARCH("System",D1753)),"System","")))))</f>
        <v>Utterance</v>
      </c>
      <c r="H1753" s="7" t="str">
        <f>IF(G1753="Utterance", IF(ISNUMBER(SEARCH("Unrecognized",D1753)), "Unrecognized", IF(ISNUMBER(SEARCH("Mismatched",D1753)), "Mismatched", IF(ISNUMBER(SEARCH("False Positive",D1753)), "False Positive", "Irrelevant"))), "")</f>
        <v>Mismatched</v>
      </c>
      <c r="J1753" s="7" t="s">
        <v>213</v>
      </c>
      <c r="K1753" s="7" t="s">
        <v>3353</v>
      </c>
      <c r="L1753" s="9">
        <v>44988</v>
      </c>
      <c r="M1753" s="13">
        <v>0.62872685185185184</v>
      </c>
      <c r="N1753" s="14">
        <v>513003008305504</v>
      </c>
      <c r="O1753" s="7">
        <f>IF(LEN(TRIM($A1753))=0,0,LEN($A1753)-LEN(SUBSTITUTE($A1753," ",""))+1)</f>
        <v>5</v>
      </c>
      <c r="P1753">
        <f t="shared" si="27"/>
        <v>705</v>
      </c>
    </row>
    <row r="1754" spans="1:16" ht="32" x14ac:dyDescent="0.2">
      <c r="A1754" s="8" t="s">
        <v>2159</v>
      </c>
      <c r="C1754" s="7" t="s">
        <v>4</v>
      </c>
      <c r="K1754" s="7" t="s">
        <v>3353</v>
      </c>
      <c r="L1754" s="9">
        <v>44988</v>
      </c>
      <c r="M1754" s="13">
        <v>0.62872685185185184</v>
      </c>
      <c r="N1754" s="14">
        <v>513003008305504</v>
      </c>
      <c r="P1754" t="str">
        <f t="shared" si="27"/>
        <v/>
      </c>
    </row>
    <row r="1755" spans="1:16" ht="16" x14ac:dyDescent="0.2">
      <c r="A1755" s="8" t="s">
        <v>3210</v>
      </c>
      <c r="C1755" s="7" t="s">
        <v>2</v>
      </c>
      <c r="D1755" s="7" t="s">
        <v>3408</v>
      </c>
      <c r="E1755" s="7" t="str">
        <f>IF(OR(D1755="", D1755="___"),"", LEFT(D1755,FIND(" &gt;",D1755)-1))</f>
        <v>Qualified Success</v>
      </c>
      <c r="F1755" s="7" t="str">
        <f>IF(OR(E1755="Success",E1755="Qualified Success"),"Current",IF(E1755="Failure",IF(RIGHT(D1755,6)="Future","Future",IF(RIGHT(D1755,10)="Irrelevant","Irrelevant","Current")),""))</f>
        <v>Current</v>
      </c>
      <c r="G1755" s="7" t="str">
        <f>IF(OR(ISBLANK(D1755),D1755="Unclassifiable &gt;"),"",IF(ISNUMBER(SEARCH("Utterance",D1755)),"Utterance",IF(ISNUMBER(SEARCH("Response",D1755)),"Response",IF(ISNUMBER(SEARCH("Interaction",D1755)),"Interaction",IF(ISNUMBER(SEARCH("System",D1755)),"System","")))))</f>
        <v>Response</v>
      </c>
      <c r="H1755" s="7" t="str">
        <f>IF(G1755="Utterance", IF(ISNUMBER(SEARCH("Unrecognized",D1755)), "Unrecognized", IF(ISNUMBER(SEARCH("Mismatched",D1755)), "Mismatched", IF(ISNUMBER(SEARCH("False Positive",D1755)), "False Positive", "Irrelevant"))), "")</f>
        <v/>
      </c>
      <c r="J1755" s="7" t="s">
        <v>213</v>
      </c>
      <c r="K1755" s="7" t="s">
        <v>3353</v>
      </c>
      <c r="L1755" s="9">
        <v>44988</v>
      </c>
      <c r="M1755" s="13">
        <v>0.62883101851851853</v>
      </c>
      <c r="N1755" s="14">
        <v>513003008305504</v>
      </c>
      <c r="O1755" s="7">
        <f>IF(LEN(TRIM($A1755))=0,0,LEN($A1755)-LEN(SUBSTITUTE($A1755," ",""))+1)</f>
        <v>5</v>
      </c>
      <c r="P1755">
        <f t="shared" si="27"/>
        <v>46</v>
      </c>
    </row>
    <row r="1756" spans="1:16" ht="128" x14ac:dyDescent="0.2">
      <c r="A1756" s="8" t="s">
        <v>1862</v>
      </c>
      <c r="C1756" s="7" t="s">
        <v>4</v>
      </c>
      <c r="K1756" s="7" t="s">
        <v>3353</v>
      </c>
      <c r="L1756" s="9">
        <v>44988</v>
      </c>
      <c r="M1756" s="13">
        <v>0.62883101851851853</v>
      </c>
      <c r="N1756" s="14">
        <v>513003008305504</v>
      </c>
      <c r="P1756" t="str">
        <f t="shared" si="27"/>
        <v/>
      </c>
    </row>
    <row r="1757" spans="1:16" ht="16" x14ac:dyDescent="0.2">
      <c r="A1757" s="8" t="s">
        <v>158</v>
      </c>
      <c r="C1757" s="7" t="s">
        <v>2</v>
      </c>
      <c r="D1757" s="7" t="s">
        <v>3389</v>
      </c>
      <c r="E1757" s="7" t="str">
        <f>IF(OR(D1757="", D1757="___"),"", LEFT(D1757,FIND(" &gt;",D1757)-1))</f>
        <v>Success</v>
      </c>
      <c r="F1757" s="7" t="str">
        <f>IF(OR(E1757="Success",E1757="Qualified Success"),"Current",IF(E1757="Failure",IF(RIGHT(D1757,6)="Future","Future",IF(RIGHT(D1757,10)="Irrelevant","Irrelevant","Current")),""))</f>
        <v>Current</v>
      </c>
      <c r="G1757" s="7" t="str">
        <f>IF(OR(ISBLANK(D1757),D1757="Unclassifiable &gt;"),"",IF(ISNUMBER(SEARCH("Utterance",D1757)),"Utterance",IF(ISNUMBER(SEARCH("Response",D1757)),"Response",IF(ISNUMBER(SEARCH("Interaction",D1757)),"Interaction",IF(ISNUMBER(SEARCH("System",D1757)),"System","")))))</f>
        <v/>
      </c>
      <c r="H1757" s="7" t="str">
        <f>IF(G1757="Utterance", IF(ISNUMBER(SEARCH("Unrecognized",D1757)), "Unrecognized", IF(ISNUMBER(SEARCH("Mismatched",D1757)), "Mismatched", IF(ISNUMBER(SEARCH("False Positive",D1757)), "False Positive", "Irrelevant"))), "")</f>
        <v/>
      </c>
      <c r="J1757" s="7" t="s">
        <v>3744</v>
      </c>
      <c r="K1757" s="7" t="s">
        <v>3353</v>
      </c>
      <c r="L1757" s="9">
        <v>44988</v>
      </c>
      <c r="M1757" s="13">
        <v>0.63052083333333331</v>
      </c>
      <c r="N1757" s="14">
        <v>202000296082318</v>
      </c>
      <c r="O1757" s="7">
        <f>IF(LEN(TRIM($A1757))=0,0,LEN($A1757)-LEN(SUBSTITUTE($A1757," ",""))+1)</f>
        <v>4</v>
      </c>
      <c r="P1757">
        <f t="shared" si="27"/>
        <v>3411</v>
      </c>
    </row>
    <row r="1758" spans="1:16" ht="128" x14ac:dyDescent="0.2">
      <c r="A1758" s="8" t="s">
        <v>1839</v>
      </c>
      <c r="C1758" s="7" t="s">
        <v>4</v>
      </c>
      <c r="K1758" s="7" t="s">
        <v>3353</v>
      </c>
      <c r="L1758" s="9">
        <v>44988</v>
      </c>
      <c r="M1758" s="13">
        <v>0.63052083333333331</v>
      </c>
      <c r="N1758" s="14">
        <v>202000296082318</v>
      </c>
      <c r="P1758" t="str">
        <f t="shared" si="27"/>
        <v/>
      </c>
    </row>
    <row r="1759" spans="1:16" ht="16" x14ac:dyDescent="0.2">
      <c r="A1759" s="8" t="s">
        <v>1888</v>
      </c>
      <c r="C1759" s="7" t="s">
        <v>2</v>
      </c>
      <c r="D1759" s="7" t="s">
        <v>3389</v>
      </c>
      <c r="E1759" s="7" t="str">
        <f>IF(OR(D1759="", D1759="___"),"", LEFT(D1759,FIND(" &gt;",D1759)-1))</f>
        <v>Success</v>
      </c>
      <c r="F1759" s="7" t="str">
        <f>IF(OR(E1759="Success",E1759="Qualified Success"),"Current",IF(E1759="Failure",IF(RIGHT(D1759,6)="Future","Future",IF(RIGHT(D1759,10)="Irrelevant","Irrelevant","Current")),""))</f>
        <v>Current</v>
      </c>
      <c r="G1759" s="7" t="str">
        <f>IF(OR(ISBLANK(D1759),D1759="Unclassifiable &gt;"),"",IF(ISNUMBER(SEARCH("Utterance",D1759)),"Utterance",IF(ISNUMBER(SEARCH("Response",D1759)),"Response",IF(ISNUMBER(SEARCH("Interaction",D1759)),"Interaction",IF(ISNUMBER(SEARCH("System",D1759)),"System","")))))</f>
        <v/>
      </c>
      <c r="H1759" s="7" t="str">
        <f>IF(G1759="Utterance", IF(ISNUMBER(SEARCH("Unrecognized",D1759)), "Unrecognized", IF(ISNUMBER(SEARCH("Mismatched",D1759)), "Mismatched", IF(ISNUMBER(SEARCH("False Positive",D1759)), "False Positive", "Irrelevant"))), "")</f>
        <v/>
      </c>
      <c r="J1759" s="7" t="s">
        <v>3750</v>
      </c>
      <c r="K1759" s="7" t="s">
        <v>3354</v>
      </c>
      <c r="L1759" s="9">
        <v>44988</v>
      </c>
      <c r="M1759" s="13">
        <v>0.63156250000000003</v>
      </c>
      <c r="N1759" s="14">
        <v>204440003487280</v>
      </c>
      <c r="O1759" s="7">
        <f>IF(LEN(TRIM($A1759))=0,0,LEN($A1759)-LEN(SUBSTITUTE($A1759," ",""))+1)</f>
        <v>11</v>
      </c>
      <c r="P1759">
        <f t="shared" si="27"/>
        <v>3411</v>
      </c>
    </row>
    <row r="1760" spans="1:16" ht="240" x14ac:dyDescent="0.2">
      <c r="A1760" s="8" t="s">
        <v>1889</v>
      </c>
      <c r="C1760" s="7" t="s">
        <v>4</v>
      </c>
      <c r="K1760" s="7" t="s">
        <v>3354</v>
      </c>
      <c r="L1760" s="9">
        <v>44988</v>
      </c>
      <c r="M1760" s="13">
        <v>0.63157407407407407</v>
      </c>
      <c r="N1760" s="14">
        <v>204440003487280</v>
      </c>
      <c r="P1760" t="str">
        <f t="shared" si="27"/>
        <v/>
      </c>
    </row>
    <row r="1761" spans="1:16" ht="16" x14ac:dyDescent="0.2">
      <c r="A1761" s="8" t="s">
        <v>302</v>
      </c>
      <c r="B1761" s="7" t="s">
        <v>3487</v>
      </c>
      <c r="C1761" s="7" t="s">
        <v>2</v>
      </c>
      <c r="D1761" s="7" t="s">
        <v>3389</v>
      </c>
      <c r="E1761" s="7" t="str">
        <f>IF(OR(D1761="", D1761="___"),"", LEFT(D1761,FIND(" &gt;",D1761)-1))</f>
        <v>Success</v>
      </c>
      <c r="F1761" s="7" t="str">
        <f>IF(OR(E1761="Success",E1761="Qualified Success"),"Current",IF(E1761="Failure",IF(RIGHT(D1761,6)="Future","Future",IF(RIGHT(D1761,10)="Irrelevant","Irrelevant","Current")),""))</f>
        <v>Current</v>
      </c>
      <c r="G1761" s="7" t="str">
        <f>IF(OR(ISBLANK(D1761),D1761="Unclassifiable &gt;"),"",IF(ISNUMBER(SEARCH("Utterance",D1761)),"Utterance",IF(ISNUMBER(SEARCH("Response",D1761)),"Response",IF(ISNUMBER(SEARCH("Interaction",D1761)),"Interaction",IF(ISNUMBER(SEARCH("System",D1761)),"System","")))))</f>
        <v/>
      </c>
      <c r="H1761" s="7" t="str">
        <f>IF(G1761="Utterance", IF(ISNUMBER(SEARCH("Unrecognized",D1761)), "Unrecognized", IF(ISNUMBER(SEARCH("Mismatched",D1761)), "Mismatched", IF(ISNUMBER(SEARCH("False Positive",D1761)), "False Positive", "Irrelevant"))), "")</f>
        <v/>
      </c>
      <c r="J1761" s="7" t="s">
        <v>3428</v>
      </c>
      <c r="K1761" s="7" t="s">
        <v>3354</v>
      </c>
      <c r="L1761" s="9">
        <v>44988</v>
      </c>
      <c r="M1761" s="13">
        <v>0.63247685185185187</v>
      </c>
      <c r="N1761" s="14">
        <v>204440007008753</v>
      </c>
      <c r="O1761" s="7">
        <f>IF(LEN(TRIM($A1761))=0,0,LEN($A1761)-LEN(SUBSTITUTE($A1761," ",""))+1)</f>
        <v>3</v>
      </c>
      <c r="P1761">
        <f t="shared" si="27"/>
        <v>3411</v>
      </c>
    </row>
    <row r="1762" spans="1:16" ht="64" x14ac:dyDescent="0.2">
      <c r="A1762" s="8" t="s">
        <v>220</v>
      </c>
      <c r="C1762" s="7" t="s">
        <v>4</v>
      </c>
      <c r="K1762" s="7" t="s">
        <v>3354</v>
      </c>
      <c r="L1762" s="9">
        <v>44988</v>
      </c>
      <c r="M1762" s="13">
        <v>0.63247685185185187</v>
      </c>
      <c r="N1762" s="14">
        <v>204440007008753</v>
      </c>
      <c r="P1762" t="str">
        <f t="shared" si="27"/>
        <v/>
      </c>
    </row>
    <row r="1763" spans="1:16" ht="16" x14ac:dyDescent="0.2">
      <c r="A1763" s="8" t="s">
        <v>652</v>
      </c>
      <c r="C1763" s="7" t="s">
        <v>2</v>
      </c>
      <c r="D1763" s="7" t="s">
        <v>3391</v>
      </c>
      <c r="E1763" s="7" t="str">
        <f>IF(OR(D1763="", D1763="___"),"", LEFT(D1763,FIND(" &gt;",D1763)-1))</f>
        <v>Failure</v>
      </c>
      <c r="F1763" s="7" t="str">
        <f>IF(OR(E1763="Success",E1763="Qualified Success"),"Current",IF(E1763="Failure",IF(RIGHT(D1763,6)="Future","Future",IF(RIGHT(D1763,10)="Irrelevant","Irrelevant","Current")),""))</f>
        <v>Current</v>
      </c>
      <c r="G1763" s="7" t="str">
        <f>IF(OR(ISBLANK(D1763),D1763="Unclassifiable &gt;"),"",IF(ISNUMBER(SEARCH("Utterance",D1763)),"Utterance",IF(ISNUMBER(SEARCH("Response",D1763)),"Response",IF(ISNUMBER(SEARCH("Interaction",D1763)),"Interaction",IF(ISNUMBER(SEARCH("System",D1763)),"System","")))))</f>
        <v>Utterance</v>
      </c>
      <c r="H1763" s="7" t="str">
        <f>IF(G1763="Utterance", IF(ISNUMBER(SEARCH("Unrecognized",D1763)), "Unrecognized", IF(ISNUMBER(SEARCH("Mismatched",D1763)), "Mismatched", IF(ISNUMBER(SEARCH("False Positive",D1763)), "False Positive", "Irrelevant"))), "")</f>
        <v>Mismatched</v>
      </c>
      <c r="J1763" s="7" t="s">
        <v>3743</v>
      </c>
      <c r="K1763" s="7" t="s">
        <v>3354</v>
      </c>
      <c r="L1763" s="9">
        <v>44988</v>
      </c>
      <c r="M1763" s="13">
        <v>0.63282407407407404</v>
      </c>
      <c r="N1763" s="14">
        <v>204440007008753</v>
      </c>
      <c r="O1763" s="7">
        <f>IF(LEN(TRIM($A1763))=0,0,LEN($A1763)-LEN(SUBSTITUTE($A1763," ",""))+1)</f>
        <v>2</v>
      </c>
      <c r="P1763">
        <f t="shared" si="27"/>
        <v>705</v>
      </c>
    </row>
    <row r="1764" spans="1:16" ht="112" x14ac:dyDescent="0.2">
      <c r="A1764" s="8" t="s">
        <v>298</v>
      </c>
      <c r="C1764" s="7" t="s">
        <v>4</v>
      </c>
      <c r="K1764" s="7" t="s">
        <v>3354</v>
      </c>
      <c r="L1764" s="9">
        <v>44988</v>
      </c>
      <c r="M1764" s="13">
        <v>0.63282407407407404</v>
      </c>
      <c r="N1764" s="14">
        <v>204440007008753</v>
      </c>
      <c r="P1764" t="str">
        <f t="shared" si="27"/>
        <v/>
      </c>
    </row>
    <row r="1765" spans="1:16" ht="16" x14ac:dyDescent="0.2">
      <c r="A1765" s="8" t="s">
        <v>652</v>
      </c>
      <c r="C1765" s="7" t="s">
        <v>2</v>
      </c>
      <c r="D1765" s="7" t="s">
        <v>3391</v>
      </c>
      <c r="E1765" s="7" t="str">
        <f>IF(OR(D1765="", D1765="___"),"", LEFT(D1765,FIND(" &gt;",D1765)-1))</f>
        <v>Failure</v>
      </c>
      <c r="F1765" s="7" t="str">
        <f>IF(OR(E1765="Success",E1765="Qualified Success"),"Current",IF(E1765="Failure",IF(RIGHT(D1765,6)="Future","Future",IF(RIGHT(D1765,10)="Irrelevant","Irrelevant","Current")),""))</f>
        <v>Current</v>
      </c>
      <c r="G1765" s="7" t="str">
        <f>IF(OR(ISBLANK(D1765),D1765="Unclassifiable &gt;"),"",IF(ISNUMBER(SEARCH("Utterance",D1765)),"Utterance",IF(ISNUMBER(SEARCH("Response",D1765)),"Response",IF(ISNUMBER(SEARCH("Interaction",D1765)),"Interaction",IF(ISNUMBER(SEARCH("System",D1765)),"System","")))))</f>
        <v>Utterance</v>
      </c>
      <c r="H1765" s="7" t="str">
        <f>IF(G1765="Utterance", IF(ISNUMBER(SEARCH("Unrecognized",D1765)), "Unrecognized", IF(ISNUMBER(SEARCH("Mismatched",D1765)), "Mismatched", IF(ISNUMBER(SEARCH("False Positive",D1765)), "False Positive", "Irrelevant"))), "")</f>
        <v>Mismatched</v>
      </c>
      <c r="J1765" s="7" t="s">
        <v>3743</v>
      </c>
      <c r="K1765" s="7" t="s">
        <v>3354</v>
      </c>
      <c r="L1765" s="9">
        <v>44988</v>
      </c>
      <c r="M1765" s="13">
        <v>0.63403935185185178</v>
      </c>
      <c r="N1765" s="14">
        <v>204440007008753</v>
      </c>
      <c r="O1765" s="7">
        <f>IF(LEN(TRIM($A1765))=0,0,LEN($A1765)-LEN(SUBSTITUTE($A1765," ",""))+1)</f>
        <v>2</v>
      </c>
      <c r="P1765">
        <f t="shared" si="27"/>
        <v>705</v>
      </c>
    </row>
    <row r="1766" spans="1:16" ht="112" x14ac:dyDescent="0.2">
      <c r="A1766" s="8" t="s">
        <v>298</v>
      </c>
      <c r="C1766" s="7" t="s">
        <v>4</v>
      </c>
      <c r="K1766" s="7" t="s">
        <v>3354</v>
      </c>
      <c r="L1766" s="9">
        <v>44988</v>
      </c>
      <c r="M1766" s="13">
        <v>0.63403935185185178</v>
      </c>
      <c r="N1766" s="14">
        <v>204440007008753</v>
      </c>
      <c r="P1766" t="str">
        <f t="shared" si="27"/>
        <v/>
      </c>
    </row>
    <row r="1767" spans="1:16" ht="16" x14ac:dyDescent="0.2">
      <c r="A1767" s="8" t="s">
        <v>2967</v>
      </c>
      <c r="C1767" s="7" t="s">
        <v>2</v>
      </c>
      <c r="D1767" s="7" t="s">
        <v>3389</v>
      </c>
      <c r="E1767" s="7" t="str">
        <f>IF(OR(D1767="", D1767="___"),"", LEFT(D1767,FIND(" &gt;",D1767)-1))</f>
        <v>Success</v>
      </c>
      <c r="F1767" s="7" t="str">
        <f>IF(OR(E1767="Success",E1767="Qualified Success"),"Current",IF(E1767="Failure",IF(RIGHT(D1767,6)="Future","Future",IF(RIGHT(D1767,10)="Irrelevant","Irrelevant","Current")),""))</f>
        <v>Current</v>
      </c>
      <c r="G1767" s="7" t="str">
        <f>IF(OR(ISBLANK(D1767),D1767="Unclassifiable &gt;"),"",IF(ISNUMBER(SEARCH("Utterance",D1767)),"Utterance",IF(ISNUMBER(SEARCH("Response",D1767)),"Response",IF(ISNUMBER(SEARCH("Interaction",D1767)),"Interaction",IF(ISNUMBER(SEARCH("System",D1767)),"System","")))))</f>
        <v/>
      </c>
      <c r="H1767" s="7" t="str">
        <f>IF(G1767="Utterance", IF(ISNUMBER(SEARCH("Unrecognized",D1767)), "Unrecognized", IF(ISNUMBER(SEARCH("Mismatched",D1767)), "Mismatched", IF(ISNUMBER(SEARCH("False Positive",D1767)), "False Positive", "Irrelevant"))), "")</f>
        <v/>
      </c>
      <c r="J1767" s="7" t="s">
        <v>3741</v>
      </c>
      <c r="K1767" s="7" t="s">
        <v>3354</v>
      </c>
      <c r="L1767" s="9">
        <v>44988</v>
      </c>
      <c r="M1767" s="13">
        <v>0.63517361111111115</v>
      </c>
      <c r="N1767" s="14">
        <v>202000666020872</v>
      </c>
      <c r="O1767" s="7">
        <f>IF(LEN(TRIM($A1767))=0,0,LEN($A1767)-LEN(SUBSTITUTE($A1767," ",""))+1)</f>
        <v>10</v>
      </c>
      <c r="P1767">
        <f t="shared" si="27"/>
        <v>3411</v>
      </c>
    </row>
    <row r="1768" spans="1:16" ht="64" x14ac:dyDescent="0.2">
      <c r="A1768" s="8" t="s">
        <v>2165</v>
      </c>
      <c r="C1768" s="7" t="s">
        <v>4</v>
      </c>
      <c r="K1768" s="7" t="s">
        <v>3354</v>
      </c>
      <c r="L1768" s="9">
        <v>44988</v>
      </c>
      <c r="M1768" s="13">
        <v>0.63517361111111115</v>
      </c>
      <c r="N1768" s="14">
        <v>202000666020872</v>
      </c>
      <c r="P1768" t="str">
        <f t="shared" si="27"/>
        <v/>
      </c>
    </row>
    <row r="1769" spans="1:16" ht="16" x14ac:dyDescent="0.2">
      <c r="A1769" s="8" t="s">
        <v>302</v>
      </c>
      <c r="B1769" s="7" t="s">
        <v>3487</v>
      </c>
      <c r="C1769" s="7" t="s">
        <v>2</v>
      </c>
      <c r="D1769" s="7" t="s">
        <v>3389</v>
      </c>
      <c r="E1769" s="7" t="str">
        <f>IF(OR(D1769="", D1769="___"),"", LEFT(D1769,FIND(" &gt;",D1769)-1))</f>
        <v>Success</v>
      </c>
      <c r="F1769" s="7" t="str">
        <f>IF(OR(E1769="Success",E1769="Qualified Success"),"Current",IF(E1769="Failure",IF(RIGHT(D1769,6)="Future","Future",IF(RIGHT(D1769,10)="Irrelevant","Irrelevant","Current")),""))</f>
        <v>Current</v>
      </c>
      <c r="G1769" s="7" t="str">
        <f>IF(OR(ISBLANK(D1769),D1769="Unclassifiable &gt;"),"",IF(ISNUMBER(SEARCH("Utterance",D1769)),"Utterance",IF(ISNUMBER(SEARCH("Response",D1769)),"Response",IF(ISNUMBER(SEARCH("Interaction",D1769)),"Interaction",IF(ISNUMBER(SEARCH("System",D1769)),"System","")))))</f>
        <v/>
      </c>
      <c r="H1769" s="7" t="str">
        <f>IF(G1769="Utterance", IF(ISNUMBER(SEARCH("Unrecognized",D1769)), "Unrecognized", IF(ISNUMBER(SEARCH("Mismatched",D1769)), "Mismatched", IF(ISNUMBER(SEARCH("False Positive",D1769)), "False Positive", "Irrelevant"))), "")</f>
        <v/>
      </c>
      <c r="J1769" s="7" t="s">
        <v>3428</v>
      </c>
      <c r="K1769" s="7" t="s">
        <v>3353</v>
      </c>
      <c r="L1769" s="9">
        <v>44988</v>
      </c>
      <c r="M1769" s="13">
        <v>0.63599537037037035</v>
      </c>
      <c r="N1769" s="14">
        <v>513001557658977</v>
      </c>
      <c r="O1769" s="7">
        <f>IF(LEN(TRIM($A1769))=0,0,LEN($A1769)-LEN(SUBSTITUTE($A1769," ",""))+1)</f>
        <v>3</v>
      </c>
      <c r="P1769">
        <f t="shared" si="27"/>
        <v>3411</v>
      </c>
    </row>
    <row r="1770" spans="1:16" ht="64" x14ac:dyDescent="0.2">
      <c r="A1770" s="8" t="s">
        <v>220</v>
      </c>
      <c r="C1770" s="7" t="s">
        <v>4</v>
      </c>
      <c r="K1770" s="7" t="s">
        <v>3353</v>
      </c>
      <c r="L1770" s="9">
        <v>44988</v>
      </c>
      <c r="M1770" s="13">
        <v>0.63599537037037035</v>
      </c>
      <c r="N1770" s="14">
        <v>513001557658977</v>
      </c>
      <c r="P1770" t="str">
        <f t="shared" si="27"/>
        <v/>
      </c>
    </row>
    <row r="1771" spans="1:16" ht="16" x14ac:dyDescent="0.2">
      <c r="A1771" s="8" t="s">
        <v>302</v>
      </c>
      <c r="B1771" s="7" t="s">
        <v>3487</v>
      </c>
      <c r="C1771" s="7" t="s">
        <v>2</v>
      </c>
      <c r="D1771" s="7" t="s">
        <v>3389</v>
      </c>
      <c r="E1771" s="7" t="str">
        <f>IF(OR(D1771="", D1771="___"),"", LEFT(D1771,FIND(" &gt;",D1771)-1))</f>
        <v>Success</v>
      </c>
      <c r="F1771" s="7" t="str">
        <f>IF(OR(E1771="Success",E1771="Qualified Success"),"Current",IF(E1771="Failure",IF(RIGHT(D1771,6)="Future","Future",IF(RIGHT(D1771,10)="Irrelevant","Irrelevant","Current")),""))</f>
        <v>Current</v>
      </c>
      <c r="G1771" s="7" t="str">
        <f>IF(OR(ISBLANK(D1771),D1771="Unclassifiable &gt;"),"",IF(ISNUMBER(SEARCH("Utterance",D1771)),"Utterance",IF(ISNUMBER(SEARCH("Response",D1771)),"Response",IF(ISNUMBER(SEARCH("Interaction",D1771)),"Interaction",IF(ISNUMBER(SEARCH("System",D1771)),"System","")))))</f>
        <v/>
      </c>
      <c r="H1771" s="7" t="str">
        <f>IF(G1771="Utterance", IF(ISNUMBER(SEARCH("Unrecognized",D1771)), "Unrecognized", IF(ISNUMBER(SEARCH("Mismatched",D1771)), "Mismatched", IF(ISNUMBER(SEARCH("False Positive",D1771)), "False Positive", "Irrelevant"))), "")</f>
        <v/>
      </c>
      <c r="J1771" s="7" t="s">
        <v>3428</v>
      </c>
      <c r="K1771" s="7" t="s">
        <v>3354</v>
      </c>
      <c r="L1771" s="9">
        <v>44988</v>
      </c>
      <c r="M1771" s="13">
        <v>0.63603009259259258</v>
      </c>
      <c r="N1771" s="14">
        <v>204440003541231</v>
      </c>
      <c r="O1771" s="7">
        <f>IF(LEN(TRIM($A1771))=0,0,LEN($A1771)-LEN(SUBSTITUTE($A1771," ",""))+1)</f>
        <v>3</v>
      </c>
      <c r="P1771">
        <f t="shared" si="27"/>
        <v>3411</v>
      </c>
    </row>
    <row r="1772" spans="1:16" ht="64" x14ac:dyDescent="0.2">
      <c r="A1772" s="8" t="s">
        <v>220</v>
      </c>
      <c r="C1772" s="7" t="s">
        <v>4</v>
      </c>
      <c r="K1772" s="7" t="s">
        <v>3354</v>
      </c>
      <c r="L1772" s="9">
        <v>44988</v>
      </c>
      <c r="M1772" s="13">
        <v>0.63603009259259258</v>
      </c>
      <c r="N1772" s="14">
        <v>204440003541231</v>
      </c>
      <c r="P1772" t="str">
        <f t="shared" si="27"/>
        <v/>
      </c>
    </row>
    <row r="1773" spans="1:16" ht="16" x14ac:dyDescent="0.2">
      <c r="A1773" s="8" t="s">
        <v>302</v>
      </c>
      <c r="B1773" s="7" t="s">
        <v>3487</v>
      </c>
      <c r="C1773" s="7" t="s">
        <v>2</v>
      </c>
      <c r="D1773" s="7" t="s">
        <v>3389</v>
      </c>
      <c r="E1773" s="7" t="str">
        <f>IF(OR(D1773="", D1773="___"),"", LEFT(D1773,FIND(" &gt;",D1773)-1))</f>
        <v>Success</v>
      </c>
      <c r="F1773" s="7" t="str">
        <f>IF(OR(E1773="Success",E1773="Qualified Success"),"Current",IF(E1773="Failure",IF(RIGHT(D1773,6)="Future","Future",IF(RIGHT(D1773,10)="Irrelevant","Irrelevant","Current")),""))</f>
        <v>Current</v>
      </c>
      <c r="G1773" s="7" t="str">
        <f>IF(OR(ISBLANK(D1773),D1773="Unclassifiable &gt;"),"",IF(ISNUMBER(SEARCH("Utterance",D1773)),"Utterance",IF(ISNUMBER(SEARCH("Response",D1773)),"Response",IF(ISNUMBER(SEARCH("Interaction",D1773)),"Interaction",IF(ISNUMBER(SEARCH("System",D1773)),"System","")))))</f>
        <v/>
      </c>
      <c r="H1773" s="7" t="str">
        <f>IF(G1773="Utterance", IF(ISNUMBER(SEARCH("Unrecognized",D1773)), "Unrecognized", IF(ISNUMBER(SEARCH("Mismatched",D1773)), "Mismatched", IF(ISNUMBER(SEARCH("False Positive",D1773)), "False Positive", "Irrelevant"))), "")</f>
        <v/>
      </c>
      <c r="J1773" s="7" t="s">
        <v>3428</v>
      </c>
      <c r="K1773" s="7" t="s">
        <v>3353</v>
      </c>
      <c r="L1773" s="9">
        <v>44988</v>
      </c>
      <c r="M1773" s="13">
        <v>0.63620370370370372</v>
      </c>
      <c r="N1773" s="14">
        <v>204440003492325</v>
      </c>
      <c r="O1773" s="7">
        <f>IF(LEN(TRIM($A1773))=0,0,LEN($A1773)-LEN(SUBSTITUTE($A1773," ",""))+1)</f>
        <v>3</v>
      </c>
      <c r="P1773">
        <f t="shared" si="27"/>
        <v>3411</v>
      </c>
    </row>
    <row r="1774" spans="1:16" ht="64" x14ac:dyDescent="0.2">
      <c r="A1774" s="8" t="s">
        <v>220</v>
      </c>
      <c r="C1774" s="7" t="s">
        <v>4</v>
      </c>
      <c r="K1774" s="7" t="s">
        <v>3353</v>
      </c>
      <c r="L1774" s="9">
        <v>44988</v>
      </c>
      <c r="M1774" s="13">
        <v>0.63620370370370372</v>
      </c>
      <c r="N1774" s="14">
        <v>204440003492325</v>
      </c>
      <c r="P1774" t="str">
        <f t="shared" si="27"/>
        <v/>
      </c>
    </row>
    <row r="1775" spans="1:16" ht="16" x14ac:dyDescent="0.2">
      <c r="A1775" s="8" t="s">
        <v>2932</v>
      </c>
      <c r="C1775" s="7" t="s">
        <v>2</v>
      </c>
      <c r="D1775" s="7" t="s">
        <v>3389</v>
      </c>
      <c r="E1775" s="7" t="str">
        <f>IF(OR(D1775="", D1775="___"),"", LEFT(D1775,FIND(" &gt;",D1775)-1))</f>
        <v>Success</v>
      </c>
      <c r="F1775" s="7" t="str">
        <f>IF(OR(E1775="Success",E1775="Qualified Success"),"Current",IF(E1775="Failure",IF(RIGHT(D1775,6)="Future","Future",IF(RIGHT(D1775,10)="Irrelevant","Irrelevant","Current")),""))</f>
        <v>Current</v>
      </c>
      <c r="G1775" s="7" t="str">
        <f>IF(OR(ISBLANK(D1775),D1775="Unclassifiable &gt;"),"",IF(ISNUMBER(SEARCH("Utterance",D1775)),"Utterance",IF(ISNUMBER(SEARCH("Response",D1775)),"Response",IF(ISNUMBER(SEARCH("Interaction",D1775)),"Interaction",IF(ISNUMBER(SEARCH("System",D1775)),"System","")))))</f>
        <v/>
      </c>
      <c r="H1775" s="7" t="str">
        <f>IF(G1775="Utterance", IF(ISNUMBER(SEARCH("Unrecognized",D1775)), "Unrecognized", IF(ISNUMBER(SEARCH("Mismatched",D1775)), "Mismatched", IF(ISNUMBER(SEARCH("False Positive",D1775)), "False Positive", "Irrelevant"))), "")</f>
        <v/>
      </c>
      <c r="J1775" s="7" t="s">
        <v>3755</v>
      </c>
      <c r="K1775" s="7" t="s">
        <v>3354</v>
      </c>
      <c r="L1775" s="9">
        <v>44988</v>
      </c>
      <c r="M1775" s="13">
        <v>0.63809027777777783</v>
      </c>
      <c r="N1775" s="14">
        <v>202000523212362</v>
      </c>
      <c r="O1775" s="7">
        <f>IF(LEN(TRIM($A1775))=0,0,LEN($A1775)-LEN(SUBSTITUTE($A1775," ",""))+1)</f>
        <v>9</v>
      </c>
      <c r="P1775">
        <f t="shared" si="27"/>
        <v>3411</v>
      </c>
    </row>
    <row r="1776" spans="1:16" ht="208" x14ac:dyDescent="0.2">
      <c r="A1776" s="8" t="s">
        <v>277</v>
      </c>
      <c r="C1776" s="7" t="s">
        <v>4</v>
      </c>
      <c r="K1776" s="7" t="s">
        <v>3354</v>
      </c>
      <c r="L1776" s="9">
        <v>44988</v>
      </c>
      <c r="M1776" s="13">
        <v>0.63809027777777783</v>
      </c>
      <c r="N1776" s="14">
        <v>202000523212362</v>
      </c>
      <c r="P1776" t="str">
        <f t="shared" si="27"/>
        <v/>
      </c>
    </row>
    <row r="1777" spans="1:16" ht="16" x14ac:dyDescent="0.2">
      <c r="A1777" s="8" t="s">
        <v>1168</v>
      </c>
      <c r="C1777" s="7" t="s">
        <v>2</v>
      </c>
      <c r="D1777" s="7" t="s">
        <v>3389</v>
      </c>
      <c r="E1777" s="7" t="str">
        <f>IF(OR(D1777="", D1777="___"),"", LEFT(D1777,FIND(" &gt;",D1777)-1))</f>
        <v>Success</v>
      </c>
      <c r="F1777" s="7" t="str">
        <f>IF(OR(E1777="Success",E1777="Qualified Success"),"Current",IF(E1777="Failure",IF(RIGHT(D1777,6)="Future","Future",IF(RIGHT(D1777,10)="Irrelevant","Irrelevant","Current")),""))</f>
        <v>Current</v>
      </c>
      <c r="G1777" s="7" t="str">
        <f>IF(OR(ISBLANK(D1777),D1777="Unclassifiable &gt;"),"",IF(ISNUMBER(SEARCH("Utterance",D1777)),"Utterance",IF(ISNUMBER(SEARCH("Response",D1777)),"Response",IF(ISNUMBER(SEARCH("Interaction",D1777)),"Interaction",IF(ISNUMBER(SEARCH("System",D1777)),"System","")))))</f>
        <v/>
      </c>
      <c r="H1777" s="7" t="str">
        <f>IF(G1777="Utterance", IF(ISNUMBER(SEARCH("Unrecognized",D1777)), "Unrecognized", IF(ISNUMBER(SEARCH("Mismatched",D1777)), "Mismatched", IF(ISNUMBER(SEARCH("False Positive",D1777)), "False Positive", "Irrelevant"))), "")</f>
        <v/>
      </c>
      <c r="J1777" s="7" t="s">
        <v>3748</v>
      </c>
      <c r="K1777" s="7" t="s">
        <v>3353</v>
      </c>
      <c r="L1777" s="9">
        <v>44988</v>
      </c>
      <c r="M1777" s="13">
        <v>0.64155092592592589</v>
      </c>
      <c r="N1777" s="14">
        <v>513001553431825</v>
      </c>
      <c r="O1777" s="7">
        <f>IF(LEN(TRIM($A1777))=0,0,LEN($A1777)-LEN(SUBSTITUTE($A1777," ",""))+1)</f>
        <v>1</v>
      </c>
      <c r="P1777">
        <f t="shared" si="27"/>
        <v>3411</v>
      </c>
    </row>
    <row r="1778" spans="1:16" ht="112" x14ac:dyDescent="0.2">
      <c r="A1778" s="8" t="s">
        <v>321</v>
      </c>
      <c r="C1778" s="7" t="s">
        <v>4</v>
      </c>
      <c r="K1778" s="7" t="s">
        <v>3353</v>
      </c>
      <c r="L1778" s="9">
        <v>44988</v>
      </c>
      <c r="M1778" s="13">
        <v>0.64155092592592589</v>
      </c>
      <c r="N1778" s="14">
        <v>513001553431825</v>
      </c>
      <c r="P1778" t="str">
        <f t="shared" si="27"/>
        <v/>
      </c>
    </row>
    <row r="1779" spans="1:16" ht="16" x14ac:dyDescent="0.2">
      <c r="A1779" s="8" t="s">
        <v>2995</v>
      </c>
      <c r="C1779" s="7" t="s">
        <v>2</v>
      </c>
      <c r="D1779" s="7" t="s">
        <v>3389</v>
      </c>
      <c r="E1779" s="7" t="str">
        <f>IF(OR(D1779="", D1779="___"),"", LEFT(D1779,FIND(" &gt;",D1779)-1))</f>
        <v>Success</v>
      </c>
      <c r="F1779" s="7" t="str">
        <f>IF(OR(E1779="Success",E1779="Qualified Success"),"Current",IF(E1779="Failure",IF(RIGHT(D1779,6)="Future","Future",IF(RIGHT(D1779,10)="Irrelevant","Irrelevant","Current")),""))</f>
        <v>Current</v>
      </c>
      <c r="G1779" s="7" t="str">
        <f>IF(OR(ISBLANK(D1779),D1779="Unclassifiable &gt;"),"",IF(ISNUMBER(SEARCH("Utterance",D1779)),"Utterance",IF(ISNUMBER(SEARCH("Response",D1779)),"Response",IF(ISNUMBER(SEARCH("Interaction",D1779)),"Interaction",IF(ISNUMBER(SEARCH("System",D1779)),"System","")))))</f>
        <v/>
      </c>
      <c r="H1779" s="7" t="str">
        <f>IF(G1779="Utterance", IF(ISNUMBER(SEARCH("Unrecognized",D1779)), "Unrecognized", IF(ISNUMBER(SEARCH("Mismatched",D1779)), "Mismatched", IF(ISNUMBER(SEARCH("False Positive",D1779)), "False Positive", "Irrelevant"))), "")</f>
        <v/>
      </c>
      <c r="J1779" s="7" t="s">
        <v>3748</v>
      </c>
      <c r="K1779" s="7" t="s">
        <v>3353</v>
      </c>
      <c r="L1779" s="9">
        <v>44988</v>
      </c>
      <c r="M1779" s="13">
        <v>0.6416898148148148</v>
      </c>
      <c r="N1779" s="14">
        <v>513001553431825</v>
      </c>
      <c r="O1779" s="7">
        <f>IF(LEN(TRIM($A1779))=0,0,LEN($A1779)-LEN(SUBSTITUTE($A1779," ",""))+1)</f>
        <v>2</v>
      </c>
      <c r="P1779">
        <f t="shared" si="27"/>
        <v>3411</v>
      </c>
    </row>
    <row r="1780" spans="1:16" ht="112" x14ac:dyDescent="0.2">
      <c r="A1780" s="8" t="s">
        <v>321</v>
      </c>
      <c r="C1780" s="7" t="s">
        <v>4</v>
      </c>
      <c r="K1780" s="7" t="s">
        <v>3353</v>
      </c>
      <c r="L1780" s="9">
        <v>44988</v>
      </c>
      <c r="M1780" s="13">
        <v>0.6416898148148148</v>
      </c>
      <c r="N1780" s="14">
        <v>513001553431825</v>
      </c>
      <c r="P1780" t="str">
        <f t="shared" si="27"/>
        <v/>
      </c>
    </row>
    <row r="1781" spans="1:16" ht="16" x14ac:dyDescent="0.2">
      <c r="A1781" s="8" t="s">
        <v>249</v>
      </c>
      <c r="C1781" s="7" t="s">
        <v>2</v>
      </c>
      <c r="D1781" s="7" t="s">
        <v>3389</v>
      </c>
      <c r="E1781" s="7" t="str">
        <f>IF(OR(D1781="", D1781="___"),"", LEFT(D1781,FIND(" &gt;",D1781)-1))</f>
        <v>Success</v>
      </c>
      <c r="F1781" s="7" t="str">
        <f>IF(OR(E1781="Success",E1781="Qualified Success"),"Current",IF(E1781="Failure",IF(RIGHT(D1781,6)="Future","Future",IF(RIGHT(D1781,10)="Irrelevant","Irrelevant","Current")),""))</f>
        <v>Current</v>
      </c>
      <c r="G1781" s="7" t="str">
        <f>IF(OR(ISBLANK(D1781),D1781="Unclassifiable &gt;"),"",IF(ISNUMBER(SEARCH("Utterance",D1781)),"Utterance",IF(ISNUMBER(SEARCH("Response",D1781)),"Response",IF(ISNUMBER(SEARCH("Interaction",D1781)),"Interaction",IF(ISNUMBER(SEARCH("System",D1781)),"System","")))))</f>
        <v/>
      </c>
      <c r="H1781" s="7" t="str">
        <f>IF(G1781="Utterance", IF(ISNUMBER(SEARCH("Unrecognized",D1781)), "Unrecognized", IF(ISNUMBER(SEARCH("Mismatched",D1781)), "Mismatched", IF(ISNUMBER(SEARCH("False Positive",D1781)), "False Positive", "Irrelevant"))), "")</f>
        <v/>
      </c>
      <c r="J1781" s="7" t="s">
        <v>3741</v>
      </c>
      <c r="K1781" s="7" t="s">
        <v>3354</v>
      </c>
      <c r="L1781" s="9">
        <v>44988</v>
      </c>
      <c r="M1781" s="16">
        <v>0.64456018518518521</v>
      </c>
      <c r="N1781" s="14">
        <v>204440003537452</v>
      </c>
      <c r="O1781" s="7">
        <f>IF(LEN(TRIM($A1781))=0,0,LEN($A1781)-LEN(SUBSTITUTE($A1781," ",""))+1)</f>
        <v>2</v>
      </c>
      <c r="P1781">
        <f t="shared" si="27"/>
        <v>3411</v>
      </c>
    </row>
    <row r="1782" spans="1:16" ht="16" x14ac:dyDescent="0.2">
      <c r="A1782" s="8" t="s">
        <v>402</v>
      </c>
      <c r="C1782" s="7" t="s">
        <v>2</v>
      </c>
      <c r="D1782" s="7" t="s">
        <v>3389</v>
      </c>
      <c r="E1782" s="7" t="str">
        <f>IF(OR(D1782="", D1782="___"),"", LEFT(D1782,FIND(" &gt;",D1782)-1))</f>
        <v>Success</v>
      </c>
      <c r="F1782" s="7" t="str">
        <f>IF(OR(E1782="Success",E1782="Qualified Success"),"Current",IF(E1782="Failure",IF(RIGHT(D1782,6)="Future","Future",IF(RIGHT(D1782,10)="Irrelevant","Irrelevant","Current")),""))</f>
        <v>Current</v>
      </c>
      <c r="G1782" s="7" t="str">
        <f>IF(OR(ISBLANK(D1782),D1782="Unclassifiable &gt;"),"",IF(ISNUMBER(SEARCH("Utterance",D1782)),"Utterance",IF(ISNUMBER(SEARCH("Response",D1782)),"Response",IF(ISNUMBER(SEARCH("Interaction",D1782)),"Interaction",IF(ISNUMBER(SEARCH("System",D1782)),"System","")))))</f>
        <v/>
      </c>
      <c r="H1782" s="7" t="str">
        <f>IF(G1782="Utterance", IF(ISNUMBER(SEARCH("Unrecognized",D1782)), "Unrecognized", IF(ISNUMBER(SEARCH("Mismatched",D1782)), "Mismatched", IF(ISNUMBER(SEARCH("False Positive",D1782)), "False Positive", "Irrelevant"))), "")</f>
        <v/>
      </c>
      <c r="J1782" s="7" t="s">
        <v>3741</v>
      </c>
      <c r="K1782" s="7" t="s">
        <v>3354</v>
      </c>
      <c r="L1782" s="9">
        <v>44988</v>
      </c>
      <c r="M1782" s="13">
        <v>0.64481481481481484</v>
      </c>
      <c r="N1782" s="14">
        <v>204440003537452</v>
      </c>
      <c r="O1782" s="7">
        <f>IF(LEN(TRIM($A1782))=0,0,LEN($A1782)-LEN(SUBSTITUTE($A1782," ",""))+1)</f>
        <v>6</v>
      </c>
      <c r="P1782">
        <f t="shared" si="27"/>
        <v>3411</v>
      </c>
    </row>
    <row r="1783" spans="1:16" ht="144" x14ac:dyDescent="0.2">
      <c r="A1783" s="8" t="s">
        <v>250</v>
      </c>
      <c r="C1783" s="7" t="s">
        <v>4</v>
      </c>
      <c r="K1783" s="7" t="s">
        <v>3354</v>
      </c>
      <c r="L1783" s="9">
        <v>44988</v>
      </c>
      <c r="M1783" s="13">
        <v>0.64481481481481484</v>
      </c>
      <c r="N1783" s="14">
        <v>204440003537452</v>
      </c>
      <c r="P1783" t="str">
        <f t="shared" si="27"/>
        <v/>
      </c>
    </row>
    <row r="1784" spans="1:16" ht="144" x14ac:dyDescent="0.2">
      <c r="A1784" s="8" t="s">
        <v>250</v>
      </c>
      <c r="C1784" s="7" t="s">
        <v>4</v>
      </c>
      <c r="K1784" s="7" t="s">
        <v>3354</v>
      </c>
      <c r="L1784" s="9">
        <v>44988</v>
      </c>
      <c r="M1784" s="16">
        <v>0.64481481481481484</v>
      </c>
      <c r="N1784" s="14">
        <v>204440003537452</v>
      </c>
      <c r="P1784" t="str">
        <f t="shared" si="27"/>
        <v/>
      </c>
    </row>
    <row r="1785" spans="1:16" ht="16" x14ac:dyDescent="0.2">
      <c r="A1785" s="8" t="s">
        <v>3149</v>
      </c>
      <c r="C1785" s="7" t="s">
        <v>2</v>
      </c>
      <c r="D1785" s="7" t="s">
        <v>3389</v>
      </c>
      <c r="E1785" s="7" t="str">
        <f>IF(OR(D1785="", D1785="___"),"", LEFT(D1785,FIND(" &gt;",D1785)-1))</f>
        <v>Success</v>
      </c>
      <c r="F1785" s="7" t="str">
        <f>IF(OR(E1785="Success",E1785="Qualified Success"),"Current",IF(E1785="Failure",IF(RIGHT(D1785,6)="Future","Future",IF(RIGHT(D1785,10)="Irrelevant","Irrelevant","Current")),""))</f>
        <v>Current</v>
      </c>
      <c r="G1785" s="7" t="str">
        <f>IF(OR(ISBLANK(D1785),D1785="Unclassifiable &gt;"),"",IF(ISNUMBER(SEARCH("Utterance",D1785)),"Utterance",IF(ISNUMBER(SEARCH("Response",D1785)),"Response",IF(ISNUMBER(SEARCH("Interaction",D1785)),"Interaction",IF(ISNUMBER(SEARCH("System",D1785)),"System","")))))</f>
        <v/>
      </c>
      <c r="H1785" s="7" t="str">
        <f>IF(G1785="Utterance", IF(ISNUMBER(SEARCH("Unrecognized",D1785)), "Unrecognized", IF(ISNUMBER(SEARCH("Mismatched",D1785)), "Mismatched", IF(ISNUMBER(SEARCH("False Positive",D1785)), "False Positive", "Irrelevant"))), "")</f>
        <v/>
      </c>
      <c r="J1785" s="7" t="s">
        <v>3741</v>
      </c>
      <c r="K1785" s="7" t="s">
        <v>3353</v>
      </c>
      <c r="L1785" s="9">
        <v>44988</v>
      </c>
      <c r="M1785" s="13">
        <v>0.64973379629629624</v>
      </c>
      <c r="N1785" s="14">
        <v>513002595826431</v>
      </c>
      <c r="O1785" s="7">
        <f>IF(LEN(TRIM($A1785))=0,0,LEN($A1785)-LEN(SUBSTITUTE($A1785," ",""))+1)</f>
        <v>3</v>
      </c>
      <c r="P1785">
        <f t="shared" si="27"/>
        <v>3411</v>
      </c>
    </row>
    <row r="1786" spans="1:16" ht="160" x14ac:dyDescent="0.2">
      <c r="A1786" s="8" t="s">
        <v>238</v>
      </c>
      <c r="C1786" s="7" t="s">
        <v>4</v>
      </c>
      <c r="K1786" s="7" t="s">
        <v>3353</v>
      </c>
      <c r="L1786" s="9">
        <v>44988</v>
      </c>
      <c r="M1786" s="13">
        <v>0.64973379629629624</v>
      </c>
      <c r="N1786" s="14">
        <v>513002595826431</v>
      </c>
      <c r="P1786" t="str">
        <f t="shared" si="27"/>
        <v/>
      </c>
    </row>
    <row r="1787" spans="1:16" ht="16" x14ac:dyDescent="0.2">
      <c r="A1787" s="8" t="s">
        <v>307</v>
      </c>
      <c r="C1787" s="7" t="s">
        <v>2</v>
      </c>
      <c r="D1787" s="7" t="s">
        <v>3389</v>
      </c>
      <c r="E1787" s="7" t="str">
        <f>IF(OR(D1787="", D1787="___"),"", LEFT(D1787,FIND(" &gt;",D1787)-1))</f>
        <v>Success</v>
      </c>
      <c r="F1787" s="7" t="str">
        <f>IF(OR(E1787="Success",E1787="Qualified Success"),"Current",IF(E1787="Failure",IF(RIGHT(D1787,6)="Future","Future",IF(RIGHT(D1787,10)="Irrelevant","Irrelevant","Current")),""))</f>
        <v>Current</v>
      </c>
      <c r="G1787" s="7" t="str">
        <f>IF(OR(ISBLANK(D1787),D1787="Unclassifiable &gt;"),"",IF(ISNUMBER(SEARCH("Utterance",D1787)),"Utterance",IF(ISNUMBER(SEARCH("Response",D1787)),"Response",IF(ISNUMBER(SEARCH("Interaction",D1787)),"Interaction",IF(ISNUMBER(SEARCH("System",D1787)),"System","")))))</f>
        <v/>
      </c>
      <c r="H1787" s="7" t="str">
        <f>IF(G1787="Utterance", IF(ISNUMBER(SEARCH("Unrecognized",D1787)), "Unrecognized", IF(ISNUMBER(SEARCH("Mismatched",D1787)), "Mismatched", IF(ISNUMBER(SEARCH("False Positive",D1787)), "False Positive", "Irrelevant"))), "")</f>
        <v/>
      </c>
      <c r="J1787" s="7" t="s">
        <v>3756</v>
      </c>
      <c r="K1787" s="7" t="s">
        <v>3353</v>
      </c>
      <c r="L1787" s="9">
        <v>44988</v>
      </c>
      <c r="M1787" s="13">
        <v>0.65180555555555553</v>
      </c>
      <c r="N1787" s="14">
        <v>204440003489123</v>
      </c>
      <c r="O1787" s="7">
        <f>IF(LEN(TRIM($A1787))=0,0,LEN($A1787)-LEN(SUBSTITUTE($A1787," ",""))+1)</f>
        <v>5</v>
      </c>
      <c r="P1787">
        <f t="shared" si="27"/>
        <v>3411</v>
      </c>
    </row>
    <row r="1788" spans="1:16" ht="144" x14ac:dyDescent="0.2">
      <c r="A1788" s="8" t="s">
        <v>1949</v>
      </c>
      <c r="C1788" s="7" t="s">
        <v>4</v>
      </c>
      <c r="K1788" s="7" t="s">
        <v>3353</v>
      </c>
      <c r="L1788" s="9">
        <v>44988</v>
      </c>
      <c r="M1788" s="13">
        <v>0.65206018518518516</v>
      </c>
      <c r="N1788" s="14">
        <v>204440003489123</v>
      </c>
      <c r="P1788" t="str">
        <f t="shared" si="27"/>
        <v/>
      </c>
    </row>
    <row r="1789" spans="1:16" ht="16" x14ac:dyDescent="0.2">
      <c r="A1789" s="8" t="s">
        <v>2615</v>
      </c>
      <c r="C1789" s="7" t="s">
        <v>2</v>
      </c>
      <c r="D1789" s="7" t="s">
        <v>3389</v>
      </c>
      <c r="E1789" s="7" t="str">
        <f>IF(OR(D1789="", D1789="___"),"", LEFT(D1789,FIND(" &gt;",D1789)-1))</f>
        <v>Success</v>
      </c>
      <c r="F1789" s="7" t="str">
        <f>IF(OR(E1789="Success",E1789="Qualified Success"),"Current",IF(E1789="Failure",IF(RIGHT(D1789,6)="Future","Future",IF(RIGHT(D1789,10)="Irrelevant","Irrelevant","Current")),""))</f>
        <v>Current</v>
      </c>
      <c r="G1789" s="7" t="str">
        <f>IF(OR(ISBLANK(D1789),D1789="Unclassifiable &gt;"),"",IF(ISNUMBER(SEARCH("Utterance",D1789)),"Utterance",IF(ISNUMBER(SEARCH("Response",D1789)),"Response",IF(ISNUMBER(SEARCH("Interaction",D1789)),"Interaction",IF(ISNUMBER(SEARCH("System",D1789)),"System","")))))</f>
        <v/>
      </c>
      <c r="H1789" s="7" t="str">
        <f>IF(G1789="Utterance", IF(ISNUMBER(SEARCH("Unrecognized",D1789)), "Unrecognized", IF(ISNUMBER(SEARCH("Mismatched",D1789)), "Mismatched", IF(ISNUMBER(SEARCH("False Positive",D1789)), "False Positive", "Irrelevant"))), "")</f>
        <v/>
      </c>
      <c r="J1789" s="7" t="s">
        <v>3741</v>
      </c>
      <c r="K1789" s="7" t="s">
        <v>3354</v>
      </c>
      <c r="L1789" s="9">
        <v>44988</v>
      </c>
      <c r="M1789" s="13">
        <v>0.65336805555555555</v>
      </c>
      <c r="N1789" s="14">
        <v>204440003537452</v>
      </c>
      <c r="O1789" s="7">
        <f>IF(LEN(TRIM($A1789))=0,0,LEN($A1789)-LEN(SUBSTITUTE($A1789," ",""))+1)</f>
        <v>10</v>
      </c>
      <c r="P1789">
        <f t="shared" si="27"/>
        <v>3411</v>
      </c>
    </row>
    <row r="1790" spans="1:16" ht="144" x14ac:dyDescent="0.2">
      <c r="A1790" s="8" t="s">
        <v>250</v>
      </c>
      <c r="C1790" s="7" t="s">
        <v>4</v>
      </c>
      <c r="K1790" s="7" t="s">
        <v>3354</v>
      </c>
      <c r="L1790" s="9">
        <v>44988</v>
      </c>
      <c r="M1790" s="13">
        <v>0.65337962962962959</v>
      </c>
      <c r="N1790" s="14">
        <v>204440003537452</v>
      </c>
      <c r="P1790" t="str">
        <f t="shared" si="27"/>
        <v/>
      </c>
    </row>
    <row r="1791" spans="1:16" ht="16" x14ac:dyDescent="0.2">
      <c r="A1791" s="8" t="s">
        <v>2263</v>
      </c>
      <c r="C1791" s="7" t="s">
        <v>2</v>
      </c>
      <c r="D1791" s="7" t="s">
        <v>3389</v>
      </c>
      <c r="E1791" s="7" t="str">
        <f>IF(OR(D1791="", D1791="___"),"", LEFT(D1791,FIND(" &gt;",D1791)-1))</f>
        <v>Success</v>
      </c>
      <c r="F1791" s="7" t="str">
        <f>IF(OR(E1791="Success",E1791="Qualified Success"),"Current",IF(E1791="Failure",IF(RIGHT(D1791,6)="Future","Future",IF(RIGHT(D1791,10)="Irrelevant","Irrelevant","Current")),""))</f>
        <v>Current</v>
      </c>
      <c r="G1791" s="7" t="str">
        <f>IF(OR(ISBLANK(D1791),D1791="Unclassifiable &gt;"),"",IF(ISNUMBER(SEARCH("Utterance",D1791)),"Utterance",IF(ISNUMBER(SEARCH("Response",D1791)),"Response",IF(ISNUMBER(SEARCH("Interaction",D1791)),"Interaction",IF(ISNUMBER(SEARCH("System",D1791)),"System","")))))</f>
        <v/>
      </c>
      <c r="H1791" s="7" t="str">
        <f>IF(G1791="Utterance", IF(ISNUMBER(SEARCH("Unrecognized",D1791)), "Unrecognized", IF(ISNUMBER(SEARCH("Mismatched",D1791)), "Mismatched", IF(ISNUMBER(SEARCH("False Positive",D1791)), "False Positive", "Irrelevant"))), "")</f>
        <v/>
      </c>
      <c r="J1791" s="7" t="s">
        <v>3756</v>
      </c>
      <c r="K1791" s="7" t="s">
        <v>3353</v>
      </c>
      <c r="L1791" s="9">
        <v>44988</v>
      </c>
      <c r="M1791" s="13">
        <v>0.65392361111111108</v>
      </c>
      <c r="N1791" s="14">
        <v>204440003499713</v>
      </c>
      <c r="O1791" s="7">
        <f>IF(LEN(TRIM($A1791))=0,0,LEN($A1791)-LEN(SUBSTITUTE($A1791," ",""))+1)</f>
        <v>2</v>
      </c>
      <c r="P1791">
        <f t="shared" si="27"/>
        <v>3411</v>
      </c>
    </row>
    <row r="1792" spans="1:16" ht="112" x14ac:dyDescent="0.2">
      <c r="A1792" s="8" t="s">
        <v>226</v>
      </c>
      <c r="C1792" s="7" t="s">
        <v>4</v>
      </c>
      <c r="K1792" s="7" t="s">
        <v>3353</v>
      </c>
      <c r="L1792" s="9">
        <v>44988</v>
      </c>
      <c r="M1792" s="13">
        <v>0.65392361111111108</v>
      </c>
      <c r="N1792" s="14">
        <v>204440003499713</v>
      </c>
      <c r="P1792" t="str">
        <f t="shared" si="27"/>
        <v/>
      </c>
    </row>
    <row r="1793" spans="1:16" ht="16" x14ac:dyDescent="0.2">
      <c r="A1793" s="8" t="s">
        <v>1175</v>
      </c>
      <c r="C1793" s="7" t="s">
        <v>2</v>
      </c>
      <c r="D1793" s="7" t="s">
        <v>3389</v>
      </c>
      <c r="E1793" s="7" t="str">
        <f>IF(OR(D1793="", D1793="___"),"", LEFT(D1793,FIND(" &gt;",D1793)-1))</f>
        <v>Success</v>
      </c>
      <c r="F1793" s="7" t="str">
        <f>IF(OR(E1793="Success",E1793="Qualified Success"),"Current",IF(E1793="Failure",IF(RIGHT(D1793,6)="Future","Future",IF(RIGHT(D1793,10)="Irrelevant","Irrelevant","Current")),""))</f>
        <v>Current</v>
      </c>
      <c r="G1793" s="7" t="str">
        <f>IF(OR(ISBLANK(D1793),D1793="Unclassifiable &gt;"),"",IF(ISNUMBER(SEARCH("Utterance",D1793)),"Utterance",IF(ISNUMBER(SEARCH("Response",D1793)),"Response",IF(ISNUMBER(SEARCH("Interaction",D1793)),"Interaction",IF(ISNUMBER(SEARCH("System",D1793)),"System","")))))</f>
        <v/>
      </c>
      <c r="H1793" s="7" t="str">
        <f>IF(G1793="Utterance", IF(ISNUMBER(SEARCH("Unrecognized",D1793)), "Unrecognized", IF(ISNUMBER(SEARCH("Mismatched",D1793)), "Mismatched", IF(ISNUMBER(SEARCH("False Positive",D1793)), "False Positive", "Irrelevant"))), "")</f>
        <v/>
      </c>
      <c r="J1793" s="7" t="s">
        <v>3742</v>
      </c>
      <c r="K1793" s="7" t="s">
        <v>3354</v>
      </c>
      <c r="L1793" s="9">
        <v>44988</v>
      </c>
      <c r="M1793" s="13">
        <v>0.65542824074074069</v>
      </c>
      <c r="N1793" s="14">
        <v>204440003493258</v>
      </c>
      <c r="O1793" s="7">
        <f>IF(LEN(TRIM($A1793))=0,0,LEN($A1793)-LEN(SUBSTITUTE($A1793," ",""))+1)</f>
        <v>2</v>
      </c>
      <c r="P1793">
        <f t="shared" si="27"/>
        <v>3411</v>
      </c>
    </row>
    <row r="1794" spans="1:16" ht="96" x14ac:dyDescent="0.2">
      <c r="A1794" s="8" t="s">
        <v>461</v>
      </c>
      <c r="C1794" s="7" t="s">
        <v>4</v>
      </c>
      <c r="K1794" s="7" t="s">
        <v>3354</v>
      </c>
      <c r="L1794" s="9">
        <v>44988</v>
      </c>
      <c r="M1794" s="13">
        <v>0.65542824074074069</v>
      </c>
      <c r="N1794" s="14">
        <v>204440003493258</v>
      </c>
      <c r="P1794" t="str">
        <f t="shared" si="27"/>
        <v/>
      </c>
    </row>
    <row r="1795" spans="1:16" ht="16" x14ac:dyDescent="0.2">
      <c r="A1795" s="8" t="s">
        <v>2564</v>
      </c>
      <c r="C1795" s="7" t="s">
        <v>2</v>
      </c>
      <c r="D1795" s="7" t="s">
        <v>3391</v>
      </c>
      <c r="E1795" s="7" t="str">
        <f>IF(OR(D1795="", D1795="___"),"", LEFT(D1795,FIND(" &gt;",D1795)-1))</f>
        <v>Failure</v>
      </c>
      <c r="F1795" s="7" t="str">
        <f>IF(OR(E1795="Success",E1795="Qualified Success"),"Current",IF(E1795="Failure",IF(RIGHT(D1795,6)="Future","Future",IF(RIGHT(D1795,10)="Irrelevant","Irrelevant","Current")),""))</f>
        <v>Current</v>
      </c>
      <c r="G1795" s="7" t="str">
        <f>IF(OR(ISBLANK(D1795),D1795="Unclassifiable &gt;"),"",IF(ISNUMBER(SEARCH("Utterance",D1795)),"Utterance",IF(ISNUMBER(SEARCH("Response",D1795)),"Response",IF(ISNUMBER(SEARCH("Interaction",D1795)),"Interaction",IF(ISNUMBER(SEARCH("System",D1795)),"System","")))))</f>
        <v>Utterance</v>
      </c>
      <c r="H1795" s="7" t="str">
        <f>IF(G1795="Utterance", IF(ISNUMBER(SEARCH("Unrecognized",D1795)), "Unrecognized", IF(ISNUMBER(SEARCH("Mismatched",D1795)), "Mismatched", IF(ISNUMBER(SEARCH("False Positive",D1795)), "False Positive", "Irrelevant"))), "")</f>
        <v>Mismatched</v>
      </c>
      <c r="J1795" s="7" t="s">
        <v>3741</v>
      </c>
      <c r="K1795" s="7" t="s">
        <v>3353</v>
      </c>
      <c r="L1795" s="9">
        <v>44988</v>
      </c>
      <c r="M1795" s="13">
        <v>0.65755787037037039</v>
      </c>
      <c r="N1795" s="14">
        <v>204440003510799</v>
      </c>
      <c r="O1795" s="7">
        <f>IF(LEN(TRIM($A1795))=0,0,LEN($A1795)-LEN(SUBSTITUTE($A1795," ",""))+1)</f>
        <v>13</v>
      </c>
      <c r="P1795">
        <f t="shared" ref="P1795:P1858" si="28">IF(D1795="", "", COUNTIF($D$1:$D$12000, D1795))</f>
        <v>705</v>
      </c>
    </row>
    <row r="1796" spans="1:16" ht="32" x14ac:dyDescent="0.2">
      <c r="A1796" s="8" t="s">
        <v>591</v>
      </c>
      <c r="C1796" s="7" t="s">
        <v>4</v>
      </c>
      <c r="K1796" s="7" t="s">
        <v>3353</v>
      </c>
      <c r="L1796" s="9">
        <v>44988</v>
      </c>
      <c r="M1796" s="13">
        <v>0.65755787037037039</v>
      </c>
      <c r="N1796" s="14">
        <v>204440003510799</v>
      </c>
      <c r="P1796" t="str">
        <f t="shared" si="28"/>
        <v/>
      </c>
    </row>
    <row r="1797" spans="1:16" ht="16" x14ac:dyDescent="0.2">
      <c r="A1797" s="8" t="s">
        <v>1175</v>
      </c>
      <c r="C1797" s="7" t="s">
        <v>2</v>
      </c>
      <c r="D1797" s="7" t="s">
        <v>3389</v>
      </c>
      <c r="E1797" s="7" t="str">
        <f>IF(OR(D1797="", D1797="___"),"", LEFT(D1797,FIND(" &gt;",D1797)-1))</f>
        <v>Success</v>
      </c>
      <c r="F1797" s="7" t="str">
        <f>IF(OR(E1797="Success",E1797="Qualified Success"),"Current",IF(E1797="Failure",IF(RIGHT(D1797,6)="Future","Future",IF(RIGHT(D1797,10)="Irrelevant","Irrelevant","Current")),""))</f>
        <v>Current</v>
      </c>
      <c r="G1797" s="7" t="str">
        <f>IF(OR(ISBLANK(D1797),D1797="Unclassifiable &gt;"),"",IF(ISNUMBER(SEARCH("Utterance",D1797)),"Utterance",IF(ISNUMBER(SEARCH("Response",D1797)),"Response",IF(ISNUMBER(SEARCH("Interaction",D1797)),"Interaction",IF(ISNUMBER(SEARCH("System",D1797)),"System","")))))</f>
        <v/>
      </c>
      <c r="H1797" s="7" t="str">
        <f>IF(G1797="Utterance", IF(ISNUMBER(SEARCH("Unrecognized",D1797)), "Unrecognized", IF(ISNUMBER(SEARCH("Mismatched",D1797)), "Mismatched", IF(ISNUMBER(SEARCH("False Positive",D1797)), "False Positive", "Irrelevant"))), "")</f>
        <v/>
      </c>
      <c r="J1797" s="7" t="s">
        <v>3742</v>
      </c>
      <c r="K1797" s="7" t="s">
        <v>3354</v>
      </c>
      <c r="L1797" s="9">
        <v>44988</v>
      </c>
      <c r="M1797" s="13">
        <v>0.65771990740740738</v>
      </c>
      <c r="N1797" s="14">
        <v>204440003486915</v>
      </c>
      <c r="O1797" s="7">
        <f>IF(LEN(TRIM($A1797))=0,0,LEN($A1797)-LEN(SUBSTITUTE($A1797," ",""))+1)</f>
        <v>2</v>
      </c>
      <c r="P1797">
        <f t="shared" si="28"/>
        <v>3411</v>
      </c>
    </row>
    <row r="1798" spans="1:16" ht="96" x14ac:dyDescent="0.2">
      <c r="A1798" s="8" t="s">
        <v>461</v>
      </c>
      <c r="C1798" s="7" t="s">
        <v>4</v>
      </c>
      <c r="K1798" s="7" t="s">
        <v>3354</v>
      </c>
      <c r="L1798" s="9">
        <v>44988</v>
      </c>
      <c r="M1798" s="13">
        <v>0.65771990740740738</v>
      </c>
      <c r="N1798" s="14">
        <v>204440003486915</v>
      </c>
      <c r="P1798" t="str">
        <f t="shared" si="28"/>
        <v/>
      </c>
    </row>
    <row r="1799" spans="1:16" ht="16" x14ac:dyDescent="0.2">
      <c r="A1799" s="8" t="s">
        <v>302</v>
      </c>
      <c r="B1799" s="7" t="s">
        <v>3487</v>
      </c>
      <c r="C1799" s="7" t="s">
        <v>2</v>
      </c>
      <c r="D1799" s="7" t="s">
        <v>3389</v>
      </c>
      <c r="E1799" s="7" t="str">
        <f>IF(OR(D1799="", D1799="___"),"", LEFT(D1799,FIND(" &gt;",D1799)-1))</f>
        <v>Success</v>
      </c>
      <c r="F1799" s="7" t="str">
        <f>IF(OR(E1799="Success",E1799="Qualified Success"),"Current",IF(E1799="Failure",IF(RIGHT(D1799,6)="Future","Future",IF(RIGHT(D1799,10)="Irrelevant","Irrelevant","Current")),""))</f>
        <v>Current</v>
      </c>
      <c r="G1799" s="7" t="str">
        <f>IF(OR(ISBLANK(D1799),D1799="Unclassifiable &gt;"),"",IF(ISNUMBER(SEARCH("Utterance",D1799)),"Utterance",IF(ISNUMBER(SEARCH("Response",D1799)),"Response",IF(ISNUMBER(SEARCH("Interaction",D1799)),"Interaction",IF(ISNUMBER(SEARCH("System",D1799)),"System","")))))</f>
        <v/>
      </c>
      <c r="H1799" s="7" t="str">
        <f>IF(G1799="Utterance", IF(ISNUMBER(SEARCH("Unrecognized",D1799)), "Unrecognized", IF(ISNUMBER(SEARCH("Mismatched",D1799)), "Mismatched", IF(ISNUMBER(SEARCH("False Positive",D1799)), "False Positive", "Irrelevant"))), "")</f>
        <v/>
      </c>
      <c r="J1799" s="7" t="s">
        <v>3428</v>
      </c>
      <c r="K1799" s="7" t="s">
        <v>3353</v>
      </c>
      <c r="L1799" s="9">
        <v>44988</v>
      </c>
      <c r="M1799" s="13">
        <v>0.6586805555555556</v>
      </c>
      <c r="N1799" s="14">
        <v>204440003541231</v>
      </c>
      <c r="O1799" s="7">
        <f>IF(LEN(TRIM($A1799))=0,0,LEN($A1799)-LEN(SUBSTITUTE($A1799," ",""))+1)</f>
        <v>3</v>
      </c>
      <c r="P1799">
        <f t="shared" si="28"/>
        <v>3411</v>
      </c>
    </row>
    <row r="1800" spans="1:16" ht="64" x14ac:dyDescent="0.2">
      <c r="A1800" s="8" t="s">
        <v>220</v>
      </c>
      <c r="C1800" s="7" t="s">
        <v>4</v>
      </c>
      <c r="K1800" s="7" t="s">
        <v>3353</v>
      </c>
      <c r="L1800" s="9">
        <v>44988</v>
      </c>
      <c r="M1800" s="13">
        <v>0.6586805555555556</v>
      </c>
      <c r="N1800" s="14">
        <v>204440003541231</v>
      </c>
      <c r="P1800" t="str">
        <f t="shared" si="28"/>
        <v/>
      </c>
    </row>
    <row r="1801" spans="1:16" ht="16" x14ac:dyDescent="0.2">
      <c r="A1801" s="8" t="s">
        <v>2108</v>
      </c>
      <c r="C1801" s="7" t="s">
        <v>2</v>
      </c>
      <c r="D1801" s="7" t="s">
        <v>3389</v>
      </c>
      <c r="E1801" s="7" t="str">
        <f>IF(OR(D1801="", D1801="___"),"", LEFT(D1801,FIND(" &gt;",D1801)-1))</f>
        <v>Success</v>
      </c>
      <c r="F1801" s="7" t="str">
        <f>IF(OR(E1801="Success",E1801="Qualified Success"),"Current",IF(E1801="Failure",IF(RIGHT(D1801,6)="Future","Future",IF(RIGHT(D1801,10)="Irrelevant","Irrelevant","Current")),""))</f>
        <v>Current</v>
      </c>
      <c r="G1801" s="7" t="str">
        <f>IF(OR(ISBLANK(D1801),D1801="Unclassifiable &gt;"),"",IF(ISNUMBER(SEARCH("Utterance",D1801)),"Utterance",IF(ISNUMBER(SEARCH("Response",D1801)),"Response",IF(ISNUMBER(SEARCH("Interaction",D1801)),"Interaction",IF(ISNUMBER(SEARCH("System",D1801)),"System","")))))</f>
        <v/>
      </c>
      <c r="H1801" s="7" t="str">
        <f>IF(G1801="Utterance", IF(ISNUMBER(SEARCH("Unrecognized",D1801)), "Unrecognized", IF(ISNUMBER(SEARCH("Mismatched",D1801)), "Mismatched", IF(ISNUMBER(SEARCH("False Positive",D1801)), "False Positive", "Irrelevant"))), "")</f>
        <v/>
      </c>
      <c r="J1801" s="7" t="s">
        <v>3751</v>
      </c>
      <c r="K1801" s="7" t="s">
        <v>3353</v>
      </c>
      <c r="L1801" s="9">
        <v>44988</v>
      </c>
      <c r="M1801" s="13">
        <v>0.66152777777777783</v>
      </c>
      <c r="N1801" s="14">
        <v>204440003494864</v>
      </c>
      <c r="O1801" s="7">
        <f>IF(LEN(TRIM($A1801))=0,0,LEN($A1801)-LEN(SUBSTITUTE($A1801," ",""))+1)</f>
        <v>4</v>
      </c>
      <c r="P1801">
        <f t="shared" si="28"/>
        <v>3411</v>
      </c>
    </row>
    <row r="1802" spans="1:16" ht="96" x14ac:dyDescent="0.2">
      <c r="A1802" s="8" t="s">
        <v>766</v>
      </c>
      <c r="C1802" s="7" t="s">
        <v>4</v>
      </c>
      <c r="K1802" s="7" t="s">
        <v>3353</v>
      </c>
      <c r="L1802" s="9">
        <v>44988</v>
      </c>
      <c r="M1802" s="13">
        <v>0.66152777777777783</v>
      </c>
      <c r="N1802" s="14">
        <v>204440003494864</v>
      </c>
      <c r="P1802" t="str">
        <f t="shared" si="28"/>
        <v/>
      </c>
    </row>
    <row r="1803" spans="1:16" ht="16" x14ac:dyDescent="0.2">
      <c r="A1803" s="8" t="s">
        <v>674</v>
      </c>
      <c r="C1803" s="7" t="s">
        <v>2</v>
      </c>
      <c r="D1803" s="7" t="s">
        <v>3389</v>
      </c>
      <c r="E1803" s="7" t="str">
        <f>IF(OR(D1803="", D1803="___"),"", LEFT(D1803,FIND(" &gt;",D1803)-1))</f>
        <v>Success</v>
      </c>
      <c r="F1803" s="7" t="str">
        <f>IF(OR(E1803="Success",E1803="Qualified Success"),"Current",IF(E1803="Failure",IF(RIGHT(D1803,6)="Future","Future",IF(RIGHT(D1803,10)="Irrelevant","Irrelevant","Current")),""))</f>
        <v>Current</v>
      </c>
      <c r="G1803" s="7" t="str">
        <f>IF(OR(ISBLANK(D1803),D1803="Unclassifiable &gt;"),"",IF(ISNUMBER(SEARCH("Utterance",D1803)),"Utterance",IF(ISNUMBER(SEARCH("Response",D1803)),"Response",IF(ISNUMBER(SEARCH("Interaction",D1803)),"Interaction",IF(ISNUMBER(SEARCH("System",D1803)),"System","")))))</f>
        <v/>
      </c>
      <c r="H1803" s="7" t="str">
        <f>IF(G1803="Utterance", IF(ISNUMBER(SEARCH("Unrecognized",D1803)), "Unrecognized", IF(ISNUMBER(SEARCH("Mismatched",D1803)), "Mismatched", IF(ISNUMBER(SEARCH("False Positive",D1803)), "False Positive", "Irrelevant"))), "")</f>
        <v/>
      </c>
      <c r="J1803" s="7" t="s">
        <v>3756</v>
      </c>
      <c r="K1803" s="7" t="s">
        <v>3354</v>
      </c>
      <c r="L1803" s="9">
        <v>44988</v>
      </c>
      <c r="M1803" s="13">
        <v>0.66240740740740744</v>
      </c>
      <c r="N1803" s="14">
        <v>204440003541231</v>
      </c>
      <c r="O1803" s="7">
        <f>IF(LEN(TRIM($A1803))=0,0,LEN($A1803)-LEN(SUBSTITUTE($A1803," ",""))+1)</f>
        <v>7</v>
      </c>
      <c r="P1803">
        <f t="shared" si="28"/>
        <v>3411</v>
      </c>
    </row>
    <row r="1804" spans="1:16" ht="144" x14ac:dyDescent="0.2">
      <c r="A1804" s="8" t="s">
        <v>2717</v>
      </c>
      <c r="C1804" s="7" t="s">
        <v>4</v>
      </c>
      <c r="K1804" s="7" t="s">
        <v>3354</v>
      </c>
      <c r="L1804" s="9">
        <v>44988</v>
      </c>
      <c r="M1804" s="13">
        <v>0.66244212962962956</v>
      </c>
      <c r="N1804" s="14">
        <v>204440003541231</v>
      </c>
      <c r="P1804" t="str">
        <f t="shared" si="28"/>
        <v/>
      </c>
    </row>
    <row r="1805" spans="1:16" ht="16" x14ac:dyDescent="0.2">
      <c r="A1805" s="8" t="s">
        <v>259</v>
      </c>
      <c r="B1805" s="7" t="s">
        <v>3487</v>
      </c>
      <c r="C1805" s="7" t="s">
        <v>2</v>
      </c>
      <c r="D1805" s="7" t="s">
        <v>3389</v>
      </c>
      <c r="E1805" s="7" t="str">
        <f>IF(OR(D1805="", D1805="___"),"", LEFT(D1805,FIND(" &gt;",D1805)-1))</f>
        <v>Success</v>
      </c>
      <c r="F1805" s="7" t="str">
        <f>IF(OR(E1805="Success",E1805="Qualified Success"),"Current",IF(E1805="Failure",IF(RIGHT(D1805,6)="Future","Future",IF(RIGHT(D1805,10)="Irrelevant","Irrelevant","Current")),""))</f>
        <v>Current</v>
      </c>
      <c r="G1805" s="7" t="str">
        <f>IF(OR(ISBLANK(D1805),D1805="Unclassifiable &gt;"),"",IF(ISNUMBER(SEARCH("Utterance",D1805)),"Utterance",IF(ISNUMBER(SEARCH("Response",D1805)),"Response",IF(ISNUMBER(SEARCH("Interaction",D1805)),"Interaction",IF(ISNUMBER(SEARCH("System",D1805)),"System","")))))</f>
        <v/>
      </c>
      <c r="H1805" s="7" t="str">
        <f>IF(G1805="Utterance", IF(ISNUMBER(SEARCH("Unrecognized",D1805)), "Unrecognized", IF(ISNUMBER(SEARCH("Mismatched",D1805)), "Mismatched", IF(ISNUMBER(SEARCH("False Positive",D1805)), "False Positive", "Irrelevant"))), "")</f>
        <v/>
      </c>
      <c r="J1805" s="7" t="s">
        <v>3743</v>
      </c>
      <c r="K1805" s="7" t="s">
        <v>3354</v>
      </c>
      <c r="L1805" s="9">
        <v>44988</v>
      </c>
      <c r="M1805" s="13">
        <v>0.66295138888888883</v>
      </c>
      <c r="N1805" s="14">
        <v>204440003539690</v>
      </c>
      <c r="O1805" s="7">
        <f>IF(LEN(TRIM($A1805))=0,0,LEN($A1805)-LEN(SUBSTITUTE($A1805," ",""))+1)</f>
        <v>4</v>
      </c>
      <c r="P1805">
        <f t="shared" si="28"/>
        <v>3411</v>
      </c>
    </row>
    <row r="1806" spans="1:16" ht="224" x14ac:dyDescent="0.2">
      <c r="A1806" s="8" t="s">
        <v>3578</v>
      </c>
      <c r="C1806" s="7" t="s">
        <v>4</v>
      </c>
      <c r="K1806" s="7" t="s">
        <v>3354</v>
      </c>
      <c r="L1806" s="9">
        <v>44988</v>
      </c>
      <c r="M1806" s="13">
        <v>0.66296296296296298</v>
      </c>
      <c r="N1806" s="14">
        <v>204440003539690</v>
      </c>
      <c r="P1806" t="str">
        <f t="shared" si="28"/>
        <v/>
      </c>
    </row>
    <row r="1807" spans="1:16" ht="16" x14ac:dyDescent="0.2">
      <c r="A1807" s="8" t="s">
        <v>322</v>
      </c>
      <c r="B1807" s="7" t="s">
        <v>3487</v>
      </c>
      <c r="C1807" s="7" t="s">
        <v>2</v>
      </c>
      <c r="D1807" s="7" t="s">
        <v>3389</v>
      </c>
      <c r="E1807" s="7" t="str">
        <f>IF(OR(D1807="", D1807="___"),"", LEFT(D1807,FIND(" &gt;",D1807)-1))</f>
        <v>Success</v>
      </c>
      <c r="F1807" s="7" t="str">
        <f>IF(OR(E1807="Success",E1807="Qualified Success"),"Current",IF(E1807="Failure",IF(RIGHT(D1807,6)="Future","Future",IF(RIGHT(D1807,10)="Irrelevant","Irrelevant","Current")),""))</f>
        <v>Current</v>
      </c>
      <c r="G1807" s="7" t="str">
        <f>IF(OR(ISBLANK(D1807),D1807="Unclassifiable &gt;"),"",IF(ISNUMBER(SEARCH("Utterance",D1807)),"Utterance",IF(ISNUMBER(SEARCH("Response",D1807)),"Response",IF(ISNUMBER(SEARCH("Interaction",D1807)),"Interaction",IF(ISNUMBER(SEARCH("System",D1807)),"System","")))))</f>
        <v/>
      </c>
      <c r="H1807" s="7" t="str">
        <f>IF(G1807="Utterance", IF(ISNUMBER(SEARCH("Unrecognized",D1807)), "Unrecognized", IF(ISNUMBER(SEARCH("Mismatched",D1807)), "Mismatched", IF(ISNUMBER(SEARCH("False Positive",D1807)), "False Positive", "Irrelevant"))), "")</f>
        <v/>
      </c>
      <c r="J1807" s="7" t="s">
        <v>3758</v>
      </c>
      <c r="K1807" s="7" t="s">
        <v>3354</v>
      </c>
      <c r="L1807" s="9">
        <v>44988</v>
      </c>
      <c r="M1807" s="13">
        <v>0.66343750000000001</v>
      </c>
      <c r="N1807" s="14">
        <v>204440003539690</v>
      </c>
      <c r="O1807" s="7">
        <f>IF(LEN(TRIM($A1807))=0,0,LEN($A1807)-LEN(SUBSTITUTE($A1807," ",""))+1)</f>
        <v>4</v>
      </c>
      <c r="P1807">
        <f t="shared" si="28"/>
        <v>3411</v>
      </c>
    </row>
    <row r="1808" spans="1:16" ht="32" x14ac:dyDescent="0.2">
      <c r="A1808" s="8" t="s">
        <v>3366</v>
      </c>
      <c r="C1808" s="7" t="s">
        <v>4</v>
      </c>
      <c r="K1808" s="7" t="s">
        <v>3354</v>
      </c>
      <c r="L1808" s="9">
        <v>44988</v>
      </c>
      <c r="M1808" s="13">
        <v>0.66344907407407405</v>
      </c>
      <c r="N1808" s="14">
        <v>204440003539690</v>
      </c>
      <c r="P1808" t="str">
        <f t="shared" si="28"/>
        <v/>
      </c>
    </row>
    <row r="1809" spans="1:16" ht="32" x14ac:dyDescent="0.2">
      <c r="A1809" s="8" t="s">
        <v>268</v>
      </c>
      <c r="C1809" s="7" t="s">
        <v>4</v>
      </c>
      <c r="K1809" s="7" t="s">
        <v>3354</v>
      </c>
      <c r="L1809" s="9">
        <v>44988</v>
      </c>
      <c r="M1809" s="13">
        <v>0.66344907407407405</v>
      </c>
      <c r="N1809" s="14">
        <v>204440003539690</v>
      </c>
      <c r="P1809" t="str">
        <f t="shared" si="28"/>
        <v/>
      </c>
    </row>
    <row r="1810" spans="1:16" ht="16" x14ac:dyDescent="0.2">
      <c r="A1810" s="8" t="s">
        <v>269</v>
      </c>
      <c r="B1810" s="7" t="s">
        <v>3487</v>
      </c>
      <c r="C1810" s="7" t="s">
        <v>2</v>
      </c>
      <c r="D1810" s="7" t="s">
        <v>3389</v>
      </c>
      <c r="E1810" s="7" t="str">
        <f>IF(OR(D1810="", D1810="___"),"", LEFT(D1810,FIND(" &gt;",D1810)-1))</f>
        <v>Success</v>
      </c>
      <c r="F1810" s="7" t="str">
        <f>IF(OR(E1810="Success",E1810="Qualified Success"),"Current",IF(E1810="Failure",IF(RIGHT(D1810,6)="Future","Future",IF(RIGHT(D1810,10)="Irrelevant","Irrelevant","Current")),""))</f>
        <v>Current</v>
      </c>
      <c r="G1810" s="7" t="str">
        <f>IF(OR(ISBLANK(D1810),D1810="Unclassifiable &gt;"),"",IF(ISNUMBER(SEARCH("Utterance",D1810)),"Utterance",IF(ISNUMBER(SEARCH("Response",D1810)),"Response",IF(ISNUMBER(SEARCH("Interaction",D1810)),"Interaction",IF(ISNUMBER(SEARCH("System",D1810)),"System","")))))</f>
        <v/>
      </c>
      <c r="H1810" s="7" t="str">
        <f>IF(G1810="Utterance", IF(ISNUMBER(SEARCH("Unrecognized",D1810)), "Unrecognized", IF(ISNUMBER(SEARCH("Mismatched",D1810)), "Mismatched", IF(ISNUMBER(SEARCH("False Positive",D1810)), "False Positive", "Irrelevant"))), "")</f>
        <v/>
      </c>
      <c r="J1810" s="7" t="s">
        <v>3428</v>
      </c>
      <c r="K1810" s="7" t="s">
        <v>3354</v>
      </c>
      <c r="L1810" s="9">
        <v>44988</v>
      </c>
      <c r="M1810" s="13">
        <v>0.66782407407407407</v>
      </c>
      <c r="N1810" s="14">
        <v>202000515904893</v>
      </c>
      <c r="O1810" s="7">
        <f>IF(LEN(TRIM($A1810))=0,0,LEN($A1810)-LEN(SUBSTITUTE($A1810," ",""))+1)</f>
        <v>3</v>
      </c>
      <c r="P1810">
        <f t="shared" si="28"/>
        <v>3411</v>
      </c>
    </row>
    <row r="1811" spans="1:16" ht="64" x14ac:dyDescent="0.2">
      <c r="A1811" s="8" t="s">
        <v>270</v>
      </c>
      <c r="C1811" s="7" t="s">
        <v>4</v>
      </c>
      <c r="K1811" s="7" t="s">
        <v>3354</v>
      </c>
      <c r="L1811" s="9">
        <v>44988</v>
      </c>
      <c r="M1811" s="13">
        <v>0.66782407407407407</v>
      </c>
      <c r="N1811" s="14">
        <v>202000515904893</v>
      </c>
      <c r="P1811" t="str">
        <f t="shared" si="28"/>
        <v/>
      </c>
    </row>
    <row r="1812" spans="1:16" ht="16" x14ac:dyDescent="0.2">
      <c r="A1812" s="8" t="s">
        <v>259</v>
      </c>
      <c r="B1812" s="7" t="s">
        <v>3487</v>
      </c>
      <c r="C1812" s="7" t="s">
        <v>2</v>
      </c>
      <c r="D1812" s="7" t="s">
        <v>3389</v>
      </c>
      <c r="E1812" s="7" t="str">
        <f>IF(OR(D1812="", D1812="___"),"", LEFT(D1812,FIND(" &gt;",D1812)-1))</f>
        <v>Success</v>
      </c>
      <c r="F1812" s="7" t="str">
        <f>IF(OR(E1812="Success",E1812="Qualified Success"),"Current",IF(E1812="Failure",IF(RIGHT(D1812,6)="Future","Future",IF(RIGHT(D1812,10)="Irrelevant","Irrelevant","Current")),""))</f>
        <v>Current</v>
      </c>
      <c r="G1812" s="7" t="str">
        <f>IF(OR(ISBLANK(D1812),D1812="Unclassifiable &gt;"),"",IF(ISNUMBER(SEARCH("Utterance",D1812)),"Utterance",IF(ISNUMBER(SEARCH("Response",D1812)),"Response",IF(ISNUMBER(SEARCH("Interaction",D1812)),"Interaction",IF(ISNUMBER(SEARCH("System",D1812)),"System","")))))</f>
        <v/>
      </c>
      <c r="H1812" s="7" t="str">
        <f>IF(G1812="Utterance", IF(ISNUMBER(SEARCH("Unrecognized",D1812)), "Unrecognized", IF(ISNUMBER(SEARCH("Mismatched",D1812)), "Mismatched", IF(ISNUMBER(SEARCH("False Positive",D1812)), "False Positive", "Irrelevant"))), "")</f>
        <v/>
      </c>
      <c r="J1812" s="7" t="s">
        <v>3743</v>
      </c>
      <c r="K1812" s="7" t="s">
        <v>3354</v>
      </c>
      <c r="L1812" s="9">
        <v>44988</v>
      </c>
      <c r="M1812" s="13">
        <v>0.66855324074074074</v>
      </c>
      <c r="N1812" s="14">
        <v>204440003539690</v>
      </c>
      <c r="O1812" s="7">
        <f>IF(LEN(TRIM($A1812))=0,0,LEN($A1812)-LEN(SUBSTITUTE($A1812," ",""))+1)</f>
        <v>4</v>
      </c>
      <c r="P1812">
        <f t="shared" si="28"/>
        <v>3411</v>
      </c>
    </row>
    <row r="1813" spans="1:16" ht="224" x14ac:dyDescent="0.2">
      <c r="A1813" s="8" t="s">
        <v>3578</v>
      </c>
      <c r="C1813" s="7" t="s">
        <v>4</v>
      </c>
      <c r="K1813" s="7" t="s">
        <v>3354</v>
      </c>
      <c r="L1813" s="9">
        <v>44988</v>
      </c>
      <c r="M1813" s="13">
        <v>0.66856481481481478</v>
      </c>
      <c r="N1813" s="14">
        <v>204440003539690</v>
      </c>
      <c r="P1813" t="str">
        <f t="shared" si="28"/>
        <v/>
      </c>
    </row>
    <row r="1814" spans="1:16" ht="16" x14ac:dyDescent="0.2">
      <c r="A1814" s="8" t="s">
        <v>280</v>
      </c>
      <c r="C1814" s="7" t="s">
        <v>2</v>
      </c>
      <c r="D1814" s="7" t="s">
        <v>3389</v>
      </c>
      <c r="E1814" s="7" t="str">
        <f>IF(OR(D1814="", D1814="___"),"", LEFT(D1814,FIND(" &gt;",D1814)-1))</f>
        <v>Success</v>
      </c>
      <c r="F1814" s="7" t="str">
        <f>IF(OR(E1814="Success",E1814="Qualified Success"),"Current",IF(E1814="Failure",IF(RIGHT(D1814,6)="Future","Future",IF(RIGHT(D1814,10)="Irrelevant","Irrelevant","Current")),""))</f>
        <v>Current</v>
      </c>
      <c r="G1814" s="7" t="str">
        <f>IF(OR(ISBLANK(D1814),D1814="Unclassifiable &gt;"),"",IF(ISNUMBER(SEARCH("Utterance",D1814)),"Utterance",IF(ISNUMBER(SEARCH("Response",D1814)),"Response",IF(ISNUMBER(SEARCH("Interaction",D1814)),"Interaction",IF(ISNUMBER(SEARCH("System",D1814)),"System","")))))</f>
        <v/>
      </c>
      <c r="H1814" s="7" t="str">
        <f>IF(G1814="Utterance", IF(ISNUMBER(SEARCH("Unrecognized",D1814)), "Unrecognized", IF(ISNUMBER(SEARCH("Mismatched",D1814)), "Mismatched", IF(ISNUMBER(SEARCH("False Positive",D1814)), "False Positive", "Irrelevant"))), "")</f>
        <v/>
      </c>
      <c r="J1814" s="7" t="s">
        <v>3743</v>
      </c>
      <c r="K1814" s="7" t="s">
        <v>3354</v>
      </c>
      <c r="L1814" s="9">
        <v>44988</v>
      </c>
      <c r="M1814" s="13">
        <v>0.66862268518518519</v>
      </c>
      <c r="N1814" s="14">
        <v>204440003539690</v>
      </c>
      <c r="O1814" s="7">
        <f>IF(LEN(TRIM($A1814))=0,0,LEN($A1814)-LEN(SUBSTITUTE($A1814," ",""))+1)</f>
        <v>3</v>
      </c>
      <c r="P1814">
        <f t="shared" si="28"/>
        <v>3411</v>
      </c>
    </row>
    <row r="1815" spans="1:16" ht="112" x14ac:dyDescent="0.2">
      <c r="A1815" s="8" t="s">
        <v>2681</v>
      </c>
      <c r="C1815" s="7" t="s">
        <v>4</v>
      </c>
      <c r="K1815" s="7" t="s">
        <v>3354</v>
      </c>
      <c r="L1815" s="9">
        <v>44988</v>
      </c>
      <c r="M1815" s="13">
        <v>0.66862268518518519</v>
      </c>
      <c r="N1815" s="14">
        <v>204440003539690</v>
      </c>
      <c r="P1815" t="str">
        <f t="shared" si="28"/>
        <v/>
      </c>
    </row>
    <row r="1816" spans="1:16" ht="16" x14ac:dyDescent="0.2">
      <c r="A1816" s="8" t="s">
        <v>322</v>
      </c>
      <c r="B1816" s="7" t="s">
        <v>3487</v>
      </c>
      <c r="C1816" s="7" t="s">
        <v>2</v>
      </c>
      <c r="D1816" s="7" t="s">
        <v>3389</v>
      </c>
      <c r="E1816" s="7" t="str">
        <f>IF(OR(D1816="", D1816="___"),"", LEFT(D1816,FIND(" &gt;",D1816)-1))</f>
        <v>Success</v>
      </c>
      <c r="F1816" s="7" t="str">
        <f>IF(OR(E1816="Success",E1816="Qualified Success"),"Current",IF(E1816="Failure",IF(RIGHT(D1816,6)="Future","Future",IF(RIGHT(D1816,10)="Irrelevant","Irrelevant","Current")),""))</f>
        <v>Current</v>
      </c>
      <c r="G1816" s="7" t="str">
        <f>IF(OR(ISBLANK(D1816),D1816="Unclassifiable &gt;"),"",IF(ISNUMBER(SEARCH("Utterance",D1816)),"Utterance",IF(ISNUMBER(SEARCH("Response",D1816)),"Response",IF(ISNUMBER(SEARCH("Interaction",D1816)),"Interaction",IF(ISNUMBER(SEARCH("System",D1816)),"System","")))))</f>
        <v/>
      </c>
      <c r="H1816" s="7" t="str">
        <f>IF(G1816="Utterance", IF(ISNUMBER(SEARCH("Unrecognized",D1816)), "Unrecognized", IF(ISNUMBER(SEARCH("Mismatched",D1816)), "Mismatched", IF(ISNUMBER(SEARCH("False Positive",D1816)), "False Positive", "Irrelevant"))), "")</f>
        <v/>
      </c>
      <c r="J1816" s="7" t="s">
        <v>3758</v>
      </c>
      <c r="K1816" s="7" t="s">
        <v>3354</v>
      </c>
      <c r="L1816" s="9">
        <v>44988</v>
      </c>
      <c r="M1816" s="13">
        <v>0.66888888888888898</v>
      </c>
      <c r="N1816" s="14">
        <v>204440003539690</v>
      </c>
      <c r="O1816" s="7">
        <f>IF(LEN(TRIM($A1816))=0,0,LEN($A1816)-LEN(SUBSTITUTE($A1816," ",""))+1)</f>
        <v>4</v>
      </c>
      <c r="P1816">
        <f t="shared" si="28"/>
        <v>3411</v>
      </c>
    </row>
    <row r="1817" spans="1:16" ht="32" x14ac:dyDescent="0.2">
      <c r="A1817" s="8" t="s">
        <v>3366</v>
      </c>
      <c r="C1817" s="7" t="s">
        <v>4</v>
      </c>
      <c r="K1817" s="7" t="s">
        <v>3354</v>
      </c>
      <c r="L1817" s="9">
        <v>44988</v>
      </c>
      <c r="M1817" s="13">
        <v>0.66888888888888898</v>
      </c>
      <c r="N1817" s="14">
        <v>204440003539690</v>
      </c>
      <c r="P1817" t="str">
        <f t="shared" si="28"/>
        <v/>
      </c>
    </row>
    <row r="1818" spans="1:16" ht="32" x14ac:dyDescent="0.2">
      <c r="A1818" s="8" t="s">
        <v>268</v>
      </c>
      <c r="C1818" s="7" t="s">
        <v>4</v>
      </c>
      <c r="K1818" s="7" t="s">
        <v>3354</v>
      </c>
      <c r="L1818" s="9">
        <v>44988</v>
      </c>
      <c r="M1818" s="13">
        <v>0.66888888888888898</v>
      </c>
      <c r="N1818" s="14">
        <v>204440003539690</v>
      </c>
      <c r="P1818" t="str">
        <f t="shared" si="28"/>
        <v/>
      </c>
    </row>
    <row r="1819" spans="1:16" ht="16" x14ac:dyDescent="0.2">
      <c r="A1819" s="8" t="s">
        <v>259</v>
      </c>
      <c r="B1819" s="7" t="s">
        <v>3487</v>
      </c>
      <c r="C1819" s="7" t="s">
        <v>2</v>
      </c>
      <c r="D1819" s="7" t="s">
        <v>3389</v>
      </c>
      <c r="E1819" s="7" t="str">
        <f>IF(OR(D1819="", D1819="___"),"", LEFT(D1819,FIND(" &gt;",D1819)-1))</f>
        <v>Success</v>
      </c>
      <c r="F1819" s="7" t="str">
        <f>IF(OR(E1819="Success",E1819="Qualified Success"),"Current",IF(E1819="Failure",IF(RIGHT(D1819,6)="Future","Future",IF(RIGHT(D1819,10)="Irrelevant","Irrelevant","Current")),""))</f>
        <v>Current</v>
      </c>
      <c r="G1819" s="7" t="str">
        <f>IF(OR(ISBLANK(D1819),D1819="Unclassifiable &gt;"),"",IF(ISNUMBER(SEARCH("Utterance",D1819)),"Utterance",IF(ISNUMBER(SEARCH("Response",D1819)),"Response",IF(ISNUMBER(SEARCH("Interaction",D1819)),"Interaction",IF(ISNUMBER(SEARCH("System",D1819)),"System","")))))</f>
        <v/>
      </c>
      <c r="H1819" s="7" t="str">
        <f>IF(G1819="Utterance", IF(ISNUMBER(SEARCH("Unrecognized",D1819)), "Unrecognized", IF(ISNUMBER(SEARCH("Mismatched",D1819)), "Mismatched", IF(ISNUMBER(SEARCH("False Positive",D1819)), "False Positive", "Irrelevant"))), "")</f>
        <v/>
      </c>
      <c r="J1819" s="7" t="s">
        <v>3743</v>
      </c>
      <c r="K1819" s="7" t="s">
        <v>3354</v>
      </c>
      <c r="L1819" s="9">
        <v>44988</v>
      </c>
      <c r="M1819" s="13">
        <v>0.67020833333333341</v>
      </c>
      <c r="N1819" s="14">
        <v>204440003490939</v>
      </c>
      <c r="O1819" s="7">
        <f>IF(LEN(TRIM($A1819))=0,0,LEN($A1819)-LEN(SUBSTITUTE($A1819," ",""))+1)</f>
        <v>4</v>
      </c>
      <c r="P1819">
        <f t="shared" si="28"/>
        <v>3411</v>
      </c>
    </row>
    <row r="1820" spans="1:16" ht="224" x14ac:dyDescent="0.2">
      <c r="A1820" s="8" t="s">
        <v>3579</v>
      </c>
      <c r="C1820" s="7" t="s">
        <v>4</v>
      </c>
      <c r="K1820" s="7" t="s">
        <v>3354</v>
      </c>
      <c r="L1820" s="9">
        <v>44988</v>
      </c>
      <c r="M1820" s="13">
        <v>0.67023148148148148</v>
      </c>
      <c r="N1820" s="14">
        <v>204440003490939</v>
      </c>
      <c r="P1820" t="str">
        <f t="shared" si="28"/>
        <v/>
      </c>
    </row>
    <row r="1821" spans="1:16" ht="16" x14ac:dyDescent="0.2">
      <c r="A1821" s="8" t="s">
        <v>260</v>
      </c>
      <c r="C1821" s="7" t="s">
        <v>2</v>
      </c>
      <c r="D1821" s="7" t="s">
        <v>3389</v>
      </c>
      <c r="E1821" s="7" t="str">
        <f>IF(OR(D1821="", D1821="___"),"", LEFT(D1821,FIND(" &gt;",D1821)-1))</f>
        <v>Success</v>
      </c>
      <c r="F1821" s="7" t="str">
        <f>IF(OR(E1821="Success",E1821="Qualified Success"),"Current",IF(E1821="Failure",IF(RIGHT(D1821,6)="Future","Future",IF(RIGHT(D1821,10)="Irrelevant","Irrelevant","Current")),""))</f>
        <v>Current</v>
      </c>
      <c r="G1821" s="7" t="str">
        <f>IF(OR(ISBLANK(D1821),D1821="Unclassifiable &gt;"),"",IF(ISNUMBER(SEARCH("Utterance",D1821)),"Utterance",IF(ISNUMBER(SEARCH("Response",D1821)),"Response",IF(ISNUMBER(SEARCH("Interaction",D1821)),"Interaction",IF(ISNUMBER(SEARCH("System",D1821)),"System","")))))</f>
        <v/>
      </c>
      <c r="H1821" s="7" t="str">
        <f>IF(G1821="Utterance", IF(ISNUMBER(SEARCH("Unrecognized",D1821)), "Unrecognized", IF(ISNUMBER(SEARCH("Mismatched",D1821)), "Mismatched", IF(ISNUMBER(SEARCH("False Positive",D1821)), "False Positive", "Irrelevant"))), "")</f>
        <v/>
      </c>
      <c r="J1821" s="7" t="s">
        <v>3743</v>
      </c>
      <c r="K1821" s="7" t="s">
        <v>3354</v>
      </c>
      <c r="L1821" s="9">
        <v>44988</v>
      </c>
      <c r="M1821" s="13">
        <v>0.67055555555555557</v>
      </c>
      <c r="N1821" s="14">
        <v>204440003490939</v>
      </c>
      <c r="O1821" s="7">
        <f>IF(LEN(TRIM($A1821))=0,0,LEN($A1821)-LEN(SUBSTITUTE($A1821," ",""))+1)</f>
        <v>6</v>
      </c>
      <c r="P1821">
        <f t="shared" si="28"/>
        <v>3411</v>
      </c>
    </row>
    <row r="1822" spans="1:16" ht="48" x14ac:dyDescent="0.2">
      <c r="A1822" s="8" t="s">
        <v>261</v>
      </c>
      <c r="C1822" s="7" t="s">
        <v>4</v>
      </c>
      <c r="K1822" s="7" t="s">
        <v>3354</v>
      </c>
      <c r="L1822" s="9">
        <v>44988</v>
      </c>
      <c r="M1822" s="13">
        <v>0.67055555555555557</v>
      </c>
      <c r="N1822" s="14">
        <v>204440003490939</v>
      </c>
      <c r="P1822" t="str">
        <f t="shared" si="28"/>
        <v/>
      </c>
    </row>
    <row r="1823" spans="1:16" x14ac:dyDescent="0.2">
      <c r="A1823" s="10">
        <v>45291</v>
      </c>
      <c r="C1823" s="7" t="s">
        <v>2</v>
      </c>
      <c r="D1823" s="7" t="s">
        <v>3389</v>
      </c>
      <c r="E1823" s="7" t="str">
        <f>IF(OR(D1823="", D1823="___"),"", LEFT(D1823,FIND(" &gt;",D1823)-1))</f>
        <v>Success</v>
      </c>
      <c r="F1823" s="7" t="str">
        <f>IF(OR(E1823="Success",E1823="Qualified Success"),"Current",IF(E1823="Failure",IF(RIGHT(D1823,6)="Future","Future",IF(RIGHT(D1823,10)="Irrelevant","Irrelevant","Current")),""))</f>
        <v>Current</v>
      </c>
      <c r="G1823" s="7" t="str">
        <f>IF(OR(ISBLANK(D1823),D1823="Unclassifiable &gt;"),"",IF(ISNUMBER(SEARCH("Utterance",D1823)),"Utterance",IF(ISNUMBER(SEARCH("Response",D1823)),"Response",IF(ISNUMBER(SEARCH("Interaction",D1823)),"Interaction",IF(ISNUMBER(SEARCH("System",D1823)),"System","")))))</f>
        <v/>
      </c>
      <c r="H1823" s="7" t="str">
        <f>IF(G1823="Utterance", IF(ISNUMBER(SEARCH("Unrecognized",D1823)), "Unrecognized", IF(ISNUMBER(SEARCH("Mismatched",D1823)), "Mismatched", IF(ISNUMBER(SEARCH("False Positive",D1823)), "False Positive", "Irrelevant"))), "")</f>
        <v/>
      </c>
      <c r="J1823" s="7" t="s">
        <v>3743</v>
      </c>
      <c r="K1823" s="7" t="s">
        <v>3354</v>
      </c>
      <c r="L1823" s="9">
        <v>44988</v>
      </c>
      <c r="M1823" s="13">
        <v>0.67069444444444448</v>
      </c>
      <c r="N1823" s="14">
        <v>204440003490939</v>
      </c>
      <c r="O1823" s="7">
        <f>IF(LEN(TRIM($A1823))=0,0,LEN($A1823)-LEN(SUBSTITUTE($A1823," ",""))+1)</f>
        <v>1</v>
      </c>
      <c r="P1823">
        <f t="shared" si="28"/>
        <v>3411</v>
      </c>
    </row>
    <row r="1824" spans="1:16" ht="224" x14ac:dyDescent="0.2">
      <c r="A1824" s="8" t="s">
        <v>1990</v>
      </c>
      <c r="C1824" s="7" t="s">
        <v>4</v>
      </c>
      <c r="K1824" s="7" t="s">
        <v>3354</v>
      </c>
      <c r="L1824" s="9">
        <v>44988</v>
      </c>
      <c r="M1824" s="13">
        <v>0.67070601851851841</v>
      </c>
      <c r="N1824" s="14">
        <v>204440003490939</v>
      </c>
      <c r="P1824" t="str">
        <f t="shared" si="28"/>
        <v/>
      </c>
    </row>
    <row r="1825" spans="1:16" ht="16" x14ac:dyDescent="0.2">
      <c r="A1825" s="8" t="s">
        <v>1852</v>
      </c>
      <c r="C1825" s="7" t="s">
        <v>2</v>
      </c>
      <c r="D1825" s="7" t="s">
        <v>3389</v>
      </c>
      <c r="E1825" s="7" t="str">
        <f>IF(OR(D1825="", D1825="___"),"", LEFT(D1825,FIND(" &gt;",D1825)-1))</f>
        <v>Success</v>
      </c>
      <c r="F1825" s="7" t="str">
        <f>IF(OR(E1825="Success",E1825="Qualified Success"),"Current",IF(E1825="Failure",IF(RIGHT(D1825,6)="Future","Future",IF(RIGHT(D1825,10)="Irrelevant","Irrelevant","Current")),""))</f>
        <v>Current</v>
      </c>
      <c r="G1825" s="7" t="str">
        <f>IF(OR(ISBLANK(D1825),D1825="Unclassifiable &gt;"),"",IF(ISNUMBER(SEARCH("Utterance",D1825)),"Utterance",IF(ISNUMBER(SEARCH("Response",D1825)),"Response",IF(ISNUMBER(SEARCH("Interaction",D1825)),"Interaction",IF(ISNUMBER(SEARCH("System",D1825)),"System","")))))</f>
        <v/>
      </c>
      <c r="H1825" s="7" t="str">
        <f>IF(G1825="Utterance", IF(ISNUMBER(SEARCH("Unrecognized",D1825)), "Unrecognized", IF(ISNUMBER(SEARCH("Mismatched",D1825)), "Mismatched", IF(ISNUMBER(SEARCH("False Positive",D1825)), "False Positive", "Irrelevant"))), "")</f>
        <v/>
      </c>
      <c r="J1825" s="7" t="s">
        <v>3428</v>
      </c>
      <c r="K1825" s="7" t="s">
        <v>3354</v>
      </c>
      <c r="L1825" s="9">
        <v>44988</v>
      </c>
      <c r="M1825" s="13">
        <v>0.67090277777777774</v>
      </c>
      <c r="N1825" s="14">
        <v>204440003486303</v>
      </c>
      <c r="O1825" s="7">
        <f>IF(LEN(TRIM($A1825))=0,0,LEN($A1825)-LEN(SUBSTITUTE($A1825," ",""))+1)</f>
        <v>7</v>
      </c>
      <c r="P1825">
        <f t="shared" si="28"/>
        <v>3411</v>
      </c>
    </row>
    <row r="1826" spans="1:16" ht="64" x14ac:dyDescent="0.2">
      <c r="A1826" s="8" t="s">
        <v>254</v>
      </c>
      <c r="C1826" s="7" t="s">
        <v>4</v>
      </c>
      <c r="K1826" s="7" t="s">
        <v>3354</v>
      </c>
      <c r="L1826" s="9">
        <v>44988</v>
      </c>
      <c r="M1826" s="13">
        <v>0.67090277777777774</v>
      </c>
      <c r="N1826" s="14">
        <v>204440003486303</v>
      </c>
      <c r="P1826" t="str">
        <f t="shared" si="28"/>
        <v/>
      </c>
    </row>
    <row r="1827" spans="1:16" ht="16" x14ac:dyDescent="0.2">
      <c r="A1827" s="8" t="s">
        <v>2566</v>
      </c>
      <c r="C1827" s="7" t="s">
        <v>2</v>
      </c>
      <c r="D1827" s="7" t="s">
        <v>3389</v>
      </c>
      <c r="E1827" s="7" t="str">
        <f>IF(OR(D1827="", D1827="___"),"", LEFT(D1827,FIND(" &gt;",D1827)-1))</f>
        <v>Success</v>
      </c>
      <c r="F1827" s="7" t="str">
        <f>IF(OR(E1827="Success",E1827="Qualified Success"),"Current",IF(E1827="Failure",IF(RIGHT(D1827,6)="Future","Future",IF(RIGHT(D1827,10)="Irrelevant","Irrelevant","Current")),""))</f>
        <v>Current</v>
      </c>
      <c r="G1827" s="7" t="str">
        <f>IF(OR(ISBLANK(D1827),D1827="Unclassifiable &gt;"),"",IF(ISNUMBER(SEARCH("Utterance",D1827)),"Utterance",IF(ISNUMBER(SEARCH("Response",D1827)),"Response",IF(ISNUMBER(SEARCH("Interaction",D1827)),"Interaction",IF(ISNUMBER(SEARCH("System",D1827)),"System","")))))</f>
        <v/>
      </c>
      <c r="H1827" s="7" t="str">
        <f>IF(G1827="Utterance", IF(ISNUMBER(SEARCH("Unrecognized",D1827)), "Unrecognized", IF(ISNUMBER(SEARCH("Mismatched",D1827)), "Mismatched", IF(ISNUMBER(SEARCH("False Positive",D1827)), "False Positive", "Irrelevant"))), "")</f>
        <v/>
      </c>
      <c r="J1827" s="7" t="s">
        <v>3755</v>
      </c>
      <c r="K1827" s="7" t="s">
        <v>3354</v>
      </c>
      <c r="L1827" s="9">
        <v>44988</v>
      </c>
      <c r="M1827" s="13">
        <v>0.67130787037037043</v>
      </c>
      <c r="N1827" s="14">
        <v>204440003510866</v>
      </c>
      <c r="O1827" s="7">
        <f>IF(LEN(TRIM($A1827))=0,0,LEN($A1827)-LEN(SUBSTITUTE($A1827," ",""))+1)</f>
        <v>2</v>
      </c>
      <c r="P1827">
        <f t="shared" si="28"/>
        <v>3411</v>
      </c>
    </row>
    <row r="1828" spans="1:16" ht="192" x14ac:dyDescent="0.2">
      <c r="A1828" s="8" t="s">
        <v>663</v>
      </c>
      <c r="C1828" s="7" t="s">
        <v>4</v>
      </c>
      <c r="K1828" s="7" t="s">
        <v>3354</v>
      </c>
      <c r="L1828" s="9">
        <v>44988</v>
      </c>
      <c r="M1828" s="13">
        <v>0.67131944444444447</v>
      </c>
      <c r="N1828" s="14">
        <v>204440003510866</v>
      </c>
      <c r="P1828" t="str">
        <f t="shared" si="28"/>
        <v/>
      </c>
    </row>
    <row r="1829" spans="1:16" ht="16" x14ac:dyDescent="0.2">
      <c r="A1829" s="8" t="s">
        <v>2350</v>
      </c>
      <c r="C1829" s="7" t="s">
        <v>2</v>
      </c>
      <c r="D1829" s="7" t="s">
        <v>3400</v>
      </c>
      <c r="E1829" s="7" t="str">
        <f>IF(OR(D1829="", D1829="___"),"", LEFT(D1829,FIND(" &gt;",D1829)-1))</f>
        <v>Failure</v>
      </c>
      <c r="F1829" s="7" t="str">
        <f>IF(OR(E1829="Success",E1829="Qualified Success"),"Current",IF(E1829="Failure",IF(RIGHT(D1829,6)="Future","Future",IF(RIGHT(D1829,10)="Irrelevant","Irrelevant","Current")),""))</f>
        <v>Current</v>
      </c>
      <c r="G1829" s="7" t="str">
        <f>IF(OR(ISBLANK(D1829),D1829="Unclassifiable &gt;"),"",IF(ISNUMBER(SEARCH("Utterance",D1829)),"Utterance",IF(ISNUMBER(SEARCH("Response",D1829)),"Response",IF(ISNUMBER(SEARCH("Interaction",D1829)),"Interaction",IF(ISNUMBER(SEARCH("System",D1829)),"System","")))))</f>
        <v>Interaction</v>
      </c>
      <c r="H1829" s="7" t="str">
        <f>IF(G1829="Utterance", IF(ISNUMBER(SEARCH("Unrecognized",D1829)), "Unrecognized", IF(ISNUMBER(SEARCH("Mismatched",D1829)), "Mismatched", IF(ISNUMBER(SEARCH("False Positive",D1829)), "False Positive", "Irrelevant"))), "")</f>
        <v/>
      </c>
      <c r="J1829" s="7" t="s">
        <v>3443</v>
      </c>
      <c r="K1829" s="7" t="s">
        <v>3353</v>
      </c>
      <c r="L1829" s="9">
        <v>44988</v>
      </c>
      <c r="M1829" s="13">
        <v>0.67142361111111104</v>
      </c>
      <c r="N1829" s="14">
        <v>204440003503036</v>
      </c>
      <c r="O1829" s="7">
        <f>IF(LEN(TRIM($A1829))=0,0,LEN($A1829)-LEN(SUBSTITUTE($A1829," ",""))+1)</f>
        <v>1</v>
      </c>
      <c r="P1829">
        <f t="shared" si="28"/>
        <v>412</v>
      </c>
    </row>
    <row r="1830" spans="1:16" ht="112" x14ac:dyDescent="0.2">
      <c r="A1830" s="8" t="s">
        <v>298</v>
      </c>
      <c r="C1830" s="7" t="s">
        <v>4</v>
      </c>
      <c r="K1830" s="7" t="s">
        <v>3353</v>
      </c>
      <c r="L1830" s="9">
        <v>44988</v>
      </c>
      <c r="M1830" s="13">
        <v>0.67142361111111104</v>
      </c>
      <c r="N1830" s="14">
        <v>204440003503036</v>
      </c>
      <c r="P1830" t="str">
        <f t="shared" si="28"/>
        <v/>
      </c>
    </row>
    <row r="1831" spans="1:16" ht="16" x14ac:dyDescent="0.2">
      <c r="A1831" s="8" t="s">
        <v>2349</v>
      </c>
      <c r="C1831" s="7" t="s">
        <v>2</v>
      </c>
      <c r="D1831" s="7" t="s">
        <v>3400</v>
      </c>
      <c r="E1831" s="7" t="str">
        <f>IF(OR(D1831="", D1831="___"),"", LEFT(D1831,FIND(" &gt;",D1831)-1))</f>
        <v>Failure</v>
      </c>
      <c r="F1831" s="7" t="str">
        <f>IF(OR(E1831="Success",E1831="Qualified Success"),"Current",IF(E1831="Failure",IF(RIGHT(D1831,6)="Future","Future",IF(RIGHT(D1831,10)="Irrelevant","Irrelevant","Current")),""))</f>
        <v>Current</v>
      </c>
      <c r="G1831" s="7" t="str">
        <f>IF(OR(ISBLANK(D1831),D1831="Unclassifiable &gt;"),"",IF(ISNUMBER(SEARCH("Utterance",D1831)),"Utterance",IF(ISNUMBER(SEARCH("Response",D1831)),"Response",IF(ISNUMBER(SEARCH("Interaction",D1831)),"Interaction",IF(ISNUMBER(SEARCH("System",D1831)),"System","")))))</f>
        <v>Interaction</v>
      </c>
      <c r="H1831" s="7" t="str">
        <f>IF(G1831="Utterance", IF(ISNUMBER(SEARCH("Unrecognized",D1831)), "Unrecognized", IF(ISNUMBER(SEARCH("Mismatched",D1831)), "Mismatched", IF(ISNUMBER(SEARCH("False Positive",D1831)), "False Positive", "Irrelevant"))), "")</f>
        <v/>
      </c>
      <c r="J1831" s="7" t="s">
        <v>3443</v>
      </c>
      <c r="K1831" s="7" t="s">
        <v>3353</v>
      </c>
      <c r="L1831" s="9">
        <v>44988</v>
      </c>
      <c r="M1831" s="13">
        <v>0.67160879629629633</v>
      </c>
      <c r="N1831" s="14">
        <v>204440003503036</v>
      </c>
      <c r="O1831" s="7">
        <f>IF(LEN(TRIM($A1831))=0,0,LEN($A1831)-LEN(SUBSTITUTE($A1831," ",""))+1)</f>
        <v>2</v>
      </c>
      <c r="P1831">
        <f t="shared" si="28"/>
        <v>412</v>
      </c>
    </row>
    <row r="1832" spans="1:16" ht="112" x14ac:dyDescent="0.2">
      <c r="A1832" s="8" t="s">
        <v>298</v>
      </c>
      <c r="C1832" s="7" t="s">
        <v>4</v>
      </c>
      <c r="K1832" s="7" t="s">
        <v>3353</v>
      </c>
      <c r="L1832" s="9">
        <v>44988</v>
      </c>
      <c r="M1832" s="13">
        <v>0.67160879629629633</v>
      </c>
      <c r="N1832" s="14">
        <v>204440003503036</v>
      </c>
      <c r="P1832" t="str">
        <f t="shared" si="28"/>
        <v/>
      </c>
    </row>
    <row r="1833" spans="1:16" ht="16" x14ac:dyDescent="0.2">
      <c r="A1833" s="8" t="s">
        <v>302</v>
      </c>
      <c r="B1833" s="7" t="s">
        <v>3487</v>
      </c>
      <c r="C1833" s="7" t="s">
        <v>2</v>
      </c>
      <c r="D1833" s="7" t="s">
        <v>3389</v>
      </c>
      <c r="E1833" s="7" t="str">
        <f>IF(OR(D1833="", D1833="___"),"", LEFT(D1833,FIND(" &gt;",D1833)-1))</f>
        <v>Success</v>
      </c>
      <c r="F1833" s="7" t="str">
        <f>IF(OR(E1833="Success",E1833="Qualified Success"),"Current",IF(E1833="Failure",IF(RIGHT(D1833,6)="Future","Future",IF(RIGHT(D1833,10)="Irrelevant","Irrelevant","Current")),""))</f>
        <v>Current</v>
      </c>
      <c r="G1833" s="7" t="str">
        <f>IF(OR(ISBLANK(D1833),D1833="Unclassifiable &gt;"),"",IF(ISNUMBER(SEARCH("Utterance",D1833)),"Utterance",IF(ISNUMBER(SEARCH("Response",D1833)),"Response",IF(ISNUMBER(SEARCH("Interaction",D1833)),"Interaction",IF(ISNUMBER(SEARCH("System",D1833)),"System","")))))</f>
        <v/>
      </c>
      <c r="H1833" s="7" t="str">
        <f>IF(G1833="Utterance", IF(ISNUMBER(SEARCH("Unrecognized",D1833)), "Unrecognized", IF(ISNUMBER(SEARCH("Mismatched",D1833)), "Mismatched", IF(ISNUMBER(SEARCH("False Positive",D1833)), "False Positive", "Irrelevant"))), "")</f>
        <v/>
      </c>
      <c r="J1833" s="7" t="s">
        <v>3428</v>
      </c>
      <c r="K1833" s="7" t="s">
        <v>3353</v>
      </c>
      <c r="L1833" s="9">
        <v>44988</v>
      </c>
      <c r="M1833" s="13">
        <v>0.67178240740740736</v>
      </c>
      <c r="N1833" s="14">
        <v>204440003503036</v>
      </c>
      <c r="O1833" s="7">
        <f>IF(LEN(TRIM($A1833))=0,0,LEN($A1833)-LEN(SUBSTITUTE($A1833," ",""))+1)</f>
        <v>3</v>
      </c>
      <c r="P1833">
        <f t="shared" si="28"/>
        <v>3411</v>
      </c>
    </row>
    <row r="1834" spans="1:16" ht="64" x14ac:dyDescent="0.2">
      <c r="A1834" s="8" t="s">
        <v>220</v>
      </c>
      <c r="C1834" s="7" t="s">
        <v>4</v>
      </c>
      <c r="K1834" s="7" t="s">
        <v>3353</v>
      </c>
      <c r="L1834" s="9">
        <v>44988</v>
      </c>
      <c r="M1834" s="13">
        <v>0.67178240740740736</v>
      </c>
      <c r="N1834" s="14">
        <v>204440003503036</v>
      </c>
      <c r="P1834" t="str">
        <f t="shared" si="28"/>
        <v/>
      </c>
    </row>
    <row r="1835" spans="1:16" ht="16" x14ac:dyDescent="0.2">
      <c r="A1835" s="8" t="s">
        <v>2565</v>
      </c>
      <c r="C1835" s="7" t="s">
        <v>2</v>
      </c>
      <c r="D1835" s="7" t="s">
        <v>3391</v>
      </c>
      <c r="E1835" s="7" t="str">
        <f>IF(OR(D1835="", D1835="___"),"", LEFT(D1835,FIND(" &gt;",D1835)-1))</f>
        <v>Failure</v>
      </c>
      <c r="F1835" s="7" t="str">
        <f>IF(OR(E1835="Success",E1835="Qualified Success"),"Current",IF(E1835="Failure",IF(RIGHT(D1835,6)="Future","Future",IF(RIGHT(D1835,10)="Irrelevant","Irrelevant","Current")),""))</f>
        <v>Current</v>
      </c>
      <c r="G1835" s="7" t="str">
        <f>IF(OR(ISBLANK(D1835),D1835="Unclassifiable &gt;"),"",IF(ISNUMBER(SEARCH("Utterance",D1835)),"Utterance",IF(ISNUMBER(SEARCH("Response",D1835)),"Response",IF(ISNUMBER(SEARCH("Interaction",D1835)),"Interaction",IF(ISNUMBER(SEARCH("System",D1835)),"System","")))))</f>
        <v>Utterance</v>
      </c>
      <c r="H1835" s="7" t="str">
        <f>IF(G1835="Utterance", IF(ISNUMBER(SEARCH("Unrecognized",D1835)), "Unrecognized", IF(ISNUMBER(SEARCH("Mismatched",D1835)), "Mismatched", IF(ISNUMBER(SEARCH("False Positive",D1835)), "False Positive", "Irrelevant"))), "")</f>
        <v>Mismatched</v>
      </c>
      <c r="J1835" s="7" t="s">
        <v>3428</v>
      </c>
      <c r="K1835" s="7" t="s">
        <v>3354</v>
      </c>
      <c r="L1835" s="9">
        <v>44988</v>
      </c>
      <c r="M1835" s="13">
        <v>0.67218750000000005</v>
      </c>
      <c r="N1835" s="14">
        <v>204440003510866</v>
      </c>
      <c r="O1835" s="7">
        <f>IF(LEN(TRIM($A1835))=0,0,LEN($A1835)-LEN(SUBSTITUTE($A1835," ",""))+1)</f>
        <v>5</v>
      </c>
      <c r="P1835">
        <f t="shared" si="28"/>
        <v>705</v>
      </c>
    </row>
    <row r="1836" spans="1:16" ht="64" x14ac:dyDescent="0.2">
      <c r="A1836" s="8" t="s">
        <v>270</v>
      </c>
      <c r="C1836" s="7" t="s">
        <v>4</v>
      </c>
      <c r="K1836" s="7" t="s">
        <v>3354</v>
      </c>
      <c r="L1836" s="9">
        <v>44988</v>
      </c>
      <c r="M1836" s="13">
        <v>0.67218750000000005</v>
      </c>
      <c r="N1836" s="14">
        <v>204440003510866</v>
      </c>
      <c r="P1836" t="str">
        <f t="shared" si="28"/>
        <v/>
      </c>
    </row>
    <row r="1837" spans="1:16" ht="16" x14ac:dyDescent="0.2">
      <c r="A1837" s="8" t="s">
        <v>2369</v>
      </c>
      <c r="C1837" s="7" t="s">
        <v>2</v>
      </c>
      <c r="D1837" s="7" t="s">
        <v>3389</v>
      </c>
      <c r="E1837" s="7" t="str">
        <f>IF(OR(D1837="", D1837="___"),"", LEFT(D1837,FIND(" &gt;",D1837)-1))</f>
        <v>Success</v>
      </c>
      <c r="F1837" s="7" t="str">
        <f>IF(OR(E1837="Success",E1837="Qualified Success"),"Current",IF(E1837="Failure",IF(RIGHT(D1837,6)="Future","Future",IF(RIGHT(D1837,10)="Irrelevant","Irrelevant","Current")),""))</f>
        <v>Current</v>
      </c>
      <c r="G1837" s="7" t="str">
        <f>IF(OR(ISBLANK(D1837),D1837="Unclassifiable &gt;"),"",IF(ISNUMBER(SEARCH("Utterance",D1837)),"Utterance",IF(ISNUMBER(SEARCH("Response",D1837)),"Response",IF(ISNUMBER(SEARCH("Interaction",D1837)),"Interaction",IF(ISNUMBER(SEARCH("System",D1837)),"System","")))))</f>
        <v/>
      </c>
      <c r="H1837" s="7" t="str">
        <f>IF(G1837="Utterance", IF(ISNUMBER(SEARCH("Unrecognized",D1837)), "Unrecognized", IF(ISNUMBER(SEARCH("Mismatched",D1837)), "Mismatched", IF(ISNUMBER(SEARCH("False Positive",D1837)), "False Positive", "Irrelevant"))), "")</f>
        <v/>
      </c>
      <c r="J1837" s="7" t="s">
        <v>3758</v>
      </c>
      <c r="K1837" s="7" t="s">
        <v>3353</v>
      </c>
      <c r="L1837" s="9">
        <v>44988</v>
      </c>
      <c r="M1837" s="13">
        <v>0.67454861111111108</v>
      </c>
      <c r="N1837" s="14">
        <v>204440003503476</v>
      </c>
      <c r="O1837" s="7">
        <f>IF(LEN(TRIM($A1837))=0,0,LEN($A1837)-LEN(SUBSTITUTE($A1837," ",""))+1)</f>
        <v>8</v>
      </c>
      <c r="P1837">
        <f t="shared" si="28"/>
        <v>3411</v>
      </c>
    </row>
    <row r="1838" spans="1:16" ht="96" x14ac:dyDescent="0.2">
      <c r="A1838" s="8" t="s">
        <v>1885</v>
      </c>
      <c r="C1838" s="7" t="s">
        <v>4</v>
      </c>
      <c r="K1838" s="7" t="s">
        <v>3353</v>
      </c>
      <c r="L1838" s="9">
        <v>44988</v>
      </c>
      <c r="M1838" s="13">
        <v>0.67454861111111108</v>
      </c>
      <c r="N1838" s="14">
        <v>204440003503476</v>
      </c>
      <c r="P1838" t="str">
        <f t="shared" si="28"/>
        <v/>
      </c>
    </row>
    <row r="1839" spans="1:16" ht="16" x14ac:dyDescent="0.2">
      <c r="A1839" s="8" t="s">
        <v>1932</v>
      </c>
      <c r="C1839" s="7" t="s">
        <v>2</v>
      </c>
      <c r="D1839" s="7" t="s">
        <v>3389</v>
      </c>
      <c r="E1839" s="7" t="str">
        <f>IF(OR(D1839="", D1839="___"),"", LEFT(D1839,FIND(" &gt;",D1839)-1))</f>
        <v>Success</v>
      </c>
      <c r="F1839" s="7" t="str">
        <f>IF(OR(E1839="Success",E1839="Qualified Success"),"Current",IF(E1839="Failure",IF(RIGHT(D1839,6)="Future","Future",IF(RIGHT(D1839,10)="Irrelevant","Irrelevant","Current")),""))</f>
        <v>Current</v>
      </c>
      <c r="G1839" s="7" t="str">
        <f>IF(OR(ISBLANK(D1839),D1839="Unclassifiable &gt;"),"",IF(ISNUMBER(SEARCH("Utterance",D1839)),"Utterance",IF(ISNUMBER(SEARCH("Response",D1839)),"Response",IF(ISNUMBER(SEARCH("Interaction",D1839)),"Interaction",IF(ISNUMBER(SEARCH("System",D1839)),"System","")))))</f>
        <v/>
      </c>
      <c r="H1839" s="7" t="str">
        <f>IF(G1839="Utterance", IF(ISNUMBER(SEARCH("Unrecognized",D1839)), "Unrecognized", IF(ISNUMBER(SEARCH("Mismatched",D1839)), "Mismatched", IF(ISNUMBER(SEARCH("False Positive",D1839)), "False Positive", "Irrelevant"))), "")</f>
        <v/>
      </c>
      <c r="J1839" s="7" t="s">
        <v>3430</v>
      </c>
      <c r="K1839" s="7" t="s">
        <v>3354</v>
      </c>
      <c r="L1839" s="9">
        <v>44988</v>
      </c>
      <c r="M1839" s="13">
        <v>0.67931712962962953</v>
      </c>
      <c r="N1839" s="14">
        <v>204440003488503</v>
      </c>
      <c r="O1839" s="7">
        <f>IF(LEN(TRIM($A1839))=0,0,LEN($A1839)-LEN(SUBSTITUTE($A1839," ",""))+1)</f>
        <v>2</v>
      </c>
      <c r="P1839">
        <f t="shared" si="28"/>
        <v>3411</v>
      </c>
    </row>
    <row r="1840" spans="1:16" ht="144" x14ac:dyDescent="0.2">
      <c r="A1840" s="8" t="s">
        <v>1200</v>
      </c>
      <c r="C1840" s="7" t="s">
        <v>4</v>
      </c>
      <c r="K1840" s="7" t="s">
        <v>3354</v>
      </c>
      <c r="L1840" s="9">
        <v>44988</v>
      </c>
      <c r="M1840" s="13">
        <v>0.67934027777777783</v>
      </c>
      <c r="N1840" s="14">
        <v>204440003488503</v>
      </c>
      <c r="P1840" t="str">
        <f t="shared" si="28"/>
        <v/>
      </c>
    </row>
    <row r="1841" spans="1:16" ht="16" x14ac:dyDescent="0.2">
      <c r="A1841" s="8" t="s">
        <v>2614</v>
      </c>
      <c r="C1841" s="7" t="s">
        <v>2</v>
      </c>
      <c r="D1841" s="7" t="s">
        <v>3389</v>
      </c>
      <c r="E1841" s="7" t="str">
        <f>IF(OR(D1841="", D1841="___"),"", LEFT(D1841,FIND(" &gt;",D1841)-1))</f>
        <v>Success</v>
      </c>
      <c r="F1841" s="7" t="str">
        <f>IF(OR(E1841="Success",E1841="Qualified Success"),"Current",IF(E1841="Failure",IF(RIGHT(D1841,6)="Future","Future",IF(RIGHT(D1841,10)="Irrelevant","Irrelevant","Current")),""))</f>
        <v>Current</v>
      </c>
      <c r="G1841" s="7" t="str">
        <f>IF(OR(ISBLANK(D1841),D1841="Unclassifiable &gt;"),"",IF(ISNUMBER(SEARCH("Utterance",D1841)),"Utterance",IF(ISNUMBER(SEARCH("Response",D1841)),"Response",IF(ISNUMBER(SEARCH("Interaction",D1841)),"Interaction",IF(ISNUMBER(SEARCH("System",D1841)),"System","")))))</f>
        <v/>
      </c>
      <c r="H1841" s="7" t="str">
        <f>IF(G1841="Utterance", IF(ISNUMBER(SEARCH("Unrecognized",D1841)), "Unrecognized", IF(ISNUMBER(SEARCH("Mismatched",D1841)), "Mismatched", IF(ISNUMBER(SEARCH("False Positive",D1841)), "False Positive", "Irrelevant"))), "")</f>
        <v/>
      </c>
      <c r="J1841" s="7" t="s">
        <v>3363</v>
      </c>
      <c r="K1841" s="7" t="s">
        <v>3354</v>
      </c>
      <c r="L1841" s="9">
        <v>44988</v>
      </c>
      <c r="M1841" s="13">
        <v>0.68064814814814811</v>
      </c>
      <c r="N1841" s="14">
        <v>202000304651729</v>
      </c>
      <c r="O1841" s="7">
        <f>IF(LEN(TRIM($A1841))=0,0,LEN($A1841)-LEN(SUBSTITUTE($A1841," ",""))+1)</f>
        <v>3</v>
      </c>
      <c r="P1841">
        <f t="shared" si="28"/>
        <v>3411</v>
      </c>
    </row>
    <row r="1842" spans="1:16" ht="144" x14ac:dyDescent="0.2">
      <c r="A1842" s="8" t="s">
        <v>1500</v>
      </c>
      <c r="C1842" s="7" t="s">
        <v>4</v>
      </c>
      <c r="K1842" s="7" t="s">
        <v>3354</v>
      </c>
      <c r="L1842" s="9">
        <v>44988</v>
      </c>
      <c r="M1842" s="13">
        <v>0.68064814814814811</v>
      </c>
      <c r="N1842" s="14">
        <v>202000304651729</v>
      </c>
      <c r="P1842" t="str">
        <f t="shared" si="28"/>
        <v/>
      </c>
    </row>
    <row r="1843" spans="1:16" ht="16" x14ac:dyDescent="0.2">
      <c r="A1843" s="8" t="s">
        <v>154</v>
      </c>
      <c r="C1843" s="7" t="s">
        <v>2</v>
      </c>
      <c r="D1843" s="7" t="s">
        <v>3389</v>
      </c>
      <c r="E1843" s="7" t="str">
        <f>IF(OR(D1843="", D1843="___"),"", LEFT(D1843,FIND(" &gt;",D1843)-1))</f>
        <v>Success</v>
      </c>
      <c r="F1843" s="7" t="str">
        <f>IF(OR(E1843="Success",E1843="Qualified Success"),"Current",IF(E1843="Failure",IF(RIGHT(D1843,6)="Future","Future",IF(RIGHT(D1843,10)="Irrelevant","Irrelevant","Current")),""))</f>
        <v>Current</v>
      </c>
      <c r="G1843" s="7" t="str">
        <f>IF(OR(ISBLANK(D1843),D1843="Unclassifiable &gt;"),"",IF(ISNUMBER(SEARCH("Utterance",D1843)),"Utterance",IF(ISNUMBER(SEARCH("Response",D1843)),"Response",IF(ISNUMBER(SEARCH("Interaction",D1843)),"Interaction",IF(ISNUMBER(SEARCH("System",D1843)),"System","")))))</f>
        <v/>
      </c>
      <c r="H1843" s="7" t="str">
        <f>IF(G1843="Utterance", IF(ISNUMBER(SEARCH("Unrecognized",D1843)), "Unrecognized", IF(ISNUMBER(SEARCH("Mismatched",D1843)), "Mismatched", IF(ISNUMBER(SEARCH("False Positive",D1843)), "False Positive", "Irrelevant"))), "")</f>
        <v/>
      </c>
      <c r="J1843" s="7" t="s">
        <v>3750</v>
      </c>
      <c r="K1843" s="7" t="s">
        <v>3353</v>
      </c>
      <c r="L1843" s="9">
        <v>44988</v>
      </c>
      <c r="M1843" s="13">
        <v>0.68295138888888884</v>
      </c>
      <c r="N1843" s="14">
        <v>513002211061671</v>
      </c>
      <c r="O1843" s="7">
        <f>IF(LEN(TRIM($A1843))=0,0,LEN($A1843)-LEN(SUBSTITUTE($A1843," ",""))+1)</f>
        <v>3</v>
      </c>
      <c r="P1843">
        <f t="shared" si="28"/>
        <v>3411</v>
      </c>
    </row>
    <row r="1844" spans="1:16" ht="240" x14ac:dyDescent="0.2">
      <c r="A1844" s="8" t="s">
        <v>3077</v>
      </c>
      <c r="C1844" s="7" t="s">
        <v>4</v>
      </c>
      <c r="K1844" s="7" t="s">
        <v>3353</v>
      </c>
      <c r="L1844" s="9">
        <v>44988</v>
      </c>
      <c r="M1844" s="13">
        <v>0.68319444444444455</v>
      </c>
      <c r="N1844" s="14">
        <v>513002211061671</v>
      </c>
      <c r="P1844" t="str">
        <f t="shared" si="28"/>
        <v/>
      </c>
    </row>
    <row r="1845" spans="1:16" ht="16" x14ac:dyDescent="0.2">
      <c r="A1845" s="8" t="s">
        <v>1933</v>
      </c>
      <c r="C1845" s="7" t="s">
        <v>2</v>
      </c>
      <c r="D1845" s="7" t="s">
        <v>3389</v>
      </c>
      <c r="E1845" s="7" t="str">
        <f>IF(OR(D1845="", D1845="___"),"", LEFT(D1845,FIND(" &gt;",D1845)-1))</f>
        <v>Success</v>
      </c>
      <c r="F1845" s="7" t="str">
        <f>IF(OR(E1845="Success",E1845="Qualified Success"),"Current",IF(E1845="Failure",IF(RIGHT(D1845,6)="Future","Future",IF(RIGHT(D1845,10)="Irrelevant","Irrelevant","Current")),""))</f>
        <v>Current</v>
      </c>
      <c r="G1845" s="7" t="str">
        <f>IF(OR(ISBLANK(D1845),D1845="Unclassifiable &gt;"),"",IF(ISNUMBER(SEARCH("Utterance",D1845)),"Utterance",IF(ISNUMBER(SEARCH("Response",D1845)),"Response",IF(ISNUMBER(SEARCH("Interaction",D1845)),"Interaction",IF(ISNUMBER(SEARCH("System",D1845)),"System","")))))</f>
        <v/>
      </c>
      <c r="H1845" s="7" t="str">
        <f>IF(G1845="Utterance", IF(ISNUMBER(SEARCH("Unrecognized",D1845)), "Unrecognized", IF(ISNUMBER(SEARCH("Mismatched",D1845)), "Mismatched", IF(ISNUMBER(SEARCH("False Positive",D1845)), "False Positive", "Irrelevant"))), "")</f>
        <v/>
      </c>
      <c r="J1845" s="7" t="s">
        <v>3742</v>
      </c>
      <c r="K1845" s="7" t="s">
        <v>3354</v>
      </c>
      <c r="L1845" s="9">
        <v>44988</v>
      </c>
      <c r="M1845" s="13">
        <v>0.68398148148148152</v>
      </c>
      <c r="N1845" s="14">
        <v>204440003488503</v>
      </c>
      <c r="O1845" s="7">
        <f>IF(LEN(TRIM($A1845))=0,0,LEN($A1845)-LEN(SUBSTITUTE($A1845," ",""))+1)</f>
        <v>6</v>
      </c>
      <c r="P1845">
        <f t="shared" si="28"/>
        <v>3411</v>
      </c>
    </row>
    <row r="1846" spans="1:16" ht="64" x14ac:dyDescent="0.2">
      <c r="A1846" s="8" t="s">
        <v>1338</v>
      </c>
      <c r="C1846" s="7" t="s">
        <v>4</v>
      </c>
      <c r="K1846" s="7" t="s">
        <v>3354</v>
      </c>
      <c r="L1846" s="9">
        <v>44988</v>
      </c>
      <c r="M1846" s="13">
        <v>0.68398148148148152</v>
      </c>
      <c r="N1846" s="14">
        <v>204440003488503</v>
      </c>
      <c r="P1846" t="str">
        <f t="shared" si="28"/>
        <v/>
      </c>
    </row>
    <row r="1847" spans="1:16" ht="16" x14ac:dyDescent="0.2">
      <c r="A1847" s="8" t="s">
        <v>2595</v>
      </c>
      <c r="C1847" s="7" t="s">
        <v>2</v>
      </c>
      <c r="D1847" s="7" t="s">
        <v>3389</v>
      </c>
      <c r="E1847" s="7" t="str">
        <f>IF(OR(D1847="", D1847="___"),"", LEFT(D1847,FIND(" &gt;",D1847)-1))</f>
        <v>Success</v>
      </c>
      <c r="F1847" s="7" t="str">
        <f>IF(OR(E1847="Success",E1847="Qualified Success"),"Current",IF(E1847="Failure",IF(RIGHT(D1847,6)="Future","Future",IF(RIGHT(D1847,10)="Irrelevant","Irrelevant","Current")),""))</f>
        <v>Current</v>
      </c>
      <c r="G1847" s="7" t="str">
        <f>IF(OR(ISBLANK(D1847),D1847="Unclassifiable &gt;"),"",IF(ISNUMBER(SEARCH("Utterance",D1847)),"Utterance",IF(ISNUMBER(SEARCH("Response",D1847)),"Response",IF(ISNUMBER(SEARCH("Interaction",D1847)),"Interaction",IF(ISNUMBER(SEARCH("System",D1847)),"System","")))))</f>
        <v/>
      </c>
      <c r="H1847" s="7" t="str">
        <f>IF(G1847="Utterance", IF(ISNUMBER(SEARCH("Unrecognized",D1847)), "Unrecognized", IF(ISNUMBER(SEARCH("Mismatched",D1847)), "Mismatched", IF(ISNUMBER(SEARCH("False Positive",D1847)), "False Positive", "Irrelevant"))), "")</f>
        <v/>
      </c>
      <c r="J1847" s="7" t="s">
        <v>3751</v>
      </c>
      <c r="K1847" s="7" t="s">
        <v>3354</v>
      </c>
      <c r="L1847" s="9">
        <v>44988</v>
      </c>
      <c r="M1847" s="13">
        <v>0.68644675925925924</v>
      </c>
      <c r="N1847" s="14">
        <v>204440003511367</v>
      </c>
      <c r="O1847" s="7">
        <f>IF(LEN(TRIM($A1847))=0,0,LEN($A1847)-LEN(SUBSTITUTE($A1847," ",""))+1)</f>
        <v>8</v>
      </c>
      <c r="P1847">
        <f t="shared" si="28"/>
        <v>3411</v>
      </c>
    </row>
    <row r="1848" spans="1:16" ht="80" x14ac:dyDescent="0.2">
      <c r="A1848" s="8" t="s">
        <v>2018</v>
      </c>
      <c r="C1848" s="7" t="s">
        <v>4</v>
      </c>
      <c r="K1848" s="7" t="s">
        <v>3354</v>
      </c>
      <c r="L1848" s="9">
        <v>44988</v>
      </c>
      <c r="M1848" s="13">
        <v>0.68644675925925924</v>
      </c>
      <c r="N1848" s="14">
        <v>204440003511367</v>
      </c>
      <c r="P1848" t="str">
        <f t="shared" si="28"/>
        <v/>
      </c>
    </row>
    <row r="1849" spans="1:16" ht="16" x14ac:dyDescent="0.2">
      <c r="A1849" s="8" t="s">
        <v>3020</v>
      </c>
      <c r="C1849" s="7" t="s">
        <v>2</v>
      </c>
      <c r="D1849" s="7" t="s">
        <v>3389</v>
      </c>
      <c r="E1849" s="7" t="str">
        <f>IF(OR(D1849="", D1849="___"),"", LEFT(D1849,FIND(" &gt;",D1849)-1))</f>
        <v>Success</v>
      </c>
      <c r="F1849" s="7" t="str">
        <f>IF(OR(E1849="Success",E1849="Qualified Success"),"Current",IF(E1849="Failure",IF(RIGHT(D1849,6)="Future","Future",IF(RIGHT(D1849,10)="Irrelevant","Irrelevant","Current")),""))</f>
        <v>Current</v>
      </c>
      <c r="G1849" s="7" t="str">
        <f>IF(OR(ISBLANK(D1849),D1849="Unclassifiable &gt;"),"",IF(ISNUMBER(SEARCH("Utterance",D1849)),"Utterance",IF(ISNUMBER(SEARCH("Response",D1849)),"Response",IF(ISNUMBER(SEARCH("Interaction",D1849)),"Interaction",IF(ISNUMBER(SEARCH("System",D1849)),"System","")))))</f>
        <v/>
      </c>
      <c r="H1849" s="7" t="str">
        <f>IF(G1849="Utterance", IF(ISNUMBER(SEARCH("Unrecognized",D1849)), "Unrecognized", IF(ISNUMBER(SEARCH("Mismatched",D1849)), "Mismatched", IF(ISNUMBER(SEARCH("False Positive",D1849)), "False Positive", "Irrelevant"))), "")</f>
        <v/>
      </c>
      <c r="J1849" s="7" t="s">
        <v>213</v>
      </c>
      <c r="K1849" s="7" t="s">
        <v>3354</v>
      </c>
      <c r="L1849" s="9">
        <v>44988</v>
      </c>
      <c r="M1849" s="13">
        <v>0.6868981481481482</v>
      </c>
      <c r="N1849" s="14">
        <v>202000881923010</v>
      </c>
      <c r="O1849" s="7">
        <f>IF(LEN(TRIM($A1849))=0,0,LEN($A1849)-LEN(SUBSTITUTE($A1849," ",""))+1)</f>
        <v>6</v>
      </c>
      <c r="P1849">
        <f t="shared" si="28"/>
        <v>3411</v>
      </c>
    </row>
    <row r="1850" spans="1:16" ht="128" x14ac:dyDescent="0.2">
      <c r="A1850" s="8" t="s">
        <v>1862</v>
      </c>
      <c r="C1850" s="7" t="s">
        <v>4</v>
      </c>
      <c r="K1850" s="7" t="s">
        <v>3354</v>
      </c>
      <c r="L1850" s="9">
        <v>44988</v>
      </c>
      <c r="M1850" s="13">
        <v>0.6868981481481482</v>
      </c>
      <c r="N1850" s="14">
        <v>202000881923010</v>
      </c>
      <c r="P1850" t="str">
        <f t="shared" si="28"/>
        <v/>
      </c>
    </row>
    <row r="1851" spans="1:16" ht="32" x14ac:dyDescent="0.2">
      <c r="A1851" s="8" t="s">
        <v>2765</v>
      </c>
      <c r="C1851" s="7" t="s">
        <v>2</v>
      </c>
      <c r="D1851" s="7" t="s">
        <v>3391</v>
      </c>
      <c r="E1851" s="7" t="str">
        <f>IF(OR(D1851="", D1851="___"),"", LEFT(D1851,FIND(" &gt;",D1851)-1))</f>
        <v>Failure</v>
      </c>
      <c r="F1851" s="7" t="str">
        <f>IF(OR(E1851="Success",E1851="Qualified Success"),"Current",IF(E1851="Failure",IF(RIGHT(D1851,6)="Future","Future",IF(RIGHT(D1851,10)="Irrelevant","Irrelevant","Current")),""))</f>
        <v>Current</v>
      </c>
      <c r="G1851" s="7" t="str">
        <f>IF(OR(ISBLANK(D1851),D1851="Unclassifiable &gt;"),"",IF(ISNUMBER(SEARCH("Utterance",D1851)),"Utterance",IF(ISNUMBER(SEARCH("Response",D1851)),"Response",IF(ISNUMBER(SEARCH("Interaction",D1851)),"Interaction",IF(ISNUMBER(SEARCH("System",D1851)),"System","")))))</f>
        <v>Utterance</v>
      </c>
      <c r="H1851" s="7" t="str">
        <f>IF(G1851="Utterance", IF(ISNUMBER(SEARCH("Unrecognized",D1851)), "Unrecognized", IF(ISNUMBER(SEARCH("Mismatched",D1851)), "Mismatched", IF(ISNUMBER(SEARCH("False Positive",D1851)), "False Positive", "Irrelevant"))), "")</f>
        <v>Mismatched</v>
      </c>
      <c r="J1851" s="7" t="s">
        <v>3741</v>
      </c>
      <c r="K1851" s="7" t="s">
        <v>3354</v>
      </c>
      <c r="L1851" s="9">
        <v>44988</v>
      </c>
      <c r="M1851" s="13">
        <v>0.69214120370370369</v>
      </c>
      <c r="N1851" s="14">
        <v>202000010532573</v>
      </c>
      <c r="O1851" s="7">
        <f>IF(LEN(TRIM($A1851))=0,0,LEN($A1851)-LEN(SUBSTITUTE($A1851," ",""))+1)</f>
        <v>30</v>
      </c>
      <c r="P1851">
        <f t="shared" si="28"/>
        <v>705</v>
      </c>
    </row>
    <row r="1852" spans="1:16" ht="80" x14ac:dyDescent="0.2">
      <c r="A1852" s="8" t="s">
        <v>422</v>
      </c>
      <c r="C1852" s="7" t="s">
        <v>4</v>
      </c>
      <c r="K1852" s="7" t="s">
        <v>3354</v>
      </c>
      <c r="L1852" s="9">
        <v>44988</v>
      </c>
      <c r="M1852" s="13">
        <v>0.69214120370370369</v>
      </c>
      <c r="N1852" s="14">
        <v>202000010532573</v>
      </c>
      <c r="P1852" t="str">
        <f t="shared" si="28"/>
        <v/>
      </c>
    </row>
    <row r="1853" spans="1:16" ht="16" x14ac:dyDescent="0.2">
      <c r="A1853" s="8" t="s">
        <v>2603</v>
      </c>
      <c r="C1853" s="7" t="s">
        <v>2</v>
      </c>
      <c r="D1853" s="7" t="s">
        <v>3391</v>
      </c>
      <c r="E1853" s="7" t="str">
        <f>IF(OR(D1853="", D1853="___"),"", LEFT(D1853,FIND(" &gt;",D1853)-1))</f>
        <v>Failure</v>
      </c>
      <c r="F1853" s="7" t="str">
        <f>IF(OR(E1853="Success",E1853="Qualified Success"),"Current",IF(E1853="Failure",IF(RIGHT(D1853,6)="Future","Future",IF(RIGHT(D1853,10)="Irrelevant","Irrelevant","Current")),""))</f>
        <v>Current</v>
      </c>
      <c r="G1853" s="7" t="str">
        <f>IF(OR(ISBLANK(D1853),D1853="Unclassifiable &gt;"),"",IF(ISNUMBER(SEARCH("Utterance",D1853)),"Utterance",IF(ISNUMBER(SEARCH("Response",D1853)),"Response",IF(ISNUMBER(SEARCH("Interaction",D1853)),"Interaction",IF(ISNUMBER(SEARCH("System",D1853)),"System","")))))</f>
        <v>Utterance</v>
      </c>
      <c r="H1853" s="7" t="str">
        <f>IF(G1853="Utterance", IF(ISNUMBER(SEARCH("Unrecognized",D1853)), "Unrecognized", IF(ISNUMBER(SEARCH("Mismatched",D1853)), "Mismatched", IF(ISNUMBER(SEARCH("False Positive",D1853)), "False Positive", "Irrelevant"))), "")</f>
        <v>Mismatched</v>
      </c>
      <c r="J1853" s="7" t="s">
        <v>3742</v>
      </c>
      <c r="K1853" s="7" t="s">
        <v>3354</v>
      </c>
      <c r="L1853" s="9">
        <v>44988</v>
      </c>
      <c r="M1853" s="13">
        <v>0.7038078703703704</v>
      </c>
      <c r="N1853" s="14">
        <v>204440003537136</v>
      </c>
      <c r="O1853" s="7">
        <f>IF(LEN(TRIM($A1853))=0,0,LEN($A1853)-LEN(SUBSTITUTE($A1853," ",""))+1)</f>
        <v>2</v>
      </c>
      <c r="P1853">
        <f t="shared" si="28"/>
        <v>705</v>
      </c>
    </row>
    <row r="1854" spans="1:16" ht="144" x14ac:dyDescent="0.2">
      <c r="A1854" s="8" t="s">
        <v>247</v>
      </c>
      <c r="C1854" s="7" t="s">
        <v>4</v>
      </c>
      <c r="K1854" s="7" t="s">
        <v>3354</v>
      </c>
      <c r="L1854" s="9">
        <v>44988</v>
      </c>
      <c r="M1854" s="13">
        <v>0.7038078703703704</v>
      </c>
      <c r="N1854" s="14">
        <v>204440003537136</v>
      </c>
      <c r="P1854" t="str">
        <f t="shared" si="28"/>
        <v/>
      </c>
    </row>
    <row r="1855" spans="1:16" ht="16" x14ac:dyDescent="0.2">
      <c r="A1855" s="8" t="s">
        <v>302</v>
      </c>
      <c r="B1855" s="7" t="s">
        <v>3487</v>
      </c>
      <c r="C1855" s="7" t="s">
        <v>2</v>
      </c>
      <c r="D1855" s="7" t="s">
        <v>3389</v>
      </c>
      <c r="E1855" s="7" t="str">
        <f>IF(OR(D1855="", D1855="___"),"", LEFT(D1855,FIND(" &gt;",D1855)-1))</f>
        <v>Success</v>
      </c>
      <c r="F1855" s="7" t="str">
        <f>IF(OR(E1855="Success",E1855="Qualified Success"),"Current",IF(E1855="Failure",IF(RIGHT(D1855,6)="Future","Future",IF(RIGHT(D1855,10)="Irrelevant","Irrelevant","Current")),""))</f>
        <v>Current</v>
      </c>
      <c r="G1855" s="7" t="str">
        <f>IF(OR(ISBLANK(D1855),D1855="Unclassifiable &gt;"),"",IF(ISNUMBER(SEARCH("Utterance",D1855)),"Utterance",IF(ISNUMBER(SEARCH("Response",D1855)),"Response",IF(ISNUMBER(SEARCH("Interaction",D1855)),"Interaction",IF(ISNUMBER(SEARCH("System",D1855)),"System","")))))</f>
        <v/>
      </c>
      <c r="H1855" s="7" t="str">
        <f>IF(G1855="Utterance", IF(ISNUMBER(SEARCH("Unrecognized",D1855)), "Unrecognized", IF(ISNUMBER(SEARCH("Mismatched",D1855)), "Mismatched", IF(ISNUMBER(SEARCH("False Positive",D1855)), "False Positive", "Irrelevant"))), "")</f>
        <v/>
      </c>
      <c r="J1855" s="7" t="s">
        <v>3428</v>
      </c>
      <c r="K1855" s="7" t="s">
        <v>3354</v>
      </c>
      <c r="L1855" s="9">
        <v>44988</v>
      </c>
      <c r="M1855" s="13">
        <v>0.70430555555555552</v>
      </c>
      <c r="N1855" s="14">
        <v>204440003510597</v>
      </c>
      <c r="O1855" s="7">
        <f>IF(LEN(TRIM($A1855))=0,0,LEN($A1855)-LEN(SUBSTITUTE($A1855," ",""))+1)</f>
        <v>3</v>
      </c>
      <c r="P1855">
        <f t="shared" si="28"/>
        <v>3411</v>
      </c>
    </row>
    <row r="1856" spans="1:16" ht="64" x14ac:dyDescent="0.2">
      <c r="A1856" s="8" t="s">
        <v>220</v>
      </c>
      <c r="C1856" s="7" t="s">
        <v>4</v>
      </c>
      <c r="K1856" s="7" t="s">
        <v>3354</v>
      </c>
      <c r="L1856" s="9">
        <v>44988</v>
      </c>
      <c r="M1856" s="13">
        <v>0.70430555555555552</v>
      </c>
      <c r="N1856" s="14">
        <v>204440003510597</v>
      </c>
      <c r="P1856" t="str">
        <f t="shared" si="28"/>
        <v/>
      </c>
    </row>
    <row r="1857" spans="1:16" ht="16" x14ac:dyDescent="0.2">
      <c r="A1857" s="8" t="s">
        <v>259</v>
      </c>
      <c r="B1857" s="7" t="s">
        <v>3487</v>
      </c>
      <c r="C1857" s="7" t="s">
        <v>2</v>
      </c>
      <c r="D1857" s="7" t="s">
        <v>3389</v>
      </c>
      <c r="E1857" s="7" t="str">
        <f>IF(OR(D1857="", D1857="___"),"", LEFT(D1857,FIND(" &gt;",D1857)-1))</f>
        <v>Success</v>
      </c>
      <c r="F1857" s="7" t="str">
        <f>IF(OR(E1857="Success",E1857="Qualified Success"),"Current",IF(E1857="Failure",IF(RIGHT(D1857,6)="Future","Future",IF(RIGHT(D1857,10)="Irrelevant","Irrelevant","Current")),""))</f>
        <v>Current</v>
      </c>
      <c r="G1857" s="7" t="str">
        <f>IF(OR(ISBLANK(D1857),D1857="Unclassifiable &gt;"),"",IF(ISNUMBER(SEARCH("Utterance",D1857)),"Utterance",IF(ISNUMBER(SEARCH("Response",D1857)),"Response",IF(ISNUMBER(SEARCH("Interaction",D1857)),"Interaction",IF(ISNUMBER(SEARCH("System",D1857)),"System","")))))</f>
        <v/>
      </c>
      <c r="H1857" s="7" t="str">
        <f>IF(G1857="Utterance", IF(ISNUMBER(SEARCH("Unrecognized",D1857)), "Unrecognized", IF(ISNUMBER(SEARCH("Mismatched",D1857)), "Mismatched", IF(ISNUMBER(SEARCH("False Positive",D1857)), "False Positive", "Irrelevant"))), "")</f>
        <v/>
      </c>
      <c r="J1857" s="7" t="s">
        <v>3743</v>
      </c>
      <c r="K1857" s="7" t="s">
        <v>3353</v>
      </c>
      <c r="L1857" s="9">
        <v>44988</v>
      </c>
      <c r="M1857" s="13">
        <v>0.71736111111111101</v>
      </c>
      <c r="N1857" s="14">
        <v>513003281980998</v>
      </c>
      <c r="O1857" s="7">
        <f>IF(LEN(TRIM($A1857))=0,0,LEN($A1857)-LEN(SUBSTITUTE($A1857," ",""))+1)</f>
        <v>4</v>
      </c>
      <c r="P1857">
        <f t="shared" si="28"/>
        <v>3411</v>
      </c>
    </row>
    <row r="1858" spans="1:16" ht="224" x14ac:dyDescent="0.2">
      <c r="A1858" s="8" t="s">
        <v>3552</v>
      </c>
      <c r="C1858" s="7" t="s">
        <v>4</v>
      </c>
      <c r="K1858" s="7" t="s">
        <v>3353</v>
      </c>
      <c r="L1858" s="9">
        <v>44988</v>
      </c>
      <c r="M1858" s="13">
        <v>0.71762731481481479</v>
      </c>
      <c r="N1858" s="14">
        <v>513003281980998</v>
      </c>
      <c r="P1858" t="str">
        <f t="shared" si="28"/>
        <v/>
      </c>
    </row>
    <row r="1859" spans="1:16" ht="16" x14ac:dyDescent="0.2">
      <c r="A1859" s="8" t="s">
        <v>402</v>
      </c>
      <c r="C1859" s="7" t="s">
        <v>2</v>
      </c>
      <c r="D1859" s="7" t="s">
        <v>3405</v>
      </c>
      <c r="E1859" s="7" t="str">
        <f>IF(OR(D1859="", D1859="___"),"", LEFT(D1859,FIND(" &gt;",D1859)-1))</f>
        <v>Failure</v>
      </c>
      <c r="F1859" s="7" t="str">
        <f>IF(OR(E1859="Success",E1859="Qualified Success"),"Current",IF(E1859="Failure",IF(RIGHT(D1859,6)="Future","Future",IF(RIGHT(D1859,10)="Irrelevant","Irrelevant","Current")),""))</f>
        <v>Current</v>
      </c>
      <c r="G1859" s="7" t="str">
        <f>IF(OR(ISBLANK(D1859),D1859="Unclassifiable &gt;"),"",IF(ISNUMBER(SEARCH("Utterance",D1859)),"Utterance",IF(ISNUMBER(SEARCH("Response",D1859)),"Response",IF(ISNUMBER(SEARCH("Interaction",D1859)),"Interaction",IF(ISNUMBER(SEARCH("System",D1859)),"System","")))))</f>
        <v>System</v>
      </c>
      <c r="H1859" s="7" t="str">
        <f>IF(G1859="Utterance", IF(ISNUMBER(SEARCH("Unrecognized",D1859)), "Unrecognized", IF(ISNUMBER(SEARCH("Mismatched",D1859)), "Mismatched", IF(ISNUMBER(SEARCH("False Positive",D1859)), "False Positive", "Irrelevant"))), "")</f>
        <v/>
      </c>
      <c r="I1859" s="7" t="s">
        <v>152</v>
      </c>
      <c r="J1859" s="7" t="s">
        <v>3741</v>
      </c>
      <c r="K1859" s="7" t="s">
        <v>3353</v>
      </c>
      <c r="L1859" s="9">
        <v>44988</v>
      </c>
      <c r="M1859" s="13">
        <v>0.71802083333333344</v>
      </c>
      <c r="N1859" s="14">
        <v>513003281980998</v>
      </c>
      <c r="O1859" s="7">
        <f>IF(LEN(TRIM($A1859))=0,0,LEN($A1859)-LEN(SUBSTITUTE($A1859," ",""))+1)</f>
        <v>6</v>
      </c>
      <c r="P1859">
        <f t="shared" ref="P1859:P1922" si="29">IF(D1859="", "", COUNTIF($D$1:$D$12000, D1859))</f>
        <v>168</v>
      </c>
    </row>
    <row r="1860" spans="1:16" ht="16" x14ac:dyDescent="0.2">
      <c r="A1860" s="8" t="s">
        <v>152</v>
      </c>
      <c r="C1860" s="7" t="s">
        <v>4</v>
      </c>
      <c r="K1860" s="7" t="s">
        <v>3353</v>
      </c>
      <c r="L1860" s="9">
        <v>44988</v>
      </c>
      <c r="M1860" s="13">
        <v>0.71802083333333344</v>
      </c>
      <c r="N1860" s="14">
        <v>513003281980998</v>
      </c>
      <c r="P1860" t="str">
        <f t="shared" si="29"/>
        <v/>
      </c>
    </row>
    <row r="1861" spans="1:16" ht="16" x14ac:dyDescent="0.2">
      <c r="A1861" s="8" t="s">
        <v>402</v>
      </c>
      <c r="C1861" s="7" t="s">
        <v>2</v>
      </c>
      <c r="D1861" s="7" t="s">
        <v>3389</v>
      </c>
      <c r="E1861" s="7" t="str">
        <f>IF(OR(D1861="", D1861="___"),"", LEFT(D1861,FIND(" &gt;",D1861)-1))</f>
        <v>Success</v>
      </c>
      <c r="F1861" s="7" t="str">
        <f>IF(OR(E1861="Success",E1861="Qualified Success"),"Current",IF(E1861="Failure",IF(RIGHT(D1861,6)="Future","Future",IF(RIGHT(D1861,10)="Irrelevant","Irrelevant","Current")),""))</f>
        <v>Current</v>
      </c>
      <c r="G1861" s="7" t="str">
        <f>IF(OR(ISBLANK(D1861),D1861="Unclassifiable &gt;"),"",IF(ISNUMBER(SEARCH("Utterance",D1861)),"Utterance",IF(ISNUMBER(SEARCH("Response",D1861)),"Response",IF(ISNUMBER(SEARCH("Interaction",D1861)),"Interaction",IF(ISNUMBER(SEARCH("System",D1861)),"System","")))))</f>
        <v/>
      </c>
      <c r="H1861" s="7" t="str">
        <f>IF(G1861="Utterance", IF(ISNUMBER(SEARCH("Unrecognized",D1861)), "Unrecognized", IF(ISNUMBER(SEARCH("Mismatched",D1861)), "Mismatched", IF(ISNUMBER(SEARCH("False Positive",D1861)), "False Positive", "Irrelevant"))), "")</f>
        <v/>
      </c>
      <c r="J1861" s="7" t="s">
        <v>3741</v>
      </c>
      <c r="K1861" s="7" t="s">
        <v>3353</v>
      </c>
      <c r="L1861" s="9">
        <v>44988</v>
      </c>
      <c r="M1861" s="13">
        <v>0.71803240740740737</v>
      </c>
      <c r="N1861" s="14">
        <v>513003281980998</v>
      </c>
      <c r="O1861" s="7">
        <f>IF(LEN(TRIM($A1861))=0,0,LEN($A1861)-LEN(SUBSTITUTE($A1861," ",""))+1)</f>
        <v>6</v>
      </c>
      <c r="P1861">
        <f t="shared" si="29"/>
        <v>3411</v>
      </c>
    </row>
    <row r="1862" spans="1:16" ht="144" x14ac:dyDescent="0.2">
      <c r="A1862" s="8" t="s">
        <v>250</v>
      </c>
      <c r="C1862" s="7" t="s">
        <v>4</v>
      </c>
      <c r="K1862" s="7" t="s">
        <v>3353</v>
      </c>
      <c r="L1862" s="9">
        <v>44988</v>
      </c>
      <c r="M1862" s="13">
        <v>0.71803240740740737</v>
      </c>
      <c r="N1862" s="14">
        <v>513003281980998</v>
      </c>
      <c r="P1862" t="str">
        <f t="shared" si="29"/>
        <v/>
      </c>
    </row>
    <row r="1863" spans="1:16" ht="16" x14ac:dyDescent="0.2">
      <c r="A1863" s="8" t="s">
        <v>311</v>
      </c>
      <c r="C1863" s="7" t="s">
        <v>2</v>
      </c>
      <c r="D1863" s="7" t="s">
        <v>3391</v>
      </c>
      <c r="E1863" s="7" t="str">
        <f>IF(OR(D1863="", D1863="___"),"", LEFT(D1863,FIND(" &gt;",D1863)-1))</f>
        <v>Failure</v>
      </c>
      <c r="F1863" s="7" t="str">
        <f>IF(OR(E1863="Success",E1863="Qualified Success"),"Current",IF(E1863="Failure",IF(RIGHT(D1863,6)="Future","Future",IF(RIGHT(D1863,10)="Irrelevant","Irrelevant","Current")),""))</f>
        <v>Current</v>
      </c>
      <c r="G1863" s="7" t="str">
        <f>IF(OR(ISBLANK(D1863),D1863="Unclassifiable &gt;"),"",IF(ISNUMBER(SEARCH("Utterance",D1863)),"Utterance",IF(ISNUMBER(SEARCH("Response",D1863)),"Response",IF(ISNUMBER(SEARCH("Interaction",D1863)),"Interaction",IF(ISNUMBER(SEARCH("System",D1863)),"System","")))))</f>
        <v>Utterance</v>
      </c>
      <c r="H1863" s="7" t="str">
        <f>IF(G1863="Utterance", IF(ISNUMBER(SEARCH("Unrecognized",D1863)), "Unrecognized", IF(ISNUMBER(SEARCH("Mismatched",D1863)), "Mismatched", IF(ISNUMBER(SEARCH("False Positive",D1863)), "False Positive", "Irrelevant"))), "")</f>
        <v>Mismatched</v>
      </c>
      <c r="J1863" s="7" t="s">
        <v>3743</v>
      </c>
      <c r="K1863" s="7" t="s">
        <v>3353</v>
      </c>
      <c r="L1863" s="9">
        <v>44988</v>
      </c>
      <c r="M1863" s="13">
        <v>0.71842592592592591</v>
      </c>
      <c r="N1863" s="14">
        <v>513003281980998</v>
      </c>
      <c r="O1863" s="7">
        <f>IF(LEN(TRIM($A1863))=0,0,LEN($A1863)-LEN(SUBSTITUTE($A1863," ",""))+1)</f>
        <v>4</v>
      </c>
      <c r="P1863">
        <f t="shared" si="29"/>
        <v>705</v>
      </c>
    </row>
    <row r="1864" spans="1:16" ht="32" x14ac:dyDescent="0.2">
      <c r="A1864" s="8" t="s">
        <v>312</v>
      </c>
      <c r="C1864" s="7" t="s">
        <v>4</v>
      </c>
      <c r="K1864" s="7" t="s">
        <v>3353</v>
      </c>
      <c r="L1864" s="9">
        <v>44988</v>
      </c>
      <c r="M1864" s="13">
        <v>0.71842592592592591</v>
      </c>
      <c r="N1864" s="14">
        <v>513003281980998</v>
      </c>
      <c r="P1864" t="str">
        <f t="shared" si="29"/>
        <v/>
      </c>
    </row>
    <row r="1865" spans="1:16" ht="16" x14ac:dyDescent="0.2">
      <c r="A1865" s="8" t="s">
        <v>3119</v>
      </c>
      <c r="C1865" s="7" t="s">
        <v>2</v>
      </c>
      <c r="D1865" s="7" t="s">
        <v>3389</v>
      </c>
      <c r="E1865" s="7" t="str">
        <f>IF(OR(D1865="", D1865="___"),"", LEFT(D1865,FIND(" &gt;",D1865)-1))</f>
        <v>Success</v>
      </c>
      <c r="F1865" s="7" t="str">
        <f>IF(OR(E1865="Success",E1865="Qualified Success"),"Current",IF(E1865="Failure",IF(RIGHT(D1865,6)="Future","Future",IF(RIGHT(D1865,10)="Irrelevant","Irrelevant","Current")),""))</f>
        <v>Current</v>
      </c>
      <c r="G1865" s="7" t="str">
        <f>IF(OR(ISBLANK(D1865),D1865="Unclassifiable &gt;"),"",IF(ISNUMBER(SEARCH("Utterance",D1865)),"Utterance",IF(ISNUMBER(SEARCH("Response",D1865)),"Response",IF(ISNUMBER(SEARCH("Interaction",D1865)),"Interaction",IF(ISNUMBER(SEARCH("System",D1865)),"System","")))))</f>
        <v/>
      </c>
      <c r="H1865" s="7" t="str">
        <f>IF(G1865="Utterance", IF(ISNUMBER(SEARCH("Unrecognized",D1865)), "Unrecognized", IF(ISNUMBER(SEARCH("Mismatched",D1865)), "Mismatched", IF(ISNUMBER(SEARCH("False Positive",D1865)), "False Positive", "Irrelevant"))), "")</f>
        <v/>
      </c>
      <c r="J1865" s="7" t="s">
        <v>3746</v>
      </c>
      <c r="K1865" s="7" t="s">
        <v>3353</v>
      </c>
      <c r="L1865" s="9">
        <v>44988</v>
      </c>
      <c r="M1865" s="13">
        <v>0.75777777777777777</v>
      </c>
      <c r="N1865" s="14">
        <v>513002462488563</v>
      </c>
      <c r="O1865" s="7">
        <f>IF(LEN(TRIM($A1865))=0,0,LEN($A1865)-LEN(SUBSTITUTE($A1865," ",""))+1)</f>
        <v>7</v>
      </c>
      <c r="P1865">
        <f t="shared" si="29"/>
        <v>3411</v>
      </c>
    </row>
    <row r="1866" spans="1:16" ht="128" x14ac:dyDescent="0.2">
      <c r="A1866" s="8" t="s">
        <v>384</v>
      </c>
      <c r="C1866" s="7" t="s">
        <v>4</v>
      </c>
      <c r="K1866" s="7" t="s">
        <v>3353</v>
      </c>
      <c r="L1866" s="9">
        <v>44988</v>
      </c>
      <c r="M1866" s="13">
        <v>0.7580324074074074</v>
      </c>
      <c r="N1866" s="14">
        <v>513002462488563</v>
      </c>
      <c r="P1866" t="str">
        <f t="shared" si="29"/>
        <v/>
      </c>
    </row>
    <row r="1867" spans="1:16" ht="16" x14ac:dyDescent="0.2">
      <c r="A1867" s="8" t="s">
        <v>2867</v>
      </c>
      <c r="C1867" s="7" t="s">
        <v>2</v>
      </c>
      <c r="D1867" s="7" t="s">
        <v>3391</v>
      </c>
      <c r="E1867" s="7" t="str">
        <f>IF(OR(D1867="", D1867="___"),"", LEFT(D1867,FIND(" &gt;",D1867)-1))</f>
        <v>Failure</v>
      </c>
      <c r="F1867" s="7" t="str">
        <f>IF(OR(E1867="Success",E1867="Qualified Success"),"Current",IF(E1867="Failure",IF(RIGHT(D1867,6)="Future","Future",IF(RIGHT(D1867,10)="Irrelevant","Irrelevant","Current")),""))</f>
        <v>Current</v>
      </c>
      <c r="G1867" s="7" t="str">
        <f>IF(OR(ISBLANK(D1867),D1867="Unclassifiable &gt;"),"",IF(ISNUMBER(SEARCH("Utterance",D1867)),"Utterance",IF(ISNUMBER(SEARCH("Response",D1867)),"Response",IF(ISNUMBER(SEARCH("Interaction",D1867)),"Interaction",IF(ISNUMBER(SEARCH("System",D1867)),"System","")))))</f>
        <v>Utterance</v>
      </c>
      <c r="H1867" s="7" t="str">
        <f>IF(G1867="Utterance", IF(ISNUMBER(SEARCH("Unrecognized",D1867)), "Unrecognized", IF(ISNUMBER(SEARCH("Mismatched",D1867)), "Mismatched", IF(ISNUMBER(SEARCH("False Positive",D1867)), "False Positive", "Irrelevant"))), "")</f>
        <v>Mismatched</v>
      </c>
      <c r="J1867" s="7" t="s">
        <v>3742</v>
      </c>
      <c r="K1867" s="7" t="s">
        <v>3354</v>
      </c>
      <c r="L1867" s="9">
        <v>44988</v>
      </c>
      <c r="M1867" s="13">
        <v>0.78570601851851851</v>
      </c>
      <c r="N1867" s="14">
        <v>202000345789822</v>
      </c>
      <c r="O1867" s="7">
        <f>IF(LEN(TRIM($A1867))=0,0,LEN($A1867)-LEN(SUBSTITUTE($A1867," ",""))+1)</f>
        <v>8</v>
      </c>
      <c r="P1867">
        <f t="shared" si="29"/>
        <v>705</v>
      </c>
    </row>
    <row r="1868" spans="1:16" ht="128" x14ac:dyDescent="0.2">
      <c r="A1868" s="8" t="s">
        <v>606</v>
      </c>
      <c r="C1868" s="7" t="s">
        <v>4</v>
      </c>
      <c r="K1868" s="7" t="s">
        <v>3354</v>
      </c>
      <c r="L1868" s="9">
        <v>44988</v>
      </c>
      <c r="M1868" s="13">
        <v>0.78570601851851851</v>
      </c>
      <c r="N1868" s="14">
        <v>202000345789822</v>
      </c>
      <c r="P1868" t="str">
        <f t="shared" si="29"/>
        <v/>
      </c>
    </row>
    <row r="1869" spans="1:16" ht="16" x14ac:dyDescent="0.2">
      <c r="A1869" s="8" t="s">
        <v>2978</v>
      </c>
      <c r="C1869" s="7" t="s">
        <v>2</v>
      </c>
      <c r="D1869" s="7" t="s">
        <v>3389</v>
      </c>
      <c r="E1869" s="7" t="str">
        <f>IF(OR(D1869="", D1869="___"),"", LEFT(D1869,FIND(" &gt;",D1869)-1))</f>
        <v>Success</v>
      </c>
      <c r="F1869" s="7" t="str">
        <f>IF(OR(E1869="Success",E1869="Qualified Success"),"Current",IF(E1869="Failure",IF(RIGHT(D1869,6)="Future","Future",IF(RIGHT(D1869,10)="Irrelevant","Irrelevant","Current")),""))</f>
        <v>Current</v>
      </c>
      <c r="G1869" s="7" t="str">
        <f>IF(OR(ISBLANK(D1869),D1869="Unclassifiable &gt;"),"",IF(ISNUMBER(SEARCH("Utterance",D1869)),"Utterance",IF(ISNUMBER(SEARCH("Response",D1869)),"Response",IF(ISNUMBER(SEARCH("Interaction",D1869)),"Interaction",IF(ISNUMBER(SEARCH("System",D1869)),"System","")))))</f>
        <v/>
      </c>
      <c r="H1869" s="7" t="str">
        <f>IF(G1869="Utterance", IF(ISNUMBER(SEARCH("Unrecognized",D1869)), "Unrecognized", IF(ISNUMBER(SEARCH("Mismatched",D1869)), "Mismatched", IF(ISNUMBER(SEARCH("False Positive",D1869)), "False Positive", "Irrelevant"))), "")</f>
        <v/>
      </c>
      <c r="J1869" s="7" t="s">
        <v>3751</v>
      </c>
      <c r="K1869" s="7" t="s">
        <v>3353</v>
      </c>
      <c r="L1869" s="9">
        <v>44988</v>
      </c>
      <c r="M1869" s="13">
        <v>0.79148148148148145</v>
      </c>
      <c r="N1869" s="14">
        <v>202000712977925</v>
      </c>
      <c r="O1869" s="7">
        <f>IF(LEN(TRIM($A1869))=0,0,LEN($A1869)-LEN(SUBSTITUTE($A1869," ",""))+1)</f>
        <v>2</v>
      </c>
      <c r="P1869">
        <f t="shared" si="29"/>
        <v>3411</v>
      </c>
    </row>
    <row r="1870" spans="1:16" ht="192" x14ac:dyDescent="0.2">
      <c r="A1870" s="8" t="s">
        <v>663</v>
      </c>
      <c r="C1870" s="7" t="s">
        <v>4</v>
      </c>
      <c r="K1870" s="7" t="s">
        <v>3353</v>
      </c>
      <c r="L1870" s="9">
        <v>44988</v>
      </c>
      <c r="M1870" s="13">
        <v>0.79171296296296301</v>
      </c>
      <c r="N1870" s="14">
        <v>202000712977925</v>
      </c>
      <c r="P1870" t="str">
        <f t="shared" si="29"/>
        <v/>
      </c>
    </row>
    <row r="1871" spans="1:16" ht="16" x14ac:dyDescent="0.2">
      <c r="A1871" s="8" t="s">
        <v>2899</v>
      </c>
      <c r="C1871" s="7" t="s">
        <v>2</v>
      </c>
      <c r="D1871" s="7" t="s">
        <v>3391</v>
      </c>
      <c r="E1871" s="7" t="str">
        <f>IF(OR(D1871="", D1871="___"),"", LEFT(D1871,FIND(" &gt;",D1871)-1))</f>
        <v>Failure</v>
      </c>
      <c r="F1871" s="7" t="str">
        <f>IF(OR(E1871="Success",E1871="Qualified Success"),"Current",IF(E1871="Failure",IF(RIGHT(D1871,6)="Future","Future",IF(RIGHT(D1871,10)="Irrelevant","Irrelevant","Current")),""))</f>
        <v>Current</v>
      </c>
      <c r="G1871" s="7" t="str">
        <f>IF(OR(ISBLANK(D1871),D1871="Unclassifiable &gt;"),"",IF(ISNUMBER(SEARCH("Utterance",D1871)),"Utterance",IF(ISNUMBER(SEARCH("Response",D1871)),"Response",IF(ISNUMBER(SEARCH("Interaction",D1871)),"Interaction",IF(ISNUMBER(SEARCH("System",D1871)),"System","")))))</f>
        <v>Utterance</v>
      </c>
      <c r="H1871" s="7" t="str">
        <f>IF(G1871="Utterance", IF(ISNUMBER(SEARCH("Unrecognized",D1871)), "Unrecognized", IF(ISNUMBER(SEARCH("Mismatched",D1871)), "Mismatched", IF(ISNUMBER(SEARCH("False Positive",D1871)), "False Positive", "Irrelevant"))), "")</f>
        <v>Mismatched</v>
      </c>
      <c r="J1871" s="7" t="s">
        <v>3742</v>
      </c>
      <c r="K1871" s="7" t="s">
        <v>3354</v>
      </c>
      <c r="L1871" s="9">
        <v>44988</v>
      </c>
      <c r="M1871" s="13">
        <v>0.81023148148148139</v>
      </c>
      <c r="N1871" s="14">
        <v>202000446970280</v>
      </c>
      <c r="O1871" s="7">
        <f>IF(LEN(TRIM($A1871))=0,0,LEN($A1871)-LEN(SUBSTITUTE($A1871," ",""))+1)</f>
        <v>2</v>
      </c>
      <c r="P1871">
        <f t="shared" si="29"/>
        <v>705</v>
      </c>
    </row>
    <row r="1872" spans="1:16" ht="48" x14ac:dyDescent="0.2">
      <c r="A1872" s="8" t="s">
        <v>285</v>
      </c>
      <c r="C1872" s="7" t="s">
        <v>4</v>
      </c>
      <c r="K1872" s="7" t="s">
        <v>3354</v>
      </c>
      <c r="L1872" s="9">
        <v>44988</v>
      </c>
      <c r="M1872" s="13">
        <v>0.81023148148148139</v>
      </c>
      <c r="N1872" s="14">
        <v>202000446970280</v>
      </c>
      <c r="P1872" t="str">
        <f t="shared" si="29"/>
        <v/>
      </c>
    </row>
    <row r="1873" spans="1:16" ht="16" x14ac:dyDescent="0.2">
      <c r="A1873" s="8" t="s">
        <v>2898</v>
      </c>
      <c r="C1873" s="7" t="s">
        <v>2</v>
      </c>
      <c r="D1873" s="7" t="s">
        <v>3391</v>
      </c>
      <c r="E1873" s="7" t="str">
        <f>IF(OR(D1873="", D1873="___"),"", LEFT(D1873,FIND(" &gt;",D1873)-1))</f>
        <v>Failure</v>
      </c>
      <c r="F1873" s="7" t="str">
        <f>IF(OR(E1873="Success",E1873="Qualified Success"),"Current",IF(E1873="Failure",IF(RIGHT(D1873,6)="Future","Future",IF(RIGHT(D1873,10)="Irrelevant","Irrelevant","Current")),""))</f>
        <v>Current</v>
      </c>
      <c r="G1873" s="7" t="str">
        <f>IF(OR(ISBLANK(D1873),D1873="Unclassifiable &gt;"),"",IF(ISNUMBER(SEARCH("Utterance",D1873)),"Utterance",IF(ISNUMBER(SEARCH("Response",D1873)),"Response",IF(ISNUMBER(SEARCH("Interaction",D1873)),"Interaction",IF(ISNUMBER(SEARCH("System",D1873)),"System","")))))</f>
        <v>Utterance</v>
      </c>
      <c r="H1873" s="7" t="str">
        <f>IF(G1873="Utterance", IF(ISNUMBER(SEARCH("Unrecognized",D1873)), "Unrecognized", IF(ISNUMBER(SEARCH("Mismatched",D1873)), "Mismatched", IF(ISNUMBER(SEARCH("False Positive",D1873)), "False Positive", "Irrelevant"))), "")</f>
        <v>Mismatched</v>
      </c>
      <c r="J1873" s="7" t="s">
        <v>3742</v>
      </c>
      <c r="K1873" s="7" t="s">
        <v>3354</v>
      </c>
      <c r="L1873" s="9">
        <v>44988</v>
      </c>
      <c r="M1873" s="13">
        <v>0.8105902777777777</v>
      </c>
      <c r="N1873" s="14">
        <v>202000446970280</v>
      </c>
      <c r="O1873" s="7">
        <f>IF(LEN(TRIM($A1873))=0,0,LEN($A1873)-LEN(SUBSTITUTE($A1873," ",""))+1)</f>
        <v>4</v>
      </c>
      <c r="P1873">
        <f t="shared" si="29"/>
        <v>705</v>
      </c>
    </row>
    <row r="1874" spans="1:16" ht="64" x14ac:dyDescent="0.2">
      <c r="A1874" s="8" t="s">
        <v>1317</v>
      </c>
      <c r="C1874" s="7" t="s">
        <v>4</v>
      </c>
      <c r="K1874" s="7" t="s">
        <v>3354</v>
      </c>
      <c r="L1874" s="9">
        <v>44988</v>
      </c>
      <c r="M1874" s="13">
        <v>0.8105902777777777</v>
      </c>
      <c r="N1874" s="14">
        <v>202000446970280</v>
      </c>
      <c r="P1874" t="str">
        <f t="shared" si="29"/>
        <v/>
      </c>
    </row>
    <row r="1875" spans="1:16" ht="16" x14ac:dyDescent="0.2">
      <c r="A1875" s="8" t="s">
        <v>1604</v>
      </c>
      <c r="C1875" s="7" t="s">
        <v>2</v>
      </c>
      <c r="D1875" s="7" t="s">
        <v>3391</v>
      </c>
      <c r="E1875" s="7" t="str">
        <f>IF(OR(D1875="", D1875="___"),"", LEFT(D1875,FIND(" &gt;",D1875)-1))</f>
        <v>Failure</v>
      </c>
      <c r="F1875" s="7" t="str">
        <f>IF(OR(E1875="Success",E1875="Qualified Success"),"Current",IF(E1875="Failure",IF(RIGHT(D1875,6)="Future","Future",IF(RIGHT(D1875,10)="Irrelevant","Irrelevant","Current")),""))</f>
        <v>Current</v>
      </c>
      <c r="G1875" s="7" t="str">
        <f>IF(OR(ISBLANK(D1875),D1875="Unclassifiable &gt;"),"",IF(ISNUMBER(SEARCH("Utterance",D1875)),"Utterance",IF(ISNUMBER(SEARCH("Response",D1875)),"Response",IF(ISNUMBER(SEARCH("Interaction",D1875)),"Interaction",IF(ISNUMBER(SEARCH("System",D1875)),"System","")))))</f>
        <v>Utterance</v>
      </c>
      <c r="H1875" s="7" t="str">
        <f>IF(G1875="Utterance", IF(ISNUMBER(SEARCH("Unrecognized",D1875)), "Unrecognized", IF(ISNUMBER(SEARCH("Mismatched",D1875)), "Mismatched", IF(ISNUMBER(SEARCH("False Positive",D1875)), "False Positive", "Irrelevant"))), "")</f>
        <v>Mismatched</v>
      </c>
      <c r="J1875" s="7" t="s">
        <v>3742</v>
      </c>
      <c r="K1875" s="7" t="s">
        <v>3354</v>
      </c>
      <c r="L1875" s="9">
        <v>44988</v>
      </c>
      <c r="M1875" s="13">
        <v>0.81072916666666661</v>
      </c>
      <c r="N1875" s="14">
        <v>202000446970280</v>
      </c>
      <c r="O1875" s="7">
        <f>IF(LEN(TRIM($A1875))=0,0,LEN($A1875)-LEN(SUBSTITUTE($A1875," ",""))+1)</f>
        <v>4</v>
      </c>
      <c r="P1875">
        <f t="shared" si="29"/>
        <v>705</v>
      </c>
    </row>
    <row r="1876" spans="1:16" ht="112" x14ac:dyDescent="0.2">
      <c r="A1876" s="8" t="s">
        <v>596</v>
      </c>
      <c r="C1876" s="7" t="s">
        <v>4</v>
      </c>
      <c r="K1876" s="7" t="s">
        <v>3354</v>
      </c>
      <c r="L1876" s="9">
        <v>44988</v>
      </c>
      <c r="M1876" s="13">
        <v>0.81072916666666661</v>
      </c>
      <c r="N1876" s="14">
        <v>202000446970280</v>
      </c>
      <c r="P1876" t="str">
        <f t="shared" si="29"/>
        <v/>
      </c>
    </row>
    <row r="1877" spans="1:16" ht="16" x14ac:dyDescent="0.2">
      <c r="A1877" s="8" t="s">
        <v>2900</v>
      </c>
      <c r="C1877" s="7" t="s">
        <v>2</v>
      </c>
      <c r="D1877" s="7" t="s">
        <v>3391</v>
      </c>
      <c r="E1877" s="7" t="str">
        <f>IF(OR(D1877="", D1877="___"),"", LEFT(D1877,FIND(" &gt;",D1877)-1))</f>
        <v>Failure</v>
      </c>
      <c r="F1877" s="7" t="str">
        <f>IF(OR(E1877="Success",E1877="Qualified Success"),"Current",IF(E1877="Failure",IF(RIGHT(D1877,6)="Future","Future",IF(RIGHT(D1877,10)="Irrelevant","Irrelevant","Current")),""))</f>
        <v>Current</v>
      </c>
      <c r="G1877" s="7" t="str">
        <f>IF(OR(ISBLANK(D1877),D1877="Unclassifiable &gt;"),"",IF(ISNUMBER(SEARCH("Utterance",D1877)),"Utterance",IF(ISNUMBER(SEARCH("Response",D1877)),"Response",IF(ISNUMBER(SEARCH("Interaction",D1877)),"Interaction",IF(ISNUMBER(SEARCH("System",D1877)),"System","")))))</f>
        <v>Utterance</v>
      </c>
      <c r="H1877" s="7" t="str">
        <f>IF(G1877="Utterance", IF(ISNUMBER(SEARCH("Unrecognized",D1877)), "Unrecognized", IF(ISNUMBER(SEARCH("Mismatched",D1877)), "Mismatched", IF(ISNUMBER(SEARCH("False Positive",D1877)), "False Positive", "Irrelevant"))), "")</f>
        <v>Mismatched</v>
      </c>
      <c r="J1877" s="7" t="s">
        <v>3742</v>
      </c>
      <c r="K1877" s="7" t="s">
        <v>3354</v>
      </c>
      <c r="L1877" s="9">
        <v>44988</v>
      </c>
      <c r="M1877" s="13">
        <v>0.81090277777777775</v>
      </c>
      <c r="N1877" s="14">
        <v>202000446970280</v>
      </c>
      <c r="O1877" s="7">
        <f>IF(LEN(TRIM($A1877))=0,0,LEN($A1877)-LEN(SUBSTITUTE($A1877," ",""))+1)</f>
        <v>2</v>
      </c>
      <c r="P1877">
        <f t="shared" si="29"/>
        <v>705</v>
      </c>
    </row>
    <row r="1878" spans="1:16" ht="96" x14ac:dyDescent="0.2">
      <c r="A1878" s="8" t="s">
        <v>436</v>
      </c>
      <c r="C1878" s="7" t="s">
        <v>4</v>
      </c>
      <c r="K1878" s="7" t="s">
        <v>3354</v>
      </c>
      <c r="L1878" s="9">
        <v>44988</v>
      </c>
      <c r="M1878" s="13">
        <v>0.81090277777777775</v>
      </c>
      <c r="N1878" s="14">
        <v>202000446970280</v>
      </c>
      <c r="P1878" t="str">
        <f t="shared" si="29"/>
        <v/>
      </c>
    </row>
    <row r="1879" spans="1:16" ht="16" x14ac:dyDescent="0.2">
      <c r="A1879" s="8" t="s">
        <v>380</v>
      </c>
      <c r="C1879" s="7" t="s">
        <v>2</v>
      </c>
      <c r="D1879" s="7" t="s">
        <v>3389</v>
      </c>
      <c r="E1879" s="7" t="str">
        <f>IF(OR(D1879="", D1879="___"),"", LEFT(D1879,FIND(" &gt;",D1879)-1))</f>
        <v>Success</v>
      </c>
      <c r="F1879" s="7" t="str">
        <f>IF(OR(E1879="Success",E1879="Qualified Success"),"Current",IF(E1879="Failure",IF(RIGHT(D1879,6)="Future","Future",IF(RIGHT(D1879,10)="Irrelevant","Irrelevant","Current")),""))</f>
        <v>Current</v>
      </c>
      <c r="G1879" s="7" t="str">
        <f>IF(OR(ISBLANK(D1879),D1879="Unclassifiable &gt;"),"",IF(ISNUMBER(SEARCH("Utterance",D1879)),"Utterance",IF(ISNUMBER(SEARCH("Response",D1879)),"Response",IF(ISNUMBER(SEARCH("Interaction",D1879)),"Interaction",IF(ISNUMBER(SEARCH("System",D1879)),"System","")))))</f>
        <v/>
      </c>
      <c r="H1879" s="7" t="str">
        <f>IF(G1879="Utterance", IF(ISNUMBER(SEARCH("Unrecognized",D1879)), "Unrecognized", IF(ISNUMBER(SEARCH("Mismatched",D1879)), "Mismatched", IF(ISNUMBER(SEARCH("False Positive",D1879)), "False Positive", "Irrelevant"))), "")</f>
        <v/>
      </c>
      <c r="J1879" s="7" t="s">
        <v>3756</v>
      </c>
      <c r="K1879" s="7" t="s">
        <v>3354</v>
      </c>
      <c r="L1879" s="9">
        <v>44988</v>
      </c>
      <c r="M1879" s="13">
        <v>0.91008101851851853</v>
      </c>
      <c r="N1879" s="14">
        <v>202000029602098</v>
      </c>
      <c r="O1879" s="7">
        <f>IF(LEN(TRIM($A1879))=0,0,LEN($A1879)-LEN(SUBSTITUTE($A1879," ",""))+1)</f>
        <v>4</v>
      </c>
      <c r="P1879">
        <f t="shared" si="29"/>
        <v>3411</v>
      </c>
    </row>
    <row r="1880" spans="1:16" ht="144" x14ac:dyDescent="0.2">
      <c r="A1880" s="8" t="s">
        <v>2769</v>
      </c>
      <c r="C1880" s="7" t="s">
        <v>4</v>
      </c>
      <c r="K1880" s="7" t="s">
        <v>3354</v>
      </c>
      <c r="L1880" s="9">
        <v>44988</v>
      </c>
      <c r="M1880" s="13">
        <v>0.91032407407407412</v>
      </c>
      <c r="N1880" s="14">
        <v>202000029602098</v>
      </c>
      <c r="P1880" t="str">
        <f t="shared" si="29"/>
        <v/>
      </c>
    </row>
    <row r="1881" spans="1:16" ht="16" x14ac:dyDescent="0.2">
      <c r="A1881" s="8" t="s">
        <v>158</v>
      </c>
      <c r="C1881" s="7" t="s">
        <v>2</v>
      </c>
      <c r="D1881" s="7" t="s">
        <v>3389</v>
      </c>
      <c r="E1881" s="7" t="str">
        <f>IF(OR(D1881="", D1881="___"),"", LEFT(D1881,FIND(" &gt;",D1881)-1))</f>
        <v>Success</v>
      </c>
      <c r="F1881" s="7" t="str">
        <f>IF(OR(E1881="Success",E1881="Qualified Success"),"Current",IF(E1881="Failure",IF(RIGHT(D1881,6)="Future","Future",IF(RIGHT(D1881,10)="Irrelevant","Irrelevant","Current")),""))</f>
        <v>Current</v>
      </c>
      <c r="G1881" s="7" t="str">
        <f>IF(OR(ISBLANK(D1881),D1881="Unclassifiable &gt;"),"",IF(ISNUMBER(SEARCH("Utterance",D1881)),"Utterance",IF(ISNUMBER(SEARCH("Response",D1881)),"Response",IF(ISNUMBER(SEARCH("Interaction",D1881)),"Interaction",IF(ISNUMBER(SEARCH("System",D1881)),"System","")))))</f>
        <v/>
      </c>
      <c r="H1881" s="7" t="str">
        <f>IF(G1881="Utterance", IF(ISNUMBER(SEARCH("Unrecognized",D1881)), "Unrecognized", IF(ISNUMBER(SEARCH("Mismatched",D1881)), "Mismatched", IF(ISNUMBER(SEARCH("False Positive",D1881)), "False Positive", "Irrelevant"))), "")</f>
        <v/>
      </c>
      <c r="J1881" s="7" t="s">
        <v>3744</v>
      </c>
      <c r="K1881" s="7" t="s">
        <v>3353</v>
      </c>
      <c r="L1881" s="9">
        <v>44988</v>
      </c>
      <c r="M1881" s="13">
        <v>0.91475694444444444</v>
      </c>
      <c r="N1881" s="14">
        <v>513002371352774</v>
      </c>
      <c r="O1881" s="7">
        <f>IF(LEN(TRIM($A1881))=0,0,LEN($A1881)-LEN(SUBSTITUTE($A1881," ",""))+1)</f>
        <v>4</v>
      </c>
      <c r="P1881">
        <f t="shared" si="29"/>
        <v>3411</v>
      </c>
    </row>
    <row r="1882" spans="1:16" ht="128" x14ac:dyDescent="0.2">
      <c r="A1882" s="8" t="s">
        <v>1839</v>
      </c>
      <c r="C1882" s="7" t="s">
        <v>4</v>
      </c>
      <c r="K1882" s="7" t="s">
        <v>3353</v>
      </c>
      <c r="L1882" s="9">
        <v>44988</v>
      </c>
      <c r="M1882" s="13">
        <v>0.91475694444444444</v>
      </c>
      <c r="N1882" s="14">
        <v>513002371352774</v>
      </c>
      <c r="P1882" t="str">
        <f t="shared" si="29"/>
        <v/>
      </c>
    </row>
    <row r="1883" spans="1:16" ht="16" x14ac:dyDescent="0.2">
      <c r="A1883" s="8" t="s">
        <v>982</v>
      </c>
      <c r="C1883" s="7" t="s">
        <v>2</v>
      </c>
      <c r="D1883" s="7" t="s">
        <v>3389</v>
      </c>
      <c r="E1883" s="7" t="str">
        <f>IF(OR(D1883="", D1883="___"),"", LEFT(D1883,FIND(" &gt;",D1883)-1))</f>
        <v>Success</v>
      </c>
      <c r="F1883" s="7" t="str">
        <f>IF(OR(E1883="Success",E1883="Qualified Success"),"Current",IF(E1883="Failure",IF(RIGHT(D1883,6)="Future","Future",IF(RIGHT(D1883,10)="Irrelevant","Irrelevant","Current")),""))</f>
        <v>Current</v>
      </c>
      <c r="G1883" s="7" t="str">
        <f>IF(OR(ISBLANK(D1883),D1883="Unclassifiable &gt;"),"",IF(ISNUMBER(SEARCH("Utterance",D1883)),"Utterance",IF(ISNUMBER(SEARCH("Response",D1883)),"Response",IF(ISNUMBER(SEARCH("Interaction",D1883)),"Interaction",IF(ISNUMBER(SEARCH("System",D1883)),"System","")))))</f>
        <v/>
      </c>
      <c r="H1883" s="7" t="str">
        <f>IF(G1883="Utterance", IF(ISNUMBER(SEARCH("Unrecognized",D1883)), "Unrecognized", IF(ISNUMBER(SEARCH("Mismatched",D1883)), "Mismatched", IF(ISNUMBER(SEARCH("False Positive",D1883)), "False Positive", "Irrelevant"))), "")</f>
        <v/>
      </c>
      <c r="J1883" s="7" t="s">
        <v>3741</v>
      </c>
      <c r="K1883" s="7" t="s">
        <v>3356</v>
      </c>
      <c r="L1883" s="9">
        <v>44989</v>
      </c>
      <c r="M1883" s="13">
        <v>6.9120370370370374E-2</v>
      </c>
      <c r="N1883" s="14">
        <v>202000514487461</v>
      </c>
      <c r="O1883" s="7">
        <f>IF(LEN(TRIM($A1883))=0,0,LEN($A1883)-LEN(SUBSTITUTE($A1883," ",""))+1)</f>
        <v>7</v>
      </c>
      <c r="P1883">
        <f t="shared" si="29"/>
        <v>3411</v>
      </c>
    </row>
    <row r="1884" spans="1:16" ht="176" x14ac:dyDescent="0.2">
      <c r="A1884" s="8" t="s">
        <v>2929</v>
      </c>
      <c r="C1884" s="7" t="s">
        <v>4</v>
      </c>
      <c r="K1884" s="7" t="s">
        <v>3356</v>
      </c>
      <c r="L1884" s="9">
        <v>44989</v>
      </c>
      <c r="M1884" s="13">
        <v>6.9363425925925926E-2</v>
      </c>
      <c r="N1884" s="14">
        <v>202000514487461</v>
      </c>
      <c r="P1884" t="str">
        <f t="shared" si="29"/>
        <v/>
      </c>
    </row>
    <row r="1885" spans="1:16" ht="16" x14ac:dyDescent="0.2">
      <c r="A1885" s="8" t="s">
        <v>215</v>
      </c>
      <c r="C1885" s="7" t="s">
        <v>2</v>
      </c>
      <c r="D1885" s="7" t="s">
        <v>3389</v>
      </c>
      <c r="E1885" s="7" t="str">
        <f>IF(OR(D1885="", D1885="___"),"", LEFT(D1885,FIND(" &gt;",D1885)-1))</f>
        <v>Success</v>
      </c>
      <c r="F1885" s="7" t="str">
        <f>IF(OR(E1885="Success",E1885="Qualified Success"),"Current",IF(E1885="Failure",IF(RIGHT(D1885,6)="Future","Future",IF(RIGHT(D1885,10)="Irrelevant","Irrelevant","Current")),""))</f>
        <v>Current</v>
      </c>
      <c r="G1885" s="7" t="str">
        <f>IF(OR(ISBLANK(D1885),D1885="Unclassifiable &gt;"),"",IF(ISNUMBER(SEARCH("Utterance",D1885)),"Utterance",IF(ISNUMBER(SEARCH("Response",D1885)),"Response",IF(ISNUMBER(SEARCH("Interaction",D1885)),"Interaction",IF(ISNUMBER(SEARCH("System",D1885)),"System","")))))</f>
        <v/>
      </c>
      <c r="H1885" s="7" t="str">
        <f>IF(G1885="Utterance", IF(ISNUMBER(SEARCH("Unrecognized",D1885)), "Unrecognized", IF(ISNUMBER(SEARCH("Mismatched",D1885)), "Mismatched", IF(ISNUMBER(SEARCH("False Positive",D1885)), "False Positive", "Irrelevant"))), "")</f>
        <v/>
      </c>
      <c r="J1885" s="7" t="s">
        <v>3434</v>
      </c>
      <c r="K1885" s="7" t="s">
        <v>3356</v>
      </c>
      <c r="L1885" s="9">
        <v>44989</v>
      </c>
      <c r="M1885" s="13">
        <v>0.28865740740740742</v>
      </c>
      <c r="N1885" s="14">
        <v>513003105599434</v>
      </c>
      <c r="O1885" s="7">
        <f>IF(LEN(TRIM($A1885))=0,0,LEN($A1885)-LEN(SUBSTITUTE($A1885," ",""))+1)</f>
        <v>1</v>
      </c>
      <c r="P1885">
        <f t="shared" si="29"/>
        <v>3411</v>
      </c>
    </row>
    <row r="1886" spans="1:16" ht="32" x14ac:dyDescent="0.2">
      <c r="A1886" s="8" t="s">
        <v>216</v>
      </c>
      <c r="C1886" s="7" t="s">
        <v>4</v>
      </c>
      <c r="K1886" s="7" t="s">
        <v>3356</v>
      </c>
      <c r="L1886" s="9">
        <v>44989</v>
      </c>
      <c r="M1886" s="13">
        <v>0.28865740740740742</v>
      </c>
      <c r="N1886" s="14">
        <v>513003105599434</v>
      </c>
      <c r="P1886" t="str">
        <f t="shared" si="29"/>
        <v/>
      </c>
    </row>
    <row r="1887" spans="1:16" ht="16" x14ac:dyDescent="0.2">
      <c r="A1887" s="8" t="s">
        <v>1958</v>
      </c>
      <c r="C1887" s="7" t="s">
        <v>2</v>
      </c>
      <c r="D1887" s="7" t="s">
        <v>3389</v>
      </c>
      <c r="E1887" s="7" t="str">
        <f>IF(OR(D1887="", D1887="___"),"", LEFT(D1887,FIND(" &gt;",D1887)-1))</f>
        <v>Success</v>
      </c>
      <c r="F1887" s="7" t="str">
        <f>IF(OR(E1887="Success",E1887="Qualified Success"),"Current",IF(E1887="Failure",IF(RIGHT(D1887,6)="Future","Future",IF(RIGHT(D1887,10)="Irrelevant","Irrelevant","Current")),""))</f>
        <v>Current</v>
      </c>
      <c r="G1887" s="7" t="str">
        <f>IF(OR(ISBLANK(D1887),D1887="Unclassifiable &gt;"),"",IF(ISNUMBER(SEARCH("Utterance",D1887)),"Utterance",IF(ISNUMBER(SEARCH("Response",D1887)),"Response",IF(ISNUMBER(SEARCH("Interaction",D1887)),"Interaction",IF(ISNUMBER(SEARCH("System",D1887)),"System","")))))</f>
        <v/>
      </c>
      <c r="H1887" s="7" t="str">
        <f>IF(G1887="Utterance", IF(ISNUMBER(SEARCH("Unrecognized",D1887)), "Unrecognized", IF(ISNUMBER(SEARCH("Mismatched",D1887)), "Mismatched", IF(ISNUMBER(SEARCH("False Positive",D1887)), "False Positive", "Irrelevant"))), "")</f>
        <v/>
      </c>
      <c r="J1887" s="7" t="s">
        <v>3750</v>
      </c>
      <c r="K1887" s="7" t="s">
        <v>3356</v>
      </c>
      <c r="L1887" s="9">
        <v>44989</v>
      </c>
      <c r="M1887" s="13">
        <v>0.32024305555555554</v>
      </c>
      <c r="N1887" s="14">
        <v>204440003489530</v>
      </c>
      <c r="O1887" s="7">
        <f>IF(LEN(TRIM($A1887))=0,0,LEN($A1887)-LEN(SUBSTITUTE($A1887," ",""))+1)</f>
        <v>3</v>
      </c>
      <c r="P1887">
        <f t="shared" si="29"/>
        <v>3411</v>
      </c>
    </row>
    <row r="1888" spans="1:16" ht="240" x14ac:dyDescent="0.2">
      <c r="A1888" s="8" t="s">
        <v>1956</v>
      </c>
      <c r="C1888" s="7" t="s">
        <v>4</v>
      </c>
      <c r="K1888" s="7" t="s">
        <v>3356</v>
      </c>
      <c r="L1888" s="9">
        <v>44989</v>
      </c>
      <c r="M1888" s="13">
        <v>0.32055555555555554</v>
      </c>
      <c r="N1888" s="14">
        <v>204440003489530</v>
      </c>
      <c r="P1888" t="str">
        <f t="shared" si="29"/>
        <v/>
      </c>
    </row>
    <row r="1889" spans="1:16" ht="16" x14ac:dyDescent="0.2">
      <c r="A1889" s="8" t="s">
        <v>158</v>
      </c>
      <c r="C1889" s="7" t="s">
        <v>2</v>
      </c>
      <c r="D1889" s="7" t="s">
        <v>3389</v>
      </c>
      <c r="E1889" s="7" t="str">
        <f>IF(OR(D1889="", D1889="___"),"", LEFT(D1889,FIND(" &gt;",D1889)-1))</f>
        <v>Success</v>
      </c>
      <c r="F1889" s="7" t="str">
        <f>IF(OR(E1889="Success",E1889="Qualified Success"),"Current",IF(E1889="Failure",IF(RIGHT(D1889,6)="Future","Future",IF(RIGHT(D1889,10)="Irrelevant","Irrelevant","Current")),""))</f>
        <v>Current</v>
      </c>
      <c r="G1889" s="7" t="str">
        <f>IF(OR(ISBLANK(D1889),D1889="Unclassifiable &gt;"),"",IF(ISNUMBER(SEARCH("Utterance",D1889)),"Utterance",IF(ISNUMBER(SEARCH("Response",D1889)),"Response",IF(ISNUMBER(SEARCH("Interaction",D1889)),"Interaction",IF(ISNUMBER(SEARCH("System",D1889)),"System","")))))</f>
        <v/>
      </c>
      <c r="H1889" s="7" t="str">
        <f>IF(G1889="Utterance", IF(ISNUMBER(SEARCH("Unrecognized",D1889)), "Unrecognized", IF(ISNUMBER(SEARCH("Mismatched",D1889)), "Mismatched", IF(ISNUMBER(SEARCH("False Positive",D1889)), "False Positive", "Irrelevant"))), "")</f>
        <v/>
      </c>
      <c r="J1889" s="7" t="s">
        <v>3744</v>
      </c>
      <c r="K1889" s="7" t="s">
        <v>3356</v>
      </c>
      <c r="L1889" s="9">
        <v>44989</v>
      </c>
      <c r="M1889" s="13">
        <v>0.32952546296296298</v>
      </c>
      <c r="N1889" s="14">
        <v>204440003486713</v>
      </c>
      <c r="O1889" s="7">
        <f>IF(LEN(TRIM($A1889))=0,0,LEN($A1889)-LEN(SUBSTITUTE($A1889," ",""))+1)</f>
        <v>4</v>
      </c>
      <c r="P1889">
        <f t="shared" si="29"/>
        <v>3411</v>
      </c>
    </row>
    <row r="1890" spans="1:16" ht="128" x14ac:dyDescent="0.2">
      <c r="A1890" s="8" t="s">
        <v>1839</v>
      </c>
      <c r="C1890" s="7" t="s">
        <v>4</v>
      </c>
      <c r="K1890" s="7" t="s">
        <v>3356</v>
      </c>
      <c r="L1890" s="9">
        <v>44989</v>
      </c>
      <c r="M1890" s="13">
        <v>0.32952546296296298</v>
      </c>
      <c r="N1890" s="14">
        <v>204440003486713</v>
      </c>
      <c r="P1890" t="str">
        <f t="shared" si="29"/>
        <v/>
      </c>
    </row>
    <row r="1891" spans="1:16" ht="16" x14ac:dyDescent="0.2">
      <c r="A1891" s="8" t="s">
        <v>1639</v>
      </c>
      <c r="C1891" s="7" t="s">
        <v>2</v>
      </c>
      <c r="D1891" s="7" t="s">
        <v>3391</v>
      </c>
      <c r="E1891" s="7" t="str">
        <f>IF(OR(D1891="", D1891="___"),"", LEFT(D1891,FIND(" &gt;",D1891)-1))</f>
        <v>Failure</v>
      </c>
      <c r="F1891" s="7" t="str">
        <f>IF(OR(E1891="Success",E1891="Qualified Success"),"Current",IF(E1891="Failure",IF(RIGHT(D1891,6)="Future","Future",IF(RIGHT(D1891,10)="Irrelevant","Irrelevant","Current")),""))</f>
        <v>Current</v>
      </c>
      <c r="G1891" s="7" t="str">
        <f>IF(OR(ISBLANK(D1891),D1891="Unclassifiable &gt;"),"",IF(ISNUMBER(SEARCH("Utterance",D1891)),"Utterance",IF(ISNUMBER(SEARCH("Response",D1891)),"Response",IF(ISNUMBER(SEARCH("Interaction",D1891)),"Interaction",IF(ISNUMBER(SEARCH("System",D1891)),"System","")))))</f>
        <v>Utterance</v>
      </c>
      <c r="H1891" s="7" t="str">
        <f>IF(G1891="Utterance", IF(ISNUMBER(SEARCH("Unrecognized",D1891)), "Unrecognized", IF(ISNUMBER(SEARCH("Mismatched",D1891)), "Mismatched", IF(ISNUMBER(SEARCH("False Positive",D1891)), "False Positive", "Irrelevant"))), "")</f>
        <v>Mismatched</v>
      </c>
      <c r="J1891" s="7" t="s">
        <v>3443</v>
      </c>
      <c r="K1891" s="7" t="s">
        <v>3356</v>
      </c>
      <c r="L1891" s="9">
        <v>44989</v>
      </c>
      <c r="M1891" s="13">
        <v>0.33496527777777779</v>
      </c>
      <c r="N1891" s="14">
        <v>513002466211096</v>
      </c>
      <c r="O1891" s="7">
        <f>IF(LEN(TRIM($A1891))=0,0,LEN($A1891)-LEN(SUBSTITUTE($A1891," ",""))+1)</f>
        <v>2</v>
      </c>
      <c r="P1891">
        <f t="shared" si="29"/>
        <v>705</v>
      </c>
    </row>
    <row r="1892" spans="1:16" ht="144" x14ac:dyDescent="0.2">
      <c r="A1892" s="8" t="s">
        <v>247</v>
      </c>
      <c r="C1892" s="7" t="s">
        <v>4</v>
      </c>
      <c r="K1892" s="7" t="s">
        <v>3356</v>
      </c>
      <c r="L1892" s="9">
        <v>44989</v>
      </c>
      <c r="M1892" s="13">
        <v>0.33496527777777779</v>
      </c>
      <c r="N1892" s="14">
        <v>513002466211096</v>
      </c>
      <c r="P1892" t="str">
        <f t="shared" si="29"/>
        <v/>
      </c>
    </row>
    <row r="1893" spans="1:16" ht="16" x14ac:dyDescent="0.2">
      <c r="A1893" s="8" t="s">
        <v>2542</v>
      </c>
      <c r="C1893" s="7" t="s">
        <v>2</v>
      </c>
      <c r="D1893" s="7" t="s">
        <v>3408</v>
      </c>
      <c r="E1893" s="7" t="str">
        <f>IF(OR(D1893="", D1893="___"),"", LEFT(D1893,FIND(" &gt;",D1893)-1))</f>
        <v>Qualified Success</v>
      </c>
      <c r="F1893" s="7" t="str">
        <f>IF(OR(E1893="Success",E1893="Qualified Success"),"Current",IF(E1893="Failure",IF(RIGHT(D1893,6)="Future","Future",IF(RIGHT(D1893,10)="Irrelevant","Irrelevant","Current")),""))</f>
        <v>Current</v>
      </c>
      <c r="G1893" s="7" t="str">
        <f>IF(OR(ISBLANK(D1893),D1893="Unclassifiable &gt;"),"",IF(ISNUMBER(SEARCH("Utterance",D1893)),"Utterance",IF(ISNUMBER(SEARCH("Response",D1893)),"Response",IF(ISNUMBER(SEARCH("Interaction",D1893)),"Interaction",IF(ISNUMBER(SEARCH("System",D1893)),"System","")))))</f>
        <v>Response</v>
      </c>
      <c r="H1893" s="7" t="str">
        <f>IF(G1893="Utterance", IF(ISNUMBER(SEARCH("Unrecognized",D1893)), "Unrecognized", IF(ISNUMBER(SEARCH("Mismatched",D1893)), "Mismatched", IF(ISNUMBER(SEARCH("False Positive",D1893)), "False Positive", "Irrelevant"))), "")</f>
        <v/>
      </c>
      <c r="J1893" s="7" t="s">
        <v>3742</v>
      </c>
      <c r="K1893" s="7" t="s">
        <v>3356</v>
      </c>
      <c r="L1893" s="9">
        <v>44989</v>
      </c>
      <c r="M1893" s="13">
        <v>0.33545138888888887</v>
      </c>
      <c r="N1893" s="14">
        <v>513002621274902</v>
      </c>
      <c r="O1893" s="7">
        <f>IF(LEN(TRIM($A1893))=0,0,LEN($A1893)-LEN(SUBSTITUTE($A1893," ",""))+1)</f>
        <v>2</v>
      </c>
      <c r="P1893">
        <f t="shared" si="29"/>
        <v>46</v>
      </c>
    </row>
    <row r="1894" spans="1:16" ht="128" x14ac:dyDescent="0.2">
      <c r="A1894" s="8" t="s">
        <v>3517</v>
      </c>
      <c r="C1894" s="7" t="s">
        <v>4</v>
      </c>
      <c r="K1894" s="7" t="s">
        <v>3356</v>
      </c>
      <c r="L1894" s="9">
        <v>44989</v>
      </c>
      <c r="M1894" s="13">
        <v>0.33545138888888887</v>
      </c>
      <c r="N1894" s="14">
        <v>513002621274902</v>
      </c>
      <c r="P1894" t="str">
        <f t="shared" si="29"/>
        <v/>
      </c>
    </row>
    <row r="1895" spans="1:16" ht="16" x14ac:dyDescent="0.2">
      <c r="A1895" s="8" t="s">
        <v>3334</v>
      </c>
      <c r="C1895" s="7" t="s">
        <v>2</v>
      </c>
      <c r="D1895" s="7" t="s">
        <v>3389</v>
      </c>
      <c r="E1895" s="7" t="str">
        <f>IF(OR(D1895="", D1895="___"),"", LEFT(D1895,FIND(" &gt;",D1895)-1))</f>
        <v>Success</v>
      </c>
      <c r="F1895" s="7" t="str">
        <f>IF(OR(E1895="Success",E1895="Qualified Success"),"Current",IF(E1895="Failure",IF(RIGHT(D1895,6)="Future","Future",IF(RIGHT(D1895,10)="Irrelevant","Irrelevant","Current")),""))</f>
        <v>Current</v>
      </c>
      <c r="G1895" s="7" t="str">
        <f>IF(OR(ISBLANK(D1895),D1895="Unclassifiable &gt;"),"",IF(ISNUMBER(SEARCH("Utterance",D1895)),"Utterance",IF(ISNUMBER(SEARCH("Response",D1895)),"Response",IF(ISNUMBER(SEARCH("Interaction",D1895)),"Interaction",IF(ISNUMBER(SEARCH("System",D1895)),"System","")))))</f>
        <v/>
      </c>
      <c r="H1895" s="7" t="str">
        <f>IF(G1895="Utterance", IF(ISNUMBER(SEARCH("Unrecognized",D1895)), "Unrecognized", IF(ISNUMBER(SEARCH("Mismatched",D1895)), "Mismatched", IF(ISNUMBER(SEARCH("False Positive",D1895)), "False Positive", "Irrelevant"))), "")</f>
        <v/>
      </c>
      <c r="J1895" s="7" t="s">
        <v>3746</v>
      </c>
      <c r="K1895" s="7" t="s">
        <v>3356</v>
      </c>
      <c r="L1895" s="9">
        <v>44989</v>
      </c>
      <c r="M1895" s="13">
        <v>0.34325231481481483</v>
      </c>
      <c r="N1895" s="14">
        <v>513003508247140</v>
      </c>
      <c r="O1895" s="7">
        <f>IF(LEN(TRIM($A1895))=0,0,LEN($A1895)-LEN(SUBSTITUTE($A1895," ",""))+1)</f>
        <v>3</v>
      </c>
      <c r="P1895">
        <f t="shared" si="29"/>
        <v>3411</v>
      </c>
    </row>
    <row r="1896" spans="1:16" ht="128" x14ac:dyDescent="0.2">
      <c r="A1896" s="8" t="s">
        <v>384</v>
      </c>
      <c r="C1896" s="7" t="s">
        <v>4</v>
      </c>
      <c r="K1896" s="7" t="s">
        <v>3356</v>
      </c>
      <c r="L1896" s="9">
        <v>44989</v>
      </c>
      <c r="M1896" s="13">
        <v>0.3435300925925926</v>
      </c>
      <c r="N1896" s="14">
        <v>513003508247140</v>
      </c>
      <c r="P1896" t="str">
        <f t="shared" si="29"/>
        <v/>
      </c>
    </row>
    <row r="1897" spans="1:16" ht="16" x14ac:dyDescent="0.2">
      <c r="A1897" s="8" t="s">
        <v>1251</v>
      </c>
      <c r="C1897" s="7" t="s">
        <v>2</v>
      </c>
      <c r="D1897" s="7" t="s">
        <v>3391</v>
      </c>
      <c r="E1897" s="7" t="str">
        <f>IF(OR(D1897="", D1897="___"),"", LEFT(D1897,FIND(" &gt;",D1897)-1))</f>
        <v>Failure</v>
      </c>
      <c r="F1897" s="7" t="str">
        <f>IF(OR(E1897="Success",E1897="Qualified Success"),"Current",IF(E1897="Failure",IF(RIGHT(D1897,6)="Future","Future",IF(RIGHT(D1897,10)="Irrelevant","Irrelevant","Current")),""))</f>
        <v>Current</v>
      </c>
      <c r="G1897" s="7" t="str">
        <f>IF(OR(ISBLANK(D1897),D1897="Unclassifiable &gt;"),"",IF(ISNUMBER(SEARCH("Utterance",D1897)),"Utterance",IF(ISNUMBER(SEARCH("Response",D1897)),"Response",IF(ISNUMBER(SEARCH("Interaction",D1897)),"Interaction",IF(ISNUMBER(SEARCH("System",D1897)),"System","")))))</f>
        <v>Utterance</v>
      </c>
      <c r="H1897" s="7" t="str">
        <f>IF(G1897="Utterance", IF(ISNUMBER(SEARCH("Unrecognized",D1897)), "Unrecognized", IF(ISNUMBER(SEARCH("Mismatched",D1897)), "Mismatched", IF(ISNUMBER(SEARCH("False Positive",D1897)), "False Positive", "Irrelevant"))), "")</f>
        <v>Mismatched</v>
      </c>
      <c r="J1897" s="7" t="s">
        <v>3434</v>
      </c>
      <c r="K1897" s="7" t="s">
        <v>3356</v>
      </c>
      <c r="L1897" s="9">
        <v>44989</v>
      </c>
      <c r="M1897" s="13">
        <v>0.3439699074074074</v>
      </c>
      <c r="N1897" s="14">
        <v>204440003510489</v>
      </c>
      <c r="O1897" s="7">
        <f>IF(LEN(TRIM($A1897))=0,0,LEN($A1897)-LEN(SUBSTITUTE($A1897," ",""))+1)</f>
        <v>1</v>
      </c>
      <c r="P1897">
        <f t="shared" si="29"/>
        <v>705</v>
      </c>
    </row>
    <row r="1898" spans="1:16" ht="112" x14ac:dyDescent="0.2">
      <c r="A1898" s="8" t="s">
        <v>298</v>
      </c>
      <c r="C1898" s="7" t="s">
        <v>4</v>
      </c>
      <c r="K1898" s="7" t="s">
        <v>3356</v>
      </c>
      <c r="L1898" s="9">
        <v>44989</v>
      </c>
      <c r="M1898" s="13">
        <v>0.3439699074074074</v>
      </c>
      <c r="N1898" s="14">
        <v>204440003510489</v>
      </c>
      <c r="P1898" t="str">
        <f t="shared" si="29"/>
        <v/>
      </c>
    </row>
    <row r="1899" spans="1:16" ht="16" x14ac:dyDescent="0.2">
      <c r="A1899" s="8" t="s">
        <v>2920</v>
      </c>
      <c r="C1899" s="7" t="s">
        <v>2</v>
      </c>
      <c r="D1899" s="7" t="s">
        <v>3389</v>
      </c>
      <c r="E1899" s="7" t="str">
        <f>IF(OR(D1899="", D1899="___"),"", LEFT(D1899,FIND(" &gt;",D1899)-1))</f>
        <v>Success</v>
      </c>
      <c r="F1899" s="7" t="str">
        <f>IF(OR(E1899="Success",E1899="Qualified Success"),"Current",IF(E1899="Failure",IF(RIGHT(D1899,6)="Future","Future",IF(RIGHT(D1899,10)="Irrelevant","Irrelevant","Current")),""))</f>
        <v>Current</v>
      </c>
      <c r="G1899" s="7" t="str">
        <f>IF(OR(ISBLANK(D1899),D1899="Unclassifiable &gt;"),"",IF(ISNUMBER(SEARCH("Utterance",D1899)),"Utterance",IF(ISNUMBER(SEARCH("Response",D1899)),"Response",IF(ISNUMBER(SEARCH("Interaction",D1899)),"Interaction",IF(ISNUMBER(SEARCH("System",D1899)),"System","")))))</f>
        <v/>
      </c>
      <c r="H1899" s="7" t="str">
        <f>IF(G1899="Utterance", IF(ISNUMBER(SEARCH("Unrecognized",D1899)), "Unrecognized", IF(ISNUMBER(SEARCH("Mismatched",D1899)), "Mismatched", IF(ISNUMBER(SEARCH("False Positive",D1899)), "False Positive", "Irrelevant"))), "")</f>
        <v/>
      </c>
      <c r="J1899" s="7" t="s">
        <v>3748</v>
      </c>
      <c r="K1899" s="7" t="s">
        <v>3356</v>
      </c>
      <c r="L1899" s="9">
        <v>44989</v>
      </c>
      <c r="M1899" s="13">
        <v>0.34472222222222221</v>
      </c>
      <c r="N1899" s="14">
        <v>202000497947774</v>
      </c>
      <c r="O1899" s="7">
        <f>IF(LEN(TRIM($A1899))=0,0,LEN($A1899)-LEN(SUBSTITUTE($A1899," ",""))+1)</f>
        <v>7</v>
      </c>
      <c r="P1899">
        <f t="shared" si="29"/>
        <v>3411</v>
      </c>
    </row>
    <row r="1900" spans="1:16" ht="112" x14ac:dyDescent="0.2">
      <c r="A1900" s="8" t="s">
        <v>321</v>
      </c>
      <c r="C1900" s="7" t="s">
        <v>4</v>
      </c>
      <c r="K1900" s="7" t="s">
        <v>3356</v>
      </c>
      <c r="L1900" s="9">
        <v>44989</v>
      </c>
      <c r="M1900" s="13">
        <v>0.34472222222222221</v>
      </c>
      <c r="N1900" s="14">
        <v>202000497947774</v>
      </c>
      <c r="P1900" t="str">
        <f t="shared" si="29"/>
        <v/>
      </c>
    </row>
    <row r="1901" spans="1:16" ht="16" x14ac:dyDescent="0.2">
      <c r="A1901" s="8" t="s">
        <v>3295</v>
      </c>
      <c r="C1901" s="7" t="s">
        <v>2</v>
      </c>
      <c r="D1901" s="7" t="s">
        <v>3389</v>
      </c>
      <c r="E1901" s="7" t="str">
        <f>IF(OR(D1901="", D1901="___"),"", LEFT(D1901,FIND(" &gt;",D1901)-1))</f>
        <v>Success</v>
      </c>
      <c r="F1901" s="7" t="str">
        <f>IF(OR(E1901="Success",E1901="Qualified Success"),"Current",IF(E1901="Failure",IF(RIGHT(D1901,6)="Future","Future",IF(RIGHT(D1901,10)="Irrelevant","Irrelevant","Current")),""))</f>
        <v>Current</v>
      </c>
      <c r="G1901" s="7" t="str">
        <f>IF(OR(ISBLANK(D1901),D1901="Unclassifiable &gt;"),"",IF(ISNUMBER(SEARCH("Utterance",D1901)),"Utterance",IF(ISNUMBER(SEARCH("Response",D1901)),"Response",IF(ISNUMBER(SEARCH("Interaction",D1901)),"Interaction",IF(ISNUMBER(SEARCH("System",D1901)),"System","")))))</f>
        <v/>
      </c>
      <c r="H1901" s="7" t="str">
        <f>IF(G1901="Utterance", IF(ISNUMBER(SEARCH("Unrecognized",D1901)), "Unrecognized", IF(ISNUMBER(SEARCH("Mismatched",D1901)), "Mismatched", IF(ISNUMBER(SEARCH("False Positive",D1901)), "False Positive", "Irrelevant"))), "")</f>
        <v/>
      </c>
      <c r="J1901" s="7" t="s">
        <v>3434</v>
      </c>
      <c r="K1901" s="7" t="s">
        <v>3356</v>
      </c>
      <c r="L1901" s="9">
        <v>44989</v>
      </c>
      <c r="M1901" s="13">
        <v>0.34604166666666664</v>
      </c>
      <c r="N1901" s="14">
        <v>513003508247140</v>
      </c>
      <c r="O1901" s="7">
        <f>IF(LEN(TRIM($A1901))=0,0,LEN($A1901)-LEN(SUBSTITUTE($A1901," ",""))+1)</f>
        <v>3</v>
      </c>
      <c r="P1901">
        <f t="shared" si="29"/>
        <v>3411</v>
      </c>
    </row>
    <row r="1902" spans="1:16" ht="64" x14ac:dyDescent="0.2">
      <c r="A1902" s="8" t="s">
        <v>331</v>
      </c>
      <c r="C1902" s="7" t="s">
        <v>4</v>
      </c>
      <c r="K1902" s="7" t="s">
        <v>3356</v>
      </c>
      <c r="L1902" s="9">
        <v>44989</v>
      </c>
      <c r="M1902" s="13">
        <v>0.34604166666666664</v>
      </c>
      <c r="N1902" s="14">
        <v>513003508247140</v>
      </c>
      <c r="P1902" t="str">
        <f t="shared" si="29"/>
        <v/>
      </c>
    </row>
    <row r="1903" spans="1:16" ht="16" x14ac:dyDescent="0.2">
      <c r="A1903" s="8" t="s">
        <v>3335</v>
      </c>
      <c r="C1903" s="7" t="s">
        <v>2</v>
      </c>
      <c r="D1903" s="7" t="s">
        <v>3389</v>
      </c>
      <c r="E1903" s="7" t="str">
        <f>IF(OR(D1903="", D1903="___"),"", LEFT(D1903,FIND(" &gt;",D1903)-1))</f>
        <v>Success</v>
      </c>
      <c r="F1903" s="7" t="str">
        <f>IF(OR(E1903="Success",E1903="Qualified Success"),"Current",IF(E1903="Failure",IF(RIGHT(D1903,6)="Future","Future",IF(RIGHT(D1903,10)="Irrelevant","Irrelevant","Current")),""))</f>
        <v>Current</v>
      </c>
      <c r="G1903" s="7" t="str">
        <f>IF(OR(ISBLANK(D1903),D1903="Unclassifiable &gt;"),"",IF(ISNUMBER(SEARCH("Utterance",D1903)),"Utterance",IF(ISNUMBER(SEARCH("Response",D1903)),"Response",IF(ISNUMBER(SEARCH("Interaction",D1903)),"Interaction",IF(ISNUMBER(SEARCH("System",D1903)),"System","")))))</f>
        <v/>
      </c>
      <c r="H1903" s="7" t="str">
        <f>IF(G1903="Utterance", IF(ISNUMBER(SEARCH("Unrecognized",D1903)), "Unrecognized", IF(ISNUMBER(SEARCH("Mismatched",D1903)), "Mismatched", IF(ISNUMBER(SEARCH("False Positive",D1903)), "False Positive", "Irrelevant"))), "")</f>
        <v/>
      </c>
      <c r="J1903" s="7" t="s">
        <v>3434</v>
      </c>
      <c r="K1903" s="7" t="s">
        <v>3356</v>
      </c>
      <c r="L1903" s="9">
        <v>44989</v>
      </c>
      <c r="M1903" s="13">
        <v>0.34912037037037041</v>
      </c>
      <c r="N1903" s="14">
        <v>513003508247140</v>
      </c>
      <c r="O1903" s="7">
        <f>IF(LEN(TRIM($A1903))=0,0,LEN($A1903)-LEN(SUBSTITUTE($A1903," ",""))+1)</f>
        <v>3</v>
      </c>
      <c r="P1903">
        <f t="shared" si="29"/>
        <v>3411</v>
      </c>
    </row>
    <row r="1904" spans="1:16" ht="112" x14ac:dyDescent="0.2">
      <c r="A1904" s="8" t="s">
        <v>298</v>
      </c>
      <c r="C1904" s="7" t="s">
        <v>4</v>
      </c>
      <c r="K1904" s="7" t="s">
        <v>3356</v>
      </c>
      <c r="L1904" s="9">
        <v>44989</v>
      </c>
      <c r="M1904" s="13">
        <v>0.34912037037037041</v>
      </c>
      <c r="N1904" s="14">
        <v>513003508247140</v>
      </c>
      <c r="P1904" t="str">
        <f t="shared" si="29"/>
        <v/>
      </c>
    </row>
    <row r="1905" spans="1:16" ht="16" x14ac:dyDescent="0.2">
      <c r="A1905" s="8" t="s">
        <v>223</v>
      </c>
      <c r="B1905" s="7" t="s">
        <v>3487</v>
      </c>
      <c r="C1905" s="7" t="s">
        <v>2</v>
      </c>
      <c r="D1905" s="7" t="s">
        <v>3389</v>
      </c>
      <c r="E1905" s="7" t="str">
        <f>IF(OR(D1905="", D1905="___"),"", LEFT(D1905,FIND(" &gt;",D1905)-1))</f>
        <v>Success</v>
      </c>
      <c r="F1905" s="7" t="str">
        <f>IF(OR(E1905="Success",E1905="Qualified Success"),"Current",IF(E1905="Failure",IF(RIGHT(D1905,6)="Future","Future",IF(RIGHT(D1905,10)="Irrelevant","Irrelevant","Current")),""))</f>
        <v>Current</v>
      </c>
      <c r="G1905" s="7" t="str">
        <f>IF(OR(ISBLANK(D1905),D1905="Unclassifiable &gt;"),"",IF(ISNUMBER(SEARCH("Utterance",D1905)),"Utterance",IF(ISNUMBER(SEARCH("Response",D1905)),"Response",IF(ISNUMBER(SEARCH("Interaction",D1905)),"Interaction",IF(ISNUMBER(SEARCH("System",D1905)),"System","")))))</f>
        <v/>
      </c>
      <c r="H1905" s="7" t="str">
        <f>IF(G1905="Utterance", IF(ISNUMBER(SEARCH("Unrecognized",D1905)), "Unrecognized", IF(ISNUMBER(SEARCH("Mismatched",D1905)), "Mismatched", IF(ISNUMBER(SEARCH("False Positive",D1905)), "False Positive", "Irrelevant"))), "")</f>
        <v/>
      </c>
      <c r="J1905" s="7" t="s">
        <v>3744</v>
      </c>
      <c r="K1905" s="7" t="s">
        <v>3356</v>
      </c>
      <c r="L1905" s="9">
        <v>44989</v>
      </c>
      <c r="M1905" s="13">
        <v>0.35211805555555559</v>
      </c>
      <c r="N1905" s="14">
        <v>513003438233221</v>
      </c>
      <c r="O1905" s="7">
        <f>IF(LEN(TRIM($A1905))=0,0,LEN($A1905)-LEN(SUBSTITUTE($A1905," ",""))+1)</f>
        <v>3</v>
      </c>
      <c r="P1905">
        <f t="shared" si="29"/>
        <v>3411</v>
      </c>
    </row>
    <row r="1906" spans="1:16" ht="128" x14ac:dyDescent="0.2">
      <c r="A1906" s="8" t="s">
        <v>1839</v>
      </c>
      <c r="C1906" s="7" t="s">
        <v>4</v>
      </c>
      <c r="K1906" s="7" t="s">
        <v>3356</v>
      </c>
      <c r="L1906" s="9">
        <v>44989</v>
      </c>
      <c r="M1906" s="13">
        <v>0.35211805555555559</v>
      </c>
      <c r="N1906" s="14">
        <v>513003438233221</v>
      </c>
      <c r="P1906" t="str">
        <f t="shared" si="29"/>
        <v/>
      </c>
    </row>
    <row r="1907" spans="1:16" ht="16" x14ac:dyDescent="0.2">
      <c r="A1907" s="8" t="s">
        <v>2668</v>
      </c>
      <c r="C1907" s="7" t="s">
        <v>2</v>
      </c>
      <c r="D1907" s="7" t="s">
        <v>3389</v>
      </c>
      <c r="E1907" s="7" t="str">
        <f>IF(OR(D1907="", D1907="___"),"", LEFT(D1907,FIND(" &gt;",D1907)-1))</f>
        <v>Success</v>
      </c>
      <c r="F1907" s="7" t="str">
        <f>IF(OR(E1907="Success",E1907="Qualified Success"),"Current",IF(E1907="Failure",IF(RIGHT(D1907,6)="Future","Future",IF(RIGHT(D1907,10)="Irrelevant","Irrelevant","Current")),""))</f>
        <v>Current</v>
      </c>
      <c r="G1907" s="7" t="str">
        <f>IF(OR(ISBLANK(D1907),D1907="Unclassifiable &gt;"),"",IF(ISNUMBER(SEARCH("Utterance",D1907)),"Utterance",IF(ISNUMBER(SEARCH("Response",D1907)),"Response",IF(ISNUMBER(SEARCH("Interaction",D1907)),"Interaction",IF(ISNUMBER(SEARCH("System",D1907)),"System","")))))</f>
        <v/>
      </c>
      <c r="H1907" s="7" t="str">
        <f>IF(G1907="Utterance", IF(ISNUMBER(SEARCH("Unrecognized",D1907)), "Unrecognized", IF(ISNUMBER(SEARCH("Mismatched",D1907)), "Mismatched", IF(ISNUMBER(SEARCH("False Positive",D1907)), "False Positive", "Irrelevant"))), "")</f>
        <v/>
      </c>
      <c r="J1907" s="7" t="s">
        <v>3751</v>
      </c>
      <c r="K1907" s="7" t="s">
        <v>3356</v>
      </c>
      <c r="L1907" s="9">
        <v>44989</v>
      </c>
      <c r="M1907" s="13">
        <v>0.35309027777777779</v>
      </c>
      <c r="N1907" s="14">
        <v>204440003539128</v>
      </c>
      <c r="O1907" s="7">
        <f>IF(LEN(TRIM($A1907))=0,0,LEN($A1907)-LEN(SUBSTITUTE($A1907," ",""))+1)</f>
        <v>3</v>
      </c>
      <c r="P1907">
        <f t="shared" si="29"/>
        <v>3411</v>
      </c>
    </row>
    <row r="1908" spans="1:16" ht="96" x14ac:dyDescent="0.2">
      <c r="A1908" s="8" t="s">
        <v>310</v>
      </c>
      <c r="C1908" s="7" t="s">
        <v>4</v>
      </c>
      <c r="K1908" s="7" t="s">
        <v>3356</v>
      </c>
      <c r="L1908" s="9">
        <v>44989</v>
      </c>
      <c r="M1908" s="13">
        <v>0.35313657407407412</v>
      </c>
      <c r="N1908" s="14">
        <v>204440003539128</v>
      </c>
      <c r="P1908" t="str">
        <f t="shared" si="29"/>
        <v/>
      </c>
    </row>
    <row r="1909" spans="1:16" ht="16" x14ac:dyDescent="0.2">
      <c r="A1909" s="8" t="s">
        <v>158</v>
      </c>
      <c r="C1909" s="7" t="s">
        <v>2</v>
      </c>
      <c r="D1909" s="7" t="s">
        <v>3389</v>
      </c>
      <c r="E1909" s="7" t="str">
        <f>IF(OR(D1909="", D1909="___"),"", LEFT(D1909,FIND(" &gt;",D1909)-1))</f>
        <v>Success</v>
      </c>
      <c r="F1909" s="7" t="str">
        <f>IF(OR(E1909="Success",E1909="Qualified Success"),"Current",IF(E1909="Failure",IF(RIGHT(D1909,6)="Future","Future",IF(RIGHT(D1909,10)="Irrelevant","Irrelevant","Current")),""))</f>
        <v>Current</v>
      </c>
      <c r="G1909" s="7" t="str">
        <f>IF(OR(ISBLANK(D1909),D1909="Unclassifiable &gt;"),"",IF(ISNUMBER(SEARCH("Utterance",D1909)),"Utterance",IF(ISNUMBER(SEARCH("Response",D1909)),"Response",IF(ISNUMBER(SEARCH("Interaction",D1909)),"Interaction",IF(ISNUMBER(SEARCH("System",D1909)),"System","")))))</f>
        <v/>
      </c>
      <c r="H1909" s="7" t="str">
        <f>IF(G1909="Utterance", IF(ISNUMBER(SEARCH("Unrecognized",D1909)), "Unrecognized", IF(ISNUMBER(SEARCH("Mismatched",D1909)), "Mismatched", IF(ISNUMBER(SEARCH("False Positive",D1909)), "False Positive", "Irrelevant"))), "")</f>
        <v/>
      </c>
      <c r="J1909" s="7" t="s">
        <v>3744</v>
      </c>
      <c r="K1909" s="7" t="s">
        <v>3356</v>
      </c>
      <c r="L1909" s="9">
        <v>44989</v>
      </c>
      <c r="M1909" s="13">
        <v>0.35857638888888888</v>
      </c>
      <c r="N1909" s="14">
        <v>204440003495718</v>
      </c>
      <c r="O1909" s="7">
        <f>IF(LEN(TRIM($A1909))=0,0,LEN($A1909)-LEN(SUBSTITUTE($A1909," ",""))+1)</f>
        <v>4</v>
      </c>
      <c r="P1909">
        <f t="shared" si="29"/>
        <v>3411</v>
      </c>
    </row>
    <row r="1910" spans="1:16" ht="128" x14ac:dyDescent="0.2">
      <c r="A1910" s="8" t="s">
        <v>1839</v>
      </c>
      <c r="C1910" s="7" t="s">
        <v>4</v>
      </c>
      <c r="K1910" s="7" t="s">
        <v>3356</v>
      </c>
      <c r="L1910" s="9">
        <v>44989</v>
      </c>
      <c r="M1910" s="13">
        <v>0.35857638888888888</v>
      </c>
      <c r="N1910" s="14">
        <v>204440003495718</v>
      </c>
      <c r="P1910" t="str">
        <f t="shared" si="29"/>
        <v/>
      </c>
    </row>
    <row r="1911" spans="1:16" ht="16" x14ac:dyDescent="0.2">
      <c r="A1911" s="8" t="s">
        <v>1920</v>
      </c>
      <c r="C1911" s="7" t="s">
        <v>2</v>
      </c>
      <c r="D1911" s="7" t="s">
        <v>3389</v>
      </c>
      <c r="E1911" s="7" t="str">
        <f>IF(OR(D1911="", D1911="___"),"", LEFT(D1911,FIND(" &gt;",D1911)-1))</f>
        <v>Success</v>
      </c>
      <c r="F1911" s="7" t="str">
        <f>IF(OR(E1911="Success",E1911="Qualified Success"),"Current",IF(E1911="Failure",IF(RIGHT(D1911,6)="Future","Future",IF(RIGHT(D1911,10)="Irrelevant","Irrelevant","Current")),""))</f>
        <v>Current</v>
      </c>
      <c r="G1911" s="7" t="str">
        <f>IF(OR(ISBLANK(D1911),D1911="Unclassifiable &gt;"),"",IF(ISNUMBER(SEARCH("Utterance",D1911)),"Utterance",IF(ISNUMBER(SEARCH("Response",D1911)),"Response",IF(ISNUMBER(SEARCH("Interaction",D1911)),"Interaction",IF(ISNUMBER(SEARCH("System",D1911)),"System","")))))</f>
        <v/>
      </c>
      <c r="H1911" s="7" t="str">
        <f>IF(G1911="Utterance", IF(ISNUMBER(SEARCH("Unrecognized",D1911)), "Unrecognized", IF(ISNUMBER(SEARCH("Mismatched",D1911)), "Mismatched", IF(ISNUMBER(SEARCH("False Positive",D1911)), "False Positive", "Irrelevant"))), "")</f>
        <v/>
      </c>
      <c r="J1911" s="7" t="s">
        <v>3431</v>
      </c>
      <c r="K1911" s="7" t="s">
        <v>3356</v>
      </c>
      <c r="L1911" s="9">
        <v>44989</v>
      </c>
      <c r="M1911" s="13">
        <v>0.3589236111111111</v>
      </c>
      <c r="N1911" s="14">
        <v>204440003488432</v>
      </c>
      <c r="O1911" s="7">
        <f>IF(LEN(TRIM($A1911))=0,0,LEN($A1911)-LEN(SUBSTITUTE($A1911," ",""))+1)</f>
        <v>7</v>
      </c>
      <c r="P1911">
        <f t="shared" si="29"/>
        <v>3411</v>
      </c>
    </row>
    <row r="1912" spans="1:16" ht="64" x14ac:dyDescent="0.2">
      <c r="A1912" s="8" t="s">
        <v>1890</v>
      </c>
      <c r="C1912" s="7" t="s">
        <v>4</v>
      </c>
      <c r="K1912" s="7" t="s">
        <v>3356</v>
      </c>
      <c r="L1912" s="9">
        <v>44989</v>
      </c>
      <c r="M1912" s="13">
        <v>0.3589236111111111</v>
      </c>
      <c r="N1912" s="14">
        <v>204440003488432</v>
      </c>
      <c r="P1912" t="str">
        <f t="shared" si="29"/>
        <v/>
      </c>
    </row>
    <row r="1913" spans="1:16" ht="16" x14ac:dyDescent="0.2">
      <c r="A1913" s="8" t="s">
        <v>2139</v>
      </c>
      <c r="C1913" s="7" t="s">
        <v>2</v>
      </c>
      <c r="D1913" s="7" t="s">
        <v>3408</v>
      </c>
      <c r="E1913" s="7" t="str">
        <f>IF(OR(D1913="", D1913="___"),"", LEFT(D1913,FIND(" &gt;",D1913)-1))</f>
        <v>Qualified Success</v>
      </c>
      <c r="F1913" s="7" t="str">
        <f>IF(OR(E1913="Success",E1913="Qualified Success"),"Current",IF(E1913="Failure",IF(RIGHT(D1913,6)="Future","Future",IF(RIGHT(D1913,10)="Irrelevant","Irrelevant","Current")),""))</f>
        <v>Current</v>
      </c>
      <c r="G1913" s="7" t="str">
        <f>IF(OR(ISBLANK(D1913),D1913="Unclassifiable &gt;"),"",IF(ISNUMBER(SEARCH("Utterance",D1913)),"Utterance",IF(ISNUMBER(SEARCH("Response",D1913)),"Response",IF(ISNUMBER(SEARCH("Interaction",D1913)),"Interaction",IF(ISNUMBER(SEARCH("System",D1913)),"System","")))))</f>
        <v>Response</v>
      </c>
      <c r="H1913" s="7" t="str">
        <f>IF(G1913="Utterance", IF(ISNUMBER(SEARCH("Unrecognized",D1913)), "Unrecognized", IF(ISNUMBER(SEARCH("Mismatched",D1913)), "Mismatched", IF(ISNUMBER(SEARCH("False Positive",D1913)), "False Positive", "Irrelevant"))), "")</f>
        <v/>
      </c>
      <c r="J1913" s="7" t="s">
        <v>3741</v>
      </c>
      <c r="K1913" s="7" t="s">
        <v>3356</v>
      </c>
      <c r="L1913" s="9">
        <v>44989</v>
      </c>
      <c r="M1913" s="13">
        <v>0.35902777777777778</v>
      </c>
      <c r="N1913" s="14">
        <v>204440003495718</v>
      </c>
      <c r="O1913" s="7">
        <f>IF(LEN(TRIM($A1913))=0,0,LEN($A1913)-LEN(SUBSTITUTE($A1913," ",""))+1)</f>
        <v>13</v>
      </c>
      <c r="P1913">
        <f t="shared" si="29"/>
        <v>46</v>
      </c>
    </row>
    <row r="1914" spans="1:16" ht="48" x14ac:dyDescent="0.2">
      <c r="A1914" s="8" t="s">
        <v>616</v>
      </c>
      <c r="C1914" s="7" t="s">
        <v>4</v>
      </c>
      <c r="K1914" s="7" t="s">
        <v>3356</v>
      </c>
      <c r="L1914" s="9">
        <v>44989</v>
      </c>
      <c r="M1914" s="13">
        <v>0.35902777777777778</v>
      </c>
      <c r="N1914" s="14">
        <v>204440003495718</v>
      </c>
      <c r="P1914" t="str">
        <f t="shared" si="29"/>
        <v/>
      </c>
    </row>
    <row r="1915" spans="1:16" ht="16" x14ac:dyDescent="0.2">
      <c r="A1915" s="8" t="s">
        <v>1918</v>
      </c>
      <c r="C1915" s="7" t="s">
        <v>2</v>
      </c>
      <c r="D1915" s="7" t="s">
        <v>3389</v>
      </c>
      <c r="E1915" s="7" t="str">
        <f>IF(OR(D1915="", D1915="___"),"", LEFT(D1915,FIND(" &gt;",D1915)-1))</f>
        <v>Success</v>
      </c>
      <c r="F1915" s="7" t="str">
        <f>IF(OR(E1915="Success",E1915="Qualified Success"),"Current",IF(E1915="Failure",IF(RIGHT(D1915,6)="Future","Future",IF(RIGHT(D1915,10)="Irrelevant","Irrelevant","Current")),""))</f>
        <v>Current</v>
      </c>
      <c r="G1915" s="7" t="str">
        <f>IF(OR(ISBLANK(D1915),D1915="Unclassifiable &gt;"),"",IF(ISNUMBER(SEARCH("Utterance",D1915)),"Utterance",IF(ISNUMBER(SEARCH("Response",D1915)),"Response",IF(ISNUMBER(SEARCH("Interaction",D1915)),"Interaction",IF(ISNUMBER(SEARCH("System",D1915)),"System","")))))</f>
        <v/>
      </c>
      <c r="H1915" s="7" t="str">
        <f>IF(G1915="Utterance", IF(ISNUMBER(SEARCH("Unrecognized",D1915)), "Unrecognized", IF(ISNUMBER(SEARCH("Mismatched",D1915)), "Mismatched", IF(ISNUMBER(SEARCH("False Positive",D1915)), "False Positive", "Irrelevant"))), "")</f>
        <v/>
      </c>
      <c r="J1915" s="7" t="s">
        <v>3431</v>
      </c>
      <c r="K1915" s="7" t="s">
        <v>3356</v>
      </c>
      <c r="L1915" s="9">
        <v>44989</v>
      </c>
      <c r="M1915" s="13">
        <v>0.35956018518518523</v>
      </c>
      <c r="N1915" s="14">
        <v>204440003488432</v>
      </c>
      <c r="O1915" s="7">
        <f>IF(LEN(TRIM($A1915))=0,0,LEN($A1915)-LEN(SUBSTITUTE($A1915," ",""))+1)</f>
        <v>15</v>
      </c>
      <c r="P1915">
        <f t="shared" si="29"/>
        <v>3411</v>
      </c>
    </row>
    <row r="1916" spans="1:16" ht="64" x14ac:dyDescent="0.2">
      <c r="A1916" s="8" t="s">
        <v>1890</v>
      </c>
      <c r="C1916" s="7" t="s">
        <v>4</v>
      </c>
      <c r="K1916" s="7" t="s">
        <v>3356</v>
      </c>
      <c r="L1916" s="9">
        <v>44989</v>
      </c>
      <c r="M1916" s="13">
        <v>0.35956018518518523</v>
      </c>
      <c r="N1916" s="14">
        <v>204440003488432</v>
      </c>
      <c r="P1916" t="str">
        <f t="shared" si="29"/>
        <v/>
      </c>
    </row>
    <row r="1917" spans="1:16" ht="16" x14ac:dyDescent="0.2">
      <c r="A1917" s="8" t="s">
        <v>158</v>
      </c>
      <c r="C1917" s="7" t="s">
        <v>2</v>
      </c>
      <c r="D1917" s="7" t="s">
        <v>3389</v>
      </c>
      <c r="E1917" s="7" t="str">
        <f>IF(OR(D1917="", D1917="___"),"", LEFT(D1917,FIND(" &gt;",D1917)-1))</f>
        <v>Success</v>
      </c>
      <c r="F1917" s="7" t="str">
        <f>IF(OR(E1917="Success",E1917="Qualified Success"),"Current",IF(E1917="Failure",IF(RIGHT(D1917,6)="Future","Future",IF(RIGHT(D1917,10)="Irrelevant","Irrelevant","Current")),""))</f>
        <v>Current</v>
      </c>
      <c r="G1917" s="7" t="str">
        <f>IF(OR(ISBLANK(D1917),D1917="Unclassifiable &gt;"),"",IF(ISNUMBER(SEARCH("Utterance",D1917)),"Utterance",IF(ISNUMBER(SEARCH("Response",D1917)),"Response",IF(ISNUMBER(SEARCH("Interaction",D1917)),"Interaction",IF(ISNUMBER(SEARCH("System",D1917)),"System","")))))</f>
        <v/>
      </c>
      <c r="H1917" s="7" t="str">
        <f>IF(G1917="Utterance", IF(ISNUMBER(SEARCH("Unrecognized",D1917)), "Unrecognized", IF(ISNUMBER(SEARCH("Mismatched",D1917)), "Mismatched", IF(ISNUMBER(SEARCH("False Positive",D1917)), "False Positive", "Irrelevant"))), "")</f>
        <v/>
      </c>
      <c r="J1917" s="7" t="s">
        <v>3744</v>
      </c>
      <c r="K1917" s="7" t="s">
        <v>3356</v>
      </c>
      <c r="L1917" s="9">
        <v>44989</v>
      </c>
      <c r="M1917" s="13">
        <v>0.35965277777777777</v>
      </c>
      <c r="N1917" s="14">
        <v>204440003495718</v>
      </c>
      <c r="O1917" s="7">
        <f>IF(LEN(TRIM($A1917))=0,0,LEN($A1917)-LEN(SUBSTITUTE($A1917," ",""))+1)</f>
        <v>4</v>
      </c>
      <c r="P1917">
        <f t="shared" si="29"/>
        <v>3411</v>
      </c>
    </row>
    <row r="1918" spans="1:16" ht="128" x14ac:dyDescent="0.2">
      <c r="A1918" s="8" t="s">
        <v>1839</v>
      </c>
      <c r="C1918" s="7" t="s">
        <v>4</v>
      </c>
      <c r="K1918" s="7" t="s">
        <v>3356</v>
      </c>
      <c r="L1918" s="9">
        <v>44989</v>
      </c>
      <c r="M1918" s="13">
        <v>0.35965277777777777</v>
      </c>
      <c r="N1918" s="14">
        <v>204440003495718</v>
      </c>
      <c r="P1918" t="str">
        <f t="shared" si="29"/>
        <v/>
      </c>
    </row>
    <row r="1919" spans="1:16" ht="16" x14ac:dyDescent="0.2">
      <c r="A1919" s="8" t="s">
        <v>1919</v>
      </c>
      <c r="C1919" s="7" t="s">
        <v>2</v>
      </c>
      <c r="D1919" s="7" t="s">
        <v>3389</v>
      </c>
      <c r="E1919" s="7" t="str">
        <f>IF(OR(D1919="", D1919="___"),"", LEFT(D1919,FIND(" &gt;",D1919)-1))</f>
        <v>Success</v>
      </c>
      <c r="F1919" s="7" t="str">
        <f>IF(OR(E1919="Success",E1919="Qualified Success"),"Current",IF(E1919="Failure",IF(RIGHT(D1919,6)="Future","Future",IF(RIGHT(D1919,10)="Irrelevant","Irrelevant","Current")),""))</f>
        <v>Current</v>
      </c>
      <c r="G1919" s="7" t="str">
        <f>IF(OR(ISBLANK(D1919),D1919="Unclassifiable &gt;"),"",IF(ISNUMBER(SEARCH("Utterance",D1919)),"Utterance",IF(ISNUMBER(SEARCH("Response",D1919)),"Response",IF(ISNUMBER(SEARCH("Interaction",D1919)),"Interaction",IF(ISNUMBER(SEARCH("System",D1919)),"System","")))))</f>
        <v/>
      </c>
      <c r="H1919" s="7" t="str">
        <f>IF(G1919="Utterance", IF(ISNUMBER(SEARCH("Unrecognized",D1919)), "Unrecognized", IF(ISNUMBER(SEARCH("Mismatched",D1919)), "Mismatched", IF(ISNUMBER(SEARCH("False Positive",D1919)), "False Positive", "Irrelevant"))), "")</f>
        <v/>
      </c>
      <c r="J1919" s="7" t="s">
        <v>3431</v>
      </c>
      <c r="K1919" s="7" t="s">
        <v>3356</v>
      </c>
      <c r="L1919" s="9">
        <v>44989</v>
      </c>
      <c r="M1919" s="13">
        <v>0.36093749999999997</v>
      </c>
      <c r="N1919" s="14">
        <v>204440003488432</v>
      </c>
      <c r="O1919" s="7">
        <f>IF(LEN(TRIM($A1919))=0,0,LEN($A1919)-LEN(SUBSTITUTE($A1919," ",""))+1)</f>
        <v>8</v>
      </c>
      <c r="P1919">
        <f t="shared" si="29"/>
        <v>3411</v>
      </c>
    </row>
    <row r="1920" spans="1:16" ht="128" x14ac:dyDescent="0.2">
      <c r="A1920" s="8" t="s">
        <v>1871</v>
      </c>
      <c r="C1920" s="7" t="s">
        <v>4</v>
      </c>
      <c r="K1920" s="7" t="s">
        <v>3356</v>
      </c>
      <c r="L1920" s="9">
        <v>44989</v>
      </c>
      <c r="M1920" s="13">
        <v>0.36093749999999997</v>
      </c>
      <c r="N1920" s="14">
        <v>204440003488432</v>
      </c>
      <c r="P1920" t="str">
        <f t="shared" si="29"/>
        <v/>
      </c>
    </row>
    <row r="1921" spans="1:16" ht="16" x14ac:dyDescent="0.2">
      <c r="A1921" s="8" t="s">
        <v>3207</v>
      </c>
      <c r="C1921" s="7" t="s">
        <v>2</v>
      </c>
      <c r="D1921" s="7" t="s">
        <v>3389</v>
      </c>
      <c r="E1921" s="7" t="str">
        <f>IF(OR(D1921="", D1921="___"),"", LEFT(D1921,FIND(" &gt;",D1921)-1))</f>
        <v>Success</v>
      </c>
      <c r="F1921" s="7" t="str">
        <f>IF(OR(E1921="Success",E1921="Qualified Success"),"Current",IF(E1921="Failure",IF(RIGHT(D1921,6)="Future","Future",IF(RIGHT(D1921,10)="Irrelevant","Irrelevant","Current")),""))</f>
        <v>Current</v>
      </c>
      <c r="G1921" s="7" t="str">
        <f>IF(OR(ISBLANK(D1921),D1921="Unclassifiable &gt;"),"",IF(ISNUMBER(SEARCH("Utterance",D1921)),"Utterance",IF(ISNUMBER(SEARCH("Response",D1921)),"Response",IF(ISNUMBER(SEARCH("Interaction",D1921)),"Interaction",IF(ISNUMBER(SEARCH("System",D1921)),"System","")))))</f>
        <v/>
      </c>
      <c r="H1921" s="7" t="str">
        <f>IF(G1921="Utterance", IF(ISNUMBER(SEARCH("Unrecognized",D1921)), "Unrecognized", IF(ISNUMBER(SEARCH("Mismatched",D1921)), "Mismatched", IF(ISNUMBER(SEARCH("False Positive",D1921)), "False Positive", "Irrelevant"))), "")</f>
        <v/>
      </c>
      <c r="J1921" s="7" t="s">
        <v>3741</v>
      </c>
      <c r="K1921" s="7" t="s">
        <v>3356</v>
      </c>
      <c r="L1921" s="9">
        <v>44989</v>
      </c>
      <c r="M1921" s="13">
        <v>0.36903935185185183</v>
      </c>
      <c r="N1921" s="14">
        <v>513003003094523</v>
      </c>
      <c r="O1921" s="7">
        <f>IF(LEN(TRIM($A1921))=0,0,LEN($A1921)-LEN(SUBSTITUTE($A1921," ",""))+1)</f>
        <v>3</v>
      </c>
      <c r="P1921">
        <f t="shared" si="29"/>
        <v>3411</v>
      </c>
    </row>
    <row r="1922" spans="1:16" ht="160" x14ac:dyDescent="0.2">
      <c r="A1922" s="8" t="s">
        <v>238</v>
      </c>
      <c r="C1922" s="7" t="s">
        <v>4</v>
      </c>
      <c r="K1922" s="7" t="s">
        <v>3356</v>
      </c>
      <c r="L1922" s="9">
        <v>44989</v>
      </c>
      <c r="M1922" s="13">
        <v>0.36903935185185183</v>
      </c>
      <c r="N1922" s="14">
        <v>513003003094523</v>
      </c>
      <c r="P1922" t="str">
        <f t="shared" si="29"/>
        <v/>
      </c>
    </row>
    <row r="1923" spans="1:16" ht="16" x14ac:dyDescent="0.2">
      <c r="A1923" s="8" t="s">
        <v>223</v>
      </c>
      <c r="B1923" s="7" t="s">
        <v>3487</v>
      </c>
      <c r="C1923" s="7" t="s">
        <v>2</v>
      </c>
      <c r="D1923" s="7" t="s">
        <v>3389</v>
      </c>
      <c r="E1923" s="7" t="str">
        <f>IF(OR(D1923="", D1923="___"),"", LEFT(D1923,FIND(" &gt;",D1923)-1))</f>
        <v>Success</v>
      </c>
      <c r="F1923" s="7" t="str">
        <f>IF(OR(E1923="Success",E1923="Qualified Success"),"Current",IF(E1923="Failure",IF(RIGHT(D1923,6)="Future","Future",IF(RIGHT(D1923,10)="Irrelevant","Irrelevant","Current")),""))</f>
        <v>Current</v>
      </c>
      <c r="G1923" s="7" t="str">
        <f>IF(OR(ISBLANK(D1923),D1923="Unclassifiable &gt;"),"",IF(ISNUMBER(SEARCH("Utterance",D1923)),"Utterance",IF(ISNUMBER(SEARCH("Response",D1923)),"Response",IF(ISNUMBER(SEARCH("Interaction",D1923)),"Interaction",IF(ISNUMBER(SEARCH("System",D1923)),"System","")))))</f>
        <v/>
      </c>
      <c r="H1923" s="7" t="str">
        <f>IF(G1923="Utterance", IF(ISNUMBER(SEARCH("Unrecognized",D1923)), "Unrecognized", IF(ISNUMBER(SEARCH("Mismatched",D1923)), "Mismatched", IF(ISNUMBER(SEARCH("False Positive",D1923)), "False Positive", "Irrelevant"))), "")</f>
        <v/>
      </c>
      <c r="J1923" s="7" t="s">
        <v>3744</v>
      </c>
      <c r="K1923" s="7" t="s">
        <v>3356</v>
      </c>
      <c r="L1923" s="9">
        <v>44989</v>
      </c>
      <c r="M1923" s="13">
        <v>0.36924768518518519</v>
      </c>
      <c r="N1923" s="14">
        <v>204440003486713</v>
      </c>
      <c r="O1923" s="7">
        <f>IF(LEN(TRIM($A1923))=0,0,LEN($A1923)-LEN(SUBSTITUTE($A1923," ",""))+1)</f>
        <v>3</v>
      </c>
      <c r="P1923">
        <f t="shared" ref="P1923:P1986" si="30">IF(D1923="", "", COUNTIF($D$1:$D$12000, D1923))</f>
        <v>3411</v>
      </c>
    </row>
    <row r="1924" spans="1:16" ht="128" x14ac:dyDescent="0.2">
      <c r="A1924" s="8" t="s">
        <v>1839</v>
      </c>
      <c r="C1924" s="7" t="s">
        <v>4</v>
      </c>
      <c r="K1924" s="7" t="s">
        <v>3356</v>
      </c>
      <c r="L1924" s="9">
        <v>44989</v>
      </c>
      <c r="M1924" s="13">
        <v>0.36924768518518519</v>
      </c>
      <c r="N1924" s="14">
        <v>204440003486713</v>
      </c>
      <c r="P1924" t="str">
        <f t="shared" si="30"/>
        <v/>
      </c>
    </row>
    <row r="1925" spans="1:16" ht="16" x14ac:dyDescent="0.2">
      <c r="A1925" s="8" t="s">
        <v>193</v>
      </c>
      <c r="C1925" s="7" t="s">
        <v>2</v>
      </c>
      <c r="D1925" s="7" t="s">
        <v>3389</v>
      </c>
      <c r="E1925" s="7" t="str">
        <f>IF(OR(D1925="", D1925="___"),"", LEFT(D1925,FIND(" &gt;",D1925)-1))</f>
        <v>Success</v>
      </c>
      <c r="F1925" s="7" t="str">
        <f>IF(OR(E1925="Success",E1925="Qualified Success"),"Current",IF(E1925="Failure",IF(RIGHT(D1925,6)="Future","Future",IF(RIGHT(D1925,10)="Irrelevant","Irrelevant","Current")),""))</f>
        <v>Current</v>
      </c>
      <c r="G1925" s="7" t="str">
        <f>IF(OR(ISBLANK(D1925),D1925="Unclassifiable &gt;"),"",IF(ISNUMBER(SEARCH("Utterance",D1925)),"Utterance",IF(ISNUMBER(SEARCH("Response",D1925)),"Response",IF(ISNUMBER(SEARCH("Interaction",D1925)),"Interaction",IF(ISNUMBER(SEARCH("System",D1925)),"System","")))))</f>
        <v/>
      </c>
      <c r="H1925" s="7" t="str">
        <f>IF(G1925="Utterance", IF(ISNUMBER(SEARCH("Unrecognized",D1925)), "Unrecognized", IF(ISNUMBER(SEARCH("Mismatched",D1925)), "Mismatched", IF(ISNUMBER(SEARCH("False Positive",D1925)), "False Positive", "Irrelevant"))), "")</f>
        <v/>
      </c>
      <c r="J1925" s="7" t="s">
        <v>3428</v>
      </c>
      <c r="K1925" s="7" t="s">
        <v>3356</v>
      </c>
      <c r="L1925" s="9">
        <v>44989</v>
      </c>
      <c r="M1925" s="13">
        <v>0.37395833333333334</v>
      </c>
      <c r="N1925" s="14">
        <v>204440003492674</v>
      </c>
      <c r="O1925" s="7">
        <f>IF(LEN(TRIM($A1925))=0,0,LEN($A1925)-LEN(SUBSTITUTE($A1925," ",""))+1)</f>
        <v>2</v>
      </c>
      <c r="P1925">
        <f t="shared" si="30"/>
        <v>3411</v>
      </c>
    </row>
    <row r="1926" spans="1:16" ht="64" x14ac:dyDescent="0.2">
      <c r="A1926" s="8" t="s">
        <v>254</v>
      </c>
      <c r="C1926" s="7" t="s">
        <v>4</v>
      </c>
      <c r="K1926" s="7" t="s">
        <v>3356</v>
      </c>
      <c r="L1926" s="9">
        <v>44989</v>
      </c>
      <c r="M1926" s="13">
        <v>0.37395833333333334</v>
      </c>
      <c r="N1926" s="14">
        <v>204440003492674</v>
      </c>
      <c r="P1926" t="str">
        <f t="shared" si="30"/>
        <v/>
      </c>
    </row>
    <row r="1927" spans="1:16" ht="16" x14ac:dyDescent="0.2">
      <c r="A1927" s="8" t="s">
        <v>2761</v>
      </c>
      <c r="C1927" s="7" t="s">
        <v>2</v>
      </c>
      <c r="D1927" s="7" t="s">
        <v>3389</v>
      </c>
      <c r="E1927" s="7" t="str">
        <f>IF(OR(D1927="", D1927="___"),"", LEFT(D1927,FIND(" &gt;",D1927)-1))</f>
        <v>Success</v>
      </c>
      <c r="F1927" s="7" t="str">
        <f>IF(OR(E1927="Success",E1927="Qualified Success"),"Current",IF(E1927="Failure",IF(RIGHT(D1927,6)="Future","Future",IF(RIGHT(D1927,10)="Irrelevant","Irrelevant","Current")),""))</f>
        <v>Current</v>
      </c>
      <c r="G1927" s="7" t="str">
        <f>IF(OR(ISBLANK(D1927),D1927="Unclassifiable &gt;"),"",IF(ISNUMBER(SEARCH("Utterance",D1927)),"Utterance",IF(ISNUMBER(SEARCH("Response",D1927)),"Response",IF(ISNUMBER(SEARCH("Interaction",D1927)),"Interaction",IF(ISNUMBER(SEARCH("System",D1927)),"System","")))))</f>
        <v/>
      </c>
      <c r="H1927" s="7" t="str">
        <f>IF(G1927="Utterance", IF(ISNUMBER(SEARCH("Unrecognized",D1927)), "Unrecognized", IF(ISNUMBER(SEARCH("Mismatched",D1927)), "Mismatched", IF(ISNUMBER(SEARCH("False Positive",D1927)), "False Positive", "Irrelevant"))), "")</f>
        <v/>
      </c>
      <c r="J1927" s="7" t="s">
        <v>3742</v>
      </c>
      <c r="K1927" s="7" t="s">
        <v>3356</v>
      </c>
      <c r="L1927" s="9">
        <v>44989</v>
      </c>
      <c r="M1927" s="13">
        <v>0.37613425925925931</v>
      </c>
      <c r="N1927" s="14">
        <v>204440003542790</v>
      </c>
      <c r="O1927" s="7">
        <f>IF(LEN(TRIM($A1927))=0,0,LEN($A1927)-LEN(SUBSTITUTE($A1927," ",""))+1)</f>
        <v>11</v>
      </c>
      <c r="P1927">
        <f t="shared" si="30"/>
        <v>3411</v>
      </c>
    </row>
    <row r="1928" spans="1:16" ht="128" x14ac:dyDescent="0.2">
      <c r="A1928" s="8" t="s">
        <v>606</v>
      </c>
      <c r="C1928" s="7" t="s">
        <v>4</v>
      </c>
      <c r="K1928" s="7" t="s">
        <v>3356</v>
      </c>
      <c r="L1928" s="9">
        <v>44989</v>
      </c>
      <c r="M1928" s="13">
        <v>0.37613425925925931</v>
      </c>
      <c r="N1928" s="14">
        <v>204440003542790</v>
      </c>
      <c r="P1928" t="str">
        <f t="shared" si="30"/>
        <v/>
      </c>
    </row>
    <row r="1929" spans="1:16" ht="16" x14ac:dyDescent="0.2">
      <c r="A1929" s="8" t="s">
        <v>3302</v>
      </c>
      <c r="C1929" s="7" t="s">
        <v>2</v>
      </c>
      <c r="D1929" s="7" t="s">
        <v>3400</v>
      </c>
      <c r="E1929" s="7" t="str">
        <f>IF(OR(D1929="", D1929="___"),"", LEFT(D1929,FIND(" &gt;",D1929)-1))</f>
        <v>Failure</v>
      </c>
      <c r="F1929" s="7" t="str">
        <f>IF(OR(E1929="Success",E1929="Qualified Success"),"Current",IF(E1929="Failure",IF(RIGHT(D1929,6)="Future","Future",IF(RIGHT(D1929,10)="Irrelevant","Irrelevant","Current")),""))</f>
        <v>Current</v>
      </c>
      <c r="G1929" s="7" t="str">
        <f>IF(OR(ISBLANK(D1929),D1929="Unclassifiable &gt;"),"",IF(ISNUMBER(SEARCH("Utterance",D1929)),"Utterance",IF(ISNUMBER(SEARCH("Response",D1929)),"Response",IF(ISNUMBER(SEARCH("Interaction",D1929)),"Interaction",IF(ISNUMBER(SEARCH("System",D1929)),"System","")))))</f>
        <v>Interaction</v>
      </c>
      <c r="H1929" s="7" t="str">
        <f>IF(G1929="Utterance", IF(ISNUMBER(SEARCH("Unrecognized",D1929)), "Unrecognized", IF(ISNUMBER(SEARCH("Mismatched",D1929)), "Mismatched", IF(ISNUMBER(SEARCH("False Positive",D1929)), "False Positive", "Irrelevant"))), "")</f>
        <v/>
      </c>
      <c r="J1929" s="7" t="s">
        <v>3441</v>
      </c>
      <c r="K1929" s="7" t="s">
        <v>3356</v>
      </c>
      <c r="L1929" s="9">
        <v>44989</v>
      </c>
      <c r="M1929" s="13">
        <v>0.37865740740740739</v>
      </c>
      <c r="N1929" s="14">
        <v>513003382141583</v>
      </c>
      <c r="O1929" s="7">
        <f>IF(LEN(TRIM($A1929))=0,0,LEN($A1929)-LEN(SUBSTITUTE($A1929," ",""))+1)</f>
        <v>16</v>
      </c>
      <c r="P1929">
        <f t="shared" si="30"/>
        <v>412</v>
      </c>
    </row>
    <row r="1930" spans="1:16" ht="144" x14ac:dyDescent="0.2">
      <c r="A1930" s="8" t="s">
        <v>1910</v>
      </c>
      <c r="C1930" s="7" t="s">
        <v>4</v>
      </c>
      <c r="D1930" s="42"/>
      <c r="E1930" s="42"/>
      <c r="F1930" s="42"/>
      <c r="G1930" s="42"/>
      <c r="H1930" s="42"/>
      <c r="K1930" s="7" t="s">
        <v>3356</v>
      </c>
      <c r="L1930" s="9">
        <v>44989</v>
      </c>
      <c r="M1930" s="13">
        <v>0.37888888888888889</v>
      </c>
      <c r="N1930" s="14">
        <v>513003382141583</v>
      </c>
      <c r="P1930" t="str">
        <f t="shared" si="30"/>
        <v/>
      </c>
    </row>
    <row r="1931" spans="1:16" ht="16" x14ac:dyDescent="0.2">
      <c r="A1931" s="8" t="s">
        <v>2097</v>
      </c>
      <c r="C1931" s="7" t="s">
        <v>2</v>
      </c>
      <c r="D1931" s="7" t="s">
        <v>3389</v>
      </c>
      <c r="E1931" s="7" t="str">
        <f>IF(OR(D1931="", D1931="___"),"", LEFT(D1931,FIND(" &gt;",D1931)-1))</f>
        <v>Success</v>
      </c>
      <c r="F1931" s="7" t="str">
        <f>IF(OR(E1931="Success",E1931="Qualified Success"),"Current",IF(E1931="Failure",IF(RIGHT(D1931,6)="Future","Future",IF(RIGHT(D1931,10)="Irrelevant","Irrelevant","Current")),""))</f>
        <v>Current</v>
      </c>
      <c r="G1931" s="7" t="str">
        <f>IF(OR(ISBLANK(D1931),D1931="Unclassifiable &gt;"),"",IF(ISNUMBER(SEARCH("Utterance",D1931)),"Utterance",IF(ISNUMBER(SEARCH("Response",D1931)),"Response",IF(ISNUMBER(SEARCH("Interaction",D1931)),"Interaction",IF(ISNUMBER(SEARCH("System",D1931)),"System","")))))</f>
        <v/>
      </c>
      <c r="H1931" s="7" t="str">
        <f>IF(G1931="Utterance", IF(ISNUMBER(SEARCH("Unrecognized",D1931)), "Unrecognized", IF(ISNUMBER(SEARCH("Mismatched",D1931)), "Mismatched", IF(ISNUMBER(SEARCH("False Positive",D1931)), "False Positive", "Irrelevant"))), "")</f>
        <v/>
      </c>
      <c r="J1931" s="7" t="s">
        <v>3742</v>
      </c>
      <c r="K1931" s="7" t="s">
        <v>3356</v>
      </c>
      <c r="L1931" s="9">
        <v>44989</v>
      </c>
      <c r="M1931" s="13">
        <v>0.37965277777777778</v>
      </c>
      <c r="N1931" s="14">
        <v>204440003494348</v>
      </c>
      <c r="O1931" s="7">
        <f>IF(LEN(TRIM($A1931))=0,0,LEN($A1931)-LEN(SUBSTITUTE($A1931," ",""))+1)</f>
        <v>3</v>
      </c>
      <c r="P1931">
        <f t="shared" si="30"/>
        <v>3411</v>
      </c>
    </row>
    <row r="1932" spans="1:16" ht="144" x14ac:dyDescent="0.2">
      <c r="A1932" s="8" t="s">
        <v>247</v>
      </c>
      <c r="C1932" s="7" t="s">
        <v>4</v>
      </c>
      <c r="K1932" s="7" t="s">
        <v>3356</v>
      </c>
      <c r="L1932" s="9">
        <v>44989</v>
      </c>
      <c r="M1932" s="13">
        <v>0.37966435185185188</v>
      </c>
      <c r="N1932" s="14">
        <v>204440003494348</v>
      </c>
      <c r="P1932" t="str">
        <f t="shared" si="30"/>
        <v/>
      </c>
    </row>
    <row r="1933" spans="1:16" ht="16" x14ac:dyDescent="0.2">
      <c r="A1933" s="8" t="s">
        <v>2164</v>
      </c>
      <c r="C1933" s="7" t="s">
        <v>2</v>
      </c>
      <c r="D1933" s="7" t="s">
        <v>3389</v>
      </c>
      <c r="E1933" s="7" t="str">
        <f>IF(OR(D1933="", D1933="___"),"", LEFT(D1933,FIND(" &gt;",D1933)-1))</f>
        <v>Success</v>
      </c>
      <c r="F1933" s="7" t="str">
        <f>IF(OR(E1933="Success",E1933="Qualified Success"),"Current",IF(E1933="Failure",IF(RIGHT(D1933,6)="Future","Future",IF(RIGHT(D1933,10)="Irrelevant","Irrelevant","Current")),""))</f>
        <v>Current</v>
      </c>
      <c r="G1933" s="7" t="str">
        <f>IF(OR(ISBLANK(D1933),D1933="Unclassifiable &gt;"),"",IF(ISNUMBER(SEARCH("Utterance",D1933)),"Utterance",IF(ISNUMBER(SEARCH("Response",D1933)),"Response",IF(ISNUMBER(SEARCH("Interaction",D1933)),"Interaction",IF(ISNUMBER(SEARCH("System",D1933)),"System","")))))</f>
        <v/>
      </c>
      <c r="H1933" s="7" t="str">
        <f>IF(G1933="Utterance", IF(ISNUMBER(SEARCH("Unrecognized",D1933)), "Unrecognized", IF(ISNUMBER(SEARCH("Mismatched",D1933)), "Mismatched", IF(ISNUMBER(SEARCH("False Positive",D1933)), "False Positive", "Irrelevant"))), "")</f>
        <v/>
      </c>
      <c r="J1933" s="7" t="s">
        <v>3756</v>
      </c>
      <c r="K1933" s="7" t="s">
        <v>3356</v>
      </c>
      <c r="L1933" s="9">
        <v>44989</v>
      </c>
      <c r="M1933" s="13">
        <v>0.38194444444444442</v>
      </c>
      <c r="N1933" s="14">
        <v>204440003497052</v>
      </c>
      <c r="O1933" s="7">
        <f>IF(LEN(TRIM($A1933))=0,0,LEN($A1933)-LEN(SUBSTITUTE($A1933," ",""))+1)</f>
        <v>2</v>
      </c>
      <c r="P1933">
        <f t="shared" si="30"/>
        <v>3411</v>
      </c>
    </row>
    <row r="1934" spans="1:16" ht="144" x14ac:dyDescent="0.2">
      <c r="A1934" s="8" t="s">
        <v>2163</v>
      </c>
      <c r="C1934" s="7" t="s">
        <v>4</v>
      </c>
      <c r="K1934" s="7" t="s">
        <v>3356</v>
      </c>
      <c r="L1934" s="9">
        <v>44989</v>
      </c>
      <c r="M1934" s="13">
        <v>0.38195601851851851</v>
      </c>
      <c r="N1934" s="14">
        <v>204440003497052</v>
      </c>
      <c r="P1934" t="str">
        <f t="shared" si="30"/>
        <v/>
      </c>
    </row>
    <row r="1935" spans="1:16" ht="16" x14ac:dyDescent="0.2">
      <c r="A1935" s="8" t="s">
        <v>1840</v>
      </c>
      <c r="C1935" s="7" t="s">
        <v>2</v>
      </c>
      <c r="D1935" s="7" t="s">
        <v>3389</v>
      </c>
      <c r="E1935" s="7" t="str">
        <f>IF(OR(D1935="", D1935="___"),"", LEFT(D1935,FIND(" &gt;",D1935)-1))</f>
        <v>Success</v>
      </c>
      <c r="F1935" s="7" t="str">
        <f>IF(OR(E1935="Success",E1935="Qualified Success"),"Current",IF(E1935="Failure",IF(RIGHT(D1935,6)="Future","Future",IF(RIGHT(D1935,10)="Irrelevant","Irrelevant","Current")),""))</f>
        <v>Current</v>
      </c>
      <c r="G1935" s="7" t="str">
        <f>IF(OR(ISBLANK(D1935),D1935="Unclassifiable &gt;"),"",IF(ISNUMBER(SEARCH("Utterance",D1935)),"Utterance",IF(ISNUMBER(SEARCH("Response",D1935)),"Response",IF(ISNUMBER(SEARCH("Interaction",D1935)),"Interaction",IF(ISNUMBER(SEARCH("System",D1935)),"System","")))))</f>
        <v/>
      </c>
      <c r="H1935" s="7" t="str">
        <f>IF(G1935="Utterance", IF(ISNUMBER(SEARCH("Unrecognized",D1935)), "Unrecognized", IF(ISNUMBER(SEARCH("Mismatched",D1935)), "Mismatched", IF(ISNUMBER(SEARCH("False Positive",D1935)), "False Positive", "Irrelevant"))), "")</f>
        <v/>
      </c>
      <c r="J1935" s="7" t="s">
        <v>213</v>
      </c>
      <c r="K1935" s="7" t="s">
        <v>3356</v>
      </c>
      <c r="L1935" s="9">
        <v>44989</v>
      </c>
      <c r="M1935" s="13">
        <v>0.38526620370370374</v>
      </c>
      <c r="N1935" s="14">
        <v>204440003541031</v>
      </c>
      <c r="O1935" s="7">
        <f>IF(LEN(TRIM($A1935))=0,0,LEN($A1935)-LEN(SUBSTITUTE($A1935," ",""))+1)</f>
        <v>3</v>
      </c>
      <c r="P1935">
        <f t="shared" si="30"/>
        <v>3411</v>
      </c>
    </row>
    <row r="1936" spans="1:16" ht="112" x14ac:dyDescent="0.2">
      <c r="A1936" s="8" t="s">
        <v>1841</v>
      </c>
      <c r="C1936" s="7" t="s">
        <v>4</v>
      </c>
      <c r="K1936" s="7" t="s">
        <v>3356</v>
      </c>
      <c r="L1936" s="9">
        <v>44989</v>
      </c>
      <c r="M1936" s="13">
        <v>0.38526620370370374</v>
      </c>
      <c r="N1936" s="14">
        <v>204440003541031</v>
      </c>
      <c r="P1936" t="str">
        <f t="shared" si="30"/>
        <v/>
      </c>
    </row>
    <row r="1937" spans="1:16" ht="16" x14ac:dyDescent="0.2">
      <c r="A1937" s="8" t="s">
        <v>2015</v>
      </c>
      <c r="C1937" s="7" t="s">
        <v>2</v>
      </c>
      <c r="D1937" s="7" t="s">
        <v>3389</v>
      </c>
      <c r="E1937" s="7" t="str">
        <f>IF(OR(D1937="", D1937="___"),"", LEFT(D1937,FIND(" &gt;",D1937)-1))</f>
        <v>Success</v>
      </c>
      <c r="F1937" s="7" t="str">
        <f>IF(OR(E1937="Success",E1937="Qualified Success"),"Current",IF(E1937="Failure",IF(RIGHT(D1937,6)="Future","Future",IF(RIGHT(D1937,10)="Irrelevant","Irrelevant","Current")),""))</f>
        <v>Current</v>
      </c>
      <c r="G1937" s="7" t="str">
        <f>IF(OR(ISBLANK(D1937),D1937="Unclassifiable &gt;"),"",IF(ISNUMBER(SEARCH("Utterance",D1937)),"Utterance",IF(ISNUMBER(SEARCH("Response",D1937)),"Response",IF(ISNUMBER(SEARCH("Interaction",D1937)),"Interaction",IF(ISNUMBER(SEARCH("System",D1937)),"System","")))))</f>
        <v/>
      </c>
      <c r="H1937" s="7" t="str">
        <f>IF(G1937="Utterance", IF(ISNUMBER(SEARCH("Unrecognized",D1937)), "Unrecognized", IF(ISNUMBER(SEARCH("Mismatched",D1937)), "Mismatched", IF(ISNUMBER(SEARCH("False Positive",D1937)), "False Positive", "Irrelevant"))), "")</f>
        <v/>
      </c>
      <c r="J1937" s="7" t="s">
        <v>3741</v>
      </c>
      <c r="K1937" s="7" t="s">
        <v>3356</v>
      </c>
      <c r="L1937" s="9">
        <v>44989</v>
      </c>
      <c r="M1937" s="13">
        <v>0.38665509259259262</v>
      </c>
      <c r="N1937" s="14">
        <v>204440003491675</v>
      </c>
      <c r="O1937" s="7">
        <f>IF(LEN(TRIM($A1937))=0,0,LEN($A1937)-LEN(SUBSTITUTE($A1937," ",""))+1)</f>
        <v>2</v>
      </c>
      <c r="P1937">
        <f t="shared" si="30"/>
        <v>3411</v>
      </c>
    </row>
    <row r="1938" spans="1:16" ht="208" x14ac:dyDescent="0.2">
      <c r="A1938" s="8" t="s">
        <v>1256</v>
      </c>
      <c r="C1938" s="7" t="s">
        <v>4</v>
      </c>
      <c r="K1938" s="7" t="s">
        <v>3356</v>
      </c>
      <c r="L1938" s="9">
        <v>44989</v>
      </c>
      <c r="M1938" s="13">
        <v>0.38665509259259262</v>
      </c>
      <c r="N1938" s="14">
        <v>204440003491675</v>
      </c>
      <c r="P1938" t="str">
        <f t="shared" si="30"/>
        <v/>
      </c>
    </row>
    <row r="1939" spans="1:16" ht="16" x14ac:dyDescent="0.2">
      <c r="A1939" s="8" t="s">
        <v>158</v>
      </c>
      <c r="C1939" s="7" t="s">
        <v>2</v>
      </c>
      <c r="D1939" s="7" t="s">
        <v>3389</v>
      </c>
      <c r="E1939" s="7" t="str">
        <f>IF(OR(D1939="", D1939="___"),"", LEFT(D1939,FIND(" &gt;",D1939)-1))</f>
        <v>Success</v>
      </c>
      <c r="F1939" s="7" t="str">
        <f>IF(OR(E1939="Success",E1939="Qualified Success"),"Current",IF(E1939="Failure",IF(RIGHT(D1939,6)="Future","Future",IF(RIGHT(D1939,10)="Irrelevant","Irrelevant","Current")),""))</f>
        <v>Current</v>
      </c>
      <c r="G1939" s="7" t="str">
        <f>IF(OR(ISBLANK(D1939),D1939="Unclassifiable &gt;"),"",IF(ISNUMBER(SEARCH("Utterance",D1939)),"Utterance",IF(ISNUMBER(SEARCH("Response",D1939)),"Response",IF(ISNUMBER(SEARCH("Interaction",D1939)),"Interaction",IF(ISNUMBER(SEARCH("System",D1939)),"System","")))))</f>
        <v/>
      </c>
      <c r="H1939" s="7" t="str">
        <f>IF(G1939="Utterance", IF(ISNUMBER(SEARCH("Unrecognized",D1939)), "Unrecognized", IF(ISNUMBER(SEARCH("Mismatched",D1939)), "Mismatched", IF(ISNUMBER(SEARCH("False Positive",D1939)), "False Positive", "Irrelevant"))), "")</f>
        <v/>
      </c>
      <c r="J1939" s="7" t="s">
        <v>3744</v>
      </c>
      <c r="K1939" s="7" t="s">
        <v>3356</v>
      </c>
      <c r="L1939" s="9">
        <v>44989</v>
      </c>
      <c r="M1939" s="13">
        <v>0.39015046296296302</v>
      </c>
      <c r="N1939" s="14">
        <v>204440003495503</v>
      </c>
      <c r="O1939" s="7">
        <f>IF(LEN(TRIM($A1939))=0,0,LEN($A1939)-LEN(SUBSTITUTE($A1939," ",""))+1)</f>
        <v>4</v>
      </c>
      <c r="P1939">
        <f t="shared" si="30"/>
        <v>3411</v>
      </c>
    </row>
    <row r="1940" spans="1:16" ht="128" x14ac:dyDescent="0.2">
      <c r="A1940" s="8" t="s">
        <v>1839</v>
      </c>
      <c r="C1940" s="7" t="s">
        <v>4</v>
      </c>
      <c r="K1940" s="7" t="s">
        <v>3356</v>
      </c>
      <c r="L1940" s="9">
        <v>44989</v>
      </c>
      <c r="M1940" s="13">
        <v>0.39015046296296302</v>
      </c>
      <c r="N1940" s="14">
        <v>204440003495503</v>
      </c>
      <c r="P1940" t="str">
        <f t="shared" si="30"/>
        <v/>
      </c>
    </row>
    <row r="1941" spans="1:16" ht="16" x14ac:dyDescent="0.2">
      <c r="A1941" s="8" t="s">
        <v>208</v>
      </c>
      <c r="C1941" s="7" t="s">
        <v>2</v>
      </c>
      <c r="D1941" s="7" t="s">
        <v>3389</v>
      </c>
      <c r="E1941" s="7" t="str">
        <f>IF(OR(D1941="", D1941="___"),"", LEFT(D1941,FIND(" &gt;",D1941)-1))</f>
        <v>Success</v>
      </c>
      <c r="F1941" s="7" t="str">
        <f>IF(OR(E1941="Success",E1941="Qualified Success"),"Current",IF(E1941="Failure",IF(RIGHT(D1941,6)="Future","Future",IF(RIGHT(D1941,10)="Irrelevant","Irrelevant","Current")),""))</f>
        <v>Current</v>
      </c>
      <c r="G1941" s="7" t="str">
        <f>IF(OR(ISBLANK(D1941),D1941="Unclassifiable &gt;"),"",IF(ISNUMBER(SEARCH("Utterance",D1941)),"Utterance",IF(ISNUMBER(SEARCH("Response",D1941)),"Response",IF(ISNUMBER(SEARCH("Interaction",D1941)),"Interaction",IF(ISNUMBER(SEARCH("System",D1941)),"System","")))))</f>
        <v/>
      </c>
      <c r="H1941" s="7" t="str">
        <f>IF(G1941="Utterance", IF(ISNUMBER(SEARCH("Unrecognized",D1941)), "Unrecognized", IF(ISNUMBER(SEARCH("Mismatched",D1941)), "Mismatched", IF(ISNUMBER(SEARCH("False Positive",D1941)), "False Positive", "Irrelevant"))), "")</f>
        <v/>
      </c>
      <c r="J1941" s="7" t="s">
        <v>3756</v>
      </c>
      <c r="K1941" s="7" t="s">
        <v>3356</v>
      </c>
      <c r="L1941" s="9">
        <v>44989</v>
      </c>
      <c r="M1941" s="13">
        <v>0.39077546296296295</v>
      </c>
      <c r="N1941" s="14">
        <v>204440003492002</v>
      </c>
      <c r="O1941" s="7">
        <f>IF(LEN(TRIM($A1941))=0,0,LEN($A1941)-LEN(SUBSTITUTE($A1941," ",""))+1)</f>
        <v>2</v>
      </c>
      <c r="P1941">
        <f t="shared" si="30"/>
        <v>3411</v>
      </c>
    </row>
    <row r="1942" spans="1:16" ht="112" x14ac:dyDescent="0.2">
      <c r="A1942" s="8" t="s">
        <v>373</v>
      </c>
      <c r="C1942" s="7" t="s">
        <v>4</v>
      </c>
      <c r="K1942" s="7" t="s">
        <v>3356</v>
      </c>
      <c r="L1942" s="9">
        <v>44989</v>
      </c>
      <c r="M1942" s="13">
        <v>0.39078703703703704</v>
      </c>
      <c r="N1942" s="14">
        <v>204440003492002</v>
      </c>
      <c r="P1942" t="str">
        <f t="shared" si="30"/>
        <v/>
      </c>
    </row>
    <row r="1943" spans="1:16" ht="16" x14ac:dyDescent="0.2">
      <c r="A1943" s="8" t="s">
        <v>2784</v>
      </c>
      <c r="C1943" s="7" t="s">
        <v>2</v>
      </c>
      <c r="D1943" s="7" t="s">
        <v>3400</v>
      </c>
      <c r="E1943" s="7" t="str">
        <f>IF(OR(D1943="", D1943="___"),"", LEFT(D1943,FIND(" &gt;",D1943)-1))</f>
        <v>Failure</v>
      </c>
      <c r="F1943" s="7" t="str">
        <f>IF(OR(E1943="Success",E1943="Qualified Success"),"Current",IF(E1943="Failure",IF(RIGHT(D1943,6)="Future","Future",IF(RIGHT(D1943,10)="Irrelevant","Irrelevant","Current")),""))</f>
        <v>Current</v>
      </c>
      <c r="G1943" s="7" t="str">
        <f>IF(OR(ISBLANK(D1943),D1943="Unclassifiable &gt;"),"",IF(ISNUMBER(SEARCH("Utterance",D1943)),"Utterance",IF(ISNUMBER(SEARCH("Response",D1943)),"Response",IF(ISNUMBER(SEARCH("Interaction",D1943)),"Interaction",IF(ISNUMBER(SEARCH("System",D1943)),"System","")))))</f>
        <v>Interaction</v>
      </c>
      <c r="H1943" s="7" t="str">
        <f>IF(G1943="Utterance", IF(ISNUMBER(SEARCH("Unrecognized",D1943)), "Unrecognized", IF(ISNUMBER(SEARCH("Mismatched",D1943)), "Mismatched", IF(ISNUMBER(SEARCH("False Positive",D1943)), "False Positive", "Irrelevant"))), "")</f>
        <v/>
      </c>
      <c r="J1943" s="7" t="s">
        <v>3363</v>
      </c>
      <c r="K1943" s="7" t="s">
        <v>3356</v>
      </c>
      <c r="L1943" s="9">
        <v>44989</v>
      </c>
      <c r="M1943" s="13">
        <v>0.39203703703703702</v>
      </c>
      <c r="N1943" s="14">
        <v>202000092539771</v>
      </c>
      <c r="O1943" s="7">
        <f>IF(LEN(TRIM($A1943))=0,0,LEN($A1943)-LEN(SUBSTITUTE($A1943," ",""))+1)</f>
        <v>4</v>
      </c>
      <c r="P1943">
        <f t="shared" si="30"/>
        <v>412</v>
      </c>
    </row>
    <row r="1944" spans="1:16" ht="48" x14ac:dyDescent="0.2">
      <c r="A1944" s="8" t="s">
        <v>2785</v>
      </c>
      <c r="C1944" s="7" t="s">
        <v>4</v>
      </c>
      <c r="K1944" s="7" t="s">
        <v>3356</v>
      </c>
      <c r="L1944" s="9">
        <v>44989</v>
      </c>
      <c r="M1944" s="13">
        <v>0.39206018518518521</v>
      </c>
      <c r="N1944" s="14">
        <v>202000092539771</v>
      </c>
      <c r="P1944" t="str">
        <f t="shared" si="30"/>
        <v/>
      </c>
    </row>
    <row r="1945" spans="1:16" ht="16" x14ac:dyDescent="0.2">
      <c r="A1945" s="8" t="s">
        <v>158</v>
      </c>
      <c r="C1945" s="7" t="s">
        <v>2</v>
      </c>
      <c r="D1945" s="7" t="s">
        <v>3389</v>
      </c>
      <c r="E1945" s="7" t="str">
        <f>IF(OR(D1945="", D1945="___"),"", LEFT(D1945,FIND(" &gt;",D1945)-1))</f>
        <v>Success</v>
      </c>
      <c r="F1945" s="7" t="str">
        <f>IF(OR(E1945="Success",E1945="Qualified Success"),"Current",IF(E1945="Failure",IF(RIGHT(D1945,6)="Future","Future",IF(RIGHT(D1945,10)="Irrelevant","Irrelevant","Current")),""))</f>
        <v>Current</v>
      </c>
      <c r="G1945" s="7" t="str">
        <f>IF(OR(ISBLANK(D1945),D1945="Unclassifiable &gt;"),"",IF(ISNUMBER(SEARCH("Utterance",D1945)),"Utterance",IF(ISNUMBER(SEARCH("Response",D1945)),"Response",IF(ISNUMBER(SEARCH("Interaction",D1945)),"Interaction",IF(ISNUMBER(SEARCH("System",D1945)),"System","")))))</f>
        <v/>
      </c>
      <c r="H1945" s="7" t="str">
        <f>IF(G1945="Utterance", IF(ISNUMBER(SEARCH("Unrecognized",D1945)), "Unrecognized", IF(ISNUMBER(SEARCH("Mismatched",D1945)), "Mismatched", IF(ISNUMBER(SEARCH("False Positive",D1945)), "False Positive", "Irrelevant"))), "")</f>
        <v/>
      </c>
      <c r="J1945" s="7" t="s">
        <v>3744</v>
      </c>
      <c r="K1945" s="7" t="s">
        <v>3356</v>
      </c>
      <c r="L1945" s="9">
        <v>44989</v>
      </c>
      <c r="M1945" s="13">
        <v>0.39209490740740738</v>
      </c>
      <c r="N1945" s="14">
        <v>204440003489166</v>
      </c>
      <c r="O1945" s="7">
        <f>IF(LEN(TRIM($A1945))=0,0,LEN($A1945)-LEN(SUBSTITUTE($A1945," ",""))+1)</f>
        <v>4</v>
      </c>
      <c r="P1945">
        <f t="shared" si="30"/>
        <v>3411</v>
      </c>
    </row>
    <row r="1946" spans="1:16" ht="128" x14ac:dyDescent="0.2">
      <c r="A1946" s="8" t="s">
        <v>1839</v>
      </c>
      <c r="C1946" s="7" t="s">
        <v>4</v>
      </c>
      <c r="K1946" s="7" t="s">
        <v>3356</v>
      </c>
      <c r="L1946" s="9">
        <v>44989</v>
      </c>
      <c r="M1946" s="13">
        <v>0.39209490740740738</v>
      </c>
      <c r="N1946" s="14">
        <v>204440003489166</v>
      </c>
      <c r="P1946" t="str">
        <f t="shared" si="30"/>
        <v/>
      </c>
    </row>
    <row r="1947" spans="1:16" ht="16" x14ac:dyDescent="0.2">
      <c r="A1947" s="8" t="s">
        <v>269</v>
      </c>
      <c r="B1947" s="7" t="s">
        <v>3487</v>
      </c>
      <c r="C1947" s="7" t="s">
        <v>2</v>
      </c>
      <c r="D1947" s="7" t="s">
        <v>3389</v>
      </c>
      <c r="E1947" s="7" t="str">
        <f>IF(OR(D1947="", D1947="___"),"", LEFT(D1947,FIND(" &gt;",D1947)-1))</f>
        <v>Success</v>
      </c>
      <c r="F1947" s="7" t="str">
        <f>IF(OR(E1947="Success",E1947="Qualified Success"),"Current",IF(E1947="Failure",IF(RIGHT(D1947,6)="Future","Future",IF(RIGHT(D1947,10)="Irrelevant","Irrelevant","Current")),""))</f>
        <v>Current</v>
      </c>
      <c r="G1947" s="7" t="str">
        <f>IF(OR(ISBLANK(D1947),D1947="Unclassifiable &gt;"),"",IF(ISNUMBER(SEARCH("Utterance",D1947)),"Utterance",IF(ISNUMBER(SEARCH("Response",D1947)),"Response",IF(ISNUMBER(SEARCH("Interaction",D1947)),"Interaction",IF(ISNUMBER(SEARCH("System",D1947)),"System","")))))</f>
        <v/>
      </c>
      <c r="H1947" s="7" t="str">
        <f>IF(G1947="Utterance", IF(ISNUMBER(SEARCH("Unrecognized",D1947)), "Unrecognized", IF(ISNUMBER(SEARCH("Mismatched",D1947)), "Mismatched", IF(ISNUMBER(SEARCH("False Positive",D1947)), "False Positive", "Irrelevant"))), "")</f>
        <v/>
      </c>
      <c r="J1947" s="7" t="s">
        <v>3428</v>
      </c>
      <c r="K1947" s="7" t="s">
        <v>3356</v>
      </c>
      <c r="L1947" s="9">
        <v>44989</v>
      </c>
      <c r="M1947" s="13">
        <v>0.39229166666666665</v>
      </c>
      <c r="N1947" s="14">
        <v>202000712977925</v>
      </c>
      <c r="O1947" s="7">
        <f>IF(LEN(TRIM($A1947))=0,0,LEN($A1947)-LEN(SUBSTITUTE($A1947," ",""))+1)</f>
        <v>3</v>
      </c>
      <c r="P1947">
        <f t="shared" si="30"/>
        <v>3411</v>
      </c>
    </row>
    <row r="1948" spans="1:16" ht="64" x14ac:dyDescent="0.2">
      <c r="A1948" s="8" t="s">
        <v>270</v>
      </c>
      <c r="C1948" s="7" t="s">
        <v>4</v>
      </c>
      <c r="K1948" s="7" t="s">
        <v>3356</v>
      </c>
      <c r="L1948" s="9">
        <v>44989</v>
      </c>
      <c r="M1948" s="13">
        <v>0.39229166666666665</v>
      </c>
      <c r="N1948" s="14">
        <v>202000712977925</v>
      </c>
      <c r="P1948" t="str">
        <f t="shared" si="30"/>
        <v/>
      </c>
    </row>
    <row r="1949" spans="1:16" ht="16" x14ac:dyDescent="0.2">
      <c r="A1949" s="8" t="s">
        <v>2479</v>
      </c>
      <c r="C1949" s="7" t="s">
        <v>2</v>
      </c>
      <c r="D1949" s="7" t="s">
        <v>3389</v>
      </c>
      <c r="E1949" s="7" t="str">
        <f>IF(OR(D1949="", D1949="___"),"", LEFT(D1949,FIND(" &gt;",D1949)-1))</f>
        <v>Success</v>
      </c>
      <c r="F1949" s="7" t="str">
        <f>IF(OR(E1949="Success",E1949="Qualified Success"),"Current",IF(E1949="Failure",IF(RIGHT(D1949,6)="Future","Future",IF(RIGHT(D1949,10)="Irrelevant","Irrelevant","Current")),""))</f>
        <v>Current</v>
      </c>
      <c r="G1949" s="7" t="str">
        <f>IF(OR(ISBLANK(D1949),D1949="Unclassifiable &gt;"),"",IF(ISNUMBER(SEARCH("Utterance",D1949)),"Utterance",IF(ISNUMBER(SEARCH("Response",D1949)),"Response",IF(ISNUMBER(SEARCH("Interaction",D1949)),"Interaction",IF(ISNUMBER(SEARCH("System",D1949)),"System","")))))</f>
        <v/>
      </c>
      <c r="H1949" s="7" t="str">
        <f>IF(G1949="Utterance", IF(ISNUMBER(SEARCH("Unrecognized",D1949)), "Unrecognized", IF(ISNUMBER(SEARCH("Mismatched",D1949)), "Mismatched", IF(ISNUMBER(SEARCH("False Positive",D1949)), "False Positive", "Irrelevant"))), "")</f>
        <v/>
      </c>
      <c r="J1949" s="7" t="s">
        <v>3756</v>
      </c>
      <c r="K1949" s="7" t="s">
        <v>3356</v>
      </c>
      <c r="L1949" s="9">
        <v>44989</v>
      </c>
      <c r="M1949" s="13">
        <v>0.39511574074074068</v>
      </c>
      <c r="N1949" s="14">
        <v>204440003508170</v>
      </c>
      <c r="O1949" s="7">
        <f>IF(LEN(TRIM($A1949))=0,0,LEN($A1949)-LEN(SUBSTITUTE($A1949," ",""))+1)</f>
        <v>6</v>
      </c>
      <c r="P1949">
        <f t="shared" si="30"/>
        <v>3411</v>
      </c>
    </row>
    <row r="1950" spans="1:16" ht="144" x14ac:dyDescent="0.2">
      <c r="A1950" s="8" t="s">
        <v>2480</v>
      </c>
      <c r="C1950" s="7" t="s">
        <v>4</v>
      </c>
      <c r="K1950" s="7" t="s">
        <v>3356</v>
      </c>
      <c r="L1950" s="9">
        <v>44989</v>
      </c>
      <c r="M1950" s="13">
        <v>0.39512731481481483</v>
      </c>
      <c r="N1950" s="14">
        <v>204440003508170</v>
      </c>
      <c r="P1950" t="str">
        <f t="shared" si="30"/>
        <v/>
      </c>
    </row>
    <row r="1951" spans="1:16" ht="16" x14ac:dyDescent="0.2">
      <c r="A1951" s="8" t="s">
        <v>1982</v>
      </c>
      <c r="C1951" s="7" t="s">
        <v>2</v>
      </c>
      <c r="D1951" s="7" t="s">
        <v>3389</v>
      </c>
      <c r="E1951" s="7" t="str">
        <f>IF(OR(D1951="", D1951="___"),"", LEFT(D1951,FIND(" &gt;",D1951)-1))</f>
        <v>Success</v>
      </c>
      <c r="F1951" s="7" t="str">
        <f>IF(OR(E1951="Success",E1951="Qualified Success"),"Current",IF(E1951="Failure",IF(RIGHT(D1951,6)="Future","Future",IF(RIGHT(D1951,10)="Irrelevant","Irrelevant","Current")),""))</f>
        <v>Current</v>
      </c>
      <c r="G1951" s="7" t="str">
        <f>IF(OR(ISBLANK(D1951),D1951="Unclassifiable &gt;"),"",IF(ISNUMBER(SEARCH("Utterance",D1951)),"Utterance",IF(ISNUMBER(SEARCH("Response",D1951)),"Response",IF(ISNUMBER(SEARCH("Interaction",D1951)),"Interaction",IF(ISNUMBER(SEARCH("System",D1951)),"System","")))))</f>
        <v/>
      </c>
      <c r="H1951" s="7" t="str">
        <f>IF(G1951="Utterance", IF(ISNUMBER(SEARCH("Unrecognized",D1951)), "Unrecognized", IF(ISNUMBER(SEARCH("Mismatched",D1951)), "Mismatched", IF(ISNUMBER(SEARCH("False Positive",D1951)), "False Positive", "Irrelevant"))), "")</f>
        <v/>
      </c>
      <c r="J1951" s="7" t="s">
        <v>3428</v>
      </c>
      <c r="K1951" s="7" t="s">
        <v>3356</v>
      </c>
      <c r="L1951" s="9">
        <v>44989</v>
      </c>
      <c r="M1951" s="13">
        <v>0.39629629629629631</v>
      </c>
      <c r="N1951" s="14">
        <v>204440003490802</v>
      </c>
      <c r="O1951" s="7">
        <f>IF(LEN(TRIM($A1951))=0,0,LEN($A1951)-LEN(SUBSTITUTE($A1951," ",""))+1)</f>
        <v>2</v>
      </c>
      <c r="P1951">
        <f t="shared" si="30"/>
        <v>3411</v>
      </c>
    </row>
    <row r="1952" spans="1:16" ht="64" x14ac:dyDescent="0.2">
      <c r="A1952" s="8" t="s">
        <v>220</v>
      </c>
      <c r="C1952" s="7" t="s">
        <v>4</v>
      </c>
      <c r="K1952" s="7" t="s">
        <v>3356</v>
      </c>
      <c r="L1952" s="9">
        <v>44989</v>
      </c>
      <c r="M1952" s="13">
        <v>0.39629629629629631</v>
      </c>
      <c r="N1952" s="14">
        <v>204440003490802</v>
      </c>
      <c r="P1952" t="str">
        <f t="shared" si="30"/>
        <v/>
      </c>
    </row>
    <row r="1953" spans="1:16" ht="16" x14ac:dyDescent="0.2">
      <c r="A1953" s="8" t="s">
        <v>3011</v>
      </c>
      <c r="C1953" s="7" t="s">
        <v>2</v>
      </c>
      <c r="D1953" s="7" t="s">
        <v>3391</v>
      </c>
      <c r="E1953" s="7" t="str">
        <f>IF(OR(D1953="", D1953="___"),"", LEFT(D1953,FIND(" &gt;",D1953)-1))</f>
        <v>Failure</v>
      </c>
      <c r="F1953" s="7" t="str">
        <f>IF(OR(E1953="Success",E1953="Qualified Success"),"Current",IF(E1953="Failure",IF(RIGHT(D1953,6)="Future","Future",IF(RIGHT(D1953,10)="Irrelevant","Irrelevant","Current")),""))</f>
        <v>Current</v>
      </c>
      <c r="G1953" s="7" t="str">
        <f>IF(OR(ISBLANK(D1953),D1953="Unclassifiable &gt;"),"",IF(ISNUMBER(SEARCH("Utterance",D1953)),"Utterance",IF(ISNUMBER(SEARCH("Response",D1953)),"Response",IF(ISNUMBER(SEARCH("Interaction",D1953)),"Interaction",IF(ISNUMBER(SEARCH("System",D1953)),"System","")))))</f>
        <v>Utterance</v>
      </c>
      <c r="H1953" s="7" t="str">
        <f>IF(G1953="Utterance", IF(ISNUMBER(SEARCH("Unrecognized",D1953)), "Unrecognized", IF(ISNUMBER(SEARCH("Mismatched",D1953)), "Mismatched", IF(ISNUMBER(SEARCH("False Positive",D1953)), "False Positive", "Irrelevant"))), "")</f>
        <v>Mismatched</v>
      </c>
      <c r="J1953" s="7" t="s">
        <v>3428</v>
      </c>
      <c r="K1953" s="7" t="s">
        <v>3356</v>
      </c>
      <c r="L1953" s="9">
        <v>44989</v>
      </c>
      <c r="M1953" s="13">
        <v>0.40047453703703706</v>
      </c>
      <c r="N1953" s="14">
        <v>202000837149550</v>
      </c>
      <c r="O1953" s="7">
        <f>IF(LEN(TRIM($A1953))=0,0,LEN($A1953)-LEN(SUBSTITUTE($A1953," ",""))+1)</f>
        <v>2</v>
      </c>
      <c r="P1953">
        <f t="shared" si="30"/>
        <v>705</v>
      </c>
    </row>
    <row r="1954" spans="1:16" ht="64" x14ac:dyDescent="0.2">
      <c r="A1954" s="8" t="s">
        <v>254</v>
      </c>
      <c r="C1954" s="7" t="s">
        <v>4</v>
      </c>
      <c r="K1954" s="7" t="s">
        <v>3356</v>
      </c>
      <c r="L1954" s="9">
        <v>44989</v>
      </c>
      <c r="M1954" s="13">
        <v>0.40047453703703706</v>
      </c>
      <c r="N1954" s="14">
        <v>202000837149550</v>
      </c>
      <c r="P1954" t="str">
        <f t="shared" si="30"/>
        <v/>
      </c>
    </row>
    <row r="1955" spans="1:16" ht="16" x14ac:dyDescent="0.2">
      <c r="A1955" s="8" t="s">
        <v>826</v>
      </c>
      <c r="C1955" s="7" t="s">
        <v>2</v>
      </c>
      <c r="D1955" s="7" t="s">
        <v>3389</v>
      </c>
      <c r="E1955" s="7" t="str">
        <f>IF(OR(D1955="", D1955="___"),"", LEFT(D1955,FIND(" &gt;",D1955)-1))</f>
        <v>Success</v>
      </c>
      <c r="F1955" s="7" t="str">
        <f>IF(OR(E1955="Success",E1955="Qualified Success"),"Current",IF(E1955="Failure",IF(RIGHT(D1955,6)="Future","Future",IF(RIGHT(D1955,10)="Irrelevant","Irrelevant","Current")),""))</f>
        <v>Current</v>
      </c>
      <c r="G1955" s="7" t="str">
        <f>IF(OR(ISBLANK(D1955),D1955="Unclassifiable &gt;"),"",IF(ISNUMBER(SEARCH("Utterance",D1955)),"Utterance",IF(ISNUMBER(SEARCH("Response",D1955)),"Response",IF(ISNUMBER(SEARCH("Interaction",D1955)),"Interaction",IF(ISNUMBER(SEARCH("System",D1955)),"System","")))))</f>
        <v/>
      </c>
      <c r="H1955" s="7" t="str">
        <f>IF(G1955="Utterance", IF(ISNUMBER(SEARCH("Unrecognized",D1955)), "Unrecognized", IF(ISNUMBER(SEARCH("Mismatched",D1955)), "Mismatched", IF(ISNUMBER(SEARCH("False Positive",D1955)), "False Positive", "Irrelevant"))), "")</f>
        <v/>
      </c>
      <c r="J1955" s="7" t="s">
        <v>3755</v>
      </c>
      <c r="K1955" s="7" t="s">
        <v>3356</v>
      </c>
      <c r="L1955" s="9">
        <v>44989</v>
      </c>
      <c r="M1955" s="13">
        <v>0.40052083333333338</v>
      </c>
      <c r="N1955" s="14">
        <v>204440003492002</v>
      </c>
      <c r="O1955" s="7">
        <f>IF(LEN(TRIM($A1955))=0,0,LEN($A1955)-LEN(SUBSTITUTE($A1955," ",""))+1)</f>
        <v>2</v>
      </c>
      <c r="P1955">
        <f t="shared" si="30"/>
        <v>3411</v>
      </c>
    </row>
    <row r="1956" spans="1:16" ht="208" x14ac:dyDescent="0.2">
      <c r="A1956" s="8" t="s">
        <v>277</v>
      </c>
      <c r="C1956" s="7" t="s">
        <v>4</v>
      </c>
      <c r="K1956" s="7" t="s">
        <v>3356</v>
      </c>
      <c r="L1956" s="9">
        <v>44989</v>
      </c>
      <c r="M1956" s="13">
        <v>0.40052083333333338</v>
      </c>
      <c r="N1956" s="14">
        <v>204440003492002</v>
      </c>
      <c r="P1956" t="str">
        <f t="shared" si="30"/>
        <v/>
      </c>
    </row>
    <row r="1957" spans="1:16" ht="16" x14ac:dyDescent="0.2">
      <c r="A1957" s="8" t="s">
        <v>3010</v>
      </c>
      <c r="C1957" s="7" t="s">
        <v>2</v>
      </c>
      <c r="D1957" s="7" t="s">
        <v>3391</v>
      </c>
      <c r="E1957" s="7" t="str">
        <f>IF(OR(D1957="", D1957="___"),"", LEFT(D1957,FIND(" &gt;",D1957)-1))</f>
        <v>Failure</v>
      </c>
      <c r="F1957" s="7" t="str">
        <f>IF(OR(E1957="Success",E1957="Qualified Success"),"Current",IF(E1957="Failure",IF(RIGHT(D1957,6)="Future","Future",IF(RIGHT(D1957,10)="Irrelevant","Irrelevant","Current")),""))</f>
        <v>Current</v>
      </c>
      <c r="G1957" s="7" t="str">
        <f>IF(OR(ISBLANK(D1957),D1957="Unclassifiable &gt;"),"",IF(ISNUMBER(SEARCH("Utterance",D1957)),"Utterance",IF(ISNUMBER(SEARCH("Response",D1957)),"Response",IF(ISNUMBER(SEARCH("Interaction",D1957)),"Interaction",IF(ISNUMBER(SEARCH("System",D1957)),"System","")))))</f>
        <v>Utterance</v>
      </c>
      <c r="H1957" s="7" t="str">
        <f>IF(G1957="Utterance", IF(ISNUMBER(SEARCH("Unrecognized",D1957)), "Unrecognized", IF(ISNUMBER(SEARCH("Mismatched",D1957)), "Mismatched", IF(ISNUMBER(SEARCH("False Positive",D1957)), "False Positive", "Irrelevant"))), "")</f>
        <v>Mismatched</v>
      </c>
      <c r="J1957" s="7" t="s">
        <v>3428</v>
      </c>
      <c r="K1957" s="7" t="s">
        <v>3356</v>
      </c>
      <c r="L1957" s="9">
        <v>44989</v>
      </c>
      <c r="M1957" s="13">
        <v>0.40056712962962965</v>
      </c>
      <c r="N1957" s="14">
        <v>202000837149550</v>
      </c>
      <c r="O1957" s="7">
        <f>IF(LEN(TRIM($A1957))=0,0,LEN($A1957)-LEN(SUBSTITUTE($A1957," ",""))+1)</f>
        <v>2</v>
      </c>
      <c r="P1957">
        <f t="shared" si="30"/>
        <v>705</v>
      </c>
    </row>
    <row r="1958" spans="1:16" ht="64" x14ac:dyDescent="0.2">
      <c r="A1958" s="8" t="s">
        <v>254</v>
      </c>
      <c r="C1958" s="7" t="s">
        <v>4</v>
      </c>
      <c r="K1958" s="7" t="s">
        <v>3356</v>
      </c>
      <c r="L1958" s="9">
        <v>44989</v>
      </c>
      <c r="M1958" s="13">
        <v>0.40056712962962965</v>
      </c>
      <c r="N1958" s="14">
        <v>202000837149550</v>
      </c>
      <c r="P1958" t="str">
        <f t="shared" si="30"/>
        <v/>
      </c>
    </row>
    <row r="1959" spans="1:16" ht="16" x14ac:dyDescent="0.2">
      <c r="A1959" s="8" t="s">
        <v>2481</v>
      </c>
      <c r="C1959" s="7" t="s">
        <v>2</v>
      </c>
      <c r="D1959" s="7" t="s">
        <v>3389</v>
      </c>
      <c r="E1959" s="7" t="str">
        <f>IF(OR(D1959="", D1959="___"),"", LEFT(D1959,FIND(" &gt;",D1959)-1))</f>
        <v>Success</v>
      </c>
      <c r="F1959" s="7" t="str">
        <f>IF(OR(E1959="Success",E1959="Qualified Success"),"Current",IF(E1959="Failure",IF(RIGHT(D1959,6)="Future","Future",IF(RIGHT(D1959,10)="Irrelevant","Irrelevant","Current")),""))</f>
        <v>Current</v>
      </c>
      <c r="G1959" s="7" t="str">
        <f>IF(OR(ISBLANK(D1959),D1959="Unclassifiable &gt;"),"",IF(ISNUMBER(SEARCH("Utterance",D1959)),"Utterance",IF(ISNUMBER(SEARCH("Response",D1959)),"Response",IF(ISNUMBER(SEARCH("Interaction",D1959)),"Interaction",IF(ISNUMBER(SEARCH("System",D1959)),"System","")))))</f>
        <v/>
      </c>
      <c r="H1959" s="7" t="str">
        <f>IF(G1959="Utterance", IF(ISNUMBER(SEARCH("Unrecognized",D1959)), "Unrecognized", IF(ISNUMBER(SEARCH("Mismatched",D1959)), "Mismatched", IF(ISNUMBER(SEARCH("False Positive",D1959)), "False Positive", "Irrelevant"))), "")</f>
        <v/>
      </c>
      <c r="J1959" s="7" t="s">
        <v>3430</v>
      </c>
      <c r="K1959" s="7" t="s">
        <v>3356</v>
      </c>
      <c r="L1959" s="9">
        <v>44989</v>
      </c>
      <c r="M1959" s="13">
        <v>0.40375</v>
      </c>
      <c r="N1959" s="14">
        <v>513002097483884</v>
      </c>
      <c r="O1959" s="7">
        <f>IF(LEN(TRIM($A1959))=0,0,LEN($A1959)-LEN(SUBSTITUTE($A1959," ",""))+1)</f>
        <v>7</v>
      </c>
      <c r="P1959">
        <f t="shared" si="30"/>
        <v>3411</v>
      </c>
    </row>
    <row r="1960" spans="1:16" ht="48" x14ac:dyDescent="0.2">
      <c r="A1960" s="8" t="s">
        <v>2482</v>
      </c>
      <c r="C1960" s="7" t="s">
        <v>4</v>
      </c>
      <c r="K1960" s="7" t="s">
        <v>3356</v>
      </c>
      <c r="L1960" s="9">
        <v>44989</v>
      </c>
      <c r="M1960" s="13">
        <v>0.40377314814814813</v>
      </c>
      <c r="N1960" s="14">
        <v>513002097483884</v>
      </c>
      <c r="P1960" t="str">
        <f t="shared" si="30"/>
        <v/>
      </c>
    </row>
    <row r="1961" spans="1:16" ht="16" x14ac:dyDescent="0.2">
      <c r="A1961" s="8" t="s">
        <v>158</v>
      </c>
      <c r="C1961" s="7" t="s">
        <v>2</v>
      </c>
      <c r="D1961" s="7" t="s">
        <v>3389</v>
      </c>
      <c r="E1961" s="7" t="str">
        <f>IF(OR(D1961="", D1961="___"),"", LEFT(D1961,FIND(" &gt;",D1961)-1))</f>
        <v>Success</v>
      </c>
      <c r="F1961" s="7" t="str">
        <f>IF(OR(E1961="Success",E1961="Qualified Success"),"Current",IF(E1961="Failure",IF(RIGHT(D1961,6)="Future","Future",IF(RIGHT(D1961,10)="Irrelevant","Irrelevant","Current")),""))</f>
        <v>Current</v>
      </c>
      <c r="G1961" s="7" t="str">
        <f>IF(OR(ISBLANK(D1961),D1961="Unclassifiable &gt;"),"",IF(ISNUMBER(SEARCH("Utterance",D1961)),"Utterance",IF(ISNUMBER(SEARCH("Response",D1961)),"Response",IF(ISNUMBER(SEARCH("Interaction",D1961)),"Interaction",IF(ISNUMBER(SEARCH("System",D1961)),"System","")))))</f>
        <v/>
      </c>
      <c r="H1961" s="7" t="str">
        <f>IF(G1961="Utterance", IF(ISNUMBER(SEARCH("Unrecognized",D1961)), "Unrecognized", IF(ISNUMBER(SEARCH("Mismatched",D1961)), "Mismatched", IF(ISNUMBER(SEARCH("False Positive",D1961)), "False Positive", "Irrelevant"))), "")</f>
        <v/>
      </c>
      <c r="J1961" s="7" t="s">
        <v>3744</v>
      </c>
      <c r="K1961" s="7" t="s">
        <v>3356</v>
      </c>
      <c r="L1961" s="9">
        <v>44989</v>
      </c>
      <c r="M1961" s="13">
        <v>0.40408564814814812</v>
      </c>
      <c r="N1961" s="14">
        <v>513002097483884</v>
      </c>
      <c r="O1961" s="7">
        <f>IF(LEN(TRIM($A1961))=0,0,LEN($A1961)-LEN(SUBSTITUTE($A1961," ",""))+1)</f>
        <v>4</v>
      </c>
      <c r="P1961">
        <f t="shared" si="30"/>
        <v>3411</v>
      </c>
    </row>
    <row r="1962" spans="1:16" ht="128" x14ac:dyDescent="0.2">
      <c r="A1962" s="8" t="s">
        <v>1839</v>
      </c>
      <c r="C1962" s="7" t="s">
        <v>4</v>
      </c>
      <c r="K1962" s="7" t="s">
        <v>3356</v>
      </c>
      <c r="L1962" s="9">
        <v>44989</v>
      </c>
      <c r="M1962" s="13">
        <v>0.40408564814814812</v>
      </c>
      <c r="N1962" s="14">
        <v>513002097483884</v>
      </c>
      <c r="P1962" t="str">
        <f t="shared" si="30"/>
        <v/>
      </c>
    </row>
    <row r="1963" spans="1:16" ht="16" x14ac:dyDescent="0.2">
      <c r="A1963" s="8" t="s">
        <v>3336</v>
      </c>
      <c r="C1963" s="7" t="s">
        <v>2</v>
      </c>
      <c r="D1963" s="7" t="s">
        <v>3389</v>
      </c>
      <c r="E1963" s="7" t="str">
        <f>IF(OR(D1963="", D1963="___"),"", LEFT(D1963,FIND(" &gt;",D1963)-1))</f>
        <v>Success</v>
      </c>
      <c r="F1963" s="7" t="str">
        <f>IF(OR(E1963="Success",E1963="Qualified Success"),"Current",IF(E1963="Failure",IF(RIGHT(D1963,6)="Future","Future",IF(RIGHT(D1963,10)="Irrelevant","Irrelevant","Current")),""))</f>
        <v>Current</v>
      </c>
      <c r="G1963" s="7" t="str">
        <f>IF(OR(ISBLANK(D1963),D1963="Unclassifiable &gt;"),"",IF(ISNUMBER(SEARCH("Utterance",D1963)),"Utterance",IF(ISNUMBER(SEARCH("Response",D1963)),"Response",IF(ISNUMBER(SEARCH("Interaction",D1963)),"Interaction",IF(ISNUMBER(SEARCH("System",D1963)),"System","")))))</f>
        <v/>
      </c>
      <c r="H1963" s="7" t="str">
        <f>IF(G1963="Utterance", IF(ISNUMBER(SEARCH("Unrecognized",D1963)), "Unrecognized", IF(ISNUMBER(SEARCH("Mismatched",D1963)), "Mismatched", IF(ISNUMBER(SEARCH("False Positive",D1963)), "False Positive", "Irrelevant"))), "")</f>
        <v/>
      </c>
      <c r="J1963" s="7" t="s">
        <v>3431</v>
      </c>
      <c r="K1963" s="7" t="s">
        <v>3356</v>
      </c>
      <c r="L1963" s="9">
        <v>44989</v>
      </c>
      <c r="M1963" s="13">
        <v>0.40619212962962964</v>
      </c>
      <c r="N1963" s="14">
        <v>513003508247140</v>
      </c>
      <c r="O1963" s="7">
        <f>IF(LEN(TRIM($A1963))=0,0,LEN($A1963)-LEN(SUBSTITUTE($A1963," ",""))+1)</f>
        <v>3</v>
      </c>
      <c r="P1963">
        <f t="shared" si="30"/>
        <v>3411</v>
      </c>
    </row>
    <row r="1964" spans="1:16" ht="112" x14ac:dyDescent="0.2">
      <c r="A1964" s="8" t="s">
        <v>2622</v>
      </c>
      <c r="C1964" s="7" t="s">
        <v>4</v>
      </c>
      <c r="K1964" s="7" t="s">
        <v>3356</v>
      </c>
      <c r="L1964" s="9">
        <v>44989</v>
      </c>
      <c r="M1964" s="13">
        <v>0.40619212962962964</v>
      </c>
      <c r="N1964" s="14">
        <v>513003508247140</v>
      </c>
      <c r="P1964" t="str">
        <f t="shared" si="30"/>
        <v/>
      </c>
    </row>
    <row r="1965" spans="1:16" ht="16" x14ac:dyDescent="0.2">
      <c r="A1965" s="8" t="s">
        <v>3103</v>
      </c>
      <c r="C1965" s="7" t="s">
        <v>2</v>
      </c>
      <c r="D1965" s="7" t="s">
        <v>3391</v>
      </c>
      <c r="E1965" s="7" t="str">
        <f>IF(OR(D1965="", D1965="___"),"", LEFT(D1965,FIND(" &gt;",D1965)-1))</f>
        <v>Failure</v>
      </c>
      <c r="F1965" s="7" t="str">
        <f>IF(OR(E1965="Success",E1965="Qualified Success"),"Current",IF(E1965="Failure",IF(RIGHT(D1965,6)="Future","Future",IF(RIGHT(D1965,10)="Irrelevant","Irrelevant","Current")),""))</f>
        <v>Current</v>
      </c>
      <c r="G1965" s="7" t="str">
        <f>IF(OR(ISBLANK(D1965),D1965="Unclassifiable &gt;"),"",IF(ISNUMBER(SEARCH("Utterance",D1965)),"Utterance",IF(ISNUMBER(SEARCH("Response",D1965)),"Response",IF(ISNUMBER(SEARCH("Interaction",D1965)),"Interaction",IF(ISNUMBER(SEARCH("System",D1965)),"System","")))))</f>
        <v>Utterance</v>
      </c>
      <c r="H1965" s="7" t="str">
        <f>IF(G1965="Utterance", IF(ISNUMBER(SEARCH("Unrecognized",D1965)), "Unrecognized", IF(ISNUMBER(SEARCH("Mismatched",D1965)), "Mismatched", IF(ISNUMBER(SEARCH("False Positive",D1965)), "False Positive", "Irrelevant"))), "")</f>
        <v>Mismatched</v>
      </c>
      <c r="J1965" s="7" t="s">
        <v>3757</v>
      </c>
      <c r="K1965" s="7" t="s">
        <v>3356</v>
      </c>
      <c r="L1965" s="9">
        <v>44989</v>
      </c>
      <c r="M1965" s="13">
        <v>0.40942129629629626</v>
      </c>
      <c r="N1965" s="14">
        <v>513002372161687</v>
      </c>
      <c r="O1965" s="7">
        <f>IF(LEN(TRIM($A1965))=0,0,LEN($A1965)-LEN(SUBSTITUTE($A1965," ",""))+1)</f>
        <v>7</v>
      </c>
      <c r="P1965">
        <f t="shared" si="30"/>
        <v>705</v>
      </c>
    </row>
    <row r="1966" spans="1:16" ht="128" x14ac:dyDescent="0.2">
      <c r="A1966" s="8" t="s">
        <v>698</v>
      </c>
      <c r="C1966" s="7" t="s">
        <v>4</v>
      </c>
      <c r="K1966" s="7" t="s">
        <v>3356</v>
      </c>
      <c r="L1966" s="9">
        <v>44989</v>
      </c>
      <c r="M1966" s="13">
        <v>0.40942129629629626</v>
      </c>
      <c r="N1966" s="14">
        <v>513002372161687</v>
      </c>
      <c r="P1966" t="str">
        <f t="shared" si="30"/>
        <v/>
      </c>
    </row>
    <row r="1967" spans="1:16" ht="16" x14ac:dyDescent="0.2">
      <c r="A1967" s="8" t="s">
        <v>223</v>
      </c>
      <c r="B1967" s="7" t="s">
        <v>3487</v>
      </c>
      <c r="C1967" s="7" t="s">
        <v>2</v>
      </c>
      <c r="D1967" s="7" t="s">
        <v>3389</v>
      </c>
      <c r="E1967" s="7" t="str">
        <f>IF(OR(D1967="", D1967="___"),"", LEFT(D1967,FIND(" &gt;",D1967)-1))</f>
        <v>Success</v>
      </c>
      <c r="F1967" s="7" t="str">
        <f>IF(OR(E1967="Success",E1967="Qualified Success"),"Current",IF(E1967="Failure",IF(RIGHT(D1967,6)="Future","Future",IF(RIGHT(D1967,10)="Irrelevant","Irrelevant","Current")),""))</f>
        <v>Current</v>
      </c>
      <c r="G1967" s="7" t="str">
        <f>IF(OR(ISBLANK(D1967),D1967="Unclassifiable &gt;"),"",IF(ISNUMBER(SEARCH("Utterance",D1967)),"Utterance",IF(ISNUMBER(SEARCH("Response",D1967)),"Response",IF(ISNUMBER(SEARCH("Interaction",D1967)),"Interaction",IF(ISNUMBER(SEARCH("System",D1967)),"System","")))))</f>
        <v/>
      </c>
      <c r="H1967" s="7" t="str">
        <f>IF(G1967="Utterance", IF(ISNUMBER(SEARCH("Unrecognized",D1967)), "Unrecognized", IF(ISNUMBER(SEARCH("Mismatched",D1967)), "Mismatched", IF(ISNUMBER(SEARCH("False Positive",D1967)), "False Positive", "Irrelevant"))), "")</f>
        <v/>
      </c>
      <c r="J1967" s="7" t="s">
        <v>3744</v>
      </c>
      <c r="K1967" s="7" t="s">
        <v>3356</v>
      </c>
      <c r="L1967" s="9">
        <v>44989</v>
      </c>
      <c r="M1967" s="13">
        <v>0.41495370370370371</v>
      </c>
      <c r="N1967" s="14">
        <v>513002372161687</v>
      </c>
      <c r="O1967" s="7">
        <f>IF(LEN(TRIM($A1967))=0,0,LEN($A1967)-LEN(SUBSTITUTE($A1967," ",""))+1)</f>
        <v>3</v>
      </c>
      <c r="P1967">
        <f t="shared" si="30"/>
        <v>3411</v>
      </c>
    </row>
    <row r="1968" spans="1:16" ht="128" x14ac:dyDescent="0.2">
      <c r="A1968" s="8" t="s">
        <v>1839</v>
      </c>
      <c r="C1968" s="7" t="s">
        <v>4</v>
      </c>
      <c r="K1968" s="7" t="s">
        <v>3356</v>
      </c>
      <c r="L1968" s="9">
        <v>44989</v>
      </c>
      <c r="M1968" s="13">
        <v>0.41495370370370371</v>
      </c>
      <c r="N1968" s="14">
        <v>513002372161687</v>
      </c>
      <c r="P1968" t="str">
        <f t="shared" si="30"/>
        <v/>
      </c>
    </row>
    <row r="1969" spans="1:16" ht="16" x14ac:dyDescent="0.2">
      <c r="A1969" s="8" t="s">
        <v>2575</v>
      </c>
      <c r="C1969" s="7" t="s">
        <v>2</v>
      </c>
      <c r="D1969" s="7" t="s">
        <v>3389</v>
      </c>
      <c r="E1969" s="7" t="str">
        <f>IF(OR(D1969="", D1969="___"),"", LEFT(D1969,FIND(" &gt;",D1969)-1))</f>
        <v>Success</v>
      </c>
      <c r="F1969" s="7" t="str">
        <f>IF(OR(E1969="Success",E1969="Qualified Success"),"Current",IF(E1969="Failure",IF(RIGHT(D1969,6)="Future","Future",IF(RIGHT(D1969,10)="Irrelevant","Irrelevant","Current")),""))</f>
        <v>Current</v>
      </c>
      <c r="G1969" s="7" t="str">
        <f>IF(OR(ISBLANK(D1969),D1969="Unclassifiable &gt;"),"",IF(ISNUMBER(SEARCH("Utterance",D1969)),"Utterance",IF(ISNUMBER(SEARCH("Response",D1969)),"Response",IF(ISNUMBER(SEARCH("Interaction",D1969)),"Interaction",IF(ISNUMBER(SEARCH("System",D1969)),"System","")))))</f>
        <v/>
      </c>
      <c r="H1969" s="7" t="str">
        <f>IF(G1969="Utterance", IF(ISNUMBER(SEARCH("Unrecognized",D1969)), "Unrecognized", IF(ISNUMBER(SEARCH("Mismatched",D1969)), "Mismatched", IF(ISNUMBER(SEARCH("False Positive",D1969)), "False Positive", "Irrelevant"))), "")</f>
        <v/>
      </c>
      <c r="J1969" s="7" t="s">
        <v>3430</v>
      </c>
      <c r="K1969" s="7" t="s">
        <v>3356</v>
      </c>
      <c r="L1969" s="9">
        <v>44989</v>
      </c>
      <c r="M1969" s="13">
        <v>0.41630787037037037</v>
      </c>
      <c r="N1969" s="14">
        <v>204440003511044</v>
      </c>
      <c r="O1969" s="7">
        <f>IF(LEN(TRIM($A1969))=0,0,LEN($A1969)-LEN(SUBSTITUTE($A1969," ",""))+1)</f>
        <v>2</v>
      </c>
      <c r="P1969">
        <f t="shared" si="30"/>
        <v>3411</v>
      </c>
    </row>
    <row r="1970" spans="1:16" ht="144" x14ac:dyDescent="0.2">
      <c r="A1970" s="8" t="s">
        <v>1200</v>
      </c>
      <c r="C1970" s="7" t="s">
        <v>4</v>
      </c>
      <c r="K1970" s="7" t="s">
        <v>3356</v>
      </c>
      <c r="L1970" s="9">
        <v>44989</v>
      </c>
      <c r="M1970" s="13">
        <v>0.4163310185185185</v>
      </c>
      <c r="N1970" s="14">
        <v>204440003511044</v>
      </c>
      <c r="P1970" t="str">
        <f t="shared" si="30"/>
        <v/>
      </c>
    </row>
    <row r="1971" spans="1:16" ht="16" x14ac:dyDescent="0.2">
      <c r="A1971" s="8" t="s">
        <v>2775</v>
      </c>
      <c r="C1971" s="7" t="s">
        <v>2</v>
      </c>
      <c r="D1971" s="7" t="s">
        <v>3391</v>
      </c>
      <c r="E1971" s="7" t="str">
        <f>IF(OR(D1971="", D1971="___"),"", LEFT(D1971,FIND(" &gt;",D1971)-1))</f>
        <v>Failure</v>
      </c>
      <c r="F1971" s="7" t="str">
        <f>IF(OR(E1971="Success",E1971="Qualified Success"),"Current",IF(E1971="Failure",IF(RIGHT(D1971,6)="Future","Future",IF(RIGHT(D1971,10)="Irrelevant","Irrelevant","Current")),""))</f>
        <v>Current</v>
      </c>
      <c r="G1971" s="7" t="str">
        <f>IF(OR(ISBLANK(D1971),D1971="Unclassifiable &gt;"),"",IF(ISNUMBER(SEARCH("Utterance",D1971)),"Utterance",IF(ISNUMBER(SEARCH("Response",D1971)),"Response",IF(ISNUMBER(SEARCH("Interaction",D1971)),"Interaction",IF(ISNUMBER(SEARCH("System",D1971)),"System","")))))</f>
        <v>Utterance</v>
      </c>
      <c r="H1971" s="7" t="str">
        <f>IF(G1971="Utterance", IF(ISNUMBER(SEARCH("Unrecognized",D1971)), "Unrecognized", IF(ISNUMBER(SEARCH("Mismatched",D1971)), "Mismatched", IF(ISNUMBER(SEARCH("False Positive",D1971)), "False Positive", "Irrelevant"))), "")</f>
        <v>Mismatched</v>
      </c>
      <c r="J1971" s="7" t="s">
        <v>3741</v>
      </c>
      <c r="K1971" s="7" t="s">
        <v>3356</v>
      </c>
      <c r="L1971" s="9">
        <v>44989</v>
      </c>
      <c r="M1971" s="13">
        <v>0.41918981481481482</v>
      </c>
      <c r="N1971" s="14">
        <v>202000048472386</v>
      </c>
      <c r="O1971" s="7">
        <f>IF(LEN(TRIM($A1971))=0,0,LEN($A1971)-LEN(SUBSTITUTE($A1971," ",""))+1)</f>
        <v>2</v>
      </c>
      <c r="P1971">
        <f t="shared" si="30"/>
        <v>705</v>
      </c>
    </row>
    <row r="1972" spans="1:16" ht="64" x14ac:dyDescent="0.2">
      <c r="A1972" s="8" t="s">
        <v>220</v>
      </c>
      <c r="C1972" s="7" t="s">
        <v>4</v>
      </c>
      <c r="K1972" s="7" t="s">
        <v>3356</v>
      </c>
      <c r="L1972" s="9">
        <v>44989</v>
      </c>
      <c r="M1972" s="13">
        <v>0.41918981481481482</v>
      </c>
      <c r="N1972" s="14">
        <v>202000048472386</v>
      </c>
      <c r="P1972" t="str">
        <f t="shared" si="30"/>
        <v/>
      </c>
    </row>
    <row r="1973" spans="1:16" ht="16" x14ac:dyDescent="0.2">
      <c r="A1973" s="8" t="s">
        <v>380</v>
      </c>
      <c r="C1973" s="7" t="s">
        <v>2</v>
      </c>
      <c r="D1973" s="7" t="s">
        <v>3389</v>
      </c>
      <c r="E1973" s="7" t="str">
        <f>IF(OR(D1973="", D1973="___"),"", LEFT(D1973,FIND(" &gt;",D1973)-1))</f>
        <v>Success</v>
      </c>
      <c r="F1973" s="7" t="str">
        <f>IF(OR(E1973="Success",E1973="Qualified Success"),"Current",IF(E1973="Failure",IF(RIGHT(D1973,6)="Future","Future",IF(RIGHT(D1973,10)="Irrelevant","Irrelevant","Current")),""))</f>
        <v>Current</v>
      </c>
      <c r="G1973" s="7" t="str">
        <f>IF(OR(ISBLANK(D1973),D1973="Unclassifiable &gt;"),"",IF(ISNUMBER(SEARCH("Utterance",D1973)),"Utterance",IF(ISNUMBER(SEARCH("Response",D1973)),"Response",IF(ISNUMBER(SEARCH("Interaction",D1973)),"Interaction",IF(ISNUMBER(SEARCH("System",D1973)),"System","")))))</f>
        <v/>
      </c>
      <c r="H1973" s="7" t="str">
        <f>IF(G1973="Utterance", IF(ISNUMBER(SEARCH("Unrecognized",D1973)), "Unrecognized", IF(ISNUMBER(SEARCH("Mismatched",D1973)), "Mismatched", IF(ISNUMBER(SEARCH("False Positive",D1973)), "False Positive", "Irrelevant"))), "")</f>
        <v/>
      </c>
      <c r="J1973" s="7" t="s">
        <v>3756</v>
      </c>
      <c r="K1973" s="7" t="s">
        <v>3356</v>
      </c>
      <c r="L1973" s="9">
        <v>44989</v>
      </c>
      <c r="M1973" s="13">
        <v>0.42003472222222221</v>
      </c>
      <c r="N1973" s="14">
        <v>204440003507274</v>
      </c>
      <c r="O1973" s="7">
        <f>IF(LEN(TRIM($A1973))=0,0,LEN($A1973)-LEN(SUBSTITUTE($A1973," ",""))+1)</f>
        <v>4</v>
      </c>
      <c r="P1973">
        <f t="shared" si="30"/>
        <v>3411</v>
      </c>
    </row>
    <row r="1974" spans="1:16" ht="144" x14ac:dyDescent="0.2">
      <c r="A1974" s="8" t="s">
        <v>2458</v>
      </c>
      <c r="C1974" s="7" t="s">
        <v>4</v>
      </c>
      <c r="K1974" s="7" t="s">
        <v>3356</v>
      </c>
      <c r="L1974" s="9">
        <v>44989</v>
      </c>
      <c r="M1974" s="13">
        <v>0.42004629629629631</v>
      </c>
      <c r="N1974" s="14">
        <v>204440003507274</v>
      </c>
      <c r="P1974" t="str">
        <f t="shared" si="30"/>
        <v/>
      </c>
    </row>
    <row r="1975" spans="1:16" ht="16" x14ac:dyDescent="0.2">
      <c r="A1975" s="8" t="s">
        <v>380</v>
      </c>
      <c r="C1975" s="7" t="s">
        <v>2</v>
      </c>
      <c r="D1975" s="7" t="s">
        <v>3389</v>
      </c>
      <c r="E1975" s="7" t="str">
        <f>IF(OR(D1975="", D1975="___"),"", LEFT(D1975,FIND(" &gt;",D1975)-1))</f>
        <v>Success</v>
      </c>
      <c r="F1975" s="7" t="str">
        <f>IF(OR(E1975="Success",E1975="Qualified Success"),"Current",IF(E1975="Failure",IF(RIGHT(D1975,6)="Future","Future",IF(RIGHT(D1975,10)="Irrelevant","Irrelevant","Current")),""))</f>
        <v>Current</v>
      </c>
      <c r="G1975" s="7" t="str">
        <f>IF(OR(ISBLANK(D1975),D1975="Unclassifiable &gt;"),"",IF(ISNUMBER(SEARCH("Utterance",D1975)),"Utterance",IF(ISNUMBER(SEARCH("Response",D1975)),"Response",IF(ISNUMBER(SEARCH("Interaction",D1975)),"Interaction",IF(ISNUMBER(SEARCH("System",D1975)),"System","")))))</f>
        <v/>
      </c>
      <c r="H1975" s="7" t="str">
        <f>IF(G1975="Utterance", IF(ISNUMBER(SEARCH("Unrecognized",D1975)), "Unrecognized", IF(ISNUMBER(SEARCH("Mismatched",D1975)), "Mismatched", IF(ISNUMBER(SEARCH("False Positive",D1975)), "False Positive", "Irrelevant"))), "")</f>
        <v/>
      </c>
      <c r="J1975" s="7" t="s">
        <v>3756</v>
      </c>
      <c r="K1975" s="7" t="s">
        <v>3356</v>
      </c>
      <c r="L1975" s="9">
        <v>44989</v>
      </c>
      <c r="M1975" s="13">
        <v>0.42010416666666667</v>
      </c>
      <c r="N1975" s="14">
        <v>204440003500645</v>
      </c>
      <c r="O1975" s="7">
        <f>IF(LEN(TRIM($A1975))=0,0,LEN($A1975)-LEN(SUBSTITUTE($A1975," ",""))+1)</f>
        <v>4</v>
      </c>
      <c r="P1975">
        <f t="shared" si="30"/>
        <v>3411</v>
      </c>
    </row>
    <row r="1976" spans="1:16" ht="144" x14ac:dyDescent="0.2">
      <c r="A1976" s="8" t="s">
        <v>2276</v>
      </c>
      <c r="C1976" s="7" t="s">
        <v>4</v>
      </c>
      <c r="K1976" s="7" t="s">
        <v>3356</v>
      </c>
      <c r="L1976" s="9">
        <v>44989</v>
      </c>
      <c r="M1976" s="13">
        <v>0.42011574074074076</v>
      </c>
      <c r="N1976" s="14">
        <v>204440003500645</v>
      </c>
      <c r="P1976" t="str">
        <f t="shared" si="30"/>
        <v/>
      </c>
    </row>
    <row r="1977" spans="1:16" ht="16" x14ac:dyDescent="0.2">
      <c r="A1977" s="8" t="s">
        <v>302</v>
      </c>
      <c r="B1977" s="7" t="s">
        <v>3487</v>
      </c>
      <c r="C1977" s="7" t="s">
        <v>2</v>
      </c>
      <c r="D1977" s="7" t="s">
        <v>3389</v>
      </c>
      <c r="E1977" s="7" t="str">
        <f>IF(OR(D1977="", D1977="___"),"", LEFT(D1977,FIND(" &gt;",D1977)-1))</f>
        <v>Success</v>
      </c>
      <c r="F1977" s="7" t="str">
        <f>IF(OR(E1977="Success",E1977="Qualified Success"),"Current",IF(E1977="Failure",IF(RIGHT(D1977,6)="Future","Future",IF(RIGHT(D1977,10)="Irrelevant","Irrelevant","Current")),""))</f>
        <v>Current</v>
      </c>
      <c r="G1977" s="7" t="str">
        <f>IF(OR(ISBLANK(D1977),D1977="Unclassifiable &gt;"),"",IF(ISNUMBER(SEARCH("Utterance",D1977)),"Utterance",IF(ISNUMBER(SEARCH("Response",D1977)),"Response",IF(ISNUMBER(SEARCH("Interaction",D1977)),"Interaction",IF(ISNUMBER(SEARCH("System",D1977)),"System","")))))</f>
        <v/>
      </c>
      <c r="H1977" s="7" t="str">
        <f>IF(G1977="Utterance", IF(ISNUMBER(SEARCH("Unrecognized",D1977)), "Unrecognized", IF(ISNUMBER(SEARCH("Mismatched",D1977)), "Mismatched", IF(ISNUMBER(SEARCH("False Positive",D1977)), "False Positive", "Irrelevant"))), "")</f>
        <v/>
      </c>
      <c r="J1977" s="7" t="s">
        <v>3428</v>
      </c>
      <c r="K1977" s="7" t="s">
        <v>3356</v>
      </c>
      <c r="L1977" s="9">
        <v>44989</v>
      </c>
      <c r="M1977" s="13">
        <v>0.42297453703703702</v>
      </c>
      <c r="N1977" s="14">
        <v>202000457343855</v>
      </c>
      <c r="O1977" s="7">
        <f>IF(LEN(TRIM($A1977))=0,0,LEN($A1977)-LEN(SUBSTITUTE($A1977," ",""))+1)</f>
        <v>3</v>
      </c>
      <c r="P1977">
        <f t="shared" si="30"/>
        <v>3411</v>
      </c>
    </row>
    <row r="1978" spans="1:16" ht="64" x14ac:dyDescent="0.2">
      <c r="A1978" s="8" t="s">
        <v>220</v>
      </c>
      <c r="C1978" s="7" t="s">
        <v>4</v>
      </c>
      <c r="K1978" s="7" t="s">
        <v>3356</v>
      </c>
      <c r="L1978" s="9">
        <v>44989</v>
      </c>
      <c r="M1978" s="13">
        <v>0.42297453703703702</v>
      </c>
      <c r="N1978" s="14">
        <v>202000457343855</v>
      </c>
      <c r="P1978" t="str">
        <f t="shared" si="30"/>
        <v/>
      </c>
    </row>
    <row r="1979" spans="1:16" ht="16" x14ac:dyDescent="0.2">
      <c r="A1979" s="8" t="s">
        <v>2908</v>
      </c>
      <c r="C1979" s="7" t="s">
        <v>2</v>
      </c>
      <c r="D1979" s="7" t="s">
        <v>3389</v>
      </c>
      <c r="E1979" s="7" t="str">
        <f>IF(OR(D1979="", D1979="___"),"", LEFT(D1979,FIND(" &gt;",D1979)-1))</f>
        <v>Success</v>
      </c>
      <c r="F1979" s="7" t="str">
        <f>IF(OR(E1979="Success",E1979="Qualified Success"),"Current",IF(E1979="Failure",IF(RIGHT(D1979,6)="Future","Future",IF(RIGHT(D1979,10)="Irrelevant","Irrelevant","Current")),""))</f>
        <v>Current</v>
      </c>
      <c r="G1979" s="7" t="str">
        <f>IF(OR(ISBLANK(D1979),D1979="Unclassifiable &gt;"),"",IF(ISNUMBER(SEARCH("Utterance",D1979)),"Utterance",IF(ISNUMBER(SEARCH("Response",D1979)),"Response",IF(ISNUMBER(SEARCH("Interaction",D1979)),"Interaction",IF(ISNUMBER(SEARCH("System",D1979)),"System","")))))</f>
        <v/>
      </c>
      <c r="H1979" s="7" t="str">
        <f>IF(G1979="Utterance", IF(ISNUMBER(SEARCH("Unrecognized",D1979)), "Unrecognized", IF(ISNUMBER(SEARCH("Mismatched",D1979)), "Mismatched", IF(ISNUMBER(SEARCH("False Positive",D1979)), "False Positive", "Irrelevant"))), "")</f>
        <v/>
      </c>
      <c r="J1979" s="7" t="s">
        <v>3428</v>
      </c>
      <c r="K1979" s="7" t="s">
        <v>3356</v>
      </c>
      <c r="L1979" s="9">
        <v>44989</v>
      </c>
      <c r="M1979" s="13">
        <v>0.42343749999999997</v>
      </c>
      <c r="N1979" s="14">
        <v>202000457343855</v>
      </c>
      <c r="O1979" s="7">
        <f>IF(LEN(TRIM($A1979))=0,0,LEN($A1979)-LEN(SUBSTITUTE($A1979," ",""))+1)</f>
        <v>2</v>
      </c>
      <c r="P1979">
        <f t="shared" si="30"/>
        <v>3411</v>
      </c>
    </row>
    <row r="1980" spans="1:16" ht="64" x14ac:dyDescent="0.2">
      <c r="A1980" s="8" t="s">
        <v>220</v>
      </c>
      <c r="C1980" s="7" t="s">
        <v>4</v>
      </c>
      <c r="K1980" s="7" t="s">
        <v>3356</v>
      </c>
      <c r="L1980" s="9">
        <v>44989</v>
      </c>
      <c r="M1980" s="13">
        <v>0.42343749999999997</v>
      </c>
      <c r="N1980" s="14">
        <v>202000457343855</v>
      </c>
      <c r="P1980" t="str">
        <f t="shared" si="30"/>
        <v/>
      </c>
    </row>
    <row r="1981" spans="1:16" ht="16" x14ac:dyDescent="0.2">
      <c r="A1981" s="8" t="s">
        <v>3117</v>
      </c>
      <c r="C1981" s="7" t="s">
        <v>2</v>
      </c>
      <c r="D1981" s="7" t="s">
        <v>3389</v>
      </c>
      <c r="E1981" s="7" t="str">
        <f>IF(OR(D1981="", D1981="___"),"", LEFT(D1981,FIND(" &gt;",D1981)-1))</f>
        <v>Success</v>
      </c>
      <c r="F1981" s="7" t="str">
        <f>IF(OR(E1981="Success",E1981="Qualified Success"),"Current",IF(E1981="Failure",IF(RIGHT(D1981,6)="Future","Future",IF(RIGHT(D1981,10)="Irrelevant","Irrelevant","Current")),""))</f>
        <v>Current</v>
      </c>
      <c r="G1981" s="7" t="str">
        <f>IF(OR(ISBLANK(D1981),D1981="Unclassifiable &gt;"),"",IF(ISNUMBER(SEARCH("Utterance",D1981)),"Utterance",IF(ISNUMBER(SEARCH("Response",D1981)),"Response",IF(ISNUMBER(SEARCH("Interaction",D1981)),"Interaction",IF(ISNUMBER(SEARCH("System",D1981)),"System","")))))</f>
        <v/>
      </c>
      <c r="H1981" s="7" t="str">
        <f>IF(G1981="Utterance", IF(ISNUMBER(SEARCH("Unrecognized",D1981)), "Unrecognized", IF(ISNUMBER(SEARCH("Mismatched",D1981)), "Mismatched", IF(ISNUMBER(SEARCH("False Positive",D1981)), "False Positive", "Irrelevant"))), "")</f>
        <v/>
      </c>
      <c r="J1981" s="7" t="s">
        <v>3741</v>
      </c>
      <c r="K1981" s="7" t="s">
        <v>3356</v>
      </c>
      <c r="L1981" s="9">
        <v>44989</v>
      </c>
      <c r="M1981" s="13">
        <v>0.42458333333333331</v>
      </c>
      <c r="N1981" s="14">
        <v>513002444514771</v>
      </c>
      <c r="O1981" s="7">
        <f>IF(LEN(TRIM($A1981))=0,0,LEN($A1981)-LEN(SUBSTITUTE($A1981," ",""))+1)</f>
        <v>8</v>
      </c>
      <c r="P1981">
        <f t="shared" si="30"/>
        <v>3411</v>
      </c>
    </row>
    <row r="1982" spans="1:16" ht="176" x14ac:dyDescent="0.2">
      <c r="A1982" s="8" t="s">
        <v>3116</v>
      </c>
      <c r="C1982" s="7" t="s">
        <v>4</v>
      </c>
      <c r="K1982" s="7" t="s">
        <v>3356</v>
      </c>
      <c r="L1982" s="9">
        <v>44989</v>
      </c>
      <c r="M1982" s="13">
        <v>0.42460648148148145</v>
      </c>
      <c r="N1982" s="14">
        <v>513002444514771</v>
      </c>
      <c r="P1982" t="str">
        <f t="shared" si="30"/>
        <v/>
      </c>
    </row>
    <row r="1983" spans="1:16" ht="16" x14ac:dyDescent="0.2">
      <c r="A1983" s="8" t="s">
        <v>3115</v>
      </c>
      <c r="C1983" s="7" t="s">
        <v>2</v>
      </c>
      <c r="D1983" s="7" t="s">
        <v>3389</v>
      </c>
      <c r="E1983" s="7" t="str">
        <f>IF(OR(D1983="", D1983="___"),"", LEFT(D1983,FIND(" &gt;",D1983)-1))</f>
        <v>Success</v>
      </c>
      <c r="F1983" s="7" t="str">
        <f>IF(OR(E1983="Success",E1983="Qualified Success"),"Current",IF(E1983="Failure",IF(RIGHT(D1983,6)="Future","Future",IF(RIGHT(D1983,10)="Irrelevant","Irrelevant","Current")),""))</f>
        <v>Current</v>
      </c>
      <c r="G1983" s="7" t="str">
        <f>IF(OR(ISBLANK(D1983),D1983="Unclassifiable &gt;"),"",IF(ISNUMBER(SEARCH("Utterance",D1983)),"Utterance",IF(ISNUMBER(SEARCH("Response",D1983)),"Response",IF(ISNUMBER(SEARCH("Interaction",D1983)),"Interaction",IF(ISNUMBER(SEARCH("System",D1983)),"System","")))))</f>
        <v/>
      </c>
      <c r="H1983" s="7" t="str">
        <f>IF(G1983="Utterance", IF(ISNUMBER(SEARCH("Unrecognized",D1983)), "Unrecognized", IF(ISNUMBER(SEARCH("Mismatched",D1983)), "Mismatched", IF(ISNUMBER(SEARCH("False Positive",D1983)), "False Positive", "Irrelevant"))), "")</f>
        <v/>
      </c>
      <c r="J1983" s="7" t="s">
        <v>3741</v>
      </c>
      <c r="K1983" s="7" t="s">
        <v>3356</v>
      </c>
      <c r="L1983" s="9">
        <v>44989</v>
      </c>
      <c r="M1983" s="13">
        <v>0.42645833333333333</v>
      </c>
      <c r="N1983" s="14">
        <v>513002444514771</v>
      </c>
      <c r="O1983" s="7">
        <f>IF(LEN(TRIM($A1983))=0,0,LEN($A1983)-LEN(SUBSTITUTE($A1983," ",""))+1)</f>
        <v>7</v>
      </c>
      <c r="P1983">
        <f t="shared" si="30"/>
        <v>3411</v>
      </c>
    </row>
    <row r="1984" spans="1:16" ht="176" x14ac:dyDescent="0.2">
      <c r="A1984" s="8" t="s">
        <v>3116</v>
      </c>
      <c r="C1984" s="7" t="s">
        <v>4</v>
      </c>
      <c r="K1984" s="7" t="s">
        <v>3356</v>
      </c>
      <c r="L1984" s="9">
        <v>44989</v>
      </c>
      <c r="M1984" s="13">
        <v>0.42645833333333333</v>
      </c>
      <c r="N1984" s="14">
        <v>513002444514771</v>
      </c>
      <c r="P1984" t="str">
        <f t="shared" si="30"/>
        <v/>
      </c>
    </row>
    <row r="1985" spans="1:16" ht="16" x14ac:dyDescent="0.2">
      <c r="A1985" s="8" t="s">
        <v>3046</v>
      </c>
      <c r="C1985" s="7" t="s">
        <v>2</v>
      </c>
      <c r="D1985" s="7" t="s">
        <v>3389</v>
      </c>
      <c r="E1985" s="7" t="str">
        <f>IF(OR(D1985="", D1985="___"),"", LEFT(D1985,FIND(" &gt;",D1985)-1))</f>
        <v>Success</v>
      </c>
      <c r="F1985" s="7" t="str">
        <f>IF(OR(E1985="Success",E1985="Qualified Success"),"Current",IF(E1985="Failure",IF(RIGHT(D1985,6)="Future","Future",IF(RIGHT(D1985,10)="Irrelevant","Irrelevant","Current")),""))</f>
        <v>Current</v>
      </c>
      <c r="G1985" s="7" t="str">
        <f>IF(OR(ISBLANK(D1985),D1985="Unclassifiable &gt;"),"",IF(ISNUMBER(SEARCH("Utterance",D1985)),"Utterance",IF(ISNUMBER(SEARCH("Response",D1985)),"Response",IF(ISNUMBER(SEARCH("Interaction",D1985)),"Interaction",IF(ISNUMBER(SEARCH("System",D1985)),"System","")))))</f>
        <v/>
      </c>
      <c r="H1985" s="7" t="str">
        <f>IF(G1985="Utterance", IF(ISNUMBER(SEARCH("Unrecognized",D1985)), "Unrecognized", IF(ISNUMBER(SEARCH("Mismatched",D1985)), "Mismatched", IF(ISNUMBER(SEARCH("False Positive",D1985)), "False Positive", "Irrelevant"))), "")</f>
        <v/>
      </c>
      <c r="J1985" s="7" t="s">
        <v>3741</v>
      </c>
      <c r="K1985" s="7" t="s">
        <v>3356</v>
      </c>
      <c r="L1985" s="9">
        <v>44989</v>
      </c>
      <c r="M1985" s="13">
        <v>0.42651620370370374</v>
      </c>
      <c r="N1985" s="14">
        <v>513001644278234</v>
      </c>
      <c r="O1985" s="7">
        <f>IF(LEN(TRIM($A1985))=0,0,LEN($A1985)-LEN(SUBSTITUTE($A1985," ",""))+1)</f>
        <v>6</v>
      </c>
      <c r="P1985">
        <f t="shared" si="30"/>
        <v>3411</v>
      </c>
    </row>
    <row r="1986" spans="1:16" ht="112" x14ac:dyDescent="0.2">
      <c r="A1986" s="8" t="s">
        <v>298</v>
      </c>
      <c r="C1986" s="7" t="s">
        <v>4</v>
      </c>
      <c r="K1986" s="7" t="s">
        <v>3356</v>
      </c>
      <c r="L1986" s="9">
        <v>44989</v>
      </c>
      <c r="M1986" s="13">
        <v>0.42652777777777778</v>
      </c>
      <c r="N1986" s="14">
        <v>513001644278234</v>
      </c>
      <c r="P1986" t="str">
        <f t="shared" si="30"/>
        <v/>
      </c>
    </row>
    <row r="1987" spans="1:16" ht="16" x14ac:dyDescent="0.2">
      <c r="A1987" s="8" t="s">
        <v>2475</v>
      </c>
      <c r="C1987" s="7" t="s">
        <v>2</v>
      </c>
      <c r="D1987" s="7" t="s">
        <v>3391</v>
      </c>
      <c r="E1987" s="7" t="str">
        <f>IF(OR(D1987="", D1987="___"),"", LEFT(D1987,FIND(" &gt;",D1987)-1))</f>
        <v>Failure</v>
      </c>
      <c r="F1987" s="7" t="str">
        <f>IF(OR(E1987="Success",E1987="Qualified Success"),"Current",IF(E1987="Failure",IF(RIGHT(D1987,6)="Future","Future",IF(RIGHT(D1987,10)="Irrelevant","Irrelevant","Current")),""))</f>
        <v>Current</v>
      </c>
      <c r="G1987" s="7" t="str">
        <f>IF(OR(ISBLANK(D1987),D1987="Unclassifiable &gt;"),"",IF(ISNUMBER(SEARCH("Utterance",D1987)),"Utterance",IF(ISNUMBER(SEARCH("Response",D1987)),"Response",IF(ISNUMBER(SEARCH("Interaction",D1987)),"Interaction",IF(ISNUMBER(SEARCH("System",D1987)),"System","")))))</f>
        <v>Utterance</v>
      </c>
      <c r="H1987" s="7" t="str">
        <f>IF(G1987="Utterance", IF(ISNUMBER(SEARCH("Unrecognized",D1987)), "Unrecognized", IF(ISNUMBER(SEARCH("Mismatched",D1987)), "Mismatched", IF(ISNUMBER(SEARCH("False Positive",D1987)), "False Positive", "Irrelevant"))), "")</f>
        <v>Mismatched</v>
      </c>
      <c r="J1987" s="7" t="s">
        <v>3449</v>
      </c>
      <c r="K1987" s="7" t="s">
        <v>3356</v>
      </c>
      <c r="L1987" s="9">
        <v>44989</v>
      </c>
      <c r="M1987" s="13">
        <v>0.42656250000000001</v>
      </c>
      <c r="N1987" s="14">
        <v>204440003507759</v>
      </c>
      <c r="O1987" s="7">
        <f>IF(LEN(TRIM($A1987))=0,0,LEN($A1987)-LEN(SUBSTITUTE($A1987," ",""))+1)</f>
        <v>11</v>
      </c>
      <c r="P1987">
        <f t="shared" ref="P1987:P2050" si="31">IF(D1987="", "", COUNTIF($D$1:$D$12000, D1987))</f>
        <v>705</v>
      </c>
    </row>
    <row r="1988" spans="1:16" ht="176" x14ac:dyDescent="0.2">
      <c r="A1988" s="8" t="s">
        <v>3518</v>
      </c>
      <c r="C1988" s="7" t="s">
        <v>4</v>
      </c>
      <c r="K1988" s="7" t="s">
        <v>3356</v>
      </c>
      <c r="L1988" s="9">
        <v>44989</v>
      </c>
      <c r="M1988" s="13">
        <v>0.42656250000000001</v>
      </c>
      <c r="N1988" s="14">
        <v>204440003507759</v>
      </c>
      <c r="P1988" t="str">
        <f t="shared" si="31"/>
        <v/>
      </c>
    </row>
    <row r="1989" spans="1:16" ht="32" x14ac:dyDescent="0.2">
      <c r="A1989" s="8" t="s">
        <v>2470</v>
      </c>
      <c r="C1989" s="7" t="s">
        <v>2</v>
      </c>
      <c r="D1989" s="7" t="s">
        <v>3389</v>
      </c>
      <c r="E1989" s="7" t="str">
        <f>IF(OR(D1989="", D1989="___"),"", LEFT(D1989,FIND(" &gt;",D1989)-1))</f>
        <v>Success</v>
      </c>
      <c r="F1989" s="7" t="str">
        <f>IF(OR(E1989="Success",E1989="Qualified Success"),"Current",IF(E1989="Failure",IF(RIGHT(D1989,6)="Future","Future",IF(RIGHT(D1989,10)="Irrelevant","Irrelevant","Current")),""))</f>
        <v>Current</v>
      </c>
      <c r="G1989" s="7" t="str">
        <f>IF(OR(ISBLANK(D1989),D1989="Unclassifiable &gt;"),"",IF(ISNUMBER(SEARCH("Utterance",D1989)),"Utterance",IF(ISNUMBER(SEARCH("Response",D1989)),"Response",IF(ISNUMBER(SEARCH("Interaction",D1989)),"Interaction",IF(ISNUMBER(SEARCH("System",D1989)),"System","")))))</f>
        <v/>
      </c>
      <c r="H1989" s="7" t="str">
        <f>IF(G1989="Utterance", IF(ISNUMBER(SEARCH("Unrecognized",D1989)), "Unrecognized", IF(ISNUMBER(SEARCH("Mismatched",D1989)), "Mismatched", IF(ISNUMBER(SEARCH("False Positive",D1989)), "False Positive", "Irrelevant"))), "")</f>
        <v/>
      </c>
      <c r="J1989" s="7" t="s">
        <v>3741</v>
      </c>
      <c r="K1989" s="7" t="s">
        <v>3356</v>
      </c>
      <c r="L1989" s="9">
        <v>44989</v>
      </c>
      <c r="M1989" s="13">
        <v>0.42732638888888891</v>
      </c>
      <c r="N1989" s="14">
        <v>204440003507683</v>
      </c>
      <c r="O1989" s="7">
        <f>IF(LEN(TRIM($A1989))=0,0,LEN($A1989)-LEN(SUBSTITUTE($A1989," ",""))+1)</f>
        <v>25</v>
      </c>
      <c r="P1989">
        <f t="shared" si="31"/>
        <v>3411</v>
      </c>
    </row>
    <row r="1990" spans="1:16" ht="112" x14ac:dyDescent="0.2">
      <c r="A1990" s="8" t="s">
        <v>345</v>
      </c>
      <c r="C1990" s="7" t="s">
        <v>4</v>
      </c>
      <c r="K1990" s="7" t="s">
        <v>3356</v>
      </c>
      <c r="L1990" s="9">
        <v>44989</v>
      </c>
      <c r="M1990" s="13">
        <v>0.42733796296296295</v>
      </c>
      <c r="N1990" s="14">
        <v>204440003507683</v>
      </c>
      <c r="P1990" t="str">
        <f t="shared" si="31"/>
        <v/>
      </c>
    </row>
    <row r="1991" spans="1:16" ht="16" x14ac:dyDescent="0.2">
      <c r="A1991" s="8" t="s">
        <v>3150</v>
      </c>
      <c r="C1991" s="7" t="s">
        <v>2</v>
      </c>
      <c r="D1991" s="7" t="s">
        <v>3389</v>
      </c>
      <c r="E1991" s="7" t="str">
        <f>IF(OR(D1991="", D1991="___"),"", LEFT(D1991,FIND(" &gt;",D1991)-1))</f>
        <v>Success</v>
      </c>
      <c r="F1991" s="7" t="str">
        <f>IF(OR(E1991="Success",E1991="Qualified Success"),"Current",IF(E1991="Failure",IF(RIGHT(D1991,6)="Future","Future",IF(RIGHT(D1991,10)="Irrelevant","Irrelevant","Current")),""))</f>
        <v>Current</v>
      </c>
      <c r="G1991" s="7" t="str">
        <f>IF(OR(ISBLANK(D1991),D1991="Unclassifiable &gt;"),"",IF(ISNUMBER(SEARCH("Utterance",D1991)),"Utterance",IF(ISNUMBER(SEARCH("Response",D1991)),"Response",IF(ISNUMBER(SEARCH("Interaction",D1991)),"Interaction",IF(ISNUMBER(SEARCH("System",D1991)),"System","")))))</f>
        <v/>
      </c>
      <c r="H1991" s="7" t="str">
        <f>IF(G1991="Utterance", IF(ISNUMBER(SEARCH("Unrecognized",D1991)), "Unrecognized", IF(ISNUMBER(SEARCH("Mismatched",D1991)), "Mismatched", IF(ISNUMBER(SEARCH("False Positive",D1991)), "False Positive", "Irrelevant"))), "")</f>
        <v/>
      </c>
      <c r="J1991" s="7" t="s">
        <v>3741</v>
      </c>
      <c r="K1991" s="7" t="s">
        <v>3356</v>
      </c>
      <c r="L1991" s="9">
        <v>44989</v>
      </c>
      <c r="M1991" s="13">
        <v>0.42951388888888892</v>
      </c>
      <c r="N1991" s="14">
        <v>513002595826431</v>
      </c>
      <c r="O1991" s="7">
        <f>IF(LEN(TRIM($A1991))=0,0,LEN($A1991)-LEN(SUBSTITUTE($A1991," ",""))+1)</f>
        <v>3</v>
      </c>
      <c r="P1991">
        <f t="shared" si="31"/>
        <v>3411</v>
      </c>
    </row>
    <row r="1992" spans="1:16" ht="160" x14ac:dyDescent="0.2">
      <c r="A1992" s="8" t="s">
        <v>238</v>
      </c>
      <c r="C1992" s="7" t="s">
        <v>4</v>
      </c>
      <c r="K1992" s="7" t="s">
        <v>3356</v>
      </c>
      <c r="L1992" s="9">
        <v>44989</v>
      </c>
      <c r="M1992" s="13">
        <v>0.42951388888888892</v>
      </c>
      <c r="N1992" s="14">
        <v>513002595826431</v>
      </c>
      <c r="P1992" t="str">
        <f t="shared" si="31"/>
        <v/>
      </c>
    </row>
    <row r="1993" spans="1:16" ht="32" x14ac:dyDescent="0.2">
      <c r="A1993" s="8" t="s">
        <v>2248</v>
      </c>
      <c r="C1993" s="7" t="s">
        <v>2</v>
      </c>
      <c r="D1993" s="7" t="s">
        <v>3391</v>
      </c>
      <c r="E1993" s="7" t="str">
        <f>IF(OR(D1993="", D1993="___"),"", LEFT(D1993,FIND(" &gt;",D1993)-1))</f>
        <v>Failure</v>
      </c>
      <c r="F1993" s="7" t="str">
        <f>IF(OR(E1993="Success",E1993="Qualified Success"),"Current",IF(E1993="Failure",IF(RIGHT(D1993,6)="Future","Future",IF(RIGHT(D1993,10)="Irrelevant","Irrelevant","Current")),""))</f>
        <v>Current</v>
      </c>
      <c r="G1993" s="7" t="str">
        <f>IF(OR(ISBLANK(D1993),D1993="Unclassifiable &gt;"),"",IF(ISNUMBER(SEARCH("Utterance",D1993)),"Utterance",IF(ISNUMBER(SEARCH("Response",D1993)),"Response",IF(ISNUMBER(SEARCH("Interaction",D1993)),"Interaction",IF(ISNUMBER(SEARCH("System",D1993)),"System","")))))</f>
        <v>Utterance</v>
      </c>
      <c r="H1993" s="7" t="str">
        <f>IF(G1993="Utterance", IF(ISNUMBER(SEARCH("Unrecognized",D1993)), "Unrecognized", IF(ISNUMBER(SEARCH("Mismatched",D1993)), "Mismatched", IF(ISNUMBER(SEARCH("False Positive",D1993)), "False Positive", "Irrelevant"))), "")</f>
        <v>Mismatched</v>
      </c>
      <c r="J1993" s="7" t="s">
        <v>3741</v>
      </c>
      <c r="K1993" s="7" t="s">
        <v>3356</v>
      </c>
      <c r="L1993" s="9">
        <v>44989</v>
      </c>
      <c r="M1993" s="13">
        <v>0.43494212962962964</v>
      </c>
      <c r="N1993" s="14">
        <v>204440003499473</v>
      </c>
      <c r="O1993" s="7">
        <f>IF(LEN(TRIM($A1993))=0,0,LEN($A1993)-LEN(SUBSTITUTE($A1993," ",""))+1)</f>
        <v>34</v>
      </c>
      <c r="P1993">
        <f t="shared" si="31"/>
        <v>705</v>
      </c>
    </row>
    <row r="1994" spans="1:16" ht="48" x14ac:dyDescent="0.2">
      <c r="A1994" s="8" t="s">
        <v>616</v>
      </c>
      <c r="C1994" s="7" t="s">
        <v>4</v>
      </c>
      <c r="K1994" s="7" t="s">
        <v>3356</v>
      </c>
      <c r="L1994" s="9">
        <v>44989</v>
      </c>
      <c r="M1994" s="13">
        <v>0.43494212962962964</v>
      </c>
      <c r="N1994" s="14">
        <v>204440003499473</v>
      </c>
      <c r="P1994" t="str">
        <f t="shared" si="31"/>
        <v/>
      </c>
    </row>
    <row r="1995" spans="1:16" ht="16" x14ac:dyDescent="0.2">
      <c r="A1995" s="8" t="s">
        <v>158</v>
      </c>
      <c r="C1995" s="7" t="s">
        <v>2</v>
      </c>
      <c r="D1995" s="7" t="s">
        <v>3389</v>
      </c>
      <c r="E1995" s="7" t="str">
        <f>IF(OR(D1995="", D1995="___"),"", LEFT(D1995,FIND(" &gt;",D1995)-1))</f>
        <v>Success</v>
      </c>
      <c r="F1995" s="7" t="str">
        <f>IF(OR(E1995="Success",E1995="Qualified Success"),"Current",IF(E1995="Failure",IF(RIGHT(D1995,6)="Future","Future",IF(RIGHT(D1995,10)="Irrelevant","Irrelevant","Current")),""))</f>
        <v>Current</v>
      </c>
      <c r="G1995" s="7" t="str">
        <f>IF(OR(ISBLANK(D1995),D1995="Unclassifiable &gt;"),"",IF(ISNUMBER(SEARCH("Utterance",D1995)),"Utterance",IF(ISNUMBER(SEARCH("Response",D1995)),"Response",IF(ISNUMBER(SEARCH("Interaction",D1995)),"Interaction",IF(ISNUMBER(SEARCH("System",D1995)),"System","")))))</f>
        <v/>
      </c>
      <c r="H1995" s="7" t="str">
        <f>IF(G1995="Utterance", IF(ISNUMBER(SEARCH("Unrecognized",D1995)), "Unrecognized", IF(ISNUMBER(SEARCH("Mismatched",D1995)), "Mismatched", IF(ISNUMBER(SEARCH("False Positive",D1995)), "False Positive", "Irrelevant"))), "")</f>
        <v/>
      </c>
      <c r="J1995" s="7" t="s">
        <v>3744</v>
      </c>
      <c r="K1995" s="7" t="s">
        <v>3356</v>
      </c>
      <c r="L1995" s="9">
        <v>44989</v>
      </c>
      <c r="M1995" s="13">
        <v>0.43643518518518515</v>
      </c>
      <c r="N1995" s="14">
        <v>204440003505446</v>
      </c>
      <c r="O1995" s="7">
        <f>IF(LEN(TRIM($A1995))=0,0,LEN($A1995)-LEN(SUBSTITUTE($A1995," ",""))+1)</f>
        <v>4</v>
      </c>
      <c r="P1995">
        <f t="shared" si="31"/>
        <v>3411</v>
      </c>
    </row>
    <row r="1996" spans="1:16" ht="128" x14ac:dyDescent="0.2">
      <c r="A1996" s="8" t="s">
        <v>1839</v>
      </c>
      <c r="C1996" s="7" t="s">
        <v>4</v>
      </c>
      <c r="K1996" s="7" t="s">
        <v>3356</v>
      </c>
      <c r="L1996" s="9">
        <v>44989</v>
      </c>
      <c r="M1996" s="13">
        <v>0.43643518518518515</v>
      </c>
      <c r="N1996" s="14">
        <v>204440003505446</v>
      </c>
      <c r="P1996" t="str">
        <f t="shared" si="31"/>
        <v/>
      </c>
    </row>
    <row r="1997" spans="1:16" ht="16" x14ac:dyDescent="0.2">
      <c r="A1997" s="8" t="s">
        <v>2606</v>
      </c>
      <c r="C1997" s="7" t="s">
        <v>2</v>
      </c>
      <c r="D1997" s="7" t="s">
        <v>3391</v>
      </c>
      <c r="E1997" s="7" t="str">
        <f>IF(OR(D1997="", D1997="___"),"", LEFT(D1997,FIND(" &gt;",D1997)-1))</f>
        <v>Failure</v>
      </c>
      <c r="F1997" s="7" t="str">
        <f>IF(OR(E1997="Success",E1997="Qualified Success"),"Current",IF(E1997="Failure",IF(RIGHT(D1997,6)="Future","Future",IF(RIGHT(D1997,10)="Irrelevant","Irrelevant","Current")),""))</f>
        <v>Current</v>
      </c>
      <c r="G1997" s="7" t="str">
        <f>IF(OR(ISBLANK(D1997),D1997="Unclassifiable &gt;"),"",IF(ISNUMBER(SEARCH("Utterance",D1997)),"Utterance",IF(ISNUMBER(SEARCH("Response",D1997)),"Response",IF(ISNUMBER(SEARCH("Interaction",D1997)),"Interaction",IF(ISNUMBER(SEARCH("System",D1997)),"System","")))))</f>
        <v>Utterance</v>
      </c>
      <c r="H1997" s="7" t="str">
        <f>IF(G1997="Utterance", IF(ISNUMBER(SEARCH("Unrecognized",D1997)), "Unrecognized", IF(ISNUMBER(SEARCH("Mismatched",D1997)), "Mismatched", IF(ISNUMBER(SEARCH("False Positive",D1997)), "False Positive", "Irrelevant"))), "")</f>
        <v>Mismatched</v>
      </c>
      <c r="J1997" s="7" t="s">
        <v>3449</v>
      </c>
      <c r="K1997" s="7" t="s">
        <v>3356</v>
      </c>
      <c r="L1997" s="9">
        <v>44989</v>
      </c>
      <c r="M1997" s="13">
        <v>0.43908564814814816</v>
      </c>
      <c r="N1997" s="14">
        <v>204440003537257</v>
      </c>
      <c r="O1997" s="7">
        <f>IF(LEN(TRIM($A1997))=0,0,LEN($A1997)-LEN(SUBSTITUTE($A1997," ",""))+1)</f>
        <v>4</v>
      </c>
      <c r="P1997">
        <f t="shared" si="31"/>
        <v>705</v>
      </c>
    </row>
    <row r="1998" spans="1:16" ht="224" x14ac:dyDescent="0.2">
      <c r="A1998" s="8" t="s">
        <v>1857</v>
      </c>
      <c r="C1998" s="7" t="s">
        <v>4</v>
      </c>
      <c r="K1998" s="7" t="s">
        <v>3356</v>
      </c>
      <c r="L1998" s="9">
        <v>44989</v>
      </c>
      <c r="M1998" s="13">
        <v>0.43908564814814816</v>
      </c>
      <c r="N1998" s="14">
        <v>204440003537257</v>
      </c>
      <c r="P1998" t="str">
        <f t="shared" si="31"/>
        <v/>
      </c>
    </row>
    <row r="1999" spans="1:16" ht="16" x14ac:dyDescent="0.2">
      <c r="A1999" s="8" t="s">
        <v>2607</v>
      </c>
      <c r="C1999" s="7" t="s">
        <v>2</v>
      </c>
      <c r="D1999" s="7" t="s">
        <v>3391</v>
      </c>
      <c r="E1999" s="7" t="str">
        <f>IF(OR(D1999="", D1999="___"),"", LEFT(D1999,FIND(" &gt;",D1999)-1))</f>
        <v>Failure</v>
      </c>
      <c r="F1999" s="7" t="str">
        <f>IF(OR(E1999="Success",E1999="Qualified Success"),"Current",IF(E1999="Failure",IF(RIGHT(D1999,6)="Future","Future",IF(RIGHT(D1999,10)="Irrelevant","Irrelevant","Current")),""))</f>
        <v>Current</v>
      </c>
      <c r="G1999" s="7" t="str">
        <f>IF(OR(ISBLANK(D1999),D1999="Unclassifiable &gt;"),"",IF(ISNUMBER(SEARCH("Utterance",D1999)),"Utterance",IF(ISNUMBER(SEARCH("Response",D1999)),"Response",IF(ISNUMBER(SEARCH("Interaction",D1999)),"Interaction",IF(ISNUMBER(SEARCH("System",D1999)),"System","")))))</f>
        <v>Utterance</v>
      </c>
      <c r="H1999" s="7" t="str">
        <f>IF(G1999="Utterance", IF(ISNUMBER(SEARCH("Unrecognized",D1999)), "Unrecognized", IF(ISNUMBER(SEARCH("Mismatched",D1999)), "Mismatched", IF(ISNUMBER(SEARCH("False Positive",D1999)), "False Positive", "Irrelevant"))), "")</f>
        <v>Mismatched</v>
      </c>
      <c r="J1999" s="7" t="s">
        <v>3449</v>
      </c>
      <c r="K1999" s="7" t="s">
        <v>3356</v>
      </c>
      <c r="L1999" s="9">
        <v>44989</v>
      </c>
      <c r="M1999" s="13">
        <v>0.440462962962963</v>
      </c>
      <c r="N1999" s="14">
        <v>204440003537257</v>
      </c>
      <c r="O1999" s="7">
        <f>IF(LEN(TRIM($A1999))=0,0,LEN($A1999)-LEN(SUBSTITUTE($A1999," ",""))+1)</f>
        <v>2</v>
      </c>
      <c r="P1999">
        <f t="shared" si="31"/>
        <v>705</v>
      </c>
    </row>
    <row r="2000" spans="1:16" ht="224" x14ac:dyDescent="0.2">
      <c r="A2000" s="8" t="s">
        <v>1857</v>
      </c>
      <c r="C2000" s="7" t="s">
        <v>4</v>
      </c>
      <c r="K2000" s="7" t="s">
        <v>3356</v>
      </c>
      <c r="L2000" s="9">
        <v>44989</v>
      </c>
      <c r="M2000" s="13">
        <v>0.440462962962963</v>
      </c>
      <c r="N2000" s="14">
        <v>204440003537257</v>
      </c>
      <c r="P2000" t="str">
        <f t="shared" si="31"/>
        <v/>
      </c>
    </row>
    <row r="2001" spans="1:16" ht="16" x14ac:dyDescent="0.2">
      <c r="A2001" s="8" t="s">
        <v>2404</v>
      </c>
      <c r="C2001" s="7" t="s">
        <v>2</v>
      </c>
      <c r="D2001" s="7" t="s">
        <v>3391</v>
      </c>
      <c r="E2001" s="7" t="str">
        <f>IF(OR(D2001="", D2001="___"),"", LEFT(D2001,FIND(" &gt;",D2001)-1))</f>
        <v>Failure</v>
      </c>
      <c r="F2001" s="7" t="str">
        <f>IF(OR(E2001="Success",E2001="Qualified Success"),"Current",IF(E2001="Failure",IF(RIGHT(D2001,6)="Future","Future",IF(RIGHT(D2001,10)="Irrelevant","Irrelevant","Current")),""))</f>
        <v>Current</v>
      </c>
      <c r="G2001" s="7" t="str">
        <f>IF(OR(ISBLANK(D2001),D2001="Unclassifiable &gt;"),"",IF(ISNUMBER(SEARCH("Utterance",D2001)),"Utterance",IF(ISNUMBER(SEARCH("Response",D2001)),"Response",IF(ISNUMBER(SEARCH("Interaction",D2001)),"Interaction",IF(ISNUMBER(SEARCH("System",D2001)),"System","")))))</f>
        <v>Utterance</v>
      </c>
      <c r="H2001" s="7" t="str">
        <f>IF(G2001="Utterance", IF(ISNUMBER(SEARCH("Unrecognized",D2001)), "Unrecognized", IF(ISNUMBER(SEARCH("Mismatched",D2001)), "Mismatched", IF(ISNUMBER(SEARCH("False Positive",D2001)), "False Positive", "Irrelevant"))), "")</f>
        <v>Mismatched</v>
      </c>
      <c r="J2001" s="7" t="s">
        <v>3751</v>
      </c>
      <c r="K2001" s="7" t="s">
        <v>3356</v>
      </c>
      <c r="L2001" s="9">
        <v>44989</v>
      </c>
      <c r="M2001" s="13">
        <v>0.44280092592592596</v>
      </c>
      <c r="N2001" s="14">
        <v>204440003505141</v>
      </c>
      <c r="O2001" s="7">
        <f>IF(LEN(TRIM($A2001))=0,0,LEN($A2001)-LEN(SUBSTITUTE($A2001," ",""))+1)</f>
        <v>9</v>
      </c>
      <c r="P2001">
        <f t="shared" si="31"/>
        <v>705</v>
      </c>
    </row>
    <row r="2002" spans="1:16" ht="48" x14ac:dyDescent="0.2">
      <c r="A2002" s="8" t="s">
        <v>480</v>
      </c>
      <c r="C2002" s="7" t="s">
        <v>4</v>
      </c>
      <c r="K2002" s="7" t="s">
        <v>3356</v>
      </c>
      <c r="L2002" s="9">
        <v>44989</v>
      </c>
      <c r="M2002" s="13">
        <v>0.4428125</v>
      </c>
      <c r="N2002" s="14">
        <v>204440003505141</v>
      </c>
      <c r="P2002" t="str">
        <f t="shared" si="31"/>
        <v/>
      </c>
    </row>
    <row r="2003" spans="1:16" ht="16" x14ac:dyDescent="0.2">
      <c r="A2003" s="8" t="s">
        <v>2403</v>
      </c>
      <c r="C2003" s="7" t="s">
        <v>2</v>
      </c>
      <c r="D2003" s="7" t="s">
        <v>3391</v>
      </c>
      <c r="E2003" s="7" t="str">
        <f>IF(OR(D2003="", D2003="___"),"", LEFT(D2003,FIND(" &gt;",D2003)-1))</f>
        <v>Failure</v>
      </c>
      <c r="F2003" s="7" t="str">
        <f>IF(OR(E2003="Success",E2003="Qualified Success"),"Current",IF(E2003="Failure",IF(RIGHT(D2003,6)="Future","Future",IF(RIGHT(D2003,10)="Irrelevant","Irrelevant","Current")),""))</f>
        <v>Current</v>
      </c>
      <c r="G2003" s="7" t="str">
        <f>IF(OR(ISBLANK(D2003),D2003="Unclassifiable &gt;"),"",IF(ISNUMBER(SEARCH("Utterance",D2003)),"Utterance",IF(ISNUMBER(SEARCH("Response",D2003)),"Response",IF(ISNUMBER(SEARCH("Interaction",D2003)),"Interaction",IF(ISNUMBER(SEARCH("System",D2003)),"System","")))))</f>
        <v>Utterance</v>
      </c>
      <c r="H2003" s="7" t="str">
        <f>IF(G2003="Utterance", IF(ISNUMBER(SEARCH("Unrecognized",D2003)), "Unrecognized", IF(ISNUMBER(SEARCH("Mismatched",D2003)), "Mismatched", IF(ISNUMBER(SEARCH("False Positive",D2003)), "False Positive", "Irrelevant"))), "")</f>
        <v>Mismatched</v>
      </c>
      <c r="J2003" s="7" t="s">
        <v>3751</v>
      </c>
      <c r="K2003" s="7" t="s">
        <v>3356</v>
      </c>
      <c r="L2003" s="9">
        <v>44989</v>
      </c>
      <c r="M2003" s="13">
        <v>0.44376157407407407</v>
      </c>
      <c r="N2003" s="14">
        <v>204440003505141</v>
      </c>
      <c r="O2003" s="7">
        <f>IF(LEN(TRIM($A2003))=0,0,LEN($A2003)-LEN(SUBSTITUTE($A2003," ",""))+1)</f>
        <v>3</v>
      </c>
      <c r="P2003">
        <f t="shared" si="31"/>
        <v>705</v>
      </c>
    </row>
    <row r="2004" spans="1:16" ht="80" x14ac:dyDescent="0.2">
      <c r="A2004" s="8" t="s">
        <v>1155</v>
      </c>
      <c r="C2004" s="7" t="s">
        <v>4</v>
      </c>
      <c r="K2004" s="7" t="s">
        <v>3356</v>
      </c>
      <c r="L2004" s="9">
        <v>44989</v>
      </c>
      <c r="M2004" s="13">
        <v>0.44400462962962961</v>
      </c>
      <c r="N2004" s="14">
        <v>204440003505141</v>
      </c>
      <c r="P2004" t="str">
        <f t="shared" si="31"/>
        <v/>
      </c>
    </row>
    <row r="2005" spans="1:16" ht="16" x14ac:dyDescent="0.2">
      <c r="A2005" s="8" t="s">
        <v>2401</v>
      </c>
      <c r="C2005" s="7" t="s">
        <v>2</v>
      </c>
      <c r="D2005" s="7" t="s">
        <v>3391</v>
      </c>
      <c r="E2005" s="7" t="str">
        <f>IF(OR(D2005="", D2005="___"),"", LEFT(D2005,FIND(" &gt;",D2005)-1))</f>
        <v>Failure</v>
      </c>
      <c r="F2005" s="7" t="str">
        <f>IF(OR(E2005="Success",E2005="Qualified Success"),"Current",IF(E2005="Failure",IF(RIGHT(D2005,6)="Future","Future",IF(RIGHT(D2005,10)="Irrelevant","Irrelevant","Current")),""))</f>
        <v>Current</v>
      </c>
      <c r="G2005" s="7" t="str">
        <f>IF(OR(ISBLANK(D2005),D2005="Unclassifiable &gt;"),"",IF(ISNUMBER(SEARCH("Utterance",D2005)),"Utterance",IF(ISNUMBER(SEARCH("Response",D2005)),"Response",IF(ISNUMBER(SEARCH("Interaction",D2005)),"Interaction",IF(ISNUMBER(SEARCH("System",D2005)),"System","")))))</f>
        <v>Utterance</v>
      </c>
      <c r="H2005" s="7" t="str">
        <f>IF(G2005="Utterance", IF(ISNUMBER(SEARCH("Unrecognized",D2005)), "Unrecognized", IF(ISNUMBER(SEARCH("Mismatched",D2005)), "Mismatched", IF(ISNUMBER(SEARCH("False Positive",D2005)), "False Positive", "Irrelevant"))), "")</f>
        <v>Mismatched</v>
      </c>
      <c r="J2005" s="7" t="s">
        <v>3751</v>
      </c>
      <c r="K2005" s="7" t="s">
        <v>3356</v>
      </c>
      <c r="L2005" s="9">
        <v>44989</v>
      </c>
      <c r="M2005" s="13">
        <v>0.44443287037037038</v>
      </c>
      <c r="N2005" s="14">
        <v>204440003505141</v>
      </c>
      <c r="O2005" s="7">
        <f>IF(LEN(TRIM($A2005))=0,0,LEN($A2005)-LEN(SUBSTITUTE($A2005," ",""))+1)</f>
        <v>6</v>
      </c>
      <c r="P2005">
        <f t="shared" si="31"/>
        <v>705</v>
      </c>
    </row>
    <row r="2006" spans="1:16" ht="144" x14ac:dyDescent="0.2">
      <c r="A2006" s="8" t="s">
        <v>2402</v>
      </c>
      <c r="C2006" s="7" t="s">
        <v>4</v>
      </c>
      <c r="K2006" s="7" t="s">
        <v>3356</v>
      </c>
      <c r="L2006" s="9">
        <v>44989</v>
      </c>
      <c r="M2006" s="13">
        <v>0.44444444444444442</v>
      </c>
      <c r="N2006" s="14">
        <v>204440003505141</v>
      </c>
      <c r="P2006" t="str">
        <f t="shared" si="31"/>
        <v/>
      </c>
    </row>
    <row r="2007" spans="1:16" ht="16" x14ac:dyDescent="0.2">
      <c r="A2007" s="8" t="s">
        <v>3316</v>
      </c>
      <c r="C2007" s="7" t="s">
        <v>2</v>
      </c>
      <c r="D2007" s="7" t="s">
        <v>3389</v>
      </c>
      <c r="E2007" s="7" t="str">
        <f>IF(OR(D2007="", D2007="___"),"", LEFT(D2007,FIND(" &gt;",D2007)-1))</f>
        <v>Success</v>
      </c>
      <c r="F2007" s="7" t="str">
        <f>IF(OR(E2007="Success",E2007="Qualified Success"),"Current",IF(E2007="Failure",IF(RIGHT(D2007,6)="Future","Future",IF(RIGHT(D2007,10)="Irrelevant","Irrelevant","Current")),""))</f>
        <v>Current</v>
      </c>
      <c r="G2007" s="7" t="str">
        <f>IF(OR(ISBLANK(D2007),D2007="Unclassifiable &gt;"),"",IF(ISNUMBER(SEARCH("Utterance",D2007)),"Utterance",IF(ISNUMBER(SEARCH("Response",D2007)),"Response",IF(ISNUMBER(SEARCH("Interaction",D2007)),"Interaction",IF(ISNUMBER(SEARCH("System",D2007)),"System","")))))</f>
        <v/>
      </c>
      <c r="H2007" s="7" t="str">
        <f>IF(G2007="Utterance", IF(ISNUMBER(SEARCH("Unrecognized",D2007)), "Unrecognized", IF(ISNUMBER(SEARCH("Mismatched",D2007)), "Mismatched", IF(ISNUMBER(SEARCH("False Positive",D2007)), "False Positive", "Irrelevant"))), "")</f>
        <v/>
      </c>
      <c r="J2007" s="7" t="s">
        <v>3755</v>
      </c>
      <c r="K2007" s="7" t="s">
        <v>3356</v>
      </c>
      <c r="L2007" s="9">
        <v>44989</v>
      </c>
      <c r="M2007" s="13">
        <v>0.4470601851851852</v>
      </c>
      <c r="N2007" s="14">
        <v>513003438236965</v>
      </c>
      <c r="O2007" s="7">
        <f>IF(LEN(TRIM($A2007))=0,0,LEN($A2007)-LEN(SUBSTITUTE($A2007," ",""))+1)</f>
        <v>11</v>
      </c>
      <c r="P2007">
        <f t="shared" si="31"/>
        <v>3411</v>
      </c>
    </row>
    <row r="2008" spans="1:16" ht="208" x14ac:dyDescent="0.2">
      <c r="A2008" s="8" t="s">
        <v>277</v>
      </c>
      <c r="C2008" s="7" t="s">
        <v>4</v>
      </c>
      <c r="K2008" s="7" t="s">
        <v>3356</v>
      </c>
      <c r="L2008" s="9">
        <v>44989</v>
      </c>
      <c r="M2008" s="13">
        <v>0.4470601851851852</v>
      </c>
      <c r="N2008" s="14">
        <v>513003438236965</v>
      </c>
      <c r="P2008" t="str">
        <f t="shared" si="31"/>
        <v/>
      </c>
    </row>
    <row r="2009" spans="1:16" ht="16" x14ac:dyDescent="0.2">
      <c r="A2009" s="8" t="s">
        <v>2264</v>
      </c>
      <c r="C2009" s="7" t="s">
        <v>2</v>
      </c>
      <c r="D2009" s="7" t="s">
        <v>3411</v>
      </c>
      <c r="E2009" s="7" t="str">
        <f>IF(OR(D2009="", D2009="___"),"", LEFT(D2009,FIND(" &gt;",D2009)-1))</f>
        <v>Qualified Success</v>
      </c>
      <c r="F2009" s="7" t="str">
        <f>IF(OR(E2009="Success",E2009="Qualified Success"),"Current",IF(E2009="Failure",IF(RIGHT(D2009,6)="Future","Future",IF(RIGHT(D2009,10)="Irrelevant","Irrelevant","Current")),""))</f>
        <v>Current</v>
      </c>
      <c r="G2009" s="7" t="str">
        <f>IF(OR(ISBLANK(D2009),D2009="Unclassifiable &gt;"),"",IF(ISNUMBER(SEARCH("Utterance",D2009)),"Utterance",IF(ISNUMBER(SEARCH("Response",D2009)),"Response",IF(ISNUMBER(SEARCH("Interaction",D2009)),"Interaction",IF(ISNUMBER(SEARCH("System",D2009)),"System","")))))</f>
        <v>Response</v>
      </c>
      <c r="H2009" s="7" t="str">
        <f>IF(G2009="Utterance", IF(ISNUMBER(SEARCH("Unrecognized",D2009)), "Unrecognized", IF(ISNUMBER(SEARCH("Mismatched",D2009)), "Mismatched", IF(ISNUMBER(SEARCH("False Positive",D2009)), "False Positive", "Irrelevant"))), "")</f>
        <v/>
      </c>
      <c r="J2009" s="7" t="s">
        <v>3756</v>
      </c>
      <c r="K2009" s="7" t="s">
        <v>3356</v>
      </c>
      <c r="L2009" s="9">
        <v>44989</v>
      </c>
      <c r="M2009" s="13">
        <v>0.4540393518518519</v>
      </c>
      <c r="N2009" s="14">
        <v>204440003499713</v>
      </c>
      <c r="O2009" s="7">
        <f>IF(LEN(TRIM($A2009))=0,0,LEN($A2009)-LEN(SUBSTITUTE($A2009," ",""))+1)</f>
        <v>9</v>
      </c>
      <c r="P2009">
        <f t="shared" si="31"/>
        <v>201</v>
      </c>
    </row>
    <row r="2010" spans="1:16" ht="160" x14ac:dyDescent="0.2">
      <c r="A2010" s="8" t="s">
        <v>366</v>
      </c>
      <c r="C2010" s="7" t="s">
        <v>4</v>
      </c>
      <c r="K2010" s="7" t="s">
        <v>3356</v>
      </c>
      <c r="L2010" s="9">
        <v>44989</v>
      </c>
      <c r="M2010" s="13">
        <v>0.4540393518518519</v>
      </c>
      <c r="N2010" s="14">
        <v>204440003499713</v>
      </c>
      <c r="P2010" t="str">
        <f t="shared" si="31"/>
        <v/>
      </c>
    </row>
    <row r="2011" spans="1:16" ht="16" x14ac:dyDescent="0.2">
      <c r="A2011" s="8" t="s">
        <v>3153</v>
      </c>
      <c r="C2011" s="7" t="s">
        <v>2</v>
      </c>
      <c r="D2011" s="7" t="s">
        <v>3408</v>
      </c>
      <c r="E2011" s="7" t="str">
        <f>IF(OR(D2011="", D2011="___"),"", LEFT(D2011,FIND(" &gt;",D2011)-1))</f>
        <v>Qualified Success</v>
      </c>
      <c r="F2011" s="7" t="str">
        <f>IF(OR(E2011="Success",E2011="Qualified Success"),"Current",IF(E2011="Failure",IF(RIGHT(D2011,6)="Future","Future",IF(RIGHT(D2011,10)="Irrelevant","Irrelevant","Current")),""))</f>
        <v>Current</v>
      </c>
      <c r="G2011" s="7" t="str">
        <f>IF(OR(ISBLANK(D2011),D2011="Unclassifiable &gt;"),"",IF(ISNUMBER(SEARCH("Utterance",D2011)),"Utterance",IF(ISNUMBER(SEARCH("Response",D2011)),"Response",IF(ISNUMBER(SEARCH("Interaction",D2011)),"Interaction",IF(ISNUMBER(SEARCH("System",D2011)),"System","")))))</f>
        <v>Response</v>
      </c>
      <c r="H2011" s="7" t="str">
        <f>IF(G2011="Utterance", IF(ISNUMBER(SEARCH("Unrecognized",D2011)), "Unrecognized", IF(ISNUMBER(SEARCH("Mismatched",D2011)), "Mismatched", IF(ISNUMBER(SEARCH("False Positive",D2011)), "False Positive", "Irrelevant"))), "")</f>
        <v/>
      </c>
      <c r="J2011" s="7" t="s">
        <v>3741</v>
      </c>
      <c r="K2011" s="7" t="s">
        <v>3356</v>
      </c>
      <c r="L2011" s="9">
        <v>44989</v>
      </c>
      <c r="M2011" s="13">
        <v>0.46209490740740744</v>
      </c>
      <c r="N2011" s="14">
        <v>513002598821266</v>
      </c>
      <c r="O2011" s="7">
        <f>IF(LEN(TRIM($A2011))=0,0,LEN($A2011)-LEN(SUBSTITUTE($A2011," ",""))+1)</f>
        <v>5</v>
      </c>
      <c r="P2011">
        <f t="shared" si="31"/>
        <v>46</v>
      </c>
    </row>
    <row r="2012" spans="1:16" ht="80" x14ac:dyDescent="0.2">
      <c r="A2012" s="8" t="s">
        <v>1941</v>
      </c>
      <c r="C2012" s="7" t="s">
        <v>4</v>
      </c>
      <c r="K2012" s="7" t="s">
        <v>3356</v>
      </c>
      <c r="L2012" s="9">
        <v>44989</v>
      </c>
      <c r="M2012" s="13">
        <v>0.46209490740740744</v>
      </c>
      <c r="N2012" s="14">
        <v>513002598821266</v>
      </c>
      <c r="P2012" t="str">
        <f t="shared" si="31"/>
        <v/>
      </c>
    </row>
    <row r="2013" spans="1:16" ht="16" x14ac:dyDescent="0.2">
      <c r="A2013" s="8" t="s">
        <v>208</v>
      </c>
      <c r="C2013" s="7" t="s">
        <v>2</v>
      </c>
      <c r="D2013" s="7" t="s">
        <v>3389</v>
      </c>
      <c r="E2013" s="7" t="str">
        <f>IF(OR(D2013="", D2013="___"),"", LEFT(D2013,FIND(" &gt;",D2013)-1))</f>
        <v>Success</v>
      </c>
      <c r="F2013" s="7" t="str">
        <f>IF(OR(E2013="Success",E2013="Qualified Success"),"Current",IF(E2013="Failure",IF(RIGHT(D2013,6)="Future","Future",IF(RIGHT(D2013,10)="Irrelevant","Irrelevant","Current")),""))</f>
        <v>Current</v>
      </c>
      <c r="G2013" s="7" t="str">
        <f>IF(OR(ISBLANK(D2013),D2013="Unclassifiable &gt;"),"",IF(ISNUMBER(SEARCH("Utterance",D2013)),"Utterance",IF(ISNUMBER(SEARCH("Response",D2013)),"Response",IF(ISNUMBER(SEARCH("Interaction",D2013)),"Interaction",IF(ISNUMBER(SEARCH("System",D2013)),"System","")))))</f>
        <v/>
      </c>
      <c r="H2013" s="7" t="str">
        <f>IF(G2013="Utterance", IF(ISNUMBER(SEARCH("Unrecognized",D2013)), "Unrecognized", IF(ISNUMBER(SEARCH("Mismatched",D2013)), "Mismatched", IF(ISNUMBER(SEARCH("False Positive",D2013)), "False Positive", "Irrelevant"))), "")</f>
        <v/>
      </c>
      <c r="J2013" s="7" t="s">
        <v>3756</v>
      </c>
      <c r="K2013" s="7" t="s">
        <v>3356</v>
      </c>
      <c r="L2013" s="9">
        <v>44989</v>
      </c>
      <c r="M2013" s="13">
        <v>0.46266203703703707</v>
      </c>
      <c r="N2013" s="14">
        <v>204440003499713</v>
      </c>
      <c r="O2013" s="7">
        <f>IF(LEN(TRIM($A2013))=0,0,LEN($A2013)-LEN(SUBSTITUTE($A2013," ",""))+1)</f>
        <v>2</v>
      </c>
      <c r="P2013">
        <f t="shared" si="31"/>
        <v>3411</v>
      </c>
    </row>
    <row r="2014" spans="1:16" ht="112" x14ac:dyDescent="0.2">
      <c r="A2014" s="8" t="s">
        <v>373</v>
      </c>
      <c r="C2014" s="7" t="s">
        <v>4</v>
      </c>
      <c r="K2014" s="7" t="s">
        <v>3356</v>
      </c>
      <c r="L2014" s="9">
        <v>44989</v>
      </c>
      <c r="M2014" s="13">
        <v>0.46266203703703707</v>
      </c>
      <c r="N2014" s="14">
        <v>204440003499713</v>
      </c>
      <c r="P2014" t="str">
        <f t="shared" si="31"/>
        <v/>
      </c>
    </row>
    <row r="2015" spans="1:16" ht="16" x14ac:dyDescent="0.2">
      <c r="A2015" s="8" t="s">
        <v>154</v>
      </c>
      <c r="C2015" s="7" t="s">
        <v>2</v>
      </c>
      <c r="D2015" s="7" t="s">
        <v>3389</v>
      </c>
      <c r="E2015" s="7" t="str">
        <f>IF(OR(D2015="", D2015="___"),"", LEFT(D2015,FIND(" &gt;",D2015)-1))</f>
        <v>Success</v>
      </c>
      <c r="F2015" s="7" t="str">
        <f>IF(OR(E2015="Success",E2015="Qualified Success"),"Current",IF(E2015="Failure",IF(RIGHT(D2015,6)="Future","Future",IF(RIGHT(D2015,10)="Irrelevant","Irrelevant","Current")),""))</f>
        <v>Current</v>
      </c>
      <c r="G2015" s="7" t="str">
        <f>IF(OR(ISBLANK(D2015),D2015="Unclassifiable &gt;"),"",IF(ISNUMBER(SEARCH("Utterance",D2015)),"Utterance",IF(ISNUMBER(SEARCH("Response",D2015)),"Response",IF(ISNUMBER(SEARCH("Interaction",D2015)),"Interaction",IF(ISNUMBER(SEARCH("System",D2015)),"System","")))))</f>
        <v/>
      </c>
      <c r="H2015" s="7" t="str">
        <f>IF(G2015="Utterance", IF(ISNUMBER(SEARCH("Unrecognized",D2015)), "Unrecognized", IF(ISNUMBER(SEARCH("Mismatched",D2015)), "Mismatched", IF(ISNUMBER(SEARCH("False Positive",D2015)), "False Positive", "Irrelevant"))), "")</f>
        <v/>
      </c>
      <c r="J2015" s="7" t="s">
        <v>3750</v>
      </c>
      <c r="K2015" s="7" t="s">
        <v>3356</v>
      </c>
      <c r="L2015" s="9">
        <v>44989</v>
      </c>
      <c r="M2015" s="13">
        <v>0.4659490740740741</v>
      </c>
      <c r="N2015" s="14">
        <v>204440003493709</v>
      </c>
      <c r="O2015" s="7">
        <f>IF(LEN(TRIM($A2015))=0,0,LEN($A2015)-LEN(SUBSTITUTE($A2015," ",""))+1)</f>
        <v>3</v>
      </c>
      <c r="P2015">
        <f t="shared" si="31"/>
        <v>3411</v>
      </c>
    </row>
    <row r="2016" spans="1:16" ht="240" x14ac:dyDescent="0.2">
      <c r="A2016" s="8" t="s">
        <v>2080</v>
      </c>
      <c r="C2016" s="7" t="s">
        <v>4</v>
      </c>
      <c r="K2016" s="7" t="s">
        <v>3356</v>
      </c>
      <c r="L2016" s="9">
        <v>44989</v>
      </c>
      <c r="M2016" s="13">
        <v>0.46620370370370368</v>
      </c>
      <c r="N2016" s="14">
        <v>204440003493709</v>
      </c>
      <c r="P2016" t="str">
        <f t="shared" si="31"/>
        <v/>
      </c>
    </row>
    <row r="2017" spans="1:16" ht="16" x14ac:dyDescent="0.2">
      <c r="A2017" s="8" t="s">
        <v>299</v>
      </c>
      <c r="C2017" s="7" t="s">
        <v>2</v>
      </c>
      <c r="D2017" s="7" t="s">
        <v>3389</v>
      </c>
      <c r="E2017" s="7" t="str">
        <f>IF(OR(D2017="", D2017="___"),"", LEFT(D2017,FIND(" &gt;",D2017)-1))</f>
        <v>Success</v>
      </c>
      <c r="F2017" s="7" t="str">
        <f>IF(OR(E2017="Success",E2017="Qualified Success"),"Current",IF(E2017="Failure",IF(RIGHT(D2017,6)="Future","Future",IF(RIGHT(D2017,10)="Irrelevant","Irrelevant","Current")),""))</f>
        <v>Current</v>
      </c>
      <c r="G2017" s="7" t="str">
        <f>IF(OR(ISBLANK(D2017),D2017="Unclassifiable &gt;"),"",IF(ISNUMBER(SEARCH("Utterance",D2017)),"Utterance",IF(ISNUMBER(SEARCH("Response",D2017)),"Response",IF(ISNUMBER(SEARCH("Interaction",D2017)),"Interaction",IF(ISNUMBER(SEARCH("System",D2017)),"System","")))))</f>
        <v/>
      </c>
      <c r="H2017" s="7" t="str">
        <f>IF(G2017="Utterance", IF(ISNUMBER(SEARCH("Unrecognized",D2017)), "Unrecognized", IF(ISNUMBER(SEARCH("Mismatched",D2017)), "Mismatched", IF(ISNUMBER(SEARCH("False Positive",D2017)), "False Positive", "Irrelevant"))), "")</f>
        <v/>
      </c>
      <c r="J2017" s="7" t="s">
        <v>3741</v>
      </c>
      <c r="K2017" s="7" t="s">
        <v>3356</v>
      </c>
      <c r="L2017" s="9">
        <v>44989</v>
      </c>
      <c r="M2017" s="13">
        <v>0.46634259259259259</v>
      </c>
      <c r="N2017" s="14">
        <v>204440003503619</v>
      </c>
      <c r="O2017" s="7">
        <f>IF(LEN(TRIM($A2017))=0,0,LEN($A2017)-LEN(SUBSTITUTE($A2017," ",""))+1)</f>
        <v>3</v>
      </c>
      <c r="P2017">
        <f t="shared" si="31"/>
        <v>3411</v>
      </c>
    </row>
    <row r="2018" spans="1:16" ht="160" x14ac:dyDescent="0.2">
      <c r="A2018" s="8" t="s">
        <v>238</v>
      </c>
      <c r="C2018" s="7" t="s">
        <v>4</v>
      </c>
      <c r="K2018" s="7" t="s">
        <v>3356</v>
      </c>
      <c r="L2018" s="9">
        <v>44989</v>
      </c>
      <c r="M2018" s="13">
        <v>0.46634259259259259</v>
      </c>
      <c r="N2018" s="14">
        <v>204440003503619</v>
      </c>
      <c r="P2018" t="str">
        <f t="shared" si="31"/>
        <v/>
      </c>
    </row>
    <row r="2019" spans="1:16" ht="16" x14ac:dyDescent="0.2">
      <c r="A2019" s="8" t="s">
        <v>3138</v>
      </c>
      <c r="C2019" s="7" t="s">
        <v>2</v>
      </c>
      <c r="D2019" s="7" t="s">
        <v>3391</v>
      </c>
      <c r="E2019" s="7" t="str">
        <f>IF(OR(D2019="", D2019="___"),"", LEFT(D2019,FIND(" &gt;",D2019)-1))</f>
        <v>Failure</v>
      </c>
      <c r="F2019" s="7" t="str">
        <f>IF(OR(E2019="Success",E2019="Qualified Success"),"Current",IF(E2019="Failure",IF(RIGHT(D2019,6)="Future","Future",IF(RIGHT(D2019,10)="Irrelevant","Irrelevant","Current")),""))</f>
        <v>Current</v>
      </c>
      <c r="G2019" s="7" t="str">
        <f>IF(OR(ISBLANK(D2019),D2019="Unclassifiable &gt;"),"",IF(ISNUMBER(SEARCH("Utterance",D2019)),"Utterance",IF(ISNUMBER(SEARCH("Response",D2019)),"Response",IF(ISNUMBER(SEARCH("Interaction",D2019)),"Interaction",IF(ISNUMBER(SEARCH("System",D2019)),"System","")))))</f>
        <v>Utterance</v>
      </c>
      <c r="H2019" s="7" t="str">
        <f>IF(G2019="Utterance", IF(ISNUMBER(SEARCH("Unrecognized",D2019)), "Unrecognized", IF(ISNUMBER(SEARCH("Mismatched",D2019)), "Mismatched", IF(ISNUMBER(SEARCH("False Positive",D2019)), "False Positive", "Irrelevant"))), "")</f>
        <v>Mismatched</v>
      </c>
      <c r="J2019" s="7" t="s">
        <v>213</v>
      </c>
      <c r="K2019" s="7" t="s">
        <v>3356</v>
      </c>
      <c r="L2019" s="9">
        <v>44989</v>
      </c>
      <c r="M2019" s="13">
        <v>0.47394675925925928</v>
      </c>
      <c r="N2019" s="14">
        <v>513002528697301</v>
      </c>
      <c r="O2019" s="7">
        <f>IF(LEN(TRIM($A2019))=0,0,LEN($A2019)-LEN(SUBSTITUTE($A2019," ",""))+1)</f>
        <v>6</v>
      </c>
      <c r="P2019">
        <f t="shared" si="31"/>
        <v>705</v>
      </c>
    </row>
    <row r="2020" spans="1:16" ht="48" x14ac:dyDescent="0.2">
      <c r="A2020" s="8" t="s">
        <v>3139</v>
      </c>
      <c r="C2020" s="7" t="s">
        <v>4</v>
      </c>
      <c r="K2020" s="7" t="s">
        <v>3356</v>
      </c>
      <c r="L2020" s="9">
        <v>44989</v>
      </c>
      <c r="M2020" s="13">
        <v>0.47400462962962964</v>
      </c>
      <c r="N2020" s="14">
        <v>513002528697301</v>
      </c>
      <c r="P2020" t="str">
        <f t="shared" si="31"/>
        <v/>
      </c>
    </row>
    <row r="2021" spans="1:16" ht="16" x14ac:dyDescent="0.2">
      <c r="A2021" s="8" t="s">
        <v>828</v>
      </c>
      <c r="C2021" s="7" t="s">
        <v>2</v>
      </c>
      <c r="D2021" s="7" t="s">
        <v>3389</v>
      </c>
      <c r="E2021" s="7" t="str">
        <f>IF(OR(D2021="", D2021="___"),"", LEFT(D2021,FIND(" &gt;",D2021)-1))</f>
        <v>Success</v>
      </c>
      <c r="F2021" s="7" t="str">
        <f>IF(OR(E2021="Success",E2021="Qualified Success"),"Current",IF(E2021="Failure",IF(RIGHT(D2021,6)="Future","Future",IF(RIGHT(D2021,10)="Irrelevant","Irrelevant","Current")),""))</f>
        <v>Current</v>
      </c>
      <c r="G2021" s="7" t="str">
        <f>IF(OR(ISBLANK(D2021),D2021="Unclassifiable &gt;"),"",IF(ISNUMBER(SEARCH("Utterance",D2021)),"Utterance",IF(ISNUMBER(SEARCH("Response",D2021)),"Response",IF(ISNUMBER(SEARCH("Interaction",D2021)),"Interaction",IF(ISNUMBER(SEARCH("System",D2021)),"System","")))))</f>
        <v/>
      </c>
      <c r="H2021" s="7" t="str">
        <f>IF(G2021="Utterance", IF(ISNUMBER(SEARCH("Unrecognized",D2021)), "Unrecognized", IF(ISNUMBER(SEARCH("Mismatched",D2021)), "Mismatched", IF(ISNUMBER(SEARCH("False Positive",D2021)), "False Positive", "Irrelevant"))), "")</f>
        <v/>
      </c>
      <c r="J2021" s="7" t="s">
        <v>3742</v>
      </c>
      <c r="K2021" s="7" t="s">
        <v>3356</v>
      </c>
      <c r="L2021" s="9">
        <v>44989</v>
      </c>
      <c r="M2021" s="13">
        <v>0.4742824074074074</v>
      </c>
      <c r="N2021" s="14">
        <v>513002285621276</v>
      </c>
      <c r="O2021" s="7">
        <f>IF(LEN(TRIM($A2021))=0,0,LEN($A2021)-LEN(SUBSTITUTE($A2021," ",""))+1)</f>
        <v>2</v>
      </c>
      <c r="P2021">
        <f t="shared" si="31"/>
        <v>3411</v>
      </c>
    </row>
    <row r="2022" spans="1:16" ht="48" x14ac:dyDescent="0.2">
      <c r="A2022" s="8" t="s">
        <v>404</v>
      </c>
      <c r="C2022" s="7" t="s">
        <v>4</v>
      </c>
      <c r="K2022" s="7" t="s">
        <v>3356</v>
      </c>
      <c r="L2022" s="9">
        <v>44989</v>
      </c>
      <c r="M2022" s="13">
        <v>0.4742824074074074</v>
      </c>
      <c r="N2022" s="14">
        <v>513002285621276</v>
      </c>
      <c r="P2022" t="str">
        <f t="shared" si="31"/>
        <v/>
      </c>
    </row>
    <row r="2023" spans="1:16" ht="16" x14ac:dyDescent="0.2">
      <c r="A2023" s="8" t="s">
        <v>3097</v>
      </c>
      <c r="C2023" s="7" t="s">
        <v>2</v>
      </c>
      <c r="D2023" s="7" t="s">
        <v>3389</v>
      </c>
      <c r="E2023" s="7" t="str">
        <f>IF(OR(D2023="", D2023="___"),"", LEFT(D2023,FIND(" &gt;",D2023)-1))</f>
        <v>Success</v>
      </c>
      <c r="F2023" s="7" t="str">
        <f>IF(OR(E2023="Success",E2023="Qualified Success"),"Current",IF(E2023="Failure",IF(RIGHT(D2023,6)="Future","Future",IF(RIGHT(D2023,10)="Irrelevant","Irrelevant","Current")),""))</f>
        <v>Current</v>
      </c>
      <c r="G2023" s="7" t="str">
        <f>IF(OR(ISBLANK(D2023),D2023="Unclassifiable &gt;"),"",IF(ISNUMBER(SEARCH("Utterance",D2023)),"Utterance",IF(ISNUMBER(SEARCH("Response",D2023)),"Response",IF(ISNUMBER(SEARCH("Interaction",D2023)),"Interaction",IF(ISNUMBER(SEARCH("System",D2023)),"System","")))))</f>
        <v/>
      </c>
      <c r="H2023" s="7" t="str">
        <f>IF(G2023="Utterance", IF(ISNUMBER(SEARCH("Unrecognized",D2023)), "Unrecognized", IF(ISNUMBER(SEARCH("Mismatched",D2023)), "Mismatched", IF(ISNUMBER(SEARCH("False Positive",D2023)), "False Positive", "Irrelevant"))), "")</f>
        <v/>
      </c>
      <c r="J2023" s="7" t="s">
        <v>3744</v>
      </c>
      <c r="K2023" s="7" t="s">
        <v>3356</v>
      </c>
      <c r="L2023" s="9">
        <v>44989</v>
      </c>
      <c r="M2023" s="13">
        <v>0.47446759259259258</v>
      </c>
      <c r="N2023" s="14">
        <v>513002285621276</v>
      </c>
      <c r="O2023" s="7">
        <f>IF(LEN(TRIM($A2023))=0,0,LEN($A2023)-LEN(SUBSTITUTE($A2023," ",""))+1)</f>
        <v>3</v>
      </c>
      <c r="P2023">
        <f t="shared" si="31"/>
        <v>3411</v>
      </c>
    </row>
    <row r="2024" spans="1:16" ht="128" x14ac:dyDescent="0.2">
      <c r="A2024" s="8" t="s">
        <v>1839</v>
      </c>
      <c r="C2024" s="7" t="s">
        <v>4</v>
      </c>
      <c r="K2024" s="7" t="s">
        <v>3356</v>
      </c>
      <c r="L2024" s="9">
        <v>44989</v>
      </c>
      <c r="M2024" s="13">
        <v>0.47446759259259258</v>
      </c>
      <c r="N2024" s="14">
        <v>513002285621276</v>
      </c>
      <c r="P2024" t="str">
        <f t="shared" si="31"/>
        <v/>
      </c>
    </row>
    <row r="2025" spans="1:16" ht="16" x14ac:dyDescent="0.2">
      <c r="A2025" s="8" t="s">
        <v>158</v>
      </c>
      <c r="C2025" s="7" t="s">
        <v>2</v>
      </c>
      <c r="D2025" s="7" t="s">
        <v>3389</v>
      </c>
      <c r="E2025" s="7" t="str">
        <f>IF(OR(D2025="", D2025="___"),"", LEFT(D2025,FIND(" &gt;",D2025)-1))</f>
        <v>Success</v>
      </c>
      <c r="F2025" s="7" t="str">
        <f>IF(OR(E2025="Success",E2025="Qualified Success"),"Current",IF(E2025="Failure",IF(RIGHT(D2025,6)="Future","Future",IF(RIGHT(D2025,10)="Irrelevant","Irrelevant","Current")),""))</f>
        <v>Current</v>
      </c>
      <c r="G2025" s="7" t="str">
        <f>IF(OR(ISBLANK(D2025),D2025="Unclassifiable &gt;"),"",IF(ISNUMBER(SEARCH("Utterance",D2025)),"Utterance",IF(ISNUMBER(SEARCH("Response",D2025)),"Response",IF(ISNUMBER(SEARCH("Interaction",D2025)),"Interaction",IF(ISNUMBER(SEARCH("System",D2025)),"System","")))))</f>
        <v/>
      </c>
      <c r="H2025" s="7" t="str">
        <f>IF(G2025="Utterance", IF(ISNUMBER(SEARCH("Unrecognized",D2025)), "Unrecognized", IF(ISNUMBER(SEARCH("Mismatched",D2025)), "Mismatched", IF(ISNUMBER(SEARCH("False Positive",D2025)), "False Positive", "Irrelevant"))), "")</f>
        <v/>
      </c>
      <c r="J2025" s="7" t="s">
        <v>3744</v>
      </c>
      <c r="K2025" s="7" t="s">
        <v>3356</v>
      </c>
      <c r="L2025" s="9">
        <v>44989</v>
      </c>
      <c r="M2025" s="13">
        <v>0.47664351851851849</v>
      </c>
      <c r="N2025" s="14">
        <v>204440003508501</v>
      </c>
      <c r="O2025" s="7">
        <f>IF(LEN(TRIM($A2025))=0,0,LEN($A2025)-LEN(SUBSTITUTE($A2025," ",""))+1)</f>
        <v>4</v>
      </c>
      <c r="P2025">
        <f t="shared" si="31"/>
        <v>3411</v>
      </c>
    </row>
    <row r="2026" spans="1:16" ht="128" x14ac:dyDescent="0.2">
      <c r="A2026" s="8" t="s">
        <v>1839</v>
      </c>
      <c r="C2026" s="7" t="s">
        <v>4</v>
      </c>
      <c r="K2026" s="7" t="s">
        <v>3356</v>
      </c>
      <c r="L2026" s="9">
        <v>44989</v>
      </c>
      <c r="M2026" s="13">
        <v>0.47664351851851849</v>
      </c>
      <c r="N2026" s="14">
        <v>204440003508501</v>
      </c>
      <c r="P2026" t="str">
        <f t="shared" si="31"/>
        <v/>
      </c>
    </row>
    <row r="2027" spans="1:16" ht="16" x14ac:dyDescent="0.2">
      <c r="A2027" s="8" t="s">
        <v>158</v>
      </c>
      <c r="C2027" s="7" t="s">
        <v>2</v>
      </c>
      <c r="D2027" s="7" t="s">
        <v>3389</v>
      </c>
      <c r="E2027" s="7" t="str">
        <f>IF(OR(D2027="", D2027="___"),"", LEFT(D2027,FIND(" &gt;",D2027)-1))</f>
        <v>Success</v>
      </c>
      <c r="F2027" s="7" t="str">
        <f>IF(OR(E2027="Success",E2027="Qualified Success"),"Current",IF(E2027="Failure",IF(RIGHT(D2027,6)="Future","Future",IF(RIGHT(D2027,10)="Irrelevant","Irrelevant","Current")),""))</f>
        <v>Current</v>
      </c>
      <c r="G2027" s="7" t="str">
        <f>IF(OR(ISBLANK(D2027),D2027="Unclassifiable &gt;"),"",IF(ISNUMBER(SEARCH("Utterance",D2027)),"Utterance",IF(ISNUMBER(SEARCH("Response",D2027)),"Response",IF(ISNUMBER(SEARCH("Interaction",D2027)),"Interaction",IF(ISNUMBER(SEARCH("System",D2027)),"System","")))))</f>
        <v/>
      </c>
      <c r="H2027" s="7" t="str">
        <f>IF(G2027="Utterance", IF(ISNUMBER(SEARCH("Unrecognized",D2027)), "Unrecognized", IF(ISNUMBER(SEARCH("Mismatched",D2027)), "Mismatched", IF(ISNUMBER(SEARCH("False Positive",D2027)), "False Positive", "Irrelevant"))), "")</f>
        <v/>
      </c>
      <c r="J2027" s="7" t="s">
        <v>3744</v>
      </c>
      <c r="K2027" s="7" t="s">
        <v>3356</v>
      </c>
      <c r="L2027" s="9">
        <v>44989</v>
      </c>
      <c r="M2027" s="13">
        <v>0.48540509259259257</v>
      </c>
      <c r="N2027" s="14">
        <v>204440003538785</v>
      </c>
      <c r="O2027" s="7">
        <f>IF(LEN(TRIM($A2027))=0,0,LEN($A2027)-LEN(SUBSTITUTE($A2027," ",""))+1)</f>
        <v>4</v>
      </c>
      <c r="P2027">
        <f t="shared" si="31"/>
        <v>3411</v>
      </c>
    </row>
    <row r="2028" spans="1:16" ht="128" x14ac:dyDescent="0.2">
      <c r="A2028" s="8" t="s">
        <v>1839</v>
      </c>
      <c r="C2028" s="7" t="s">
        <v>4</v>
      </c>
      <c r="K2028" s="7" t="s">
        <v>3356</v>
      </c>
      <c r="L2028" s="9">
        <v>44989</v>
      </c>
      <c r="M2028" s="13">
        <v>0.48540509259259257</v>
      </c>
      <c r="N2028" s="14">
        <v>204440003538785</v>
      </c>
      <c r="P2028" t="str">
        <f t="shared" si="31"/>
        <v/>
      </c>
    </row>
    <row r="2029" spans="1:16" ht="16" x14ac:dyDescent="0.2">
      <c r="A2029" s="8" t="s">
        <v>158</v>
      </c>
      <c r="C2029" s="7" t="s">
        <v>2</v>
      </c>
      <c r="D2029" s="7" t="s">
        <v>3389</v>
      </c>
      <c r="E2029" s="7" t="str">
        <f>IF(OR(D2029="", D2029="___"),"", LEFT(D2029,FIND(" &gt;",D2029)-1))</f>
        <v>Success</v>
      </c>
      <c r="F2029" s="7" t="str">
        <f>IF(OR(E2029="Success",E2029="Qualified Success"),"Current",IF(E2029="Failure",IF(RIGHT(D2029,6)="Future","Future",IF(RIGHT(D2029,10)="Irrelevant","Irrelevant","Current")),""))</f>
        <v>Current</v>
      </c>
      <c r="G2029" s="7" t="str">
        <f>IF(OR(ISBLANK(D2029),D2029="Unclassifiable &gt;"),"",IF(ISNUMBER(SEARCH("Utterance",D2029)),"Utterance",IF(ISNUMBER(SEARCH("Response",D2029)),"Response",IF(ISNUMBER(SEARCH("Interaction",D2029)),"Interaction",IF(ISNUMBER(SEARCH("System",D2029)),"System","")))))</f>
        <v/>
      </c>
      <c r="H2029" s="7" t="str">
        <f>IF(G2029="Utterance", IF(ISNUMBER(SEARCH("Unrecognized",D2029)), "Unrecognized", IF(ISNUMBER(SEARCH("Mismatched",D2029)), "Mismatched", IF(ISNUMBER(SEARCH("False Positive",D2029)), "False Positive", "Irrelevant"))), "")</f>
        <v/>
      </c>
      <c r="J2029" s="7" t="s">
        <v>3744</v>
      </c>
      <c r="K2029" s="7" t="s">
        <v>3356</v>
      </c>
      <c r="L2029" s="9">
        <v>44989</v>
      </c>
      <c r="M2029" s="13">
        <v>0.49032407407407402</v>
      </c>
      <c r="N2029" s="14">
        <v>204440003506757</v>
      </c>
      <c r="O2029" s="7">
        <f>IF(LEN(TRIM($A2029))=0,0,LEN($A2029)-LEN(SUBSTITUTE($A2029," ",""))+1)</f>
        <v>4</v>
      </c>
      <c r="P2029">
        <f t="shared" si="31"/>
        <v>3411</v>
      </c>
    </row>
    <row r="2030" spans="1:16" ht="128" x14ac:dyDescent="0.2">
      <c r="A2030" s="8" t="s">
        <v>1839</v>
      </c>
      <c r="C2030" s="7" t="s">
        <v>4</v>
      </c>
      <c r="K2030" s="7" t="s">
        <v>3356</v>
      </c>
      <c r="L2030" s="9">
        <v>44989</v>
      </c>
      <c r="M2030" s="13">
        <v>0.49033564814814817</v>
      </c>
      <c r="N2030" s="14">
        <v>204440003506757</v>
      </c>
      <c r="P2030" t="str">
        <f t="shared" si="31"/>
        <v/>
      </c>
    </row>
    <row r="2031" spans="1:16" ht="16" x14ac:dyDescent="0.2">
      <c r="A2031" s="8" t="s">
        <v>95</v>
      </c>
      <c r="C2031" s="7" t="s">
        <v>2</v>
      </c>
      <c r="D2031" s="7" t="s">
        <v>3391</v>
      </c>
      <c r="E2031" s="7" t="str">
        <f>IF(OR(D2031="", D2031="___"),"", LEFT(D2031,FIND(" &gt;",D2031)-1))</f>
        <v>Failure</v>
      </c>
      <c r="F2031" s="7" t="str">
        <f>IF(OR(E2031="Success",E2031="Qualified Success"),"Current",IF(E2031="Failure",IF(RIGHT(D2031,6)="Future","Future",IF(RIGHT(D2031,10)="Irrelevant","Irrelevant","Current")),""))</f>
        <v>Current</v>
      </c>
      <c r="G2031" s="7" t="str">
        <f>IF(OR(ISBLANK(D2031),D2031="Unclassifiable &gt;"),"",IF(ISNUMBER(SEARCH("Utterance",D2031)),"Utterance",IF(ISNUMBER(SEARCH("Response",D2031)),"Response",IF(ISNUMBER(SEARCH("Interaction",D2031)),"Interaction",IF(ISNUMBER(SEARCH("System",D2031)),"System","")))))</f>
        <v>Utterance</v>
      </c>
      <c r="H2031" s="7" t="str">
        <f>IF(G2031="Utterance", IF(ISNUMBER(SEARCH("Unrecognized",D2031)), "Unrecognized", IF(ISNUMBER(SEARCH("Mismatched",D2031)), "Mismatched", IF(ISNUMBER(SEARCH("False Positive",D2031)), "False Positive", "Irrelevant"))), "")</f>
        <v>Mismatched</v>
      </c>
      <c r="J2031" s="7" t="s">
        <v>3751</v>
      </c>
      <c r="K2031" s="7" t="s">
        <v>3356</v>
      </c>
      <c r="L2031" s="9">
        <v>44989</v>
      </c>
      <c r="M2031" s="13">
        <v>0.49065972222222221</v>
      </c>
      <c r="N2031" s="14">
        <v>204440003539128</v>
      </c>
      <c r="O2031" s="7">
        <f>IF(LEN(TRIM($A2031))=0,0,LEN($A2031)-LEN(SUBSTITUTE($A2031," ",""))+1)</f>
        <v>5</v>
      </c>
      <c r="P2031">
        <f t="shared" si="31"/>
        <v>705</v>
      </c>
    </row>
    <row r="2032" spans="1:16" ht="16" x14ac:dyDescent="0.2">
      <c r="A2032" s="8" t="s">
        <v>76</v>
      </c>
      <c r="C2032" s="7" t="s">
        <v>4</v>
      </c>
      <c r="K2032" s="7" t="s">
        <v>3356</v>
      </c>
      <c r="L2032" s="9">
        <v>44989</v>
      </c>
      <c r="M2032" s="13">
        <v>0.49070601851851853</v>
      </c>
      <c r="N2032" s="14">
        <v>204440003539128</v>
      </c>
      <c r="P2032" t="str">
        <f t="shared" si="31"/>
        <v/>
      </c>
    </row>
    <row r="2033" spans="1:16" ht="409.6" x14ac:dyDescent="0.2">
      <c r="A2033" s="8" t="s">
        <v>96</v>
      </c>
      <c r="C2033" s="7" t="s">
        <v>4</v>
      </c>
      <c r="K2033" s="7" t="s">
        <v>3356</v>
      </c>
      <c r="L2033" s="9">
        <v>44989</v>
      </c>
      <c r="M2033" s="13">
        <v>0.49070601851851853</v>
      </c>
      <c r="N2033" s="14">
        <v>204440003539128</v>
      </c>
      <c r="P2033" t="str">
        <f t="shared" si="31"/>
        <v/>
      </c>
    </row>
    <row r="2034" spans="1:16" ht="48" x14ac:dyDescent="0.2">
      <c r="A2034" s="8" t="s">
        <v>33</v>
      </c>
      <c r="C2034" s="7" t="s">
        <v>4</v>
      </c>
      <c r="K2034" s="7" t="s">
        <v>3356</v>
      </c>
      <c r="L2034" s="9">
        <v>44989</v>
      </c>
      <c r="M2034" s="13">
        <v>0.49070601851851853</v>
      </c>
      <c r="N2034" s="14">
        <v>204440003539128</v>
      </c>
      <c r="P2034" t="str">
        <f t="shared" si="31"/>
        <v/>
      </c>
    </row>
    <row r="2035" spans="1:16" ht="16" x14ac:dyDescent="0.2">
      <c r="A2035" s="8" t="s">
        <v>97</v>
      </c>
      <c r="C2035" s="7" t="s">
        <v>2</v>
      </c>
      <c r="D2035" s="7" t="s">
        <v>3400</v>
      </c>
      <c r="E2035" s="7" t="str">
        <f>IF(OR(D2035="", D2035="___"),"", LEFT(D2035,FIND(" &gt;",D2035)-1))</f>
        <v>Failure</v>
      </c>
      <c r="F2035" s="7" t="str">
        <f>IF(OR(E2035="Success",E2035="Qualified Success"),"Current",IF(E2035="Failure",IF(RIGHT(D2035,6)="Future","Future",IF(RIGHT(D2035,10)="Irrelevant","Irrelevant","Current")),""))</f>
        <v>Current</v>
      </c>
      <c r="G2035" s="7" t="str">
        <f>IF(OR(ISBLANK(D2035),D2035="Unclassifiable &gt;"),"",IF(ISNUMBER(SEARCH("Utterance",D2035)),"Utterance",IF(ISNUMBER(SEARCH("Response",D2035)),"Response",IF(ISNUMBER(SEARCH("Interaction",D2035)),"Interaction",IF(ISNUMBER(SEARCH("System",D2035)),"System","")))))</f>
        <v>Interaction</v>
      </c>
      <c r="H2035" s="7" t="str">
        <f>IF(G2035="Utterance", IF(ISNUMBER(SEARCH("Unrecognized",D2035)), "Unrecognized", IF(ISNUMBER(SEARCH("Mismatched",D2035)), "Mismatched", IF(ISNUMBER(SEARCH("False Positive",D2035)), "False Positive", "Irrelevant"))), "")</f>
        <v/>
      </c>
      <c r="J2035" s="7" t="s">
        <v>3751</v>
      </c>
      <c r="K2035" s="7" t="s">
        <v>3356</v>
      </c>
      <c r="L2035" s="9">
        <v>44989</v>
      </c>
      <c r="M2035" s="13">
        <v>0.49084490740740744</v>
      </c>
      <c r="N2035" s="14">
        <v>204440003539128</v>
      </c>
      <c r="O2035" s="7">
        <f>IF(LEN(TRIM($A2035))=0,0,LEN($A2035)-LEN(SUBSTITUTE($A2035," ",""))+1)</f>
        <v>1</v>
      </c>
      <c r="P2035">
        <f t="shared" si="31"/>
        <v>412</v>
      </c>
    </row>
    <row r="2036" spans="1:16" ht="16" x14ac:dyDescent="0.2">
      <c r="A2036" s="8" t="s">
        <v>97</v>
      </c>
      <c r="C2036" s="7" t="s">
        <v>2</v>
      </c>
      <c r="D2036" s="7" t="s">
        <v>3391</v>
      </c>
      <c r="E2036" s="7" t="str">
        <f>IF(OR(D2036="", D2036="___"),"", LEFT(D2036,FIND(" &gt;",D2036)-1))</f>
        <v>Failure</v>
      </c>
      <c r="F2036" s="7" t="str">
        <f>IF(OR(E2036="Success",E2036="Qualified Success"),"Current",IF(E2036="Failure",IF(RIGHT(D2036,6)="Future","Future",IF(RIGHT(D2036,10)="Irrelevant","Irrelevant","Current")),""))</f>
        <v>Current</v>
      </c>
      <c r="G2036" s="7" t="str">
        <f>IF(OR(ISBLANK(D2036),D2036="Unclassifiable &gt;"),"",IF(ISNUMBER(SEARCH("Utterance",D2036)),"Utterance",IF(ISNUMBER(SEARCH("Response",D2036)),"Response",IF(ISNUMBER(SEARCH("Interaction",D2036)),"Interaction",IF(ISNUMBER(SEARCH("System",D2036)),"System","")))))</f>
        <v>Utterance</v>
      </c>
      <c r="H2036" s="7" t="str">
        <f>IF(G2036="Utterance", IF(ISNUMBER(SEARCH("Unrecognized",D2036)), "Unrecognized", IF(ISNUMBER(SEARCH("Mismatched",D2036)), "Mismatched", IF(ISNUMBER(SEARCH("False Positive",D2036)), "False Positive", "Irrelevant"))), "")</f>
        <v>Mismatched</v>
      </c>
      <c r="J2036" s="7" t="s">
        <v>3751</v>
      </c>
      <c r="K2036" s="7" t="s">
        <v>3356</v>
      </c>
      <c r="L2036" s="9">
        <v>44989</v>
      </c>
      <c r="M2036" s="13">
        <v>0.49084490740740744</v>
      </c>
      <c r="N2036" s="14">
        <v>204440003539128</v>
      </c>
      <c r="O2036" s="7">
        <f>IF(LEN(TRIM($A2036))=0,0,LEN($A2036)-LEN(SUBSTITUTE($A2036," ",""))+1)</f>
        <v>1</v>
      </c>
      <c r="P2036">
        <f t="shared" si="31"/>
        <v>705</v>
      </c>
    </row>
    <row r="2037" spans="1:16" ht="32" x14ac:dyDescent="0.2">
      <c r="A2037" s="8" t="s">
        <v>35</v>
      </c>
      <c r="C2037" s="7" t="s">
        <v>4</v>
      </c>
      <c r="K2037" s="7" t="s">
        <v>3356</v>
      </c>
      <c r="L2037" s="9">
        <v>44989</v>
      </c>
      <c r="M2037" s="13">
        <v>0.49084490740740744</v>
      </c>
      <c r="N2037" s="14">
        <v>204440003539128</v>
      </c>
      <c r="P2037" t="str">
        <f t="shared" si="31"/>
        <v/>
      </c>
    </row>
    <row r="2038" spans="1:16" ht="144" x14ac:dyDescent="0.2">
      <c r="A2038" s="8" t="s">
        <v>247</v>
      </c>
      <c r="C2038" s="7" t="s">
        <v>4</v>
      </c>
      <c r="K2038" s="7" t="s">
        <v>3356</v>
      </c>
      <c r="L2038" s="9">
        <v>44989</v>
      </c>
      <c r="M2038" s="13">
        <v>0.49084490740740744</v>
      </c>
      <c r="N2038" s="14">
        <v>204440003539128</v>
      </c>
      <c r="P2038" t="str">
        <f t="shared" si="31"/>
        <v/>
      </c>
    </row>
    <row r="2039" spans="1:16" ht="16" x14ac:dyDescent="0.2">
      <c r="A2039" s="8" t="s">
        <v>2734</v>
      </c>
      <c r="C2039" s="7" t="s">
        <v>2</v>
      </c>
      <c r="D2039" s="7" t="s">
        <v>3389</v>
      </c>
      <c r="E2039" s="7" t="str">
        <f>IF(OR(D2039="", D2039="___"),"", LEFT(D2039,FIND(" &gt;",D2039)-1))</f>
        <v>Success</v>
      </c>
      <c r="F2039" s="7" t="str">
        <f>IF(OR(E2039="Success",E2039="Qualified Success"),"Current",IF(E2039="Failure",IF(RIGHT(D2039,6)="Future","Future",IF(RIGHT(D2039,10)="Irrelevant","Irrelevant","Current")),""))</f>
        <v>Current</v>
      </c>
      <c r="G2039" s="7" t="str">
        <f>IF(OR(ISBLANK(D2039),D2039="Unclassifiable &gt;"),"",IF(ISNUMBER(SEARCH("Utterance",D2039)),"Utterance",IF(ISNUMBER(SEARCH("Response",D2039)),"Response",IF(ISNUMBER(SEARCH("Interaction",D2039)),"Interaction",IF(ISNUMBER(SEARCH("System",D2039)),"System","")))))</f>
        <v/>
      </c>
      <c r="H2039" s="7" t="str">
        <f>IF(G2039="Utterance", IF(ISNUMBER(SEARCH("Unrecognized",D2039)), "Unrecognized", IF(ISNUMBER(SEARCH("Mismatched",D2039)), "Mismatched", IF(ISNUMBER(SEARCH("False Positive",D2039)), "False Positive", "Irrelevant"))), "")</f>
        <v/>
      </c>
      <c r="J2039" s="7" t="s">
        <v>3430</v>
      </c>
      <c r="K2039" s="7" t="s">
        <v>3356</v>
      </c>
      <c r="L2039" s="9">
        <v>44989</v>
      </c>
      <c r="M2039" s="13">
        <v>0.4997800925925926</v>
      </c>
      <c r="N2039" s="14">
        <v>204440003541651</v>
      </c>
      <c r="O2039" s="7">
        <f>IF(LEN(TRIM($A2039))=0,0,LEN($A2039)-LEN(SUBSTITUTE($A2039," ",""))+1)</f>
        <v>2</v>
      </c>
      <c r="P2039">
        <f t="shared" si="31"/>
        <v>3411</v>
      </c>
    </row>
    <row r="2040" spans="1:16" ht="144" x14ac:dyDescent="0.2">
      <c r="A2040" s="8" t="s">
        <v>1200</v>
      </c>
      <c r="C2040" s="7" t="s">
        <v>4</v>
      </c>
      <c r="K2040" s="7" t="s">
        <v>3356</v>
      </c>
      <c r="L2040" s="9">
        <v>44989</v>
      </c>
      <c r="M2040" s="13">
        <v>0.50002314814814819</v>
      </c>
      <c r="N2040" s="14">
        <v>204440003541651</v>
      </c>
      <c r="P2040" t="str">
        <f t="shared" si="31"/>
        <v/>
      </c>
    </row>
    <row r="2041" spans="1:16" ht="16" x14ac:dyDescent="0.2">
      <c r="A2041" s="8" t="s">
        <v>2735</v>
      </c>
      <c r="C2041" s="7" t="s">
        <v>2</v>
      </c>
      <c r="D2041" s="7" t="s">
        <v>3400</v>
      </c>
      <c r="E2041" s="7" t="str">
        <f>IF(OR(D2041="", D2041="___"),"", LEFT(D2041,FIND(" &gt;",D2041)-1))</f>
        <v>Failure</v>
      </c>
      <c r="F2041" s="7" t="str">
        <f>IF(OR(E2041="Success",E2041="Qualified Success"),"Current",IF(E2041="Failure",IF(RIGHT(D2041,6)="Future","Future",IF(RIGHT(D2041,10)="Irrelevant","Irrelevant","Current")),""))</f>
        <v>Current</v>
      </c>
      <c r="G2041" s="7" t="str">
        <f>IF(OR(ISBLANK(D2041),D2041="Unclassifiable &gt;"),"",IF(ISNUMBER(SEARCH("Utterance",D2041)),"Utterance",IF(ISNUMBER(SEARCH("Response",D2041)),"Response",IF(ISNUMBER(SEARCH("Interaction",D2041)),"Interaction",IF(ISNUMBER(SEARCH("System",D2041)),"System","")))))</f>
        <v>Interaction</v>
      </c>
      <c r="H2041" s="7" t="str">
        <f>IF(G2041="Utterance", IF(ISNUMBER(SEARCH("Unrecognized",D2041)), "Unrecognized", IF(ISNUMBER(SEARCH("Mismatched",D2041)), "Mismatched", IF(ISNUMBER(SEARCH("False Positive",D2041)), "False Positive", "Irrelevant"))), "")</f>
        <v/>
      </c>
      <c r="J2041" s="7" t="s">
        <v>3755</v>
      </c>
      <c r="K2041" s="7" t="s">
        <v>3356</v>
      </c>
      <c r="L2041" s="9">
        <v>44989</v>
      </c>
      <c r="M2041" s="13">
        <v>0.50034722222222217</v>
      </c>
      <c r="N2041" s="14">
        <v>204440003541651</v>
      </c>
      <c r="O2041" s="7">
        <f>IF(LEN(TRIM($A2041))=0,0,LEN($A2041)-LEN(SUBSTITUTE($A2041," ",""))+1)</f>
        <v>7</v>
      </c>
      <c r="P2041">
        <f t="shared" si="31"/>
        <v>412</v>
      </c>
    </row>
    <row r="2042" spans="1:16" ht="16" x14ac:dyDescent="0.2">
      <c r="A2042" s="8" t="s">
        <v>339</v>
      </c>
      <c r="C2042" s="7" t="s">
        <v>4</v>
      </c>
      <c r="K2042" s="7" t="s">
        <v>3356</v>
      </c>
      <c r="L2042" s="9">
        <v>44989</v>
      </c>
      <c r="M2042" s="13">
        <v>0.50035879629629632</v>
      </c>
      <c r="N2042" s="14">
        <v>204440003541651</v>
      </c>
      <c r="P2042" t="str">
        <f t="shared" si="31"/>
        <v/>
      </c>
    </row>
    <row r="2043" spans="1:16" ht="16" x14ac:dyDescent="0.2">
      <c r="A2043" s="8" t="s">
        <v>3245</v>
      </c>
      <c r="C2043" s="7" t="s">
        <v>2</v>
      </c>
      <c r="D2043" s="7" t="s">
        <v>3389</v>
      </c>
      <c r="E2043" s="7" t="str">
        <f>IF(OR(D2043="", D2043="___"),"", LEFT(D2043,FIND(" &gt;",D2043)-1))</f>
        <v>Success</v>
      </c>
      <c r="F2043" s="7" t="str">
        <f>IF(OR(E2043="Success",E2043="Qualified Success"),"Current",IF(E2043="Failure",IF(RIGHT(D2043,6)="Future","Future",IF(RIGHT(D2043,10)="Irrelevant","Irrelevant","Current")),""))</f>
        <v>Current</v>
      </c>
      <c r="G2043" s="7" t="str">
        <f>IF(OR(ISBLANK(D2043),D2043="Unclassifiable &gt;"),"",IF(ISNUMBER(SEARCH("Utterance",D2043)),"Utterance",IF(ISNUMBER(SEARCH("Response",D2043)),"Response",IF(ISNUMBER(SEARCH("Interaction",D2043)),"Interaction",IF(ISNUMBER(SEARCH("System",D2043)),"System","")))))</f>
        <v/>
      </c>
      <c r="H2043" s="7" t="str">
        <f>IF(G2043="Utterance", IF(ISNUMBER(SEARCH("Unrecognized",D2043)), "Unrecognized", IF(ISNUMBER(SEARCH("Mismatched",D2043)), "Mismatched", IF(ISNUMBER(SEARCH("False Positive",D2043)), "False Positive", "Irrelevant"))), "")</f>
        <v/>
      </c>
      <c r="J2043" s="7" t="s">
        <v>3743</v>
      </c>
      <c r="K2043" s="7" t="s">
        <v>3356</v>
      </c>
      <c r="L2043" s="9">
        <v>44989</v>
      </c>
      <c r="M2043" s="13">
        <v>0.50398148148148147</v>
      </c>
      <c r="N2043" s="14">
        <v>513003140353429</v>
      </c>
      <c r="O2043" s="7">
        <f>IF(LEN(TRIM($A2043))=0,0,LEN($A2043)-LEN(SUBSTITUTE($A2043," ",""))+1)</f>
        <v>4</v>
      </c>
      <c r="P2043">
        <f t="shared" si="31"/>
        <v>3411</v>
      </c>
    </row>
    <row r="2044" spans="1:16" ht="224" x14ac:dyDescent="0.2">
      <c r="A2044" s="8" t="s">
        <v>3553</v>
      </c>
      <c r="C2044" s="7" t="s">
        <v>4</v>
      </c>
      <c r="K2044" s="7" t="s">
        <v>3356</v>
      </c>
      <c r="L2044" s="9">
        <v>44989</v>
      </c>
      <c r="M2044" s="13">
        <v>0.50400462962962966</v>
      </c>
      <c r="N2044" s="14">
        <v>513003140353429</v>
      </c>
      <c r="P2044" t="str">
        <f t="shared" si="31"/>
        <v/>
      </c>
    </row>
    <row r="2045" spans="1:16" ht="16" x14ac:dyDescent="0.2">
      <c r="A2045" s="8" t="s">
        <v>260</v>
      </c>
      <c r="C2045" s="7" t="s">
        <v>2</v>
      </c>
      <c r="D2045" s="7" t="s">
        <v>3389</v>
      </c>
      <c r="E2045" s="7" t="str">
        <f>IF(OR(D2045="", D2045="___"),"", LEFT(D2045,FIND(" &gt;",D2045)-1))</f>
        <v>Success</v>
      </c>
      <c r="F2045" s="7" t="str">
        <f>IF(OR(E2045="Success",E2045="Qualified Success"),"Current",IF(E2045="Failure",IF(RIGHT(D2045,6)="Future","Future",IF(RIGHT(D2045,10)="Irrelevant","Irrelevant","Current")),""))</f>
        <v>Current</v>
      </c>
      <c r="G2045" s="7" t="str">
        <f>IF(OR(ISBLANK(D2045),D2045="Unclassifiable &gt;"),"",IF(ISNUMBER(SEARCH("Utterance",D2045)),"Utterance",IF(ISNUMBER(SEARCH("Response",D2045)),"Response",IF(ISNUMBER(SEARCH("Interaction",D2045)),"Interaction",IF(ISNUMBER(SEARCH("System",D2045)),"System","")))))</f>
        <v/>
      </c>
      <c r="H2045" s="7" t="str">
        <f>IF(G2045="Utterance", IF(ISNUMBER(SEARCH("Unrecognized",D2045)), "Unrecognized", IF(ISNUMBER(SEARCH("Mismatched",D2045)), "Mismatched", IF(ISNUMBER(SEARCH("False Positive",D2045)), "False Positive", "Irrelevant"))), "")</f>
        <v/>
      </c>
      <c r="J2045" s="7" t="s">
        <v>3743</v>
      </c>
      <c r="K2045" s="7" t="s">
        <v>3356</v>
      </c>
      <c r="L2045" s="9">
        <v>44989</v>
      </c>
      <c r="M2045" s="13">
        <v>0.5040972222222222</v>
      </c>
      <c r="N2045" s="14">
        <v>513003140353429</v>
      </c>
      <c r="O2045" s="7">
        <f>IF(LEN(TRIM($A2045))=0,0,LEN($A2045)-LEN(SUBSTITUTE($A2045," ",""))+1)</f>
        <v>6</v>
      </c>
      <c r="P2045">
        <f t="shared" si="31"/>
        <v>3411</v>
      </c>
    </row>
    <row r="2046" spans="1:16" ht="48" x14ac:dyDescent="0.2">
      <c r="A2046" s="8" t="s">
        <v>261</v>
      </c>
      <c r="C2046" s="7" t="s">
        <v>4</v>
      </c>
      <c r="K2046" s="7" t="s">
        <v>3356</v>
      </c>
      <c r="L2046" s="9">
        <v>44989</v>
      </c>
      <c r="M2046" s="13">
        <v>0.5040972222222222</v>
      </c>
      <c r="N2046" s="14">
        <v>513003140353429</v>
      </c>
      <c r="P2046" t="str">
        <f t="shared" si="31"/>
        <v/>
      </c>
    </row>
    <row r="2047" spans="1:16" ht="16" x14ac:dyDescent="0.2">
      <c r="A2047" s="8" t="s">
        <v>1999</v>
      </c>
      <c r="C2047" s="7" t="s">
        <v>2</v>
      </c>
      <c r="D2047" s="7" t="s">
        <v>3400</v>
      </c>
      <c r="E2047" s="7" t="str">
        <f>IF(OR(D2047="", D2047="___"),"", LEFT(D2047,FIND(" &gt;",D2047)-1))</f>
        <v>Failure</v>
      </c>
      <c r="F2047" s="7" t="str">
        <f>IF(OR(E2047="Success",E2047="Qualified Success"),"Current",IF(E2047="Failure",IF(RIGHT(D2047,6)="Future","Future",IF(RIGHT(D2047,10)="Irrelevant","Irrelevant","Current")),""))</f>
        <v>Current</v>
      </c>
      <c r="G2047" s="7" t="str">
        <f>IF(OR(ISBLANK(D2047),D2047="Unclassifiable &gt;"),"",IF(ISNUMBER(SEARCH("Utterance",D2047)),"Utterance",IF(ISNUMBER(SEARCH("Response",D2047)),"Response",IF(ISNUMBER(SEARCH("Interaction",D2047)),"Interaction",IF(ISNUMBER(SEARCH("System",D2047)),"System","")))))</f>
        <v>Interaction</v>
      </c>
      <c r="H2047" s="7" t="str">
        <f>IF(G2047="Utterance", IF(ISNUMBER(SEARCH("Unrecognized",D2047)), "Unrecognized", IF(ISNUMBER(SEARCH("Mismatched",D2047)), "Mismatched", IF(ISNUMBER(SEARCH("False Positive",D2047)), "False Positive", "Irrelevant"))), "")</f>
        <v/>
      </c>
      <c r="J2047" s="7" t="s">
        <v>213</v>
      </c>
      <c r="K2047" s="7" t="s">
        <v>3356</v>
      </c>
      <c r="L2047" s="9">
        <v>44989</v>
      </c>
      <c r="M2047" s="13">
        <v>0.50587962962962962</v>
      </c>
      <c r="N2047" s="14">
        <v>204440003491531</v>
      </c>
      <c r="O2047" s="7">
        <f>IF(LEN(TRIM($A2047))=0,0,LEN($A2047)-LEN(SUBSTITUTE($A2047," ",""))+1)</f>
        <v>20</v>
      </c>
      <c r="P2047">
        <f t="shared" si="31"/>
        <v>412</v>
      </c>
    </row>
    <row r="2048" spans="1:16" ht="48" x14ac:dyDescent="0.2">
      <c r="A2048" s="8" t="s">
        <v>1476</v>
      </c>
      <c r="C2048" s="7" t="s">
        <v>4</v>
      </c>
      <c r="K2048" s="7" t="s">
        <v>3356</v>
      </c>
      <c r="L2048" s="9">
        <v>44989</v>
      </c>
      <c r="M2048" s="13">
        <v>0.50587962962962962</v>
      </c>
      <c r="N2048" s="14">
        <v>204440003491531</v>
      </c>
      <c r="P2048" t="str">
        <f t="shared" si="31"/>
        <v/>
      </c>
    </row>
    <row r="2049" spans="1:16" ht="16" x14ac:dyDescent="0.2">
      <c r="A2049" s="8" t="s">
        <v>219</v>
      </c>
      <c r="C2049" s="7" t="s">
        <v>2</v>
      </c>
      <c r="D2049" s="7" t="s">
        <v>3389</v>
      </c>
      <c r="E2049" s="7" t="str">
        <f>IF(OR(D2049="", D2049="___"),"", LEFT(D2049,FIND(" &gt;",D2049)-1))</f>
        <v>Success</v>
      </c>
      <c r="F2049" s="7" t="str">
        <f>IF(OR(E2049="Success",E2049="Qualified Success"),"Current",IF(E2049="Failure",IF(RIGHT(D2049,6)="Future","Future",IF(RIGHT(D2049,10)="Irrelevant","Irrelevant","Current")),""))</f>
        <v>Current</v>
      </c>
      <c r="G2049" s="7" t="str">
        <f>IF(OR(ISBLANK(D2049),D2049="Unclassifiable &gt;"),"",IF(ISNUMBER(SEARCH("Utterance",D2049)),"Utterance",IF(ISNUMBER(SEARCH("Response",D2049)),"Response",IF(ISNUMBER(SEARCH("Interaction",D2049)),"Interaction",IF(ISNUMBER(SEARCH("System",D2049)),"System","")))))</f>
        <v/>
      </c>
      <c r="H2049" s="7" t="str">
        <f>IF(G2049="Utterance", IF(ISNUMBER(SEARCH("Unrecognized",D2049)), "Unrecognized", IF(ISNUMBER(SEARCH("Mismatched",D2049)), "Mismatched", IF(ISNUMBER(SEARCH("False Positive",D2049)), "False Positive", "Irrelevant"))), "")</f>
        <v/>
      </c>
      <c r="J2049" s="7" t="s">
        <v>3443</v>
      </c>
      <c r="K2049" s="7" t="s">
        <v>3356</v>
      </c>
      <c r="L2049" s="9">
        <v>44989</v>
      </c>
      <c r="M2049" s="13">
        <v>0.50594907407407408</v>
      </c>
      <c r="N2049" s="14">
        <v>202000276083816</v>
      </c>
      <c r="O2049" s="7">
        <f>IF(LEN(TRIM($A2049))=0,0,LEN($A2049)-LEN(SUBSTITUTE($A2049," ",""))+1)</f>
        <v>2</v>
      </c>
      <c r="P2049">
        <f t="shared" si="31"/>
        <v>3411</v>
      </c>
    </row>
    <row r="2050" spans="1:16" ht="64" x14ac:dyDescent="0.2">
      <c r="A2050" s="8" t="s">
        <v>220</v>
      </c>
      <c r="C2050" s="7" t="s">
        <v>4</v>
      </c>
      <c r="K2050" s="7" t="s">
        <v>3356</v>
      </c>
      <c r="L2050" s="9">
        <v>44989</v>
      </c>
      <c r="M2050" s="13">
        <v>0.50594907407407408</v>
      </c>
      <c r="N2050" s="14">
        <v>202000276083816</v>
      </c>
      <c r="P2050" t="str">
        <f t="shared" si="31"/>
        <v/>
      </c>
    </row>
    <row r="2051" spans="1:16" ht="32" x14ac:dyDescent="0.2">
      <c r="A2051" s="8" t="s">
        <v>1997</v>
      </c>
      <c r="C2051" s="7" t="s">
        <v>2</v>
      </c>
      <c r="D2051" s="7" t="s">
        <v>3411</v>
      </c>
      <c r="E2051" s="7" t="str">
        <f>IF(OR(D2051="", D2051="___"),"", LEFT(D2051,FIND(" &gt;",D2051)-1))</f>
        <v>Qualified Success</v>
      </c>
      <c r="F2051" s="7" t="str">
        <f>IF(OR(E2051="Success",E2051="Qualified Success"),"Current",IF(E2051="Failure",IF(RIGHT(D2051,6)="Future","Future",IF(RIGHT(D2051,10)="Irrelevant","Irrelevant","Current")),""))</f>
        <v>Current</v>
      </c>
      <c r="G2051" s="7" t="str">
        <f>IF(OR(ISBLANK(D2051),D2051="Unclassifiable &gt;"),"",IF(ISNUMBER(SEARCH("Utterance",D2051)),"Utterance",IF(ISNUMBER(SEARCH("Response",D2051)),"Response",IF(ISNUMBER(SEARCH("Interaction",D2051)),"Interaction",IF(ISNUMBER(SEARCH("System",D2051)),"System","")))))</f>
        <v>Response</v>
      </c>
      <c r="H2051" s="7" t="str">
        <f>IF(G2051="Utterance", IF(ISNUMBER(SEARCH("Unrecognized",D2051)), "Unrecognized", IF(ISNUMBER(SEARCH("Mismatched",D2051)), "Mismatched", IF(ISNUMBER(SEARCH("False Positive",D2051)), "False Positive", "Irrelevant"))), "")</f>
        <v/>
      </c>
      <c r="J2051" s="7" t="s">
        <v>3751</v>
      </c>
      <c r="K2051" s="7" t="s">
        <v>3356</v>
      </c>
      <c r="L2051" s="9">
        <v>44989</v>
      </c>
      <c r="M2051" s="13">
        <v>0.50747685185185187</v>
      </c>
      <c r="N2051" s="14">
        <v>204440003491531</v>
      </c>
      <c r="O2051" s="7">
        <f>IF(LEN(TRIM($A2051))=0,0,LEN($A2051)-LEN(SUBSTITUTE($A2051," ",""))+1)</f>
        <v>43</v>
      </c>
      <c r="P2051">
        <f t="shared" ref="P2051:P2114" si="32">IF(D2051="", "", COUNTIF($D$1:$D$12000, D2051))</f>
        <v>201</v>
      </c>
    </row>
    <row r="2052" spans="1:16" ht="144" x14ac:dyDescent="0.2">
      <c r="A2052" s="8" t="s">
        <v>1846</v>
      </c>
      <c r="C2052" s="7" t="s">
        <v>4</v>
      </c>
      <c r="K2052" s="7" t="s">
        <v>3356</v>
      </c>
      <c r="L2052" s="9">
        <v>44989</v>
      </c>
      <c r="M2052" s="13">
        <v>0.50749999999999995</v>
      </c>
      <c r="N2052" s="14">
        <v>204440003491531</v>
      </c>
      <c r="P2052" t="str">
        <f t="shared" si="32"/>
        <v/>
      </c>
    </row>
    <row r="2053" spans="1:16" ht="16" x14ac:dyDescent="0.2">
      <c r="A2053" s="8" t="s">
        <v>3246</v>
      </c>
      <c r="C2053" s="7" t="s">
        <v>2</v>
      </c>
      <c r="D2053" s="7" t="s">
        <v>3391</v>
      </c>
      <c r="E2053" s="7" t="str">
        <f>IF(OR(D2053="", D2053="___"),"", LEFT(D2053,FIND(" &gt;",D2053)-1))</f>
        <v>Failure</v>
      </c>
      <c r="F2053" s="7" t="str">
        <f>IF(OR(E2053="Success",E2053="Qualified Success"),"Current",IF(E2053="Failure",IF(RIGHT(D2053,6)="Future","Future",IF(RIGHT(D2053,10)="Irrelevant","Irrelevant","Current")),""))</f>
        <v>Current</v>
      </c>
      <c r="G2053" s="7" t="str">
        <f>IF(OR(ISBLANK(D2053),D2053="Unclassifiable &gt;"),"",IF(ISNUMBER(SEARCH("Utterance",D2053)),"Utterance",IF(ISNUMBER(SEARCH("Response",D2053)),"Response",IF(ISNUMBER(SEARCH("Interaction",D2053)),"Interaction",IF(ISNUMBER(SEARCH("System",D2053)),"System","")))))</f>
        <v>Utterance</v>
      </c>
      <c r="H2053" s="7" t="str">
        <f>IF(G2053="Utterance", IF(ISNUMBER(SEARCH("Unrecognized",D2053)), "Unrecognized", IF(ISNUMBER(SEARCH("Mismatched",D2053)), "Mismatched", IF(ISNUMBER(SEARCH("False Positive",D2053)), "False Positive", "Irrelevant"))), "")</f>
        <v>Mismatched</v>
      </c>
      <c r="J2053" s="7" t="s">
        <v>3756</v>
      </c>
      <c r="K2053" s="7" t="s">
        <v>3356</v>
      </c>
      <c r="L2053" s="9">
        <v>44989</v>
      </c>
      <c r="M2053" s="13">
        <v>0.5081134259259259</v>
      </c>
      <c r="N2053" s="14">
        <v>513003140353429</v>
      </c>
      <c r="O2053" s="7">
        <f>IF(LEN(TRIM($A2053))=0,0,LEN($A2053)-LEN(SUBSTITUTE($A2053," ",""))+1)</f>
        <v>4</v>
      </c>
      <c r="P2053">
        <f t="shared" si="32"/>
        <v>705</v>
      </c>
    </row>
    <row r="2054" spans="1:16" ht="16" x14ac:dyDescent="0.2">
      <c r="A2054" s="8" t="s">
        <v>3246</v>
      </c>
      <c r="C2054" s="7" t="s">
        <v>2</v>
      </c>
      <c r="D2054" s="7" t="s">
        <v>3389</v>
      </c>
      <c r="E2054" s="7" t="str">
        <f>IF(OR(D2054="", D2054="___"),"", LEFT(D2054,FIND(" &gt;",D2054)-1))</f>
        <v>Success</v>
      </c>
      <c r="F2054" s="7" t="str">
        <f>IF(OR(E2054="Success",E2054="Qualified Success"),"Current",IF(E2054="Failure",IF(RIGHT(D2054,6)="Future","Future",IF(RIGHT(D2054,10)="Irrelevant","Irrelevant","Current")),""))</f>
        <v>Current</v>
      </c>
      <c r="G2054" s="7" t="str">
        <f>IF(OR(ISBLANK(D2054),D2054="Unclassifiable &gt;"),"",IF(ISNUMBER(SEARCH("Utterance",D2054)),"Utterance",IF(ISNUMBER(SEARCH("Response",D2054)),"Response",IF(ISNUMBER(SEARCH("Interaction",D2054)),"Interaction",IF(ISNUMBER(SEARCH("System",D2054)),"System","")))))</f>
        <v/>
      </c>
      <c r="H2054" s="7" t="str">
        <f>IF(G2054="Utterance", IF(ISNUMBER(SEARCH("Unrecognized",D2054)), "Unrecognized", IF(ISNUMBER(SEARCH("Mismatched",D2054)), "Mismatched", IF(ISNUMBER(SEARCH("False Positive",D2054)), "False Positive", "Irrelevant"))), "")</f>
        <v/>
      </c>
      <c r="J2054" s="7" t="s">
        <v>3756</v>
      </c>
      <c r="K2054" s="7" t="s">
        <v>3356</v>
      </c>
      <c r="L2054" s="9">
        <v>44989</v>
      </c>
      <c r="M2054" s="13">
        <v>0.5081134259259259</v>
      </c>
      <c r="N2054" s="14">
        <v>513003140353429</v>
      </c>
      <c r="O2054" s="7">
        <f>IF(LEN(TRIM($A2054))=0,0,LEN($A2054)-LEN(SUBSTITUTE($A2054," ",""))+1)</f>
        <v>4</v>
      </c>
      <c r="P2054">
        <f t="shared" si="32"/>
        <v>3411</v>
      </c>
    </row>
    <row r="2055" spans="1:16" ht="48" x14ac:dyDescent="0.2">
      <c r="A2055" s="8" t="s">
        <v>739</v>
      </c>
      <c r="C2055" s="7" t="s">
        <v>4</v>
      </c>
      <c r="K2055" s="7" t="s">
        <v>3356</v>
      </c>
      <c r="L2055" s="9">
        <v>44989</v>
      </c>
      <c r="M2055" s="13">
        <v>0.5081134259259259</v>
      </c>
      <c r="N2055" s="14">
        <v>513003140353429</v>
      </c>
      <c r="P2055" t="str">
        <f t="shared" si="32"/>
        <v/>
      </c>
    </row>
    <row r="2056" spans="1:16" ht="112" x14ac:dyDescent="0.2">
      <c r="A2056" s="8" t="s">
        <v>373</v>
      </c>
      <c r="C2056" s="7" t="s">
        <v>4</v>
      </c>
      <c r="K2056" s="7" t="s">
        <v>3356</v>
      </c>
      <c r="L2056" s="9">
        <v>44989</v>
      </c>
      <c r="M2056" s="13">
        <v>0.5081134259259259</v>
      </c>
      <c r="N2056" s="14">
        <v>513003140353429</v>
      </c>
      <c r="P2056" t="str">
        <f t="shared" si="32"/>
        <v/>
      </c>
    </row>
    <row r="2057" spans="1:16" ht="16" x14ac:dyDescent="0.2">
      <c r="A2057" s="8" t="s">
        <v>3247</v>
      </c>
      <c r="C2057" s="7" t="s">
        <v>2</v>
      </c>
      <c r="D2057" s="7" t="s">
        <v>3391</v>
      </c>
      <c r="E2057" s="7" t="str">
        <f>IF(OR(D2057="", D2057="___"),"", LEFT(D2057,FIND(" &gt;",D2057)-1))</f>
        <v>Failure</v>
      </c>
      <c r="F2057" s="7" t="str">
        <f>IF(OR(E2057="Success",E2057="Qualified Success"),"Current",IF(E2057="Failure",IF(RIGHT(D2057,6)="Future","Future",IF(RIGHT(D2057,10)="Irrelevant","Irrelevant","Current")),""))</f>
        <v>Current</v>
      </c>
      <c r="G2057" s="7" t="str">
        <f>IF(OR(ISBLANK(D2057),D2057="Unclassifiable &gt;"),"",IF(ISNUMBER(SEARCH("Utterance",D2057)),"Utterance",IF(ISNUMBER(SEARCH("Response",D2057)),"Response",IF(ISNUMBER(SEARCH("Interaction",D2057)),"Interaction",IF(ISNUMBER(SEARCH("System",D2057)),"System","")))))</f>
        <v>Utterance</v>
      </c>
      <c r="H2057" s="7" t="str">
        <f>IF(G2057="Utterance", IF(ISNUMBER(SEARCH("Unrecognized",D2057)), "Unrecognized", IF(ISNUMBER(SEARCH("Mismatched",D2057)), "Mismatched", IF(ISNUMBER(SEARCH("False Positive",D2057)), "False Positive", "Irrelevant"))), "")</f>
        <v>Mismatched</v>
      </c>
      <c r="J2057" s="7" t="s">
        <v>3742</v>
      </c>
      <c r="K2057" s="7" t="s">
        <v>3356</v>
      </c>
      <c r="L2057" s="9">
        <v>44989</v>
      </c>
      <c r="M2057" s="13">
        <v>0.51006944444444446</v>
      </c>
      <c r="N2057" s="14">
        <v>513003140353429</v>
      </c>
      <c r="O2057" s="7">
        <f>IF(LEN(TRIM($A2057))=0,0,LEN($A2057)-LEN(SUBSTITUTE($A2057," ",""))+1)</f>
        <v>8</v>
      </c>
      <c r="P2057">
        <f t="shared" si="32"/>
        <v>705</v>
      </c>
    </row>
    <row r="2058" spans="1:16" ht="96" x14ac:dyDescent="0.2">
      <c r="A2058" s="8" t="s">
        <v>461</v>
      </c>
      <c r="C2058" s="7" t="s">
        <v>4</v>
      </c>
      <c r="K2058" s="7" t="s">
        <v>3356</v>
      </c>
      <c r="L2058" s="9">
        <v>44989</v>
      </c>
      <c r="M2058" s="13">
        <v>0.51006944444444446</v>
      </c>
      <c r="N2058" s="14">
        <v>513003140353429</v>
      </c>
      <c r="P2058" t="str">
        <f t="shared" si="32"/>
        <v/>
      </c>
    </row>
    <row r="2059" spans="1:16" ht="16" x14ac:dyDescent="0.2">
      <c r="A2059" s="8" t="s">
        <v>9</v>
      </c>
      <c r="B2059" s="7" t="s">
        <v>3487</v>
      </c>
      <c r="C2059" s="7" t="s">
        <v>2</v>
      </c>
      <c r="D2059" s="7" t="s">
        <v>3389</v>
      </c>
      <c r="E2059" s="7" t="str">
        <f>IF(OR(D2059="", D2059="___"),"", LEFT(D2059,FIND(" &gt;",D2059)-1))</f>
        <v>Success</v>
      </c>
      <c r="F2059" s="7" t="str">
        <f>IF(OR(E2059="Success",E2059="Qualified Success"),"Current",IF(E2059="Failure",IF(RIGHT(D2059,6)="Future","Future",IF(RIGHT(D2059,10)="Irrelevant","Irrelevant","Current")),""))</f>
        <v>Current</v>
      </c>
      <c r="G2059" s="7" t="str">
        <f>IF(OR(ISBLANK(D2059),D2059="Unclassifiable &gt;"),"",IF(ISNUMBER(SEARCH("Utterance",D2059)),"Utterance",IF(ISNUMBER(SEARCH("Response",D2059)),"Response",IF(ISNUMBER(SEARCH("Interaction",D2059)),"Interaction",IF(ISNUMBER(SEARCH("System",D2059)),"System","")))))</f>
        <v/>
      </c>
      <c r="H2059" s="7" t="str">
        <f>IF(G2059="Utterance", IF(ISNUMBER(SEARCH("Unrecognized",D2059)), "Unrecognized", IF(ISNUMBER(SEARCH("Mismatched",D2059)), "Mismatched", IF(ISNUMBER(SEARCH("False Positive",D2059)), "False Positive", "Irrelevant"))), "")</f>
        <v/>
      </c>
      <c r="J2059" s="7" t="s">
        <v>3445</v>
      </c>
      <c r="K2059" s="7" t="s">
        <v>3356</v>
      </c>
      <c r="L2059" s="9">
        <v>44989</v>
      </c>
      <c r="M2059" s="13">
        <v>0.5103240740740741</v>
      </c>
      <c r="N2059" s="14">
        <v>513003140353429</v>
      </c>
      <c r="O2059" s="7">
        <f>IF(LEN(TRIM($A2059))=0,0,LEN($A2059)-LEN(SUBSTITUTE($A2059," ",""))+1)</f>
        <v>6</v>
      </c>
      <c r="P2059">
        <f t="shared" si="32"/>
        <v>3411</v>
      </c>
    </row>
    <row r="2060" spans="1:16" ht="16" x14ac:dyDescent="0.2">
      <c r="A2060" s="8" t="s">
        <v>126</v>
      </c>
      <c r="C2060" s="7" t="s">
        <v>4</v>
      </c>
      <c r="K2060" s="7" t="s">
        <v>3356</v>
      </c>
      <c r="L2060" s="9">
        <v>44989</v>
      </c>
      <c r="M2060" s="13">
        <v>0.51033564814814814</v>
      </c>
      <c r="N2060" s="14">
        <v>513003140353429</v>
      </c>
      <c r="P2060" t="str">
        <f t="shared" si="32"/>
        <v/>
      </c>
    </row>
    <row r="2061" spans="1:16" ht="409.6" x14ac:dyDescent="0.2">
      <c r="A2061" s="8" t="s">
        <v>127</v>
      </c>
      <c r="C2061" s="7" t="s">
        <v>4</v>
      </c>
      <c r="K2061" s="7" t="s">
        <v>3356</v>
      </c>
      <c r="L2061" s="9">
        <v>44989</v>
      </c>
      <c r="M2061" s="13">
        <v>0.51033564814814814</v>
      </c>
      <c r="N2061" s="14">
        <v>513003140353429</v>
      </c>
      <c r="P2061" t="str">
        <f t="shared" si="32"/>
        <v/>
      </c>
    </row>
    <row r="2062" spans="1:16" ht="48" x14ac:dyDescent="0.2">
      <c r="A2062" s="8" t="s">
        <v>33</v>
      </c>
      <c r="C2062" s="7" t="s">
        <v>4</v>
      </c>
      <c r="K2062" s="7" t="s">
        <v>3356</v>
      </c>
      <c r="L2062" s="9">
        <v>44989</v>
      </c>
      <c r="M2062" s="13">
        <v>0.51033564814814814</v>
      </c>
      <c r="N2062" s="14">
        <v>513003140353429</v>
      </c>
      <c r="P2062" t="str">
        <f t="shared" si="32"/>
        <v/>
      </c>
    </row>
    <row r="2063" spans="1:16" ht="16" x14ac:dyDescent="0.2">
      <c r="A2063" s="8" t="s">
        <v>639</v>
      </c>
      <c r="C2063" s="7" t="s">
        <v>2</v>
      </c>
      <c r="D2063" s="7" t="s">
        <v>3389</v>
      </c>
      <c r="E2063" s="7" t="str">
        <f>IF(OR(D2063="", D2063="___"),"", LEFT(D2063,FIND(" &gt;",D2063)-1))</f>
        <v>Success</v>
      </c>
      <c r="F2063" s="7" t="str">
        <f>IF(OR(E2063="Success",E2063="Qualified Success"),"Current",IF(E2063="Failure",IF(RIGHT(D2063,6)="Future","Future",IF(RIGHT(D2063,10)="Irrelevant","Irrelevant","Current")),""))</f>
        <v>Current</v>
      </c>
      <c r="G2063" s="7" t="str">
        <f>IF(OR(ISBLANK(D2063),D2063="Unclassifiable &gt;"),"",IF(ISNUMBER(SEARCH("Utterance",D2063)),"Utterance",IF(ISNUMBER(SEARCH("Response",D2063)),"Response",IF(ISNUMBER(SEARCH("Interaction",D2063)),"Interaction",IF(ISNUMBER(SEARCH("System",D2063)),"System","")))))</f>
        <v/>
      </c>
      <c r="H2063" s="7" t="str">
        <f>IF(G2063="Utterance", IF(ISNUMBER(SEARCH("Unrecognized",D2063)), "Unrecognized", IF(ISNUMBER(SEARCH("Mismatched",D2063)), "Mismatched", IF(ISNUMBER(SEARCH("False Positive",D2063)), "False Positive", "Irrelevant"))), "")</f>
        <v/>
      </c>
      <c r="J2063" s="7" t="s">
        <v>3741</v>
      </c>
      <c r="K2063" s="7" t="s">
        <v>3356</v>
      </c>
      <c r="L2063" s="9">
        <v>44989</v>
      </c>
      <c r="M2063" s="13">
        <v>0.52050925925925928</v>
      </c>
      <c r="N2063" s="14">
        <v>204440003503471</v>
      </c>
      <c r="O2063" s="7">
        <f>IF(LEN(TRIM($A2063))=0,0,LEN($A2063)-LEN(SUBSTITUTE($A2063," ",""))+1)</f>
        <v>7</v>
      </c>
      <c r="P2063">
        <f t="shared" si="32"/>
        <v>3411</v>
      </c>
    </row>
    <row r="2064" spans="1:16" ht="112" x14ac:dyDescent="0.2">
      <c r="A2064" s="8" t="s">
        <v>304</v>
      </c>
      <c r="C2064" s="7" t="s">
        <v>4</v>
      </c>
      <c r="K2064" s="7" t="s">
        <v>3356</v>
      </c>
      <c r="L2064" s="9">
        <v>44989</v>
      </c>
      <c r="M2064" s="13">
        <v>0.52050925925925928</v>
      </c>
      <c r="N2064" s="14">
        <v>204440003503471</v>
      </c>
      <c r="P2064" t="str">
        <f t="shared" si="32"/>
        <v/>
      </c>
    </row>
    <row r="2065" spans="1:16" ht="16" x14ac:dyDescent="0.2">
      <c r="A2065" s="8" t="s">
        <v>2530</v>
      </c>
      <c r="C2065" s="7" t="s">
        <v>2</v>
      </c>
      <c r="D2065" s="7" t="s">
        <v>3389</v>
      </c>
      <c r="E2065" s="7" t="str">
        <f>IF(OR(D2065="", D2065="___"),"", LEFT(D2065,FIND(" &gt;",D2065)-1))</f>
        <v>Success</v>
      </c>
      <c r="F2065" s="7" t="str">
        <f>IF(OR(E2065="Success",E2065="Qualified Success"),"Current",IF(E2065="Failure",IF(RIGHT(D2065,6)="Future","Future",IF(RIGHT(D2065,10)="Irrelevant","Irrelevant","Current")),""))</f>
        <v>Current</v>
      </c>
      <c r="G2065" s="7" t="str">
        <f>IF(OR(ISBLANK(D2065),D2065="Unclassifiable &gt;"),"",IF(ISNUMBER(SEARCH("Utterance",D2065)),"Utterance",IF(ISNUMBER(SEARCH("Response",D2065)),"Response",IF(ISNUMBER(SEARCH("Interaction",D2065)),"Interaction",IF(ISNUMBER(SEARCH("System",D2065)),"System","")))))</f>
        <v/>
      </c>
      <c r="H2065" s="7" t="str">
        <f>IF(G2065="Utterance", IF(ISNUMBER(SEARCH("Unrecognized",D2065)), "Unrecognized", IF(ISNUMBER(SEARCH("Mismatched",D2065)), "Mismatched", IF(ISNUMBER(SEARCH("False Positive",D2065)), "False Positive", "Irrelevant"))), "")</f>
        <v/>
      </c>
      <c r="J2065" s="7" t="s">
        <v>3741</v>
      </c>
      <c r="K2065" s="7" t="s">
        <v>3356</v>
      </c>
      <c r="L2065" s="9">
        <v>44989</v>
      </c>
      <c r="M2065" s="13">
        <v>0.52671296296296299</v>
      </c>
      <c r="N2065" s="14">
        <v>204440003509427</v>
      </c>
      <c r="O2065" s="7">
        <f>IF(LEN(TRIM($A2065))=0,0,LEN($A2065)-LEN(SUBSTITUTE($A2065," ",""))+1)</f>
        <v>7</v>
      </c>
      <c r="P2065">
        <f t="shared" si="32"/>
        <v>3411</v>
      </c>
    </row>
    <row r="2066" spans="1:16" ht="176" x14ac:dyDescent="0.2">
      <c r="A2066" s="8" t="s">
        <v>2531</v>
      </c>
      <c r="C2066" s="7" t="s">
        <v>4</v>
      </c>
      <c r="K2066" s="7" t="s">
        <v>3356</v>
      </c>
      <c r="L2066" s="9">
        <v>44989</v>
      </c>
      <c r="M2066" s="13">
        <v>0.52695601851851859</v>
      </c>
      <c r="N2066" s="14">
        <v>204440003509427</v>
      </c>
      <c r="P2066" t="str">
        <f t="shared" si="32"/>
        <v/>
      </c>
    </row>
    <row r="2067" spans="1:16" ht="16" x14ac:dyDescent="0.2">
      <c r="A2067" s="8" t="s">
        <v>302</v>
      </c>
      <c r="B2067" s="7" t="s">
        <v>3487</v>
      </c>
      <c r="C2067" s="7" t="s">
        <v>2</v>
      </c>
      <c r="D2067" s="7" t="s">
        <v>3389</v>
      </c>
      <c r="E2067" s="7" t="str">
        <f>IF(OR(D2067="", D2067="___"),"", LEFT(D2067,FIND(" &gt;",D2067)-1))</f>
        <v>Success</v>
      </c>
      <c r="F2067" s="7" t="str">
        <f>IF(OR(E2067="Success",E2067="Qualified Success"),"Current",IF(E2067="Failure",IF(RIGHT(D2067,6)="Future","Future",IF(RIGHT(D2067,10)="Irrelevant","Irrelevant","Current")),""))</f>
        <v>Current</v>
      </c>
      <c r="G2067" s="7" t="str">
        <f>IF(OR(ISBLANK(D2067),D2067="Unclassifiable &gt;"),"",IF(ISNUMBER(SEARCH("Utterance",D2067)),"Utterance",IF(ISNUMBER(SEARCH("Response",D2067)),"Response",IF(ISNUMBER(SEARCH("Interaction",D2067)),"Interaction",IF(ISNUMBER(SEARCH("System",D2067)),"System","")))))</f>
        <v/>
      </c>
      <c r="H2067" s="7" t="str">
        <f>IF(G2067="Utterance", IF(ISNUMBER(SEARCH("Unrecognized",D2067)), "Unrecognized", IF(ISNUMBER(SEARCH("Mismatched",D2067)), "Mismatched", IF(ISNUMBER(SEARCH("False Positive",D2067)), "False Positive", "Irrelevant"))), "")</f>
        <v/>
      </c>
      <c r="J2067" s="7" t="s">
        <v>3428</v>
      </c>
      <c r="K2067" s="7" t="s">
        <v>3356</v>
      </c>
      <c r="L2067" s="9">
        <v>44989</v>
      </c>
      <c r="M2067" s="13">
        <v>0.52790509259259266</v>
      </c>
      <c r="N2067" s="14">
        <v>204440003487254</v>
      </c>
      <c r="O2067" s="7">
        <f>IF(LEN(TRIM($A2067))=0,0,LEN($A2067)-LEN(SUBSTITUTE($A2067," ",""))+1)</f>
        <v>3</v>
      </c>
      <c r="P2067">
        <f t="shared" si="32"/>
        <v>3411</v>
      </c>
    </row>
    <row r="2068" spans="1:16" ht="64" x14ac:dyDescent="0.2">
      <c r="A2068" s="8" t="s">
        <v>220</v>
      </c>
      <c r="C2068" s="7" t="s">
        <v>4</v>
      </c>
      <c r="K2068" s="7" t="s">
        <v>3356</v>
      </c>
      <c r="L2068" s="9">
        <v>44989</v>
      </c>
      <c r="M2068" s="13">
        <v>0.52790509259259266</v>
      </c>
      <c r="N2068" s="14">
        <v>204440003487254</v>
      </c>
      <c r="P2068" t="str">
        <f t="shared" si="32"/>
        <v/>
      </c>
    </row>
    <row r="2069" spans="1:16" ht="16" x14ac:dyDescent="0.2">
      <c r="A2069" s="8" t="s">
        <v>1874</v>
      </c>
      <c r="C2069" s="7" t="s">
        <v>2</v>
      </c>
      <c r="D2069" s="7" t="s">
        <v>3389</v>
      </c>
      <c r="E2069" s="7" t="str">
        <f>IF(OR(D2069="", D2069="___"),"", LEFT(D2069,FIND(" &gt;",D2069)-1))</f>
        <v>Success</v>
      </c>
      <c r="F2069" s="7" t="str">
        <f>IF(OR(E2069="Success",E2069="Qualified Success"),"Current",IF(E2069="Failure",IF(RIGHT(D2069,6)="Future","Future",IF(RIGHT(D2069,10)="Irrelevant","Irrelevant","Current")),""))</f>
        <v>Current</v>
      </c>
      <c r="G2069" s="7" t="str">
        <f>IF(OR(ISBLANK(D2069),D2069="Unclassifiable &gt;"),"",IF(ISNUMBER(SEARCH("Utterance",D2069)),"Utterance",IF(ISNUMBER(SEARCH("Response",D2069)),"Response",IF(ISNUMBER(SEARCH("Interaction",D2069)),"Interaction",IF(ISNUMBER(SEARCH("System",D2069)),"System","")))))</f>
        <v/>
      </c>
      <c r="H2069" s="7" t="str">
        <f>IF(G2069="Utterance", IF(ISNUMBER(SEARCH("Unrecognized",D2069)), "Unrecognized", IF(ISNUMBER(SEARCH("Mismatched",D2069)), "Mismatched", IF(ISNUMBER(SEARCH("False Positive",D2069)), "False Positive", "Irrelevant"))), "")</f>
        <v/>
      </c>
      <c r="J2069" s="7" t="s">
        <v>3756</v>
      </c>
      <c r="K2069" s="7" t="s">
        <v>3356</v>
      </c>
      <c r="L2069" s="9">
        <v>44989</v>
      </c>
      <c r="M2069" s="13">
        <v>0.52894675925925927</v>
      </c>
      <c r="N2069" s="14">
        <v>204440003487254</v>
      </c>
      <c r="O2069" s="7">
        <f>IF(LEN(TRIM($A2069))=0,0,LEN($A2069)-LEN(SUBSTITUTE($A2069," ",""))+1)</f>
        <v>2</v>
      </c>
      <c r="P2069">
        <f t="shared" si="32"/>
        <v>3411</v>
      </c>
    </row>
    <row r="2070" spans="1:16" ht="144" x14ac:dyDescent="0.2">
      <c r="A2070" s="8" t="s">
        <v>689</v>
      </c>
      <c r="C2070" s="7" t="s">
        <v>4</v>
      </c>
      <c r="K2070" s="7" t="s">
        <v>3356</v>
      </c>
      <c r="L2070" s="9">
        <v>44989</v>
      </c>
      <c r="M2070" s="13">
        <v>0.52894675925925927</v>
      </c>
      <c r="N2070" s="14">
        <v>204440003487254</v>
      </c>
      <c r="P2070" t="str">
        <f t="shared" si="32"/>
        <v/>
      </c>
    </row>
    <row r="2071" spans="1:16" ht="16" x14ac:dyDescent="0.2">
      <c r="A2071" s="8" t="s">
        <v>1998</v>
      </c>
      <c r="C2071" s="7" t="s">
        <v>2</v>
      </c>
      <c r="D2071" s="7" t="s">
        <v>3389</v>
      </c>
      <c r="E2071" s="7" t="str">
        <f>IF(OR(D2071="", D2071="___"),"", LEFT(D2071,FIND(" &gt;",D2071)-1))</f>
        <v>Success</v>
      </c>
      <c r="F2071" s="7" t="str">
        <f>IF(OR(E2071="Success",E2071="Qualified Success"),"Current",IF(E2071="Failure",IF(RIGHT(D2071,6)="Future","Future",IF(RIGHT(D2071,10)="Irrelevant","Irrelevant","Current")),""))</f>
        <v>Current</v>
      </c>
      <c r="G2071" s="7" t="str">
        <f>IF(OR(ISBLANK(D2071),D2071="Unclassifiable &gt;"),"",IF(ISNUMBER(SEARCH("Utterance",D2071)),"Utterance",IF(ISNUMBER(SEARCH("Response",D2071)),"Response",IF(ISNUMBER(SEARCH("Interaction",D2071)),"Interaction",IF(ISNUMBER(SEARCH("System",D2071)),"System","")))))</f>
        <v/>
      </c>
      <c r="H2071" s="7" t="str">
        <f>IF(G2071="Utterance", IF(ISNUMBER(SEARCH("Unrecognized",D2071)), "Unrecognized", IF(ISNUMBER(SEARCH("Mismatched",D2071)), "Mismatched", IF(ISNUMBER(SEARCH("False Positive",D2071)), "False Positive", "Irrelevant"))), "")</f>
        <v/>
      </c>
      <c r="J2071" s="7" t="s">
        <v>3744</v>
      </c>
      <c r="K2071" s="7" t="s">
        <v>3356</v>
      </c>
      <c r="L2071" s="9">
        <v>44989</v>
      </c>
      <c r="M2071" s="13">
        <v>0.52910879629629626</v>
      </c>
      <c r="N2071" s="14">
        <v>204440003491531</v>
      </c>
      <c r="O2071" s="7">
        <f>IF(LEN(TRIM($A2071))=0,0,LEN($A2071)-LEN(SUBSTITUTE($A2071," ",""))+1)</f>
        <v>3</v>
      </c>
      <c r="P2071">
        <f t="shared" si="32"/>
        <v>3411</v>
      </c>
    </row>
    <row r="2072" spans="1:16" ht="128" x14ac:dyDescent="0.2">
      <c r="A2072" s="8" t="s">
        <v>1839</v>
      </c>
      <c r="C2072" s="7" t="s">
        <v>4</v>
      </c>
      <c r="K2072" s="7" t="s">
        <v>3356</v>
      </c>
      <c r="L2072" s="9">
        <v>44989</v>
      </c>
      <c r="M2072" s="13">
        <v>0.52910879629629626</v>
      </c>
      <c r="N2072" s="14">
        <v>204440003491531</v>
      </c>
      <c r="P2072" t="str">
        <f t="shared" si="32"/>
        <v/>
      </c>
    </row>
    <row r="2073" spans="1:16" ht="16" x14ac:dyDescent="0.2">
      <c r="A2073" s="8" t="s">
        <v>1873</v>
      </c>
      <c r="C2073" s="7" t="s">
        <v>2</v>
      </c>
      <c r="D2073" s="7" t="s">
        <v>3389</v>
      </c>
      <c r="E2073" s="7" t="str">
        <f>IF(OR(D2073="", D2073="___"),"", LEFT(D2073,FIND(" &gt;",D2073)-1))</f>
        <v>Success</v>
      </c>
      <c r="F2073" s="7" t="str">
        <f>IF(OR(E2073="Success",E2073="Qualified Success"),"Current",IF(E2073="Failure",IF(RIGHT(D2073,6)="Future","Future",IF(RIGHT(D2073,10)="Irrelevant","Irrelevant","Current")),""))</f>
        <v>Current</v>
      </c>
      <c r="G2073" s="7" t="str">
        <f>IF(OR(ISBLANK(D2073),D2073="Unclassifiable &gt;"),"",IF(ISNUMBER(SEARCH("Utterance",D2073)),"Utterance",IF(ISNUMBER(SEARCH("Response",D2073)),"Response",IF(ISNUMBER(SEARCH("Interaction",D2073)),"Interaction",IF(ISNUMBER(SEARCH("System",D2073)),"System","")))))</f>
        <v/>
      </c>
      <c r="H2073" s="7" t="str">
        <f>IF(G2073="Utterance", IF(ISNUMBER(SEARCH("Unrecognized",D2073)), "Unrecognized", IF(ISNUMBER(SEARCH("Mismatched",D2073)), "Mismatched", IF(ISNUMBER(SEARCH("False Positive",D2073)), "False Positive", "Irrelevant"))), "")</f>
        <v/>
      </c>
      <c r="J2073" s="7" t="s">
        <v>3756</v>
      </c>
      <c r="K2073" s="7" t="s">
        <v>3356</v>
      </c>
      <c r="L2073" s="9">
        <v>44989</v>
      </c>
      <c r="M2073" s="13">
        <v>0.53099537037037037</v>
      </c>
      <c r="N2073" s="14">
        <v>204440003487254</v>
      </c>
      <c r="O2073" s="7">
        <f>IF(LEN(TRIM($A2073))=0,0,LEN($A2073)-LEN(SUBSTITUTE($A2073," ",""))+1)</f>
        <v>11</v>
      </c>
      <c r="P2073">
        <f t="shared" si="32"/>
        <v>3411</v>
      </c>
    </row>
    <row r="2074" spans="1:16" ht="112" x14ac:dyDescent="0.2">
      <c r="A2074" s="8" t="s">
        <v>373</v>
      </c>
      <c r="C2074" s="7" t="s">
        <v>4</v>
      </c>
      <c r="K2074" s="7" t="s">
        <v>3356</v>
      </c>
      <c r="L2074" s="9">
        <v>44989</v>
      </c>
      <c r="M2074" s="13">
        <v>0.53099537037037037</v>
      </c>
      <c r="N2074" s="14">
        <v>204440003487254</v>
      </c>
      <c r="P2074" t="str">
        <f t="shared" si="32"/>
        <v/>
      </c>
    </row>
    <row r="2075" spans="1:16" ht="16" x14ac:dyDescent="0.2">
      <c r="A2075" s="8" t="s">
        <v>465</v>
      </c>
      <c r="B2075" s="7" t="s">
        <v>3487</v>
      </c>
      <c r="C2075" s="7" t="s">
        <v>2</v>
      </c>
      <c r="D2075" s="7" t="s">
        <v>3389</v>
      </c>
      <c r="E2075" s="7" t="str">
        <f>IF(OR(D2075="", D2075="___"),"", LEFT(D2075,FIND(" &gt;",D2075)-1))</f>
        <v>Success</v>
      </c>
      <c r="F2075" s="7" t="str">
        <f>IF(OR(E2075="Success",E2075="Qualified Success"),"Current",IF(E2075="Failure",IF(RIGHT(D2075,6)="Future","Future",IF(RIGHT(D2075,10)="Irrelevant","Irrelevant","Current")),""))</f>
        <v>Current</v>
      </c>
      <c r="G2075" s="7" t="str">
        <f>IF(OR(ISBLANK(D2075),D2075="Unclassifiable &gt;"),"",IF(ISNUMBER(SEARCH("Utterance",D2075)),"Utterance",IF(ISNUMBER(SEARCH("Response",D2075)),"Response",IF(ISNUMBER(SEARCH("Interaction",D2075)),"Interaction",IF(ISNUMBER(SEARCH("System",D2075)),"System","")))))</f>
        <v/>
      </c>
      <c r="H2075" s="7" t="str">
        <f>IF(G2075="Utterance", IF(ISNUMBER(SEARCH("Unrecognized",D2075)), "Unrecognized", IF(ISNUMBER(SEARCH("Mismatched",D2075)), "Mismatched", IF(ISNUMBER(SEARCH("False Positive",D2075)), "False Positive", "Irrelevant"))), "")</f>
        <v/>
      </c>
      <c r="J2075" s="7" t="s">
        <v>3743</v>
      </c>
      <c r="K2075" s="7" t="s">
        <v>3356</v>
      </c>
      <c r="L2075" s="9">
        <v>44989</v>
      </c>
      <c r="M2075" s="13">
        <v>0.54372685185185188</v>
      </c>
      <c r="N2075" s="14">
        <v>202000651239484</v>
      </c>
      <c r="O2075" s="7">
        <f>IF(LEN(TRIM($A2075))=0,0,LEN($A2075)-LEN(SUBSTITUTE($A2075," ",""))+1)</f>
        <v>4</v>
      </c>
      <c r="P2075">
        <f t="shared" si="32"/>
        <v>3411</v>
      </c>
    </row>
    <row r="2076" spans="1:16" ht="144" x14ac:dyDescent="0.2">
      <c r="A2076" s="8" t="s">
        <v>250</v>
      </c>
      <c r="C2076" s="7" t="s">
        <v>4</v>
      </c>
      <c r="K2076" s="7" t="s">
        <v>3356</v>
      </c>
      <c r="L2076" s="9">
        <v>44989</v>
      </c>
      <c r="M2076" s="13">
        <v>0.54399305555555555</v>
      </c>
      <c r="N2076" s="14">
        <v>202000651239484</v>
      </c>
      <c r="P2076" t="str">
        <f t="shared" si="32"/>
        <v/>
      </c>
    </row>
    <row r="2077" spans="1:16" ht="16" x14ac:dyDescent="0.2">
      <c r="A2077" s="8" t="s">
        <v>269</v>
      </c>
      <c r="B2077" s="7" t="s">
        <v>3487</v>
      </c>
      <c r="C2077" s="7" t="s">
        <v>2</v>
      </c>
      <c r="D2077" s="7" t="s">
        <v>3389</v>
      </c>
      <c r="E2077" s="7" t="str">
        <f>IF(OR(D2077="", D2077="___"),"", LEFT(D2077,FIND(" &gt;",D2077)-1))</f>
        <v>Success</v>
      </c>
      <c r="F2077" s="7" t="str">
        <f>IF(OR(E2077="Success",E2077="Qualified Success"),"Current",IF(E2077="Failure",IF(RIGHT(D2077,6)="Future","Future",IF(RIGHT(D2077,10)="Irrelevant","Irrelevant","Current")),""))</f>
        <v>Current</v>
      </c>
      <c r="G2077" s="7" t="str">
        <f>IF(OR(ISBLANK(D2077),D2077="Unclassifiable &gt;"),"",IF(ISNUMBER(SEARCH("Utterance",D2077)),"Utterance",IF(ISNUMBER(SEARCH("Response",D2077)),"Response",IF(ISNUMBER(SEARCH("Interaction",D2077)),"Interaction",IF(ISNUMBER(SEARCH("System",D2077)),"System","")))))</f>
        <v/>
      </c>
      <c r="H2077" s="7" t="str">
        <f>IF(G2077="Utterance", IF(ISNUMBER(SEARCH("Unrecognized",D2077)), "Unrecognized", IF(ISNUMBER(SEARCH("Mismatched",D2077)), "Mismatched", IF(ISNUMBER(SEARCH("False Positive",D2077)), "False Positive", "Irrelevant"))), "")</f>
        <v/>
      </c>
      <c r="J2077" s="7" t="s">
        <v>3428</v>
      </c>
      <c r="K2077" s="7" t="s">
        <v>3356</v>
      </c>
      <c r="L2077" s="9">
        <v>44989</v>
      </c>
      <c r="M2077" s="13">
        <v>0.54851851851851852</v>
      </c>
      <c r="N2077" s="14">
        <v>204440003493635</v>
      </c>
      <c r="O2077" s="7">
        <f>IF(LEN(TRIM($A2077))=0,0,LEN($A2077)-LEN(SUBSTITUTE($A2077," ",""))+1)</f>
        <v>3</v>
      </c>
      <c r="P2077">
        <f t="shared" si="32"/>
        <v>3411</v>
      </c>
    </row>
    <row r="2078" spans="1:16" ht="64" x14ac:dyDescent="0.2">
      <c r="A2078" s="8" t="s">
        <v>270</v>
      </c>
      <c r="C2078" s="7" t="s">
        <v>4</v>
      </c>
      <c r="K2078" s="7" t="s">
        <v>3356</v>
      </c>
      <c r="L2078" s="9">
        <v>44989</v>
      </c>
      <c r="M2078" s="13">
        <v>0.54851851851851852</v>
      </c>
      <c r="N2078" s="14">
        <v>204440003493635</v>
      </c>
      <c r="P2078" t="str">
        <f t="shared" si="32"/>
        <v/>
      </c>
    </row>
    <row r="2079" spans="1:16" ht="16" x14ac:dyDescent="0.2">
      <c r="A2079" s="8" t="s">
        <v>2078</v>
      </c>
      <c r="C2079" s="7" t="s">
        <v>2</v>
      </c>
      <c r="D2079" s="7" t="s">
        <v>3408</v>
      </c>
      <c r="E2079" s="7" t="str">
        <f>IF(OR(D2079="", D2079="___"),"", LEFT(D2079,FIND(" &gt;",D2079)-1))</f>
        <v>Qualified Success</v>
      </c>
      <c r="F2079" s="7" t="str">
        <f>IF(OR(E2079="Success",E2079="Qualified Success"),"Current",IF(E2079="Failure",IF(RIGHT(D2079,6)="Future","Future",IF(RIGHT(D2079,10)="Irrelevant","Irrelevant","Current")),""))</f>
        <v>Current</v>
      </c>
      <c r="G2079" s="7" t="str">
        <f>IF(OR(ISBLANK(D2079),D2079="Unclassifiable &gt;"),"",IF(ISNUMBER(SEARCH("Utterance",D2079)),"Utterance",IF(ISNUMBER(SEARCH("Response",D2079)),"Response",IF(ISNUMBER(SEARCH("Interaction",D2079)),"Interaction",IF(ISNUMBER(SEARCH("System",D2079)),"System","")))))</f>
        <v>Response</v>
      </c>
      <c r="H2079" s="7" t="str">
        <f>IF(G2079="Utterance", IF(ISNUMBER(SEARCH("Unrecognized",D2079)), "Unrecognized", IF(ISNUMBER(SEARCH("Mismatched",D2079)), "Mismatched", IF(ISNUMBER(SEARCH("False Positive",D2079)), "False Positive", "Irrelevant"))), "")</f>
        <v/>
      </c>
      <c r="J2079" s="7" t="s">
        <v>3751</v>
      </c>
      <c r="K2079" s="7" t="s">
        <v>3356</v>
      </c>
      <c r="L2079" s="9">
        <v>44989</v>
      </c>
      <c r="M2079" s="13">
        <v>0.54994212962962963</v>
      </c>
      <c r="N2079" s="14">
        <v>204440003493635</v>
      </c>
      <c r="O2079" s="7">
        <f>IF(LEN(TRIM($A2079))=0,0,LEN($A2079)-LEN(SUBSTITUTE($A2079," ",""))+1)</f>
        <v>1</v>
      </c>
      <c r="P2079">
        <f t="shared" si="32"/>
        <v>46</v>
      </c>
    </row>
    <row r="2080" spans="1:16" ht="48" x14ac:dyDescent="0.2">
      <c r="A2080" s="8" t="s">
        <v>480</v>
      </c>
      <c r="C2080" s="7" t="s">
        <v>4</v>
      </c>
      <c r="K2080" s="7" t="s">
        <v>3356</v>
      </c>
      <c r="L2080" s="9">
        <v>44989</v>
      </c>
      <c r="M2080" s="13">
        <v>0.54994212962962963</v>
      </c>
      <c r="N2080" s="14">
        <v>204440003493635</v>
      </c>
      <c r="P2080" t="str">
        <f t="shared" si="32"/>
        <v/>
      </c>
    </row>
    <row r="2081" spans="1:16" ht="16" x14ac:dyDescent="0.2">
      <c r="A2081" s="8" t="s">
        <v>2079</v>
      </c>
      <c r="C2081" s="7" t="s">
        <v>2</v>
      </c>
      <c r="D2081" s="7" t="s">
        <v>3411</v>
      </c>
      <c r="E2081" s="7" t="str">
        <f>IF(OR(D2081="", D2081="___"),"", LEFT(D2081,FIND(" &gt;",D2081)-1))</f>
        <v>Qualified Success</v>
      </c>
      <c r="F2081" s="7" t="str">
        <f>IF(OR(E2081="Success",E2081="Qualified Success"),"Current",IF(E2081="Failure",IF(RIGHT(D2081,6)="Future","Future",IF(RIGHT(D2081,10)="Irrelevant","Irrelevant","Current")),""))</f>
        <v>Current</v>
      </c>
      <c r="G2081" s="7" t="str">
        <f>IF(OR(ISBLANK(D2081),D2081="Unclassifiable &gt;"),"",IF(ISNUMBER(SEARCH("Utterance",D2081)),"Utterance",IF(ISNUMBER(SEARCH("Response",D2081)),"Response",IF(ISNUMBER(SEARCH("Interaction",D2081)),"Interaction",IF(ISNUMBER(SEARCH("System",D2081)),"System","")))))</f>
        <v>Response</v>
      </c>
      <c r="H2081" s="7" t="str">
        <f>IF(G2081="Utterance", IF(ISNUMBER(SEARCH("Unrecognized",D2081)), "Unrecognized", IF(ISNUMBER(SEARCH("Mismatched",D2081)), "Mismatched", IF(ISNUMBER(SEARCH("False Positive",D2081)), "False Positive", "Irrelevant"))), "")</f>
        <v/>
      </c>
      <c r="J2081" s="7" t="s">
        <v>3751</v>
      </c>
      <c r="K2081" s="7" t="s">
        <v>3356</v>
      </c>
      <c r="L2081" s="9">
        <v>44989</v>
      </c>
      <c r="M2081" s="13">
        <v>0.55008101851851854</v>
      </c>
      <c r="N2081" s="14">
        <v>204440003493635</v>
      </c>
      <c r="O2081" s="7">
        <f>IF(LEN(TRIM($A2081))=0,0,LEN($A2081)-LEN(SUBSTITUTE($A2081," ",""))+1)</f>
        <v>7</v>
      </c>
      <c r="P2081">
        <f t="shared" si="32"/>
        <v>201</v>
      </c>
    </row>
    <row r="2082" spans="1:16" ht="96" x14ac:dyDescent="0.2">
      <c r="A2082" s="8" t="s">
        <v>718</v>
      </c>
      <c r="C2082" s="7" t="s">
        <v>4</v>
      </c>
      <c r="K2082" s="7" t="s">
        <v>3356</v>
      </c>
      <c r="L2082" s="9">
        <v>44989</v>
      </c>
      <c r="M2082" s="13">
        <v>0.55008101851851854</v>
      </c>
      <c r="N2082" s="14">
        <v>204440003493635</v>
      </c>
      <c r="P2082" t="str">
        <f t="shared" si="32"/>
        <v/>
      </c>
    </row>
    <row r="2083" spans="1:16" ht="16" x14ac:dyDescent="0.2">
      <c r="A2083" s="8" t="s">
        <v>158</v>
      </c>
      <c r="C2083" s="7" t="s">
        <v>2</v>
      </c>
      <c r="D2083" s="7" t="s">
        <v>3389</v>
      </c>
      <c r="E2083" s="7" t="str">
        <f>IF(OR(D2083="", D2083="___"),"", LEFT(D2083,FIND(" &gt;",D2083)-1))</f>
        <v>Success</v>
      </c>
      <c r="F2083" s="7" t="str">
        <f>IF(OR(E2083="Success",E2083="Qualified Success"),"Current",IF(E2083="Failure",IF(RIGHT(D2083,6)="Future","Future",IF(RIGHT(D2083,10)="Irrelevant","Irrelevant","Current")),""))</f>
        <v>Current</v>
      </c>
      <c r="G2083" s="7" t="str">
        <f>IF(OR(ISBLANK(D2083),D2083="Unclassifiable &gt;"),"",IF(ISNUMBER(SEARCH("Utterance",D2083)),"Utterance",IF(ISNUMBER(SEARCH("Response",D2083)),"Response",IF(ISNUMBER(SEARCH("Interaction",D2083)),"Interaction",IF(ISNUMBER(SEARCH("System",D2083)),"System","")))))</f>
        <v/>
      </c>
      <c r="H2083" s="7" t="str">
        <f>IF(G2083="Utterance", IF(ISNUMBER(SEARCH("Unrecognized",D2083)), "Unrecognized", IF(ISNUMBER(SEARCH("Mismatched",D2083)), "Mismatched", IF(ISNUMBER(SEARCH("False Positive",D2083)), "False Positive", "Irrelevant"))), "")</f>
        <v/>
      </c>
      <c r="J2083" s="7" t="s">
        <v>3744</v>
      </c>
      <c r="K2083" s="7" t="s">
        <v>3356</v>
      </c>
      <c r="L2083" s="9">
        <v>44989</v>
      </c>
      <c r="M2083" s="13">
        <v>0.55171296296296302</v>
      </c>
      <c r="N2083" s="14">
        <v>204440003510110</v>
      </c>
      <c r="O2083" s="7">
        <f>IF(LEN(TRIM($A2083))=0,0,LEN($A2083)-LEN(SUBSTITUTE($A2083," ",""))+1)</f>
        <v>4</v>
      </c>
      <c r="P2083">
        <f t="shared" si="32"/>
        <v>3411</v>
      </c>
    </row>
    <row r="2084" spans="1:16" ht="128" x14ac:dyDescent="0.2">
      <c r="A2084" s="8" t="s">
        <v>1839</v>
      </c>
      <c r="C2084" s="7" t="s">
        <v>4</v>
      </c>
      <c r="K2084" s="7" t="s">
        <v>3356</v>
      </c>
      <c r="L2084" s="9">
        <v>44989</v>
      </c>
      <c r="M2084" s="13">
        <v>0.55171296296296302</v>
      </c>
      <c r="N2084" s="14">
        <v>204440003510110</v>
      </c>
      <c r="P2084" t="str">
        <f t="shared" si="32"/>
        <v/>
      </c>
    </row>
    <row r="2085" spans="1:16" ht="16" x14ac:dyDescent="0.2">
      <c r="A2085" s="8" t="s">
        <v>158</v>
      </c>
      <c r="C2085" s="7" t="s">
        <v>2</v>
      </c>
      <c r="D2085" s="7" t="s">
        <v>3389</v>
      </c>
      <c r="E2085" s="7" t="str">
        <f>IF(OR(D2085="", D2085="___"),"", LEFT(D2085,FIND(" &gt;",D2085)-1))</f>
        <v>Success</v>
      </c>
      <c r="F2085" s="7" t="str">
        <f>IF(OR(E2085="Success",E2085="Qualified Success"),"Current",IF(E2085="Failure",IF(RIGHT(D2085,6)="Future","Future",IF(RIGHT(D2085,10)="Irrelevant","Irrelevant","Current")),""))</f>
        <v>Current</v>
      </c>
      <c r="G2085" s="7" t="str">
        <f>IF(OR(ISBLANK(D2085),D2085="Unclassifiable &gt;"),"",IF(ISNUMBER(SEARCH("Utterance",D2085)),"Utterance",IF(ISNUMBER(SEARCH("Response",D2085)),"Response",IF(ISNUMBER(SEARCH("Interaction",D2085)),"Interaction",IF(ISNUMBER(SEARCH("System",D2085)),"System","")))))</f>
        <v/>
      </c>
      <c r="H2085" s="7" t="str">
        <f>IF(G2085="Utterance", IF(ISNUMBER(SEARCH("Unrecognized",D2085)), "Unrecognized", IF(ISNUMBER(SEARCH("Mismatched",D2085)), "Mismatched", IF(ISNUMBER(SEARCH("False Positive",D2085)), "False Positive", "Irrelevant"))), "")</f>
        <v/>
      </c>
      <c r="J2085" s="7" t="s">
        <v>3744</v>
      </c>
      <c r="K2085" s="7" t="s">
        <v>3356</v>
      </c>
      <c r="L2085" s="9">
        <v>44989</v>
      </c>
      <c r="M2085" s="13">
        <v>0.55361111111111116</v>
      </c>
      <c r="N2085" s="14">
        <v>513003465414368</v>
      </c>
      <c r="O2085" s="7">
        <f>IF(LEN(TRIM($A2085))=0,0,LEN($A2085)-LEN(SUBSTITUTE($A2085," ",""))+1)</f>
        <v>4</v>
      </c>
      <c r="P2085">
        <f t="shared" si="32"/>
        <v>3411</v>
      </c>
    </row>
    <row r="2086" spans="1:16" ht="128" x14ac:dyDescent="0.2">
      <c r="A2086" s="8" t="s">
        <v>1839</v>
      </c>
      <c r="C2086" s="7" t="s">
        <v>4</v>
      </c>
      <c r="K2086" s="7" t="s">
        <v>3356</v>
      </c>
      <c r="L2086" s="9">
        <v>44989</v>
      </c>
      <c r="M2086" s="13">
        <v>0.55361111111111116</v>
      </c>
      <c r="N2086" s="14">
        <v>513003465414368</v>
      </c>
      <c r="P2086" t="str">
        <f t="shared" si="32"/>
        <v/>
      </c>
    </row>
    <row r="2087" spans="1:16" ht="16" x14ac:dyDescent="0.2">
      <c r="A2087" s="8" t="s">
        <v>396</v>
      </c>
      <c r="C2087" s="7" t="s">
        <v>2</v>
      </c>
      <c r="D2087" s="7" t="s">
        <v>3408</v>
      </c>
      <c r="E2087" s="7" t="str">
        <f>IF(OR(D2087="", D2087="___"),"", LEFT(D2087,FIND(" &gt;",D2087)-1))</f>
        <v>Qualified Success</v>
      </c>
      <c r="F2087" s="7" t="str">
        <f>IF(OR(E2087="Success",E2087="Qualified Success"),"Current",IF(E2087="Failure",IF(RIGHT(D2087,6)="Future","Future",IF(RIGHT(D2087,10)="Irrelevant","Irrelevant","Current")),""))</f>
        <v>Current</v>
      </c>
      <c r="G2087" s="7" t="str">
        <f>IF(OR(ISBLANK(D2087),D2087="Unclassifiable &gt;"),"",IF(ISNUMBER(SEARCH("Utterance",D2087)),"Utterance",IF(ISNUMBER(SEARCH("Response",D2087)),"Response",IF(ISNUMBER(SEARCH("Interaction",D2087)),"Interaction",IF(ISNUMBER(SEARCH("System",D2087)),"System","")))))</f>
        <v>Response</v>
      </c>
      <c r="H2087" s="7" t="str">
        <f>IF(G2087="Utterance", IF(ISNUMBER(SEARCH("Unrecognized",D2087)), "Unrecognized", IF(ISNUMBER(SEARCH("Mismatched",D2087)), "Mismatched", IF(ISNUMBER(SEARCH("False Positive",D2087)), "False Positive", "Irrelevant"))), "")</f>
        <v/>
      </c>
      <c r="J2087" s="7" t="s">
        <v>3431</v>
      </c>
      <c r="K2087" s="7" t="s">
        <v>3356</v>
      </c>
      <c r="L2087" s="9">
        <v>44989</v>
      </c>
      <c r="M2087" s="13">
        <v>0.55386574074074069</v>
      </c>
      <c r="N2087" s="14">
        <v>513003465414368</v>
      </c>
      <c r="O2087" s="7">
        <f>IF(LEN(TRIM($A2087))=0,0,LEN($A2087)-LEN(SUBSTITUTE($A2087," ",""))+1)</f>
        <v>1</v>
      </c>
      <c r="P2087">
        <f t="shared" si="32"/>
        <v>46</v>
      </c>
    </row>
    <row r="2088" spans="1:16" ht="64" x14ac:dyDescent="0.2">
      <c r="A2088" s="8" t="s">
        <v>2012</v>
      </c>
      <c r="C2088" s="7" t="s">
        <v>4</v>
      </c>
      <c r="K2088" s="7" t="s">
        <v>3356</v>
      </c>
      <c r="L2088" s="9">
        <v>44989</v>
      </c>
      <c r="M2088" s="13">
        <v>0.55386574074074069</v>
      </c>
      <c r="N2088" s="14">
        <v>513003465414368</v>
      </c>
      <c r="P2088" t="str">
        <f t="shared" si="32"/>
        <v/>
      </c>
    </row>
    <row r="2089" spans="1:16" ht="16" x14ac:dyDescent="0.2">
      <c r="A2089" s="8" t="s">
        <v>2238</v>
      </c>
      <c r="C2089" s="7" t="s">
        <v>2</v>
      </c>
      <c r="D2089" s="7" t="s">
        <v>3391</v>
      </c>
      <c r="E2089" s="7" t="str">
        <f>IF(OR(D2089="", D2089="___"),"", LEFT(D2089,FIND(" &gt;",D2089)-1))</f>
        <v>Failure</v>
      </c>
      <c r="F2089" s="7" t="str">
        <f>IF(OR(E2089="Success",E2089="Qualified Success"),"Current",IF(E2089="Failure",IF(RIGHT(D2089,6)="Future","Future",IF(RIGHT(D2089,10)="Irrelevant","Irrelevant","Current")),""))</f>
        <v>Current</v>
      </c>
      <c r="G2089" s="7" t="str">
        <f>IF(OR(ISBLANK(D2089),D2089="Unclassifiable &gt;"),"",IF(ISNUMBER(SEARCH("Utterance",D2089)),"Utterance",IF(ISNUMBER(SEARCH("Response",D2089)),"Response",IF(ISNUMBER(SEARCH("Interaction",D2089)),"Interaction",IF(ISNUMBER(SEARCH("System",D2089)),"System","")))))</f>
        <v>Utterance</v>
      </c>
      <c r="H2089" s="7" t="str">
        <f>IF(G2089="Utterance", IF(ISNUMBER(SEARCH("Unrecognized",D2089)), "Unrecognized", IF(ISNUMBER(SEARCH("Mismatched",D2089)), "Mismatched", IF(ISNUMBER(SEARCH("False Positive",D2089)), "False Positive", "Irrelevant"))), "")</f>
        <v>Mismatched</v>
      </c>
      <c r="J2089" s="7" t="s">
        <v>3431</v>
      </c>
      <c r="K2089" s="7" t="s">
        <v>3356</v>
      </c>
      <c r="L2089" s="9">
        <v>44989</v>
      </c>
      <c r="M2089" s="13">
        <v>0.55399305555555556</v>
      </c>
      <c r="N2089" s="14">
        <v>513003465414368</v>
      </c>
      <c r="O2089" s="7">
        <f>IF(LEN(TRIM($A2089))=0,0,LEN($A2089)-LEN(SUBSTITUTE($A2089," ",""))+1)</f>
        <v>2</v>
      </c>
      <c r="P2089">
        <f t="shared" si="32"/>
        <v>705</v>
      </c>
    </row>
    <row r="2090" spans="1:16" ht="48" x14ac:dyDescent="0.2">
      <c r="A2090" s="8" t="s">
        <v>400</v>
      </c>
      <c r="C2090" s="7" t="s">
        <v>4</v>
      </c>
      <c r="K2090" s="7" t="s">
        <v>3356</v>
      </c>
      <c r="L2090" s="9">
        <v>44989</v>
      </c>
      <c r="M2090" s="13">
        <v>0.55399305555555556</v>
      </c>
      <c r="N2090" s="14">
        <v>513003465414368</v>
      </c>
      <c r="P2090" t="str">
        <f t="shared" si="32"/>
        <v/>
      </c>
    </row>
    <row r="2091" spans="1:16" ht="16" x14ac:dyDescent="0.2">
      <c r="A2091" s="8" t="s">
        <v>3323</v>
      </c>
      <c r="C2091" s="7" t="s">
        <v>2</v>
      </c>
      <c r="D2091" s="7" t="s">
        <v>3389</v>
      </c>
      <c r="E2091" s="7" t="str">
        <f>IF(OR(D2091="", D2091="___"),"", LEFT(D2091,FIND(" &gt;",D2091)-1))</f>
        <v>Success</v>
      </c>
      <c r="F2091" s="7" t="str">
        <f>IF(OR(E2091="Success",E2091="Qualified Success"),"Current",IF(E2091="Failure",IF(RIGHT(D2091,6)="Future","Future",IF(RIGHT(D2091,10)="Irrelevant","Irrelevant","Current")),""))</f>
        <v>Current</v>
      </c>
      <c r="G2091" s="7" t="str">
        <f>IF(OR(ISBLANK(D2091),D2091="Unclassifiable &gt;"),"",IF(ISNUMBER(SEARCH("Utterance",D2091)),"Utterance",IF(ISNUMBER(SEARCH("Response",D2091)),"Response",IF(ISNUMBER(SEARCH("Interaction",D2091)),"Interaction",IF(ISNUMBER(SEARCH("System",D2091)),"System","")))))</f>
        <v/>
      </c>
      <c r="H2091" s="7" t="str">
        <f>IF(G2091="Utterance", IF(ISNUMBER(SEARCH("Unrecognized",D2091)), "Unrecognized", IF(ISNUMBER(SEARCH("Mismatched",D2091)), "Mismatched", IF(ISNUMBER(SEARCH("False Positive",D2091)), "False Positive", "Irrelevant"))), "")</f>
        <v/>
      </c>
      <c r="J2091" s="7" t="s">
        <v>3431</v>
      </c>
      <c r="K2091" s="7" t="s">
        <v>3356</v>
      </c>
      <c r="L2091" s="9">
        <v>44989</v>
      </c>
      <c r="M2091" s="13">
        <v>0.55410879629629628</v>
      </c>
      <c r="N2091" s="14">
        <v>513003465414368</v>
      </c>
      <c r="O2091" s="7">
        <f>IF(LEN(TRIM($A2091))=0,0,LEN($A2091)-LEN(SUBSTITUTE($A2091," ",""))+1)</f>
        <v>2</v>
      </c>
      <c r="P2091">
        <f t="shared" si="32"/>
        <v>3411</v>
      </c>
    </row>
    <row r="2092" spans="1:16" ht="112" x14ac:dyDescent="0.2">
      <c r="A2092" s="8" t="s">
        <v>2474</v>
      </c>
      <c r="C2092" s="7" t="s">
        <v>4</v>
      </c>
      <c r="K2092" s="7" t="s">
        <v>3356</v>
      </c>
      <c r="L2092" s="9">
        <v>44989</v>
      </c>
      <c r="M2092" s="13">
        <v>0.55410879629629628</v>
      </c>
      <c r="N2092" s="14">
        <v>513003465414368</v>
      </c>
      <c r="P2092" t="str">
        <f t="shared" si="32"/>
        <v/>
      </c>
    </row>
    <row r="2093" spans="1:16" ht="16" x14ac:dyDescent="0.2">
      <c r="A2093" s="8" t="s">
        <v>3324</v>
      </c>
      <c r="C2093" s="7" t="s">
        <v>2</v>
      </c>
      <c r="D2093" s="7" t="s">
        <v>3389</v>
      </c>
      <c r="E2093" s="7" t="str">
        <f>IF(OR(D2093="", D2093="___"),"", LEFT(D2093,FIND(" &gt;",D2093)-1))</f>
        <v>Success</v>
      </c>
      <c r="F2093" s="7" t="str">
        <f>IF(OR(E2093="Success",E2093="Qualified Success"),"Current",IF(E2093="Failure",IF(RIGHT(D2093,6)="Future","Future",IF(RIGHT(D2093,10)="Irrelevant","Irrelevant","Current")),""))</f>
        <v>Current</v>
      </c>
      <c r="G2093" s="7" t="str">
        <f>IF(OR(ISBLANK(D2093),D2093="Unclassifiable &gt;"),"",IF(ISNUMBER(SEARCH("Utterance",D2093)),"Utterance",IF(ISNUMBER(SEARCH("Response",D2093)),"Response",IF(ISNUMBER(SEARCH("Interaction",D2093)),"Interaction",IF(ISNUMBER(SEARCH("System",D2093)),"System","")))))</f>
        <v/>
      </c>
      <c r="H2093" s="7" t="str">
        <f>IF(G2093="Utterance", IF(ISNUMBER(SEARCH("Unrecognized",D2093)), "Unrecognized", IF(ISNUMBER(SEARCH("Mismatched",D2093)), "Mismatched", IF(ISNUMBER(SEARCH("False Positive",D2093)), "False Positive", "Irrelevant"))), "")</f>
        <v/>
      </c>
      <c r="J2093" s="7" t="s">
        <v>3431</v>
      </c>
      <c r="K2093" s="7" t="s">
        <v>3356</v>
      </c>
      <c r="L2093" s="9">
        <v>44989</v>
      </c>
      <c r="M2093" s="13">
        <v>0.55483796296296295</v>
      </c>
      <c r="N2093" s="14">
        <v>513003465414368</v>
      </c>
      <c r="O2093" s="7">
        <f>IF(LEN(TRIM($A2093))=0,0,LEN($A2093)-LEN(SUBSTITUTE($A2093," ",""))+1)</f>
        <v>3</v>
      </c>
      <c r="P2093">
        <f t="shared" si="32"/>
        <v>3411</v>
      </c>
    </row>
    <row r="2094" spans="1:16" ht="112" x14ac:dyDescent="0.2">
      <c r="A2094" s="8" t="s">
        <v>2622</v>
      </c>
      <c r="C2094" s="7" t="s">
        <v>4</v>
      </c>
      <c r="K2094" s="7" t="s">
        <v>3356</v>
      </c>
      <c r="L2094" s="9">
        <v>44989</v>
      </c>
      <c r="M2094" s="13">
        <v>0.55483796296296295</v>
      </c>
      <c r="N2094" s="14">
        <v>513003465414368</v>
      </c>
      <c r="P2094" t="str">
        <f t="shared" si="32"/>
        <v/>
      </c>
    </row>
    <row r="2095" spans="1:16" ht="16" x14ac:dyDescent="0.2">
      <c r="A2095" s="8" t="s">
        <v>302</v>
      </c>
      <c r="B2095" s="7" t="s">
        <v>3487</v>
      </c>
      <c r="C2095" s="7" t="s">
        <v>2</v>
      </c>
      <c r="D2095" s="7" t="s">
        <v>3389</v>
      </c>
      <c r="E2095" s="7" t="str">
        <f>IF(OR(D2095="", D2095="___"),"", LEFT(D2095,FIND(" &gt;",D2095)-1))</f>
        <v>Success</v>
      </c>
      <c r="F2095" s="7" t="str">
        <f>IF(OR(E2095="Success",E2095="Qualified Success"),"Current",IF(E2095="Failure",IF(RIGHT(D2095,6)="Future","Future",IF(RIGHT(D2095,10)="Irrelevant","Irrelevant","Current")),""))</f>
        <v>Current</v>
      </c>
      <c r="G2095" s="7" t="str">
        <f>IF(OR(ISBLANK(D2095),D2095="Unclassifiable &gt;"),"",IF(ISNUMBER(SEARCH("Utterance",D2095)),"Utterance",IF(ISNUMBER(SEARCH("Response",D2095)),"Response",IF(ISNUMBER(SEARCH("Interaction",D2095)),"Interaction",IF(ISNUMBER(SEARCH("System",D2095)),"System","")))))</f>
        <v/>
      </c>
      <c r="H2095" s="7" t="str">
        <f>IF(G2095="Utterance", IF(ISNUMBER(SEARCH("Unrecognized",D2095)), "Unrecognized", IF(ISNUMBER(SEARCH("Mismatched",D2095)), "Mismatched", IF(ISNUMBER(SEARCH("False Positive",D2095)), "False Positive", "Irrelevant"))), "")</f>
        <v/>
      </c>
      <c r="J2095" s="7" t="s">
        <v>3428</v>
      </c>
      <c r="K2095" s="7" t="s">
        <v>3356</v>
      </c>
      <c r="L2095" s="9">
        <v>44989</v>
      </c>
      <c r="M2095" s="13">
        <v>0.55553240740740739</v>
      </c>
      <c r="N2095" s="14">
        <v>204440003500838</v>
      </c>
      <c r="O2095" s="7">
        <f>IF(LEN(TRIM($A2095))=0,0,LEN($A2095)-LEN(SUBSTITUTE($A2095," ",""))+1)</f>
        <v>3</v>
      </c>
      <c r="P2095">
        <f t="shared" si="32"/>
        <v>3411</v>
      </c>
    </row>
    <row r="2096" spans="1:16" ht="64" x14ac:dyDescent="0.2">
      <c r="A2096" s="8" t="s">
        <v>220</v>
      </c>
      <c r="C2096" s="7" t="s">
        <v>4</v>
      </c>
      <c r="K2096" s="7" t="s">
        <v>3356</v>
      </c>
      <c r="L2096" s="9">
        <v>44989</v>
      </c>
      <c r="M2096" s="13">
        <v>0.55553240740740739</v>
      </c>
      <c r="N2096" s="14">
        <v>204440003500838</v>
      </c>
      <c r="P2096" t="str">
        <f t="shared" si="32"/>
        <v/>
      </c>
    </row>
    <row r="2097" spans="1:16" ht="16" x14ac:dyDescent="0.2">
      <c r="A2097" s="8" t="s">
        <v>2288</v>
      </c>
      <c r="C2097" s="7" t="s">
        <v>2</v>
      </c>
      <c r="D2097" s="7" t="s">
        <v>3411</v>
      </c>
      <c r="E2097" s="7" t="str">
        <f>IF(OR(D2097="", D2097="___"),"", LEFT(D2097,FIND(" &gt;",D2097)-1))</f>
        <v>Qualified Success</v>
      </c>
      <c r="F2097" s="7" t="str">
        <f>IF(OR(E2097="Success",E2097="Qualified Success"),"Current",IF(E2097="Failure",IF(RIGHT(D2097,6)="Future","Future",IF(RIGHT(D2097,10)="Irrelevant","Irrelevant","Current")),""))</f>
        <v>Current</v>
      </c>
      <c r="G2097" s="7" t="str">
        <f>IF(OR(ISBLANK(D2097),D2097="Unclassifiable &gt;"),"",IF(ISNUMBER(SEARCH("Utterance",D2097)),"Utterance",IF(ISNUMBER(SEARCH("Response",D2097)),"Response",IF(ISNUMBER(SEARCH("Interaction",D2097)),"Interaction",IF(ISNUMBER(SEARCH("System",D2097)),"System","")))))</f>
        <v>Response</v>
      </c>
      <c r="H2097" s="7" t="str">
        <f>IF(G2097="Utterance", IF(ISNUMBER(SEARCH("Unrecognized",D2097)), "Unrecognized", IF(ISNUMBER(SEARCH("Mismatched",D2097)), "Mismatched", IF(ISNUMBER(SEARCH("False Positive",D2097)), "False Positive", "Irrelevant"))), "")</f>
        <v/>
      </c>
      <c r="J2097" s="7" t="s">
        <v>3742</v>
      </c>
      <c r="K2097" s="7" t="s">
        <v>3356</v>
      </c>
      <c r="L2097" s="9">
        <v>44989</v>
      </c>
      <c r="M2097" s="13">
        <v>0.55576388888888884</v>
      </c>
      <c r="N2097" s="14">
        <v>204440003500838</v>
      </c>
      <c r="O2097" s="7">
        <f>IF(LEN(TRIM($A2097))=0,0,LEN($A2097)-LEN(SUBSTITUTE($A2097," ",""))+1)</f>
        <v>2</v>
      </c>
      <c r="P2097">
        <f t="shared" si="32"/>
        <v>201</v>
      </c>
    </row>
    <row r="2098" spans="1:16" ht="32" x14ac:dyDescent="0.2">
      <c r="A2098" s="8" t="s">
        <v>884</v>
      </c>
      <c r="C2098" s="7" t="s">
        <v>4</v>
      </c>
      <c r="K2098" s="7" t="s">
        <v>3356</v>
      </c>
      <c r="L2098" s="9">
        <v>44989</v>
      </c>
      <c r="M2098" s="13">
        <v>0.55577546296296299</v>
      </c>
      <c r="N2098" s="14">
        <v>204440003500838</v>
      </c>
      <c r="P2098" t="str">
        <f t="shared" si="32"/>
        <v/>
      </c>
    </row>
    <row r="2099" spans="1:16" ht="16" x14ac:dyDescent="0.2">
      <c r="A2099" s="8" t="s">
        <v>593</v>
      </c>
      <c r="C2099" s="7" t="s">
        <v>2</v>
      </c>
      <c r="D2099" s="7" t="s">
        <v>3389</v>
      </c>
      <c r="E2099" s="7" t="str">
        <f>IF(OR(D2099="", D2099="___"),"", LEFT(D2099,FIND(" &gt;",D2099)-1))</f>
        <v>Success</v>
      </c>
      <c r="F2099" s="7" t="str">
        <f>IF(OR(E2099="Success",E2099="Qualified Success"),"Current",IF(E2099="Failure",IF(RIGHT(D2099,6)="Future","Future",IF(RIGHT(D2099,10)="Irrelevant","Irrelevant","Current")),""))</f>
        <v>Current</v>
      </c>
      <c r="G2099" s="7" t="str">
        <f>IF(OR(ISBLANK(D2099),D2099="Unclassifiable &gt;"),"",IF(ISNUMBER(SEARCH("Utterance",D2099)),"Utterance",IF(ISNUMBER(SEARCH("Response",D2099)),"Response",IF(ISNUMBER(SEARCH("Interaction",D2099)),"Interaction",IF(ISNUMBER(SEARCH("System",D2099)),"System","")))))</f>
        <v/>
      </c>
      <c r="H2099" s="7" t="str">
        <f>IF(G2099="Utterance", IF(ISNUMBER(SEARCH("Unrecognized",D2099)), "Unrecognized", IF(ISNUMBER(SEARCH("Mismatched",D2099)), "Mismatched", IF(ISNUMBER(SEARCH("False Positive",D2099)), "False Positive", "Irrelevant"))), "")</f>
        <v/>
      </c>
      <c r="J2099" s="7" t="s">
        <v>3743</v>
      </c>
      <c r="K2099" s="7" t="s">
        <v>3356</v>
      </c>
      <c r="L2099" s="9">
        <v>44989</v>
      </c>
      <c r="M2099" s="13">
        <v>0.56171296296296302</v>
      </c>
      <c r="N2099" s="14">
        <v>513002085959282</v>
      </c>
      <c r="O2099" s="7">
        <f>IF(LEN(TRIM($A2099))=0,0,LEN($A2099)-LEN(SUBSTITUTE($A2099," ",""))+1)</f>
        <v>2</v>
      </c>
      <c r="P2099">
        <f t="shared" si="32"/>
        <v>3411</v>
      </c>
    </row>
    <row r="2100" spans="1:16" ht="224" x14ac:dyDescent="0.2">
      <c r="A2100" s="8" t="s">
        <v>3554</v>
      </c>
      <c r="C2100" s="7" t="s">
        <v>4</v>
      </c>
      <c r="K2100" s="7" t="s">
        <v>3356</v>
      </c>
      <c r="L2100" s="9">
        <v>44989</v>
      </c>
      <c r="M2100" s="13">
        <v>0.56201388888888892</v>
      </c>
      <c r="N2100" s="14">
        <v>513002085959282</v>
      </c>
      <c r="P2100" t="str">
        <f t="shared" si="32"/>
        <v/>
      </c>
    </row>
    <row r="2101" spans="1:16" ht="16" x14ac:dyDescent="0.2">
      <c r="A2101" s="8" t="s">
        <v>2473</v>
      </c>
      <c r="C2101" s="7" t="s">
        <v>2</v>
      </c>
      <c r="D2101" s="7" t="s">
        <v>3391</v>
      </c>
      <c r="E2101" s="7" t="str">
        <f>IF(OR(D2101="", D2101="___"),"", LEFT(D2101,FIND(" &gt;",D2101)-1))</f>
        <v>Failure</v>
      </c>
      <c r="F2101" s="7" t="str">
        <f>IF(OR(E2101="Success",E2101="Qualified Success"),"Current",IF(E2101="Failure",IF(RIGHT(D2101,6)="Future","Future",IF(RIGHT(D2101,10)="Irrelevant","Irrelevant","Current")),""))</f>
        <v>Current</v>
      </c>
      <c r="G2101" s="7" t="str">
        <f>IF(OR(ISBLANK(D2101),D2101="Unclassifiable &gt;"),"",IF(ISNUMBER(SEARCH("Utterance",D2101)),"Utterance",IF(ISNUMBER(SEARCH("Response",D2101)),"Response",IF(ISNUMBER(SEARCH("Interaction",D2101)),"Interaction",IF(ISNUMBER(SEARCH("System",D2101)),"System","")))))</f>
        <v>Utterance</v>
      </c>
      <c r="H2101" s="7" t="str">
        <f>IF(G2101="Utterance", IF(ISNUMBER(SEARCH("Unrecognized",D2101)), "Unrecognized", IF(ISNUMBER(SEARCH("Mismatched",D2101)), "Mismatched", IF(ISNUMBER(SEARCH("False Positive",D2101)), "False Positive", "Irrelevant"))), "")</f>
        <v>Mismatched</v>
      </c>
      <c r="J2101" s="7" t="s">
        <v>3750</v>
      </c>
      <c r="K2101" s="7" t="s">
        <v>3356</v>
      </c>
      <c r="L2101" s="9">
        <v>44989</v>
      </c>
      <c r="M2101" s="13">
        <v>0.56465277777777778</v>
      </c>
      <c r="N2101" s="14">
        <v>204440003507683</v>
      </c>
      <c r="O2101" s="7">
        <f>IF(LEN(TRIM($A2101))=0,0,LEN($A2101)-LEN(SUBSTITUTE($A2101," ",""))+1)</f>
        <v>27</v>
      </c>
      <c r="P2101">
        <f t="shared" si="32"/>
        <v>705</v>
      </c>
    </row>
    <row r="2102" spans="1:16" ht="96" x14ac:dyDescent="0.2">
      <c r="A2102" s="8" t="s">
        <v>1885</v>
      </c>
      <c r="C2102" s="7" t="s">
        <v>4</v>
      </c>
      <c r="K2102" s="7" t="s">
        <v>3356</v>
      </c>
      <c r="L2102" s="9">
        <v>44989</v>
      </c>
      <c r="M2102" s="13">
        <v>0.56465277777777778</v>
      </c>
      <c r="N2102" s="14">
        <v>204440003507683</v>
      </c>
      <c r="P2102" t="str">
        <f t="shared" si="32"/>
        <v/>
      </c>
    </row>
    <row r="2103" spans="1:16" ht="16" x14ac:dyDescent="0.2">
      <c r="A2103" s="8" t="s">
        <v>2471</v>
      </c>
      <c r="C2103" s="7" t="s">
        <v>2</v>
      </c>
      <c r="D2103" s="7" t="s">
        <v>3391</v>
      </c>
      <c r="E2103" s="7" t="str">
        <f>IF(OR(D2103="", D2103="___"),"", LEFT(D2103,FIND(" &gt;",D2103)-1))</f>
        <v>Failure</v>
      </c>
      <c r="F2103" s="7" t="str">
        <f>IF(OR(E2103="Success",E2103="Qualified Success"),"Current",IF(E2103="Failure",IF(RIGHT(D2103,6)="Future","Future",IF(RIGHT(D2103,10)="Irrelevant","Irrelevant","Current")),""))</f>
        <v>Current</v>
      </c>
      <c r="G2103" s="7" t="str">
        <f>IF(OR(ISBLANK(D2103),D2103="Unclassifiable &gt;"),"",IF(ISNUMBER(SEARCH("Utterance",D2103)),"Utterance",IF(ISNUMBER(SEARCH("Response",D2103)),"Response",IF(ISNUMBER(SEARCH("Interaction",D2103)),"Interaction",IF(ISNUMBER(SEARCH("System",D2103)),"System","")))))</f>
        <v>Utterance</v>
      </c>
      <c r="H2103" s="7" t="str">
        <f>IF(G2103="Utterance", IF(ISNUMBER(SEARCH("Unrecognized",D2103)), "Unrecognized", IF(ISNUMBER(SEARCH("Mismatched",D2103)), "Mismatched", IF(ISNUMBER(SEARCH("False Positive",D2103)), "False Positive", "Irrelevant"))), "")</f>
        <v>Mismatched</v>
      </c>
      <c r="J2103" s="7" t="s">
        <v>3741</v>
      </c>
      <c r="K2103" s="7" t="s">
        <v>3356</v>
      </c>
      <c r="L2103" s="9">
        <v>44989</v>
      </c>
      <c r="M2103" s="13">
        <v>0.5660532407407407</v>
      </c>
      <c r="N2103" s="14">
        <v>204440003507683</v>
      </c>
      <c r="O2103" s="7">
        <f>IF(LEN(TRIM($A2103))=0,0,LEN($A2103)-LEN(SUBSTITUTE($A2103," ",""))+1)</f>
        <v>10</v>
      </c>
      <c r="P2103">
        <f t="shared" si="32"/>
        <v>705</v>
      </c>
    </row>
    <row r="2104" spans="1:16" ht="176" x14ac:dyDescent="0.2">
      <c r="A2104" s="8" t="s">
        <v>417</v>
      </c>
      <c r="C2104" s="7" t="s">
        <v>4</v>
      </c>
      <c r="K2104" s="7" t="s">
        <v>3356</v>
      </c>
      <c r="L2104" s="9">
        <v>44989</v>
      </c>
      <c r="M2104" s="13">
        <v>0.5660532407407407</v>
      </c>
      <c r="N2104" s="14">
        <v>204440003507683</v>
      </c>
      <c r="P2104" t="str">
        <f t="shared" si="32"/>
        <v/>
      </c>
    </row>
    <row r="2105" spans="1:16" ht="16" x14ac:dyDescent="0.2">
      <c r="A2105" s="8" t="s">
        <v>2472</v>
      </c>
      <c r="C2105" s="7" t="s">
        <v>2</v>
      </c>
      <c r="D2105" s="7" t="s">
        <v>3389</v>
      </c>
      <c r="E2105" s="7" t="str">
        <f>IF(OR(D2105="", D2105="___"),"", LEFT(D2105,FIND(" &gt;",D2105)-1))</f>
        <v>Success</v>
      </c>
      <c r="F2105" s="7" t="str">
        <f>IF(OR(E2105="Success",E2105="Qualified Success"),"Current",IF(E2105="Failure",IF(RIGHT(D2105,6)="Future","Future",IF(RIGHT(D2105,10)="Irrelevant","Irrelevant","Current")),""))</f>
        <v>Current</v>
      </c>
      <c r="G2105" s="7" t="str">
        <f>IF(OR(ISBLANK(D2105),D2105="Unclassifiable &gt;"),"",IF(ISNUMBER(SEARCH("Utterance",D2105)),"Utterance",IF(ISNUMBER(SEARCH("Response",D2105)),"Response",IF(ISNUMBER(SEARCH("Interaction",D2105)),"Interaction",IF(ISNUMBER(SEARCH("System",D2105)),"System","")))))</f>
        <v/>
      </c>
      <c r="H2105" s="7" t="str">
        <f>IF(G2105="Utterance", IF(ISNUMBER(SEARCH("Unrecognized",D2105)), "Unrecognized", IF(ISNUMBER(SEARCH("Mismatched",D2105)), "Mismatched", IF(ISNUMBER(SEARCH("False Positive",D2105)), "False Positive", "Irrelevant"))), "")</f>
        <v/>
      </c>
      <c r="J2105" s="7" t="s">
        <v>3741</v>
      </c>
      <c r="K2105" s="7" t="s">
        <v>3356</v>
      </c>
      <c r="L2105" s="9">
        <v>44989</v>
      </c>
      <c r="M2105" s="13">
        <v>0.56674768518518526</v>
      </c>
      <c r="N2105" s="14">
        <v>204440003507683</v>
      </c>
      <c r="O2105" s="7">
        <f>IF(LEN(TRIM($A2105))=0,0,LEN($A2105)-LEN(SUBSTITUTE($A2105," ",""))+1)</f>
        <v>18</v>
      </c>
      <c r="P2105">
        <f t="shared" si="32"/>
        <v>3411</v>
      </c>
    </row>
    <row r="2106" spans="1:16" ht="144" x14ac:dyDescent="0.2">
      <c r="A2106" s="8" t="s">
        <v>250</v>
      </c>
      <c r="C2106" s="7" t="s">
        <v>4</v>
      </c>
      <c r="K2106" s="7" t="s">
        <v>3356</v>
      </c>
      <c r="L2106" s="9">
        <v>44989</v>
      </c>
      <c r="M2106" s="13">
        <v>0.5667592592592593</v>
      </c>
      <c r="N2106" s="14">
        <v>204440003507683</v>
      </c>
      <c r="P2106" t="str">
        <f t="shared" si="32"/>
        <v/>
      </c>
    </row>
    <row r="2107" spans="1:16" ht="16" x14ac:dyDescent="0.2">
      <c r="A2107" s="8" t="s">
        <v>3295</v>
      </c>
      <c r="C2107" s="7" t="s">
        <v>2</v>
      </c>
      <c r="D2107" s="7" t="s">
        <v>3389</v>
      </c>
      <c r="E2107" s="7" t="str">
        <f>IF(OR(D2107="", D2107="___"),"", LEFT(D2107,FIND(" &gt;",D2107)-1))</f>
        <v>Success</v>
      </c>
      <c r="F2107" s="7" t="str">
        <f>IF(OR(E2107="Success",E2107="Qualified Success"),"Current",IF(E2107="Failure",IF(RIGHT(D2107,6)="Future","Future",IF(RIGHT(D2107,10)="Irrelevant","Irrelevant","Current")),""))</f>
        <v>Current</v>
      </c>
      <c r="G2107" s="7" t="str">
        <f>IF(OR(ISBLANK(D2107),D2107="Unclassifiable &gt;"),"",IF(ISNUMBER(SEARCH("Utterance",D2107)),"Utterance",IF(ISNUMBER(SEARCH("Response",D2107)),"Response",IF(ISNUMBER(SEARCH("Interaction",D2107)),"Interaction",IF(ISNUMBER(SEARCH("System",D2107)),"System","")))))</f>
        <v/>
      </c>
      <c r="H2107" s="7" t="str">
        <f>IF(G2107="Utterance", IF(ISNUMBER(SEARCH("Unrecognized",D2107)), "Unrecognized", IF(ISNUMBER(SEARCH("Mismatched",D2107)), "Mismatched", IF(ISNUMBER(SEARCH("False Positive",D2107)), "False Positive", "Irrelevant"))), "")</f>
        <v/>
      </c>
      <c r="J2107" s="7" t="s">
        <v>3434</v>
      </c>
      <c r="K2107" s="7" t="s">
        <v>3356</v>
      </c>
      <c r="L2107" s="9">
        <v>44989</v>
      </c>
      <c r="M2107" s="13">
        <v>0.57188657407407406</v>
      </c>
      <c r="N2107" s="14">
        <v>513003504050751</v>
      </c>
      <c r="O2107" s="7">
        <f>IF(LEN(TRIM($A2107))=0,0,LEN($A2107)-LEN(SUBSTITUTE($A2107," ",""))+1)</f>
        <v>3</v>
      </c>
      <c r="P2107">
        <f t="shared" si="32"/>
        <v>3411</v>
      </c>
    </row>
    <row r="2108" spans="1:16" ht="64" x14ac:dyDescent="0.2">
      <c r="A2108" s="8" t="s">
        <v>331</v>
      </c>
      <c r="C2108" s="7" t="s">
        <v>4</v>
      </c>
      <c r="K2108" s="7" t="s">
        <v>3356</v>
      </c>
      <c r="L2108" s="9">
        <v>44989</v>
      </c>
      <c r="M2108" s="13">
        <v>0.57188657407407406</v>
      </c>
      <c r="N2108" s="14">
        <v>513003504050751</v>
      </c>
      <c r="P2108" t="str">
        <f t="shared" si="32"/>
        <v/>
      </c>
    </row>
    <row r="2109" spans="1:16" ht="16" x14ac:dyDescent="0.2">
      <c r="A2109" s="8" t="s">
        <v>2486</v>
      </c>
      <c r="C2109" s="7" t="s">
        <v>2</v>
      </c>
      <c r="D2109" s="7" t="s">
        <v>3389</v>
      </c>
      <c r="E2109" s="7" t="str">
        <f>IF(OR(D2109="", D2109="___"),"", LEFT(D2109,FIND(" &gt;",D2109)-1))</f>
        <v>Success</v>
      </c>
      <c r="F2109" s="7" t="str">
        <f>IF(OR(E2109="Success",E2109="Qualified Success"),"Current",IF(E2109="Failure",IF(RIGHT(D2109,6)="Future","Future",IF(RIGHT(D2109,10)="Irrelevant","Irrelevant","Current")),""))</f>
        <v>Current</v>
      </c>
      <c r="G2109" s="7" t="str">
        <f>IF(OR(ISBLANK(D2109),D2109="Unclassifiable &gt;"),"",IF(ISNUMBER(SEARCH("Utterance",D2109)),"Utterance",IF(ISNUMBER(SEARCH("Response",D2109)),"Response",IF(ISNUMBER(SEARCH("Interaction",D2109)),"Interaction",IF(ISNUMBER(SEARCH("System",D2109)),"System","")))))</f>
        <v/>
      </c>
      <c r="H2109" s="7" t="str">
        <f>IF(G2109="Utterance", IF(ISNUMBER(SEARCH("Unrecognized",D2109)), "Unrecognized", IF(ISNUMBER(SEARCH("Mismatched",D2109)), "Mismatched", IF(ISNUMBER(SEARCH("False Positive",D2109)), "False Positive", "Irrelevant"))), "")</f>
        <v/>
      </c>
      <c r="J2109" s="7" t="s">
        <v>3758</v>
      </c>
      <c r="K2109" s="7" t="s">
        <v>3356</v>
      </c>
      <c r="L2109" s="9">
        <v>44989</v>
      </c>
      <c r="M2109" s="13">
        <v>0.57431712962962966</v>
      </c>
      <c r="N2109" s="14">
        <v>204440003508559</v>
      </c>
      <c r="O2109" s="7">
        <f>IF(LEN(TRIM($A2109))=0,0,LEN($A2109)-LEN(SUBSTITUTE($A2109," ",""))+1)</f>
        <v>5</v>
      </c>
      <c r="P2109">
        <f t="shared" si="32"/>
        <v>3411</v>
      </c>
    </row>
    <row r="2110" spans="1:16" ht="96" x14ac:dyDescent="0.2">
      <c r="A2110" s="8" t="s">
        <v>1885</v>
      </c>
      <c r="C2110" s="7" t="s">
        <v>4</v>
      </c>
      <c r="K2110" s="7" t="s">
        <v>3356</v>
      </c>
      <c r="L2110" s="9">
        <v>44989</v>
      </c>
      <c r="M2110" s="13">
        <v>0.57431712962962966</v>
      </c>
      <c r="N2110" s="14">
        <v>204440003508559</v>
      </c>
      <c r="P2110" t="str">
        <f t="shared" si="32"/>
        <v/>
      </c>
    </row>
    <row r="2111" spans="1:16" ht="16" x14ac:dyDescent="0.2">
      <c r="A2111" s="8" t="s">
        <v>1856</v>
      </c>
      <c r="C2111" s="7" t="s">
        <v>2</v>
      </c>
      <c r="D2111" s="7" t="s">
        <v>3400</v>
      </c>
      <c r="E2111" s="7" t="str">
        <f>IF(OR(D2111="", D2111="___"),"", LEFT(D2111,FIND(" &gt;",D2111)-1))</f>
        <v>Failure</v>
      </c>
      <c r="F2111" s="7" t="str">
        <f>IF(OR(E2111="Success",E2111="Qualified Success"),"Current",IF(E2111="Failure",IF(RIGHT(D2111,6)="Future","Future",IF(RIGHT(D2111,10)="Irrelevant","Irrelevant","Current")),""))</f>
        <v>Current</v>
      </c>
      <c r="G2111" s="7" t="str">
        <f>IF(OR(ISBLANK(D2111),D2111="Unclassifiable &gt;"),"",IF(ISNUMBER(SEARCH("Utterance",D2111)),"Utterance",IF(ISNUMBER(SEARCH("Response",D2111)),"Response",IF(ISNUMBER(SEARCH("Interaction",D2111)),"Interaction",IF(ISNUMBER(SEARCH("System",D2111)),"System","")))))</f>
        <v>Interaction</v>
      </c>
      <c r="H2111" s="7" t="str">
        <f>IF(G2111="Utterance", IF(ISNUMBER(SEARCH("Unrecognized",D2111)), "Unrecognized", IF(ISNUMBER(SEARCH("Mismatched",D2111)), "Mismatched", IF(ISNUMBER(SEARCH("False Positive",D2111)), "False Positive", "Irrelevant"))), "")</f>
        <v/>
      </c>
      <c r="J2111" s="7" t="s">
        <v>3428</v>
      </c>
      <c r="K2111" s="7" t="s">
        <v>3356</v>
      </c>
      <c r="L2111" s="9">
        <v>44989</v>
      </c>
      <c r="M2111" s="13">
        <v>0.57665509259259262</v>
      </c>
      <c r="N2111" s="14">
        <v>204440003486643</v>
      </c>
      <c r="O2111" s="7">
        <f>IF(LEN(TRIM($A2111))=0,0,LEN($A2111)-LEN(SUBSTITUTE($A2111," ",""))+1)</f>
        <v>2</v>
      </c>
      <c r="P2111">
        <f t="shared" si="32"/>
        <v>412</v>
      </c>
    </row>
    <row r="2112" spans="1:16" ht="224" x14ac:dyDescent="0.2">
      <c r="A2112" s="8" t="s">
        <v>1857</v>
      </c>
      <c r="C2112" s="7" t="s">
        <v>4</v>
      </c>
      <c r="K2112" s="7" t="s">
        <v>3356</v>
      </c>
      <c r="L2112" s="9">
        <v>44989</v>
      </c>
      <c r="M2112" s="13">
        <v>0.57665509259259262</v>
      </c>
      <c r="N2112" s="14">
        <v>204440003486643</v>
      </c>
      <c r="P2112" t="str">
        <f t="shared" si="32"/>
        <v/>
      </c>
    </row>
    <row r="2113" spans="1:16" ht="16" x14ac:dyDescent="0.2">
      <c r="A2113" s="8" t="s">
        <v>1854</v>
      </c>
      <c r="C2113" s="7" t="s">
        <v>2</v>
      </c>
      <c r="D2113" s="7" t="s">
        <v>3389</v>
      </c>
      <c r="E2113" s="7" t="str">
        <f>IF(OR(D2113="", D2113="___"),"", LEFT(D2113,FIND(" &gt;",D2113)-1))</f>
        <v>Success</v>
      </c>
      <c r="F2113" s="7" t="str">
        <f>IF(OR(E2113="Success",E2113="Qualified Success"),"Current",IF(E2113="Failure",IF(RIGHT(D2113,6)="Future","Future",IF(RIGHT(D2113,10)="Irrelevant","Irrelevant","Current")),""))</f>
        <v>Current</v>
      </c>
      <c r="G2113" s="7" t="str">
        <f>IF(OR(ISBLANK(D2113),D2113="Unclassifiable &gt;"),"",IF(ISNUMBER(SEARCH("Utterance",D2113)),"Utterance",IF(ISNUMBER(SEARCH("Response",D2113)),"Response",IF(ISNUMBER(SEARCH("Interaction",D2113)),"Interaction",IF(ISNUMBER(SEARCH("System",D2113)),"System","")))))</f>
        <v/>
      </c>
      <c r="H2113" s="7" t="str">
        <f>IF(G2113="Utterance", IF(ISNUMBER(SEARCH("Unrecognized",D2113)), "Unrecognized", IF(ISNUMBER(SEARCH("Mismatched",D2113)), "Mismatched", IF(ISNUMBER(SEARCH("False Positive",D2113)), "False Positive", "Irrelevant"))), "")</f>
        <v/>
      </c>
      <c r="J2113" s="7" t="s">
        <v>3434</v>
      </c>
      <c r="K2113" s="7" t="s">
        <v>3356</v>
      </c>
      <c r="L2113" s="9">
        <v>44989</v>
      </c>
      <c r="M2113" s="13">
        <v>0.57699074074074075</v>
      </c>
      <c r="N2113" s="14">
        <v>204440003486643</v>
      </c>
      <c r="O2113" s="7">
        <f>IF(LEN(TRIM($A2113))=0,0,LEN($A2113)-LEN(SUBSTITUTE($A2113," ",""))+1)</f>
        <v>1</v>
      </c>
      <c r="P2113">
        <f t="shared" si="32"/>
        <v>3411</v>
      </c>
    </row>
    <row r="2114" spans="1:16" ht="64" x14ac:dyDescent="0.2">
      <c r="A2114" s="8" t="s">
        <v>1855</v>
      </c>
      <c r="C2114" s="7" t="s">
        <v>4</v>
      </c>
      <c r="K2114" s="7" t="s">
        <v>3356</v>
      </c>
      <c r="L2114" s="9">
        <v>44989</v>
      </c>
      <c r="M2114" s="13">
        <v>0.57699074074074075</v>
      </c>
      <c r="N2114" s="14">
        <v>204440003486643</v>
      </c>
      <c r="P2114" t="str">
        <f t="shared" si="32"/>
        <v/>
      </c>
    </row>
    <row r="2115" spans="1:16" ht="16" x14ac:dyDescent="0.2">
      <c r="A2115" s="8" t="s">
        <v>3099</v>
      </c>
      <c r="C2115" s="7" t="s">
        <v>2</v>
      </c>
      <c r="D2115" s="7" t="s">
        <v>3389</v>
      </c>
      <c r="E2115" s="7" t="str">
        <f>IF(OR(D2115="", D2115="___"),"", LEFT(D2115,FIND(" &gt;",D2115)-1))</f>
        <v>Success</v>
      </c>
      <c r="F2115" s="7" t="str">
        <f>IF(OR(E2115="Success",E2115="Qualified Success"),"Current",IF(E2115="Failure",IF(RIGHT(D2115,6)="Future","Future",IF(RIGHT(D2115,10)="Irrelevant","Irrelevant","Current")),""))</f>
        <v>Current</v>
      </c>
      <c r="G2115" s="7" t="str">
        <f>IF(OR(ISBLANK(D2115),D2115="Unclassifiable &gt;"),"",IF(ISNUMBER(SEARCH("Utterance",D2115)),"Utterance",IF(ISNUMBER(SEARCH("Response",D2115)),"Response",IF(ISNUMBER(SEARCH("Interaction",D2115)),"Interaction",IF(ISNUMBER(SEARCH("System",D2115)),"System","")))))</f>
        <v/>
      </c>
      <c r="H2115" s="7" t="str">
        <f>IF(G2115="Utterance", IF(ISNUMBER(SEARCH("Unrecognized",D2115)), "Unrecognized", IF(ISNUMBER(SEARCH("Mismatched",D2115)), "Mismatched", IF(ISNUMBER(SEARCH("False Positive",D2115)), "False Positive", "Irrelevant"))), "")</f>
        <v/>
      </c>
      <c r="J2115" s="7" t="s">
        <v>3748</v>
      </c>
      <c r="K2115" s="7" t="s">
        <v>3356</v>
      </c>
      <c r="L2115" s="9">
        <v>44989</v>
      </c>
      <c r="M2115" s="13">
        <v>0.57770833333333338</v>
      </c>
      <c r="N2115" s="14">
        <v>513002337266238</v>
      </c>
      <c r="O2115" s="7">
        <f>IF(LEN(TRIM($A2115))=0,0,LEN($A2115)-LEN(SUBSTITUTE($A2115," ",""))+1)</f>
        <v>2</v>
      </c>
      <c r="P2115">
        <f t="shared" ref="P2115:P2178" si="33">IF(D2115="", "", COUNTIF($D$1:$D$12000, D2115))</f>
        <v>3411</v>
      </c>
    </row>
    <row r="2116" spans="1:16" ht="112" x14ac:dyDescent="0.2">
      <c r="A2116" s="8" t="s">
        <v>321</v>
      </c>
      <c r="C2116" s="7" t="s">
        <v>4</v>
      </c>
      <c r="K2116" s="7" t="s">
        <v>3356</v>
      </c>
      <c r="L2116" s="9">
        <v>44989</v>
      </c>
      <c r="M2116" s="13">
        <v>0.57770833333333338</v>
      </c>
      <c r="N2116" s="14">
        <v>513002337266238</v>
      </c>
      <c r="P2116" t="str">
        <f t="shared" si="33"/>
        <v/>
      </c>
    </row>
    <row r="2117" spans="1:16" ht="16" x14ac:dyDescent="0.2">
      <c r="A2117" s="8" t="s">
        <v>396</v>
      </c>
      <c r="C2117" s="7" t="s">
        <v>2</v>
      </c>
      <c r="D2117" s="7" t="s">
        <v>3408</v>
      </c>
      <c r="E2117" s="7" t="str">
        <f>IF(OR(D2117="", D2117="___"),"", LEFT(D2117,FIND(" &gt;",D2117)-1))</f>
        <v>Qualified Success</v>
      </c>
      <c r="F2117" s="7" t="str">
        <f>IF(OR(E2117="Success",E2117="Qualified Success"),"Current",IF(E2117="Failure",IF(RIGHT(D2117,6)="Future","Future",IF(RIGHT(D2117,10)="Irrelevant","Irrelevant","Current")),""))</f>
        <v>Current</v>
      </c>
      <c r="G2117" s="7" t="str">
        <f>IF(OR(ISBLANK(D2117),D2117="Unclassifiable &gt;"),"",IF(ISNUMBER(SEARCH("Utterance",D2117)),"Utterance",IF(ISNUMBER(SEARCH("Response",D2117)),"Response",IF(ISNUMBER(SEARCH("Interaction",D2117)),"Interaction",IF(ISNUMBER(SEARCH("System",D2117)),"System","")))))</f>
        <v>Response</v>
      </c>
      <c r="H2117" s="7" t="str">
        <f>IF(G2117="Utterance", IF(ISNUMBER(SEARCH("Unrecognized",D2117)), "Unrecognized", IF(ISNUMBER(SEARCH("Mismatched",D2117)), "Mismatched", IF(ISNUMBER(SEARCH("False Positive",D2117)), "False Positive", "Irrelevant"))), "")</f>
        <v/>
      </c>
      <c r="J2117" s="7" t="s">
        <v>3431</v>
      </c>
      <c r="K2117" s="7" t="s">
        <v>3356</v>
      </c>
      <c r="L2117" s="9">
        <v>44989</v>
      </c>
      <c r="M2117" s="13">
        <v>0.57998842592592592</v>
      </c>
      <c r="N2117" s="14">
        <v>513003370473607</v>
      </c>
      <c r="O2117" s="7">
        <f>IF(LEN(TRIM($A2117))=0,0,LEN($A2117)-LEN(SUBSTITUTE($A2117," ",""))+1)</f>
        <v>1</v>
      </c>
      <c r="P2117">
        <f t="shared" si="33"/>
        <v>46</v>
      </c>
    </row>
    <row r="2118" spans="1:16" ht="64" x14ac:dyDescent="0.2">
      <c r="A2118" s="8" t="s">
        <v>2012</v>
      </c>
      <c r="C2118" s="7" t="s">
        <v>4</v>
      </c>
      <c r="K2118" s="7" t="s">
        <v>3356</v>
      </c>
      <c r="L2118" s="9">
        <v>44989</v>
      </c>
      <c r="M2118" s="13">
        <v>0.57998842592592592</v>
      </c>
      <c r="N2118" s="14">
        <v>513003370473607</v>
      </c>
      <c r="P2118" t="str">
        <f t="shared" si="33"/>
        <v/>
      </c>
    </row>
    <row r="2119" spans="1:16" ht="16" x14ac:dyDescent="0.2">
      <c r="A2119" s="8" t="s">
        <v>380</v>
      </c>
      <c r="C2119" s="7" t="s">
        <v>2</v>
      </c>
      <c r="D2119" s="7" t="s">
        <v>3389</v>
      </c>
      <c r="E2119" s="7" t="str">
        <f>IF(OR(D2119="", D2119="___"),"", LEFT(D2119,FIND(" &gt;",D2119)-1))</f>
        <v>Success</v>
      </c>
      <c r="F2119" s="7" t="str">
        <f>IF(OR(E2119="Success",E2119="Qualified Success"),"Current",IF(E2119="Failure",IF(RIGHT(D2119,6)="Future","Future",IF(RIGHT(D2119,10)="Irrelevant","Irrelevant","Current")),""))</f>
        <v>Current</v>
      </c>
      <c r="G2119" s="7" t="str">
        <f>IF(OR(ISBLANK(D2119),D2119="Unclassifiable &gt;"),"",IF(ISNUMBER(SEARCH("Utterance",D2119)),"Utterance",IF(ISNUMBER(SEARCH("Response",D2119)),"Response",IF(ISNUMBER(SEARCH("Interaction",D2119)),"Interaction",IF(ISNUMBER(SEARCH("System",D2119)),"System","")))))</f>
        <v/>
      </c>
      <c r="H2119" s="7" t="str">
        <f>IF(G2119="Utterance", IF(ISNUMBER(SEARCH("Unrecognized",D2119)), "Unrecognized", IF(ISNUMBER(SEARCH("Mismatched",D2119)), "Mismatched", IF(ISNUMBER(SEARCH("False Positive",D2119)), "False Positive", "Irrelevant"))), "")</f>
        <v/>
      </c>
      <c r="J2119" s="7" t="s">
        <v>3756</v>
      </c>
      <c r="K2119" s="7" t="s">
        <v>3356</v>
      </c>
      <c r="L2119" s="9">
        <v>44989</v>
      </c>
      <c r="M2119" s="13">
        <v>0.58138888888888884</v>
      </c>
      <c r="N2119" s="14">
        <v>204440003504361</v>
      </c>
      <c r="O2119" s="7">
        <f>IF(LEN(TRIM($A2119))=0,0,LEN($A2119)-LEN(SUBSTITUTE($A2119," ",""))+1)</f>
        <v>4</v>
      </c>
      <c r="P2119">
        <f t="shared" si="33"/>
        <v>3411</v>
      </c>
    </row>
    <row r="2120" spans="1:16" ht="144" x14ac:dyDescent="0.2">
      <c r="A2120" s="8" t="s">
        <v>2394</v>
      </c>
      <c r="C2120" s="7" t="s">
        <v>4</v>
      </c>
      <c r="K2120" s="7" t="s">
        <v>3356</v>
      </c>
      <c r="L2120" s="9">
        <v>44989</v>
      </c>
      <c r="M2120" s="13">
        <v>0.58141203703703703</v>
      </c>
      <c r="N2120" s="14">
        <v>204440003504361</v>
      </c>
      <c r="P2120" t="str">
        <f t="shared" si="33"/>
        <v/>
      </c>
    </row>
    <row r="2121" spans="1:16" ht="16" x14ac:dyDescent="0.2">
      <c r="A2121" s="8" t="s">
        <v>2324</v>
      </c>
      <c r="C2121" s="7" t="s">
        <v>2</v>
      </c>
      <c r="D2121" s="7" t="s">
        <v>3389</v>
      </c>
      <c r="E2121" s="7" t="str">
        <f>IF(OR(D2121="", D2121="___"),"", LEFT(D2121,FIND(" &gt;",D2121)-1))</f>
        <v>Success</v>
      </c>
      <c r="F2121" s="7" t="str">
        <f>IF(OR(E2121="Success",E2121="Qualified Success"),"Current",IF(E2121="Failure",IF(RIGHT(D2121,6)="Future","Future",IF(RIGHT(D2121,10)="Irrelevant","Irrelevant","Current")),""))</f>
        <v>Current</v>
      </c>
      <c r="G2121" s="7" t="str">
        <f>IF(OR(ISBLANK(D2121),D2121="Unclassifiable &gt;"),"",IF(ISNUMBER(SEARCH("Utterance",D2121)),"Utterance",IF(ISNUMBER(SEARCH("Response",D2121)),"Response",IF(ISNUMBER(SEARCH("Interaction",D2121)),"Interaction",IF(ISNUMBER(SEARCH("System",D2121)),"System","")))))</f>
        <v/>
      </c>
      <c r="H2121" s="7" t="str">
        <f>IF(G2121="Utterance", IF(ISNUMBER(SEARCH("Unrecognized",D2121)), "Unrecognized", IF(ISNUMBER(SEARCH("Mismatched",D2121)), "Mismatched", IF(ISNUMBER(SEARCH("False Positive",D2121)), "False Positive", "Irrelevant"))), "")</f>
        <v/>
      </c>
      <c r="J2121" s="7" t="s">
        <v>3742</v>
      </c>
      <c r="K2121" s="7" t="s">
        <v>3356</v>
      </c>
      <c r="L2121" s="9">
        <v>44989</v>
      </c>
      <c r="M2121" s="13">
        <v>0.58405092592592589</v>
      </c>
      <c r="N2121" s="14">
        <v>204440003502385</v>
      </c>
      <c r="O2121" s="7">
        <f>IF(LEN(TRIM($A2121))=0,0,LEN($A2121)-LEN(SUBSTITUTE($A2121," ",""))+1)</f>
        <v>11</v>
      </c>
      <c r="P2121">
        <f t="shared" si="33"/>
        <v>3411</v>
      </c>
    </row>
    <row r="2122" spans="1:16" ht="224" x14ac:dyDescent="0.2">
      <c r="A2122" s="8" t="s">
        <v>1857</v>
      </c>
      <c r="C2122" s="7" t="s">
        <v>4</v>
      </c>
      <c r="K2122" s="7" t="s">
        <v>3356</v>
      </c>
      <c r="L2122" s="9">
        <v>44989</v>
      </c>
      <c r="M2122" s="13">
        <v>0.58405092592592589</v>
      </c>
      <c r="N2122" s="14">
        <v>204440003502385</v>
      </c>
      <c r="P2122" t="str">
        <f t="shared" si="33"/>
        <v/>
      </c>
    </row>
    <row r="2123" spans="1:16" ht="16" x14ac:dyDescent="0.2">
      <c r="A2123" s="8" t="s">
        <v>1875</v>
      </c>
      <c r="C2123" s="7" t="s">
        <v>2</v>
      </c>
      <c r="D2123" s="7" t="s">
        <v>3389</v>
      </c>
      <c r="E2123" s="7" t="str">
        <f>IF(OR(D2123="", D2123="___"),"", LEFT(D2123,FIND(" &gt;",D2123)-1))</f>
        <v>Success</v>
      </c>
      <c r="F2123" s="7" t="str">
        <f>IF(OR(E2123="Success",E2123="Qualified Success"),"Current",IF(E2123="Failure",IF(RIGHT(D2123,6)="Future","Future",IF(RIGHT(D2123,10)="Irrelevant","Irrelevant","Current")),""))</f>
        <v>Current</v>
      </c>
      <c r="G2123" s="7" t="str">
        <f>IF(OR(ISBLANK(D2123),D2123="Unclassifiable &gt;"),"",IF(ISNUMBER(SEARCH("Utterance",D2123)),"Utterance",IF(ISNUMBER(SEARCH("Response",D2123)),"Response",IF(ISNUMBER(SEARCH("Interaction",D2123)),"Interaction",IF(ISNUMBER(SEARCH("System",D2123)),"System","")))))</f>
        <v/>
      </c>
      <c r="H2123" s="7" t="str">
        <f>IF(G2123="Utterance", IF(ISNUMBER(SEARCH("Unrecognized",D2123)), "Unrecognized", IF(ISNUMBER(SEARCH("Mismatched",D2123)), "Mismatched", IF(ISNUMBER(SEARCH("False Positive",D2123)), "False Positive", "Irrelevant"))), "")</f>
        <v/>
      </c>
      <c r="J2123" s="7" t="s">
        <v>3756</v>
      </c>
      <c r="K2123" s="7" t="s">
        <v>3356</v>
      </c>
      <c r="L2123" s="9">
        <v>44989</v>
      </c>
      <c r="M2123" s="13">
        <v>0.58459490740740738</v>
      </c>
      <c r="N2123" s="14">
        <v>204440003487254</v>
      </c>
      <c r="O2123" s="7">
        <f>IF(LEN(TRIM($A2123))=0,0,LEN($A2123)-LEN(SUBSTITUTE($A2123," ",""))+1)</f>
        <v>11</v>
      </c>
      <c r="P2123">
        <f t="shared" si="33"/>
        <v>3411</v>
      </c>
    </row>
    <row r="2124" spans="1:16" ht="112" x14ac:dyDescent="0.2">
      <c r="A2124" s="8" t="s">
        <v>373</v>
      </c>
      <c r="C2124" s="7" t="s">
        <v>4</v>
      </c>
      <c r="K2124" s="7" t="s">
        <v>3356</v>
      </c>
      <c r="L2124" s="9">
        <v>44989</v>
      </c>
      <c r="M2124" s="13">
        <v>0.58459490740740738</v>
      </c>
      <c r="N2124" s="14">
        <v>204440003487254</v>
      </c>
      <c r="P2124" t="str">
        <f t="shared" si="33"/>
        <v/>
      </c>
    </row>
    <row r="2125" spans="1:16" ht="16" x14ac:dyDescent="0.2">
      <c r="A2125" s="8" t="s">
        <v>3146</v>
      </c>
      <c r="C2125" s="7" t="s">
        <v>2</v>
      </c>
      <c r="D2125" s="7" t="s">
        <v>3389</v>
      </c>
      <c r="E2125" s="7" t="str">
        <f>IF(OR(D2125="", D2125="___"),"", LEFT(D2125,FIND(" &gt;",D2125)-1))</f>
        <v>Success</v>
      </c>
      <c r="F2125" s="7" t="str">
        <f>IF(OR(E2125="Success",E2125="Qualified Success"),"Current",IF(E2125="Failure",IF(RIGHT(D2125,6)="Future","Future",IF(RIGHT(D2125,10)="Irrelevant","Irrelevant","Current")),""))</f>
        <v>Current</v>
      </c>
      <c r="G2125" s="7" t="str">
        <f>IF(OR(ISBLANK(D2125),D2125="Unclassifiable &gt;"),"",IF(ISNUMBER(SEARCH("Utterance",D2125)),"Utterance",IF(ISNUMBER(SEARCH("Response",D2125)),"Response",IF(ISNUMBER(SEARCH("Interaction",D2125)),"Interaction",IF(ISNUMBER(SEARCH("System",D2125)),"System","")))))</f>
        <v/>
      </c>
      <c r="H2125" s="7" t="str">
        <f>IF(G2125="Utterance", IF(ISNUMBER(SEARCH("Unrecognized",D2125)), "Unrecognized", IF(ISNUMBER(SEARCH("Mismatched",D2125)), "Mismatched", IF(ISNUMBER(SEARCH("False Positive",D2125)), "False Positive", "Irrelevant"))), "")</f>
        <v/>
      </c>
      <c r="J2125" s="7" t="s">
        <v>213</v>
      </c>
      <c r="K2125" s="7" t="s">
        <v>3356</v>
      </c>
      <c r="L2125" s="9">
        <v>44989</v>
      </c>
      <c r="M2125" s="13">
        <v>0.58714120370370371</v>
      </c>
      <c r="N2125" s="14">
        <v>513002588567703</v>
      </c>
      <c r="O2125" s="7">
        <f>IF(LEN(TRIM($A2125))=0,0,LEN($A2125)-LEN(SUBSTITUTE($A2125," ",""))+1)</f>
        <v>4</v>
      </c>
      <c r="P2125">
        <f t="shared" si="33"/>
        <v>3411</v>
      </c>
    </row>
    <row r="2126" spans="1:16" ht="112" x14ac:dyDescent="0.2">
      <c r="A2126" s="8" t="s">
        <v>1841</v>
      </c>
      <c r="C2126" s="7" t="s">
        <v>4</v>
      </c>
      <c r="K2126" s="7" t="s">
        <v>3356</v>
      </c>
      <c r="L2126" s="9">
        <v>44989</v>
      </c>
      <c r="M2126" s="13">
        <v>0.58714120370370371</v>
      </c>
      <c r="N2126" s="14">
        <v>513002588567703</v>
      </c>
      <c r="P2126" t="str">
        <f t="shared" si="33"/>
        <v/>
      </c>
    </row>
    <row r="2127" spans="1:16" ht="16" x14ac:dyDescent="0.2">
      <c r="A2127" s="8" t="s">
        <v>1359</v>
      </c>
      <c r="C2127" s="7" t="s">
        <v>2</v>
      </c>
      <c r="D2127" s="7" t="s">
        <v>3389</v>
      </c>
      <c r="E2127" s="7" t="str">
        <f>IF(OR(D2127="", D2127="___"),"", LEFT(D2127,FIND(" &gt;",D2127)-1))</f>
        <v>Success</v>
      </c>
      <c r="F2127" s="7" t="str">
        <f>IF(OR(E2127="Success",E2127="Qualified Success"),"Current",IF(E2127="Failure",IF(RIGHT(D2127,6)="Future","Future",IF(RIGHT(D2127,10)="Irrelevant","Irrelevant","Current")),""))</f>
        <v>Current</v>
      </c>
      <c r="G2127" s="7" t="str">
        <f>IF(OR(ISBLANK(D2127),D2127="Unclassifiable &gt;"),"",IF(ISNUMBER(SEARCH("Utterance",D2127)),"Utterance",IF(ISNUMBER(SEARCH("Response",D2127)),"Response",IF(ISNUMBER(SEARCH("Interaction",D2127)),"Interaction",IF(ISNUMBER(SEARCH("System",D2127)),"System","")))))</f>
        <v/>
      </c>
      <c r="H2127" s="7" t="str">
        <f>IF(G2127="Utterance", IF(ISNUMBER(SEARCH("Unrecognized",D2127)), "Unrecognized", IF(ISNUMBER(SEARCH("Mismatched",D2127)), "Mismatched", IF(ISNUMBER(SEARCH("False Positive",D2127)), "False Positive", "Irrelevant"))), "")</f>
        <v/>
      </c>
      <c r="J2127" s="7" t="s">
        <v>3741</v>
      </c>
      <c r="K2127" s="7" t="s">
        <v>3356</v>
      </c>
      <c r="L2127" s="9">
        <v>44989</v>
      </c>
      <c r="M2127" s="13">
        <v>0.59239583333333334</v>
      </c>
      <c r="N2127" s="14">
        <v>202000450447912</v>
      </c>
      <c r="O2127" s="7">
        <f>IF(LEN(TRIM($A2127))=0,0,LEN($A2127)-LEN(SUBSTITUTE($A2127," ",""))+1)</f>
        <v>3</v>
      </c>
      <c r="P2127">
        <f t="shared" si="33"/>
        <v>3411</v>
      </c>
    </row>
    <row r="2128" spans="1:16" ht="160" x14ac:dyDescent="0.2">
      <c r="A2128" s="8" t="s">
        <v>2901</v>
      </c>
      <c r="C2128" s="7" t="s">
        <v>4</v>
      </c>
      <c r="K2128" s="7" t="s">
        <v>3356</v>
      </c>
      <c r="L2128" s="9">
        <v>44989</v>
      </c>
      <c r="M2128" s="13">
        <v>0.59244212962962961</v>
      </c>
      <c r="N2128" s="14">
        <v>202000450447912</v>
      </c>
      <c r="P2128" t="str">
        <f t="shared" si="33"/>
        <v/>
      </c>
    </row>
    <row r="2129" spans="1:16" ht="16" x14ac:dyDescent="0.2">
      <c r="A2129" s="8" t="s">
        <v>249</v>
      </c>
      <c r="C2129" s="7" t="s">
        <v>2</v>
      </c>
      <c r="D2129" s="7" t="s">
        <v>3389</v>
      </c>
      <c r="E2129" s="7" t="str">
        <f>IF(OR(D2129="", D2129="___"),"", LEFT(D2129,FIND(" &gt;",D2129)-1))</f>
        <v>Success</v>
      </c>
      <c r="F2129" s="7" t="str">
        <f>IF(OR(E2129="Success",E2129="Qualified Success"),"Current",IF(E2129="Failure",IF(RIGHT(D2129,6)="Future","Future",IF(RIGHT(D2129,10)="Irrelevant","Irrelevant","Current")),""))</f>
        <v>Current</v>
      </c>
      <c r="G2129" s="7" t="str">
        <f>IF(OR(ISBLANK(D2129),D2129="Unclassifiable &gt;"),"",IF(ISNUMBER(SEARCH("Utterance",D2129)),"Utterance",IF(ISNUMBER(SEARCH("Response",D2129)),"Response",IF(ISNUMBER(SEARCH("Interaction",D2129)),"Interaction",IF(ISNUMBER(SEARCH("System",D2129)),"System","")))))</f>
        <v/>
      </c>
      <c r="H2129" s="7" t="str">
        <f>IF(G2129="Utterance", IF(ISNUMBER(SEARCH("Unrecognized",D2129)), "Unrecognized", IF(ISNUMBER(SEARCH("Mismatched",D2129)), "Mismatched", IF(ISNUMBER(SEARCH("False Positive",D2129)), "False Positive", "Irrelevant"))), "")</f>
        <v/>
      </c>
      <c r="J2129" s="7" t="s">
        <v>3741</v>
      </c>
      <c r="K2129" s="7" t="s">
        <v>3356</v>
      </c>
      <c r="L2129" s="9">
        <v>44989</v>
      </c>
      <c r="M2129" s="13">
        <v>0.59590277777777778</v>
      </c>
      <c r="N2129" s="14">
        <v>204440003500720</v>
      </c>
      <c r="O2129" s="7">
        <f>IF(LEN(TRIM($A2129))=0,0,LEN($A2129)-LEN(SUBSTITUTE($A2129," ",""))+1)</f>
        <v>2</v>
      </c>
      <c r="P2129">
        <f t="shared" si="33"/>
        <v>3411</v>
      </c>
    </row>
    <row r="2130" spans="1:16" ht="144" x14ac:dyDescent="0.2">
      <c r="A2130" s="8" t="s">
        <v>250</v>
      </c>
      <c r="C2130" s="7" t="s">
        <v>4</v>
      </c>
      <c r="K2130" s="7" t="s">
        <v>3356</v>
      </c>
      <c r="L2130" s="9">
        <v>44989</v>
      </c>
      <c r="M2130" s="13">
        <v>0.59590277777777778</v>
      </c>
      <c r="N2130" s="14">
        <v>204440003500720</v>
      </c>
      <c r="P2130" t="str">
        <f t="shared" si="33"/>
        <v/>
      </c>
    </row>
    <row r="2131" spans="1:16" ht="16" x14ac:dyDescent="0.2">
      <c r="A2131" s="8" t="s">
        <v>2281</v>
      </c>
      <c r="C2131" s="7" t="s">
        <v>2</v>
      </c>
      <c r="D2131" s="7" t="s">
        <v>3389</v>
      </c>
      <c r="E2131" s="7" t="str">
        <f>IF(OR(D2131="", D2131="___"),"", LEFT(D2131,FIND(" &gt;",D2131)-1))</f>
        <v>Success</v>
      </c>
      <c r="F2131" s="7" t="str">
        <f>IF(OR(E2131="Success",E2131="Qualified Success"),"Current",IF(E2131="Failure",IF(RIGHT(D2131,6)="Future","Future",IF(RIGHT(D2131,10)="Irrelevant","Irrelevant","Current")),""))</f>
        <v>Current</v>
      </c>
      <c r="G2131" s="7" t="str">
        <f>IF(OR(ISBLANK(D2131),D2131="Unclassifiable &gt;"),"",IF(ISNUMBER(SEARCH("Utterance",D2131)),"Utterance",IF(ISNUMBER(SEARCH("Response",D2131)),"Response",IF(ISNUMBER(SEARCH("Interaction",D2131)),"Interaction",IF(ISNUMBER(SEARCH("System",D2131)),"System","")))))</f>
        <v/>
      </c>
      <c r="H2131" s="7" t="str">
        <f>IF(G2131="Utterance", IF(ISNUMBER(SEARCH("Unrecognized",D2131)), "Unrecognized", IF(ISNUMBER(SEARCH("Mismatched",D2131)), "Mismatched", IF(ISNUMBER(SEARCH("False Positive",D2131)), "False Positive", "Irrelevant"))), "")</f>
        <v/>
      </c>
      <c r="J2131" s="7" t="s">
        <v>3743</v>
      </c>
      <c r="K2131" s="7" t="s">
        <v>3356</v>
      </c>
      <c r="L2131" s="9">
        <v>44989</v>
      </c>
      <c r="M2131" s="13">
        <v>0.59714120370370372</v>
      </c>
      <c r="N2131" s="14">
        <v>204440003500720</v>
      </c>
      <c r="O2131" s="7">
        <f>IF(LEN(TRIM($A2131))=0,0,LEN($A2131)-LEN(SUBSTITUTE($A2131," ",""))+1)</f>
        <v>5</v>
      </c>
      <c r="P2131">
        <f t="shared" si="33"/>
        <v>3411</v>
      </c>
    </row>
    <row r="2132" spans="1:16" ht="144" x14ac:dyDescent="0.2">
      <c r="A2132" s="8" t="s">
        <v>250</v>
      </c>
      <c r="C2132" s="7" t="s">
        <v>4</v>
      </c>
      <c r="K2132" s="7" t="s">
        <v>3356</v>
      </c>
      <c r="L2132" s="9">
        <v>44989</v>
      </c>
      <c r="M2132" s="13">
        <v>0.59715277777777775</v>
      </c>
      <c r="N2132" s="14">
        <v>204440003500720</v>
      </c>
      <c r="P2132" t="str">
        <f t="shared" si="33"/>
        <v/>
      </c>
    </row>
    <row r="2133" spans="1:16" ht="16" x14ac:dyDescent="0.2">
      <c r="A2133" s="8" t="s">
        <v>2280</v>
      </c>
      <c r="C2133" s="7" t="s">
        <v>2</v>
      </c>
      <c r="D2133" s="7" t="s">
        <v>3389</v>
      </c>
      <c r="E2133" s="7" t="str">
        <f>IF(OR(D2133="", D2133="___"),"", LEFT(D2133,FIND(" &gt;",D2133)-1))</f>
        <v>Success</v>
      </c>
      <c r="F2133" s="7" t="str">
        <f>IF(OR(E2133="Success",E2133="Qualified Success"),"Current",IF(E2133="Failure",IF(RIGHT(D2133,6)="Future","Future",IF(RIGHT(D2133,10)="Irrelevant","Irrelevant","Current")),""))</f>
        <v>Current</v>
      </c>
      <c r="G2133" s="7" t="str">
        <f>IF(OR(ISBLANK(D2133),D2133="Unclassifiable &gt;"),"",IF(ISNUMBER(SEARCH("Utterance",D2133)),"Utterance",IF(ISNUMBER(SEARCH("Response",D2133)),"Response",IF(ISNUMBER(SEARCH("Interaction",D2133)),"Interaction",IF(ISNUMBER(SEARCH("System",D2133)),"System","")))))</f>
        <v/>
      </c>
      <c r="H2133" s="7" t="str">
        <f>IF(G2133="Utterance", IF(ISNUMBER(SEARCH("Unrecognized",D2133)), "Unrecognized", IF(ISNUMBER(SEARCH("Mismatched",D2133)), "Mismatched", IF(ISNUMBER(SEARCH("False Positive",D2133)), "False Positive", "Irrelevant"))), "")</f>
        <v/>
      </c>
      <c r="J2133" s="7" t="s">
        <v>3741</v>
      </c>
      <c r="K2133" s="7" t="s">
        <v>3356</v>
      </c>
      <c r="L2133" s="9">
        <v>44989</v>
      </c>
      <c r="M2133" s="13">
        <v>0.59820601851851851</v>
      </c>
      <c r="N2133" s="14">
        <v>204440003500720</v>
      </c>
      <c r="O2133" s="7">
        <f>IF(LEN(TRIM($A2133))=0,0,LEN($A2133)-LEN(SUBSTITUTE($A2133," ",""))+1)</f>
        <v>3</v>
      </c>
      <c r="P2133">
        <f t="shared" si="33"/>
        <v>3411</v>
      </c>
    </row>
    <row r="2134" spans="1:16" ht="160" x14ac:dyDescent="0.2">
      <c r="A2134" s="8" t="s">
        <v>238</v>
      </c>
      <c r="C2134" s="7" t="s">
        <v>4</v>
      </c>
      <c r="K2134" s="7" t="s">
        <v>3356</v>
      </c>
      <c r="L2134" s="9">
        <v>44989</v>
      </c>
      <c r="M2134" s="13">
        <v>0.59820601851851851</v>
      </c>
      <c r="N2134" s="14">
        <v>204440003500720</v>
      </c>
      <c r="P2134" t="str">
        <f t="shared" si="33"/>
        <v/>
      </c>
    </row>
    <row r="2135" spans="1:16" ht="16" x14ac:dyDescent="0.2">
      <c r="A2135" s="8" t="s">
        <v>215</v>
      </c>
      <c r="C2135" s="7" t="s">
        <v>2</v>
      </c>
      <c r="D2135" s="7" t="s">
        <v>3389</v>
      </c>
      <c r="E2135" s="7" t="str">
        <f>IF(OR(D2135="", D2135="___"),"", LEFT(D2135,FIND(" &gt;",D2135)-1))</f>
        <v>Success</v>
      </c>
      <c r="F2135" s="7" t="str">
        <f>IF(OR(E2135="Success",E2135="Qualified Success"),"Current",IF(E2135="Failure",IF(RIGHT(D2135,6)="Future","Future",IF(RIGHT(D2135,10)="Irrelevant","Irrelevant","Current")),""))</f>
        <v>Current</v>
      </c>
      <c r="G2135" s="7" t="str">
        <f>IF(OR(ISBLANK(D2135),D2135="Unclassifiable &gt;"),"",IF(ISNUMBER(SEARCH("Utterance",D2135)),"Utterance",IF(ISNUMBER(SEARCH("Response",D2135)),"Response",IF(ISNUMBER(SEARCH("Interaction",D2135)),"Interaction",IF(ISNUMBER(SEARCH("System",D2135)),"System","")))))</f>
        <v/>
      </c>
      <c r="H2135" s="7" t="str">
        <f>IF(G2135="Utterance", IF(ISNUMBER(SEARCH("Unrecognized",D2135)), "Unrecognized", IF(ISNUMBER(SEARCH("Mismatched",D2135)), "Mismatched", IF(ISNUMBER(SEARCH("False Positive",D2135)), "False Positive", "Irrelevant"))), "")</f>
        <v/>
      </c>
      <c r="J2135" s="7" t="s">
        <v>3428</v>
      </c>
      <c r="K2135" s="7" t="s">
        <v>3356</v>
      </c>
      <c r="L2135" s="9">
        <v>44989</v>
      </c>
      <c r="M2135" s="13">
        <v>0.59834490740740742</v>
      </c>
      <c r="N2135" s="14">
        <v>513003105599434</v>
      </c>
      <c r="O2135" s="7">
        <f>IF(LEN(TRIM($A2135))=0,0,LEN($A2135)-LEN(SUBSTITUTE($A2135," ",""))+1)</f>
        <v>1</v>
      </c>
      <c r="P2135">
        <f t="shared" si="33"/>
        <v>3411</v>
      </c>
    </row>
    <row r="2136" spans="1:16" ht="32" x14ac:dyDescent="0.2">
      <c r="A2136" s="8" t="s">
        <v>216</v>
      </c>
      <c r="C2136" s="7" t="s">
        <v>4</v>
      </c>
      <c r="K2136" s="7" t="s">
        <v>3356</v>
      </c>
      <c r="L2136" s="9">
        <v>44989</v>
      </c>
      <c r="M2136" s="13">
        <v>0.59834490740740742</v>
      </c>
      <c r="N2136" s="14">
        <v>513003105599434</v>
      </c>
      <c r="P2136" t="str">
        <f t="shared" si="33"/>
        <v/>
      </c>
    </row>
    <row r="2137" spans="1:16" ht="16" x14ac:dyDescent="0.2">
      <c r="A2137" s="8" t="s">
        <v>215</v>
      </c>
      <c r="C2137" s="7" t="s">
        <v>2</v>
      </c>
      <c r="D2137" s="7" t="s">
        <v>3389</v>
      </c>
      <c r="E2137" s="7" t="str">
        <f>IF(OR(D2137="", D2137="___"),"", LEFT(D2137,FIND(" &gt;",D2137)-1))</f>
        <v>Success</v>
      </c>
      <c r="F2137" s="7" t="str">
        <f>IF(OR(E2137="Success",E2137="Qualified Success"),"Current",IF(E2137="Failure",IF(RIGHT(D2137,6)="Future","Future",IF(RIGHT(D2137,10)="Irrelevant","Irrelevant","Current")),""))</f>
        <v>Current</v>
      </c>
      <c r="G2137" s="7" t="str">
        <f>IF(OR(ISBLANK(D2137),D2137="Unclassifiable &gt;"),"",IF(ISNUMBER(SEARCH("Utterance",D2137)),"Utterance",IF(ISNUMBER(SEARCH("Response",D2137)),"Response",IF(ISNUMBER(SEARCH("Interaction",D2137)),"Interaction",IF(ISNUMBER(SEARCH("System",D2137)),"System","")))))</f>
        <v/>
      </c>
      <c r="H2137" s="7" t="str">
        <f>IF(G2137="Utterance", IF(ISNUMBER(SEARCH("Unrecognized",D2137)), "Unrecognized", IF(ISNUMBER(SEARCH("Mismatched",D2137)), "Mismatched", IF(ISNUMBER(SEARCH("False Positive",D2137)), "False Positive", "Irrelevant"))), "")</f>
        <v/>
      </c>
      <c r="J2137" s="7" t="s">
        <v>3428</v>
      </c>
      <c r="K2137" s="7" t="s">
        <v>3356</v>
      </c>
      <c r="L2137" s="9">
        <v>44989</v>
      </c>
      <c r="M2137" s="13">
        <v>0.59840277777777773</v>
      </c>
      <c r="N2137" s="14">
        <v>513003105599434</v>
      </c>
      <c r="O2137" s="7">
        <f>IF(LEN(TRIM($A2137))=0,0,LEN($A2137)-LEN(SUBSTITUTE($A2137," ",""))+1)</f>
        <v>1</v>
      </c>
      <c r="P2137">
        <f t="shared" si="33"/>
        <v>3411</v>
      </c>
    </row>
    <row r="2138" spans="1:16" ht="32" x14ac:dyDescent="0.2">
      <c r="A2138" s="8" t="s">
        <v>216</v>
      </c>
      <c r="C2138" s="7" t="s">
        <v>4</v>
      </c>
      <c r="K2138" s="7" t="s">
        <v>3356</v>
      </c>
      <c r="L2138" s="9">
        <v>44989</v>
      </c>
      <c r="M2138" s="13">
        <v>0.59840277777777773</v>
      </c>
      <c r="N2138" s="14">
        <v>513003105599434</v>
      </c>
      <c r="P2138" t="str">
        <f t="shared" si="33"/>
        <v/>
      </c>
    </row>
    <row r="2139" spans="1:16" ht="16" x14ac:dyDescent="0.2">
      <c r="A2139" s="8" t="s">
        <v>198</v>
      </c>
      <c r="C2139" s="7" t="s">
        <v>2</v>
      </c>
      <c r="D2139" s="7" t="s">
        <v>3389</v>
      </c>
      <c r="E2139" s="7" t="str">
        <f>IF(OR(D2139="", D2139="___"),"", LEFT(D2139,FIND(" &gt;",D2139)-1))</f>
        <v>Success</v>
      </c>
      <c r="F2139" s="7" t="str">
        <f>IF(OR(E2139="Success",E2139="Qualified Success"),"Current",IF(E2139="Failure",IF(RIGHT(D2139,6)="Future","Future",IF(RIGHT(D2139,10)="Irrelevant","Irrelevant","Current")),""))</f>
        <v>Current</v>
      </c>
      <c r="G2139" s="7" t="str">
        <f>IF(OR(ISBLANK(D2139),D2139="Unclassifiable &gt;"),"",IF(ISNUMBER(SEARCH("Utterance",D2139)),"Utterance",IF(ISNUMBER(SEARCH("Response",D2139)),"Response",IF(ISNUMBER(SEARCH("Interaction",D2139)),"Interaction",IF(ISNUMBER(SEARCH("System",D2139)),"System","")))))</f>
        <v/>
      </c>
      <c r="H2139" s="7" t="str">
        <f>IF(G2139="Utterance", IF(ISNUMBER(SEARCH("Unrecognized",D2139)), "Unrecognized", IF(ISNUMBER(SEARCH("Mismatched",D2139)), "Mismatched", IF(ISNUMBER(SEARCH("False Positive",D2139)), "False Positive", "Irrelevant"))), "")</f>
        <v/>
      </c>
      <c r="J2139" s="7" t="s">
        <v>3750</v>
      </c>
      <c r="K2139" s="7" t="s">
        <v>3356</v>
      </c>
      <c r="L2139" s="9">
        <v>44989</v>
      </c>
      <c r="M2139" s="13">
        <v>0.59989583333333341</v>
      </c>
      <c r="N2139" s="14">
        <v>204440003495771</v>
      </c>
      <c r="O2139" s="7">
        <f>IF(LEN(TRIM($A2139))=0,0,LEN($A2139)-LEN(SUBSTITUTE($A2139," ",""))+1)</f>
        <v>3</v>
      </c>
      <c r="P2139">
        <f t="shared" si="33"/>
        <v>3411</v>
      </c>
    </row>
    <row r="2140" spans="1:16" ht="240" x14ac:dyDescent="0.2">
      <c r="A2140" s="8" t="s">
        <v>2141</v>
      </c>
      <c r="C2140" s="7" t="s">
        <v>4</v>
      </c>
      <c r="K2140" s="7" t="s">
        <v>3356</v>
      </c>
      <c r="L2140" s="9">
        <v>44989</v>
      </c>
      <c r="M2140" s="13">
        <v>0.59993055555555552</v>
      </c>
      <c r="N2140" s="14">
        <v>204440003495771</v>
      </c>
      <c r="P2140" t="str">
        <f t="shared" si="33"/>
        <v/>
      </c>
    </row>
    <row r="2141" spans="1:16" ht="16" x14ac:dyDescent="0.2">
      <c r="A2141" s="8" t="s">
        <v>3320</v>
      </c>
      <c r="C2141" s="7" t="s">
        <v>2</v>
      </c>
      <c r="D2141" s="7" t="s">
        <v>3391</v>
      </c>
      <c r="E2141" s="7" t="str">
        <f>IF(OR(D2141="", D2141="___"),"", LEFT(D2141,FIND(" &gt;",D2141)-1))</f>
        <v>Failure</v>
      </c>
      <c r="F2141" s="7" t="str">
        <f>IF(OR(E2141="Success",E2141="Qualified Success"),"Current",IF(E2141="Failure",IF(RIGHT(D2141,6)="Future","Future",IF(RIGHT(D2141,10)="Irrelevant","Irrelevant","Current")),""))</f>
        <v>Current</v>
      </c>
      <c r="G2141" s="7" t="str">
        <f>IF(OR(ISBLANK(D2141),D2141="Unclassifiable &gt;"),"",IF(ISNUMBER(SEARCH("Utterance",D2141)),"Utterance",IF(ISNUMBER(SEARCH("Response",D2141)),"Response",IF(ISNUMBER(SEARCH("Interaction",D2141)),"Interaction",IF(ISNUMBER(SEARCH("System",D2141)),"System","")))))</f>
        <v>Utterance</v>
      </c>
      <c r="H2141" s="7" t="str">
        <f>IF(G2141="Utterance", IF(ISNUMBER(SEARCH("Unrecognized",D2141)), "Unrecognized", IF(ISNUMBER(SEARCH("Mismatched",D2141)), "Mismatched", IF(ISNUMBER(SEARCH("False Positive",D2141)), "False Positive", "Irrelevant"))), "")</f>
        <v>Mismatched</v>
      </c>
      <c r="J2141" s="7" t="s">
        <v>3741</v>
      </c>
      <c r="K2141" s="7" t="s">
        <v>3356</v>
      </c>
      <c r="L2141" s="9">
        <v>44989</v>
      </c>
      <c r="M2141" s="13">
        <v>0.60902777777777783</v>
      </c>
      <c r="N2141" s="14">
        <v>513003462327728</v>
      </c>
      <c r="O2141" s="7">
        <f>IF(LEN(TRIM($A2141))=0,0,LEN($A2141)-LEN(SUBSTITUTE($A2141," ",""))+1)</f>
        <v>2</v>
      </c>
      <c r="P2141">
        <f t="shared" si="33"/>
        <v>705</v>
      </c>
    </row>
    <row r="2142" spans="1:16" ht="96" x14ac:dyDescent="0.2">
      <c r="A2142" s="8" t="s">
        <v>1334</v>
      </c>
      <c r="C2142" s="7" t="s">
        <v>4</v>
      </c>
      <c r="K2142" s="7" t="s">
        <v>3356</v>
      </c>
      <c r="L2142" s="9">
        <v>44989</v>
      </c>
      <c r="M2142" s="13">
        <v>0.60906249999999995</v>
      </c>
      <c r="N2142" s="14">
        <v>513003462327728</v>
      </c>
      <c r="P2142" t="str">
        <f t="shared" si="33"/>
        <v/>
      </c>
    </row>
    <row r="2143" spans="1:16" ht="16" x14ac:dyDescent="0.2">
      <c r="A2143" s="8" t="s">
        <v>314</v>
      </c>
      <c r="C2143" s="7" t="s">
        <v>2</v>
      </c>
      <c r="D2143" s="7" t="s">
        <v>3389</v>
      </c>
      <c r="E2143" s="7" t="str">
        <f>IF(OR(D2143="", D2143="___"),"", LEFT(D2143,FIND(" &gt;",D2143)-1))</f>
        <v>Success</v>
      </c>
      <c r="F2143" s="7" t="str">
        <f>IF(OR(E2143="Success",E2143="Qualified Success"),"Current",IF(E2143="Failure",IF(RIGHT(D2143,6)="Future","Future",IF(RIGHT(D2143,10)="Irrelevant","Irrelevant","Current")),""))</f>
        <v>Current</v>
      </c>
      <c r="G2143" s="7" t="str">
        <f>IF(OR(ISBLANK(D2143),D2143="Unclassifiable &gt;"),"",IF(ISNUMBER(SEARCH("Utterance",D2143)),"Utterance",IF(ISNUMBER(SEARCH("Response",D2143)),"Response",IF(ISNUMBER(SEARCH("Interaction",D2143)),"Interaction",IF(ISNUMBER(SEARCH("System",D2143)),"System","")))))</f>
        <v/>
      </c>
      <c r="H2143" s="7" t="str">
        <f>IF(G2143="Utterance", IF(ISNUMBER(SEARCH("Unrecognized",D2143)), "Unrecognized", IF(ISNUMBER(SEARCH("Mismatched",D2143)), "Mismatched", IF(ISNUMBER(SEARCH("False Positive",D2143)), "False Positive", "Irrelevant"))), "")</f>
        <v/>
      </c>
      <c r="J2143" s="7" t="s">
        <v>3743</v>
      </c>
      <c r="K2143" s="7" t="s">
        <v>3356</v>
      </c>
      <c r="L2143" s="9">
        <v>44989</v>
      </c>
      <c r="M2143" s="13">
        <v>0.61523148148148155</v>
      </c>
      <c r="N2143" s="14">
        <v>204440003537260</v>
      </c>
      <c r="O2143" s="7">
        <f>IF(LEN(TRIM($A2143))=0,0,LEN($A2143)-LEN(SUBSTITUTE($A2143," ",""))+1)</f>
        <v>9</v>
      </c>
      <c r="P2143">
        <f t="shared" si="33"/>
        <v>3411</v>
      </c>
    </row>
    <row r="2144" spans="1:16" ht="224" x14ac:dyDescent="0.2">
      <c r="A2144" s="8" t="s">
        <v>3555</v>
      </c>
      <c r="C2144" s="7" t="s">
        <v>4</v>
      </c>
      <c r="K2144" s="7" t="s">
        <v>3356</v>
      </c>
      <c r="L2144" s="9">
        <v>44989</v>
      </c>
      <c r="M2144" s="13">
        <v>0.61526620370370366</v>
      </c>
      <c r="N2144" s="14">
        <v>204440003537260</v>
      </c>
      <c r="P2144" t="str">
        <f t="shared" si="33"/>
        <v/>
      </c>
    </row>
    <row r="2145" spans="1:16" ht="16" x14ac:dyDescent="0.2">
      <c r="A2145" s="8" t="s">
        <v>2608</v>
      </c>
      <c r="C2145" s="7" t="s">
        <v>2</v>
      </c>
      <c r="D2145" s="7" t="s">
        <v>3405</v>
      </c>
      <c r="E2145" s="7" t="str">
        <f>IF(OR(D2145="", D2145="___"),"", LEFT(D2145,FIND(" &gt;",D2145)-1))</f>
        <v>Failure</v>
      </c>
      <c r="F2145" s="7" t="str">
        <f>IF(OR(E2145="Success",E2145="Qualified Success"),"Current",IF(E2145="Failure",IF(RIGHT(D2145,6)="Future","Future",IF(RIGHT(D2145,10)="Irrelevant","Irrelevant","Current")),""))</f>
        <v>Current</v>
      </c>
      <c r="G2145" s="7" t="str">
        <f>IF(OR(ISBLANK(D2145),D2145="Unclassifiable &gt;"),"",IF(ISNUMBER(SEARCH("Utterance",D2145)),"Utterance",IF(ISNUMBER(SEARCH("Response",D2145)),"Response",IF(ISNUMBER(SEARCH("Interaction",D2145)),"Interaction",IF(ISNUMBER(SEARCH("System",D2145)),"System","")))))</f>
        <v>System</v>
      </c>
      <c r="H2145" s="7" t="str">
        <f>IF(G2145="Utterance", IF(ISNUMBER(SEARCH("Unrecognized",D2145)), "Unrecognized", IF(ISNUMBER(SEARCH("Mismatched",D2145)), "Mismatched", IF(ISNUMBER(SEARCH("False Positive",D2145)), "False Positive", "Irrelevant"))), "")</f>
        <v/>
      </c>
      <c r="I2145" s="7" t="s">
        <v>152</v>
      </c>
      <c r="J2145" s="7" t="s">
        <v>213</v>
      </c>
      <c r="K2145" s="7" t="s">
        <v>3356</v>
      </c>
      <c r="L2145" s="9">
        <v>44989</v>
      </c>
      <c r="M2145" s="13">
        <v>0.61546296296296299</v>
      </c>
      <c r="N2145" s="14">
        <v>204440003537260</v>
      </c>
      <c r="O2145" s="7">
        <f>IF(LEN(TRIM($A2145))=0,0,LEN($A2145)-LEN(SUBSTITUTE($A2145," ",""))+1)</f>
        <v>4</v>
      </c>
      <c r="P2145">
        <f t="shared" si="33"/>
        <v>168</v>
      </c>
    </row>
    <row r="2146" spans="1:16" ht="16" x14ac:dyDescent="0.2">
      <c r="A2146" s="8" t="s">
        <v>2608</v>
      </c>
      <c r="C2146" s="7" t="s">
        <v>2</v>
      </c>
      <c r="D2146" s="7" t="s">
        <v>3389</v>
      </c>
      <c r="E2146" s="7" t="str">
        <f>IF(OR(D2146="", D2146="___"),"", LEFT(D2146,FIND(" &gt;",D2146)-1))</f>
        <v>Success</v>
      </c>
      <c r="F2146" s="7" t="str">
        <f>IF(OR(E2146="Success",E2146="Qualified Success"),"Current",IF(E2146="Failure",IF(RIGHT(D2146,6)="Future","Future",IF(RIGHT(D2146,10)="Irrelevant","Irrelevant","Current")),""))</f>
        <v>Current</v>
      </c>
      <c r="G2146" s="7" t="str">
        <f>IF(OR(ISBLANK(D2146),D2146="Unclassifiable &gt;"),"",IF(ISNUMBER(SEARCH("Utterance",D2146)),"Utterance",IF(ISNUMBER(SEARCH("Response",D2146)),"Response",IF(ISNUMBER(SEARCH("Interaction",D2146)),"Interaction",IF(ISNUMBER(SEARCH("System",D2146)),"System","")))))</f>
        <v/>
      </c>
      <c r="H2146" s="7" t="str">
        <f>IF(G2146="Utterance", IF(ISNUMBER(SEARCH("Unrecognized",D2146)), "Unrecognized", IF(ISNUMBER(SEARCH("Mismatched",D2146)), "Mismatched", IF(ISNUMBER(SEARCH("False Positive",D2146)), "False Positive", "Irrelevant"))), "")</f>
        <v/>
      </c>
      <c r="J2146" s="7" t="s">
        <v>3741</v>
      </c>
      <c r="K2146" s="7" t="s">
        <v>3356</v>
      </c>
      <c r="L2146" s="9">
        <v>44989</v>
      </c>
      <c r="M2146" s="13">
        <v>0.61546296296296299</v>
      </c>
      <c r="N2146" s="14">
        <v>204440003537260</v>
      </c>
      <c r="O2146" s="7">
        <f>IF(LEN(TRIM($A2146))=0,0,LEN($A2146)-LEN(SUBSTITUTE($A2146," ",""))+1)</f>
        <v>4</v>
      </c>
      <c r="P2146">
        <f t="shared" si="33"/>
        <v>3411</v>
      </c>
    </row>
    <row r="2147" spans="1:16" ht="16" x14ac:dyDescent="0.2">
      <c r="A2147" s="8" t="s">
        <v>152</v>
      </c>
      <c r="C2147" s="7" t="s">
        <v>4</v>
      </c>
      <c r="K2147" s="7" t="s">
        <v>3356</v>
      </c>
      <c r="L2147" s="9">
        <v>44989</v>
      </c>
      <c r="M2147" s="13">
        <v>0.61546296296296299</v>
      </c>
      <c r="N2147" s="14">
        <v>204440003537260</v>
      </c>
      <c r="P2147" t="str">
        <f t="shared" si="33"/>
        <v/>
      </c>
    </row>
    <row r="2148" spans="1:16" ht="160" x14ac:dyDescent="0.2">
      <c r="A2148" s="8" t="s">
        <v>325</v>
      </c>
      <c r="C2148" s="7" t="s">
        <v>4</v>
      </c>
      <c r="K2148" s="7" t="s">
        <v>3356</v>
      </c>
      <c r="L2148" s="9">
        <v>44989</v>
      </c>
      <c r="M2148" s="13">
        <v>0.61546296296296299</v>
      </c>
      <c r="N2148" s="14">
        <v>204440003537260</v>
      </c>
      <c r="P2148" t="str">
        <f t="shared" si="33"/>
        <v/>
      </c>
    </row>
    <row r="2149" spans="1:16" ht="16" x14ac:dyDescent="0.2">
      <c r="A2149" s="8" t="s">
        <v>191</v>
      </c>
      <c r="C2149" s="7" t="s">
        <v>2</v>
      </c>
      <c r="D2149" s="7" t="s">
        <v>3389</v>
      </c>
      <c r="E2149" s="7" t="str">
        <f>IF(OR(D2149="", D2149="___"),"", LEFT(D2149,FIND(" &gt;",D2149)-1))</f>
        <v>Success</v>
      </c>
      <c r="F2149" s="7" t="str">
        <f>IF(OR(E2149="Success",E2149="Qualified Success"),"Current",IF(E2149="Failure",IF(RIGHT(D2149,6)="Future","Future",IF(RIGHT(D2149,10)="Irrelevant","Irrelevant","Current")),""))</f>
        <v>Current</v>
      </c>
      <c r="G2149" s="7" t="str">
        <f>IF(OR(ISBLANK(D2149),D2149="Unclassifiable &gt;"),"",IF(ISNUMBER(SEARCH("Utterance",D2149)),"Utterance",IF(ISNUMBER(SEARCH("Response",D2149)),"Response",IF(ISNUMBER(SEARCH("Interaction",D2149)),"Interaction",IF(ISNUMBER(SEARCH("System",D2149)),"System","")))))</f>
        <v/>
      </c>
      <c r="H2149" s="7" t="str">
        <f>IF(G2149="Utterance", IF(ISNUMBER(SEARCH("Unrecognized",D2149)), "Unrecognized", IF(ISNUMBER(SEARCH("Mismatched",D2149)), "Mismatched", IF(ISNUMBER(SEARCH("False Positive",D2149)), "False Positive", "Irrelevant"))), "")</f>
        <v/>
      </c>
      <c r="J2149" s="7" t="s">
        <v>3742</v>
      </c>
      <c r="K2149" s="7" t="s">
        <v>3356</v>
      </c>
      <c r="L2149" s="9">
        <v>44989</v>
      </c>
      <c r="M2149" s="13">
        <v>0.61576388888888889</v>
      </c>
      <c r="N2149" s="14">
        <v>204440003493257</v>
      </c>
      <c r="O2149" s="7">
        <f>IF(LEN(TRIM($A2149))=0,0,LEN($A2149)-LEN(SUBSTITUTE($A2149," ",""))+1)</f>
        <v>1</v>
      </c>
      <c r="P2149">
        <f t="shared" si="33"/>
        <v>3411</v>
      </c>
    </row>
    <row r="2150" spans="1:16" ht="144" x14ac:dyDescent="0.2">
      <c r="A2150" s="8" t="s">
        <v>247</v>
      </c>
      <c r="C2150" s="7" t="s">
        <v>4</v>
      </c>
      <c r="K2150" s="7" t="s">
        <v>3356</v>
      </c>
      <c r="L2150" s="9">
        <v>44989</v>
      </c>
      <c r="M2150" s="13">
        <v>0.61576388888888889</v>
      </c>
      <c r="N2150" s="14">
        <v>204440003493257</v>
      </c>
      <c r="P2150" t="str">
        <f t="shared" si="33"/>
        <v/>
      </c>
    </row>
    <row r="2151" spans="1:16" ht="16" x14ac:dyDescent="0.2">
      <c r="A2151" s="8" t="s">
        <v>269</v>
      </c>
      <c r="B2151" s="7" t="s">
        <v>3487</v>
      </c>
      <c r="C2151" s="7" t="s">
        <v>2</v>
      </c>
      <c r="D2151" s="7" t="s">
        <v>3389</v>
      </c>
      <c r="E2151" s="7" t="str">
        <f>IF(OR(D2151="", D2151="___"),"", LEFT(D2151,FIND(" &gt;",D2151)-1))</f>
        <v>Success</v>
      </c>
      <c r="F2151" s="7" t="str">
        <f>IF(OR(E2151="Success",E2151="Qualified Success"),"Current",IF(E2151="Failure",IF(RIGHT(D2151,6)="Future","Future",IF(RIGHT(D2151,10)="Irrelevant","Irrelevant","Current")),""))</f>
        <v>Current</v>
      </c>
      <c r="G2151" s="7" t="str">
        <f>IF(OR(ISBLANK(D2151),D2151="Unclassifiable &gt;"),"",IF(ISNUMBER(SEARCH("Utterance",D2151)),"Utterance",IF(ISNUMBER(SEARCH("Response",D2151)),"Response",IF(ISNUMBER(SEARCH("Interaction",D2151)),"Interaction",IF(ISNUMBER(SEARCH("System",D2151)),"System","")))))</f>
        <v/>
      </c>
      <c r="H2151" s="7" t="str">
        <f>IF(G2151="Utterance", IF(ISNUMBER(SEARCH("Unrecognized",D2151)), "Unrecognized", IF(ISNUMBER(SEARCH("Mismatched",D2151)), "Mismatched", IF(ISNUMBER(SEARCH("False Positive",D2151)), "False Positive", "Irrelevant"))), "")</f>
        <v/>
      </c>
      <c r="J2151" s="7" t="s">
        <v>3428</v>
      </c>
      <c r="K2151" s="7" t="s">
        <v>3356</v>
      </c>
      <c r="L2151" s="9">
        <v>44989</v>
      </c>
      <c r="M2151" s="13">
        <v>0.63016203703703699</v>
      </c>
      <c r="N2151" s="14">
        <v>204440003541231</v>
      </c>
      <c r="O2151" s="7">
        <f>IF(LEN(TRIM($A2151))=0,0,LEN($A2151)-LEN(SUBSTITUTE($A2151," ",""))+1)</f>
        <v>3</v>
      </c>
      <c r="P2151">
        <f t="shared" si="33"/>
        <v>3411</v>
      </c>
    </row>
    <row r="2152" spans="1:16" ht="64" x14ac:dyDescent="0.2">
      <c r="A2152" s="8" t="s">
        <v>270</v>
      </c>
      <c r="C2152" s="7" t="s">
        <v>4</v>
      </c>
      <c r="K2152" s="7" t="s">
        <v>3356</v>
      </c>
      <c r="L2152" s="9">
        <v>44989</v>
      </c>
      <c r="M2152" s="13">
        <v>0.63016203703703699</v>
      </c>
      <c r="N2152" s="14">
        <v>204440003541231</v>
      </c>
      <c r="P2152" t="str">
        <f t="shared" si="33"/>
        <v/>
      </c>
    </row>
    <row r="2153" spans="1:16" ht="16" x14ac:dyDescent="0.2">
      <c r="A2153" s="8" t="s">
        <v>158</v>
      </c>
      <c r="C2153" s="7" t="s">
        <v>2</v>
      </c>
      <c r="D2153" s="7" t="s">
        <v>3389</v>
      </c>
      <c r="E2153" s="7" t="str">
        <f>IF(OR(D2153="", D2153="___"),"", LEFT(D2153,FIND(" &gt;",D2153)-1))</f>
        <v>Success</v>
      </c>
      <c r="F2153" s="7" t="str">
        <f>IF(OR(E2153="Success",E2153="Qualified Success"),"Current",IF(E2153="Failure",IF(RIGHT(D2153,6)="Future","Future",IF(RIGHT(D2153,10)="Irrelevant","Irrelevant","Current")),""))</f>
        <v>Current</v>
      </c>
      <c r="G2153" s="7" t="str">
        <f>IF(OR(ISBLANK(D2153),D2153="Unclassifiable &gt;"),"",IF(ISNUMBER(SEARCH("Utterance",D2153)),"Utterance",IF(ISNUMBER(SEARCH("Response",D2153)),"Response",IF(ISNUMBER(SEARCH("Interaction",D2153)),"Interaction",IF(ISNUMBER(SEARCH("System",D2153)),"System","")))))</f>
        <v/>
      </c>
      <c r="H2153" s="7" t="str">
        <f>IF(G2153="Utterance", IF(ISNUMBER(SEARCH("Unrecognized",D2153)), "Unrecognized", IF(ISNUMBER(SEARCH("Mismatched",D2153)), "Mismatched", IF(ISNUMBER(SEARCH("False Positive",D2153)), "False Positive", "Irrelevant"))), "")</f>
        <v/>
      </c>
      <c r="J2153" s="7" t="s">
        <v>3744</v>
      </c>
      <c r="K2153" s="7" t="s">
        <v>3356</v>
      </c>
      <c r="L2153" s="9">
        <v>44989</v>
      </c>
      <c r="M2153" s="13">
        <v>0.63247685185185187</v>
      </c>
      <c r="N2153" s="14">
        <v>202000129810280</v>
      </c>
      <c r="O2153" s="7">
        <f>IF(LEN(TRIM($A2153))=0,0,LEN($A2153)-LEN(SUBSTITUTE($A2153," ",""))+1)</f>
        <v>4</v>
      </c>
      <c r="P2153">
        <f t="shared" si="33"/>
        <v>3411</v>
      </c>
    </row>
    <row r="2154" spans="1:16" ht="128" x14ac:dyDescent="0.2">
      <c r="A2154" s="8" t="s">
        <v>1839</v>
      </c>
      <c r="C2154" s="7" t="s">
        <v>4</v>
      </c>
      <c r="K2154" s="7" t="s">
        <v>3356</v>
      </c>
      <c r="L2154" s="9">
        <v>44989</v>
      </c>
      <c r="M2154" s="13">
        <v>0.63247685185185187</v>
      </c>
      <c r="N2154" s="14">
        <v>202000129810280</v>
      </c>
      <c r="P2154" t="str">
        <f t="shared" si="33"/>
        <v/>
      </c>
    </row>
    <row r="2155" spans="1:16" ht="32" x14ac:dyDescent="0.2">
      <c r="A2155" s="8" t="s">
        <v>3556</v>
      </c>
      <c r="C2155" s="7" t="s">
        <v>2</v>
      </c>
      <c r="D2155" s="7" t="s">
        <v>3389</v>
      </c>
      <c r="E2155" s="7" t="str">
        <f>IF(OR(D2155="", D2155="___"),"", LEFT(D2155,FIND(" &gt;",D2155)-1))</f>
        <v>Success</v>
      </c>
      <c r="F2155" s="7" t="str">
        <f>IF(OR(E2155="Success",E2155="Qualified Success"),"Current",IF(E2155="Failure",IF(RIGHT(D2155,6)="Future","Future",IF(RIGHT(D2155,10)="Irrelevant","Irrelevant","Current")),""))</f>
        <v>Current</v>
      </c>
      <c r="G2155" s="7" t="str">
        <f>IF(OR(ISBLANK(D2155),D2155="Unclassifiable &gt;"),"",IF(ISNUMBER(SEARCH("Utterance",D2155)),"Utterance",IF(ISNUMBER(SEARCH("Response",D2155)),"Response",IF(ISNUMBER(SEARCH("Interaction",D2155)),"Interaction",IF(ISNUMBER(SEARCH("System",D2155)),"System","")))))</f>
        <v/>
      </c>
      <c r="H2155" s="7" t="str">
        <f>IF(G2155="Utterance", IF(ISNUMBER(SEARCH("Unrecognized",D2155)), "Unrecognized", IF(ISNUMBER(SEARCH("Mismatched",D2155)), "Mismatched", IF(ISNUMBER(SEARCH("False Positive",D2155)), "False Positive", "Irrelevant"))), "")</f>
        <v/>
      </c>
      <c r="J2155" s="7" t="s">
        <v>3756</v>
      </c>
      <c r="K2155" s="7" t="s">
        <v>3356</v>
      </c>
      <c r="L2155" s="9">
        <v>44989</v>
      </c>
      <c r="M2155" s="13">
        <v>0.63501157407407405</v>
      </c>
      <c r="N2155" s="14">
        <v>202000354937691</v>
      </c>
      <c r="O2155" s="7">
        <f>IF(LEN(TRIM($A2155))=0,0,LEN($A2155)-LEN(SUBSTITUTE($A2155," ",""))+1)</f>
        <v>28</v>
      </c>
      <c r="P2155">
        <f t="shared" si="33"/>
        <v>3411</v>
      </c>
    </row>
    <row r="2156" spans="1:16" ht="112" x14ac:dyDescent="0.2">
      <c r="A2156" s="8" t="s">
        <v>373</v>
      </c>
      <c r="C2156" s="7" t="s">
        <v>4</v>
      </c>
      <c r="K2156" s="7" t="s">
        <v>3356</v>
      </c>
      <c r="L2156" s="9">
        <v>44989</v>
      </c>
      <c r="M2156" s="13">
        <v>0.6350231481481482</v>
      </c>
      <c r="N2156" s="14">
        <v>202000354937691</v>
      </c>
      <c r="P2156" t="str">
        <f t="shared" si="33"/>
        <v/>
      </c>
    </row>
    <row r="2157" spans="1:16" ht="16" x14ac:dyDescent="0.2">
      <c r="A2157" s="8" t="s">
        <v>2870</v>
      </c>
      <c r="C2157" s="7" t="s">
        <v>2</v>
      </c>
      <c r="D2157" s="7" t="s">
        <v>3391</v>
      </c>
      <c r="E2157" s="7" t="str">
        <f>IF(OR(D2157="", D2157="___"),"", LEFT(D2157,FIND(" &gt;",D2157)-1))</f>
        <v>Failure</v>
      </c>
      <c r="F2157" s="7" t="str">
        <f>IF(OR(E2157="Success",E2157="Qualified Success"),"Current",IF(E2157="Failure",IF(RIGHT(D2157,6)="Future","Future",IF(RIGHT(D2157,10)="Irrelevant","Irrelevant","Current")),""))</f>
        <v>Current</v>
      </c>
      <c r="G2157" s="7" t="str">
        <f>IF(OR(ISBLANK(D2157),D2157="Unclassifiable &gt;"),"",IF(ISNUMBER(SEARCH("Utterance",D2157)),"Utterance",IF(ISNUMBER(SEARCH("Response",D2157)),"Response",IF(ISNUMBER(SEARCH("Interaction",D2157)),"Interaction",IF(ISNUMBER(SEARCH("System",D2157)),"System","")))))</f>
        <v>Utterance</v>
      </c>
      <c r="H2157" s="7" t="str">
        <f>IF(G2157="Utterance", IF(ISNUMBER(SEARCH("Unrecognized",D2157)), "Unrecognized", IF(ISNUMBER(SEARCH("Mismatched",D2157)), "Mismatched", IF(ISNUMBER(SEARCH("False Positive",D2157)), "False Positive", "Irrelevant"))), "")</f>
        <v>Mismatched</v>
      </c>
      <c r="J2157" s="7" t="s">
        <v>3756</v>
      </c>
      <c r="K2157" s="7" t="s">
        <v>3356</v>
      </c>
      <c r="L2157" s="9">
        <v>44989</v>
      </c>
      <c r="M2157" s="13">
        <v>0.63565972222222222</v>
      </c>
      <c r="N2157" s="14">
        <v>202000354937691</v>
      </c>
      <c r="O2157" s="7">
        <f>IF(LEN(TRIM($A2157))=0,0,LEN($A2157)-LEN(SUBSTITUTE($A2157," ",""))+1)</f>
        <v>19</v>
      </c>
      <c r="P2157">
        <f t="shared" si="33"/>
        <v>705</v>
      </c>
    </row>
    <row r="2158" spans="1:16" ht="16" x14ac:dyDescent="0.2">
      <c r="A2158" s="8" t="s">
        <v>2796</v>
      </c>
      <c r="C2158" s="7" t="s">
        <v>2</v>
      </c>
      <c r="D2158" s="7" t="s">
        <v>3400</v>
      </c>
      <c r="E2158" s="7" t="str">
        <f>IF(OR(D2158="", D2158="___"),"", LEFT(D2158,FIND(" &gt;",D2158)-1))</f>
        <v>Failure</v>
      </c>
      <c r="F2158" s="7" t="str">
        <f>IF(OR(E2158="Success",E2158="Qualified Success"),"Current",IF(E2158="Failure",IF(RIGHT(D2158,6)="Future","Future",IF(RIGHT(D2158,10)="Irrelevant","Irrelevant","Current")),""))</f>
        <v>Current</v>
      </c>
      <c r="G2158" s="7" t="str">
        <f>IF(OR(ISBLANK(D2158),D2158="Unclassifiable &gt;"),"",IF(ISNUMBER(SEARCH("Utterance",D2158)),"Utterance",IF(ISNUMBER(SEARCH("Response",D2158)),"Response",IF(ISNUMBER(SEARCH("Interaction",D2158)),"Interaction",IF(ISNUMBER(SEARCH("System",D2158)),"System","")))))</f>
        <v>Interaction</v>
      </c>
      <c r="H2158" s="7" t="str">
        <f>IF(G2158="Utterance", IF(ISNUMBER(SEARCH("Unrecognized",D2158)), "Unrecognized", IF(ISNUMBER(SEARCH("Mismatched",D2158)), "Mismatched", IF(ISNUMBER(SEARCH("False Positive",D2158)), "False Positive", "Irrelevant"))), "")</f>
        <v/>
      </c>
      <c r="I2158" s="7" t="s">
        <v>3440</v>
      </c>
      <c r="J2158" s="7" t="s">
        <v>3741</v>
      </c>
      <c r="K2158" s="7" t="s">
        <v>3356</v>
      </c>
      <c r="L2158" s="9">
        <v>44989</v>
      </c>
      <c r="M2158" s="13">
        <v>0.63571759259259253</v>
      </c>
      <c r="N2158" s="14">
        <v>202000170591286</v>
      </c>
      <c r="O2158" s="7">
        <f>IF(LEN(TRIM($A2158))=0,0,LEN($A2158)-LEN(SUBSTITUTE($A2158," ",""))+1)</f>
        <v>8</v>
      </c>
      <c r="P2158">
        <f t="shared" si="33"/>
        <v>412</v>
      </c>
    </row>
    <row r="2159" spans="1:16" ht="16" x14ac:dyDescent="0.2">
      <c r="A2159" s="8" t="s">
        <v>2795</v>
      </c>
      <c r="C2159" s="7" t="s">
        <v>2</v>
      </c>
      <c r="D2159" s="7" t="s">
        <v>3400</v>
      </c>
      <c r="E2159" s="7" t="str">
        <f>IF(OR(D2159="", D2159="___"),"", LEFT(D2159,FIND(" &gt;",D2159)-1))</f>
        <v>Failure</v>
      </c>
      <c r="F2159" s="7" t="str">
        <f>IF(OR(E2159="Success",E2159="Qualified Success"),"Current",IF(E2159="Failure",IF(RIGHT(D2159,6)="Future","Future",IF(RIGHT(D2159,10)="Irrelevant","Irrelevant","Current")),""))</f>
        <v>Current</v>
      </c>
      <c r="G2159" s="7" t="str">
        <f>IF(OR(ISBLANK(D2159),D2159="Unclassifiable &gt;"),"",IF(ISNUMBER(SEARCH("Utterance",D2159)),"Utterance",IF(ISNUMBER(SEARCH("Response",D2159)),"Response",IF(ISNUMBER(SEARCH("Interaction",D2159)),"Interaction",IF(ISNUMBER(SEARCH("System",D2159)),"System","")))))</f>
        <v>Interaction</v>
      </c>
      <c r="H2159" s="7" t="str">
        <f>IF(G2159="Utterance", IF(ISNUMBER(SEARCH("Unrecognized",D2159)), "Unrecognized", IF(ISNUMBER(SEARCH("Mismatched",D2159)), "Mismatched", IF(ISNUMBER(SEARCH("False Positive",D2159)), "False Positive", "Irrelevant"))), "")</f>
        <v/>
      </c>
      <c r="J2159" s="7" t="s">
        <v>3428</v>
      </c>
      <c r="K2159" s="7" t="s">
        <v>3356</v>
      </c>
      <c r="L2159" s="9">
        <v>44989</v>
      </c>
      <c r="M2159" s="13">
        <v>0.63592592592592589</v>
      </c>
      <c r="N2159" s="14">
        <v>202000170591286</v>
      </c>
      <c r="O2159" s="7">
        <f>IF(LEN(TRIM($A2159))=0,0,LEN($A2159)-LEN(SUBSTITUTE($A2159," ",""))+1)</f>
        <v>2</v>
      </c>
      <c r="P2159">
        <f t="shared" si="33"/>
        <v>412</v>
      </c>
    </row>
    <row r="2160" spans="1:16" ht="16" x14ac:dyDescent="0.2">
      <c r="A2160" s="8" t="s">
        <v>339</v>
      </c>
      <c r="C2160" s="7" t="s">
        <v>4</v>
      </c>
      <c r="K2160" s="7" t="s">
        <v>3356</v>
      </c>
      <c r="L2160" s="9">
        <v>44989</v>
      </c>
      <c r="M2160" s="13">
        <v>0.63592592592592589</v>
      </c>
      <c r="N2160" s="14">
        <v>202000354937691</v>
      </c>
      <c r="P2160" t="str">
        <f t="shared" si="33"/>
        <v/>
      </c>
    </row>
    <row r="2161" spans="1:16" ht="96" x14ac:dyDescent="0.2">
      <c r="A2161" s="8" t="s">
        <v>702</v>
      </c>
      <c r="C2161" s="7" t="s">
        <v>4</v>
      </c>
      <c r="K2161" s="7" t="s">
        <v>3356</v>
      </c>
      <c r="L2161" s="9">
        <v>44989</v>
      </c>
      <c r="M2161" s="13">
        <v>0.63592592592592589</v>
      </c>
      <c r="N2161" s="14">
        <v>202000170591286</v>
      </c>
      <c r="P2161" t="str">
        <f t="shared" si="33"/>
        <v/>
      </c>
    </row>
    <row r="2162" spans="1:16" ht="176" x14ac:dyDescent="0.2">
      <c r="A2162" s="8" t="s">
        <v>1409</v>
      </c>
      <c r="C2162" s="7" t="s">
        <v>4</v>
      </c>
      <c r="K2162" s="7" t="s">
        <v>3356</v>
      </c>
      <c r="L2162" s="9">
        <v>44989</v>
      </c>
      <c r="M2162" s="13">
        <v>0.63593749999999993</v>
      </c>
      <c r="N2162" s="14">
        <v>202000170591286</v>
      </c>
      <c r="P2162" t="str">
        <f t="shared" si="33"/>
        <v/>
      </c>
    </row>
    <row r="2163" spans="1:16" ht="16" x14ac:dyDescent="0.2">
      <c r="A2163" s="8" t="s">
        <v>2871</v>
      </c>
      <c r="C2163" s="7" t="s">
        <v>2</v>
      </c>
      <c r="D2163" s="7" t="s">
        <v>3411</v>
      </c>
      <c r="E2163" s="7" t="str">
        <f>IF(OR(D2163="", D2163="___"),"", LEFT(D2163,FIND(" &gt;",D2163)-1))</f>
        <v>Qualified Success</v>
      </c>
      <c r="F2163" s="7" t="str">
        <f>IF(OR(E2163="Success",E2163="Qualified Success"),"Current",IF(E2163="Failure",IF(RIGHT(D2163,6)="Future","Future",IF(RIGHT(D2163,10)="Irrelevant","Irrelevant","Current")),""))</f>
        <v>Current</v>
      </c>
      <c r="G2163" s="7" t="str">
        <f>IF(OR(ISBLANK(D2163),D2163="Unclassifiable &gt;"),"",IF(ISNUMBER(SEARCH("Utterance",D2163)),"Utterance",IF(ISNUMBER(SEARCH("Response",D2163)),"Response",IF(ISNUMBER(SEARCH("Interaction",D2163)),"Interaction",IF(ISNUMBER(SEARCH("System",D2163)),"System","")))))</f>
        <v>Response</v>
      </c>
      <c r="H2163" s="7" t="str">
        <f>IF(G2163="Utterance", IF(ISNUMBER(SEARCH("Unrecognized",D2163)), "Unrecognized", IF(ISNUMBER(SEARCH("Mismatched",D2163)), "Mismatched", IF(ISNUMBER(SEARCH("False Positive",D2163)), "False Positive", "Irrelevant"))), "")</f>
        <v/>
      </c>
      <c r="J2163" s="7" t="s">
        <v>213</v>
      </c>
      <c r="K2163" s="7" t="s">
        <v>3356</v>
      </c>
      <c r="L2163" s="9">
        <v>44989</v>
      </c>
      <c r="M2163" s="13">
        <v>0.63648148148148154</v>
      </c>
      <c r="N2163" s="14">
        <v>202000354937691</v>
      </c>
      <c r="O2163" s="7">
        <f>IF(LEN(TRIM($A2163))=0,0,LEN($A2163)-LEN(SUBSTITUTE($A2163," ",""))+1)</f>
        <v>9</v>
      </c>
      <c r="P2163">
        <f t="shared" si="33"/>
        <v>201</v>
      </c>
    </row>
    <row r="2164" spans="1:16" ht="128" x14ac:dyDescent="0.2">
      <c r="A2164" s="8" t="s">
        <v>1862</v>
      </c>
      <c r="C2164" s="7" t="s">
        <v>4</v>
      </c>
      <c r="K2164" s="7" t="s">
        <v>3356</v>
      </c>
      <c r="L2164" s="9">
        <v>44989</v>
      </c>
      <c r="M2164" s="13">
        <v>0.63648148148148154</v>
      </c>
      <c r="N2164" s="14">
        <v>202000354937691</v>
      </c>
      <c r="P2164" t="str">
        <f t="shared" si="33"/>
        <v/>
      </c>
    </row>
    <row r="2165" spans="1:16" ht="16" x14ac:dyDescent="0.2">
      <c r="A2165" s="8" t="s">
        <v>2729</v>
      </c>
      <c r="C2165" s="7" t="s">
        <v>2</v>
      </c>
      <c r="D2165" s="7" t="s">
        <v>3389</v>
      </c>
      <c r="E2165" s="7" t="str">
        <f>IF(OR(D2165="", D2165="___"),"", LEFT(D2165,FIND(" &gt;",D2165)-1))</f>
        <v>Success</v>
      </c>
      <c r="F2165" s="7" t="str">
        <f>IF(OR(E2165="Success",E2165="Qualified Success"),"Current",IF(E2165="Failure",IF(RIGHT(D2165,6)="Future","Future",IF(RIGHT(D2165,10)="Irrelevant","Irrelevant","Current")),""))</f>
        <v>Current</v>
      </c>
      <c r="G2165" s="7" t="str">
        <f>IF(OR(ISBLANK(D2165),D2165="Unclassifiable &gt;"),"",IF(ISNUMBER(SEARCH("Utterance",D2165)),"Utterance",IF(ISNUMBER(SEARCH("Response",D2165)),"Response",IF(ISNUMBER(SEARCH("Interaction",D2165)),"Interaction",IF(ISNUMBER(SEARCH("System",D2165)),"System","")))))</f>
        <v/>
      </c>
      <c r="H2165" s="7" t="str">
        <f>IF(G2165="Utterance", IF(ISNUMBER(SEARCH("Unrecognized",D2165)), "Unrecognized", IF(ISNUMBER(SEARCH("Mismatched",D2165)), "Mismatched", IF(ISNUMBER(SEARCH("False Positive",D2165)), "False Positive", "Irrelevant"))), "")</f>
        <v/>
      </c>
      <c r="J2165" s="7" t="s">
        <v>3430</v>
      </c>
      <c r="K2165" s="7" t="s">
        <v>3356</v>
      </c>
      <c r="L2165" s="9">
        <v>44989</v>
      </c>
      <c r="M2165" s="13">
        <v>0.63744212962962965</v>
      </c>
      <c r="N2165" s="14">
        <v>204440003541608</v>
      </c>
      <c r="O2165" s="7">
        <f>IF(LEN(TRIM($A2165))=0,0,LEN($A2165)-LEN(SUBSTITUTE($A2165," ",""))+1)</f>
        <v>2</v>
      </c>
      <c r="P2165">
        <f t="shared" si="33"/>
        <v>3411</v>
      </c>
    </row>
    <row r="2166" spans="1:16" ht="16" x14ac:dyDescent="0.2">
      <c r="A2166" s="8" t="s">
        <v>1859</v>
      </c>
      <c r="C2166" s="7" t="s">
        <v>4</v>
      </c>
      <c r="K2166" s="7" t="s">
        <v>3356</v>
      </c>
      <c r="L2166" s="9">
        <v>44989</v>
      </c>
      <c r="M2166" s="13">
        <v>0.63744212962962965</v>
      </c>
      <c r="N2166" s="14">
        <v>204440003541608</v>
      </c>
      <c r="P2166" t="str">
        <f t="shared" si="33"/>
        <v/>
      </c>
    </row>
    <row r="2167" spans="1:16" ht="32" x14ac:dyDescent="0.2">
      <c r="A2167" s="8" t="s">
        <v>3019</v>
      </c>
      <c r="C2167" s="7" t="s">
        <v>2</v>
      </c>
      <c r="D2167" s="7" t="s">
        <v>3391</v>
      </c>
      <c r="E2167" s="7" t="str">
        <f>IF(OR(D2167="", D2167="___"),"", LEFT(D2167,FIND(" &gt;",D2167)-1))</f>
        <v>Failure</v>
      </c>
      <c r="F2167" s="7" t="str">
        <f>IF(OR(E2167="Success",E2167="Qualified Success"),"Current",IF(E2167="Failure",IF(RIGHT(D2167,6)="Future","Future",IF(RIGHT(D2167,10)="Irrelevant","Irrelevant","Current")),""))</f>
        <v>Current</v>
      </c>
      <c r="G2167" s="7" t="str">
        <f>IF(OR(ISBLANK(D2167),D2167="Unclassifiable &gt;"),"",IF(ISNUMBER(SEARCH("Utterance",D2167)),"Utterance",IF(ISNUMBER(SEARCH("Response",D2167)),"Response",IF(ISNUMBER(SEARCH("Interaction",D2167)),"Interaction",IF(ISNUMBER(SEARCH("System",D2167)),"System","")))))</f>
        <v>Utterance</v>
      </c>
      <c r="H2167" s="7" t="str">
        <f>IF(G2167="Utterance", IF(ISNUMBER(SEARCH("Unrecognized",D2167)), "Unrecognized", IF(ISNUMBER(SEARCH("Mismatched",D2167)), "Mismatched", IF(ISNUMBER(SEARCH("False Positive",D2167)), "False Positive", "Irrelevant"))), "")</f>
        <v>Mismatched</v>
      </c>
      <c r="J2167" s="7" t="s">
        <v>3750</v>
      </c>
      <c r="K2167" s="7" t="s">
        <v>3356</v>
      </c>
      <c r="L2167" s="9">
        <v>44989</v>
      </c>
      <c r="M2167" s="13">
        <v>0.63836805555555554</v>
      </c>
      <c r="N2167" s="14">
        <v>202000881922937</v>
      </c>
      <c r="O2167" s="7">
        <f>IF(LEN(TRIM($A2167))=0,0,LEN($A2167)-LEN(SUBSTITUTE($A2167," ",""))+1)</f>
        <v>29</v>
      </c>
      <c r="P2167">
        <f t="shared" si="33"/>
        <v>705</v>
      </c>
    </row>
    <row r="2168" spans="1:16" ht="16" x14ac:dyDescent="0.2">
      <c r="A2168" s="8" t="s">
        <v>339</v>
      </c>
      <c r="C2168" s="7" t="s">
        <v>4</v>
      </c>
      <c r="K2168" s="7" t="s">
        <v>3356</v>
      </c>
      <c r="L2168" s="9">
        <v>44989</v>
      </c>
      <c r="M2168" s="13">
        <v>0.63837962962962969</v>
      </c>
      <c r="N2168" s="14">
        <v>202000881922937</v>
      </c>
      <c r="P2168" t="str">
        <f t="shared" si="33"/>
        <v/>
      </c>
    </row>
    <row r="2169" spans="1:16" ht="16" x14ac:dyDescent="0.2">
      <c r="A2169" s="8" t="s">
        <v>302</v>
      </c>
      <c r="B2169" s="7" t="s">
        <v>3487</v>
      </c>
      <c r="C2169" s="7" t="s">
        <v>2</v>
      </c>
      <c r="D2169" s="7" t="s">
        <v>3389</v>
      </c>
      <c r="E2169" s="7" t="str">
        <f>IF(OR(D2169="", D2169="___"),"", LEFT(D2169,FIND(" &gt;",D2169)-1))</f>
        <v>Success</v>
      </c>
      <c r="F2169" s="7" t="str">
        <f>IF(OR(E2169="Success",E2169="Qualified Success"),"Current",IF(E2169="Failure",IF(RIGHT(D2169,6)="Future","Future",IF(RIGHT(D2169,10)="Irrelevant","Irrelevant","Current")),""))</f>
        <v>Current</v>
      </c>
      <c r="G2169" s="7" t="str">
        <f>IF(OR(ISBLANK(D2169),D2169="Unclassifiable &gt;"),"",IF(ISNUMBER(SEARCH("Utterance",D2169)),"Utterance",IF(ISNUMBER(SEARCH("Response",D2169)),"Response",IF(ISNUMBER(SEARCH("Interaction",D2169)),"Interaction",IF(ISNUMBER(SEARCH("System",D2169)),"System","")))))</f>
        <v/>
      </c>
      <c r="H2169" s="7" t="str">
        <f>IF(G2169="Utterance", IF(ISNUMBER(SEARCH("Unrecognized",D2169)), "Unrecognized", IF(ISNUMBER(SEARCH("Mismatched",D2169)), "Mismatched", IF(ISNUMBER(SEARCH("False Positive",D2169)), "False Positive", "Irrelevant"))), "")</f>
        <v/>
      </c>
      <c r="J2169" s="7" t="s">
        <v>3428</v>
      </c>
      <c r="K2169" s="7" t="s">
        <v>3356</v>
      </c>
      <c r="L2169" s="9">
        <v>44989</v>
      </c>
      <c r="M2169" s="13">
        <v>0.64631944444444445</v>
      </c>
      <c r="N2169" s="14">
        <v>204440003502504</v>
      </c>
      <c r="O2169" s="7">
        <f>IF(LEN(TRIM($A2169))=0,0,LEN($A2169)-LEN(SUBSTITUTE($A2169," ",""))+1)</f>
        <v>3</v>
      </c>
      <c r="P2169">
        <f t="shared" si="33"/>
        <v>3411</v>
      </c>
    </row>
    <row r="2170" spans="1:16" ht="64" x14ac:dyDescent="0.2">
      <c r="A2170" s="8" t="s">
        <v>220</v>
      </c>
      <c r="C2170" s="7" t="s">
        <v>4</v>
      </c>
      <c r="K2170" s="7" t="s">
        <v>3356</v>
      </c>
      <c r="L2170" s="9">
        <v>44989</v>
      </c>
      <c r="M2170" s="13">
        <v>0.64631944444444445</v>
      </c>
      <c r="N2170" s="14">
        <v>204440003502504</v>
      </c>
      <c r="P2170" t="str">
        <f t="shared" si="33"/>
        <v/>
      </c>
    </row>
    <row r="2171" spans="1:16" ht="16" x14ac:dyDescent="0.2">
      <c r="A2171" s="8" t="s">
        <v>322</v>
      </c>
      <c r="B2171" s="7" t="s">
        <v>3487</v>
      </c>
      <c r="C2171" s="7" t="s">
        <v>2</v>
      </c>
      <c r="D2171" s="7" t="s">
        <v>3389</v>
      </c>
      <c r="E2171" s="7" t="str">
        <f>IF(OR(D2171="", D2171="___"),"", LEFT(D2171,FIND(" &gt;",D2171)-1))</f>
        <v>Success</v>
      </c>
      <c r="F2171" s="7" t="str">
        <f>IF(OR(E2171="Success",E2171="Qualified Success"),"Current",IF(E2171="Failure",IF(RIGHT(D2171,6)="Future","Future",IF(RIGHT(D2171,10)="Irrelevant","Irrelevant","Current")),""))</f>
        <v>Current</v>
      </c>
      <c r="G2171" s="7" t="str">
        <f>IF(OR(ISBLANK(D2171),D2171="Unclassifiable &gt;"),"",IF(ISNUMBER(SEARCH("Utterance",D2171)),"Utterance",IF(ISNUMBER(SEARCH("Response",D2171)),"Response",IF(ISNUMBER(SEARCH("Interaction",D2171)),"Interaction",IF(ISNUMBER(SEARCH("System",D2171)),"System","")))))</f>
        <v/>
      </c>
      <c r="H2171" s="7" t="str">
        <f>IF(G2171="Utterance", IF(ISNUMBER(SEARCH("Unrecognized",D2171)), "Unrecognized", IF(ISNUMBER(SEARCH("Mismatched",D2171)), "Mismatched", IF(ISNUMBER(SEARCH("False Positive",D2171)), "False Positive", "Irrelevant"))), "")</f>
        <v/>
      </c>
      <c r="J2171" s="7" t="s">
        <v>3758</v>
      </c>
      <c r="K2171" s="7" t="s">
        <v>3356</v>
      </c>
      <c r="L2171" s="9">
        <v>44989</v>
      </c>
      <c r="M2171" s="13">
        <v>0.64828703703703705</v>
      </c>
      <c r="N2171" s="14">
        <v>513003382835092</v>
      </c>
      <c r="O2171" s="7">
        <f>IF(LEN(TRIM($A2171))=0,0,LEN($A2171)-LEN(SUBSTITUTE($A2171," ",""))+1)</f>
        <v>4</v>
      </c>
      <c r="P2171">
        <f t="shared" si="33"/>
        <v>3411</v>
      </c>
    </row>
    <row r="2172" spans="1:16" ht="16" x14ac:dyDescent="0.2">
      <c r="A2172" s="8" t="s">
        <v>3364</v>
      </c>
      <c r="C2172" s="7" t="s">
        <v>4</v>
      </c>
      <c r="K2172" s="7" t="s">
        <v>3356</v>
      </c>
      <c r="L2172" s="9">
        <v>44989</v>
      </c>
      <c r="M2172" s="13">
        <v>0.64832175925925928</v>
      </c>
      <c r="N2172" s="14">
        <v>513003382835092</v>
      </c>
      <c r="P2172" t="str">
        <f t="shared" si="33"/>
        <v/>
      </c>
    </row>
    <row r="2173" spans="1:16" ht="32" x14ac:dyDescent="0.2">
      <c r="A2173" s="8" t="s">
        <v>268</v>
      </c>
      <c r="C2173" s="7" t="s">
        <v>4</v>
      </c>
      <c r="K2173" s="7" t="s">
        <v>3356</v>
      </c>
      <c r="L2173" s="9">
        <v>44989</v>
      </c>
      <c r="M2173" s="13">
        <v>0.64832175925925928</v>
      </c>
      <c r="N2173" s="14">
        <v>513003382835092</v>
      </c>
      <c r="P2173" t="str">
        <f t="shared" si="33"/>
        <v/>
      </c>
    </row>
    <row r="2174" spans="1:16" ht="16" x14ac:dyDescent="0.2">
      <c r="A2174" s="8" t="s">
        <v>283</v>
      </c>
      <c r="C2174" s="7" t="s">
        <v>2</v>
      </c>
      <c r="D2174" s="7" t="s">
        <v>3389</v>
      </c>
      <c r="E2174" s="7" t="str">
        <f>IF(OR(D2174="", D2174="___"),"", LEFT(D2174,FIND(" &gt;",D2174)-1))</f>
        <v>Success</v>
      </c>
      <c r="F2174" s="7" t="str">
        <f>IF(OR(E2174="Success",E2174="Qualified Success"),"Current",IF(E2174="Failure",IF(RIGHT(D2174,6)="Future","Future",IF(RIGHT(D2174,10)="Irrelevant","Irrelevant","Current")),""))</f>
        <v>Current</v>
      </c>
      <c r="G2174" s="7" t="str">
        <f>IF(OR(ISBLANK(D2174),D2174="Unclassifiable &gt;"),"",IF(ISNUMBER(SEARCH("Utterance",D2174)),"Utterance",IF(ISNUMBER(SEARCH("Response",D2174)),"Response",IF(ISNUMBER(SEARCH("Interaction",D2174)),"Interaction",IF(ISNUMBER(SEARCH("System",D2174)),"System","")))))</f>
        <v/>
      </c>
      <c r="H2174" s="7" t="str">
        <f>IF(G2174="Utterance", IF(ISNUMBER(SEARCH("Unrecognized",D2174)), "Unrecognized", IF(ISNUMBER(SEARCH("Mismatched",D2174)), "Mismatched", IF(ISNUMBER(SEARCH("False Positive",D2174)), "False Positive", "Irrelevant"))), "")</f>
        <v/>
      </c>
      <c r="J2174" s="7" t="s">
        <v>3741</v>
      </c>
      <c r="K2174" s="7" t="s">
        <v>3356</v>
      </c>
      <c r="L2174" s="9">
        <v>44989</v>
      </c>
      <c r="M2174" s="13">
        <v>0.64878472222222217</v>
      </c>
      <c r="N2174" s="14">
        <v>202000140238265</v>
      </c>
      <c r="O2174" s="7">
        <f>IF(LEN(TRIM($A2174))=0,0,LEN($A2174)-LEN(SUBSTITUTE($A2174," ",""))+1)</f>
        <v>2</v>
      </c>
      <c r="P2174">
        <f t="shared" si="33"/>
        <v>3411</v>
      </c>
    </row>
    <row r="2175" spans="1:16" ht="160" x14ac:dyDescent="0.2">
      <c r="A2175" s="8" t="s">
        <v>238</v>
      </c>
      <c r="C2175" s="7" t="s">
        <v>4</v>
      </c>
      <c r="K2175" s="7" t="s">
        <v>3356</v>
      </c>
      <c r="L2175" s="9">
        <v>44989</v>
      </c>
      <c r="M2175" s="13">
        <v>0.64878472222222217</v>
      </c>
      <c r="N2175" s="14">
        <v>202000140238265</v>
      </c>
      <c r="P2175" t="str">
        <f t="shared" si="33"/>
        <v/>
      </c>
    </row>
    <row r="2176" spans="1:16" ht="16" x14ac:dyDescent="0.2">
      <c r="A2176" s="8" t="s">
        <v>223</v>
      </c>
      <c r="B2176" s="7" t="s">
        <v>3487</v>
      </c>
      <c r="C2176" s="7" t="s">
        <v>2</v>
      </c>
      <c r="D2176" s="7" t="s">
        <v>3389</v>
      </c>
      <c r="E2176" s="7" t="str">
        <f>IF(OR(D2176="", D2176="___"),"", LEFT(D2176,FIND(" &gt;",D2176)-1))</f>
        <v>Success</v>
      </c>
      <c r="F2176" s="7" t="str">
        <f>IF(OR(E2176="Success",E2176="Qualified Success"),"Current",IF(E2176="Failure",IF(RIGHT(D2176,6)="Future","Future",IF(RIGHT(D2176,10)="Irrelevant","Irrelevant","Current")),""))</f>
        <v>Current</v>
      </c>
      <c r="G2176" s="7" t="str">
        <f>IF(OR(ISBLANK(D2176),D2176="Unclassifiable &gt;"),"",IF(ISNUMBER(SEARCH("Utterance",D2176)),"Utterance",IF(ISNUMBER(SEARCH("Response",D2176)),"Response",IF(ISNUMBER(SEARCH("Interaction",D2176)),"Interaction",IF(ISNUMBER(SEARCH("System",D2176)),"System","")))))</f>
        <v/>
      </c>
      <c r="H2176" s="7" t="str">
        <f>IF(G2176="Utterance", IF(ISNUMBER(SEARCH("Unrecognized",D2176)), "Unrecognized", IF(ISNUMBER(SEARCH("Mismatched",D2176)), "Mismatched", IF(ISNUMBER(SEARCH("False Positive",D2176)), "False Positive", "Irrelevant"))), "")</f>
        <v/>
      </c>
      <c r="J2176" s="7" t="s">
        <v>3744</v>
      </c>
      <c r="K2176" s="7" t="s">
        <v>3356</v>
      </c>
      <c r="L2176" s="9">
        <v>44989</v>
      </c>
      <c r="M2176" s="13">
        <v>0.64951388888888884</v>
      </c>
      <c r="N2176" s="14">
        <v>202000521627521</v>
      </c>
      <c r="O2176" s="7">
        <f>IF(LEN(TRIM($A2176))=0,0,LEN($A2176)-LEN(SUBSTITUTE($A2176," ",""))+1)</f>
        <v>3</v>
      </c>
      <c r="P2176">
        <f t="shared" si="33"/>
        <v>3411</v>
      </c>
    </row>
    <row r="2177" spans="1:16" ht="128" x14ac:dyDescent="0.2">
      <c r="A2177" s="8" t="s">
        <v>1839</v>
      </c>
      <c r="C2177" s="7" t="s">
        <v>4</v>
      </c>
      <c r="K2177" s="7" t="s">
        <v>3356</v>
      </c>
      <c r="L2177" s="9">
        <v>44989</v>
      </c>
      <c r="M2177" s="13">
        <v>0.64951388888888884</v>
      </c>
      <c r="N2177" s="14">
        <v>202000521627521</v>
      </c>
      <c r="P2177" t="str">
        <f t="shared" si="33"/>
        <v/>
      </c>
    </row>
    <row r="2178" spans="1:16" ht="16" x14ac:dyDescent="0.2">
      <c r="A2178" s="8" t="s">
        <v>3337</v>
      </c>
      <c r="C2178" s="7" t="s">
        <v>2</v>
      </c>
      <c r="D2178" s="7" t="s">
        <v>3389</v>
      </c>
      <c r="E2178" s="7" t="str">
        <f>IF(OR(D2178="", D2178="___"),"", LEFT(D2178,FIND(" &gt;",D2178)-1))</f>
        <v>Success</v>
      </c>
      <c r="F2178" s="7" t="str">
        <f>IF(OR(E2178="Success",E2178="Qualified Success"),"Current",IF(E2178="Failure",IF(RIGHT(D2178,6)="Future","Future",IF(RIGHT(D2178,10)="Irrelevant","Irrelevant","Current")),""))</f>
        <v>Current</v>
      </c>
      <c r="G2178" s="7" t="str">
        <f>IF(OR(ISBLANK(D2178),D2178="Unclassifiable &gt;"),"",IF(ISNUMBER(SEARCH("Utterance",D2178)),"Utterance",IF(ISNUMBER(SEARCH("Response",D2178)),"Response",IF(ISNUMBER(SEARCH("Interaction",D2178)),"Interaction",IF(ISNUMBER(SEARCH("System",D2178)),"System","")))))</f>
        <v/>
      </c>
      <c r="H2178" s="7" t="str">
        <f>IF(G2178="Utterance", IF(ISNUMBER(SEARCH("Unrecognized",D2178)), "Unrecognized", IF(ISNUMBER(SEARCH("Mismatched",D2178)), "Mismatched", IF(ISNUMBER(SEARCH("False Positive",D2178)), "False Positive", "Irrelevant"))), "")</f>
        <v/>
      </c>
      <c r="J2178" s="7" t="s">
        <v>3434</v>
      </c>
      <c r="K2178" s="7" t="s">
        <v>3356</v>
      </c>
      <c r="L2178" s="9">
        <v>44989</v>
      </c>
      <c r="M2178" s="13">
        <v>0.64978009259259262</v>
      </c>
      <c r="N2178" s="14">
        <v>513003508247140</v>
      </c>
      <c r="O2178" s="7">
        <f>IF(LEN(TRIM($A2178))=0,0,LEN($A2178)-LEN(SUBSTITUTE($A2178," ",""))+1)</f>
        <v>4</v>
      </c>
      <c r="P2178">
        <f t="shared" si="33"/>
        <v>3411</v>
      </c>
    </row>
    <row r="2179" spans="1:16" ht="112" x14ac:dyDescent="0.2">
      <c r="A2179" s="8" t="s">
        <v>298</v>
      </c>
      <c r="C2179" s="7" t="s">
        <v>4</v>
      </c>
      <c r="K2179" s="7" t="s">
        <v>3356</v>
      </c>
      <c r="L2179" s="9">
        <v>44989</v>
      </c>
      <c r="M2179" s="13">
        <v>0.64978009259259262</v>
      </c>
      <c r="N2179" s="14">
        <v>513003508247140</v>
      </c>
      <c r="P2179" t="str">
        <f t="shared" ref="P2179:P2242" si="34">IF(D2179="", "", COUNTIF($D$1:$D$12000, D2179))</f>
        <v/>
      </c>
    </row>
    <row r="2180" spans="1:16" ht="16" x14ac:dyDescent="0.2">
      <c r="A2180" s="8" t="s">
        <v>904</v>
      </c>
      <c r="C2180" s="7" t="s">
        <v>2</v>
      </c>
      <c r="D2180" s="7" t="s">
        <v>3389</v>
      </c>
      <c r="E2180" s="7" t="str">
        <f>IF(OR(D2180="", D2180="___"),"", LEFT(D2180,FIND(" &gt;",D2180)-1))</f>
        <v>Success</v>
      </c>
      <c r="F2180" s="7" t="str">
        <f>IF(OR(E2180="Success",E2180="Qualified Success"),"Current",IF(E2180="Failure",IF(RIGHT(D2180,6)="Future","Future",IF(RIGHT(D2180,10)="Irrelevant","Irrelevant","Current")),""))</f>
        <v>Current</v>
      </c>
      <c r="G2180" s="7" t="str">
        <f>IF(OR(ISBLANK(D2180),D2180="Unclassifiable &gt;"),"",IF(ISNUMBER(SEARCH("Utterance",D2180)),"Utterance",IF(ISNUMBER(SEARCH("Response",D2180)),"Response",IF(ISNUMBER(SEARCH("Interaction",D2180)),"Interaction",IF(ISNUMBER(SEARCH("System",D2180)),"System","")))))</f>
        <v/>
      </c>
      <c r="H2180" s="7" t="str">
        <f>IF(G2180="Utterance", IF(ISNUMBER(SEARCH("Unrecognized",D2180)), "Unrecognized", IF(ISNUMBER(SEARCH("Mismatched",D2180)), "Mismatched", IF(ISNUMBER(SEARCH("False Positive",D2180)), "False Positive", "Irrelevant"))), "")</f>
        <v/>
      </c>
      <c r="J2180" s="7" t="s">
        <v>3741</v>
      </c>
      <c r="K2180" s="7" t="s">
        <v>3356</v>
      </c>
      <c r="L2180" s="9">
        <v>44989</v>
      </c>
      <c r="M2180" s="13">
        <v>0.65341435185185182</v>
      </c>
      <c r="N2180" s="14">
        <v>202000140238298</v>
      </c>
      <c r="O2180" s="7">
        <f>IF(LEN(TRIM($A2180))=0,0,LEN($A2180)-LEN(SUBSTITUTE($A2180," ",""))+1)</f>
        <v>3</v>
      </c>
      <c r="P2180">
        <f t="shared" si="34"/>
        <v>3411</v>
      </c>
    </row>
    <row r="2181" spans="1:16" ht="112" x14ac:dyDescent="0.2">
      <c r="A2181" s="8" t="s">
        <v>304</v>
      </c>
      <c r="C2181" s="7" t="s">
        <v>4</v>
      </c>
      <c r="K2181" s="7" t="s">
        <v>3356</v>
      </c>
      <c r="L2181" s="9">
        <v>44989</v>
      </c>
      <c r="M2181" s="13">
        <v>0.65341435185185182</v>
      </c>
      <c r="N2181" s="14">
        <v>202000140238298</v>
      </c>
      <c r="P2181" t="str">
        <f t="shared" si="34"/>
        <v/>
      </c>
    </row>
    <row r="2182" spans="1:16" ht="16" x14ac:dyDescent="0.2">
      <c r="A2182" s="8" t="s">
        <v>158</v>
      </c>
      <c r="C2182" s="7" t="s">
        <v>2</v>
      </c>
      <c r="D2182" s="7" t="s">
        <v>3389</v>
      </c>
      <c r="E2182" s="7" t="str">
        <f>IF(OR(D2182="", D2182="___"),"", LEFT(D2182,FIND(" &gt;",D2182)-1))</f>
        <v>Success</v>
      </c>
      <c r="F2182" s="7" t="str">
        <f>IF(OR(E2182="Success",E2182="Qualified Success"),"Current",IF(E2182="Failure",IF(RIGHT(D2182,6)="Future","Future",IF(RIGHT(D2182,10)="Irrelevant","Irrelevant","Current")),""))</f>
        <v>Current</v>
      </c>
      <c r="G2182" s="7" t="str">
        <f>IF(OR(ISBLANK(D2182),D2182="Unclassifiable &gt;"),"",IF(ISNUMBER(SEARCH("Utterance",D2182)),"Utterance",IF(ISNUMBER(SEARCH("Response",D2182)),"Response",IF(ISNUMBER(SEARCH("Interaction",D2182)),"Interaction",IF(ISNUMBER(SEARCH("System",D2182)),"System","")))))</f>
        <v/>
      </c>
      <c r="H2182" s="7" t="str">
        <f>IF(G2182="Utterance", IF(ISNUMBER(SEARCH("Unrecognized",D2182)), "Unrecognized", IF(ISNUMBER(SEARCH("Mismatched",D2182)), "Mismatched", IF(ISNUMBER(SEARCH("False Positive",D2182)), "False Positive", "Irrelevant"))), "")</f>
        <v/>
      </c>
      <c r="J2182" s="7" t="s">
        <v>3744</v>
      </c>
      <c r="K2182" s="7" t="s">
        <v>3356</v>
      </c>
      <c r="L2182" s="9">
        <v>44989</v>
      </c>
      <c r="M2182" s="13">
        <v>0.65652777777777771</v>
      </c>
      <c r="N2182" s="14">
        <v>202000140238265</v>
      </c>
      <c r="O2182" s="7">
        <f>IF(LEN(TRIM($A2182))=0,0,LEN($A2182)-LEN(SUBSTITUTE($A2182," ",""))+1)</f>
        <v>4</v>
      </c>
      <c r="P2182">
        <f t="shared" si="34"/>
        <v>3411</v>
      </c>
    </row>
    <row r="2183" spans="1:16" ht="128" x14ac:dyDescent="0.2">
      <c r="A2183" s="8" t="s">
        <v>1839</v>
      </c>
      <c r="C2183" s="7" t="s">
        <v>4</v>
      </c>
      <c r="K2183" s="7" t="s">
        <v>3356</v>
      </c>
      <c r="L2183" s="9">
        <v>44989</v>
      </c>
      <c r="M2183" s="13">
        <v>0.65652777777777771</v>
      </c>
      <c r="N2183" s="14">
        <v>202000140238265</v>
      </c>
      <c r="P2183" t="str">
        <f t="shared" si="34"/>
        <v/>
      </c>
    </row>
    <row r="2184" spans="1:16" ht="16" x14ac:dyDescent="0.2">
      <c r="A2184" s="8" t="s">
        <v>315</v>
      </c>
      <c r="C2184" s="7" t="s">
        <v>2</v>
      </c>
      <c r="D2184" s="7" t="s">
        <v>3389</v>
      </c>
      <c r="E2184" s="7" t="str">
        <f>IF(OR(D2184="", D2184="___"),"", LEFT(D2184,FIND(" &gt;",D2184)-1))</f>
        <v>Success</v>
      </c>
      <c r="F2184" s="7" t="str">
        <f>IF(OR(E2184="Success",E2184="Qualified Success"),"Current",IF(E2184="Failure",IF(RIGHT(D2184,6)="Future","Future",IF(RIGHT(D2184,10)="Irrelevant","Irrelevant","Current")),""))</f>
        <v>Current</v>
      </c>
      <c r="G2184" s="7" t="str">
        <f>IF(OR(ISBLANK(D2184),D2184="Unclassifiable &gt;"),"",IF(ISNUMBER(SEARCH("Utterance",D2184)),"Utterance",IF(ISNUMBER(SEARCH("Response",D2184)),"Response",IF(ISNUMBER(SEARCH("Interaction",D2184)),"Interaction",IF(ISNUMBER(SEARCH("System",D2184)),"System","")))))</f>
        <v/>
      </c>
      <c r="H2184" s="7" t="str">
        <f>IF(G2184="Utterance", IF(ISNUMBER(SEARCH("Unrecognized",D2184)), "Unrecognized", IF(ISNUMBER(SEARCH("Mismatched",D2184)), "Mismatched", IF(ISNUMBER(SEARCH("False Positive",D2184)), "False Positive", "Irrelevant"))), "")</f>
        <v/>
      </c>
      <c r="J2184" s="7" t="s">
        <v>3428</v>
      </c>
      <c r="K2184" s="7" t="s">
        <v>3356</v>
      </c>
      <c r="L2184" s="9">
        <v>44989</v>
      </c>
      <c r="M2184" s="13">
        <v>0.65734953703703702</v>
      </c>
      <c r="N2184" s="14">
        <v>202000617129792</v>
      </c>
      <c r="O2184" s="7">
        <f>IF(LEN(TRIM($A2184))=0,0,LEN($A2184)-LEN(SUBSTITUTE($A2184," ",""))+1)</f>
        <v>3</v>
      </c>
      <c r="P2184">
        <f t="shared" si="34"/>
        <v>3411</v>
      </c>
    </row>
    <row r="2185" spans="1:16" ht="64" x14ac:dyDescent="0.2">
      <c r="A2185" s="8" t="s">
        <v>270</v>
      </c>
      <c r="C2185" s="7" t="s">
        <v>4</v>
      </c>
      <c r="K2185" s="7" t="s">
        <v>3356</v>
      </c>
      <c r="L2185" s="9">
        <v>44989</v>
      </c>
      <c r="M2185" s="13">
        <v>0.65734953703703702</v>
      </c>
      <c r="N2185" s="14">
        <v>202000617129792</v>
      </c>
      <c r="P2185" t="str">
        <f t="shared" si="34"/>
        <v/>
      </c>
    </row>
    <row r="2186" spans="1:16" ht="16" x14ac:dyDescent="0.2">
      <c r="A2186" s="8" t="s">
        <v>9</v>
      </c>
      <c r="B2186" s="7" t="s">
        <v>3487</v>
      </c>
      <c r="C2186" s="7" t="s">
        <v>2</v>
      </c>
      <c r="D2186" s="7" t="s">
        <v>3389</v>
      </c>
      <c r="E2186" s="7" t="str">
        <f>IF(OR(D2186="", D2186="___"),"", LEFT(D2186,FIND(" &gt;",D2186)-1))</f>
        <v>Success</v>
      </c>
      <c r="F2186" s="7" t="str">
        <f>IF(OR(E2186="Success",E2186="Qualified Success"),"Current",IF(E2186="Failure",IF(RIGHT(D2186,6)="Future","Future",IF(RIGHT(D2186,10)="Irrelevant","Irrelevant","Current")),""))</f>
        <v>Current</v>
      </c>
      <c r="G2186" s="7" t="str">
        <f>IF(OR(ISBLANK(D2186),D2186="Unclassifiable &gt;"),"",IF(ISNUMBER(SEARCH("Utterance",D2186)),"Utterance",IF(ISNUMBER(SEARCH("Response",D2186)),"Response",IF(ISNUMBER(SEARCH("Interaction",D2186)),"Interaction",IF(ISNUMBER(SEARCH("System",D2186)),"System","")))))</f>
        <v/>
      </c>
      <c r="H2186" s="7" t="str">
        <f>IF(G2186="Utterance", IF(ISNUMBER(SEARCH("Unrecognized",D2186)), "Unrecognized", IF(ISNUMBER(SEARCH("Mismatched",D2186)), "Mismatched", IF(ISNUMBER(SEARCH("False Positive",D2186)), "False Positive", "Irrelevant"))), "")</f>
        <v/>
      </c>
      <c r="J2186" s="7" t="s">
        <v>3445</v>
      </c>
      <c r="K2186" s="7" t="s">
        <v>3356</v>
      </c>
      <c r="L2186" s="9">
        <v>44989</v>
      </c>
      <c r="M2186" s="13">
        <v>0.66612268518518525</v>
      </c>
      <c r="N2186" s="14">
        <v>513002481263130</v>
      </c>
      <c r="O2186" s="7">
        <f>IF(LEN(TRIM($A2186))=0,0,LEN($A2186)-LEN(SUBSTITUTE($A2186," ",""))+1)</f>
        <v>6</v>
      </c>
      <c r="P2186">
        <f t="shared" si="34"/>
        <v>3411</v>
      </c>
    </row>
    <row r="2187" spans="1:16" ht="16" x14ac:dyDescent="0.2">
      <c r="A2187" s="8" t="s">
        <v>122</v>
      </c>
      <c r="C2187" s="7" t="s">
        <v>4</v>
      </c>
      <c r="K2187" s="7" t="s">
        <v>3356</v>
      </c>
      <c r="L2187" s="9">
        <v>44989</v>
      </c>
      <c r="M2187" s="13">
        <v>0.66613425925925929</v>
      </c>
      <c r="N2187" s="14">
        <v>513002481263130</v>
      </c>
      <c r="P2187" t="str">
        <f t="shared" si="34"/>
        <v/>
      </c>
    </row>
    <row r="2188" spans="1:16" ht="80" x14ac:dyDescent="0.2">
      <c r="A2188" s="8" t="s">
        <v>3519</v>
      </c>
      <c r="C2188" s="7" t="s">
        <v>4</v>
      </c>
      <c r="K2188" s="7" t="s">
        <v>3356</v>
      </c>
      <c r="L2188" s="9">
        <v>44989</v>
      </c>
      <c r="M2188" s="13">
        <v>0.66613425925925929</v>
      </c>
      <c r="N2188" s="14">
        <v>513002481263130</v>
      </c>
      <c r="P2188" t="str">
        <f t="shared" si="34"/>
        <v/>
      </c>
    </row>
    <row r="2189" spans="1:16" ht="48" x14ac:dyDescent="0.2">
      <c r="A2189" s="8" t="s">
        <v>33</v>
      </c>
      <c r="C2189" s="7" t="s">
        <v>4</v>
      </c>
      <c r="K2189" s="7" t="s">
        <v>3356</v>
      </c>
      <c r="L2189" s="9">
        <v>44989</v>
      </c>
      <c r="M2189" s="13">
        <v>0.66613425925925929</v>
      </c>
      <c r="N2189" s="14">
        <v>513002481263130</v>
      </c>
      <c r="P2189" t="str">
        <f t="shared" si="34"/>
        <v/>
      </c>
    </row>
    <row r="2190" spans="1:16" ht="16" x14ac:dyDescent="0.2">
      <c r="A2190" s="8" t="s">
        <v>123</v>
      </c>
      <c r="C2190" s="7" t="s">
        <v>2</v>
      </c>
      <c r="D2190" s="7" t="s">
        <v>3400</v>
      </c>
      <c r="E2190" s="7" t="str">
        <f>IF(OR(D2190="", D2190="___"),"", LEFT(D2190,FIND(" &gt;",D2190)-1))</f>
        <v>Failure</v>
      </c>
      <c r="F2190" s="7" t="str">
        <f>IF(OR(E2190="Success",E2190="Qualified Success"),"Current",IF(E2190="Failure",IF(RIGHT(D2190,6)="Future","Future",IF(RIGHT(D2190,10)="Irrelevant","Irrelevant","Current")),""))</f>
        <v>Current</v>
      </c>
      <c r="G2190" s="7" t="str">
        <f>IF(OR(ISBLANK(D2190),D2190="Unclassifiable &gt;"),"",IF(ISNUMBER(SEARCH("Utterance",D2190)),"Utterance",IF(ISNUMBER(SEARCH("Response",D2190)),"Response",IF(ISNUMBER(SEARCH("Interaction",D2190)),"Interaction",IF(ISNUMBER(SEARCH("System",D2190)),"System","")))))</f>
        <v>Interaction</v>
      </c>
      <c r="H2190" s="7" t="str">
        <f>IF(G2190="Utterance", IF(ISNUMBER(SEARCH("Unrecognized",D2190)), "Unrecognized", IF(ISNUMBER(SEARCH("Mismatched",D2190)), "Mismatched", IF(ISNUMBER(SEARCH("False Positive",D2190)), "False Positive", "Irrelevant"))), "")</f>
        <v/>
      </c>
      <c r="J2190" s="7" t="s">
        <v>3745</v>
      </c>
      <c r="K2190" s="7" t="s">
        <v>3356</v>
      </c>
      <c r="L2190" s="9">
        <v>44989</v>
      </c>
      <c r="M2190" s="13">
        <v>0.66643518518518519</v>
      </c>
      <c r="N2190" s="14">
        <v>513002481263130</v>
      </c>
      <c r="O2190" s="7">
        <f>IF(LEN(TRIM($A2190))=0,0,LEN($A2190)-LEN(SUBSTITUTE($A2190," ",""))+1)</f>
        <v>8</v>
      </c>
      <c r="P2190">
        <f t="shared" si="34"/>
        <v>412</v>
      </c>
    </row>
    <row r="2191" spans="1:16" ht="16" x14ac:dyDescent="0.2">
      <c r="A2191" s="8" t="s">
        <v>123</v>
      </c>
      <c r="C2191" s="7" t="s">
        <v>2</v>
      </c>
      <c r="D2191" s="7" t="s">
        <v>3400</v>
      </c>
      <c r="E2191" s="7" t="str">
        <f>IF(OR(D2191="", D2191="___"),"", LEFT(D2191,FIND(" &gt;",D2191)-1))</f>
        <v>Failure</v>
      </c>
      <c r="F2191" s="7" t="str">
        <f>IF(OR(E2191="Success",E2191="Qualified Success"),"Current",IF(E2191="Failure",IF(RIGHT(D2191,6)="Future","Future",IF(RIGHT(D2191,10)="Irrelevant","Irrelevant","Current")),""))</f>
        <v>Current</v>
      </c>
      <c r="G2191" s="7" t="str">
        <f>IF(OR(ISBLANK(D2191),D2191="Unclassifiable &gt;"),"",IF(ISNUMBER(SEARCH("Utterance",D2191)),"Utterance",IF(ISNUMBER(SEARCH("Response",D2191)),"Response",IF(ISNUMBER(SEARCH("Interaction",D2191)),"Interaction",IF(ISNUMBER(SEARCH("System",D2191)),"System","")))))</f>
        <v>Interaction</v>
      </c>
      <c r="H2191" s="7" t="str">
        <f>IF(G2191="Utterance", IF(ISNUMBER(SEARCH("Unrecognized",D2191)), "Unrecognized", IF(ISNUMBER(SEARCH("Mismatched",D2191)), "Mismatched", IF(ISNUMBER(SEARCH("False Positive",D2191)), "False Positive", "Irrelevant"))), "")</f>
        <v/>
      </c>
      <c r="J2191" s="7" t="s">
        <v>3745</v>
      </c>
      <c r="K2191" s="7" t="s">
        <v>3356</v>
      </c>
      <c r="L2191" s="9">
        <v>44989</v>
      </c>
      <c r="M2191" s="13">
        <v>0.66643518518518519</v>
      </c>
      <c r="N2191" s="14">
        <v>513002481263130</v>
      </c>
      <c r="O2191" s="7">
        <f>IF(LEN(TRIM($A2191))=0,0,LEN($A2191)-LEN(SUBSTITUTE($A2191," ",""))+1)</f>
        <v>8</v>
      </c>
      <c r="P2191">
        <f t="shared" si="34"/>
        <v>412</v>
      </c>
    </row>
    <row r="2192" spans="1:16" ht="32" x14ac:dyDescent="0.2">
      <c r="A2192" s="8" t="s">
        <v>35</v>
      </c>
      <c r="C2192" s="7" t="s">
        <v>4</v>
      </c>
      <c r="K2192" s="7" t="s">
        <v>3356</v>
      </c>
      <c r="L2192" s="9">
        <v>44989</v>
      </c>
      <c r="M2192" s="13">
        <v>0.66643518518518519</v>
      </c>
      <c r="N2192" s="14">
        <v>513002481263130</v>
      </c>
      <c r="P2192" t="str">
        <f t="shared" si="34"/>
        <v/>
      </c>
    </row>
    <row r="2193" spans="1:16" ht="64" x14ac:dyDescent="0.2">
      <c r="A2193" s="8" t="s">
        <v>3127</v>
      </c>
      <c r="C2193" s="7" t="s">
        <v>4</v>
      </c>
      <c r="K2193" s="7" t="s">
        <v>3356</v>
      </c>
      <c r="L2193" s="9">
        <v>44989</v>
      </c>
      <c r="M2193" s="13">
        <v>0.66668981481481471</v>
      </c>
      <c r="N2193" s="14">
        <v>513002481263130</v>
      </c>
      <c r="P2193" t="str">
        <f t="shared" si="34"/>
        <v/>
      </c>
    </row>
    <row r="2194" spans="1:16" ht="16" x14ac:dyDescent="0.2">
      <c r="A2194" s="8" t="s">
        <v>2797</v>
      </c>
      <c r="C2194" s="7" t="s">
        <v>2</v>
      </c>
      <c r="D2194" s="7" t="s">
        <v>3411</v>
      </c>
      <c r="E2194" s="7" t="str">
        <f>IF(OR(D2194="", D2194="___"),"", LEFT(D2194,FIND(" &gt;",D2194)-1))</f>
        <v>Qualified Success</v>
      </c>
      <c r="F2194" s="7" t="str">
        <f>IF(OR(E2194="Success",E2194="Qualified Success"),"Current",IF(E2194="Failure",IF(RIGHT(D2194,6)="Future","Future",IF(RIGHT(D2194,10)="Irrelevant","Irrelevant","Current")),""))</f>
        <v>Current</v>
      </c>
      <c r="G2194" s="7" t="str">
        <f>IF(OR(ISBLANK(D2194),D2194="Unclassifiable &gt;"),"",IF(ISNUMBER(SEARCH("Utterance",D2194)),"Utterance",IF(ISNUMBER(SEARCH("Response",D2194)),"Response",IF(ISNUMBER(SEARCH("Interaction",D2194)),"Interaction",IF(ISNUMBER(SEARCH("System",D2194)),"System","")))))</f>
        <v>Response</v>
      </c>
      <c r="H2194" s="7" t="str">
        <f>IF(G2194="Utterance", IF(ISNUMBER(SEARCH("Unrecognized",D2194)), "Unrecognized", IF(ISNUMBER(SEARCH("Mismatched",D2194)), "Mismatched", IF(ISNUMBER(SEARCH("False Positive",D2194)), "False Positive", "Irrelevant"))), "")</f>
        <v/>
      </c>
      <c r="J2194" s="7" t="s">
        <v>213</v>
      </c>
      <c r="K2194" s="7" t="s">
        <v>3356</v>
      </c>
      <c r="L2194" s="9">
        <v>44989</v>
      </c>
      <c r="M2194" s="13">
        <v>0.66728009259259258</v>
      </c>
      <c r="N2194" s="14">
        <v>513002481263130</v>
      </c>
      <c r="O2194" s="7">
        <f>IF(LEN(TRIM($A2194))=0,0,LEN($A2194)-LEN(SUBSTITUTE($A2194," ",""))+1)</f>
        <v>5</v>
      </c>
      <c r="P2194">
        <f t="shared" si="34"/>
        <v>201</v>
      </c>
    </row>
    <row r="2195" spans="1:16" ht="128" x14ac:dyDescent="0.2">
      <c r="A2195" s="8" t="s">
        <v>1862</v>
      </c>
      <c r="C2195" s="7" t="s">
        <v>4</v>
      </c>
      <c r="K2195" s="7" t="s">
        <v>3356</v>
      </c>
      <c r="L2195" s="9">
        <v>44989</v>
      </c>
      <c r="M2195" s="13">
        <v>0.66728009259259258</v>
      </c>
      <c r="N2195" s="14">
        <v>513002481263130</v>
      </c>
      <c r="P2195" t="str">
        <f t="shared" si="34"/>
        <v/>
      </c>
    </row>
    <row r="2196" spans="1:16" ht="16" x14ac:dyDescent="0.2">
      <c r="A2196" s="8" t="s">
        <v>2282</v>
      </c>
      <c r="C2196" s="7" t="s">
        <v>2</v>
      </c>
      <c r="D2196" s="7" t="s">
        <v>3389</v>
      </c>
      <c r="E2196" s="7" t="str">
        <f>IF(OR(D2196="", D2196="___"),"", LEFT(D2196,FIND(" &gt;",D2196)-1))</f>
        <v>Success</v>
      </c>
      <c r="F2196" s="7" t="str">
        <f>IF(OR(E2196="Success",E2196="Qualified Success"),"Current",IF(E2196="Failure",IF(RIGHT(D2196,6)="Future","Future",IF(RIGHT(D2196,10)="Irrelevant","Irrelevant","Current")),""))</f>
        <v>Current</v>
      </c>
      <c r="G2196" s="7" t="str">
        <f>IF(OR(ISBLANK(D2196),D2196="Unclassifiable &gt;"),"",IF(ISNUMBER(SEARCH("Utterance",D2196)),"Utterance",IF(ISNUMBER(SEARCH("Response",D2196)),"Response",IF(ISNUMBER(SEARCH("Interaction",D2196)),"Interaction",IF(ISNUMBER(SEARCH("System",D2196)),"System","")))))</f>
        <v/>
      </c>
      <c r="H2196" s="7" t="str">
        <f>IF(G2196="Utterance", IF(ISNUMBER(SEARCH("Unrecognized",D2196)), "Unrecognized", IF(ISNUMBER(SEARCH("Mismatched",D2196)), "Mismatched", IF(ISNUMBER(SEARCH("False Positive",D2196)), "False Positive", "Irrelevant"))), "")</f>
        <v/>
      </c>
      <c r="J2196" s="7" t="s">
        <v>3758</v>
      </c>
      <c r="K2196" s="7" t="s">
        <v>3356</v>
      </c>
      <c r="L2196" s="9">
        <v>44989</v>
      </c>
      <c r="M2196" s="13">
        <v>0.66883101851851856</v>
      </c>
      <c r="N2196" s="14">
        <v>204440003500720</v>
      </c>
      <c r="O2196" s="7">
        <f>IF(LEN(TRIM($A2196))=0,0,LEN($A2196)-LEN(SUBSTITUTE($A2196," ",""))+1)</f>
        <v>7</v>
      </c>
      <c r="P2196">
        <f t="shared" si="34"/>
        <v>3411</v>
      </c>
    </row>
    <row r="2197" spans="1:16" ht="96" x14ac:dyDescent="0.2">
      <c r="A2197" s="8" t="s">
        <v>1885</v>
      </c>
      <c r="C2197" s="7" t="s">
        <v>4</v>
      </c>
      <c r="K2197" s="7" t="s">
        <v>3356</v>
      </c>
      <c r="L2197" s="9">
        <v>44989</v>
      </c>
      <c r="M2197" s="13">
        <v>0.66883101851851856</v>
      </c>
      <c r="N2197" s="14">
        <v>204440003500720</v>
      </c>
      <c r="P2197" t="str">
        <f t="shared" si="34"/>
        <v/>
      </c>
    </row>
    <row r="2198" spans="1:16" ht="16" x14ac:dyDescent="0.2">
      <c r="A2198" s="8" t="s">
        <v>158</v>
      </c>
      <c r="C2198" s="7" t="s">
        <v>2</v>
      </c>
      <c r="D2198" s="7" t="s">
        <v>3389</v>
      </c>
      <c r="E2198" s="7" t="str">
        <f>IF(OR(D2198="", D2198="___"),"", LEFT(D2198,FIND(" &gt;",D2198)-1))</f>
        <v>Success</v>
      </c>
      <c r="F2198" s="7" t="str">
        <f>IF(OR(E2198="Success",E2198="Qualified Success"),"Current",IF(E2198="Failure",IF(RIGHT(D2198,6)="Future","Future",IF(RIGHT(D2198,10)="Irrelevant","Irrelevant","Current")),""))</f>
        <v>Current</v>
      </c>
      <c r="G2198" s="7" t="str">
        <f>IF(OR(ISBLANK(D2198),D2198="Unclassifiable &gt;"),"",IF(ISNUMBER(SEARCH("Utterance",D2198)),"Utterance",IF(ISNUMBER(SEARCH("Response",D2198)),"Response",IF(ISNUMBER(SEARCH("Interaction",D2198)),"Interaction",IF(ISNUMBER(SEARCH("System",D2198)),"System","")))))</f>
        <v/>
      </c>
      <c r="H2198" s="7" t="str">
        <f>IF(G2198="Utterance", IF(ISNUMBER(SEARCH("Unrecognized",D2198)), "Unrecognized", IF(ISNUMBER(SEARCH("Mismatched",D2198)), "Mismatched", IF(ISNUMBER(SEARCH("False Positive",D2198)), "False Positive", "Irrelevant"))), "")</f>
        <v/>
      </c>
      <c r="J2198" s="7" t="s">
        <v>3744</v>
      </c>
      <c r="K2198" s="7" t="s">
        <v>3356</v>
      </c>
      <c r="L2198" s="9">
        <v>44989</v>
      </c>
      <c r="M2198" s="13">
        <v>0.69303240740740746</v>
      </c>
      <c r="N2198" s="14">
        <v>204440003541300</v>
      </c>
      <c r="O2198" s="7">
        <f>IF(LEN(TRIM($A2198))=0,0,LEN($A2198)-LEN(SUBSTITUTE($A2198," ",""))+1)</f>
        <v>4</v>
      </c>
      <c r="P2198">
        <f t="shared" si="34"/>
        <v>3411</v>
      </c>
    </row>
    <row r="2199" spans="1:16" ht="128" x14ac:dyDescent="0.2">
      <c r="A2199" s="8" t="s">
        <v>1839</v>
      </c>
      <c r="C2199" s="7" t="s">
        <v>4</v>
      </c>
      <c r="K2199" s="7" t="s">
        <v>3356</v>
      </c>
      <c r="L2199" s="9">
        <v>44989</v>
      </c>
      <c r="M2199" s="13">
        <v>0.69303240740740746</v>
      </c>
      <c r="N2199" s="14">
        <v>204440003541300</v>
      </c>
      <c r="P2199" t="str">
        <f t="shared" si="34"/>
        <v/>
      </c>
    </row>
    <row r="2200" spans="1:16" ht="16" x14ac:dyDescent="0.2">
      <c r="A2200" s="8" t="s">
        <v>2112</v>
      </c>
      <c r="C2200" s="7" t="s">
        <v>2</v>
      </c>
      <c r="D2200" s="7" t="s">
        <v>3391</v>
      </c>
      <c r="E2200" s="7" t="str">
        <f>IF(OR(D2200="", D2200="___"),"", LEFT(D2200,FIND(" &gt;",D2200)-1))</f>
        <v>Failure</v>
      </c>
      <c r="F2200" s="7" t="str">
        <f>IF(OR(E2200="Success",E2200="Qualified Success"),"Current",IF(E2200="Failure",IF(RIGHT(D2200,6)="Future","Future",IF(RIGHT(D2200,10)="Irrelevant","Irrelevant","Current")),""))</f>
        <v>Current</v>
      </c>
      <c r="G2200" s="7" t="str">
        <f>IF(OR(ISBLANK(D2200),D2200="Unclassifiable &gt;"),"",IF(ISNUMBER(SEARCH("Utterance",D2200)),"Utterance",IF(ISNUMBER(SEARCH("Response",D2200)),"Response",IF(ISNUMBER(SEARCH("Interaction",D2200)),"Interaction",IF(ISNUMBER(SEARCH("System",D2200)),"System","")))))</f>
        <v>Utterance</v>
      </c>
      <c r="H2200" s="7" t="str">
        <f>IF(G2200="Utterance", IF(ISNUMBER(SEARCH("Unrecognized",D2200)), "Unrecognized", IF(ISNUMBER(SEARCH("Mismatched",D2200)), "Mismatched", IF(ISNUMBER(SEARCH("False Positive",D2200)), "False Positive", "Irrelevant"))), "")</f>
        <v>Mismatched</v>
      </c>
      <c r="J2200" s="7" t="s">
        <v>3742</v>
      </c>
      <c r="K2200" s="7" t="s">
        <v>3358</v>
      </c>
      <c r="L2200" s="9">
        <v>44990</v>
      </c>
      <c r="M2200" s="13">
        <v>0.37304398148148149</v>
      </c>
      <c r="N2200" s="14">
        <v>204440003495115</v>
      </c>
      <c r="O2200" s="7">
        <f>IF(LEN(TRIM($A2200))=0,0,LEN($A2200)-LEN(SUBSTITUTE($A2200," ",""))+1)</f>
        <v>1</v>
      </c>
      <c r="P2200">
        <f t="shared" si="34"/>
        <v>705</v>
      </c>
    </row>
    <row r="2201" spans="1:16" ht="144" x14ac:dyDescent="0.2">
      <c r="A2201" s="8" t="s">
        <v>247</v>
      </c>
      <c r="C2201" s="7" t="s">
        <v>4</v>
      </c>
      <c r="K2201" s="7" t="s">
        <v>3358</v>
      </c>
      <c r="L2201" s="9">
        <v>44990</v>
      </c>
      <c r="M2201" s="13">
        <v>0.37304398148148149</v>
      </c>
      <c r="N2201" s="14">
        <v>204440003495115</v>
      </c>
      <c r="P2201" t="str">
        <f t="shared" si="34"/>
        <v/>
      </c>
    </row>
    <row r="2202" spans="1:16" ht="16" x14ac:dyDescent="0.2">
      <c r="A2202" s="8" t="s">
        <v>302</v>
      </c>
      <c r="B2202" s="7" t="s">
        <v>3487</v>
      </c>
      <c r="C2202" s="7" t="s">
        <v>2</v>
      </c>
      <c r="D2202" s="7" t="s">
        <v>3389</v>
      </c>
      <c r="E2202" s="7" t="str">
        <f>IF(OR(D2202="", D2202="___"),"", LEFT(D2202,FIND(" &gt;",D2202)-1))</f>
        <v>Success</v>
      </c>
      <c r="F2202" s="7" t="str">
        <f>IF(OR(E2202="Success",E2202="Qualified Success"),"Current",IF(E2202="Failure",IF(RIGHT(D2202,6)="Future","Future",IF(RIGHT(D2202,10)="Irrelevant","Irrelevant","Current")),""))</f>
        <v>Current</v>
      </c>
      <c r="G2202" s="7" t="str">
        <f>IF(OR(ISBLANK(D2202),D2202="Unclassifiable &gt;"),"",IF(ISNUMBER(SEARCH("Utterance",D2202)),"Utterance",IF(ISNUMBER(SEARCH("Response",D2202)),"Response",IF(ISNUMBER(SEARCH("Interaction",D2202)),"Interaction",IF(ISNUMBER(SEARCH("System",D2202)),"System","")))))</f>
        <v/>
      </c>
      <c r="H2202" s="7" t="str">
        <f>IF(G2202="Utterance", IF(ISNUMBER(SEARCH("Unrecognized",D2202)), "Unrecognized", IF(ISNUMBER(SEARCH("Mismatched",D2202)), "Mismatched", IF(ISNUMBER(SEARCH("False Positive",D2202)), "False Positive", "Irrelevant"))), "")</f>
        <v/>
      </c>
      <c r="J2202" s="7" t="s">
        <v>3428</v>
      </c>
      <c r="K2202" s="7" t="s">
        <v>3358</v>
      </c>
      <c r="L2202" s="9">
        <v>44990</v>
      </c>
      <c r="M2202" s="13">
        <v>0.38678240740740738</v>
      </c>
      <c r="N2202" s="14">
        <v>204440003491855</v>
      </c>
      <c r="O2202" s="7">
        <f>IF(LEN(TRIM($A2202))=0,0,LEN($A2202)-LEN(SUBSTITUTE($A2202," ",""))+1)</f>
        <v>3</v>
      </c>
      <c r="P2202">
        <f t="shared" si="34"/>
        <v>3411</v>
      </c>
    </row>
    <row r="2203" spans="1:16" ht="64" x14ac:dyDescent="0.2">
      <c r="A2203" s="8" t="s">
        <v>220</v>
      </c>
      <c r="C2203" s="7" t="s">
        <v>4</v>
      </c>
      <c r="K2203" s="7" t="s">
        <v>3358</v>
      </c>
      <c r="L2203" s="9">
        <v>44990</v>
      </c>
      <c r="M2203" s="13">
        <v>0.38678240740740738</v>
      </c>
      <c r="N2203" s="14">
        <v>204440003491855</v>
      </c>
      <c r="P2203" t="str">
        <f t="shared" si="34"/>
        <v/>
      </c>
    </row>
    <row r="2204" spans="1:16" ht="16" x14ac:dyDescent="0.2">
      <c r="A2204" s="8" t="s">
        <v>465</v>
      </c>
      <c r="B2204" s="7" t="s">
        <v>3487</v>
      </c>
      <c r="C2204" s="7" t="s">
        <v>2</v>
      </c>
      <c r="D2204" s="7" t="s">
        <v>3389</v>
      </c>
      <c r="E2204" s="7" t="str">
        <f>IF(OR(D2204="", D2204="___"),"", LEFT(D2204,FIND(" &gt;",D2204)-1))</f>
        <v>Success</v>
      </c>
      <c r="F2204" s="7" t="str">
        <f>IF(OR(E2204="Success",E2204="Qualified Success"),"Current",IF(E2204="Failure",IF(RIGHT(D2204,6)="Future","Future",IF(RIGHT(D2204,10)="Irrelevant","Irrelevant","Current")),""))</f>
        <v>Current</v>
      </c>
      <c r="G2204" s="7" t="str">
        <f>IF(OR(ISBLANK(D2204),D2204="Unclassifiable &gt;"),"",IF(ISNUMBER(SEARCH("Utterance",D2204)),"Utterance",IF(ISNUMBER(SEARCH("Response",D2204)),"Response",IF(ISNUMBER(SEARCH("Interaction",D2204)),"Interaction",IF(ISNUMBER(SEARCH("System",D2204)),"System","")))))</f>
        <v/>
      </c>
      <c r="H2204" s="7" t="str">
        <f>IF(G2204="Utterance", IF(ISNUMBER(SEARCH("Unrecognized",D2204)), "Unrecognized", IF(ISNUMBER(SEARCH("Mismatched",D2204)), "Mismatched", IF(ISNUMBER(SEARCH("False Positive",D2204)), "False Positive", "Irrelevant"))), "")</f>
        <v/>
      </c>
      <c r="J2204" s="7" t="s">
        <v>3743</v>
      </c>
      <c r="K2204" s="7" t="s">
        <v>3358</v>
      </c>
      <c r="L2204" s="9">
        <v>44990</v>
      </c>
      <c r="M2204" s="13">
        <v>0.40942129629629626</v>
      </c>
      <c r="N2204" s="14">
        <v>513003222547954</v>
      </c>
      <c r="O2204" s="7">
        <f>IF(LEN(TRIM($A2204))=0,0,LEN($A2204)-LEN(SUBSTITUTE($A2204," ",""))+1)</f>
        <v>4</v>
      </c>
      <c r="P2204">
        <f t="shared" si="34"/>
        <v>3411</v>
      </c>
    </row>
    <row r="2205" spans="1:16" ht="144" x14ac:dyDescent="0.2">
      <c r="A2205" s="8" t="s">
        <v>250</v>
      </c>
      <c r="C2205" s="7" t="s">
        <v>4</v>
      </c>
      <c r="K2205" s="7" t="s">
        <v>3358</v>
      </c>
      <c r="L2205" s="9">
        <v>44990</v>
      </c>
      <c r="M2205" s="13">
        <v>0.40968749999999998</v>
      </c>
      <c r="N2205" s="14">
        <v>513003222547954</v>
      </c>
      <c r="P2205" t="str">
        <f t="shared" si="34"/>
        <v/>
      </c>
    </row>
    <row r="2206" spans="1:16" ht="48" x14ac:dyDescent="0.2">
      <c r="A2206" s="8" t="s">
        <v>2065</v>
      </c>
      <c r="C2206" s="7" t="s">
        <v>2</v>
      </c>
      <c r="D2206" s="7" t="s">
        <v>3400</v>
      </c>
      <c r="E2206" s="7" t="str">
        <f>IF(OR(D2206="", D2206="___"),"", LEFT(D2206,FIND(" &gt;",D2206)-1))</f>
        <v>Failure</v>
      </c>
      <c r="F2206" s="7" t="str">
        <f>IF(OR(E2206="Success",E2206="Qualified Success"),"Current",IF(E2206="Failure",IF(RIGHT(D2206,6)="Future","Future",IF(RIGHT(D2206,10)="Irrelevant","Irrelevant","Current")),""))</f>
        <v>Current</v>
      </c>
      <c r="G2206" s="7" t="str">
        <f>IF(OR(ISBLANK(D2206),D2206="Unclassifiable &gt;"),"",IF(ISNUMBER(SEARCH("Utterance",D2206)),"Utterance",IF(ISNUMBER(SEARCH("Response",D2206)),"Response",IF(ISNUMBER(SEARCH("Interaction",D2206)),"Interaction",IF(ISNUMBER(SEARCH("System",D2206)),"System","")))))</f>
        <v>Interaction</v>
      </c>
      <c r="H2206" s="7" t="str">
        <f>IF(G2206="Utterance", IF(ISNUMBER(SEARCH("Unrecognized",D2206)), "Unrecognized", IF(ISNUMBER(SEARCH("Mismatched",D2206)), "Mismatched", IF(ISNUMBER(SEARCH("False Positive",D2206)), "False Positive", "Irrelevant"))), "")</f>
        <v/>
      </c>
      <c r="J2206" s="7" t="s">
        <v>213</v>
      </c>
      <c r="K2206" s="7" t="s">
        <v>3358</v>
      </c>
      <c r="L2206" s="9">
        <v>44990</v>
      </c>
      <c r="M2206" s="13">
        <v>0.43503472222222223</v>
      </c>
      <c r="N2206" s="14">
        <v>204440003493365</v>
      </c>
      <c r="O2206" s="7">
        <f>IF(LEN(TRIM($A2206))=0,0,LEN($A2206)-LEN(SUBSTITUTE($A2206," ",""))+1)</f>
        <v>55</v>
      </c>
      <c r="P2206">
        <f t="shared" si="34"/>
        <v>412</v>
      </c>
    </row>
    <row r="2207" spans="1:16" ht="112" x14ac:dyDescent="0.2">
      <c r="A2207" s="8" t="s">
        <v>321</v>
      </c>
      <c r="C2207" s="7" t="s">
        <v>4</v>
      </c>
      <c r="K2207" s="7" t="s">
        <v>3358</v>
      </c>
      <c r="L2207" s="9">
        <v>44990</v>
      </c>
      <c r="M2207" s="13">
        <v>0.43504629629629626</v>
      </c>
      <c r="N2207" s="14">
        <v>204440003493365</v>
      </c>
      <c r="P2207" t="str">
        <f t="shared" si="34"/>
        <v/>
      </c>
    </row>
    <row r="2208" spans="1:16" ht="16" x14ac:dyDescent="0.2">
      <c r="A2208" s="8" t="s">
        <v>3090</v>
      </c>
      <c r="C2208" s="7" t="s">
        <v>2</v>
      </c>
      <c r="D2208" s="7" t="s">
        <v>3391</v>
      </c>
      <c r="E2208" s="7" t="str">
        <f>IF(OR(D2208="", D2208="___"),"", LEFT(D2208,FIND(" &gt;",D2208)-1))</f>
        <v>Failure</v>
      </c>
      <c r="F2208" s="7" t="str">
        <f>IF(OR(E2208="Success",E2208="Qualified Success"),"Current",IF(E2208="Failure",IF(RIGHT(D2208,6)="Future","Future",IF(RIGHT(D2208,10)="Irrelevant","Irrelevant","Current")),""))</f>
        <v>Current</v>
      </c>
      <c r="G2208" s="7" t="str">
        <f>IF(OR(ISBLANK(D2208),D2208="Unclassifiable &gt;"),"",IF(ISNUMBER(SEARCH("Utterance",D2208)),"Utterance",IF(ISNUMBER(SEARCH("Response",D2208)),"Response",IF(ISNUMBER(SEARCH("Interaction",D2208)),"Interaction",IF(ISNUMBER(SEARCH("System",D2208)),"System","")))))</f>
        <v>Utterance</v>
      </c>
      <c r="H2208" s="7" t="str">
        <f>IF(G2208="Utterance", IF(ISNUMBER(SEARCH("Unrecognized",D2208)), "Unrecognized", IF(ISNUMBER(SEARCH("Mismatched",D2208)), "Mismatched", IF(ISNUMBER(SEARCH("False Positive",D2208)), "False Positive", "Irrelevant"))), "")</f>
        <v>Mismatched</v>
      </c>
      <c r="J2208" s="7" t="s">
        <v>3743</v>
      </c>
      <c r="K2208" s="7" t="s">
        <v>3358</v>
      </c>
      <c r="L2208" s="9">
        <v>44990</v>
      </c>
      <c r="M2208" s="13">
        <v>0.4947685185185185</v>
      </c>
      <c r="N2208" s="14">
        <v>513002272499159</v>
      </c>
      <c r="O2208" s="7">
        <f>IF(LEN(TRIM($A2208))=0,0,LEN($A2208)-LEN(SUBSTITUTE($A2208," ",""))+1)</f>
        <v>9</v>
      </c>
      <c r="P2208">
        <f t="shared" si="34"/>
        <v>705</v>
      </c>
    </row>
    <row r="2209" spans="1:16" ht="160" x14ac:dyDescent="0.2">
      <c r="A2209" s="8" t="s">
        <v>238</v>
      </c>
      <c r="C2209" s="7" t="s">
        <v>4</v>
      </c>
      <c r="K2209" s="7" t="s">
        <v>3358</v>
      </c>
      <c r="L2209" s="9">
        <v>44990</v>
      </c>
      <c r="M2209" s="13">
        <v>0.4947685185185185</v>
      </c>
      <c r="N2209" s="14">
        <v>513002272499159</v>
      </c>
      <c r="P2209" t="str">
        <f t="shared" si="34"/>
        <v/>
      </c>
    </row>
    <row r="2210" spans="1:16" ht="16" x14ac:dyDescent="0.2">
      <c r="A2210" s="8" t="s">
        <v>3087</v>
      </c>
      <c r="C2210" s="7" t="s">
        <v>2</v>
      </c>
      <c r="D2210" s="7" t="s">
        <v>3389</v>
      </c>
      <c r="E2210" s="7" t="str">
        <f>IF(OR(D2210="", D2210="___"),"", LEFT(D2210,FIND(" &gt;",D2210)-1))</f>
        <v>Success</v>
      </c>
      <c r="F2210" s="7" t="str">
        <f>IF(OR(E2210="Success",E2210="Qualified Success"),"Current",IF(E2210="Failure",IF(RIGHT(D2210,6)="Future","Future",IF(RIGHT(D2210,10)="Irrelevant","Irrelevant","Current")),""))</f>
        <v>Current</v>
      </c>
      <c r="G2210" s="7" t="str">
        <f>IF(OR(ISBLANK(D2210),D2210="Unclassifiable &gt;"),"",IF(ISNUMBER(SEARCH("Utterance",D2210)),"Utterance",IF(ISNUMBER(SEARCH("Response",D2210)),"Response",IF(ISNUMBER(SEARCH("Interaction",D2210)),"Interaction",IF(ISNUMBER(SEARCH("System",D2210)),"System","")))))</f>
        <v/>
      </c>
      <c r="H2210" s="7" t="str">
        <f>IF(G2210="Utterance", IF(ISNUMBER(SEARCH("Unrecognized",D2210)), "Unrecognized", IF(ISNUMBER(SEARCH("Mismatched",D2210)), "Mismatched", IF(ISNUMBER(SEARCH("False Positive",D2210)), "False Positive", "Irrelevant"))), "")</f>
        <v/>
      </c>
      <c r="J2210" s="7" t="s">
        <v>3743</v>
      </c>
      <c r="K2210" s="7" t="s">
        <v>3358</v>
      </c>
      <c r="L2210" s="9">
        <v>44990</v>
      </c>
      <c r="M2210" s="13">
        <v>0.49516203703703704</v>
      </c>
      <c r="N2210" s="14">
        <v>513002272499159</v>
      </c>
      <c r="O2210" s="7">
        <f>IF(LEN(TRIM($A2210))=0,0,LEN($A2210)-LEN(SUBSTITUTE($A2210," ",""))+1)</f>
        <v>6</v>
      </c>
      <c r="P2210">
        <f t="shared" si="34"/>
        <v>3411</v>
      </c>
    </row>
    <row r="2211" spans="1:16" ht="224" x14ac:dyDescent="0.2">
      <c r="A2211" s="8" t="s">
        <v>3557</v>
      </c>
      <c r="C2211" s="7" t="s">
        <v>4</v>
      </c>
      <c r="K2211" s="7" t="s">
        <v>3358</v>
      </c>
      <c r="L2211" s="9">
        <v>44990</v>
      </c>
      <c r="M2211" s="13">
        <v>0.49542824074074071</v>
      </c>
      <c r="N2211" s="14">
        <v>513002272499159</v>
      </c>
      <c r="P2211" t="str">
        <f t="shared" si="34"/>
        <v/>
      </c>
    </row>
    <row r="2212" spans="1:16" ht="16" x14ac:dyDescent="0.2">
      <c r="A2212" s="8" t="s">
        <v>280</v>
      </c>
      <c r="C2212" s="7" t="s">
        <v>2</v>
      </c>
      <c r="D2212" s="7" t="s">
        <v>3389</v>
      </c>
      <c r="E2212" s="7" t="str">
        <f>IF(OR(D2212="", D2212="___"),"", LEFT(D2212,FIND(" &gt;",D2212)-1))</f>
        <v>Success</v>
      </c>
      <c r="F2212" s="7" t="str">
        <f>IF(OR(E2212="Success",E2212="Qualified Success"),"Current",IF(E2212="Failure",IF(RIGHT(D2212,6)="Future","Future",IF(RIGHT(D2212,10)="Irrelevant","Irrelevant","Current")),""))</f>
        <v>Current</v>
      </c>
      <c r="G2212" s="7" t="str">
        <f>IF(OR(ISBLANK(D2212),D2212="Unclassifiable &gt;"),"",IF(ISNUMBER(SEARCH("Utterance",D2212)),"Utterance",IF(ISNUMBER(SEARCH("Response",D2212)),"Response",IF(ISNUMBER(SEARCH("Interaction",D2212)),"Interaction",IF(ISNUMBER(SEARCH("System",D2212)),"System","")))))</f>
        <v/>
      </c>
      <c r="H2212" s="7" t="str">
        <f>IF(G2212="Utterance", IF(ISNUMBER(SEARCH("Unrecognized",D2212)), "Unrecognized", IF(ISNUMBER(SEARCH("Mismatched",D2212)), "Mismatched", IF(ISNUMBER(SEARCH("False Positive",D2212)), "False Positive", "Irrelevant"))), "")</f>
        <v/>
      </c>
      <c r="J2212" s="7" t="s">
        <v>3743</v>
      </c>
      <c r="K2212" s="7" t="s">
        <v>3358</v>
      </c>
      <c r="L2212" s="9">
        <v>44990</v>
      </c>
      <c r="M2212" s="13">
        <v>0.4962037037037037</v>
      </c>
      <c r="N2212" s="14">
        <v>513002272499159</v>
      </c>
      <c r="O2212" s="7">
        <f>IF(LEN(TRIM($A2212))=0,0,LEN($A2212)-LEN(SUBSTITUTE($A2212," ",""))+1)</f>
        <v>3</v>
      </c>
      <c r="P2212">
        <f t="shared" si="34"/>
        <v>3411</v>
      </c>
    </row>
    <row r="2213" spans="1:16" ht="272" x14ac:dyDescent="0.2">
      <c r="A2213" s="8" t="s">
        <v>3088</v>
      </c>
      <c r="C2213" s="7" t="s">
        <v>4</v>
      </c>
      <c r="K2213" s="7" t="s">
        <v>3358</v>
      </c>
      <c r="L2213" s="9">
        <v>44990</v>
      </c>
      <c r="M2213" s="13">
        <v>0.49621527777777774</v>
      </c>
      <c r="N2213" s="14">
        <v>513002272499159</v>
      </c>
      <c r="P2213" t="str">
        <f t="shared" si="34"/>
        <v/>
      </c>
    </row>
    <row r="2214" spans="1:16" ht="16" x14ac:dyDescent="0.2">
      <c r="A2214" s="8" t="s">
        <v>444</v>
      </c>
      <c r="C2214" s="7" t="s">
        <v>2</v>
      </c>
      <c r="D2214" s="7" t="s">
        <v>3389</v>
      </c>
      <c r="E2214" s="7" t="str">
        <f>IF(OR(D2214="", D2214="___"),"", LEFT(D2214,FIND(" &gt;",D2214)-1))</f>
        <v>Success</v>
      </c>
      <c r="F2214" s="7" t="str">
        <f>IF(OR(E2214="Success",E2214="Qualified Success"),"Current",IF(E2214="Failure",IF(RIGHT(D2214,6)="Future","Future",IF(RIGHT(D2214,10)="Irrelevant","Irrelevant","Current")),""))</f>
        <v>Current</v>
      </c>
      <c r="G2214" s="7" t="str">
        <f>IF(OR(ISBLANK(D2214),D2214="Unclassifiable &gt;"),"",IF(ISNUMBER(SEARCH("Utterance",D2214)),"Utterance",IF(ISNUMBER(SEARCH("Response",D2214)),"Response",IF(ISNUMBER(SEARCH("Interaction",D2214)),"Interaction",IF(ISNUMBER(SEARCH("System",D2214)),"System","")))))</f>
        <v/>
      </c>
      <c r="H2214" s="7" t="str">
        <f>IF(G2214="Utterance", IF(ISNUMBER(SEARCH("Unrecognized",D2214)), "Unrecognized", IF(ISNUMBER(SEARCH("Mismatched",D2214)), "Mismatched", IF(ISNUMBER(SEARCH("False Positive",D2214)), "False Positive", "Irrelevant"))), "")</f>
        <v/>
      </c>
      <c r="J2214" s="7" t="s">
        <v>3743</v>
      </c>
      <c r="K2214" s="7" t="s">
        <v>3358</v>
      </c>
      <c r="L2214" s="9">
        <v>44990</v>
      </c>
      <c r="M2214" s="13">
        <v>0.497037037037037</v>
      </c>
      <c r="N2214" s="14">
        <v>513002272499159</v>
      </c>
      <c r="O2214" s="7">
        <f>IF(LEN(TRIM($A2214))=0,0,LEN($A2214)-LEN(SUBSTITUTE($A2214," ",""))+1)</f>
        <v>6</v>
      </c>
      <c r="P2214">
        <f t="shared" si="34"/>
        <v>3411</v>
      </c>
    </row>
    <row r="2215" spans="1:16" ht="208" x14ac:dyDescent="0.2">
      <c r="A2215" s="8" t="s">
        <v>3558</v>
      </c>
      <c r="C2215" s="7" t="s">
        <v>4</v>
      </c>
      <c r="K2215" s="7" t="s">
        <v>3358</v>
      </c>
      <c r="L2215" s="9">
        <v>44990</v>
      </c>
      <c r="M2215" s="13">
        <v>0.49704861111111115</v>
      </c>
      <c r="N2215" s="14">
        <v>513002272499159</v>
      </c>
      <c r="P2215" t="str">
        <f t="shared" si="34"/>
        <v/>
      </c>
    </row>
    <row r="2216" spans="1:16" ht="16" x14ac:dyDescent="0.2">
      <c r="A2216" s="8" t="s">
        <v>260</v>
      </c>
      <c r="C2216" s="7" t="s">
        <v>2</v>
      </c>
      <c r="D2216" s="7" t="s">
        <v>3389</v>
      </c>
      <c r="E2216" s="7" t="str">
        <f>IF(OR(D2216="", D2216="___"),"", LEFT(D2216,FIND(" &gt;",D2216)-1))</f>
        <v>Success</v>
      </c>
      <c r="F2216" s="7" t="str">
        <f>IF(OR(E2216="Success",E2216="Qualified Success"),"Current",IF(E2216="Failure",IF(RIGHT(D2216,6)="Future","Future",IF(RIGHT(D2216,10)="Irrelevant","Irrelevant","Current")),""))</f>
        <v>Current</v>
      </c>
      <c r="G2216" s="7" t="str">
        <f>IF(OR(ISBLANK(D2216),D2216="Unclassifiable &gt;"),"",IF(ISNUMBER(SEARCH("Utterance",D2216)),"Utterance",IF(ISNUMBER(SEARCH("Response",D2216)),"Response",IF(ISNUMBER(SEARCH("Interaction",D2216)),"Interaction",IF(ISNUMBER(SEARCH("System",D2216)),"System","")))))</f>
        <v/>
      </c>
      <c r="H2216" s="7" t="str">
        <f>IF(G2216="Utterance", IF(ISNUMBER(SEARCH("Unrecognized",D2216)), "Unrecognized", IF(ISNUMBER(SEARCH("Mismatched",D2216)), "Mismatched", IF(ISNUMBER(SEARCH("False Positive",D2216)), "False Positive", "Irrelevant"))), "")</f>
        <v/>
      </c>
      <c r="J2216" s="7" t="s">
        <v>3743</v>
      </c>
      <c r="K2216" s="7" t="s">
        <v>3358</v>
      </c>
      <c r="L2216" s="9">
        <v>44990</v>
      </c>
      <c r="M2216" s="13">
        <v>0.49722222222222223</v>
      </c>
      <c r="N2216" s="14">
        <v>513002272499159</v>
      </c>
      <c r="O2216" s="7">
        <f>IF(LEN(TRIM($A2216))=0,0,LEN($A2216)-LEN(SUBSTITUTE($A2216," ",""))+1)</f>
        <v>6</v>
      </c>
      <c r="P2216">
        <f t="shared" si="34"/>
        <v>3411</v>
      </c>
    </row>
    <row r="2217" spans="1:16" ht="48" x14ac:dyDescent="0.2">
      <c r="A2217" s="8" t="s">
        <v>261</v>
      </c>
      <c r="C2217" s="7" t="s">
        <v>4</v>
      </c>
      <c r="K2217" s="7" t="s">
        <v>3358</v>
      </c>
      <c r="L2217" s="9">
        <v>44990</v>
      </c>
      <c r="M2217" s="13">
        <v>0.49722222222222223</v>
      </c>
      <c r="N2217" s="14">
        <v>513002272499159</v>
      </c>
      <c r="P2217" t="str">
        <f t="shared" si="34"/>
        <v/>
      </c>
    </row>
    <row r="2218" spans="1:16" x14ac:dyDescent="0.2">
      <c r="A2218" s="10">
        <v>45291</v>
      </c>
      <c r="C2218" s="7" t="s">
        <v>2</v>
      </c>
      <c r="D2218" s="7" t="s">
        <v>3389</v>
      </c>
      <c r="E2218" s="7" t="str">
        <f>IF(OR(D2218="", D2218="___"),"", LEFT(D2218,FIND(" &gt;",D2218)-1))</f>
        <v>Success</v>
      </c>
      <c r="F2218" s="7" t="str">
        <f>IF(OR(E2218="Success",E2218="Qualified Success"),"Current",IF(E2218="Failure",IF(RIGHT(D2218,6)="Future","Future",IF(RIGHT(D2218,10)="Irrelevant","Irrelevant","Current")),""))</f>
        <v>Current</v>
      </c>
      <c r="G2218" s="7" t="str">
        <f>IF(OR(ISBLANK(D2218),D2218="Unclassifiable &gt;"),"",IF(ISNUMBER(SEARCH("Utterance",D2218)),"Utterance",IF(ISNUMBER(SEARCH("Response",D2218)),"Response",IF(ISNUMBER(SEARCH("Interaction",D2218)),"Interaction",IF(ISNUMBER(SEARCH("System",D2218)),"System","")))))</f>
        <v/>
      </c>
      <c r="H2218" s="7" t="str">
        <f>IF(G2218="Utterance", IF(ISNUMBER(SEARCH("Unrecognized",D2218)), "Unrecognized", IF(ISNUMBER(SEARCH("Mismatched",D2218)), "Mismatched", IF(ISNUMBER(SEARCH("False Positive",D2218)), "False Positive", "Irrelevant"))), "")</f>
        <v/>
      </c>
      <c r="J2218" s="7" t="s">
        <v>3743</v>
      </c>
      <c r="K2218" s="7" t="s">
        <v>3358</v>
      </c>
      <c r="L2218" s="9">
        <v>44990</v>
      </c>
      <c r="M2218" s="13">
        <v>0.49737268518518518</v>
      </c>
      <c r="N2218" s="14">
        <v>513002272499159</v>
      </c>
      <c r="O2218" s="7">
        <f>IF(LEN(TRIM($A2218))=0,0,LEN($A2218)-LEN(SUBSTITUTE($A2218," ",""))+1)</f>
        <v>1</v>
      </c>
      <c r="P2218">
        <f t="shared" si="34"/>
        <v>3411</v>
      </c>
    </row>
    <row r="2219" spans="1:16" ht="208" x14ac:dyDescent="0.2">
      <c r="A2219" s="8" t="s">
        <v>3089</v>
      </c>
      <c r="C2219" s="7" t="s">
        <v>4</v>
      </c>
      <c r="K2219" s="7" t="s">
        <v>3358</v>
      </c>
      <c r="L2219" s="9">
        <v>44990</v>
      </c>
      <c r="M2219" s="13">
        <v>0.49738425925925928</v>
      </c>
      <c r="N2219" s="14">
        <v>513002272499159</v>
      </c>
      <c r="P2219" t="str">
        <f t="shared" si="34"/>
        <v/>
      </c>
    </row>
    <row r="2220" spans="1:16" ht="16" x14ac:dyDescent="0.2">
      <c r="A2220" s="8" t="s">
        <v>280</v>
      </c>
      <c r="C2220" s="7" t="s">
        <v>2</v>
      </c>
      <c r="D2220" s="7" t="s">
        <v>3389</v>
      </c>
      <c r="E2220" s="7" t="str">
        <f>IF(OR(D2220="", D2220="___"),"", LEFT(D2220,FIND(" &gt;",D2220)-1))</f>
        <v>Success</v>
      </c>
      <c r="F2220" s="7" t="str">
        <f>IF(OR(E2220="Success",E2220="Qualified Success"),"Current",IF(E2220="Failure",IF(RIGHT(D2220,6)="Future","Future",IF(RIGHT(D2220,10)="Irrelevant","Irrelevant","Current")),""))</f>
        <v>Current</v>
      </c>
      <c r="G2220" s="7" t="str">
        <f>IF(OR(ISBLANK(D2220),D2220="Unclassifiable &gt;"),"",IF(ISNUMBER(SEARCH("Utterance",D2220)),"Utterance",IF(ISNUMBER(SEARCH("Response",D2220)),"Response",IF(ISNUMBER(SEARCH("Interaction",D2220)),"Interaction",IF(ISNUMBER(SEARCH("System",D2220)),"System","")))))</f>
        <v/>
      </c>
      <c r="H2220" s="7" t="str">
        <f>IF(G2220="Utterance", IF(ISNUMBER(SEARCH("Unrecognized",D2220)), "Unrecognized", IF(ISNUMBER(SEARCH("Mismatched",D2220)), "Mismatched", IF(ISNUMBER(SEARCH("False Positive",D2220)), "False Positive", "Irrelevant"))), "")</f>
        <v/>
      </c>
      <c r="J2220" s="7" t="s">
        <v>3743</v>
      </c>
      <c r="K2220" s="7" t="s">
        <v>3358</v>
      </c>
      <c r="L2220" s="9">
        <v>44990</v>
      </c>
      <c r="M2220" s="13">
        <v>0.49850694444444449</v>
      </c>
      <c r="N2220" s="14">
        <v>513002272499159</v>
      </c>
      <c r="O2220" s="7">
        <f>IF(LEN(TRIM($A2220))=0,0,LEN($A2220)-LEN(SUBSTITUTE($A2220," ",""))+1)</f>
        <v>3</v>
      </c>
      <c r="P2220">
        <f t="shared" si="34"/>
        <v>3411</v>
      </c>
    </row>
    <row r="2221" spans="1:16" ht="272" x14ac:dyDescent="0.2">
      <c r="A2221" s="8" t="s">
        <v>3088</v>
      </c>
      <c r="C2221" s="7" t="s">
        <v>4</v>
      </c>
      <c r="K2221" s="7" t="s">
        <v>3358</v>
      </c>
      <c r="L2221" s="9">
        <v>44990</v>
      </c>
      <c r="M2221" s="13">
        <v>0.49850694444444449</v>
      </c>
      <c r="N2221" s="14">
        <v>513002272499159</v>
      </c>
      <c r="P2221" t="str">
        <f t="shared" si="34"/>
        <v/>
      </c>
    </row>
    <row r="2222" spans="1:16" ht="16" x14ac:dyDescent="0.2">
      <c r="A2222" s="8" t="s">
        <v>212</v>
      </c>
      <c r="C2222" s="7" t="s">
        <v>2</v>
      </c>
      <c r="D2222" s="7" t="s">
        <v>3391</v>
      </c>
      <c r="E2222" s="7" t="str">
        <f>IF(OR(D2222="", D2222="___"),"", LEFT(D2222,FIND(" &gt;",D2222)-1))</f>
        <v>Failure</v>
      </c>
      <c r="F2222" s="7" t="str">
        <f>IF(OR(E2222="Success",E2222="Qualified Success"),"Current",IF(E2222="Failure",IF(RIGHT(D2222,6)="Future","Future",IF(RIGHT(D2222,10)="Irrelevant","Irrelevant","Current")),""))</f>
        <v>Current</v>
      </c>
      <c r="G2222" s="7" t="str">
        <f>IF(OR(ISBLANK(D2222),D2222="Unclassifiable &gt;"),"",IF(ISNUMBER(SEARCH("Utterance",D2222)),"Utterance",IF(ISNUMBER(SEARCH("Response",D2222)),"Response",IF(ISNUMBER(SEARCH("Interaction",D2222)),"Interaction",IF(ISNUMBER(SEARCH("System",D2222)),"System","")))))</f>
        <v>Utterance</v>
      </c>
      <c r="H2222" s="7" t="str">
        <f>IF(G2222="Utterance", IF(ISNUMBER(SEARCH("Unrecognized",D2222)), "Unrecognized", IF(ISNUMBER(SEARCH("Mismatched",D2222)), "Mismatched", IF(ISNUMBER(SEARCH("False Positive",D2222)), "False Positive", "Irrelevant"))), "")</f>
        <v>Mismatched</v>
      </c>
      <c r="J2222" s="7" t="s">
        <v>3742</v>
      </c>
      <c r="K2222" s="7" t="s">
        <v>3359</v>
      </c>
      <c r="L2222" s="9">
        <v>44991</v>
      </c>
      <c r="M2222" s="13">
        <v>0.34915509259259259</v>
      </c>
      <c r="N2222" s="14">
        <v>202000216600019</v>
      </c>
      <c r="O2222" s="7">
        <f>IF(LEN(TRIM($A2222))=0,0,LEN($A2222)-LEN(SUBSTITUTE($A2222," ",""))+1)</f>
        <v>1</v>
      </c>
      <c r="P2222">
        <f t="shared" si="34"/>
        <v>705</v>
      </c>
    </row>
    <row r="2223" spans="1:16" ht="144" x14ac:dyDescent="0.2">
      <c r="A2223" s="8" t="s">
        <v>247</v>
      </c>
      <c r="C2223" s="7" t="s">
        <v>4</v>
      </c>
      <c r="K2223" s="7" t="s">
        <v>3359</v>
      </c>
      <c r="L2223" s="9">
        <v>44991</v>
      </c>
      <c r="M2223" s="13">
        <v>0.34915509259259259</v>
      </c>
      <c r="N2223" s="14">
        <v>202000216600019</v>
      </c>
      <c r="P2223" t="str">
        <f t="shared" si="34"/>
        <v/>
      </c>
    </row>
    <row r="2224" spans="1:16" ht="16" x14ac:dyDescent="0.2">
      <c r="A2224" s="8" t="s">
        <v>2358</v>
      </c>
      <c r="C2224" s="7" t="s">
        <v>2</v>
      </c>
      <c r="D2224" s="7" t="s">
        <v>3389</v>
      </c>
      <c r="E2224" s="7" t="str">
        <f>IF(OR(D2224="", D2224="___"),"", LEFT(D2224,FIND(" &gt;",D2224)-1))</f>
        <v>Success</v>
      </c>
      <c r="F2224" s="7" t="str">
        <f>IF(OR(E2224="Success",E2224="Qualified Success"),"Current",IF(E2224="Failure",IF(RIGHT(D2224,6)="Future","Future",IF(RIGHT(D2224,10)="Irrelevant","Irrelevant","Current")),""))</f>
        <v>Current</v>
      </c>
      <c r="G2224" s="7" t="str">
        <f>IF(OR(ISBLANK(D2224),D2224="Unclassifiable &gt;"),"",IF(ISNUMBER(SEARCH("Utterance",D2224)),"Utterance",IF(ISNUMBER(SEARCH("Response",D2224)),"Response",IF(ISNUMBER(SEARCH("Interaction",D2224)),"Interaction",IF(ISNUMBER(SEARCH("System",D2224)),"System","")))))</f>
        <v/>
      </c>
      <c r="H2224" s="7" t="str">
        <f>IF(G2224="Utterance", IF(ISNUMBER(SEARCH("Unrecognized",D2224)), "Unrecognized", IF(ISNUMBER(SEARCH("Mismatched",D2224)), "Mismatched", IF(ISNUMBER(SEARCH("False Positive",D2224)), "False Positive", "Irrelevant"))), "")</f>
        <v/>
      </c>
      <c r="J2224" s="7" t="s">
        <v>3742</v>
      </c>
      <c r="K2224" s="7" t="s">
        <v>3359</v>
      </c>
      <c r="L2224" s="9">
        <v>44991</v>
      </c>
      <c r="M2224" s="13">
        <v>0.34936342592592595</v>
      </c>
      <c r="N2224" s="14">
        <v>202000216600019</v>
      </c>
      <c r="O2224" s="7">
        <f>IF(LEN(TRIM($A2224))=0,0,LEN($A2224)-LEN(SUBSTITUTE($A2224," ",""))+1)</f>
        <v>4</v>
      </c>
      <c r="P2224">
        <f t="shared" si="34"/>
        <v>3411</v>
      </c>
    </row>
    <row r="2225" spans="1:16" ht="128" x14ac:dyDescent="0.2">
      <c r="A2225" s="8" t="s">
        <v>606</v>
      </c>
      <c r="C2225" s="7" t="s">
        <v>4</v>
      </c>
      <c r="K2225" s="7" t="s">
        <v>3359</v>
      </c>
      <c r="L2225" s="9">
        <v>44991</v>
      </c>
      <c r="M2225" s="13">
        <v>0.34936342592592595</v>
      </c>
      <c r="N2225" s="14">
        <v>202000216600019</v>
      </c>
      <c r="P2225" t="str">
        <f t="shared" si="34"/>
        <v/>
      </c>
    </row>
    <row r="2226" spans="1:16" ht="16" x14ac:dyDescent="0.2">
      <c r="A2226" s="8" t="s">
        <v>2808</v>
      </c>
      <c r="C2226" s="7" t="s">
        <v>2</v>
      </c>
      <c r="D2226" s="7" t="s">
        <v>3389</v>
      </c>
      <c r="E2226" s="7" t="str">
        <f>IF(OR(D2226="", D2226="___"),"", LEFT(D2226,FIND(" &gt;",D2226)-1))</f>
        <v>Success</v>
      </c>
      <c r="F2226" s="7" t="str">
        <f>IF(OR(E2226="Success",E2226="Qualified Success"),"Current",IF(E2226="Failure",IF(RIGHT(D2226,6)="Future","Future",IF(RIGHT(D2226,10)="Irrelevant","Irrelevant","Current")),""))</f>
        <v>Current</v>
      </c>
      <c r="G2226" s="7" t="str">
        <f>IF(OR(ISBLANK(D2226),D2226="Unclassifiable &gt;"),"",IF(ISNUMBER(SEARCH("Utterance",D2226)),"Utterance",IF(ISNUMBER(SEARCH("Response",D2226)),"Response",IF(ISNUMBER(SEARCH("Interaction",D2226)),"Interaction",IF(ISNUMBER(SEARCH("System",D2226)),"System","")))))</f>
        <v/>
      </c>
      <c r="H2226" s="7" t="str">
        <f>IF(G2226="Utterance", IF(ISNUMBER(SEARCH("Unrecognized",D2226)), "Unrecognized", IF(ISNUMBER(SEARCH("Mismatched",D2226)), "Mismatched", IF(ISNUMBER(SEARCH("False Positive",D2226)), "False Positive", "Irrelevant"))), "")</f>
        <v/>
      </c>
      <c r="J2226" s="7" t="s">
        <v>3758</v>
      </c>
      <c r="K2226" s="7" t="s">
        <v>3359</v>
      </c>
      <c r="L2226" s="9">
        <v>44991</v>
      </c>
      <c r="M2226" s="13">
        <v>0.35243055555555558</v>
      </c>
      <c r="N2226" s="14">
        <v>202000216600019</v>
      </c>
      <c r="O2226" s="7">
        <f>IF(LEN(TRIM($A2226))=0,0,LEN($A2226)-LEN(SUBSTITUTE($A2226," ",""))+1)</f>
        <v>3</v>
      </c>
      <c r="P2226">
        <f t="shared" si="34"/>
        <v>3411</v>
      </c>
    </row>
    <row r="2227" spans="1:16" ht="32" x14ac:dyDescent="0.2">
      <c r="A2227" s="8" t="s">
        <v>3367</v>
      </c>
      <c r="C2227" s="7" t="s">
        <v>4</v>
      </c>
      <c r="K2227" s="7" t="s">
        <v>3359</v>
      </c>
      <c r="L2227" s="9">
        <v>44991</v>
      </c>
      <c r="M2227" s="13">
        <v>0.35269675925925931</v>
      </c>
      <c r="N2227" s="14">
        <v>202000216600019</v>
      </c>
      <c r="P2227" t="str">
        <f t="shared" si="34"/>
        <v/>
      </c>
    </row>
    <row r="2228" spans="1:16" ht="32" x14ac:dyDescent="0.2">
      <c r="A2228" s="8" t="s">
        <v>268</v>
      </c>
      <c r="C2228" s="7" t="s">
        <v>4</v>
      </c>
      <c r="K2228" s="7" t="s">
        <v>3359</v>
      </c>
      <c r="L2228" s="9">
        <v>44991</v>
      </c>
      <c r="M2228" s="13">
        <v>0.35269675925925931</v>
      </c>
      <c r="N2228" s="14">
        <v>202000216600019</v>
      </c>
      <c r="P2228" t="str">
        <f t="shared" si="34"/>
        <v/>
      </c>
    </row>
    <row r="2229" spans="1:16" ht="16" x14ac:dyDescent="0.2">
      <c r="A2229" s="8" t="s">
        <v>2542</v>
      </c>
      <c r="C2229" s="7" t="s">
        <v>2</v>
      </c>
      <c r="D2229" s="7" t="s">
        <v>3389</v>
      </c>
      <c r="E2229" s="7" t="str">
        <f>IF(OR(D2229="", D2229="___"),"", LEFT(D2229,FIND(" &gt;",D2229)-1))</f>
        <v>Success</v>
      </c>
      <c r="F2229" s="7" t="str">
        <f>IF(OR(E2229="Success",E2229="Qualified Success"),"Current",IF(E2229="Failure",IF(RIGHT(D2229,6)="Future","Future",IF(RIGHT(D2229,10)="Irrelevant","Irrelevant","Current")),""))</f>
        <v>Current</v>
      </c>
      <c r="G2229" s="7" t="str">
        <f>IF(OR(ISBLANK(D2229),D2229="Unclassifiable &gt;"),"",IF(ISNUMBER(SEARCH("Utterance",D2229)),"Utterance",IF(ISNUMBER(SEARCH("Response",D2229)),"Response",IF(ISNUMBER(SEARCH("Interaction",D2229)),"Interaction",IF(ISNUMBER(SEARCH("System",D2229)),"System","")))))</f>
        <v/>
      </c>
      <c r="H2229" s="7" t="str">
        <f>IF(G2229="Utterance", IF(ISNUMBER(SEARCH("Unrecognized",D2229)), "Unrecognized", IF(ISNUMBER(SEARCH("Mismatched",D2229)), "Mismatched", IF(ISNUMBER(SEARCH("False Positive",D2229)), "False Positive", "Irrelevant"))), "")</f>
        <v/>
      </c>
      <c r="J2229" s="7" t="s">
        <v>3742</v>
      </c>
      <c r="K2229" s="7" t="s">
        <v>3359</v>
      </c>
      <c r="L2229" s="9">
        <v>44991</v>
      </c>
      <c r="M2229" s="13">
        <v>0.3527777777777778</v>
      </c>
      <c r="N2229" s="14">
        <v>202000216600019</v>
      </c>
      <c r="O2229" s="7">
        <f>IF(LEN(TRIM($A2229))=0,0,LEN($A2229)-LEN(SUBSTITUTE($A2229," ",""))+1)</f>
        <v>2</v>
      </c>
      <c r="P2229">
        <f t="shared" si="34"/>
        <v>3411</v>
      </c>
    </row>
    <row r="2230" spans="1:16" ht="128" x14ac:dyDescent="0.2">
      <c r="A2230" s="8" t="s">
        <v>990</v>
      </c>
      <c r="C2230" s="7" t="s">
        <v>4</v>
      </c>
      <c r="K2230" s="7" t="s">
        <v>3359</v>
      </c>
      <c r="L2230" s="9">
        <v>44991</v>
      </c>
      <c r="M2230" s="13">
        <v>0.3527777777777778</v>
      </c>
      <c r="N2230" s="14">
        <v>202000216600019</v>
      </c>
      <c r="P2230" t="str">
        <f t="shared" si="34"/>
        <v/>
      </c>
    </row>
    <row r="2231" spans="1:16" ht="16" x14ac:dyDescent="0.2">
      <c r="A2231" s="8" t="s">
        <v>1189</v>
      </c>
      <c r="C2231" s="7" t="s">
        <v>2</v>
      </c>
      <c r="D2231" s="7" t="s">
        <v>3389</v>
      </c>
      <c r="E2231" s="7" t="str">
        <f>IF(OR(D2231="", D2231="___"),"", LEFT(D2231,FIND(" &gt;",D2231)-1))</f>
        <v>Success</v>
      </c>
      <c r="F2231" s="7" t="str">
        <f>IF(OR(E2231="Success",E2231="Qualified Success"),"Current",IF(E2231="Failure",IF(RIGHT(D2231,6)="Future","Future",IF(RIGHT(D2231,10)="Irrelevant","Irrelevant","Current")),""))</f>
        <v>Current</v>
      </c>
      <c r="G2231" s="7" t="str">
        <f>IF(OR(ISBLANK(D2231),D2231="Unclassifiable &gt;"),"",IF(ISNUMBER(SEARCH("Utterance",D2231)),"Utterance",IF(ISNUMBER(SEARCH("Response",D2231)),"Response",IF(ISNUMBER(SEARCH("Interaction",D2231)),"Interaction",IF(ISNUMBER(SEARCH("System",D2231)),"System","")))))</f>
        <v/>
      </c>
      <c r="H2231" s="7" t="str">
        <f>IF(G2231="Utterance", IF(ISNUMBER(SEARCH("Unrecognized",D2231)), "Unrecognized", IF(ISNUMBER(SEARCH("Mismatched",D2231)), "Mismatched", IF(ISNUMBER(SEARCH("False Positive",D2231)), "False Positive", "Irrelevant"))), "")</f>
        <v/>
      </c>
      <c r="J2231" s="7" t="s">
        <v>3741</v>
      </c>
      <c r="K2231" s="7" t="s">
        <v>3359</v>
      </c>
      <c r="L2231" s="9">
        <v>44991</v>
      </c>
      <c r="M2231" s="13">
        <v>0.38929398148148148</v>
      </c>
      <c r="N2231" s="14">
        <v>204440003488258</v>
      </c>
      <c r="O2231" s="7">
        <f>IF(LEN(TRIM($A2231))=0,0,LEN($A2231)-LEN(SUBSTITUTE($A2231," ",""))+1)</f>
        <v>7</v>
      </c>
      <c r="P2231">
        <f t="shared" si="34"/>
        <v>3411</v>
      </c>
    </row>
    <row r="2232" spans="1:16" ht="176" x14ac:dyDescent="0.2">
      <c r="A2232" s="8" t="s">
        <v>1912</v>
      </c>
      <c r="C2232" s="7" t="s">
        <v>4</v>
      </c>
      <c r="K2232" s="7" t="s">
        <v>3359</v>
      </c>
      <c r="L2232" s="9">
        <v>44991</v>
      </c>
      <c r="M2232" s="13">
        <v>0.3895717592592593</v>
      </c>
      <c r="N2232" s="14">
        <v>204440003488258</v>
      </c>
      <c r="P2232" t="str">
        <f t="shared" si="34"/>
        <v/>
      </c>
    </row>
    <row r="2233" spans="1:16" ht="16" x14ac:dyDescent="0.2">
      <c r="A2233" s="8" t="s">
        <v>302</v>
      </c>
      <c r="B2233" s="7" t="s">
        <v>3487</v>
      </c>
      <c r="C2233" s="7" t="s">
        <v>2</v>
      </c>
      <c r="D2233" s="7" t="s">
        <v>3389</v>
      </c>
      <c r="E2233" s="7" t="str">
        <f>IF(OR(D2233="", D2233="___"),"", LEFT(D2233,FIND(" &gt;",D2233)-1))</f>
        <v>Success</v>
      </c>
      <c r="F2233" s="7" t="str">
        <f>IF(OR(E2233="Success",E2233="Qualified Success"),"Current",IF(E2233="Failure",IF(RIGHT(D2233,6)="Future","Future",IF(RIGHT(D2233,10)="Irrelevant","Irrelevant","Current")),""))</f>
        <v>Current</v>
      </c>
      <c r="G2233" s="7" t="str">
        <f>IF(OR(ISBLANK(D2233),D2233="Unclassifiable &gt;"),"",IF(ISNUMBER(SEARCH("Utterance",D2233)),"Utterance",IF(ISNUMBER(SEARCH("Response",D2233)),"Response",IF(ISNUMBER(SEARCH("Interaction",D2233)),"Interaction",IF(ISNUMBER(SEARCH("System",D2233)),"System","")))))</f>
        <v/>
      </c>
      <c r="H2233" s="7" t="str">
        <f>IF(G2233="Utterance", IF(ISNUMBER(SEARCH("Unrecognized",D2233)), "Unrecognized", IF(ISNUMBER(SEARCH("Mismatched",D2233)), "Mismatched", IF(ISNUMBER(SEARCH("False Positive",D2233)), "False Positive", "Irrelevant"))), "")</f>
        <v/>
      </c>
      <c r="J2233" s="7" t="s">
        <v>3428</v>
      </c>
      <c r="K2233" s="7" t="s">
        <v>3359</v>
      </c>
      <c r="L2233" s="9">
        <v>44991</v>
      </c>
      <c r="M2233" s="13">
        <v>0.61744212962962963</v>
      </c>
      <c r="N2233" s="14">
        <v>204440003539628</v>
      </c>
      <c r="O2233" s="7">
        <f>IF(LEN(TRIM($A2233))=0,0,LEN($A2233)-LEN(SUBSTITUTE($A2233," ",""))+1)</f>
        <v>3</v>
      </c>
      <c r="P2233">
        <f t="shared" si="34"/>
        <v>3411</v>
      </c>
    </row>
    <row r="2234" spans="1:16" ht="64" x14ac:dyDescent="0.2">
      <c r="A2234" s="8" t="s">
        <v>220</v>
      </c>
      <c r="C2234" s="7" t="s">
        <v>4</v>
      </c>
      <c r="K2234" s="7" t="s">
        <v>3359</v>
      </c>
      <c r="L2234" s="9">
        <v>44991</v>
      </c>
      <c r="M2234" s="13">
        <v>0.61744212962962963</v>
      </c>
      <c r="N2234" s="14">
        <v>204440003539628</v>
      </c>
      <c r="P2234" t="str">
        <f t="shared" si="34"/>
        <v/>
      </c>
    </row>
    <row r="2235" spans="1:16" ht="16" x14ac:dyDescent="0.2">
      <c r="A2235" s="8" t="s">
        <v>219</v>
      </c>
      <c r="C2235" s="7" t="s">
        <v>2</v>
      </c>
      <c r="D2235" s="7" t="s">
        <v>3389</v>
      </c>
      <c r="E2235" s="7" t="str">
        <f>IF(OR(D2235="", D2235="___"),"", LEFT(D2235,FIND(" &gt;",D2235)-1))</f>
        <v>Success</v>
      </c>
      <c r="F2235" s="7" t="str">
        <f>IF(OR(E2235="Success",E2235="Qualified Success"),"Current",IF(E2235="Failure",IF(RIGHT(D2235,6)="Future","Future",IF(RIGHT(D2235,10)="Irrelevant","Irrelevant","Current")),""))</f>
        <v>Current</v>
      </c>
      <c r="G2235" s="7" t="str">
        <f>IF(OR(ISBLANK(D2235),D2235="Unclassifiable &gt;"),"",IF(ISNUMBER(SEARCH("Utterance",D2235)),"Utterance",IF(ISNUMBER(SEARCH("Response",D2235)),"Response",IF(ISNUMBER(SEARCH("Interaction",D2235)),"Interaction",IF(ISNUMBER(SEARCH("System",D2235)),"System","")))))</f>
        <v/>
      </c>
      <c r="H2235" s="7" t="str">
        <f>IF(G2235="Utterance", IF(ISNUMBER(SEARCH("Unrecognized",D2235)), "Unrecognized", IF(ISNUMBER(SEARCH("Mismatched",D2235)), "Mismatched", IF(ISNUMBER(SEARCH("False Positive",D2235)), "False Positive", "Irrelevant"))), "")</f>
        <v/>
      </c>
      <c r="J2235" s="7" t="s">
        <v>3443</v>
      </c>
      <c r="K2235" s="7" t="s">
        <v>3359</v>
      </c>
      <c r="L2235" s="9">
        <v>44991</v>
      </c>
      <c r="M2235" s="13">
        <v>0.65385416666666674</v>
      </c>
      <c r="N2235" s="14">
        <v>202000712967077</v>
      </c>
      <c r="O2235" s="7">
        <f>IF(LEN(TRIM($A2235))=0,0,LEN($A2235)-LEN(SUBSTITUTE($A2235," ",""))+1)</f>
        <v>2</v>
      </c>
      <c r="P2235">
        <f t="shared" si="34"/>
        <v>3411</v>
      </c>
    </row>
    <row r="2236" spans="1:16" ht="64" x14ac:dyDescent="0.2">
      <c r="A2236" s="8" t="s">
        <v>220</v>
      </c>
      <c r="C2236" s="7" t="s">
        <v>4</v>
      </c>
      <c r="K2236" s="7" t="s">
        <v>3359</v>
      </c>
      <c r="L2236" s="9">
        <v>44991</v>
      </c>
      <c r="M2236" s="13">
        <v>0.65385416666666674</v>
      </c>
      <c r="N2236" s="14">
        <v>202000712967077</v>
      </c>
      <c r="P2236" t="str">
        <f t="shared" si="34"/>
        <v/>
      </c>
    </row>
    <row r="2237" spans="1:16" ht="16" x14ac:dyDescent="0.2">
      <c r="A2237" s="8" t="s">
        <v>1898</v>
      </c>
      <c r="C2237" s="7" t="s">
        <v>2</v>
      </c>
      <c r="D2237" s="7" t="s">
        <v>3391</v>
      </c>
      <c r="E2237" s="7" t="str">
        <f>IF(OR(D2237="", D2237="___"),"", LEFT(D2237,FIND(" &gt;",D2237)-1))</f>
        <v>Failure</v>
      </c>
      <c r="F2237" s="7" t="str">
        <f>IF(OR(E2237="Success",E2237="Qualified Success"),"Current",IF(E2237="Failure",IF(RIGHT(D2237,6)="Future","Future",IF(RIGHT(D2237,10)="Irrelevant","Irrelevant","Current")),""))</f>
        <v>Current</v>
      </c>
      <c r="G2237" s="7" t="str">
        <f>IF(OR(ISBLANK(D2237),D2237="Unclassifiable &gt;"),"",IF(ISNUMBER(SEARCH("Utterance",D2237)),"Utterance",IF(ISNUMBER(SEARCH("Response",D2237)),"Response",IF(ISNUMBER(SEARCH("Interaction",D2237)),"Interaction",IF(ISNUMBER(SEARCH("System",D2237)),"System","")))))</f>
        <v>Utterance</v>
      </c>
      <c r="H2237" s="7" t="str">
        <f>IF(G2237="Utterance", IF(ISNUMBER(SEARCH("Unrecognized",D2237)), "Unrecognized", IF(ISNUMBER(SEARCH("Mismatched",D2237)), "Mismatched", IF(ISNUMBER(SEARCH("False Positive",D2237)), "False Positive", "Irrelevant"))), "")</f>
        <v>Mismatched</v>
      </c>
      <c r="J2237" s="7" t="s">
        <v>3434</v>
      </c>
      <c r="K2237" s="7" t="s">
        <v>3359</v>
      </c>
      <c r="L2237" s="9">
        <v>44991</v>
      </c>
      <c r="M2237" s="13">
        <v>0.65733796296296299</v>
      </c>
      <c r="N2237" s="14">
        <v>202000712967077</v>
      </c>
      <c r="O2237" s="7">
        <f>IF(LEN(TRIM($A2237))=0,0,LEN($A2237)-LEN(SUBSTITUTE($A2237," ",""))+1)</f>
        <v>2</v>
      </c>
      <c r="P2237">
        <f t="shared" si="34"/>
        <v>705</v>
      </c>
    </row>
    <row r="2238" spans="1:16" ht="64" x14ac:dyDescent="0.2">
      <c r="A2238" s="8" t="s">
        <v>254</v>
      </c>
      <c r="C2238" s="7" t="s">
        <v>4</v>
      </c>
      <c r="K2238" s="7" t="s">
        <v>3359</v>
      </c>
      <c r="L2238" s="9">
        <v>44991</v>
      </c>
      <c r="M2238" s="13">
        <v>0.65733796296296299</v>
      </c>
      <c r="N2238" s="14">
        <v>202000712967077</v>
      </c>
      <c r="P2238" t="str">
        <f t="shared" si="34"/>
        <v/>
      </c>
    </row>
    <row r="2239" spans="1:16" ht="16" x14ac:dyDescent="0.2">
      <c r="A2239" s="8" t="s">
        <v>2985</v>
      </c>
      <c r="C2239" s="7" t="s">
        <v>2</v>
      </c>
      <c r="D2239" s="7" t="s">
        <v>3389</v>
      </c>
      <c r="E2239" s="7" t="str">
        <f>IF(OR(D2239="", D2239="___"),"", LEFT(D2239,FIND(" &gt;",D2239)-1))</f>
        <v>Success</v>
      </c>
      <c r="F2239" s="7" t="str">
        <f>IF(OR(E2239="Success",E2239="Qualified Success"),"Current",IF(E2239="Failure",IF(RIGHT(D2239,6)="Future","Future",IF(RIGHT(D2239,10)="Irrelevant","Irrelevant","Current")),""))</f>
        <v>Current</v>
      </c>
      <c r="G2239" s="7" t="str">
        <f>IF(OR(ISBLANK(D2239),D2239="Unclassifiable &gt;"),"",IF(ISNUMBER(SEARCH("Utterance",D2239)),"Utterance",IF(ISNUMBER(SEARCH("Response",D2239)),"Response",IF(ISNUMBER(SEARCH("Interaction",D2239)),"Interaction",IF(ISNUMBER(SEARCH("System",D2239)),"System","")))))</f>
        <v/>
      </c>
      <c r="H2239" s="7" t="str">
        <f>IF(G2239="Utterance", IF(ISNUMBER(SEARCH("Unrecognized",D2239)), "Unrecognized", IF(ISNUMBER(SEARCH("Mismatched",D2239)), "Mismatched", IF(ISNUMBER(SEARCH("False Positive",D2239)), "False Positive", "Irrelevant"))), "")</f>
        <v/>
      </c>
      <c r="J2239" s="7" t="s">
        <v>3741</v>
      </c>
      <c r="K2239" s="7" t="s">
        <v>3357</v>
      </c>
      <c r="L2239" s="9">
        <v>44992</v>
      </c>
      <c r="M2239" s="13">
        <v>0.29335648148148147</v>
      </c>
      <c r="N2239" s="14">
        <v>202000755601169</v>
      </c>
      <c r="O2239" s="7">
        <f>IF(LEN(TRIM($A2239))=0,0,LEN($A2239)-LEN(SUBSTITUTE($A2239," ",""))+1)</f>
        <v>3</v>
      </c>
      <c r="P2239">
        <f t="shared" si="34"/>
        <v>3411</v>
      </c>
    </row>
    <row r="2240" spans="1:16" ht="160" x14ac:dyDescent="0.2">
      <c r="A2240" s="8" t="s">
        <v>238</v>
      </c>
      <c r="C2240" s="7" t="s">
        <v>4</v>
      </c>
      <c r="K2240" s="7" t="s">
        <v>3357</v>
      </c>
      <c r="L2240" s="9">
        <v>44992</v>
      </c>
      <c r="M2240" s="13">
        <v>0.29335648148148147</v>
      </c>
      <c r="N2240" s="14">
        <v>202000755601169</v>
      </c>
      <c r="P2240" t="str">
        <f t="shared" si="34"/>
        <v/>
      </c>
    </row>
    <row r="2241" spans="1:16" ht="112" x14ac:dyDescent="0.2">
      <c r="A2241" s="8" t="s">
        <v>1902</v>
      </c>
      <c r="C2241" s="7" t="s">
        <v>2</v>
      </c>
      <c r="D2241" s="7" t="s">
        <v>3400</v>
      </c>
      <c r="E2241" s="7" t="str">
        <f>IF(OR(D2241="", D2241="___"),"", LEFT(D2241,FIND(" &gt;",D2241)-1))</f>
        <v>Failure</v>
      </c>
      <c r="F2241" s="7" t="str">
        <f>IF(OR(E2241="Success",E2241="Qualified Success"),"Current",IF(E2241="Failure",IF(RIGHT(D2241,6)="Future","Future",IF(RIGHT(D2241,10)="Irrelevant","Irrelevant","Current")),""))</f>
        <v>Current</v>
      </c>
      <c r="G2241" s="7" t="str">
        <f>IF(OR(ISBLANK(D2241),D2241="Unclassifiable &gt;"),"",IF(ISNUMBER(SEARCH("Utterance",D2241)),"Utterance",IF(ISNUMBER(SEARCH("Response",D2241)),"Response",IF(ISNUMBER(SEARCH("Interaction",D2241)),"Interaction",IF(ISNUMBER(SEARCH("System",D2241)),"System","")))))</f>
        <v>Interaction</v>
      </c>
      <c r="H2241" s="7" t="str">
        <f>IF(G2241="Utterance", IF(ISNUMBER(SEARCH("Unrecognized",D2241)), "Unrecognized", IF(ISNUMBER(SEARCH("Mismatched",D2241)), "Mismatched", IF(ISNUMBER(SEARCH("False Positive",D2241)), "False Positive", "Irrelevant"))), "")</f>
        <v/>
      </c>
      <c r="J2241" s="7" t="s">
        <v>213</v>
      </c>
      <c r="K2241" s="7" t="s">
        <v>3357</v>
      </c>
      <c r="L2241" s="9">
        <v>44992</v>
      </c>
      <c r="M2241" s="13">
        <v>0.30297453703703703</v>
      </c>
      <c r="N2241" s="14">
        <v>204440003487912</v>
      </c>
      <c r="O2241" s="7">
        <f>IF(LEN(TRIM($A2241))=0,0,LEN($A2241)-LEN(SUBSTITUTE($A2241," ",""))+1)</f>
        <v>43</v>
      </c>
      <c r="P2241">
        <f t="shared" si="34"/>
        <v>412</v>
      </c>
    </row>
    <row r="2242" spans="1:16" ht="112" x14ac:dyDescent="0.2">
      <c r="A2242" s="8" t="s">
        <v>1903</v>
      </c>
      <c r="C2242" s="7" t="s">
        <v>4</v>
      </c>
      <c r="K2242" s="7" t="s">
        <v>3357</v>
      </c>
      <c r="L2242" s="9">
        <v>44992</v>
      </c>
      <c r="M2242" s="13">
        <v>0.30298611111111112</v>
      </c>
      <c r="N2242" s="14">
        <v>204440003487912</v>
      </c>
      <c r="P2242" t="str">
        <f t="shared" si="34"/>
        <v/>
      </c>
    </row>
    <row r="2243" spans="1:16" ht="16" x14ac:dyDescent="0.2">
      <c r="A2243" s="8" t="s">
        <v>1900</v>
      </c>
      <c r="C2243" s="7" t="s">
        <v>2</v>
      </c>
      <c r="D2243" s="7" t="s">
        <v>3389</v>
      </c>
      <c r="E2243" s="7" t="str">
        <f>IF(OR(D2243="", D2243="___"),"", LEFT(D2243,FIND(" &gt;",D2243)-1))</f>
        <v>Success</v>
      </c>
      <c r="F2243" s="7" t="str">
        <f>IF(OR(E2243="Success",E2243="Qualified Success"),"Current",IF(E2243="Failure",IF(RIGHT(D2243,6)="Future","Future",IF(RIGHT(D2243,10)="Irrelevant","Irrelevant","Current")),""))</f>
        <v>Current</v>
      </c>
      <c r="G2243" s="7" t="str">
        <f>IF(OR(ISBLANK(D2243),D2243="Unclassifiable &gt;"),"",IF(ISNUMBER(SEARCH("Utterance",D2243)),"Utterance",IF(ISNUMBER(SEARCH("Response",D2243)),"Response",IF(ISNUMBER(SEARCH("Interaction",D2243)),"Interaction",IF(ISNUMBER(SEARCH("System",D2243)),"System","")))))</f>
        <v/>
      </c>
      <c r="H2243" s="7" t="str">
        <f>IF(G2243="Utterance", IF(ISNUMBER(SEARCH("Unrecognized",D2243)), "Unrecognized", IF(ISNUMBER(SEARCH("Mismatched",D2243)), "Mismatched", IF(ISNUMBER(SEARCH("False Positive",D2243)), "False Positive", "Irrelevant"))), "")</f>
        <v/>
      </c>
      <c r="J2243" s="7" t="s">
        <v>213</v>
      </c>
      <c r="K2243" s="7" t="s">
        <v>3357</v>
      </c>
      <c r="L2243" s="9">
        <v>44992</v>
      </c>
      <c r="M2243" s="13">
        <v>0.30321759259259257</v>
      </c>
      <c r="N2243" s="14">
        <v>204440003487912</v>
      </c>
      <c r="O2243" s="7">
        <f>IF(LEN(TRIM($A2243))=0,0,LEN($A2243)-LEN(SUBSTITUTE($A2243," ",""))+1)</f>
        <v>6</v>
      </c>
      <c r="P2243">
        <f t="shared" ref="P2243:P2306" si="35">IF(D2243="", "", COUNTIF($D$1:$D$12000, D2243))</f>
        <v>3411</v>
      </c>
    </row>
    <row r="2244" spans="1:16" ht="288" x14ac:dyDescent="0.2">
      <c r="A2244" s="8" t="s">
        <v>1901</v>
      </c>
      <c r="C2244" s="7" t="s">
        <v>4</v>
      </c>
      <c r="K2244" s="7" t="s">
        <v>3357</v>
      </c>
      <c r="L2244" s="9">
        <v>44992</v>
      </c>
      <c r="M2244" s="13">
        <v>0.30321759259259257</v>
      </c>
      <c r="N2244" s="14">
        <v>204440003487912</v>
      </c>
      <c r="P2244" t="str">
        <f t="shared" si="35"/>
        <v/>
      </c>
    </row>
    <row r="2245" spans="1:16" ht="16" x14ac:dyDescent="0.2">
      <c r="A2245" s="8" t="s">
        <v>2669</v>
      </c>
      <c r="C2245" s="7" t="s">
        <v>2</v>
      </c>
      <c r="D2245" s="7" t="s">
        <v>3389</v>
      </c>
      <c r="E2245" s="7" t="str">
        <f>IF(OR(D2245="", D2245="___"),"", LEFT(D2245,FIND(" &gt;",D2245)-1))</f>
        <v>Success</v>
      </c>
      <c r="F2245" s="7" t="str">
        <f>IF(OR(E2245="Success",E2245="Qualified Success"),"Current",IF(E2245="Failure",IF(RIGHT(D2245,6)="Future","Future",IF(RIGHT(D2245,10)="Irrelevant","Irrelevant","Current")),""))</f>
        <v>Current</v>
      </c>
      <c r="G2245" s="7" t="str">
        <f>IF(OR(ISBLANK(D2245),D2245="Unclassifiable &gt;"),"",IF(ISNUMBER(SEARCH("Utterance",D2245)),"Utterance",IF(ISNUMBER(SEARCH("Response",D2245)),"Response",IF(ISNUMBER(SEARCH("Interaction",D2245)),"Interaction",IF(ISNUMBER(SEARCH("System",D2245)),"System","")))))</f>
        <v/>
      </c>
      <c r="H2245" s="7" t="str">
        <f>IF(G2245="Utterance", IF(ISNUMBER(SEARCH("Unrecognized",D2245)), "Unrecognized", IF(ISNUMBER(SEARCH("Mismatched",D2245)), "Mismatched", IF(ISNUMBER(SEARCH("False Positive",D2245)), "False Positive", "Irrelevant"))), "")</f>
        <v/>
      </c>
      <c r="J2245" s="7" t="s">
        <v>3743</v>
      </c>
      <c r="K2245" s="7" t="s">
        <v>3357</v>
      </c>
      <c r="L2245" s="9">
        <v>44992</v>
      </c>
      <c r="M2245" s="13">
        <v>0.31119212962962967</v>
      </c>
      <c r="N2245" s="14">
        <v>204440003539144</v>
      </c>
      <c r="O2245" s="7">
        <f>IF(LEN(TRIM($A2245))=0,0,LEN($A2245)-LEN(SUBSTITUTE($A2245," ",""))+1)</f>
        <v>3</v>
      </c>
      <c r="P2245">
        <f t="shared" si="35"/>
        <v>3411</v>
      </c>
    </row>
    <row r="2246" spans="1:16" ht="160" x14ac:dyDescent="0.2">
      <c r="A2246" s="8" t="s">
        <v>238</v>
      </c>
      <c r="C2246" s="7" t="s">
        <v>4</v>
      </c>
      <c r="K2246" s="7" t="s">
        <v>3357</v>
      </c>
      <c r="L2246" s="9">
        <v>44992</v>
      </c>
      <c r="M2246" s="13">
        <v>0.31119212962962967</v>
      </c>
      <c r="N2246" s="14">
        <v>204440003539144</v>
      </c>
      <c r="P2246" t="str">
        <f t="shared" si="35"/>
        <v/>
      </c>
    </row>
    <row r="2247" spans="1:16" ht="16" x14ac:dyDescent="0.2">
      <c r="A2247" s="8" t="s">
        <v>2214</v>
      </c>
      <c r="C2247" s="7" t="s">
        <v>2</v>
      </c>
      <c r="D2247" s="7" t="s">
        <v>3389</v>
      </c>
      <c r="E2247" s="7" t="str">
        <f>IF(OR(D2247="", D2247="___"),"", LEFT(D2247,FIND(" &gt;",D2247)-1))</f>
        <v>Success</v>
      </c>
      <c r="F2247" s="7" t="str">
        <f>IF(OR(E2247="Success",E2247="Qualified Success"),"Current",IF(E2247="Failure",IF(RIGHT(D2247,6)="Future","Future",IF(RIGHT(D2247,10)="Irrelevant","Irrelevant","Current")),""))</f>
        <v>Current</v>
      </c>
      <c r="G2247" s="7" t="str">
        <f>IF(OR(ISBLANK(D2247),D2247="Unclassifiable &gt;"),"",IF(ISNUMBER(SEARCH("Utterance",D2247)),"Utterance",IF(ISNUMBER(SEARCH("Response",D2247)),"Response",IF(ISNUMBER(SEARCH("Interaction",D2247)),"Interaction",IF(ISNUMBER(SEARCH("System",D2247)),"System","")))))</f>
        <v/>
      </c>
      <c r="H2247" s="7" t="str">
        <f>IF(G2247="Utterance", IF(ISNUMBER(SEARCH("Unrecognized",D2247)), "Unrecognized", IF(ISNUMBER(SEARCH("Mismatched",D2247)), "Mismatched", IF(ISNUMBER(SEARCH("False Positive",D2247)), "False Positive", "Irrelevant"))), "")</f>
        <v/>
      </c>
      <c r="J2247" s="7" t="s">
        <v>3741</v>
      </c>
      <c r="K2247" s="7" t="s">
        <v>3357</v>
      </c>
      <c r="L2247" s="9">
        <v>44992</v>
      </c>
      <c r="M2247" s="13">
        <v>0.32127314814814817</v>
      </c>
      <c r="N2247" s="14">
        <v>204440003497983</v>
      </c>
      <c r="O2247" s="7">
        <f>IF(LEN(TRIM($A2247))=0,0,LEN($A2247)-LEN(SUBSTITUTE($A2247," ",""))+1)</f>
        <v>7</v>
      </c>
      <c r="P2247">
        <f t="shared" si="35"/>
        <v>3411</v>
      </c>
    </row>
    <row r="2248" spans="1:16" ht="64" x14ac:dyDescent="0.2">
      <c r="A2248" s="8" t="s">
        <v>1849</v>
      </c>
      <c r="C2248" s="7" t="s">
        <v>4</v>
      </c>
      <c r="K2248" s="7" t="s">
        <v>3357</v>
      </c>
      <c r="L2248" s="9">
        <v>44992</v>
      </c>
      <c r="M2248" s="13">
        <v>0.32127314814814817</v>
      </c>
      <c r="N2248" s="14">
        <v>204440003497983</v>
      </c>
      <c r="P2248" t="str">
        <f t="shared" si="35"/>
        <v/>
      </c>
    </row>
    <row r="2249" spans="1:16" ht="16" x14ac:dyDescent="0.2">
      <c r="A2249" s="8" t="s">
        <v>2809</v>
      </c>
      <c r="C2249" s="7" t="s">
        <v>2</v>
      </c>
      <c r="D2249" s="7" t="s">
        <v>3389</v>
      </c>
      <c r="E2249" s="7" t="str">
        <f>IF(OR(D2249="", D2249="___"),"", LEFT(D2249,FIND(" &gt;",D2249)-1))</f>
        <v>Success</v>
      </c>
      <c r="F2249" s="7" t="str">
        <f>IF(OR(E2249="Success",E2249="Qualified Success"),"Current",IF(E2249="Failure",IF(RIGHT(D2249,6)="Future","Future",IF(RIGHT(D2249,10)="Irrelevant","Irrelevant","Current")),""))</f>
        <v>Current</v>
      </c>
      <c r="G2249" s="7" t="str">
        <f>IF(OR(ISBLANK(D2249),D2249="Unclassifiable &gt;"),"",IF(ISNUMBER(SEARCH("Utterance",D2249)),"Utterance",IF(ISNUMBER(SEARCH("Response",D2249)),"Response",IF(ISNUMBER(SEARCH("Interaction",D2249)),"Interaction",IF(ISNUMBER(SEARCH("System",D2249)),"System","")))))</f>
        <v/>
      </c>
      <c r="H2249" s="7" t="str">
        <f>IF(G2249="Utterance", IF(ISNUMBER(SEARCH("Unrecognized",D2249)), "Unrecognized", IF(ISNUMBER(SEARCH("Mismatched",D2249)), "Mismatched", IF(ISNUMBER(SEARCH("False Positive",D2249)), "False Positive", "Irrelevant"))), "")</f>
        <v/>
      </c>
      <c r="J2249" s="7" t="s">
        <v>213</v>
      </c>
      <c r="K2249" s="7" t="s">
        <v>3357</v>
      </c>
      <c r="L2249" s="9">
        <v>44992</v>
      </c>
      <c r="M2249" s="13">
        <v>0.32781250000000001</v>
      </c>
      <c r="N2249" s="14">
        <v>202000216600019</v>
      </c>
      <c r="O2249" s="7">
        <f>IF(LEN(TRIM($A2249))=0,0,LEN($A2249)-LEN(SUBSTITUTE($A2249," ",""))+1)</f>
        <v>4</v>
      </c>
      <c r="P2249">
        <f t="shared" si="35"/>
        <v>3411</v>
      </c>
    </row>
    <row r="2250" spans="1:16" ht="112" x14ac:dyDescent="0.2">
      <c r="A2250" s="8" t="s">
        <v>1841</v>
      </c>
      <c r="C2250" s="7" t="s">
        <v>4</v>
      </c>
      <c r="K2250" s="7" t="s">
        <v>3357</v>
      </c>
      <c r="L2250" s="9">
        <v>44992</v>
      </c>
      <c r="M2250" s="13">
        <v>0.32781250000000001</v>
      </c>
      <c r="N2250" s="14">
        <v>202000216600019</v>
      </c>
      <c r="P2250" t="str">
        <f t="shared" si="35"/>
        <v/>
      </c>
    </row>
    <row r="2251" spans="1:16" ht="16" x14ac:dyDescent="0.2">
      <c r="A2251" s="8" t="s">
        <v>3249</v>
      </c>
      <c r="C2251" s="7" t="s">
        <v>2</v>
      </c>
      <c r="D2251" s="7" t="s">
        <v>3391</v>
      </c>
      <c r="E2251" s="7" t="str">
        <f>IF(OR(D2251="", D2251="___"),"", LEFT(D2251,FIND(" &gt;",D2251)-1))</f>
        <v>Failure</v>
      </c>
      <c r="F2251" s="7" t="str">
        <f>IF(OR(E2251="Success",E2251="Qualified Success"),"Current",IF(E2251="Failure",IF(RIGHT(D2251,6)="Future","Future",IF(RIGHT(D2251,10)="Irrelevant","Irrelevant","Current")),""))</f>
        <v>Current</v>
      </c>
      <c r="G2251" s="7" t="str">
        <f>IF(OR(ISBLANK(D2251),D2251="Unclassifiable &gt;"),"",IF(ISNUMBER(SEARCH("Utterance",D2251)),"Utterance",IF(ISNUMBER(SEARCH("Response",D2251)),"Response",IF(ISNUMBER(SEARCH("Interaction",D2251)),"Interaction",IF(ISNUMBER(SEARCH("System",D2251)),"System","")))))</f>
        <v>Utterance</v>
      </c>
      <c r="H2251" s="7" t="str">
        <f>IF(G2251="Utterance", IF(ISNUMBER(SEARCH("Unrecognized",D2251)), "Unrecognized", IF(ISNUMBER(SEARCH("Mismatched",D2251)), "Mismatched", IF(ISNUMBER(SEARCH("False Positive",D2251)), "False Positive", "Irrelevant"))), "")</f>
        <v>Mismatched</v>
      </c>
      <c r="J2251" s="7" t="s">
        <v>3757</v>
      </c>
      <c r="K2251" s="7" t="s">
        <v>3357</v>
      </c>
      <c r="L2251" s="9">
        <v>44992</v>
      </c>
      <c r="M2251" s="13">
        <v>0.33048611111111109</v>
      </c>
      <c r="N2251" s="14">
        <v>513003165060947</v>
      </c>
      <c r="O2251" s="7">
        <f>IF(LEN(TRIM($A2251))=0,0,LEN($A2251)-LEN(SUBSTITUTE($A2251," ",""))+1)</f>
        <v>8</v>
      </c>
      <c r="P2251">
        <f t="shared" si="35"/>
        <v>705</v>
      </c>
    </row>
    <row r="2252" spans="1:16" ht="96" x14ac:dyDescent="0.2">
      <c r="A2252" s="8" t="s">
        <v>999</v>
      </c>
      <c r="C2252" s="7" t="s">
        <v>4</v>
      </c>
      <c r="K2252" s="7" t="s">
        <v>3357</v>
      </c>
      <c r="L2252" s="9">
        <v>44992</v>
      </c>
      <c r="M2252" s="13">
        <v>0.33048611111111109</v>
      </c>
      <c r="N2252" s="14">
        <v>513003165060947</v>
      </c>
      <c r="P2252" t="str">
        <f t="shared" si="35"/>
        <v/>
      </c>
    </row>
    <row r="2253" spans="1:16" ht="16" x14ac:dyDescent="0.2">
      <c r="A2253" s="8" t="s">
        <v>2198</v>
      </c>
      <c r="C2253" s="7" t="s">
        <v>2</v>
      </c>
      <c r="D2253" s="7" t="s">
        <v>3389</v>
      </c>
      <c r="E2253" s="7" t="str">
        <f>IF(OR(D2253="", D2253="___"),"", LEFT(D2253,FIND(" &gt;",D2253)-1))</f>
        <v>Success</v>
      </c>
      <c r="F2253" s="7" t="str">
        <f>IF(OR(E2253="Success",E2253="Qualified Success"),"Current",IF(E2253="Failure",IF(RIGHT(D2253,6)="Future","Future",IF(RIGHT(D2253,10)="Irrelevant","Irrelevant","Current")),""))</f>
        <v>Current</v>
      </c>
      <c r="G2253" s="7" t="str">
        <f>IF(OR(ISBLANK(D2253),D2253="Unclassifiable &gt;"),"",IF(ISNUMBER(SEARCH("Utterance",D2253)),"Utterance",IF(ISNUMBER(SEARCH("Response",D2253)),"Response",IF(ISNUMBER(SEARCH("Interaction",D2253)),"Interaction",IF(ISNUMBER(SEARCH("System",D2253)),"System","")))))</f>
        <v/>
      </c>
      <c r="H2253" s="7" t="str">
        <f>IF(G2253="Utterance", IF(ISNUMBER(SEARCH("Unrecognized",D2253)), "Unrecognized", IF(ISNUMBER(SEARCH("Mismatched",D2253)), "Mismatched", IF(ISNUMBER(SEARCH("False Positive",D2253)), "False Positive", "Irrelevant"))), "")</f>
        <v/>
      </c>
      <c r="J2253" s="7" t="s">
        <v>3741</v>
      </c>
      <c r="K2253" s="7" t="s">
        <v>3357</v>
      </c>
      <c r="L2253" s="9">
        <v>44992</v>
      </c>
      <c r="M2253" s="13">
        <v>0.33753472222222225</v>
      </c>
      <c r="N2253" s="14">
        <v>204440003497406</v>
      </c>
      <c r="O2253" s="7">
        <f>IF(LEN(TRIM($A2253))=0,0,LEN($A2253)-LEN(SUBSTITUTE($A2253," ",""))+1)</f>
        <v>3</v>
      </c>
      <c r="P2253">
        <f t="shared" si="35"/>
        <v>3411</v>
      </c>
    </row>
    <row r="2254" spans="1:16" ht="160" x14ac:dyDescent="0.2">
      <c r="A2254" s="8" t="s">
        <v>238</v>
      </c>
      <c r="C2254" s="7" t="s">
        <v>4</v>
      </c>
      <c r="K2254" s="7" t="s">
        <v>3357</v>
      </c>
      <c r="L2254" s="9">
        <v>44992</v>
      </c>
      <c r="M2254" s="13">
        <v>0.33753472222222225</v>
      </c>
      <c r="N2254" s="14">
        <v>204440003497406</v>
      </c>
      <c r="P2254" t="str">
        <f t="shared" si="35"/>
        <v/>
      </c>
    </row>
    <row r="2255" spans="1:16" ht="16" x14ac:dyDescent="0.2">
      <c r="A2255" s="8" t="s">
        <v>2307</v>
      </c>
      <c r="C2255" s="7" t="s">
        <v>2</v>
      </c>
      <c r="D2255" s="7" t="s">
        <v>3389</v>
      </c>
      <c r="E2255" s="7" t="str">
        <f>IF(OR(D2255="", D2255="___"),"", LEFT(D2255,FIND(" &gt;",D2255)-1))</f>
        <v>Success</v>
      </c>
      <c r="F2255" s="7" t="str">
        <f>IF(OR(E2255="Success",E2255="Qualified Success"),"Current",IF(E2255="Failure",IF(RIGHT(D2255,6)="Future","Future",IF(RIGHT(D2255,10)="Irrelevant","Irrelevant","Current")),""))</f>
        <v>Current</v>
      </c>
      <c r="G2255" s="7" t="str">
        <f>IF(OR(ISBLANK(D2255),D2255="Unclassifiable &gt;"),"",IF(ISNUMBER(SEARCH("Utterance",D2255)),"Utterance",IF(ISNUMBER(SEARCH("Response",D2255)),"Response",IF(ISNUMBER(SEARCH("Interaction",D2255)),"Interaction",IF(ISNUMBER(SEARCH("System",D2255)),"System","")))))</f>
        <v/>
      </c>
      <c r="H2255" s="7" t="str">
        <f>IF(G2255="Utterance", IF(ISNUMBER(SEARCH("Unrecognized",D2255)), "Unrecognized", IF(ISNUMBER(SEARCH("Mismatched",D2255)), "Mismatched", IF(ISNUMBER(SEARCH("False Positive",D2255)), "False Positive", "Irrelevant"))), "")</f>
        <v/>
      </c>
      <c r="J2255" s="7" t="s">
        <v>3428</v>
      </c>
      <c r="K2255" s="7" t="s">
        <v>3357</v>
      </c>
      <c r="L2255" s="9">
        <v>44992</v>
      </c>
      <c r="M2255" s="13">
        <v>0.33958333333333335</v>
      </c>
      <c r="N2255" s="14">
        <v>204440003501783</v>
      </c>
      <c r="O2255" s="7">
        <f>IF(LEN(TRIM($A2255))=0,0,LEN($A2255)-LEN(SUBSTITUTE($A2255," ",""))+1)</f>
        <v>4</v>
      </c>
      <c r="P2255">
        <f t="shared" si="35"/>
        <v>3411</v>
      </c>
    </row>
    <row r="2256" spans="1:16" ht="64" x14ac:dyDescent="0.2">
      <c r="A2256" s="8" t="s">
        <v>270</v>
      </c>
      <c r="C2256" s="7" t="s">
        <v>4</v>
      </c>
      <c r="K2256" s="7" t="s">
        <v>3357</v>
      </c>
      <c r="L2256" s="9">
        <v>44992</v>
      </c>
      <c r="M2256" s="13">
        <v>0.33958333333333335</v>
      </c>
      <c r="N2256" s="14">
        <v>204440003501783</v>
      </c>
      <c r="P2256" t="str">
        <f t="shared" si="35"/>
        <v/>
      </c>
    </row>
    <row r="2257" spans="1:16" ht="16" x14ac:dyDescent="0.2">
      <c r="A2257" s="8" t="s">
        <v>3248</v>
      </c>
      <c r="C2257" s="7" t="s">
        <v>2</v>
      </c>
      <c r="D2257" s="7" t="s">
        <v>3391</v>
      </c>
      <c r="E2257" s="7" t="str">
        <f>IF(OR(D2257="", D2257="___"),"", LEFT(D2257,FIND(" &gt;",D2257)-1))</f>
        <v>Failure</v>
      </c>
      <c r="F2257" s="7" t="str">
        <f>IF(OR(E2257="Success",E2257="Qualified Success"),"Current",IF(E2257="Failure",IF(RIGHT(D2257,6)="Future","Future",IF(RIGHT(D2257,10)="Irrelevant","Irrelevant","Current")),""))</f>
        <v>Current</v>
      </c>
      <c r="G2257" s="7" t="str">
        <f>IF(OR(ISBLANK(D2257),D2257="Unclassifiable &gt;"),"",IF(ISNUMBER(SEARCH("Utterance",D2257)),"Utterance",IF(ISNUMBER(SEARCH("Response",D2257)),"Response",IF(ISNUMBER(SEARCH("Interaction",D2257)),"Interaction",IF(ISNUMBER(SEARCH("System",D2257)),"System","")))))</f>
        <v>Utterance</v>
      </c>
      <c r="H2257" s="7" t="str">
        <f>IF(G2257="Utterance", IF(ISNUMBER(SEARCH("Unrecognized",D2257)), "Unrecognized", IF(ISNUMBER(SEARCH("Mismatched",D2257)), "Mismatched", IF(ISNUMBER(SEARCH("False Positive",D2257)), "False Positive", "Irrelevant"))), "")</f>
        <v>Mismatched</v>
      </c>
      <c r="J2257" s="7" t="s">
        <v>213</v>
      </c>
      <c r="K2257" s="7" t="s">
        <v>3357</v>
      </c>
      <c r="L2257" s="9">
        <v>44992</v>
      </c>
      <c r="M2257" s="13">
        <v>0.34079861111111115</v>
      </c>
      <c r="N2257" s="14">
        <v>513003165060947</v>
      </c>
      <c r="O2257" s="7">
        <f>IF(LEN(TRIM($A2257))=0,0,LEN($A2257)-LEN(SUBSTITUTE($A2257," ",""))+1)</f>
        <v>2</v>
      </c>
      <c r="P2257">
        <f t="shared" si="35"/>
        <v>705</v>
      </c>
    </row>
    <row r="2258" spans="1:16" ht="64" x14ac:dyDescent="0.2">
      <c r="A2258" s="8" t="s">
        <v>1946</v>
      </c>
      <c r="C2258" s="7" t="s">
        <v>4</v>
      </c>
      <c r="K2258" s="7" t="s">
        <v>3357</v>
      </c>
      <c r="L2258" s="9">
        <v>44992</v>
      </c>
      <c r="M2258" s="13">
        <v>0.34079861111111115</v>
      </c>
      <c r="N2258" s="14">
        <v>513003165060947</v>
      </c>
      <c r="P2258" t="str">
        <f t="shared" si="35"/>
        <v/>
      </c>
    </row>
    <row r="2259" spans="1:16" ht="32" x14ac:dyDescent="0.2">
      <c r="A2259" s="8" t="s">
        <v>2099</v>
      </c>
      <c r="C2259" s="7" t="s">
        <v>2</v>
      </c>
      <c r="D2259" s="7" t="s">
        <v>3400</v>
      </c>
      <c r="E2259" s="7" t="str">
        <f>IF(OR(D2259="", D2259="___"),"", LEFT(D2259,FIND(" &gt;",D2259)-1))</f>
        <v>Failure</v>
      </c>
      <c r="F2259" s="7" t="str">
        <f>IF(OR(E2259="Success",E2259="Qualified Success"),"Current",IF(E2259="Failure",IF(RIGHT(D2259,6)="Future","Future",IF(RIGHT(D2259,10)="Irrelevant","Irrelevant","Current")),""))</f>
        <v>Current</v>
      </c>
      <c r="G2259" s="7" t="str">
        <f>IF(OR(ISBLANK(D2259),D2259="Unclassifiable &gt;"),"",IF(ISNUMBER(SEARCH("Utterance",D2259)),"Utterance",IF(ISNUMBER(SEARCH("Response",D2259)),"Response",IF(ISNUMBER(SEARCH("Interaction",D2259)),"Interaction",IF(ISNUMBER(SEARCH("System",D2259)),"System","")))))</f>
        <v>Interaction</v>
      </c>
      <c r="H2259" s="7" t="str">
        <f>IF(G2259="Utterance", IF(ISNUMBER(SEARCH("Unrecognized",D2259)), "Unrecognized", IF(ISNUMBER(SEARCH("Mismatched",D2259)), "Mismatched", IF(ISNUMBER(SEARCH("False Positive",D2259)), "False Positive", "Irrelevant"))), "")</f>
        <v/>
      </c>
      <c r="J2259" s="7" t="s">
        <v>3428</v>
      </c>
      <c r="K2259" s="7" t="s">
        <v>3357</v>
      </c>
      <c r="L2259" s="9">
        <v>44992</v>
      </c>
      <c r="M2259" s="13">
        <v>0.34127314814814813</v>
      </c>
      <c r="N2259" s="14">
        <v>204440003494543</v>
      </c>
      <c r="O2259" s="7">
        <f>IF(LEN(TRIM($A2259))=0,0,LEN($A2259)-LEN(SUBSTITUTE($A2259," ",""))+1)</f>
        <v>38</v>
      </c>
      <c r="P2259">
        <f t="shared" si="35"/>
        <v>412</v>
      </c>
    </row>
    <row r="2260" spans="1:16" ht="64" x14ac:dyDescent="0.2">
      <c r="A2260" s="8" t="s">
        <v>275</v>
      </c>
      <c r="C2260" s="7" t="s">
        <v>4</v>
      </c>
      <c r="K2260" s="7" t="s">
        <v>3357</v>
      </c>
      <c r="L2260" s="9">
        <v>44992</v>
      </c>
      <c r="M2260" s="13">
        <v>0.34127314814814813</v>
      </c>
      <c r="N2260" s="14">
        <v>204440003494543</v>
      </c>
      <c r="P2260" t="str">
        <f t="shared" si="35"/>
        <v/>
      </c>
    </row>
    <row r="2261" spans="1:16" ht="16" x14ac:dyDescent="0.2">
      <c r="A2261" s="8" t="s">
        <v>158</v>
      </c>
      <c r="C2261" s="7" t="s">
        <v>2</v>
      </c>
      <c r="D2261" s="7" t="s">
        <v>3389</v>
      </c>
      <c r="E2261" s="7" t="str">
        <f>IF(OR(D2261="", D2261="___"),"", LEFT(D2261,FIND(" &gt;",D2261)-1))</f>
        <v>Success</v>
      </c>
      <c r="F2261" s="7" t="str">
        <f>IF(OR(E2261="Success",E2261="Qualified Success"),"Current",IF(E2261="Failure",IF(RIGHT(D2261,6)="Future","Future",IF(RIGHT(D2261,10)="Irrelevant","Irrelevant","Current")),""))</f>
        <v>Current</v>
      </c>
      <c r="G2261" s="7" t="str">
        <f>IF(OR(ISBLANK(D2261),D2261="Unclassifiable &gt;"),"",IF(ISNUMBER(SEARCH("Utterance",D2261)),"Utterance",IF(ISNUMBER(SEARCH("Response",D2261)),"Response",IF(ISNUMBER(SEARCH("Interaction",D2261)),"Interaction",IF(ISNUMBER(SEARCH("System",D2261)),"System","")))))</f>
        <v/>
      </c>
      <c r="H2261" s="7" t="str">
        <f>IF(G2261="Utterance", IF(ISNUMBER(SEARCH("Unrecognized",D2261)), "Unrecognized", IF(ISNUMBER(SEARCH("Mismatched",D2261)), "Mismatched", IF(ISNUMBER(SEARCH("False Positive",D2261)), "False Positive", "Irrelevant"))), "")</f>
        <v/>
      </c>
      <c r="J2261" s="7" t="s">
        <v>3744</v>
      </c>
      <c r="K2261" s="7" t="s">
        <v>3357</v>
      </c>
      <c r="L2261" s="9">
        <v>44992</v>
      </c>
      <c r="M2261" s="13">
        <v>0.34568287037037032</v>
      </c>
      <c r="N2261" s="14">
        <v>204440003507716</v>
      </c>
      <c r="O2261" s="7">
        <f>IF(LEN(TRIM($A2261))=0,0,LEN($A2261)-LEN(SUBSTITUTE($A2261," ",""))+1)</f>
        <v>4</v>
      </c>
      <c r="P2261">
        <f t="shared" si="35"/>
        <v>3411</v>
      </c>
    </row>
    <row r="2262" spans="1:16" ht="128" x14ac:dyDescent="0.2">
      <c r="A2262" s="8" t="s">
        <v>1839</v>
      </c>
      <c r="C2262" s="7" t="s">
        <v>4</v>
      </c>
      <c r="K2262" s="7" t="s">
        <v>3357</v>
      </c>
      <c r="L2262" s="9">
        <v>44992</v>
      </c>
      <c r="M2262" s="13">
        <v>0.34568287037037032</v>
      </c>
      <c r="N2262" s="14">
        <v>204440003507716</v>
      </c>
      <c r="P2262" t="str">
        <f t="shared" si="35"/>
        <v/>
      </c>
    </row>
    <row r="2263" spans="1:16" ht="16" x14ac:dyDescent="0.2">
      <c r="A2263" s="8" t="s">
        <v>1664</v>
      </c>
      <c r="C2263" s="7" t="s">
        <v>2</v>
      </c>
      <c r="D2263" s="7" t="s">
        <v>3389</v>
      </c>
      <c r="E2263" s="7" t="str">
        <f>IF(OR(D2263="", D2263="___"),"", LEFT(D2263,FIND(" &gt;",D2263)-1))</f>
        <v>Success</v>
      </c>
      <c r="F2263" s="7" t="str">
        <f>IF(OR(E2263="Success",E2263="Qualified Success"),"Current",IF(E2263="Failure",IF(RIGHT(D2263,6)="Future","Future",IF(RIGHT(D2263,10)="Irrelevant","Irrelevant","Current")),""))</f>
        <v>Current</v>
      </c>
      <c r="G2263" s="7" t="str">
        <f>IF(OR(ISBLANK(D2263),D2263="Unclassifiable &gt;"),"",IF(ISNUMBER(SEARCH("Utterance",D2263)),"Utterance",IF(ISNUMBER(SEARCH("Response",D2263)),"Response",IF(ISNUMBER(SEARCH("Interaction",D2263)),"Interaction",IF(ISNUMBER(SEARCH("System",D2263)),"System","")))))</f>
        <v/>
      </c>
      <c r="H2263" s="7" t="str">
        <f>IF(G2263="Utterance", IF(ISNUMBER(SEARCH("Unrecognized",D2263)), "Unrecognized", IF(ISNUMBER(SEARCH("Mismatched",D2263)), "Mismatched", IF(ISNUMBER(SEARCH("False Positive",D2263)), "False Positive", "Irrelevant"))), "")</f>
        <v/>
      </c>
      <c r="J2263" s="7" t="s">
        <v>3434</v>
      </c>
      <c r="K2263" s="7" t="s">
        <v>3357</v>
      </c>
      <c r="L2263" s="9">
        <v>44992</v>
      </c>
      <c r="M2263" s="13">
        <v>0.34684027777777776</v>
      </c>
      <c r="N2263" s="14">
        <v>513003503969629</v>
      </c>
      <c r="O2263" s="7">
        <f>IF(LEN(TRIM($A2263))=0,0,LEN($A2263)-LEN(SUBSTITUTE($A2263," ",""))+1)</f>
        <v>3</v>
      </c>
      <c r="P2263">
        <f t="shared" si="35"/>
        <v>3411</v>
      </c>
    </row>
    <row r="2264" spans="1:16" ht="64" x14ac:dyDescent="0.2">
      <c r="A2264" s="8" t="s">
        <v>331</v>
      </c>
      <c r="C2264" s="7" t="s">
        <v>4</v>
      </c>
      <c r="K2264" s="7" t="s">
        <v>3357</v>
      </c>
      <c r="L2264" s="9">
        <v>44992</v>
      </c>
      <c r="M2264" s="13">
        <v>0.34684027777777776</v>
      </c>
      <c r="N2264" s="14">
        <v>513003503969629</v>
      </c>
      <c r="P2264" t="str">
        <f t="shared" si="35"/>
        <v/>
      </c>
    </row>
    <row r="2265" spans="1:16" ht="16" x14ac:dyDescent="0.2">
      <c r="A2265" s="8" t="s">
        <v>174</v>
      </c>
      <c r="C2265" s="7" t="s">
        <v>2</v>
      </c>
      <c r="D2265" s="7" t="s">
        <v>3389</v>
      </c>
      <c r="E2265" s="7" t="str">
        <f>IF(OR(D2265="", D2265="___"),"", LEFT(D2265,FIND(" &gt;",D2265)-1))</f>
        <v>Success</v>
      </c>
      <c r="F2265" s="7" t="str">
        <f>IF(OR(E2265="Success",E2265="Qualified Success"),"Current",IF(E2265="Failure",IF(RIGHT(D2265,6)="Future","Future",IF(RIGHT(D2265,10)="Irrelevant","Irrelevant","Current")),""))</f>
        <v>Current</v>
      </c>
      <c r="G2265" s="7" t="str">
        <f>IF(OR(ISBLANK(D2265),D2265="Unclassifiable &gt;"),"",IF(ISNUMBER(SEARCH("Utterance",D2265)),"Utterance",IF(ISNUMBER(SEARCH("Response",D2265)),"Response",IF(ISNUMBER(SEARCH("Interaction",D2265)),"Interaction",IF(ISNUMBER(SEARCH("System",D2265)),"System","")))))</f>
        <v/>
      </c>
      <c r="H2265" s="7" t="str">
        <f>IF(G2265="Utterance", IF(ISNUMBER(SEARCH("Unrecognized",D2265)), "Unrecognized", IF(ISNUMBER(SEARCH("Mismatched",D2265)), "Mismatched", IF(ISNUMBER(SEARCH("False Positive",D2265)), "False Positive", "Irrelevant"))), "")</f>
        <v/>
      </c>
      <c r="J2265" s="7" t="s">
        <v>3741</v>
      </c>
      <c r="K2265" s="7" t="s">
        <v>3357</v>
      </c>
      <c r="L2265" s="9">
        <v>44992</v>
      </c>
      <c r="M2265" s="13">
        <v>0.34833333333333333</v>
      </c>
      <c r="N2265" s="14">
        <v>513002617273321</v>
      </c>
      <c r="O2265" s="7">
        <f>IF(LEN(TRIM($A2265))=0,0,LEN($A2265)-LEN(SUBSTITUTE($A2265," ",""))+1)</f>
        <v>1</v>
      </c>
      <c r="P2265">
        <f t="shared" si="35"/>
        <v>3411</v>
      </c>
    </row>
    <row r="2266" spans="1:16" ht="176" x14ac:dyDescent="0.2">
      <c r="A2266" s="8" t="s">
        <v>3169</v>
      </c>
      <c r="C2266" s="7" t="s">
        <v>4</v>
      </c>
      <c r="K2266" s="7" t="s">
        <v>3357</v>
      </c>
      <c r="L2266" s="9">
        <v>44992</v>
      </c>
      <c r="M2266" s="13">
        <v>0.34863425925925928</v>
      </c>
      <c r="N2266" s="14">
        <v>513002617273321</v>
      </c>
      <c r="P2266" t="str">
        <f t="shared" si="35"/>
        <v/>
      </c>
    </row>
    <row r="2267" spans="1:16" ht="16" x14ac:dyDescent="0.2">
      <c r="A2267" s="8" t="s">
        <v>684</v>
      </c>
      <c r="C2267" s="7" t="s">
        <v>2</v>
      </c>
      <c r="D2267" s="7" t="s">
        <v>3389</v>
      </c>
      <c r="E2267" s="7" t="str">
        <f>IF(OR(D2267="", D2267="___"),"", LEFT(D2267,FIND(" &gt;",D2267)-1))</f>
        <v>Success</v>
      </c>
      <c r="F2267" s="7" t="str">
        <f>IF(OR(E2267="Success",E2267="Qualified Success"),"Current",IF(E2267="Failure",IF(RIGHT(D2267,6)="Future","Future",IF(RIGHT(D2267,10)="Irrelevant","Irrelevant","Current")),""))</f>
        <v>Current</v>
      </c>
      <c r="G2267" s="7" t="str">
        <f>IF(OR(ISBLANK(D2267),D2267="Unclassifiable &gt;"),"",IF(ISNUMBER(SEARCH("Utterance",D2267)),"Utterance",IF(ISNUMBER(SEARCH("Response",D2267)),"Response",IF(ISNUMBER(SEARCH("Interaction",D2267)),"Interaction",IF(ISNUMBER(SEARCH("System",D2267)),"System","")))))</f>
        <v/>
      </c>
      <c r="H2267" s="7" t="str">
        <f>IF(G2267="Utterance", IF(ISNUMBER(SEARCH("Unrecognized",D2267)), "Unrecognized", IF(ISNUMBER(SEARCH("Mismatched",D2267)), "Mismatched", IF(ISNUMBER(SEARCH("False Positive",D2267)), "False Positive", "Irrelevant"))), "")</f>
        <v/>
      </c>
      <c r="J2267" s="7" t="s">
        <v>3756</v>
      </c>
      <c r="K2267" s="7" t="s">
        <v>3357</v>
      </c>
      <c r="L2267" s="9">
        <v>44992</v>
      </c>
      <c r="M2267" s="13">
        <v>0.34975694444444444</v>
      </c>
      <c r="N2267" s="14">
        <v>204440003500859</v>
      </c>
      <c r="O2267" s="7">
        <f>IF(LEN(TRIM($A2267))=0,0,LEN($A2267)-LEN(SUBSTITUTE($A2267," ",""))+1)</f>
        <v>7</v>
      </c>
      <c r="P2267">
        <f t="shared" si="35"/>
        <v>3411</v>
      </c>
    </row>
    <row r="2268" spans="1:16" ht="144" x14ac:dyDescent="0.2">
      <c r="A2268" s="8" t="s">
        <v>2289</v>
      </c>
      <c r="C2268" s="7" t="s">
        <v>4</v>
      </c>
      <c r="K2268" s="7" t="s">
        <v>3357</v>
      </c>
      <c r="L2268" s="9">
        <v>44992</v>
      </c>
      <c r="M2268" s="13">
        <v>0.34978009259259263</v>
      </c>
      <c r="N2268" s="14">
        <v>204440003500859</v>
      </c>
      <c r="P2268" t="str">
        <f t="shared" si="35"/>
        <v/>
      </c>
    </row>
    <row r="2269" spans="1:16" ht="16" x14ac:dyDescent="0.2">
      <c r="A2269" s="8" t="s">
        <v>3051</v>
      </c>
      <c r="C2269" s="7" t="s">
        <v>2</v>
      </c>
      <c r="D2269" s="7" t="s">
        <v>3389</v>
      </c>
      <c r="E2269" s="7" t="str">
        <f>IF(OR(D2269="", D2269="___"),"", LEFT(D2269,FIND(" &gt;",D2269)-1))</f>
        <v>Success</v>
      </c>
      <c r="F2269" s="7" t="str">
        <f>IF(OR(E2269="Success",E2269="Qualified Success"),"Current",IF(E2269="Failure",IF(RIGHT(D2269,6)="Future","Future",IF(RIGHT(D2269,10)="Irrelevant","Irrelevant","Current")),""))</f>
        <v>Current</v>
      </c>
      <c r="G2269" s="7" t="str">
        <f>IF(OR(ISBLANK(D2269),D2269="Unclassifiable &gt;"),"",IF(ISNUMBER(SEARCH("Utterance",D2269)),"Utterance",IF(ISNUMBER(SEARCH("Response",D2269)),"Response",IF(ISNUMBER(SEARCH("Interaction",D2269)),"Interaction",IF(ISNUMBER(SEARCH("System",D2269)),"System","")))))</f>
        <v/>
      </c>
      <c r="H2269" s="7" t="str">
        <f>IF(G2269="Utterance", IF(ISNUMBER(SEARCH("Unrecognized",D2269)), "Unrecognized", IF(ISNUMBER(SEARCH("Mismatched",D2269)), "Mismatched", IF(ISNUMBER(SEARCH("False Positive",D2269)), "False Positive", "Irrelevant"))), "")</f>
        <v/>
      </c>
      <c r="J2269" s="7" t="s">
        <v>3756</v>
      </c>
      <c r="K2269" s="7" t="s">
        <v>3357</v>
      </c>
      <c r="L2269" s="9">
        <v>44992</v>
      </c>
      <c r="M2269" s="13">
        <v>0.3500462962962963</v>
      </c>
      <c r="N2269" s="14">
        <v>513001722316468</v>
      </c>
      <c r="O2269" s="7">
        <f>IF(LEN(TRIM($A2269))=0,0,LEN($A2269)-LEN(SUBSTITUTE($A2269," ",""))+1)</f>
        <v>8</v>
      </c>
      <c r="P2269">
        <f t="shared" si="35"/>
        <v>3411</v>
      </c>
    </row>
    <row r="2270" spans="1:16" ht="112" x14ac:dyDescent="0.2">
      <c r="A2270" s="8" t="s">
        <v>373</v>
      </c>
      <c r="C2270" s="7" t="s">
        <v>4</v>
      </c>
      <c r="K2270" s="7" t="s">
        <v>3357</v>
      </c>
      <c r="L2270" s="9">
        <v>44992</v>
      </c>
      <c r="M2270" s="13">
        <v>0.3500462962962963</v>
      </c>
      <c r="N2270" s="14">
        <v>513001722316468</v>
      </c>
      <c r="P2270" t="str">
        <f t="shared" si="35"/>
        <v/>
      </c>
    </row>
    <row r="2271" spans="1:16" ht="16" x14ac:dyDescent="0.2">
      <c r="A2271" s="8" t="s">
        <v>639</v>
      </c>
      <c r="C2271" s="7" t="s">
        <v>2</v>
      </c>
      <c r="D2271" s="7" t="s">
        <v>3389</v>
      </c>
      <c r="E2271" s="7" t="str">
        <f>IF(OR(D2271="", D2271="___"),"", LEFT(D2271,FIND(" &gt;",D2271)-1))</f>
        <v>Success</v>
      </c>
      <c r="F2271" s="7" t="str">
        <f>IF(OR(E2271="Success",E2271="Qualified Success"),"Current",IF(E2271="Failure",IF(RIGHT(D2271,6)="Future","Future",IF(RIGHT(D2271,10)="Irrelevant","Irrelevant","Current")),""))</f>
        <v>Current</v>
      </c>
      <c r="G2271" s="7" t="str">
        <f>IF(OR(ISBLANK(D2271),D2271="Unclassifiable &gt;"),"",IF(ISNUMBER(SEARCH("Utterance",D2271)),"Utterance",IF(ISNUMBER(SEARCH("Response",D2271)),"Response",IF(ISNUMBER(SEARCH("Interaction",D2271)),"Interaction",IF(ISNUMBER(SEARCH("System",D2271)),"System","")))))</f>
        <v/>
      </c>
      <c r="H2271" s="7" t="str">
        <f>IF(G2271="Utterance", IF(ISNUMBER(SEARCH("Unrecognized",D2271)), "Unrecognized", IF(ISNUMBER(SEARCH("Mismatched",D2271)), "Mismatched", IF(ISNUMBER(SEARCH("False Positive",D2271)), "False Positive", "Irrelevant"))), "")</f>
        <v/>
      </c>
      <c r="J2271" s="7" t="s">
        <v>3741</v>
      </c>
      <c r="K2271" s="7" t="s">
        <v>3357</v>
      </c>
      <c r="L2271" s="9">
        <v>44992</v>
      </c>
      <c r="M2271" s="13">
        <v>0.35099537037037037</v>
      </c>
      <c r="N2271" s="14">
        <v>204440003500836</v>
      </c>
      <c r="O2271" s="7">
        <f>IF(LEN(TRIM($A2271))=0,0,LEN($A2271)-LEN(SUBSTITUTE($A2271," ",""))+1)</f>
        <v>7</v>
      </c>
      <c r="P2271">
        <f t="shared" si="35"/>
        <v>3411</v>
      </c>
    </row>
    <row r="2272" spans="1:16" ht="112" x14ac:dyDescent="0.2">
      <c r="A2272" s="8" t="s">
        <v>304</v>
      </c>
      <c r="C2272" s="7" t="s">
        <v>4</v>
      </c>
      <c r="K2272" s="7" t="s">
        <v>3357</v>
      </c>
      <c r="L2272" s="9">
        <v>44992</v>
      </c>
      <c r="M2272" s="13">
        <v>0.35099537037037037</v>
      </c>
      <c r="N2272" s="14">
        <v>204440003500836</v>
      </c>
      <c r="P2272" t="str">
        <f t="shared" si="35"/>
        <v/>
      </c>
    </row>
    <row r="2273" spans="1:16" ht="16" x14ac:dyDescent="0.2">
      <c r="A2273" s="8" t="s">
        <v>322</v>
      </c>
      <c r="B2273" s="7" t="s">
        <v>3487</v>
      </c>
      <c r="C2273" s="7" t="s">
        <v>2</v>
      </c>
      <c r="D2273" s="7" t="s">
        <v>3389</v>
      </c>
      <c r="E2273" s="7" t="str">
        <f>IF(OR(D2273="", D2273="___"),"", LEFT(D2273,FIND(" &gt;",D2273)-1))</f>
        <v>Success</v>
      </c>
      <c r="F2273" s="7" t="str">
        <f>IF(OR(E2273="Success",E2273="Qualified Success"),"Current",IF(E2273="Failure",IF(RIGHT(D2273,6)="Future","Future",IF(RIGHT(D2273,10)="Irrelevant","Irrelevant","Current")),""))</f>
        <v>Current</v>
      </c>
      <c r="G2273" s="7" t="str">
        <f>IF(OR(ISBLANK(D2273),D2273="Unclassifiable &gt;"),"",IF(ISNUMBER(SEARCH("Utterance",D2273)),"Utterance",IF(ISNUMBER(SEARCH("Response",D2273)),"Response",IF(ISNUMBER(SEARCH("Interaction",D2273)),"Interaction",IF(ISNUMBER(SEARCH("System",D2273)),"System","")))))</f>
        <v/>
      </c>
      <c r="H2273" s="7" t="str">
        <f>IF(G2273="Utterance", IF(ISNUMBER(SEARCH("Unrecognized",D2273)), "Unrecognized", IF(ISNUMBER(SEARCH("Mismatched",D2273)), "Mismatched", IF(ISNUMBER(SEARCH("False Positive",D2273)), "False Positive", "Irrelevant"))), "")</f>
        <v/>
      </c>
      <c r="J2273" s="7" t="s">
        <v>3758</v>
      </c>
      <c r="K2273" s="7" t="s">
        <v>3357</v>
      </c>
      <c r="L2273" s="9">
        <v>44992</v>
      </c>
      <c r="M2273" s="13">
        <v>0.35121527777777778</v>
      </c>
      <c r="N2273" s="14">
        <v>513003382835092</v>
      </c>
      <c r="O2273" s="7">
        <f>IF(LEN(TRIM($A2273))=0,0,LEN($A2273)-LEN(SUBSTITUTE($A2273," ",""))+1)</f>
        <v>4</v>
      </c>
      <c r="P2273">
        <f t="shared" si="35"/>
        <v>3411</v>
      </c>
    </row>
    <row r="2274" spans="1:16" ht="16" x14ac:dyDescent="0.2">
      <c r="A2274" s="8" t="s">
        <v>3364</v>
      </c>
      <c r="C2274" s="7" t="s">
        <v>4</v>
      </c>
      <c r="K2274" s="7" t="s">
        <v>3357</v>
      </c>
      <c r="L2274" s="9">
        <v>44992</v>
      </c>
      <c r="M2274" s="13">
        <v>0.3512615740740741</v>
      </c>
      <c r="N2274" s="14">
        <v>513003382835092</v>
      </c>
      <c r="P2274" t="str">
        <f t="shared" si="35"/>
        <v/>
      </c>
    </row>
    <row r="2275" spans="1:16" ht="32" x14ac:dyDescent="0.2">
      <c r="A2275" s="8" t="s">
        <v>268</v>
      </c>
      <c r="C2275" s="7" t="s">
        <v>4</v>
      </c>
      <c r="K2275" s="7" t="s">
        <v>3357</v>
      </c>
      <c r="L2275" s="9">
        <v>44992</v>
      </c>
      <c r="M2275" s="13">
        <v>0.3512615740740741</v>
      </c>
      <c r="N2275" s="14">
        <v>513003382835092</v>
      </c>
      <c r="P2275" t="str">
        <f t="shared" si="35"/>
        <v/>
      </c>
    </row>
    <row r="2276" spans="1:16" ht="16" x14ac:dyDescent="0.2">
      <c r="A2276" s="8" t="s">
        <v>3050</v>
      </c>
      <c r="C2276" s="7" t="s">
        <v>2</v>
      </c>
      <c r="D2276" s="7" t="s">
        <v>3389</v>
      </c>
      <c r="E2276" s="7" t="str">
        <f>IF(OR(D2276="", D2276="___"),"", LEFT(D2276,FIND(" &gt;",D2276)-1))</f>
        <v>Success</v>
      </c>
      <c r="F2276" s="7" t="str">
        <f>IF(OR(E2276="Success",E2276="Qualified Success"),"Current",IF(E2276="Failure",IF(RIGHT(D2276,6)="Future","Future",IF(RIGHT(D2276,10)="Irrelevant","Irrelevant","Current")),""))</f>
        <v>Current</v>
      </c>
      <c r="G2276" s="7" t="str">
        <f>IF(OR(ISBLANK(D2276),D2276="Unclassifiable &gt;"),"",IF(ISNUMBER(SEARCH("Utterance",D2276)),"Utterance",IF(ISNUMBER(SEARCH("Response",D2276)),"Response",IF(ISNUMBER(SEARCH("Interaction",D2276)),"Interaction",IF(ISNUMBER(SEARCH("System",D2276)),"System","")))))</f>
        <v/>
      </c>
      <c r="H2276" s="7" t="str">
        <f>IF(G2276="Utterance", IF(ISNUMBER(SEARCH("Unrecognized",D2276)), "Unrecognized", IF(ISNUMBER(SEARCH("Mismatched",D2276)), "Mismatched", IF(ISNUMBER(SEARCH("False Positive",D2276)), "False Positive", "Irrelevant"))), "")</f>
        <v/>
      </c>
      <c r="J2276" s="7" t="s">
        <v>3755</v>
      </c>
      <c r="K2276" s="7" t="s">
        <v>3357</v>
      </c>
      <c r="L2276" s="9">
        <v>44992</v>
      </c>
      <c r="M2276" s="13">
        <v>0.35136574074074073</v>
      </c>
      <c r="N2276" s="14">
        <v>513001722316468</v>
      </c>
      <c r="O2276" s="7">
        <f>IF(LEN(TRIM($A2276))=0,0,LEN($A2276)-LEN(SUBSTITUTE($A2276," ",""))+1)</f>
        <v>4</v>
      </c>
      <c r="P2276">
        <f t="shared" si="35"/>
        <v>3411</v>
      </c>
    </row>
    <row r="2277" spans="1:16" ht="208" x14ac:dyDescent="0.2">
      <c r="A2277" s="8" t="s">
        <v>277</v>
      </c>
      <c r="C2277" s="7" t="s">
        <v>4</v>
      </c>
      <c r="K2277" s="7" t="s">
        <v>3357</v>
      </c>
      <c r="L2277" s="9">
        <v>44992</v>
      </c>
      <c r="M2277" s="13">
        <v>0.35137731481481477</v>
      </c>
      <c r="N2277" s="14">
        <v>513001722316468</v>
      </c>
      <c r="P2277" t="str">
        <f t="shared" si="35"/>
        <v/>
      </c>
    </row>
    <row r="2278" spans="1:16" ht="16" x14ac:dyDescent="0.2">
      <c r="A2278" s="8" t="s">
        <v>3273</v>
      </c>
      <c r="C2278" s="7" t="s">
        <v>2</v>
      </c>
      <c r="D2278" s="7" t="s">
        <v>3389</v>
      </c>
      <c r="E2278" s="7" t="str">
        <f>IF(OR(D2278="", D2278="___"),"", LEFT(D2278,FIND(" &gt;",D2278)-1))</f>
        <v>Success</v>
      </c>
      <c r="F2278" s="7" t="str">
        <f>IF(OR(E2278="Success",E2278="Qualified Success"),"Current",IF(E2278="Failure",IF(RIGHT(D2278,6)="Future","Future",IF(RIGHT(D2278,10)="Irrelevant","Irrelevant","Current")),""))</f>
        <v>Current</v>
      </c>
      <c r="G2278" s="7" t="str">
        <f>IF(OR(ISBLANK(D2278),D2278="Unclassifiable &gt;"),"",IF(ISNUMBER(SEARCH("Utterance",D2278)),"Utterance",IF(ISNUMBER(SEARCH("Response",D2278)),"Response",IF(ISNUMBER(SEARCH("Interaction",D2278)),"Interaction",IF(ISNUMBER(SEARCH("System",D2278)),"System","")))))</f>
        <v/>
      </c>
      <c r="H2278" s="7" t="str">
        <f>IF(G2278="Utterance", IF(ISNUMBER(SEARCH("Unrecognized",D2278)), "Unrecognized", IF(ISNUMBER(SEARCH("Mismatched",D2278)), "Mismatched", IF(ISNUMBER(SEARCH("False Positive",D2278)), "False Positive", "Irrelevant"))), "")</f>
        <v/>
      </c>
      <c r="J2278" s="7" t="s">
        <v>3431</v>
      </c>
      <c r="K2278" s="7" t="s">
        <v>3357</v>
      </c>
      <c r="L2278" s="9">
        <v>44992</v>
      </c>
      <c r="M2278" s="13">
        <v>0.35403935185185187</v>
      </c>
      <c r="N2278" s="14">
        <v>513003264397484</v>
      </c>
      <c r="O2278" s="7">
        <f>IF(LEN(TRIM($A2278))=0,0,LEN($A2278)-LEN(SUBSTITUTE($A2278," ",""))+1)</f>
        <v>3</v>
      </c>
      <c r="P2278">
        <f t="shared" si="35"/>
        <v>3411</v>
      </c>
    </row>
    <row r="2279" spans="1:16" ht="128" x14ac:dyDescent="0.2">
      <c r="A2279" s="8" t="s">
        <v>1871</v>
      </c>
      <c r="C2279" s="7" t="s">
        <v>4</v>
      </c>
      <c r="K2279" s="7" t="s">
        <v>3357</v>
      </c>
      <c r="L2279" s="9">
        <v>44992</v>
      </c>
      <c r="M2279" s="13">
        <v>0.35403935185185187</v>
      </c>
      <c r="N2279" s="14">
        <v>513003264397484</v>
      </c>
      <c r="P2279" t="str">
        <f t="shared" si="35"/>
        <v/>
      </c>
    </row>
    <row r="2280" spans="1:16" ht="16" x14ac:dyDescent="0.2">
      <c r="A2280" s="8" t="s">
        <v>302</v>
      </c>
      <c r="B2280" s="7" t="s">
        <v>3487</v>
      </c>
      <c r="C2280" s="7" t="s">
        <v>2</v>
      </c>
      <c r="D2280" s="7" t="s">
        <v>3389</v>
      </c>
      <c r="E2280" s="7" t="str">
        <f>IF(OR(D2280="", D2280="___"),"", LEFT(D2280,FIND(" &gt;",D2280)-1))</f>
        <v>Success</v>
      </c>
      <c r="F2280" s="7" t="str">
        <f>IF(OR(E2280="Success",E2280="Qualified Success"),"Current",IF(E2280="Failure",IF(RIGHT(D2280,6)="Future","Future",IF(RIGHT(D2280,10)="Irrelevant","Irrelevant","Current")),""))</f>
        <v>Current</v>
      </c>
      <c r="G2280" s="7" t="str">
        <f>IF(OR(ISBLANK(D2280),D2280="Unclassifiable &gt;"),"",IF(ISNUMBER(SEARCH("Utterance",D2280)),"Utterance",IF(ISNUMBER(SEARCH("Response",D2280)),"Response",IF(ISNUMBER(SEARCH("Interaction",D2280)),"Interaction",IF(ISNUMBER(SEARCH("System",D2280)),"System","")))))</f>
        <v/>
      </c>
      <c r="H2280" s="7" t="str">
        <f>IF(G2280="Utterance", IF(ISNUMBER(SEARCH("Unrecognized",D2280)), "Unrecognized", IF(ISNUMBER(SEARCH("Mismatched",D2280)), "Mismatched", IF(ISNUMBER(SEARCH("False Positive",D2280)), "False Positive", "Irrelevant"))), "")</f>
        <v/>
      </c>
      <c r="J2280" s="7" t="s">
        <v>3428</v>
      </c>
      <c r="K2280" s="7" t="s">
        <v>3357</v>
      </c>
      <c r="L2280" s="9">
        <v>44992</v>
      </c>
      <c r="M2280" s="13">
        <v>0.35675925925925928</v>
      </c>
      <c r="N2280" s="14">
        <v>204440003496482</v>
      </c>
      <c r="O2280" s="7">
        <f>IF(LEN(TRIM($A2280))=0,0,LEN($A2280)-LEN(SUBSTITUTE($A2280," ",""))+1)</f>
        <v>3</v>
      </c>
      <c r="P2280">
        <f t="shared" si="35"/>
        <v>3411</v>
      </c>
    </row>
    <row r="2281" spans="1:16" ht="64" x14ac:dyDescent="0.2">
      <c r="A2281" s="8" t="s">
        <v>220</v>
      </c>
      <c r="C2281" s="7" t="s">
        <v>4</v>
      </c>
      <c r="K2281" s="7" t="s">
        <v>3357</v>
      </c>
      <c r="L2281" s="9">
        <v>44992</v>
      </c>
      <c r="M2281" s="13">
        <v>0.35675925925925928</v>
      </c>
      <c r="N2281" s="14">
        <v>204440003496482</v>
      </c>
      <c r="P2281" t="str">
        <f t="shared" si="35"/>
        <v/>
      </c>
    </row>
    <row r="2282" spans="1:16" ht="16" x14ac:dyDescent="0.2">
      <c r="A2282" s="8" t="s">
        <v>2154</v>
      </c>
      <c r="C2282" s="7" t="s">
        <v>2</v>
      </c>
      <c r="D2282" s="7" t="s">
        <v>3400</v>
      </c>
      <c r="E2282" s="7" t="str">
        <f>IF(OR(D2282="", D2282="___"),"", LEFT(D2282,FIND(" &gt;",D2282)-1))</f>
        <v>Failure</v>
      </c>
      <c r="F2282" s="7" t="str">
        <f>IF(OR(E2282="Success",E2282="Qualified Success"),"Current",IF(E2282="Failure",IF(RIGHT(D2282,6)="Future","Future",IF(RIGHT(D2282,10)="Irrelevant","Irrelevant","Current")),""))</f>
        <v>Current</v>
      </c>
      <c r="G2282" s="7" t="str">
        <f>IF(OR(ISBLANK(D2282),D2282="Unclassifiable &gt;"),"",IF(ISNUMBER(SEARCH("Utterance",D2282)),"Utterance",IF(ISNUMBER(SEARCH("Response",D2282)),"Response",IF(ISNUMBER(SEARCH("Interaction",D2282)),"Interaction",IF(ISNUMBER(SEARCH("System",D2282)),"System","")))))</f>
        <v>Interaction</v>
      </c>
      <c r="H2282" s="7" t="str">
        <f>IF(G2282="Utterance", IF(ISNUMBER(SEARCH("Unrecognized",D2282)), "Unrecognized", IF(ISNUMBER(SEARCH("Mismatched",D2282)), "Mismatched", IF(ISNUMBER(SEARCH("False Positive",D2282)), "False Positive", "Irrelevant"))), "")</f>
        <v/>
      </c>
      <c r="J2282" s="7" t="s">
        <v>3741</v>
      </c>
      <c r="K2282" s="7" t="s">
        <v>3357</v>
      </c>
      <c r="L2282" s="9">
        <v>44992</v>
      </c>
      <c r="M2282" s="13">
        <v>0.35746527777777781</v>
      </c>
      <c r="N2282" s="14">
        <v>204440003496482</v>
      </c>
      <c r="O2282" s="7">
        <f>IF(LEN(TRIM($A2282))=0,0,LEN($A2282)-LEN(SUBSTITUTE($A2282," ",""))+1)</f>
        <v>23</v>
      </c>
      <c r="P2282">
        <f t="shared" si="35"/>
        <v>412</v>
      </c>
    </row>
    <row r="2283" spans="1:16" ht="128" x14ac:dyDescent="0.2">
      <c r="A2283" s="8" t="s">
        <v>606</v>
      </c>
      <c r="C2283" s="7" t="s">
        <v>4</v>
      </c>
      <c r="K2283" s="7" t="s">
        <v>3357</v>
      </c>
      <c r="L2283" s="9">
        <v>44992</v>
      </c>
      <c r="M2283" s="13">
        <v>0.35747685185185185</v>
      </c>
      <c r="N2283" s="14">
        <v>204440003496482</v>
      </c>
      <c r="P2283" t="str">
        <f t="shared" si="35"/>
        <v/>
      </c>
    </row>
    <row r="2284" spans="1:16" ht="16" x14ac:dyDescent="0.2">
      <c r="A2284" s="8" t="s">
        <v>305</v>
      </c>
      <c r="C2284" s="7" t="s">
        <v>2</v>
      </c>
      <c r="D2284" s="7" t="s">
        <v>3389</v>
      </c>
      <c r="E2284" s="7" t="str">
        <f>IF(OR(D2284="", D2284="___"),"", LEFT(D2284,FIND(" &gt;",D2284)-1))</f>
        <v>Success</v>
      </c>
      <c r="F2284" s="7" t="str">
        <f>IF(OR(E2284="Success",E2284="Qualified Success"),"Current",IF(E2284="Failure",IF(RIGHT(D2284,6)="Future","Future",IF(RIGHT(D2284,10)="Irrelevant","Irrelevant","Current")),""))</f>
        <v>Current</v>
      </c>
      <c r="G2284" s="7" t="str">
        <f>IF(OR(ISBLANK(D2284),D2284="Unclassifiable &gt;"),"",IF(ISNUMBER(SEARCH("Utterance",D2284)),"Utterance",IF(ISNUMBER(SEARCH("Response",D2284)),"Response",IF(ISNUMBER(SEARCH("Interaction",D2284)),"Interaction",IF(ISNUMBER(SEARCH("System",D2284)),"System","")))))</f>
        <v/>
      </c>
      <c r="H2284" s="7" t="str">
        <f>IF(G2284="Utterance", IF(ISNUMBER(SEARCH("Unrecognized",D2284)), "Unrecognized", IF(ISNUMBER(SEARCH("Mismatched",D2284)), "Mismatched", IF(ISNUMBER(SEARCH("False Positive",D2284)), "False Positive", "Irrelevant"))), "")</f>
        <v/>
      </c>
      <c r="J2284" s="7" t="s">
        <v>3449</v>
      </c>
      <c r="K2284" s="7" t="s">
        <v>3357</v>
      </c>
      <c r="L2284" s="9">
        <v>44992</v>
      </c>
      <c r="M2284" s="13">
        <v>0.35827546296296298</v>
      </c>
      <c r="N2284" s="14">
        <v>204440003502245</v>
      </c>
      <c r="O2284" s="7">
        <f>IF(LEN(TRIM($A2284))=0,0,LEN($A2284)-LEN(SUBSTITUTE($A2284," ",""))+1)</f>
        <v>5</v>
      </c>
      <c r="P2284">
        <f t="shared" si="35"/>
        <v>3411</v>
      </c>
    </row>
    <row r="2285" spans="1:16" ht="64" x14ac:dyDescent="0.2">
      <c r="A2285" s="8" t="s">
        <v>306</v>
      </c>
      <c r="C2285" s="7" t="s">
        <v>4</v>
      </c>
      <c r="K2285" s="7" t="s">
        <v>3357</v>
      </c>
      <c r="L2285" s="9">
        <v>44992</v>
      </c>
      <c r="M2285" s="13">
        <v>0.35827546296296298</v>
      </c>
      <c r="N2285" s="14">
        <v>204440003502245</v>
      </c>
      <c r="P2285" t="str">
        <f t="shared" si="35"/>
        <v/>
      </c>
    </row>
    <row r="2286" spans="1:16" ht="16" x14ac:dyDescent="0.2">
      <c r="A2286" s="8" t="s">
        <v>2686</v>
      </c>
      <c r="C2286" s="7" t="s">
        <v>2</v>
      </c>
      <c r="D2286" s="7" t="s">
        <v>3391</v>
      </c>
      <c r="E2286" s="7" t="str">
        <f>IF(OR(D2286="", D2286="___"),"", LEFT(D2286,FIND(" &gt;",D2286)-1))</f>
        <v>Failure</v>
      </c>
      <c r="F2286" s="7" t="str">
        <f>IF(OR(E2286="Success",E2286="Qualified Success"),"Current",IF(E2286="Failure",IF(RIGHT(D2286,6)="Future","Future",IF(RIGHT(D2286,10)="Irrelevant","Irrelevant","Current")),""))</f>
        <v>Current</v>
      </c>
      <c r="G2286" s="7" t="str">
        <f>IF(OR(ISBLANK(D2286),D2286="Unclassifiable &gt;"),"",IF(ISNUMBER(SEARCH("Utterance",D2286)),"Utterance",IF(ISNUMBER(SEARCH("Response",D2286)),"Response",IF(ISNUMBER(SEARCH("Interaction",D2286)),"Interaction",IF(ISNUMBER(SEARCH("System",D2286)),"System","")))))</f>
        <v>Utterance</v>
      </c>
      <c r="H2286" s="7" t="str">
        <f>IF(G2286="Utterance", IF(ISNUMBER(SEARCH("Unrecognized",D2286)), "Unrecognized", IF(ISNUMBER(SEARCH("Mismatched",D2286)), "Mismatched", IF(ISNUMBER(SEARCH("False Positive",D2286)), "False Positive", "Irrelevant"))), "")</f>
        <v>Mismatched</v>
      </c>
      <c r="J2286" s="7" t="s">
        <v>3751</v>
      </c>
      <c r="K2286" s="7" t="s">
        <v>3357</v>
      </c>
      <c r="L2286" s="9">
        <v>44992</v>
      </c>
      <c r="M2286" s="13">
        <v>0.36050925925925931</v>
      </c>
      <c r="N2286" s="14">
        <v>204440003539892</v>
      </c>
      <c r="O2286" s="7">
        <f>IF(LEN(TRIM($A2286))=0,0,LEN($A2286)-LEN(SUBSTITUTE($A2286," ",""))+1)</f>
        <v>2</v>
      </c>
      <c r="P2286">
        <f t="shared" si="35"/>
        <v>705</v>
      </c>
    </row>
    <row r="2287" spans="1:16" ht="96" x14ac:dyDescent="0.2">
      <c r="A2287" s="8" t="s">
        <v>436</v>
      </c>
      <c r="C2287" s="7" t="s">
        <v>4</v>
      </c>
      <c r="K2287" s="7" t="s">
        <v>3357</v>
      </c>
      <c r="L2287" s="9">
        <v>44992</v>
      </c>
      <c r="M2287" s="13">
        <v>0.36050925925925931</v>
      </c>
      <c r="N2287" s="14">
        <v>204440003539892</v>
      </c>
      <c r="P2287" t="str">
        <f t="shared" si="35"/>
        <v/>
      </c>
    </row>
    <row r="2288" spans="1:16" ht="16" x14ac:dyDescent="0.2">
      <c r="A2288" s="8" t="s">
        <v>322</v>
      </c>
      <c r="B2288" s="7" t="s">
        <v>3487</v>
      </c>
      <c r="C2288" s="7" t="s">
        <v>2</v>
      </c>
      <c r="D2288" s="7" t="s">
        <v>3389</v>
      </c>
      <c r="E2288" s="7" t="str">
        <f>IF(OR(D2288="", D2288="___"),"", LEFT(D2288,FIND(" &gt;",D2288)-1))</f>
        <v>Success</v>
      </c>
      <c r="F2288" s="7" t="str">
        <f>IF(OR(E2288="Success",E2288="Qualified Success"),"Current",IF(E2288="Failure",IF(RIGHT(D2288,6)="Future","Future",IF(RIGHT(D2288,10)="Irrelevant","Irrelevant","Current")),""))</f>
        <v>Current</v>
      </c>
      <c r="G2288" s="7" t="str">
        <f>IF(OR(ISBLANK(D2288),D2288="Unclassifiable &gt;"),"",IF(ISNUMBER(SEARCH("Utterance",D2288)),"Utterance",IF(ISNUMBER(SEARCH("Response",D2288)),"Response",IF(ISNUMBER(SEARCH("Interaction",D2288)),"Interaction",IF(ISNUMBER(SEARCH("System",D2288)),"System","")))))</f>
        <v/>
      </c>
      <c r="H2288" s="7" t="str">
        <f>IF(G2288="Utterance", IF(ISNUMBER(SEARCH("Unrecognized",D2288)), "Unrecognized", IF(ISNUMBER(SEARCH("Mismatched",D2288)), "Mismatched", IF(ISNUMBER(SEARCH("False Positive",D2288)), "False Positive", "Irrelevant"))), "")</f>
        <v/>
      </c>
      <c r="J2288" s="7" t="s">
        <v>3758</v>
      </c>
      <c r="K2288" s="7" t="s">
        <v>3357</v>
      </c>
      <c r="L2288" s="9">
        <v>44992</v>
      </c>
      <c r="M2288" s="13">
        <v>0.36096064814814816</v>
      </c>
      <c r="N2288" s="14">
        <v>513003380369542</v>
      </c>
      <c r="O2288" s="7">
        <f>IF(LEN(TRIM($A2288))=0,0,LEN($A2288)-LEN(SUBSTITUTE($A2288," ",""))+1)</f>
        <v>4</v>
      </c>
      <c r="P2288">
        <f t="shared" si="35"/>
        <v>3411</v>
      </c>
    </row>
    <row r="2289" spans="1:16" ht="16" x14ac:dyDescent="0.2">
      <c r="A2289" s="8" t="s">
        <v>3364</v>
      </c>
      <c r="C2289" s="7" t="s">
        <v>4</v>
      </c>
      <c r="K2289" s="7" t="s">
        <v>3357</v>
      </c>
      <c r="L2289" s="9">
        <v>44992</v>
      </c>
      <c r="M2289" s="13">
        <v>0.36099537037037038</v>
      </c>
      <c r="N2289" s="14">
        <v>513003380369542</v>
      </c>
      <c r="P2289" t="str">
        <f t="shared" si="35"/>
        <v/>
      </c>
    </row>
    <row r="2290" spans="1:16" ht="32" x14ac:dyDescent="0.2">
      <c r="A2290" s="8" t="s">
        <v>268</v>
      </c>
      <c r="C2290" s="7" t="s">
        <v>4</v>
      </c>
      <c r="K2290" s="7" t="s">
        <v>3357</v>
      </c>
      <c r="L2290" s="9">
        <v>44992</v>
      </c>
      <c r="M2290" s="13">
        <v>0.36099537037037038</v>
      </c>
      <c r="N2290" s="14">
        <v>513003380369542</v>
      </c>
      <c r="P2290" t="str">
        <f t="shared" si="35"/>
        <v/>
      </c>
    </row>
    <row r="2291" spans="1:16" ht="16" x14ac:dyDescent="0.2">
      <c r="A2291" s="8" t="s">
        <v>2542</v>
      </c>
      <c r="C2291" s="7" t="s">
        <v>2</v>
      </c>
      <c r="D2291" s="7" t="s">
        <v>3389</v>
      </c>
      <c r="E2291" s="7" t="str">
        <f>IF(OR(D2291="", D2291="___"),"", LEFT(D2291,FIND(" &gt;",D2291)-1))</f>
        <v>Success</v>
      </c>
      <c r="F2291" s="7" t="str">
        <f>IF(OR(E2291="Success",E2291="Qualified Success"),"Current",IF(E2291="Failure",IF(RIGHT(D2291,6)="Future","Future",IF(RIGHT(D2291,10)="Irrelevant","Irrelevant","Current")),""))</f>
        <v>Current</v>
      </c>
      <c r="G2291" s="7" t="str">
        <f>IF(OR(ISBLANK(D2291),D2291="Unclassifiable &gt;"),"",IF(ISNUMBER(SEARCH("Utterance",D2291)),"Utterance",IF(ISNUMBER(SEARCH("Response",D2291)),"Response",IF(ISNUMBER(SEARCH("Interaction",D2291)),"Interaction",IF(ISNUMBER(SEARCH("System",D2291)),"System","")))))</f>
        <v/>
      </c>
      <c r="H2291" s="7" t="str">
        <f>IF(G2291="Utterance", IF(ISNUMBER(SEARCH("Unrecognized",D2291)), "Unrecognized", IF(ISNUMBER(SEARCH("Mismatched",D2291)), "Mismatched", IF(ISNUMBER(SEARCH("False Positive",D2291)), "False Positive", "Irrelevant"))), "")</f>
        <v/>
      </c>
      <c r="J2291" s="7" t="s">
        <v>3742</v>
      </c>
      <c r="K2291" s="7" t="s">
        <v>3357</v>
      </c>
      <c r="L2291" s="9">
        <v>44992</v>
      </c>
      <c r="M2291" s="13">
        <v>0.36125000000000002</v>
      </c>
      <c r="N2291" s="14">
        <v>513003380369542</v>
      </c>
      <c r="O2291" s="7">
        <f>IF(LEN(TRIM($A2291))=0,0,LEN($A2291)-LEN(SUBSTITUTE($A2291," ",""))+1)</f>
        <v>2</v>
      </c>
      <c r="P2291">
        <f t="shared" si="35"/>
        <v>3411</v>
      </c>
    </row>
    <row r="2292" spans="1:16" ht="128" x14ac:dyDescent="0.2">
      <c r="A2292" s="8" t="s">
        <v>990</v>
      </c>
      <c r="C2292" s="7" t="s">
        <v>4</v>
      </c>
      <c r="K2292" s="7" t="s">
        <v>3357</v>
      </c>
      <c r="L2292" s="9">
        <v>44992</v>
      </c>
      <c r="M2292" s="13">
        <v>0.36125000000000002</v>
      </c>
      <c r="N2292" s="14">
        <v>513003380369542</v>
      </c>
      <c r="P2292" t="str">
        <f t="shared" si="35"/>
        <v/>
      </c>
    </row>
    <row r="2293" spans="1:16" ht="16" x14ac:dyDescent="0.2">
      <c r="A2293" s="8" t="s">
        <v>3254</v>
      </c>
      <c r="C2293" s="7" t="s">
        <v>2</v>
      </c>
      <c r="D2293" s="7" t="s">
        <v>3389</v>
      </c>
      <c r="E2293" s="7" t="str">
        <f>IF(OR(D2293="", D2293="___"),"", LEFT(D2293,FIND(" &gt;",D2293)-1))</f>
        <v>Success</v>
      </c>
      <c r="F2293" s="7" t="str">
        <f>IF(OR(E2293="Success",E2293="Qualified Success"),"Current",IF(E2293="Failure",IF(RIGHT(D2293,6)="Future","Future",IF(RIGHT(D2293,10)="Irrelevant","Irrelevant","Current")),""))</f>
        <v>Current</v>
      </c>
      <c r="G2293" s="7" t="str">
        <f>IF(OR(ISBLANK(D2293),D2293="Unclassifiable &gt;"),"",IF(ISNUMBER(SEARCH("Utterance",D2293)),"Utterance",IF(ISNUMBER(SEARCH("Response",D2293)),"Response",IF(ISNUMBER(SEARCH("Interaction",D2293)),"Interaction",IF(ISNUMBER(SEARCH("System",D2293)),"System","")))))</f>
        <v/>
      </c>
      <c r="H2293" s="7" t="str">
        <f>IF(G2293="Utterance", IF(ISNUMBER(SEARCH("Unrecognized",D2293)), "Unrecognized", IF(ISNUMBER(SEARCH("Mismatched",D2293)), "Mismatched", IF(ISNUMBER(SEARCH("False Positive",D2293)), "False Positive", "Irrelevant"))), "")</f>
        <v/>
      </c>
      <c r="J2293" s="7" t="s">
        <v>3434</v>
      </c>
      <c r="K2293" s="7" t="s">
        <v>3357</v>
      </c>
      <c r="L2293" s="9">
        <v>44992</v>
      </c>
      <c r="M2293" s="13">
        <v>0.36388888888888887</v>
      </c>
      <c r="N2293" s="14">
        <v>513003208133833</v>
      </c>
      <c r="O2293" s="7">
        <f>IF(LEN(TRIM($A2293))=0,0,LEN($A2293)-LEN(SUBSTITUTE($A2293," ",""))+1)</f>
        <v>7</v>
      </c>
      <c r="P2293">
        <f t="shared" si="35"/>
        <v>3411</v>
      </c>
    </row>
    <row r="2294" spans="1:16" ht="64" x14ac:dyDescent="0.2">
      <c r="A2294" s="8" t="s">
        <v>331</v>
      </c>
      <c r="C2294" s="7" t="s">
        <v>4</v>
      </c>
      <c r="K2294" s="7" t="s">
        <v>3357</v>
      </c>
      <c r="L2294" s="9">
        <v>44992</v>
      </c>
      <c r="M2294" s="13">
        <v>0.36388888888888887</v>
      </c>
      <c r="N2294" s="14">
        <v>513003208133833</v>
      </c>
      <c r="P2294" t="str">
        <f t="shared" si="35"/>
        <v/>
      </c>
    </row>
    <row r="2295" spans="1:16" ht="16" x14ac:dyDescent="0.2">
      <c r="A2295" s="8" t="s">
        <v>3253</v>
      </c>
      <c r="C2295" s="7" t="s">
        <v>2</v>
      </c>
      <c r="D2295" s="7" t="s">
        <v>3389</v>
      </c>
      <c r="E2295" s="7" t="str">
        <f>IF(OR(D2295="", D2295="___"),"", LEFT(D2295,FIND(" &gt;",D2295)-1))</f>
        <v>Success</v>
      </c>
      <c r="F2295" s="7" t="str">
        <f>IF(OR(E2295="Success",E2295="Qualified Success"),"Current",IF(E2295="Failure",IF(RIGHT(D2295,6)="Future","Future",IF(RIGHT(D2295,10)="Irrelevant","Irrelevant","Current")),""))</f>
        <v>Current</v>
      </c>
      <c r="G2295" s="7" t="str">
        <f>IF(OR(ISBLANK(D2295),D2295="Unclassifiable &gt;"),"",IF(ISNUMBER(SEARCH("Utterance",D2295)),"Utterance",IF(ISNUMBER(SEARCH("Response",D2295)),"Response",IF(ISNUMBER(SEARCH("Interaction",D2295)),"Interaction",IF(ISNUMBER(SEARCH("System",D2295)),"System","")))))</f>
        <v/>
      </c>
      <c r="H2295" s="7" t="str">
        <f>IF(G2295="Utterance", IF(ISNUMBER(SEARCH("Unrecognized",D2295)), "Unrecognized", IF(ISNUMBER(SEARCH("Mismatched",D2295)), "Mismatched", IF(ISNUMBER(SEARCH("False Positive",D2295)), "False Positive", "Irrelevant"))), "")</f>
        <v/>
      </c>
      <c r="J2295" s="7" t="s">
        <v>3434</v>
      </c>
      <c r="K2295" s="7" t="s">
        <v>3357</v>
      </c>
      <c r="L2295" s="9">
        <v>44992</v>
      </c>
      <c r="M2295" s="13">
        <v>0.36429398148148145</v>
      </c>
      <c r="N2295" s="14">
        <v>513003208133833</v>
      </c>
      <c r="O2295" s="7">
        <f>IF(LEN(TRIM($A2295))=0,0,LEN($A2295)-LEN(SUBSTITUTE($A2295," ",""))+1)</f>
        <v>7</v>
      </c>
      <c r="P2295">
        <f t="shared" si="35"/>
        <v>3411</v>
      </c>
    </row>
    <row r="2296" spans="1:16" ht="64" x14ac:dyDescent="0.2">
      <c r="A2296" s="8" t="s">
        <v>331</v>
      </c>
      <c r="C2296" s="7" t="s">
        <v>4</v>
      </c>
      <c r="K2296" s="7" t="s">
        <v>3357</v>
      </c>
      <c r="L2296" s="9">
        <v>44992</v>
      </c>
      <c r="M2296" s="13">
        <v>0.36429398148148145</v>
      </c>
      <c r="N2296" s="14">
        <v>513003208133833</v>
      </c>
      <c r="P2296" t="str">
        <f t="shared" si="35"/>
        <v/>
      </c>
    </row>
    <row r="2297" spans="1:16" ht="16" x14ac:dyDescent="0.2">
      <c r="A2297" s="8" t="s">
        <v>2625</v>
      </c>
      <c r="C2297" s="7" t="s">
        <v>2</v>
      </c>
      <c r="D2297" s="7" t="s">
        <v>3389</v>
      </c>
      <c r="E2297" s="7" t="str">
        <f>IF(OR(D2297="", D2297="___"),"", LEFT(D2297,FIND(" &gt;",D2297)-1))</f>
        <v>Success</v>
      </c>
      <c r="F2297" s="7" t="str">
        <f>IF(OR(E2297="Success",E2297="Qualified Success"),"Current",IF(E2297="Failure",IF(RIGHT(D2297,6)="Future","Future",IF(RIGHT(D2297,10)="Irrelevant","Irrelevant","Current")),""))</f>
        <v>Current</v>
      </c>
      <c r="G2297" s="7" t="str">
        <f>IF(OR(ISBLANK(D2297),D2297="Unclassifiable &gt;"),"",IF(ISNUMBER(SEARCH("Utterance",D2297)),"Utterance",IF(ISNUMBER(SEARCH("Response",D2297)),"Response",IF(ISNUMBER(SEARCH("Interaction",D2297)),"Interaction",IF(ISNUMBER(SEARCH("System",D2297)),"System","")))))</f>
        <v/>
      </c>
      <c r="H2297" s="7" t="str">
        <f>IF(G2297="Utterance", IF(ISNUMBER(SEARCH("Unrecognized",D2297)), "Unrecognized", IF(ISNUMBER(SEARCH("Mismatched",D2297)), "Mismatched", IF(ISNUMBER(SEARCH("False Positive",D2297)), "False Positive", "Irrelevant"))), "")</f>
        <v/>
      </c>
      <c r="J2297" s="7" t="s">
        <v>3363</v>
      </c>
      <c r="K2297" s="7" t="s">
        <v>3357</v>
      </c>
      <c r="L2297" s="9">
        <v>44992</v>
      </c>
      <c r="M2297" s="13">
        <v>0.36659722222222224</v>
      </c>
      <c r="N2297" s="14">
        <v>204440003537595</v>
      </c>
      <c r="O2297" s="7">
        <f>IF(LEN(TRIM($A2297))=0,0,LEN($A2297)-LEN(SUBSTITUTE($A2297," ",""))+1)</f>
        <v>5</v>
      </c>
      <c r="P2297">
        <f t="shared" si="35"/>
        <v>3411</v>
      </c>
    </row>
    <row r="2298" spans="1:16" ht="48" x14ac:dyDescent="0.2">
      <c r="A2298" s="8" t="s">
        <v>361</v>
      </c>
      <c r="C2298" s="7" t="s">
        <v>4</v>
      </c>
      <c r="K2298" s="7" t="s">
        <v>3357</v>
      </c>
      <c r="L2298" s="9">
        <v>44992</v>
      </c>
      <c r="M2298" s="13">
        <v>0.36662037037037037</v>
      </c>
      <c r="N2298" s="14">
        <v>204440003537595</v>
      </c>
      <c r="P2298" t="str">
        <f t="shared" si="35"/>
        <v/>
      </c>
    </row>
    <row r="2299" spans="1:16" ht="16" x14ac:dyDescent="0.2">
      <c r="A2299" s="8" t="s">
        <v>2624</v>
      </c>
      <c r="C2299" s="7" t="s">
        <v>2</v>
      </c>
      <c r="D2299" s="7" t="s">
        <v>3411</v>
      </c>
      <c r="E2299" s="7" t="str">
        <f>IF(OR(D2299="", D2299="___"),"", LEFT(D2299,FIND(" &gt;",D2299)-1))</f>
        <v>Qualified Success</v>
      </c>
      <c r="F2299" s="7" t="str">
        <f>IF(OR(E2299="Success",E2299="Qualified Success"),"Current",IF(E2299="Failure",IF(RIGHT(D2299,6)="Future","Future",IF(RIGHT(D2299,10)="Irrelevant","Irrelevant","Current")),""))</f>
        <v>Current</v>
      </c>
      <c r="G2299" s="7" t="str">
        <f>IF(OR(ISBLANK(D2299),D2299="Unclassifiable &gt;"),"",IF(ISNUMBER(SEARCH("Utterance",D2299)),"Utterance",IF(ISNUMBER(SEARCH("Response",D2299)),"Response",IF(ISNUMBER(SEARCH("Interaction",D2299)),"Interaction",IF(ISNUMBER(SEARCH("System",D2299)),"System","")))))</f>
        <v>Response</v>
      </c>
      <c r="H2299" s="7" t="str">
        <f>IF(G2299="Utterance", IF(ISNUMBER(SEARCH("Unrecognized",D2299)), "Unrecognized", IF(ISNUMBER(SEARCH("Mismatched",D2299)), "Mismatched", IF(ISNUMBER(SEARCH("False Positive",D2299)), "False Positive", "Irrelevant"))), "")</f>
        <v/>
      </c>
      <c r="J2299" s="7" t="s">
        <v>3363</v>
      </c>
      <c r="K2299" s="7" t="s">
        <v>3357</v>
      </c>
      <c r="L2299" s="9">
        <v>44992</v>
      </c>
      <c r="M2299" s="13">
        <v>0.36680555555555555</v>
      </c>
      <c r="N2299" s="14">
        <v>204440003537595</v>
      </c>
      <c r="O2299" s="7">
        <f>IF(LEN(TRIM($A2299))=0,0,LEN($A2299)-LEN(SUBSTITUTE($A2299," ",""))+1)</f>
        <v>9</v>
      </c>
      <c r="P2299">
        <f t="shared" si="35"/>
        <v>201</v>
      </c>
    </row>
    <row r="2300" spans="1:16" ht="48" x14ac:dyDescent="0.2">
      <c r="A2300" s="8" t="s">
        <v>361</v>
      </c>
      <c r="C2300" s="7" t="s">
        <v>4</v>
      </c>
      <c r="K2300" s="7" t="s">
        <v>3357</v>
      </c>
      <c r="L2300" s="9">
        <v>44992</v>
      </c>
      <c r="M2300" s="13">
        <v>0.36681712962962965</v>
      </c>
      <c r="N2300" s="14">
        <v>204440003537595</v>
      </c>
      <c r="P2300" t="str">
        <f t="shared" si="35"/>
        <v/>
      </c>
    </row>
    <row r="2301" spans="1:16" ht="16" x14ac:dyDescent="0.2">
      <c r="A2301" s="8" t="s">
        <v>2626</v>
      </c>
      <c r="C2301" s="7" t="s">
        <v>2</v>
      </c>
      <c r="D2301" s="7" t="s">
        <v>3411</v>
      </c>
      <c r="E2301" s="7" t="str">
        <f>IF(OR(D2301="", D2301="___"),"", LEFT(D2301,FIND(" &gt;",D2301)-1))</f>
        <v>Qualified Success</v>
      </c>
      <c r="F2301" s="7" t="str">
        <f>IF(OR(E2301="Success",E2301="Qualified Success"),"Current",IF(E2301="Failure",IF(RIGHT(D2301,6)="Future","Future",IF(RIGHT(D2301,10)="Irrelevant","Irrelevant","Current")),""))</f>
        <v>Current</v>
      </c>
      <c r="G2301" s="7" t="str">
        <f>IF(OR(ISBLANK(D2301),D2301="Unclassifiable &gt;"),"",IF(ISNUMBER(SEARCH("Utterance",D2301)),"Utterance",IF(ISNUMBER(SEARCH("Response",D2301)),"Response",IF(ISNUMBER(SEARCH("Interaction",D2301)),"Interaction",IF(ISNUMBER(SEARCH("System",D2301)),"System","")))))</f>
        <v>Response</v>
      </c>
      <c r="H2301" s="7" t="str">
        <f>IF(G2301="Utterance", IF(ISNUMBER(SEARCH("Unrecognized",D2301)), "Unrecognized", IF(ISNUMBER(SEARCH("Mismatched",D2301)), "Mismatched", IF(ISNUMBER(SEARCH("False Positive",D2301)), "False Positive", "Irrelevant"))), "")</f>
        <v/>
      </c>
      <c r="J2301" s="7" t="s">
        <v>3363</v>
      </c>
      <c r="K2301" s="7" t="s">
        <v>3357</v>
      </c>
      <c r="L2301" s="9">
        <v>44992</v>
      </c>
      <c r="M2301" s="13">
        <v>0.36706018518518518</v>
      </c>
      <c r="N2301" s="14">
        <v>204440003537595</v>
      </c>
      <c r="O2301" s="7">
        <f>IF(LEN(TRIM($A2301))=0,0,LEN($A2301)-LEN(SUBSTITUTE($A2301," ",""))+1)</f>
        <v>8</v>
      </c>
      <c r="P2301">
        <f t="shared" si="35"/>
        <v>201</v>
      </c>
    </row>
    <row r="2302" spans="1:16" ht="48" x14ac:dyDescent="0.2">
      <c r="A2302" s="8" t="s">
        <v>361</v>
      </c>
      <c r="C2302" s="7" t="s">
        <v>4</v>
      </c>
      <c r="K2302" s="7" t="s">
        <v>3357</v>
      </c>
      <c r="L2302" s="9">
        <v>44992</v>
      </c>
      <c r="M2302" s="13">
        <v>0.36707175925925922</v>
      </c>
      <c r="N2302" s="14">
        <v>204440003537595</v>
      </c>
      <c r="P2302" t="str">
        <f t="shared" si="35"/>
        <v/>
      </c>
    </row>
    <row r="2303" spans="1:16" ht="16" x14ac:dyDescent="0.2">
      <c r="A2303" s="8" t="s">
        <v>2183</v>
      </c>
      <c r="C2303" s="7" t="s">
        <v>2</v>
      </c>
      <c r="D2303" s="7" t="s">
        <v>3389</v>
      </c>
      <c r="E2303" s="7" t="str">
        <f>IF(OR(D2303="", D2303="___"),"", LEFT(D2303,FIND(" &gt;",D2303)-1))</f>
        <v>Success</v>
      </c>
      <c r="F2303" s="7" t="str">
        <f>IF(OR(E2303="Success",E2303="Qualified Success"),"Current",IF(E2303="Failure",IF(RIGHT(D2303,6)="Future","Future",IF(RIGHT(D2303,10)="Irrelevant","Irrelevant","Current")),""))</f>
        <v>Current</v>
      </c>
      <c r="G2303" s="7" t="str">
        <f>IF(OR(ISBLANK(D2303),D2303="Unclassifiable &gt;"),"",IF(ISNUMBER(SEARCH("Utterance",D2303)),"Utterance",IF(ISNUMBER(SEARCH("Response",D2303)),"Response",IF(ISNUMBER(SEARCH("Interaction",D2303)),"Interaction",IF(ISNUMBER(SEARCH("System",D2303)),"System","")))))</f>
        <v/>
      </c>
      <c r="H2303" s="7" t="str">
        <f>IF(G2303="Utterance", IF(ISNUMBER(SEARCH("Unrecognized",D2303)), "Unrecognized", IF(ISNUMBER(SEARCH("Mismatched",D2303)), "Mismatched", IF(ISNUMBER(SEARCH("False Positive",D2303)), "False Positive", "Irrelevant"))), "")</f>
        <v/>
      </c>
      <c r="J2303" s="7" t="s">
        <v>3742</v>
      </c>
      <c r="K2303" s="7" t="s">
        <v>3357</v>
      </c>
      <c r="L2303" s="9">
        <v>44992</v>
      </c>
      <c r="M2303" s="13">
        <v>0.37046296296296299</v>
      </c>
      <c r="N2303" s="14">
        <v>204440003497083</v>
      </c>
      <c r="O2303" s="7">
        <f>IF(LEN(TRIM($A2303))=0,0,LEN($A2303)-LEN(SUBSTITUTE($A2303," ",""))+1)</f>
        <v>4</v>
      </c>
      <c r="P2303">
        <f t="shared" si="35"/>
        <v>3411</v>
      </c>
    </row>
    <row r="2304" spans="1:16" ht="32" x14ac:dyDescent="0.2">
      <c r="A2304" s="8" t="s">
        <v>584</v>
      </c>
      <c r="C2304" s="7" t="s">
        <v>4</v>
      </c>
      <c r="K2304" s="7" t="s">
        <v>3357</v>
      </c>
      <c r="L2304" s="9">
        <v>44992</v>
      </c>
      <c r="M2304" s="13">
        <v>0.37046296296296299</v>
      </c>
      <c r="N2304" s="14">
        <v>204440003497083</v>
      </c>
      <c r="P2304" t="str">
        <f t="shared" si="35"/>
        <v/>
      </c>
    </row>
    <row r="2305" spans="1:16" ht="16" x14ac:dyDescent="0.2">
      <c r="A2305" s="8" t="s">
        <v>2173</v>
      </c>
      <c r="C2305" s="7" t="s">
        <v>2</v>
      </c>
      <c r="D2305" s="7" t="s">
        <v>3389</v>
      </c>
      <c r="E2305" s="7" t="str">
        <f>IF(OR(D2305="", D2305="___"),"", LEFT(D2305,FIND(" &gt;",D2305)-1))</f>
        <v>Success</v>
      </c>
      <c r="F2305" s="7" t="str">
        <f>IF(OR(E2305="Success",E2305="Qualified Success"),"Current",IF(E2305="Failure",IF(RIGHT(D2305,6)="Future","Future",IF(RIGHT(D2305,10)="Irrelevant","Irrelevant","Current")),""))</f>
        <v>Current</v>
      </c>
      <c r="G2305" s="7" t="str">
        <f>IF(OR(ISBLANK(D2305),D2305="Unclassifiable &gt;"),"",IF(ISNUMBER(SEARCH("Utterance",D2305)),"Utterance",IF(ISNUMBER(SEARCH("Response",D2305)),"Response",IF(ISNUMBER(SEARCH("Interaction",D2305)),"Interaction",IF(ISNUMBER(SEARCH("System",D2305)),"System","")))))</f>
        <v/>
      </c>
      <c r="H2305" s="7" t="str">
        <f>IF(G2305="Utterance", IF(ISNUMBER(SEARCH("Unrecognized",D2305)), "Unrecognized", IF(ISNUMBER(SEARCH("Mismatched",D2305)), "Mismatched", IF(ISNUMBER(SEARCH("False Positive",D2305)), "False Positive", "Irrelevant"))), "")</f>
        <v/>
      </c>
      <c r="J2305" s="7" t="s">
        <v>3742</v>
      </c>
      <c r="K2305" s="7" t="s">
        <v>3357</v>
      </c>
      <c r="L2305" s="9">
        <v>44992</v>
      </c>
      <c r="M2305" s="13">
        <v>0.37057870370370366</v>
      </c>
      <c r="N2305" s="14">
        <v>204440003497083</v>
      </c>
      <c r="O2305" s="7">
        <f>IF(LEN(TRIM($A2305))=0,0,LEN($A2305)-LEN(SUBSTITUTE($A2305," ",""))+1)</f>
        <v>5</v>
      </c>
      <c r="P2305">
        <f t="shared" si="35"/>
        <v>3411</v>
      </c>
    </row>
    <row r="2306" spans="1:16" ht="32" x14ac:dyDescent="0.2">
      <c r="A2306" s="8" t="s">
        <v>584</v>
      </c>
      <c r="C2306" s="7" t="s">
        <v>4</v>
      </c>
      <c r="K2306" s="7" t="s">
        <v>3357</v>
      </c>
      <c r="L2306" s="9">
        <v>44992</v>
      </c>
      <c r="M2306" s="13">
        <v>0.37057870370370366</v>
      </c>
      <c r="N2306" s="14">
        <v>204440003497083</v>
      </c>
      <c r="P2306" t="str">
        <f t="shared" si="35"/>
        <v/>
      </c>
    </row>
    <row r="2307" spans="1:16" ht="16" x14ac:dyDescent="0.2">
      <c r="A2307" s="8" t="s">
        <v>2184</v>
      </c>
      <c r="C2307" s="7" t="s">
        <v>2</v>
      </c>
      <c r="D2307" s="7" t="s">
        <v>3411</v>
      </c>
      <c r="E2307" s="7" t="str">
        <f>IF(OR(D2307="", D2307="___"),"", LEFT(D2307,FIND(" &gt;",D2307)-1))</f>
        <v>Qualified Success</v>
      </c>
      <c r="F2307" s="7" t="str">
        <f>IF(OR(E2307="Success",E2307="Qualified Success"),"Current",IF(E2307="Failure",IF(RIGHT(D2307,6)="Future","Future",IF(RIGHT(D2307,10)="Irrelevant","Irrelevant","Current")),""))</f>
        <v>Current</v>
      </c>
      <c r="G2307" s="7" t="str">
        <f>IF(OR(ISBLANK(D2307),D2307="Unclassifiable &gt;"),"",IF(ISNUMBER(SEARCH("Utterance",D2307)),"Utterance",IF(ISNUMBER(SEARCH("Response",D2307)),"Response",IF(ISNUMBER(SEARCH("Interaction",D2307)),"Interaction",IF(ISNUMBER(SEARCH("System",D2307)),"System","")))))</f>
        <v>Response</v>
      </c>
      <c r="H2307" s="7" t="str">
        <f>IF(G2307="Utterance", IF(ISNUMBER(SEARCH("Unrecognized",D2307)), "Unrecognized", IF(ISNUMBER(SEARCH("Mismatched",D2307)), "Mismatched", IF(ISNUMBER(SEARCH("False Positive",D2307)), "False Positive", "Irrelevant"))), "")</f>
        <v/>
      </c>
      <c r="J2307" s="7" t="s">
        <v>3742</v>
      </c>
      <c r="K2307" s="7" t="s">
        <v>3357</v>
      </c>
      <c r="L2307" s="9">
        <v>44992</v>
      </c>
      <c r="M2307" s="13">
        <v>0.37072916666666672</v>
      </c>
      <c r="N2307" s="14">
        <v>204440003497083</v>
      </c>
      <c r="O2307" s="7">
        <f>IF(LEN(TRIM($A2307))=0,0,LEN($A2307)-LEN(SUBSTITUTE($A2307," ",""))+1)</f>
        <v>6</v>
      </c>
      <c r="P2307">
        <f t="shared" ref="P2307:P2370" si="36">IF(D2307="", "", COUNTIF($D$1:$D$12000, D2307))</f>
        <v>201</v>
      </c>
    </row>
    <row r="2308" spans="1:16" ht="32" x14ac:dyDescent="0.2">
      <c r="A2308" s="8" t="s">
        <v>584</v>
      </c>
      <c r="C2308" s="7" t="s">
        <v>4</v>
      </c>
      <c r="K2308" s="7" t="s">
        <v>3357</v>
      </c>
      <c r="L2308" s="9">
        <v>44992</v>
      </c>
      <c r="M2308" s="13">
        <v>0.37072916666666672</v>
      </c>
      <c r="N2308" s="14">
        <v>204440003497083</v>
      </c>
      <c r="P2308" t="str">
        <f t="shared" si="36"/>
        <v/>
      </c>
    </row>
    <row r="2309" spans="1:16" ht="16" x14ac:dyDescent="0.2">
      <c r="A2309" s="8" t="s">
        <v>2172</v>
      </c>
      <c r="C2309" s="7" t="s">
        <v>2</v>
      </c>
      <c r="D2309" s="7" t="s">
        <v>3389</v>
      </c>
      <c r="E2309" s="7" t="str">
        <f>IF(OR(D2309="", D2309="___"),"", LEFT(D2309,FIND(" &gt;",D2309)-1))</f>
        <v>Success</v>
      </c>
      <c r="F2309" s="7" t="str">
        <f>IF(OR(E2309="Success",E2309="Qualified Success"),"Current",IF(E2309="Failure",IF(RIGHT(D2309,6)="Future","Future",IF(RIGHT(D2309,10)="Irrelevant","Irrelevant","Current")),""))</f>
        <v>Current</v>
      </c>
      <c r="G2309" s="7" t="str">
        <f>IF(OR(ISBLANK(D2309),D2309="Unclassifiable &gt;"),"",IF(ISNUMBER(SEARCH("Utterance",D2309)),"Utterance",IF(ISNUMBER(SEARCH("Response",D2309)),"Response",IF(ISNUMBER(SEARCH("Interaction",D2309)),"Interaction",IF(ISNUMBER(SEARCH("System",D2309)),"System","")))))</f>
        <v/>
      </c>
      <c r="H2309" s="7" t="str">
        <f>IF(G2309="Utterance", IF(ISNUMBER(SEARCH("Unrecognized",D2309)), "Unrecognized", IF(ISNUMBER(SEARCH("Mismatched",D2309)), "Mismatched", IF(ISNUMBER(SEARCH("False Positive",D2309)), "False Positive", "Irrelevant"))), "")</f>
        <v/>
      </c>
      <c r="J2309" s="7" t="s">
        <v>3742</v>
      </c>
      <c r="K2309" s="7" t="s">
        <v>3357</v>
      </c>
      <c r="L2309" s="9">
        <v>44992</v>
      </c>
      <c r="M2309" s="13">
        <v>0.37079861111111106</v>
      </c>
      <c r="N2309" s="14">
        <v>204440003497083</v>
      </c>
      <c r="O2309" s="7">
        <f>IF(LEN(TRIM($A2309))=0,0,LEN($A2309)-LEN(SUBSTITUTE($A2309," ",""))+1)</f>
        <v>3</v>
      </c>
      <c r="P2309">
        <f t="shared" si="36"/>
        <v>3411</v>
      </c>
    </row>
    <row r="2310" spans="1:16" ht="32" x14ac:dyDescent="0.2">
      <c r="A2310" s="8" t="s">
        <v>584</v>
      </c>
      <c r="C2310" s="7" t="s">
        <v>4</v>
      </c>
      <c r="K2310" s="7" t="s">
        <v>3357</v>
      </c>
      <c r="L2310" s="9">
        <v>44992</v>
      </c>
      <c r="M2310" s="13">
        <v>0.37079861111111106</v>
      </c>
      <c r="N2310" s="14">
        <v>204440003497083</v>
      </c>
      <c r="P2310" t="str">
        <f t="shared" si="36"/>
        <v/>
      </c>
    </row>
    <row r="2311" spans="1:16" ht="16" x14ac:dyDescent="0.2">
      <c r="A2311" s="8" t="s">
        <v>2174</v>
      </c>
      <c r="C2311" s="7" t="s">
        <v>2</v>
      </c>
      <c r="D2311" s="7" t="s">
        <v>3389</v>
      </c>
      <c r="E2311" s="7" t="str">
        <f>IF(OR(D2311="", D2311="___"),"", LEFT(D2311,FIND(" &gt;",D2311)-1))</f>
        <v>Success</v>
      </c>
      <c r="F2311" s="7" t="str">
        <f>IF(OR(E2311="Success",E2311="Qualified Success"),"Current",IF(E2311="Failure",IF(RIGHT(D2311,6)="Future","Future",IF(RIGHT(D2311,10)="Irrelevant","Irrelevant","Current")),""))</f>
        <v>Current</v>
      </c>
      <c r="G2311" s="7" t="str">
        <f>IF(OR(ISBLANK(D2311),D2311="Unclassifiable &gt;"),"",IF(ISNUMBER(SEARCH("Utterance",D2311)),"Utterance",IF(ISNUMBER(SEARCH("Response",D2311)),"Response",IF(ISNUMBER(SEARCH("Interaction",D2311)),"Interaction",IF(ISNUMBER(SEARCH("System",D2311)),"System","")))))</f>
        <v/>
      </c>
      <c r="H2311" s="7" t="str">
        <f>IF(G2311="Utterance", IF(ISNUMBER(SEARCH("Unrecognized",D2311)), "Unrecognized", IF(ISNUMBER(SEARCH("Mismatched",D2311)), "Mismatched", IF(ISNUMBER(SEARCH("False Positive",D2311)), "False Positive", "Irrelevant"))), "")</f>
        <v/>
      </c>
      <c r="J2311" s="7" t="s">
        <v>3742</v>
      </c>
      <c r="K2311" s="7" t="s">
        <v>3357</v>
      </c>
      <c r="L2311" s="9">
        <v>44992</v>
      </c>
      <c r="M2311" s="13">
        <v>0.37086805555555552</v>
      </c>
      <c r="N2311" s="14">
        <v>204440003497083</v>
      </c>
      <c r="O2311" s="7">
        <f>IF(LEN(TRIM($A2311))=0,0,LEN($A2311)-LEN(SUBSTITUTE($A2311," ",""))+1)</f>
        <v>2</v>
      </c>
      <c r="P2311">
        <f t="shared" si="36"/>
        <v>3411</v>
      </c>
    </row>
    <row r="2312" spans="1:16" ht="32" x14ac:dyDescent="0.2">
      <c r="A2312" s="8" t="s">
        <v>584</v>
      </c>
      <c r="C2312" s="7" t="s">
        <v>4</v>
      </c>
      <c r="K2312" s="7" t="s">
        <v>3357</v>
      </c>
      <c r="L2312" s="9">
        <v>44992</v>
      </c>
      <c r="M2312" s="13">
        <v>0.37086805555555552</v>
      </c>
      <c r="N2312" s="14">
        <v>204440003497083</v>
      </c>
      <c r="P2312" t="str">
        <f t="shared" si="36"/>
        <v/>
      </c>
    </row>
    <row r="2313" spans="1:16" ht="16" x14ac:dyDescent="0.2">
      <c r="A2313" s="8" t="s">
        <v>2175</v>
      </c>
      <c r="C2313" s="7" t="s">
        <v>2</v>
      </c>
      <c r="D2313" s="7" t="s">
        <v>3389</v>
      </c>
      <c r="E2313" s="7" t="str">
        <f>IF(OR(D2313="", D2313="___"),"", LEFT(D2313,FIND(" &gt;",D2313)-1))</f>
        <v>Success</v>
      </c>
      <c r="F2313" s="7" t="str">
        <f>IF(OR(E2313="Success",E2313="Qualified Success"),"Current",IF(E2313="Failure",IF(RIGHT(D2313,6)="Future","Future",IF(RIGHT(D2313,10)="Irrelevant","Irrelevant","Current")),""))</f>
        <v>Current</v>
      </c>
      <c r="G2313" s="7" t="str">
        <f>IF(OR(ISBLANK(D2313),D2313="Unclassifiable &gt;"),"",IF(ISNUMBER(SEARCH("Utterance",D2313)),"Utterance",IF(ISNUMBER(SEARCH("Response",D2313)),"Response",IF(ISNUMBER(SEARCH("Interaction",D2313)),"Interaction",IF(ISNUMBER(SEARCH("System",D2313)),"System","")))))</f>
        <v/>
      </c>
      <c r="H2313" s="7" t="str">
        <f>IF(G2313="Utterance", IF(ISNUMBER(SEARCH("Unrecognized",D2313)), "Unrecognized", IF(ISNUMBER(SEARCH("Mismatched",D2313)), "Mismatched", IF(ISNUMBER(SEARCH("False Positive",D2313)), "False Positive", "Irrelevant"))), "")</f>
        <v/>
      </c>
      <c r="J2313" s="7" t="s">
        <v>3742</v>
      </c>
      <c r="K2313" s="7" t="s">
        <v>3357</v>
      </c>
      <c r="L2313" s="9">
        <v>44992</v>
      </c>
      <c r="M2313" s="13">
        <v>0.3709837962962963</v>
      </c>
      <c r="N2313" s="14">
        <v>204440003497083</v>
      </c>
      <c r="O2313" s="7">
        <f>IF(LEN(TRIM($A2313))=0,0,LEN($A2313)-LEN(SUBSTITUTE($A2313," ",""))+1)</f>
        <v>3</v>
      </c>
      <c r="P2313">
        <f t="shared" si="36"/>
        <v>3411</v>
      </c>
    </row>
    <row r="2314" spans="1:16" ht="48" x14ac:dyDescent="0.2">
      <c r="A2314" s="8" t="s">
        <v>2176</v>
      </c>
      <c r="C2314" s="7" t="s">
        <v>4</v>
      </c>
      <c r="K2314" s="7" t="s">
        <v>3357</v>
      </c>
      <c r="L2314" s="9">
        <v>44992</v>
      </c>
      <c r="M2314" s="13">
        <v>0.37099537037037034</v>
      </c>
      <c r="N2314" s="14">
        <v>204440003497083</v>
      </c>
      <c r="P2314" t="str">
        <f t="shared" si="36"/>
        <v/>
      </c>
    </row>
    <row r="2315" spans="1:16" ht="16" x14ac:dyDescent="0.2">
      <c r="A2315" s="8" t="s">
        <v>3244</v>
      </c>
      <c r="C2315" s="7" t="s">
        <v>2</v>
      </c>
      <c r="D2315" s="7" t="s">
        <v>3389</v>
      </c>
      <c r="E2315" s="7" t="str">
        <f>IF(OR(D2315="", D2315="___"),"", LEFT(D2315,FIND(" &gt;",D2315)-1))</f>
        <v>Success</v>
      </c>
      <c r="F2315" s="7" t="str">
        <f>IF(OR(E2315="Success",E2315="Qualified Success"),"Current",IF(E2315="Failure",IF(RIGHT(D2315,6)="Future","Future",IF(RIGHT(D2315,10)="Irrelevant","Irrelevant","Current")),""))</f>
        <v>Current</v>
      </c>
      <c r="G2315" s="7" t="str">
        <f>IF(OR(ISBLANK(D2315),D2315="Unclassifiable &gt;"),"",IF(ISNUMBER(SEARCH("Utterance",D2315)),"Utterance",IF(ISNUMBER(SEARCH("Response",D2315)),"Response",IF(ISNUMBER(SEARCH("Interaction",D2315)),"Interaction",IF(ISNUMBER(SEARCH("System",D2315)),"System","")))))</f>
        <v/>
      </c>
      <c r="H2315" s="7" t="str">
        <f>IF(G2315="Utterance", IF(ISNUMBER(SEARCH("Unrecognized",D2315)), "Unrecognized", IF(ISNUMBER(SEARCH("Mismatched",D2315)), "Mismatched", IF(ISNUMBER(SEARCH("False Positive",D2315)), "False Positive", "Irrelevant"))), "")</f>
        <v/>
      </c>
      <c r="J2315" s="7" t="s">
        <v>3748</v>
      </c>
      <c r="K2315" s="7" t="s">
        <v>3357</v>
      </c>
      <c r="L2315" s="9">
        <v>44992</v>
      </c>
      <c r="M2315" s="13">
        <v>0.37106481481481479</v>
      </c>
      <c r="N2315" s="14">
        <v>513003118097531</v>
      </c>
      <c r="O2315" s="7">
        <f>IF(LEN(TRIM($A2315))=0,0,LEN($A2315)-LEN(SUBSTITUTE($A2315," ",""))+1)</f>
        <v>11</v>
      </c>
      <c r="P2315">
        <f t="shared" si="36"/>
        <v>3411</v>
      </c>
    </row>
    <row r="2316" spans="1:16" ht="112" x14ac:dyDescent="0.2">
      <c r="A2316" s="8" t="s">
        <v>321</v>
      </c>
      <c r="C2316" s="7" t="s">
        <v>4</v>
      </c>
      <c r="K2316" s="7" t="s">
        <v>3357</v>
      </c>
      <c r="L2316" s="9">
        <v>44992</v>
      </c>
      <c r="M2316" s="13">
        <v>0.37106481481481479</v>
      </c>
      <c r="N2316" s="14">
        <v>513003118097531</v>
      </c>
      <c r="P2316" t="str">
        <f t="shared" si="36"/>
        <v/>
      </c>
    </row>
    <row r="2317" spans="1:16" ht="16" x14ac:dyDescent="0.2">
      <c r="A2317" s="8" t="s">
        <v>2181</v>
      </c>
      <c r="C2317" s="7" t="s">
        <v>2</v>
      </c>
      <c r="D2317" s="7" t="s">
        <v>3391</v>
      </c>
      <c r="E2317" s="7" t="str">
        <f>IF(OR(D2317="", D2317="___"),"", LEFT(D2317,FIND(" &gt;",D2317)-1))</f>
        <v>Failure</v>
      </c>
      <c r="F2317" s="7" t="str">
        <f>IF(OR(E2317="Success",E2317="Qualified Success"),"Current",IF(E2317="Failure",IF(RIGHT(D2317,6)="Future","Future",IF(RIGHT(D2317,10)="Irrelevant","Irrelevant","Current")),""))</f>
        <v>Current</v>
      </c>
      <c r="G2317" s="7" t="str">
        <f>IF(OR(ISBLANK(D2317),D2317="Unclassifiable &gt;"),"",IF(ISNUMBER(SEARCH("Utterance",D2317)),"Utterance",IF(ISNUMBER(SEARCH("Response",D2317)),"Response",IF(ISNUMBER(SEARCH("Interaction",D2317)),"Interaction",IF(ISNUMBER(SEARCH("System",D2317)),"System","")))))</f>
        <v>Utterance</v>
      </c>
      <c r="H2317" s="7" t="str">
        <f>IF(G2317="Utterance", IF(ISNUMBER(SEARCH("Unrecognized",D2317)), "Unrecognized", IF(ISNUMBER(SEARCH("Mismatched",D2317)), "Mismatched", IF(ISNUMBER(SEARCH("False Positive",D2317)), "False Positive", "Irrelevant"))), "")</f>
        <v>Mismatched</v>
      </c>
      <c r="J2317" s="7" t="s">
        <v>3742</v>
      </c>
      <c r="K2317" s="7" t="s">
        <v>3357</v>
      </c>
      <c r="L2317" s="9">
        <v>44992</v>
      </c>
      <c r="M2317" s="13">
        <v>0.37116898148148153</v>
      </c>
      <c r="N2317" s="14">
        <v>204440003497083</v>
      </c>
      <c r="O2317" s="7">
        <f>IF(LEN(TRIM($A2317))=0,0,LEN($A2317)-LEN(SUBSTITUTE($A2317," ",""))+1)</f>
        <v>6</v>
      </c>
      <c r="P2317">
        <f t="shared" si="36"/>
        <v>705</v>
      </c>
    </row>
    <row r="2318" spans="1:16" ht="144" x14ac:dyDescent="0.2">
      <c r="A2318" s="8" t="s">
        <v>232</v>
      </c>
      <c r="C2318" s="7" t="s">
        <v>4</v>
      </c>
      <c r="K2318" s="7" t="s">
        <v>3357</v>
      </c>
      <c r="L2318" s="9">
        <v>44992</v>
      </c>
      <c r="M2318" s="13">
        <v>0.37116898148148153</v>
      </c>
      <c r="N2318" s="14">
        <v>204440003497083</v>
      </c>
      <c r="P2318" t="str">
        <f t="shared" si="36"/>
        <v/>
      </c>
    </row>
    <row r="2319" spans="1:16" ht="16" x14ac:dyDescent="0.2">
      <c r="A2319" s="8" t="s">
        <v>2179</v>
      </c>
      <c r="C2319" s="7" t="s">
        <v>2</v>
      </c>
      <c r="D2319" s="7" t="s">
        <v>3391</v>
      </c>
      <c r="E2319" s="7" t="str">
        <f>IF(OR(D2319="", D2319="___"),"", LEFT(D2319,FIND(" &gt;",D2319)-1))</f>
        <v>Failure</v>
      </c>
      <c r="F2319" s="7" t="str">
        <f>IF(OR(E2319="Success",E2319="Qualified Success"),"Current",IF(E2319="Failure",IF(RIGHT(D2319,6)="Future","Future",IF(RIGHT(D2319,10)="Irrelevant","Irrelevant","Current")),""))</f>
        <v>Current</v>
      </c>
      <c r="G2319" s="7" t="str">
        <f>IF(OR(ISBLANK(D2319),D2319="Unclassifiable &gt;"),"",IF(ISNUMBER(SEARCH("Utterance",D2319)),"Utterance",IF(ISNUMBER(SEARCH("Response",D2319)),"Response",IF(ISNUMBER(SEARCH("Interaction",D2319)),"Interaction",IF(ISNUMBER(SEARCH("System",D2319)),"System","")))))</f>
        <v>Utterance</v>
      </c>
      <c r="H2319" s="7" t="str">
        <f>IF(G2319="Utterance", IF(ISNUMBER(SEARCH("Unrecognized",D2319)), "Unrecognized", IF(ISNUMBER(SEARCH("Mismatched",D2319)), "Mismatched", IF(ISNUMBER(SEARCH("False Positive",D2319)), "False Positive", "Irrelevant"))), "")</f>
        <v>Mismatched</v>
      </c>
      <c r="J2319" s="7" t="s">
        <v>3742</v>
      </c>
      <c r="K2319" s="7" t="s">
        <v>3357</v>
      </c>
      <c r="L2319" s="9">
        <v>44992</v>
      </c>
      <c r="M2319" s="13">
        <v>0.37142361111111111</v>
      </c>
      <c r="N2319" s="14">
        <v>204440003497083</v>
      </c>
      <c r="O2319" s="7">
        <f>IF(LEN(TRIM($A2319))=0,0,LEN($A2319)-LEN(SUBSTITUTE($A2319," ",""))+1)</f>
        <v>3</v>
      </c>
      <c r="P2319">
        <f t="shared" si="36"/>
        <v>705</v>
      </c>
    </row>
    <row r="2320" spans="1:16" ht="128" x14ac:dyDescent="0.2">
      <c r="A2320" s="8" t="s">
        <v>384</v>
      </c>
      <c r="C2320" s="7" t="s">
        <v>4</v>
      </c>
      <c r="K2320" s="7" t="s">
        <v>3357</v>
      </c>
      <c r="L2320" s="9">
        <v>44992</v>
      </c>
      <c r="M2320" s="13">
        <v>0.3714351851851852</v>
      </c>
      <c r="N2320" s="14">
        <v>204440003497083</v>
      </c>
      <c r="P2320" t="str">
        <f t="shared" si="36"/>
        <v/>
      </c>
    </row>
    <row r="2321" spans="1:16" ht="16" x14ac:dyDescent="0.2">
      <c r="A2321" s="8" t="s">
        <v>2178</v>
      </c>
      <c r="C2321" s="7" t="s">
        <v>2</v>
      </c>
      <c r="D2321" s="7" t="s">
        <v>3391</v>
      </c>
      <c r="E2321" s="7" t="str">
        <f>IF(OR(D2321="", D2321="___"),"", LEFT(D2321,FIND(" &gt;",D2321)-1))</f>
        <v>Failure</v>
      </c>
      <c r="F2321" s="7" t="str">
        <f>IF(OR(E2321="Success",E2321="Qualified Success"),"Current",IF(E2321="Failure",IF(RIGHT(D2321,6)="Future","Future",IF(RIGHT(D2321,10)="Irrelevant","Irrelevant","Current")),""))</f>
        <v>Current</v>
      </c>
      <c r="G2321" s="7" t="str">
        <f>IF(OR(ISBLANK(D2321),D2321="Unclassifiable &gt;"),"",IF(ISNUMBER(SEARCH("Utterance",D2321)),"Utterance",IF(ISNUMBER(SEARCH("Response",D2321)),"Response",IF(ISNUMBER(SEARCH("Interaction",D2321)),"Interaction",IF(ISNUMBER(SEARCH("System",D2321)),"System","")))))</f>
        <v>Utterance</v>
      </c>
      <c r="H2321" s="7" t="str">
        <f>IF(G2321="Utterance", IF(ISNUMBER(SEARCH("Unrecognized",D2321)), "Unrecognized", IF(ISNUMBER(SEARCH("Mismatched",D2321)), "Mismatched", IF(ISNUMBER(SEARCH("False Positive",D2321)), "False Positive", "Irrelevant"))), "")</f>
        <v>Mismatched</v>
      </c>
      <c r="J2321" s="7" t="s">
        <v>3758</v>
      </c>
      <c r="K2321" s="7" t="s">
        <v>3357</v>
      </c>
      <c r="L2321" s="9">
        <v>44992</v>
      </c>
      <c r="M2321" s="13">
        <v>0.3715162037037037</v>
      </c>
      <c r="N2321" s="14">
        <v>204440003497083</v>
      </c>
      <c r="O2321" s="7">
        <f>IF(LEN(TRIM($A2321))=0,0,LEN($A2321)-LEN(SUBSTITUTE($A2321," ",""))+1)</f>
        <v>6</v>
      </c>
      <c r="P2321">
        <f t="shared" si="36"/>
        <v>705</v>
      </c>
    </row>
    <row r="2322" spans="1:16" ht="96" x14ac:dyDescent="0.2">
      <c r="A2322" s="8" t="s">
        <v>1885</v>
      </c>
      <c r="C2322" s="7" t="s">
        <v>4</v>
      </c>
      <c r="K2322" s="7" t="s">
        <v>3357</v>
      </c>
      <c r="L2322" s="9">
        <v>44992</v>
      </c>
      <c r="M2322" s="13">
        <v>0.3715162037037037</v>
      </c>
      <c r="N2322" s="14">
        <v>204440003497083</v>
      </c>
      <c r="P2322" t="str">
        <f t="shared" si="36"/>
        <v/>
      </c>
    </row>
    <row r="2323" spans="1:16" ht="16" x14ac:dyDescent="0.2">
      <c r="A2323" s="8" t="s">
        <v>2180</v>
      </c>
      <c r="C2323" s="7" t="s">
        <v>2</v>
      </c>
      <c r="D2323" s="7" t="s">
        <v>3389</v>
      </c>
      <c r="E2323" s="7" t="str">
        <f>IF(OR(D2323="", D2323="___"),"", LEFT(D2323,FIND(" &gt;",D2323)-1))</f>
        <v>Success</v>
      </c>
      <c r="F2323" s="7" t="str">
        <f>IF(OR(E2323="Success",E2323="Qualified Success"),"Current",IF(E2323="Failure",IF(RIGHT(D2323,6)="Future","Future",IF(RIGHT(D2323,10)="Irrelevant","Irrelevant","Current")),""))</f>
        <v>Current</v>
      </c>
      <c r="G2323" s="7" t="str">
        <f>IF(OR(ISBLANK(D2323),D2323="Unclassifiable &gt;"),"",IF(ISNUMBER(SEARCH("Utterance",D2323)),"Utterance",IF(ISNUMBER(SEARCH("Response",D2323)),"Response",IF(ISNUMBER(SEARCH("Interaction",D2323)),"Interaction",IF(ISNUMBER(SEARCH("System",D2323)),"System","")))))</f>
        <v/>
      </c>
      <c r="H2323" s="7" t="str">
        <f>IF(G2323="Utterance", IF(ISNUMBER(SEARCH("Unrecognized",D2323)), "Unrecognized", IF(ISNUMBER(SEARCH("Mismatched",D2323)), "Mismatched", IF(ISNUMBER(SEARCH("False Positive",D2323)), "False Positive", "Irrelevant"))), "")</f>
        <v/>
      </c>
      <c r="J2323" s="7" t="s">
        <v>3758</v>
      </c>
      <c r="K2323" s="7" t="s">
        <v>3357</v>
      </c>
      <c r="L2323" s="9">
        <v>44992</v>
      </c>
      <c r="M2323" s="13">
        <v>0.37163194444444447</v>
      </c>
      <c r="N2323" s="14">
        <v>204440003497083</v>
      </c>
      <c r="O2323" s="7">
        <f>IF(LEN(TRIM($A2323))=0,0,LEN($A2323)-LEN(SUBSTITUTE($A2323," ",""))+1)</f>
        <v>4</v>
      </c>
      <c r="P2323">
        <f t="shared" si="36"/>
        <v>3411</v>
      </c>
    </row>
    <row r="2324" spans="1:16" ht="32" x14ac:dyDescent="0.2">
      <c r="A2324" s="8" t="s">
        <v>3366</v>
      </c>
      <c r="C2324" s="7" t="s">
        <v>4</v>
      </c>
      <c r="K2324" s="7" t="s">
        <v>3357</v>
      </c>
      <c r="L2324" s="9">
        <v>44992</v>
      </c>
      <c r="M2324" s="13">
        <v>0.37164351851851851</v>
      </c>
      <c r="N2324" s="14">
        <v>204440003497083</v>
      </c>
      <c r="P2324" t="str">
        <f t="shared" si="36"/>
        <v/>
      </c>
    </row>
    <row r="2325" spans="1:16" ht="32" x14ac:dyDescent="0.2">
      <c r="A2325" s="8" t="s">
        <v>268</v>
      </c>
      <c r="C2325" s="7" t="s">
        <v>4</v>
      </c>
      <c r="K2325" s="7" t="s">
        <v>3357</v>
      </c>
      <c r="L2325" s="9">
        <v>44992</v>
      </c>
      <c r="M2325" s="13">
        <v>0.37164351851851851</v>
      </c>
      <c r="N2325" s="14">
        <v>204440003497083</v>
      </c>
      <c r="P2325" t="str">
        <f t="shared" si="36"/>
        <v/>
      </c>
    </row>
    <row r="2326" spans="1:16" ht="16" x14ac:dyDescent="0.2">
      <c r="A2326" s="8" t="s">
        <v>2177</v>
      </c>
      <c r="C2326" s="7" t="s">
        <v>2</v>
      </c>
      <c r="D2326" s="7" t="s">
        <v>3389</v>
      </c>
      <c r="E2326" s="7" t="str">
        <f>IF(OR(D2326="", D2326="___"),"", LEFT(D2326,FIND(" &gt;",D2326)-1))</f>
        <v>Success</v>
      </c>
      <c r="F2326" s="7" t="str">
        <f>IF(OR(E2326="Success",E2326="Qualified Success"),"Current",IF(E2326="Failure",IF(RIGHT(D2326,6)="Future","Future",IF(RIGHT(D2326,10)="Irrelevant","Irrelevant","Current")),""))</f>
        <v>Current</v>
      </c>
      <c r="G2326" s="7" t="str">
        <f>IF(OR(ISBLANK(D2326),D2326="Unclassifiable &gt;"),"",IF(ISNUMBER(SEARCH("Utterance",D2326)),"Utterance",IF(ISNUMBER(SEARCH("Response",D2326)),"Response",IF(ISNUMBER(SEARCH("Interaction",D2326)),"Interaction",IF(ISNUMBER(SEARCH("System",D2326)),"System","")))))</f>
        <v/>
      </c>
      <c r="H2326" s="7" t="str">
        <f>IF(G2326="Utterance", IF(ISNUMBER(SEARCH("Unrecognized",D2326)), "Unrecognized", IF(ISNUMBER(SEARCH("Mismatched",D2326)), "Mismatched", IF(ISNUMBER(SEARCH("False Positive",D2326)), "False Positive", "Irrelevant"))), "")</f>
        <v/>
      </c>
      <c r="J2326" s="7" t="s">
        <v>3755</v>
      </c>
      <c r="K2326" s="7" t="s">
        <v>3357</v>
      </c>
      <c r="L2326" s="9">
        <v>44992</v>
      </c>
      <c r="M2326" s="13">
        <v>0.37180555555555556</v>
      </c>
      <c r="N2326" s="14">
        <v>204440003497083</v>
      </c>
      <c r="O2326" s="7">
        <f>IF(LEN(TRIM($A2326))=0,0,LEN($A2326)-LEN(SUBSTITUTE($A2326," ",""))+1)</f>
        <v>3</v>
      </c>
      <c r="P2326">
        <f t="shared" si="36"/>
        <v>3411</v>
      </c>
    </row>
    <row r="2327" spans="1:16" ht="48" x14ac:dyDescent="0.2">
      <c r="A2327" s="8" t="s">
        <v>2176</v>
      </c>
      <c r="C2327" s="7" t="s">
        <v>4</v>
      </c>
      <c r="K2327" s="7" t="s">
        <v>3357</v>
      </c>
      <c r="L2327" s="9">
        <v>44992</v>
      </c>
      <c r="M2327" s="13">
        <v>0.37180555555555556</v>
      </c>
      <c r="N2327" s="14">
        <v>204440003497083</v>
      </c>
      <c r="P2327" t="str">
        <f t="shared" si="36"/>
        <v/>
      </c>
    </row>
    <row r="2328" spans="1:16" ht="16" x14ac:dyDescent="0.2">
      <c r="A2328" s="8" t="s">
        <v>2170</v>
      </c>
      <c r="C2328" s="7" t="s">
        <v>2</v>
      </c>
      <c r="D2328" s="7" t="s">
        <v>3400</v>
      </c>
      <c r="E2328" s="7" t="str">
        <f>IF(OR(D2328="", D2328="___"),"", LEFT(D2328,FIND(" &gt;",D2328)-1))</f>
        <v>Failure</v>
      </c>
      <c r="F2328" s="7" t="str">
        <f>IF(OR(E2328="Success",E2328="Qualified Success"),"Current",IF(E2328="Failure",IF(RIGHT(D2328,6)="Future","Future",IF(RIGHT(D2328,10)="Irrelevant","Irrelevant","Current")),""))</f>
        <v>Current</v>
      </c>
      <c r="G2328" s="7" t="str">
        <f>IF(OR(ISBLANK(D2328),D2328="Unclassifiable &gt;"),"",IF(ISNUMBER(SEARCH("Utterance",D2328)),"Utterance",IF(ISNUMBER(SEARCH("Response",D2328)),"Response",IF(ISNUMBER(SEARCH("Interaction",D2328)),"Interaction",IF(ISNUMBER(SEARCH("System",D2328)),"System","")))))</f>
        <v>Interaction</v>
      </c>
      <c r="H2328" s="7" t="str">
        <f>IF(G2328="Utterance", IF(ISNUMBER(SEARCH("Unrecognized",D2328)), "Unrecognized", IF(ISNUMBER(SEARCH("Mismatched",D2328)), "Mismatched", IF(ISNUMBER(SEARCH("False Positive",D2328)), "False Positive", "Irrelevant"))), "")</f>
        <v/>
      </c>
      <c r="J2328" s="7" t="s">
        <v>3755</v>
      </c>
      <c r="K2328" s="7" t="s">
        <v>3357</v>
      </c>
      <c r="L2328" s="9">
        <v>44992</v>
      </c>
      <c r="M2328" s="13">
        <v>0.37240740740740735</v>
      </c>
      <c r="N2328" s="14">
        <v>204440003497083</v>
      </c>
      <c r="O2328" s="7">
        <f>IF(LEN(TRIM($A2328))=0,0,LEN($A2328)-LEN(SUBSTITUTE($A2328," ",""))+1)</f>
        <v>4</v>
      </c>
      <c r="P2328">
        <f t="shared" si="36"/>
        <v>412</v>
      </c>
    </row>
    <row r="2329" spans="1:16" ht="160" x14ac:dyDescent="0.2">
      <c r="A2329" s="8" t="s">
        <v>2171</v>
      </c>
      <c r="C2329" s="7" t="s">
        <v>4</v>
      </c>
      <c r="K2329" s="7" t="s">
        <v>3357</v>
      </c>
      <c r="L2329" s="9">
        <v>44992</v>
      </c>
      <c r="M2329" s="13">
        <v>0.37240740740740735</v>
      </c>
      <c r="N2329" s="14">
        <v>204440003497083</v>
      </c>
      <c r="P2329" t="str">
        <f t="shared" si="36"/>
        <v/>
      </c>
    </row>
    <row r="2330" spans="1:16" ht="16" x14ac:dyDescent="0.2">
      <c r="A2330" s="8" t="s">
        <v>2182</v>
      </c>
      <c r="C2330" s="7" t="s">
        <v>2</v>
      </c>
      <c r="D2330" s="7" t="s">
        <v>3400</v>
      </c>
      <c r="E2330" s="7" t="str">
        <f>IF(OR(D2330="", D2330="___"),"", LEFT(D2330,FIND(" &gt;",D2330)-1))</f>
        <v>Failure</v>
      </c>
      <c r="F2330" s="7" t="str">
        <f>IF(OR(E2330="Success",E2330="Qualified Success"),"Current",IF(E2330="Failure",IF(RIGHT(D2330,6)="Future","Future",IF(RIGHT(D2330,10)="Irrelevant","Irrelevant","Current")),""))</f>
        <v>Current</v>
      </c>
      <c r="G2330" s="7" t="str">
        <f>IF(OR(ISBLANK(D2330),D2330="Unclassifiable &gt;"),"",IF(ISNUMBER(SEARCH("Utterance",D2330)),"Utterance",IF(ISNUMBER(SEARCH("Response",D2330)),"Response",IF(ISNUMBER(SEARCH("Interaction",D2330)),"Interaction",IF(ISNUMBER(SEARCH("System",D2330)),"System","")))))</f>
        <v>Interaction</v>
      </c>
      <c r="H2330" s="7" t="str">
        <f>IF(G2330="Utterance", IF(ISNUMBER(SEARCH("Unrecognized",D2330)), "Unrecognized", IF(ISNUMBER(SEARCH("Mismatched",D2330)), "Mismatched", IF(ISNUMBER(SEARCH("False Positive",D2330)), "False Positive", "Irrelevant"))), "")</f>
        <v/>
      </c>
      <c r="J2330" s="7" t="s">
        <v>3755</v>
      </c>
      <c r="K2330" s="7" t="s">
        <v>3357</v>
      </c>
      <c r="L2330" s="9">
        <v>44992</v>
      </c>
      <c r="M2330" s="13">
        <v>0.37251157407407409</v>
      </c>
      <c r="N2330" s="14">
        <v>204440003497083</v>
      </c>
      <c r="O2330" s="7">
        <f>IF(LEN(TRIM($A2330))=0,0,LEN($A2330)-LEN(SUBSTITUTE($A2330," ",""))+1)</f>
        <v>5</v>
      </c>
      <c r="P2330">
        <f t="shared" si="36"/>
        <v>412</v>
      </c>
    </row>
    <row r="2331" spans="1:16" ht="48" x14ac:dyDescent="0.2">
      <c r="A2331" s="8" t="s">
        <v>2176</v>
      </c>
      <c r="C2331" s="7" t="s">
        <v>4</v>
      </c>
      <c r="K2331" s="7" t="s">
        <v>3357</v>
      </c>
      <c r="L2331" s="9">
        <v>44992</v>
      </c>
      <c r="M2331" s="13">
        <v>0.37252314814814813</v>
      </c>
      <c r="N2331" s="14">
        <v>204440003497083</v>
      </c>
      <c r="P2331" t="str">
        <f t="shared" si="36"/>
        <v/>
      </c>
    </row>
    <row r="2332" spans="1:16" ht="16" x14ac:dyDescent="0.2">
      <c r="A2332" s="8" t="s">
        <v>158</v>
      </c>
      <c r="C2332" s="7" t="s">
        <v>2</v>
      </c>
      <c r="D2332" s="7" t="s">
        <v>3389</v>
      </c>
      <c r="E2332" s="7" t="str">
        <f>IF(OR(D2332="", D2332="___"),"", LEFT(D2332,FIND(" &gt;",D2332)-1))</f>
        <v>Success</v>
      </c>
      <c r="F2332" s="7" t="str">
        <f>IF(OR(E2332="Success",E2332="Qualified Success"),"Current",IF(E2332="Failure",IF(RIGHT(D2332,6)="Future","Future",IF(RIGHT(D2332,10)="Irrelevant","Irrelevant","Current")),""))</f>
        <v>Current</v>
      </c>
      <c r="G2332" s="7" t="str">
        <f>IF(OR(ISBLANK(D2332),D2332="Unclassifiable &gt;"),"",IF(ISNUMBER(SEARCH("Utterance",D2332)),"Utterance",IF(ISNUMBER(SEARCH("Response",D2332)),"Response",IF(ISNUMBER(SEARCH("Interaction",D2332)),"Interaction",IF(ISNUMBER(SEARCH("System",D2332)),"System","")))))</f>
        <v/>
      </c>
      <c r="H2332" s="7" t="str">
        <f>IF(G2332="Utterance", IF(ISNUMBER(SEARCH("Unrecognized",D2332)), "Unrecognized", IF(ISNUMBER(SEARCH("Mismatched",D2332)), "Mismatched", IF(ISNUMBER(SEARCH("False Positive",D2332)), "False Positive", "Irrelevant"))), "")</f>
        <v/>
      </c>
      <c r="J2332" s="7" t="s">
        <v>3744</v>
      </c>
      <c r="K2332" s="7" t="s">
        <v>3357</v>
      </c>
      <c r="L2332" s="9">
        <v>44992</v>
      </c>
      <c r="M2332" s="13">
        <v>0.37291666666666662</v>
      </c>
      <c r="N2332" s="14">
        <v>204440003486723</v>
      </c>
      <c r="O2332" s="7">
        <f>IF(LEN(TRIM($A2332))=0,0,LEN($A2332)-LEN(SUBSTITUTE($A2332," ",""))+1)</f>
        <v>4</v>
      </c>
      <c r="P2332">
        <f t="shared" si="36"/>
        <v>3411</v>
      </c>
    </row>
    <row r="2333" spans="1:16" ht="128" x14ac:dyDescent="0.2">
      <c r="A2333" s="8" t="s">
        <v>1839</v>
      </c>
      <c r="C2333" s="7" t="s">
        <v>4</v>
      </c>
      <c r="K2333" s="7" t="s">
        <v>3357</v>
      </c>
      <c r="L2333" s="9">
        <v>44992</v>
      </c>
      <c r="M2333" s="13">
        <v>0.37291666666666662</v>
      </c>
      <c r="N2333" s="14">
        <v>204440003486723</v>
      </c>
      <c r="P2333" t="str">
        <f t="shared" si="36"/>
        <v/>
      </c>
    </row>
    <row r="2334" spans="1:16" ht="16" x14ac:dyDescent="0.2">
      <c r="A2334" s="8" t="s">
        <v>2874</v>
      </c>
      <c r="C2334" s="7" t="s">
        <v>2</v>
      </c>
      <c r="D2334" s="7" t="s">
        <v>3389</v>
      </c>
      <c r="E2334" s="7" t="str">
        <f>IF(OR(D2334="", D2334="___"),"", LEFT(D2334,FIND(" &gt;",D2334)-1))</f>
        <v>Success</v>
      </c>
      <c r="F2334" s="7" t="str">
        <f>IF(OR(E2334="Success",E2334="Qualified Success"),"Current",IF(E2334="Failure",IF(RIGHT(D2334,6)="Future","Future",IF(RIGHT(D2334,10)="Irrelevant","Irrelevant","Current")),""))</f>
        <v>Current</v>
      </c>
      <c r="G2334" s="7" t="str">
        <f>IF(OR(ISBLANK(D2334),D2334="Unclassifiable &gt;"),"",IF(ISNUMBER(SEARCH("Utterance",D2334)),"Utterance",IF(ISNUMBER(SEARCH("Response",D2334)),"Response",IF(ISNUMBER(SEARCH("Interaction",D2334)),"Interaction",IF(ISNUMBER(SEARCH("System",D2334)),"System","")))))</f>
        <v/>
      </c>
      <c r="H2334" s="7" t="str">
        <f>IF(G2334="Utterance", IF(ISNUMBER(SEARCH("Unrecognized",D2334)), "Unrecognized", IF(ISNUMBER(SEARCH("Mismatched",D2334)), "Mismatched", IF(ISNUMBER(SEARCH("False Positive",D2334)), "False Positive", "Irrelevant"))), "")</f>
        <v/>
      </c>
      <c r="J2334" s="7" t="s">
        <v>3741</v>
      </c>
      <c r="K2334" s="7" t="s">
        <v>3357</v>
      </c>
      <c r="L2334" s="9">
        <v>44992</v>
      </c>
      <c r="M2334" s="13">
        <v>0.37312499999999998</v>
      </c>
      <c r="N2334" s="14">
        <v>202000369644560</v>
      </c>
      <c r="O2334" s="7">
        <f>IF(LEN(TRIM($A2334))=0,0,LEN($A2334)-LEN(SUBSTITUTE($A2334," ",""))+1)</f>
        <v>3</v>
      </c>
      <c r="P2334">
        <f t="shared" si="36"/>
        <v>3411</v>
      </c>
    </row>
    <row r="2335" spans="1:16" ht="144" x14ac:dyDescent="0.2">
      <c r="A2335" s="8" t="s">
        <v>250</v>
      </c>
      <c r="C2335" s="7" t="s">
        <v>4</v>
      </c>
      <c r="K2335" s="7" t="s">
        <v>3357</v>
      </c>
      <c r="L2335" s="9">
        <v>44992</v>
      </c>
      <c r="M2335" s="13">
        <v>0.37313657407407402</v>
      </c>
      <c r="N2335" s="14">
        <v>202000369644560</v>
      </c>
      <c r="P2335" t="str">
        <f t="shared" si="36"/>
        <v/>
      </c>
    </row>
    <row r="2336" spans="1:16" ht="16" x14ac:dyDescent="0.2">
      <c r="A2336" s="8" t="s">
        <v>699</v>
      </c>
      <c r="C2336" s="7" t="s">
        <v>2</v>
      </c>
      <c r="D2336" s="7" t="s">
        <v>3389</v>
      </c>
      <c r="E2336" s="7" t="str">
        <f>IF(OR(D2336="", D2336="___"),"", LEFT(D2336,FIND(" &gt;",D2336)-1))</f>
        <v>Success</v>
      </c>
      <c r="F2336" s="7" t="str">
        <f>IF(OR(E2336="Success",E2336="Qualified Success"),"Current",IF(E2336="Failure",IF(RIGHT(D2336,6)="Future","Future",IF(RIGHT(D2336,10)="Irrelevant","Irrelevant","Current")),""))</f>
        <v>Current</v>
      </c>
      <c r="G2336" s="7" t="str">
        <f>IF(OR(ISBLANK(D2336),D2336="Unclassifiable &gt;"),"",IF(ISNUMBER(SEARCH("Utterance",D2336)),"Utterance",IF(ISNUMBER(SEARCH("Response",D2336)),"Response",IF(ISNUMBER(SEARCH("Interaction",D2336)),"Interaction",IF(ISNUMBER(SEARCH("System",D2336)),"System","")))))</f>
        <v/>
      </c>
      <c r="H2336" s="7" t="str">
        <f>IF(G2336="Utterance", IF(ISNUMBER(SEARCH("Unrecognized",D2336)), "Unrecognized", IF(ISNUMBER(SEARCH("Mismatched",D2336)), "Mismatched", IF(ISNUMBER(SEARCH("False Positive",D2336)), "False Positive", "Irrelevant"))), "")</f>
        <v/>
      </c>
      <c r="J2336" s="7" t="s">
        <v>3741</v>
      </c>
      <c r="K2336" s="7" t="s">
        <v>3357</v>
      </c>
      <c r="L2336" s="9">
        <v>44992</v>
      </c>
      <c r="M2336" s="13">
        <v>0.37383101851851852</v>
      </c>
      <c r="N2336" s="14">
        <v>204440003506621</v>
      </c>
      <c r="O2336" s="7">
        <f>IF(LEN(TRIM($A2336))=0,0,LEN($A2336)-LEN(SUBSTITUTE($A2336," ",""))+1)</f>
        <v>2</v>
      </c>
      <c r="P2336">
        <f t="shared" si="36"/>
        <v>3411</v>
      </c>
    </row>
    <row r="2337" spans="1:16" ht="160" x14ac:dyDescent="0.2">
      <c r="A2337" s="8" t="s">
        <v>238</v>
      </c>
      <c r="C2337" s="7" t="s">
        <v>4</v>
      </c>
      <c r="K2337" s="7" t="s">
        <v>3357</v>
      </c>
      <c r="L2337" s="9">
        <v>44992</v>
      </c>
      <c r="M2337" s="13">
        <v>0.37383101851851852</v>
      </c>
      <c r="N2337" s="14">
        <v>204440003506621</v>
      </c>
      <c r="P2337" t="str">
        <f t="shared" si="36"/>
        <v/>
      </c>
    </row>
    <row r="2338" spans="1:16" ht="16" x14ac:dyDescent="0.2">
      <c r="A2338" s="8" t="s">
        <v>2450</v>
      </c>
      <c r="C2338" s="7" t="s">
        <v>2</v>
      </c>
      <c r="D2338" s="7" t="s">
        <v>3389</v>
      </c>
      <c r="E2338" s="7" t="str">
        <f>IF(OR(D2338="", D2338="___"),"", LEFT(D2338,FIND(" &gt;",D2338)-1))</f>
        <v>Success</v>
      </c>
      <c r="F2338" s="7" t="str">
        <f>IF(OR(E2338="Success",E2338="Qualified Success"),"Current",IF(E2338="Failure",IF(RIGHT(D2338,6)="Future","Future",IF(RIGHT(D2338,10)="Irrelevant","Irrelevant","Current")),""))</f>
        <v>Current</v>
      </c>
      <c r="G2338" s="7" t="str">
        <f>IF(OR(ISBLANK(D2338),D2338="Unclassifiable &gt;"),"",IF(ISNUMBER(SEARCH("Utterance",D2338)),"Utterance",IF(ISNUMBER(SEARCH("Response",D2338)),"Response",IF(ISNUMBER(SEARCH("Interaction",D2338)),"Interaction",IF(ISNUMBER(SEARCH("System",D2338)),"System","")))))</f>
        <v/>
      </c>
      <c r="H2338" s="7" t="str">
        <f>IF(G2338="Utterance", IF(ISNUMBER(SEARCH("Unrecognized",D2338)), "Unrecognized", IF(ISNUMBER(SEARCH("Mismatched",D2338)), "Mismatched", IF(ISNUMBER(SEARCH("False Positive",D2338)), "False Positive", "Irrelevant"))), "")</f>
        <v/>
      </c>
      <c r="J2338" s="7" t="s">
        <v>3741</v>
      </c>
      <c r="K2338" s="7" t="s">
        <v>3357</v>
      </c>
      <c r="L2338" s="9">
        <v>44992</v>
      </c>
      <c r="M2338" s="13">
        <v>0.37516203703703704</v>
      </c>
      <c r="N2338" s="14">
        <v>204440003506621</v>
      </c>
      <c r="O2338" s="7">
        <f>IF(LEN(TRIM($A2338))=0,0,LEN($A2338)-LEN(SUBSTITUTE($A2338," ",""))+1)</f>
        <v>3</v>
      </c>
      <c r="P2338">
        <f t="shared" si="36"/>
        <v>3411</v>
      </c>
    </row>
    <row r="2339" spans="1:16" ht="160" x14ac:dyDescent="0.2">
      <c r="A2339" s="8" t="s">
        <v>238</v>
      </c>
      <c r="C2339" s="7" t="s">
        <v>4</v>
      </c>
      <c r="K2339" s="7" t="s">
        <v>3357</v>
      </c>
      <c r="L2339" s="9">
        <v>44992</v>
      </c>
      <c r="M2339" s="13">
        <v>0.37516203703703704</v>
      </c>
      <c r="N2339" s="14">
        <v>204440003506621</v>
      </c>
      <c r="P2339" t="str">
        <f t="shared" si="36"/>
        <v/>
      </c>
    </row>
    <row r="2340" spans="1:16" ht="16" x14ac:dyDescent="0.2">
      <c r="A2340" s="8" t="s">
        <v>2130</v>
      </c>
      <c r="C2340" s="7" t="s">
        <v>2</v>
      </c>
      <c r="D2340" s="7" t="s">
        <v>3411</v>
      </c>
      <c r="E2340" s="7" t="str">
        <f>IF(OR(D2340="", D2340="___"),"", LEFT(D2340,FIND(" &gt;",D2340)-1))</f>
        <v>Qualified Success</v>
      </c>
      <c r="F2340" s="7" t="str">
        <f>IF(OR(E2340="Success",E2340="Qualified Success"),"Current",IF(E2340="Failure",IF(RIGHT(D2340,6)="Future","Future",IF(RIGHT(D2340,10)="Irrelevant","Irrelevant","Current")),""))</f>
        <v>Current</v>
      </c>
      <c r="G2340" s="7" t="str">
        <f>IF(OR(ISBLANK(D2340),D2340="Unclassifiable &gt;"),"",IF(ISNUMBER(SEARCH("Utterance",D2340)),"Utterance",IF(ISNUMBER(SEARCH("Response",D2340)),"Response",IF(ISNUMBER(SEARCH("Interaction",D2340)),"Interaction",IF(ISNUMBER(SEARCH("System",D2340)),"System","")))))</f>
        <v>Response</v>
      </c>
      <c r="H2340" s="7" t="str">
        <f>IF(G2340="Utterance", IF(ISNUMBER(SEARCH("Unrecognized",D2340)), "Unrecognized", IF(ISNUMBER(SEARCH("Mismatched",D2340)), "Mismatched", IF(ISNUMBER(SEARCH("False Positive",D2340)), "False Positive", "Irrelevant"))), "")</f>
        <v/>
      </c>
      <c r="J2340" s="7" t="s">
        <v>213</v>
      </c>
      <c r="K2340" s="7" t="s">
        <v>3357</v>
      </c>
      <c r="L2340" s="9">
        <v>44992</v>
      </c>
      <c r="M2340" s="13">
        <v>0.37563657407407408</v>
      </c>
      <c r="N2340" s="14">
        <v>204440003495416</v>
      </c>
      <c r="O2340" s="7">
        <f>IF(LEN(TRIM($A2340))=0,0,LEN($A2340)-LEN(SUBSTITUTE($A2340," ",""))+1)</f>
        <v>7</v>
      </c>
      <c r="P2340">
        <f t="shared" si="36"/>
        <v>201</v>
      </c>
    </row>
    <row r="2341" spans="1:16" ht="128" x14ac:dyDescent="0.2">
      <c r="A2341" s="8" t="s">
        <v>1862</v>
      </c>
      <c r="C2341" s="7" t="s">
        <v>4</v>
      </c>
      <c r="K2341" s="7" t="s">
        <v>3357</v>
      </c>
      <c r="L2341" s="9">
        <v>44992</v>
      </c>
      <c r="M2341" s="13">
        <v>0.37563657407407408</v>
      </c>
      <c r="N2341" s="14">
        <v>204440003495416</v>
      </c>
      <c r="P2341" t="str">
        <f t="shared" si="36"/>
        <v/>
      </c>
    </row>
    <row r="2342" spans="1:16" ht="16" x14ac:dyDescent="0.2">
      <c r="A2342" s="8" t="s">
        <v>313</v>
      </c>
      <c r="C2342" s="7" t="s">
        <v>2</v>
      </c>
      <c r="D2342" s="7" t="s">
        <v>3389</v>
      </c>
      <c r="E2342" s="7" t="str">
        <f>IF(OR(D2342="", D2342="___"),"", LEFT(D2342,FIND(" &gt;",D2342)-1))</f>
        <v>Success</v>
      </c>
      <c r="F2342" s="7" t="str">
        <f>IF(OR(E2342="Success",E2342="Qualified Success"),"Current",IF(E2342="Failure",IF(RIGHT(D2342,6)="Future","Future",IF(RIGHT(D2342,10)="Irrelevant","Irrelevant","Current")),""))</f>
        <v>Current</v>
      </c>
      <c r="G2342" s="7" t="str">
        <f>IF(OR(ISBLANK(D2342),D2342="Unclassifiable &gt;"),"",IF(ISNUMBER(SEARCH("Utterance",D2342)),"Utterance",IF(ISNUMBER(SEARCH("Response",D2342)),"Response",IF(ISNUMBER(SEARCH("Interaction",D2342)),"Interaction",IF(ISNUMBER(SEARCH("System",D2342)),"System","")))))</f>
        <v/>
      </c>
      <c r="H2342" s="7" t="str">
        <f>IF(G2342="Utterance", IF(ISNUMBER(SEARCH("Unrecognized",D2342)), "Unrecognized", IF(ISNUMBER(SEARCH("Mismatched",D2342)), "Mismatched", IF(ISNUMBER(SEARCH("False Positive",D2342)), "False Positive", "Irrelevant"))), "")</f>
        <v/>
      </c>
      <c r="J2342" s="7" t="s">
        <v>3741</v>
      </c>
      <c r="K2342" s="7" t="s">
        <v>3357</v>
      </c>
      <c r="L2342" s="9">
        <v>44992</v>
      </c>
      <c r="M2342" s="13">
        <v>0.3772800925925926</v>
      </c>
      <c r="N2342" s="14">
        <v>202000369644560</v>
      </c>
      <c r="O2342" s="7">
        <f>IF(LEN(TRIM($A2342))=0,0,LEN($A2342)-LEN(SUBSTITUTE($A2342," ",""))+1)</f>
        <v>3</v>
      </c>
      <c r="P2342">
        <f t="shared" si="36"/>
        <v>3411</v>
      </c>
    </row>
    <row r="2343" spans="1:16" ht="160" x14ac:dyDescent="0.2">
      <c r="A2343" s="8" t="s">
        <v>238</v>
      </c>
      <c r="C2343" s="7" t="s">
        <v>4</v>
      </c>
      <c r="K2343" s="7" t="s">
        <v>3357</v>
      </c>
      <c r="L2343" s="9">
        <v>44992</v>
      </c>
      <c r="M2343" s="13">
        <v>0.3772800925925926</v>
      </c>
      <c r="N2343" s="14">
        <v>202000369644560</v>
      </c>
      <c r="P2343" t="str">
        <f t="shared" si="36"/>
        <v/>
      </c>
    </row>
    <row r="2344" spans="1:16" ht="16" x14ac:dyDescent="0.2">
      <c r="A2344" s="8" t="s">
        <v>158</v>
      </c>
      <c r="C2344" s="7" t="s">
        <v>2</v>
      </c>
      <c r="D2344" s="7" t="s">
        <v>3389</v>
      </c>
      <c r="E2344" s="7" t="str">
        <f>IF(OR(D2344="", D2344="___"),"", LEFT(D2344,FIND(" &gt;",D2344)-1))</f>
        <v>Success</v>
      </c>
      <c r="F2344" s="7" t="str">
        <f>IF(OR(E2344="Success",E2344="Qualified Success"),"Current",IF(E2344="Failure",IF(RIGHT(D2344,6)="Future","Future",IF(RIGHT(D2344,10)="Irrelevant","Irrelevant","Current")),""))</f>
        <v>Current</v>
      </c>
      <c r="G2344" s="7" t="str">
        <f>IF(OR(ISBLANK(D2344),D2344="Unclassifiable &gt;"),"",IF(ISNUMBER(SEARCH("Utterance",D2344)),"Utterance",IF(ISNUMBER(SEARCH("Response",D2344)),"Response",IF(ISNUMBER(SEARCH("Interaction",D2344)),"Interaction",IF(ISNUMBER(SEARCH("System",D2344)),"System","")))))</f>
        <v/>
      </c>
      <c r="H2344" s="7" t="str">
        <f>IF(G2344="Utterance", IF(ISNUMBER(SEARCH("Unrecognized",D2344)), "Unrecognized", IF(ISNUMBER(SEARCH("Mismatched",D2344)), "Mismatched", IF(ISNUMBER(SEARCH("False Positive",D2344)), "False Positive", "Irrelevant"))), "")</f>
        <v/>
      </c>
      <c r="J2344" s="7" t="s">
        <v>3744</v>
      </c>
      <c r="K2344" s="7" t="s">
        <v>3357</v>
      </c>
      <c r="L2344" s="9">
        <v>44992</v>
      </c>
      <c r="M2344" s="13">
        <v>0.37747685185185187</v>
      </c>
      <c r="N2344" s="14">
        <v>202000429885200</v>
      </c>
      <c r="O2344" s="7">
        <f>IF(LEN(TRIM($A2344))=0,0,LEN($A2344)-LEN(SUBSTITUTE($A2344," ",""))+1)</f>
        <v>4</v>
      </c>
      <c r="P2344">
        <f t="shared" si="36"/>
        <v>3411</v>
      </c>
    </row>
    <row r="2345" spans="1:16" ht="128" x14ac:dyDescent="0.2">
      <c r="A2345" s="8" t="s">
        <v>1839</v>
      </c>
      <c r="C2345" s="7" t="s">
        <v>4</v>
      </c>
      <c r="K2345" s="7" t="s">
        <v>3357</v>
      </c>
      <c r="L2345" s="9">
        <v>44992</v>
      </c>
      <c r="M2345" s="13">
        <v>0.37747685185185187</v>
      </c>
      <c r="N2345" s="14">
        <v>202000429885200</v>
      </c>
      <c r="P2345" t="str">
        <f t="shared" si="36"/>
        <v/>
      </c>
    </row>
    <row r="2346" spans="1:16" ht="16" x14ac:dyDescent="0.2">
      <c r="A2346" s="8" t="s">
        <v>2927</v>
      </c>
      <c r="C2346" s="7" t="s">
        <v>2</v>
      </c>
      <c r="D2346" s="7" t="s">
        <v>3389</v>
      </c>
      <c r="E2346" s="7" t="str">
        <f>IF(OR(D2346="", D2346="___"),"", LEFT(D2346,FIND(" &gt;",D2346)-1))</f>
        <v>Success</v>
      </c>
      <c r="F2346" s="7" t="str">
        <f>IF(OR(E2346="Success",E2346="Qualified Success"),"Current",IF(E2346="Failure",IF(RIGHT(D2346,6)="Future","Future",IF(RIGHT(D2346,10)="Irrelevant","Irrelevant","Current")),""))</f>
        <v>Current</v>
      </c>
      <c r="G2346" s="7" t="str">
        <f>IF(OR(ISBLANK(D2346),D2346="Unclassifiable &gt;"),"",IF(ISNUMBER(SEARCH("Utterance",D2346)),"Utterance",IF(ISNUMBER(SEARCH("Response",D2346)),"Response",IF(ISNUMBER(SEARCH("Interaction",D2346)),"Interaction",IF(ISNUMBER(SEARCH("System",D2346)),"System","")))))</f>
        <v/>
      </c>
      <c r="H2346" s="7" t="str">
        <f>IF(G2346="Utterance", IF(ISNUMBER(SEARCH("Unrecognized",D2346)), "Unrecognized", IF(ISNUMBER(SEARCH("Mismatched",D2346)), "Mismatched", IF(ISNUMBER(SEARCH("False Positive",D2346)), "False Positive", "Irrelevant"))), "")</f>
        <v/>
      </c>
      <c r="J2346" s="7" t="s">
        <v>3758</v>
      </c>
      <c r="K2346" s="7" t="s">
        <v>3357</v>
      </c>
      <c r="L2346" s="9">
        <v>44992</v>
      </c>
      <c r="M2346" s="13">
        <v>0.38019675925925928</v>
      </c>
      <c r="N2346" s="14">
        <v>202000508738915</v>
      </c>
      <c r="O2346" s="7">
        <f>IF(LEN(TRIM($A2346))=0,0,LEN($A2346)-LEN(SUBSTITUTE($A2346," ",""))+1)</f>
        <v>2</v>
      </c>
      <c r="P2346">
        <f t="shared" si="36"/>
        <v>3411</v>
      </c>
    </row>
    <row r="2347" spans="1:16" ht="96" x14ac:dyDescent="0.2">
      <c r="A2347" s="8" t="s">
        <v>1885</v>
      </c>
      <c r="C2347" s="7" t="s">
        <v>4</v>
      </c>
      <c r="K2347" s="7" t="s">
        <v>3357</v>
      </c>
      <c r="L2347" s="9">
        <v>44992</v>
      </c>
      <c r="M2347" s="13">
        <v>0.38019675925925928</v>
      </c>
      <c r="N2347" s="14">
        <v>202000508738915</v>
      </c>
      <c r="P2347" t="str">
        <f t="shared" si="36"/>
        <v/>
      </c>
    </row>
    <row r="2348" spans="1:16" ht="16" x14ac:dyDescent="0.2">
      <c r="A2348" s="8" t="s">
        <v>2194</v>
      </c>
      <c r="C2348" s="7" t="s">
        <v>2</v>
      </c>
      <c r="D2348" s="7" t="s">
        <v>3391</v>
      </c>
      <c r="E2348" s="7" t="str">
        <f>IF(OR(D2348="", D2348="___"),"", LEFT(D2348,FIND(" &gt;",D2348)-1))</f>
        <v>Failure</v>
      </c>
      <c r="F2348" s="7" t="str">
        <f>IF(OR(E2348="Success",E2348="Qualified Success"),"Current",IF(E2348="Failure",IF(RIGHT(D2348,6)="Future","Future",IF(RIGHT(D2348,10)="Irrelevant","Irrelevant","Current")),""))</f>
        <v>Current</v>
      </c>
      <c r="G2348" s="7" t="str">
        <f>IF(OR(ISBLANK(D2348),D2348="Unclassifiable &gt;"),"",IF(ISNUMBER(SEARCH("Utterance",D2348)),"Utterance",IF(ISNUMBER(SEARCH("Response",D2348)),"Response",IF(ISNUMBER(SEARCH("Interaction",D2348)),"Interaction",IF(ISNUMBER(SEARCH("System",D2348)),"System","")))))</f>
        <v>Utterance</v>
      </c>
      <c r="H2348" s="7" t="str">
        <f>IF(G2348="Utterance", IF(ISNUMBER(SEARCH("Unrecognized",D2348)), "Unrecognized", IF(ISNUMBER(SEARCH("Mismatched",D2348)), "Mismatched", IF(ISNUMBER(SEARCH("False Positive",D2348)), "False Positive", "Irrelevant"))), "")</f>
        <v>Mismatched</v>
      </c>
      <c r="J2348" s="7" t="s">
        <v>3741</v>
      </c>
      <c r="K2348" s="7" t="s">
        <v>3357</v>
      </c>
      <c r="L2348" s="9">
        <v>44992</v>
      </c>
      <c r="M2348" s="13">
        <v>0.3822916666666667</v>
      </c>
      <c r="N2348" s="14">
        <v>204440003497225</v>
      </c>
      <c r="O2348" s="7">
        <f>IF(LEN(TRIM($A2348))=0,0,LEN($A2348)-LEN(SUBSTITUTE($A2348," ",""))+1)</f>
        <v>5</v>
      </c>
      <c r="P2348">
        <f t="shared" si="36"/>
        <v>705</v>
      </c>
    </row>
    <row r="2349" spans="1:16" ht="144" x14ac:dyDescent="0.2">
      <c r="A2349" s="8" t="s">
        <v>250</v>
      </c>
      <c r="C2349" s="7" t="s">
        <v>4</v>
      </c>
      <c r="K2349" s="7" t="s">
        <v>3357</v>
      </c>
      <c r="L2349" s="9">
        <v>44992</v>
      </c>
      <c r="M2349" s="13">
        <v>0.38231481481481483</v>
      </c>
      <c r="N2349" s="14">
        <v>204440003497225</v>
      </c>
      <c r="P2349" t="str">
        <f t="shared" si="36"/>
        <v/>
      </c>
    </row>
    <row r="2350" spans="1:16" ht="16" x14ac:dyDescent="0.2">
      <c r="A2350" s="8" t="s">
        <v>311</v>
      </c>
      <c r="C2350" s="7" t="s">
        <v>2</v>
      </c>
      <c r="D2350" s="7" t="s">
        <v>3391</v>
      </c>
      <c r="E2350" s="7" t="str">
        <f>IF(OR(D2350="", D2350="___"),"", LEFT(D2350,FIND(" &gt;",D2350)-1))</f>
        <v>Failure</v>
      </c>
      <c r="F2350" s="7" t="str">
        <f>IF(OR(E2350="Success",E2350="Qualified Success"),"Current",IF(E2350="Failure",IF(RIGHT(D2350,6)="Future","Future",IF(RIGHT(D2350,10)="Irrelevant","Irrelevant","Current")),""))</f>
        <v>Current</v>
      </c>
      <c r="G2350" s="7" t="str">
        <f>IF(OR(ISBLANK(D2350),D2350="Unclassifiable &gt;"),"",IF(ISNUMBER(SEARCH("Utterance",D2350)),"Utterance",IF(ISNUMBER(SEARCH("Response",D2350)),"Response",IF(ISNUMBER(SEARCH("Interaction",D2350)),"Interaction",IF(ISNUMBER(SEARCH("System",D2350)),"System","")))))</f>
        <v>Utterance</v>
      </c>
      <c r="H2350" s="7" t="str">
        <f>IF(G2350="Utterance", IF(ISNUMBER(SEARCH("Unrecognized",D2350)), "Unrecognized", IF(ISNUMBER(SEARCH("Mismatched",D2350)), "Mismatched", IF(ISNUMBER(SEARCH("False Positive",D2350)), "False Positive", "Irrelevant"))), "")</f>
        <v>Mismatched</v>
      </c>
      <c r="J2350" s="7" t="s">
        <v>3743</v>
      </c>
      <c r="K2350" s="7" t="s">
        <v>3357</v>
      </c>
      <c r="L2350" s="9">
        <v>44992</v>
      </c>
      <c r="M2350" s="13">
        <v>0.38252314814814814</v>
      </c>
      <c r="N2350" s="14">
        <v>204440003497225</v>
      </c>
      <c r="O2350" s="7">
        <f>IF(LEN(TRIM($A2350))=0,0,LEN($A2350)-LEN(SUBSTITUTE($A2350," ",""))+1)</f>
        <v>4</v>
      </c>
      <c r="P2350">
        <f t="shared" si="36"/>
        <v>705</v>
      </c>
    </row>
    <row r="2351" spans="1:16" ht="32" x14ac:dyDescent="0.2">
      <c r="A2351" s="8" t="s">
        <v>312</v>
      </c>
      <c r="C2351" s="7" t="s">
        <v>4</v>
      </c>
      <c r="K2351" s="7" t="s">
        <v>3357</v>
      </c>
      <c r="L2351" s="9">
        <v>44992</v>
      </c>
      <c r="M2351" s="13">
        <v>0.38252314814814814</v>
      </c>
      <c r="N2351" s="14">
        <v>204440003497225</v>
      </c>
      <c r="P2351" t="str">
        <f t="shared" si="36"/>
        <v/>
      </c>
    </row>
    <row r="2352" spans="1:16" ht="16" x14ac:dyDescent="0.2">
      <c r="A2352" s="8" t="s">
        <v>2191</v>
      </c>
      <c r="C2352" s="7" t="s">
        <v>2</v>
      </c>
      <c r="D2352" s="7" t="s">
        <v>3389</v>
      </c>
      <c r="E2352" s="7" t="str">
        <f>IF(OR(D2352="", D2352="___"),"", LEFT(D2352,FIND(" &gt;",D2352)-1))</f>
        <v>Success</v>
      </c>
      <c r="F2352" s="7" t="str">
        <f>IF(OR(E2352="Success",E2352="Qualified Success"),"Current",IF(E2352="Failure",IF(RIGHT(D2352,6)="Future","Future",IF(RIGHT(D2352,10)="Irrelevant","Irrelevant","Current")),""))</f>
        <v>Current</v>
      </c>
      <c r="G2352" s="7" t="str">
        <f>IF(OR(ISBLANK(D2352),D2352="Unclassifiable &gt;"),"",IF(ISNUMBER(SEARCH("Utterance",D2352)),"Utterance",IF(ISNUMBER(SEARCH("Response",D2352)),"Response",IF(ISNUMBER(SEARCH("Interaction",D2352)),"Interaction",IF(ISNUMBER(SEARCH("System",D2352)),"System","")))))</f>
        <v/>
      </c>
      <c r="H2352" s="7" t="str">
        <f>IF(G2352="Utterance", IF(ISNUMBER(SEARCH("Unrecognized",D2352)), "Unrecognized", IF(ISNUMBER(SEARCH("Mismatched",D2352)), "Mismatched", IF(ISNUMBER(SEARCH("False Positive",D2352)), "False Positive", "Irrelevant"))), "")</f>
        <v/>
      </c>
      <c r="J2352" s="7" t="s">
        <v>3741</v>
      </c>
      <c r="K2352" s="7" t="s">
        <v>3357</v>
      </c>
      <c r="L2352" s="9">
        <v>44992</v>
      </c>
      <c r="M2352" s="13">
        <v>0.3835069444444445</v>
      </c>
      <c r="N2352" s="14">
        <v>204440003497225</v>
      </c>
      <c r="O2352" s="7">
        <f>IF(LEN(TRIM($A2352))=0,0,LEN($A2352)-LEN(SUBSTITUTE($A2352," ",""))+1)</f>
        <v>3</v>
      </c>
      <c r="P2352">
        <f t="shared" si="36"/>
        <v>3411</v>
      </c>
    </row>
    <row r="2353" spans="1:16" ht="64" x14ac:dyDescent="0.2">
      <c r="A2353" s="8" t="s">
        <v>327</v>
      </c>
      <c r="C2353" s="7" t="s">
        <v>4</v>
      </c>
      <c r="K2353" s="7" t="s">
        <v>3357</v>
      </c>
      <c r="L2353" s="9">
        <v>44992</v>
      </c>
      <c r="M2353" s="13">
        <v>0.3835069444444445</v>
      </c>
      <c r="N2353" s="14">
        <v>204440003497225</v>
      </c>
      <c r="P2353" t="str">
        <f t="shared" si="36"/>
        <v/>
      </c>
    </row>
    <row r="2354" spans="1:16" ht="16" x14ac:dyDescent="0.2">
      <c r="A2354" s="8" t="s">
        <v>2031</v>
      </c>
      <c r="C2354" s="7" t="s">
        <v>2</v>
      </c>
      <c r="D2354" s="7" t="s">
        <v>3389</v>
      </c>
      <c r="E2354" s="7" t="str">
        <f>IF(OR(D2354="", D2354="___"),"", LEFT(D2354,FIND(" &gt;",D2354)-1))</f>
        <v>Success</v>
      </c>
      <c r="F2354" s="7" t="str">
        <f>IF(OR(E2354="Success",E2354="Qualified Success"),"Current",IF(E2354="Failure",IF(RIGHT(D2354,6)="Future","Future",IF(RIGHT(D2354,10)="Irrelevant","Irrelevant","Current")),""))</f>
        <v>Current</v>
      </c>
      <c r="G2354" s="7" t="str">
        <f>IF(OR(ISBLANK(D2354),D2354="Unclassifiable &gt;"),"",IF(ISNUMBER(SEARCH("Utterance",D2354)),"Utterance",IF(ISNUMBER(SEARCH("Response",D2354)),"Response",IF(ISNUMBER(SEARCH("Interaction",D2354)),"Interaction",IF(ISNUMBER(SEARCH("System",D2354)),"System","")))))</f>
        <v/>
      </c>
      <c r="H2354" s="7" t="str">
        <f>IF(G2354="Utterance", IF(ISNUMBER(SEARCH("Unrecognized",D2354)), "Unrecognized", IF(ISNUMBER(SEARCH("Mismatched",D2354)), "Mismatched", IF(ISNUMBER(SEARCH("False Positive",D2354)), "False Positive", "Irrelevant"))), "")</f>
        <v/>
      </c>
      <c r="J2354" s="7" t="s">
        <v>3749</v>
      </c>
      <c r="K2354" s="7" t="s">
        <v>3357</v>
      </c>
      <c r="L2354" s="9">
        <v>44992</v>
      </c>
      <c r="M2354" s="13">
        <v>0.38407407407407407</v>
      </c>
      <c r="N2354" s="14">
        <v>513001913492961</v>
      </c>
      <c r="O2354" s="7">
        <f>IF(LEN(TRIM($A2354))=0,0,LEN($A2354)-LEN(SUBSTITUTE($A2354," ",""))+1)</f>
        <v>2</v>
      </c>
      <c r="P2354">
        <f t="shared" si="36"/>
        <v>3411</v>
      </c>
    </row>
    <row r="2355" spans="1:16" ht="144" x14ac:dyDescent="0.2">
      <c r="A2355" s="8" t="s">
        <v>272</v>
      </c>
      <c r="C2355" s="7" t="s">
        <v>4</v>
      </c>
      <c r="K2355" s="7" t="s">
        <v>3357</v>
      </c>
      <c r="L2355" s="9">
        <v>44992</v>
      </c>
      <c r="M2355" s="13">
        <v>0.38408564814814811</v>
      </c>
      <c r="N2355" s="14">
        <v>513001913492961</v>
      </c>
      <c r="P2355" t="str">
        <f t="shared" si="36"/>
        <v/>
      </c>
    </row>
    <row r="2356" spans="1:16" ht="16" x14ac:dyDescent="0.2">
      <c r="A2356" s="8" t="s">
        <v>3064</v>
      </c>
      <c r="C2356" s="7" t="s">
        <v>2</v>
      </c>
      <c r="D2356" s="7" t="s">
        <v>3391</v>
      </c>
      <c r="E2356" s="7" t="str">
        <f>IF(OR(D2356="", D2356="___"),"", LEFT(D2356,FIND(" &gt;",D2356)-1))</f>
        <v>Failure</v>
      </c>
      <c r="F2356" s="7" t="str">
        <f>IF(OR(E2356="Success",E2356="Qualified Success"),"Current",IF(E2356="Failure",IF(RIGHT(D2356,6)="Future","Future",IF(RIGHT(D2356,10)="Irrelevant","Irrelevant","Current")),""))</f>
        <v>Current</v>
      </c>
      <c r="G2356" s="7" t="str">
        <f>IF(OR(ISBLANK(D2356),D2356="Unclassifiable &gt;"),"",IF(ISNUMBER(SEARCH("Utterance",D2356)),"Utterance",IF(ISNUMBER(SEARCH("Response",D2356)),"Response",IF(ISNUMBER(SEARCH("Interaction",D2356)),"Interaction",IF(ISNUMBER(SEARCH("System",D2356)),"System","")))))</f>
        <v>Utterance</v>
      </c>
      <c r="H2356" s="7" t="str">
        <f>IF(G2356="Utterance", IF(ISNUMBER(SEARCH("Unrecognized",D2356)), "Unrecognized", IF(ISNUMBER(SEARCH("Mismatched",D2356)), "Mismatched", IF(ISNUMBER(SEARCH("False Positive",D2356)), "False Positive", "Irrelevant"))), "")</f>
        <v>Mismatched</v>
      </c>
      <c r="J2356" s="7" t="s">
        <v>213</v>
      </c>
      <c r="K2356" s="7" t="s">
        <v>3357</v>
      </c>
      <c r="L2356" s="9">
        <v>44992</v>
      </c>
      <c r="M2356" s="13">
        <v>0.38421296296296298</v>
      </c>
      <c r="N2356" s="14">
        <v>513001913492961</v>
      </c>
      <c r="O2356" s="7">
        <f>IF(LEN(TRIM($A2356))=0,0,LEN($A2356)-LEN(SUBSTITUTE($A2356," ",""))+1)</f>
        <v>5</v>
      </c>
      <c r="P2356">
        <f t="shared" si="36"/>
        <v>705</v>
      </c>
    </row>
    <row r="2357" spans="1:16" ht="144" x14ac:dyDescent="0.2">
      <c r="A2357" s="8" t="s">
        <v>272</v>
      </c>
      <c r="C2357" s="7" t="s">
        <v>4</v>
      </c>
      <c r="K2357" s="7" t="s">
        <v>3357</v>
      </c>
      <c r="L2357" s="9">
        <v>44992</v>
      </c>
      <c r="M2357" s="13">
        <v>0.38422453703703702</v>
      </c>
      <c r="N2357" s="14">
        <v>513001913492961</v>
      </c>
      <c r="P2357" t="str">
        <f t="shared" si="36"/>
        <v/>
      </c>
    </row>
    <row r="2358" spans="1:16" ht="16" x14ac:dyDescent="0.2">
      <c r="A2358" s="8" t="s">
        <v>3065</v>
      </c>
      <c r="C2358" s="7" t="s">
        <v>2</v>
      </c>
      <c r="D2358" s="7" t="s">
        <v>3389</v>
      </c>
      <c r="E2358" s="7" t="str">
        <f>IF(OR(D2358="", D2358="___"),"", LEFT(D2358,FIND(" &gt;",D2358)-1))</f>
        <v>Success</v>
      </c>
      <c r="F2358" s="7" t="str">
        <f>IF(OR(E2358="Success",E2358="Qualified Success"),"Current",IF(E2358="Failure",IF(RIGHT(D2358,6)="Future","Future",IF(RIGHT(D2358,10)="Irrelevant","Irrelevant","Current")),""))</f>
        <v>Current</v>
      </c>
      <c r="G2358" s="7" t="str">
        <f>IF(OR(ISBLANK(D2358),D2358="Unclassifiable &gt;"),"",IF(ISNUMBER(SEARCH("Utterance",D2358)),"Utterance",IF(ISNUMBER(SEARCH("Response",D2358)),"Response",IF(ISNUMBER(SEARCH("Interaction",D2358)),"Interaction",IF(ISNUMBER(SEARCH("System",D2358)),"System","")))))</f>
        <v/>
      </c>
      <c r="H2358" s="7" t="str">
        <f>IF(G2358="Utterance", IF(ISNUMBER(SEARCH("Unrecognized",D2358)), "Unrecognized", IF(ISNUMBER(SEARCH("Mismatched",D2358)), "Mismatched", IF(ISNUMBER(SEARCH("False Positive",D2358)), "False Positive", "Irrelevant"))), "")</f>
        <v/>
      </c>
      <c r="J2358" s="7" t="s">
        <v>213</v>
      </c>
      <c r="K2358" s="7" t="s">
        <v>3357</v>
      </c>
      <c r="L2358" s="9">
        <v>44992</v>
      </c>
      <c r="M2358" s="13">
        <v>0.38431712962962966</v>
      </c>
      <c r="N2358" s="14">
        <v>513001913492961</v>
      </c>
      <c r="O2358" s="7">
        <f>IF(LEN(TRIM($A2358))=0,0,LEN($A2358)-LEN(SUBSTITUTE($A2358," ",""))+1)</f>
        <v>3</v>
      </c>
      <c r="P2358">
        <f t="shared" si="36"/>
        <v>3411</v>
      </c>
    </row>
    <row r="2359" spans="1:16" ht="112" x14ac:dyDescent="0.2">
      <c r="A2359" s="8" t="s">
        <v>1841</v>
      </c>
      <c r="C2359" s="7" t="s">
        <v>4</v>
      </c>
      <c r="K2359" s="7" t="s">
        <v>3357</v>
      </c>
      <c r="L2359" s="9">
        <v>44992</v>
      </c>
      <c r="M2359" s="13">
        <v>0.3843287037037037</v>
      </c>
      <c r="N2359" s="14">
        <v>513001913492961</v>
      </c>
      <c r="P2359" t="str">
        <f t="shared" si="36"/>
        <v/>
      </c>
    </row>
    <row r="2360" spans="1:16" ht="16" x14ac:dyDescent="0.2">
      <c r="A2360" s="8" t="s">
        <v>3041</v>
      </c>
      <c r="C2360" s="7" t="s">
        <v>2</v>
      </c>
      <c r="D2360" s="7" t="s">
        <v>3389</v>
      </c>
      <c r="E2360" s="7" t="str">
        <f>IF(OR(D2360="", D2360="___"),"", LEFT(D2360,FIND(" &gt;",D2360)-1))</f>
        <v>Success</v>
      </c>
      <c r="F2360" s="7" t="str">
        <f>IF(OR(E2360="Success",E2360="Qualified Success"),"Current",IF(E2360="Failure",IF(RIGHT(D2360,6)="Future","Future",IF(RIGHT(D2360,10)="Irrelevant","Irrelevant","Current")),""))</f>
        <v>Current</v>
      </c>
      <c r="G2360" s="7" t="str">
        <f>IF(OR(ISBLANK(D2360),D2360="Unclassifiable &gt;"),"",IF(ISNUMBER(SEARCH("Utterance",D2360)),"Utterance",IF(ISNUMBER(SEARCH("Response",D2360)),"Response",IF(ISNUMBER(SEARCH("Interaction",D2360)),"Interaction",IF(ISNUMBER(SEARCH("System",D2360)),"System","")))))</f>
        <v/>
      </c>
      <c r="H2360" s="7" t="str">
        <f>IF(G2360="Utterance", IF(ISNUMBER(SEARCH("Unrecognized",D2360)), "Unrecognized", IF(ISNUMBER(SEARCH("Mismatched",D2360)), "Mismatched", IF(ISNUMBER(SEARCH("False Positive",D2360)), "False Positive", "Irrelevant"))), "")</f>
        <v/>
      </c>
      <c r="J2360" s="7" t="s">
        <v>3750</v>
      </c>
      <c r="K2360" s="7" t="s">
        <v>3357</v>
      </c>
      <c r="L2360" s="9">
        <v>44992</v>
      </c>
      <c r="M2360" s="13">
        <v>0.38494212962962965</v>
      </c>
      <c r="N2360" s="14">
        <v>513001592661605</v>
      </c>
      <c r="O2360" s="7">
        <f>IF(LEN(TRIM($A2360))=0,0,LEN($A2360)-LEN(SUBSTITUTE($A2360," ",""))+1)</f>
        <v>5</v>
      </c>
      <c r="P2360">
        <f t="shared" si="36"/>
        <v>3411</v>
      </c>
    </row>
    <row r="2361" spans="1:16" ht="144" x14ac:dyDescent="0.2">
      <c r="A2361" s="8" t="s">
        <v>1910</v>
      </c>
      <c r="C2361" s="7" t="s">
        <v>4</v>
      </c>
      <c r="K2361" s="7" t="s">
        <v>3357</v>
      </c>
      <c r="L2361" s="9">
        <v>44992</v>
      </c>
      <c r="M2361" s="13">
        <v>0.38495370370370369</v>
      </c>
      <c r="N2361" s="14">
        <v>513001592661605</v>
      </c>
      <c r="P2361" t="str">
        <f t="shared" si="36"/>
        <v/>
      </c>
    </row>
    <row r="2362" spans="1:16" ht="16" x14ac:dyDescent="0.2">
      <c r="A2362" s="8" t="s">
        <v>2426</v>
      </c>
      <c r="C2362" s="7" t="s">
        <v>2</v>
      </c>
      <c r="D2362" s="7" t="s">
        <v>3389</v>
      </c>
      <c r="E2362" s="7" t="str">
        <f>IF(OR(D2362="", D2362="___"),"", LEFT(D2362,FIND(" &gt;",D2362)-1))</f>
        <v>Success</v>
      </c>
      <c r="F2362" s="7" t="str">
        <f>IF(OR(E2362="Success",E2362="Qualified Success"),"Current",IF(E2362="Failure",IF(RIGHT(D2362,6)="Future","Future",IF(RIGHT(D2362,10)="Irrelevant","Irrelevant","Current")),""))</f>
        <v>Current</v>
      </c>
      <c r="G2362" s="7" t="str">
        <f>IF(OR(ISBLANK(D2362),D2362="Unclassifiable &gt;"),"",IF(ISNUMBER(SEARCH("Utterance",D2362)),"Utterance",IF(ISNUMBER(SEARCH("Response",D2362)),"Response",IF(ISNUMBER(SEARCH("Interaction",D2362)),"Interaction",IF(ISNUMBER(SEARCH("System",D2362)),"System","")))))</f>
        <v/>
      </c>
      <c r="H2362" s="7" t="str">
        <f>IF(G2362="Utterance", IF(ISNUMBER(SEARCH("Unrecognized",D2362)), "Unrecognized", IF(ISNUMBER(SEARCH("Mismatched",D2362)), "Mismatched", IF(ISNUMBER(SEARCH("False Positive",D2362)), "False Positive", "Irrelevant"))), "")</f>
        <v/>
      </c>
      <c r="J2362" s="7" t="s">
        <v>213</v>
      </c>
      <c r="K2362" s="7" t="s">
        <v>3357</v>
      </c>
      <c r="L2362" s="9">
        <v>44992</v>
      </c>
      <c r="M2362" s="13">
        <v>0.38571759259259258</v>
      </c>
      <c r="N2362" s="14">
        <v>204440003509394</v>
      </c>
      <c r="O2362" s="7">
        <f>IF(LEN(TRIM($A2362))=0,0,LEN($A2362)-LEN(SUBSTITUTE($A2362," ",""))+1)</f>
        <v>3</v>
      </c>
      <c r="P2362">
        <f t="shared" si="36"/>
        <v>3411</v>
      </c>
    </row>
    <row r="2363" spans="1:16" ht="112" x14ac:dyDescent="0.2">
      <c r="A2363" s="8" t="s">
        <v>1841</v>
      </c>
      <c r="C2363" s="7" t="s">
        <v>4</v>
      </c>
      <c r="K2363" s="7" t="s">
        <v>3357</v>
      </c>
      <c r="L2363" s="9">
        <v>44992</v>
      </c>
      <c r="M2363" s="13">
        <v>0.38571759259259258</v>
      </c>
      <c r="N2363" s="14">
        <v>204440003509394</v>
      </c>
      <c r="P2363" t="str">
        <f t="shared" si="36"/>
        <v/>
      </c>
    </row>
    <row r="2364" spans="1:16" ht="16" x14ac:dyDescent="0.2">
      <c r="A2364" s="8" t="s">
        <v>440</v>
      </c>
      <c r="C2364" s="7" t="s">
        <v>2</v>
      </c>
      <c r="D2364" s="7" t="s">
        <v>3389</v>
      </c>
      <c r="E2364" s="7" t="str">
        <f>IF(OR(D2364="", D2364="___"),"", LEFT(D2364,FIND(" &gt;",D2364)-1))</f>
        <v>Success</v>
      </c>
      <c r="F2364" s="7" t="str">
        <f>IF(OR(E2364="Success",E2364="Qualified Success"),"Current",IF(E2364="Failure",IF(RIGHT(D2364,6)="Future","Future",IF(RIGHT(D2364,10)="Irrelevant","Irrelevant","Current")),""))</f>
        <v>Current</v>
      </c>
      <c r="G2364" s="7" t="str">
        <f>IF(OR(ISBLANK(D2364),D2364="Unclassifiable &gt;"),"",IF(ISNUMBER(SEARCH("Utterance",D2364)),"Utterance",IF(ISNUMBER(SEARCH("Response",D2364)),"Response",IF(ISNUMBER(SEARCH("Interaction",D2364)),"Interaction",IF(ISNUMBER(SEARCH("System",D2364)),"System","")))))</f>
        <v/>
      </c>
      <c r="H2364" s="7" t="str">
        <f>IF(G2364="Utterance", IF(ISNUMBER(SEARCH("Unrecognized",D2364)), "Unrecognized", IF(ISNUMBER(SEARCH("Mismatched",D2364)), "Mismatched", IF(ISNUMBER(SEARCH("False Positive",D2364)), "False Positive", "Irrelevant"))), "")</f>
        <v/>
      </c>
      <c r="J2364" s="7" t="s">
        <v>3743</v>
      </c>
      <c r="K2364" s="7" t="s">
        <v>3357</v>
      </c>
      <c r="L2364" s="9">
        <v>44992</v>
      </c>
      <c r="M2364" s="13">
        <v>0.38708333333333328</v>
      </c>
      <c r="N2364" s="14">
        <v>513003520403450</v>
      </c>
      <c r="O2364" s="7">
        <f>IF(LEN(TRIM($A2364))=0,0,LEN($A2364)-LEN(SUBSTITUTE($A2364," ",""))+1)</f>
        <v>2</v>
      </c>
      <c r="P2364">
        <f t="shared" si="36"/>
        <v>3411</v>
      </c>
    </row>
    <row r="2365" spans="1:16" ht="144" x14ac:dyDescent="0.2">
      <c r="A2365" s="8" t="s">
        <v>250</v>
      </c>
      <c r="C2365" s="7" t="s">
        <v>4</v>
      </c>
      <c r="K2365" s="7" t="s">
        <v>3357</v>
      </c>
      <c r="L2365" s="9">
        <v>44992</v>
      </c>
      <c r="M2365" s="13">
        <v>0.38708333333333328</v>
      </c>
      <c r="N2365" s="14">
        <v>513003520403450</v>
      </c>
      <c r="P2365" t="str">
        <f t="shared" si="36"/>
        <v/>
      </c>
    </row>
    <row r="2366" spans="1:16" ht="16" x14ac:dyDescent="0.2">
      <c r="A2366" s="8" t="s">
        <v>302</v>
      </c>
      <c r="B2366" s="7" t="s">
        <v>3487</v>
      </c>
      <c r="C2366" s="7" t="s">
        <v>2</v>
      </c>
      <c r="D2366" s="7" t="s">
        <v>3389</v>
      </c>
      <c r="E2366" s="7" t="str">
        <f>IF(OR(D2366="", D2366="___"),"", LEFT(D2366,FIND(" &gt;",D2366)-1))</f>
        <v>Success</v>
      </c>
      <c r="F2366" s="7" t="str">
        <f>IF(OR(E2366="Success",E2366="Qualified Success"),"Current",IF(E2366="Failure",IF(RIGHT(D2366,6)="Future","Future",IF(RIGHT(D2366,10)="Irrelevant","Irrelevant","Current")),""))</f>
        <v>Current</v>
      </c>
      <c r="G2366" s="7" t="str">
        <f>IF(OR(ISBLANK(D2366),D2366="Unclassifiable &gt;"),"",IF(ISNUMBER(SEARCH("Utterance",D2366)),"Utterance",IF(ISNUMBER(SEARCH("Response",D2366)),"Response",IF(ISNUMBER(SEARCH("Interaction",D2366)),"Interaction",IF(ISNUMBER(SEARCH("System",D2366)),"System","")))))</f>
        <v/>
      </c>
      <c r="H2366" s="7" t="str">
        <f>IF(G2366="Utterance", IF(ISNUMBER(SEARCH("Unrecognized",D2366)), "Unrecognized", IF(ISNUMBER(SEARCH("Mismatched",D2366)), "Mismatched", IF(ISNUMBER(SEARCH("False Positive",D2366)), "False Positive", "Irrelevant"))), "")</f>
        <v/>
      </c>
      <c r="J2366" s="7" t="s">
        <v>3428</v>
      </c>
      <c r="K2366" s="7" t="s">
        <v>3357</v>
      </c>
      <c r="L2366" s="9">
        <v>44992</v>
      </c>
      <c r="M2366" s="13">
        <v>0.38719907407407406</v>
      </c>
      <c r="N2366" s="14">
        <v>513002127487869</v>
      </c>
      <c r="O2366" s="7">
        <f>IF(LEN(TRIM($A2366))=0,0,LEN($A2366)-LEN(SUBSTITUTE($A2366," ",""))+1)</f>
        <v>3</v>
      </c>
      <c r="P2366">
        <f t="shared" si="36"/>
        <v>3411</v>
      </c>
    </row>
    <row r="2367" spans="1:16" ht="64" x14ac:dyDescent="0.2">
      <c r="A2367" s="8" t="s">
        <v>220</v>
      </c>
      <c r="C2367" s="7" t="s">
        <v>4</v>
      </c>
      <c r="K2367" s="7" t="s">
        <v>3357</v>
      </c>
      <c r="L2367" s="9">
        <v>44992</v>
      </c>
      <c r="M2367" s="13">
        <v>0.38719907407407406</v>
      </c>
      <c r="N2367" s="14">
        <v>513002127487869</v>
      </c>
      <c r="P2367" t="str">
        <f t="shared" si="36"/>
        <v/>
      </c>
    </row>
    <row r="2368" spans="1:16" ht="16" x14ac:dyDescent="0.2">
      <c r="A2368" s="8" t="s">
        <v>2984</v>
      </c>
      <c r="C2368" s="7" t="s">
        <v>2</v>
      </c>
      <c r="D2368" s="7" t="s">
        <v>3391</v>
      </c>
      <c r="E2368" s="7" t="str">
        <f>IF(OR(D2368="", D2368="___"),"", LEFT(D2368,FIND(" &gt;",D2368)-1))</f>
        <v>Failure</v>
      </c>
      <c r="F2368" s="7" t="str">
        <f>IF(OR(E2368="Success",E2368="Qualified Success"),"Current",IF(E2368="Failure",IF(RIGHT(D2368,6)="Future","Future",IF(RIGHT(D2368,10)="Irrelevant","Irrelevant","Current")),""))</f>
        <v>Current</v>
      </c>
      <c r="G2368" s="7" t="str">
        <f>IF(OR(ISBLANK(D2368),D2368="Unclassifiable &gt;"),"",IF(ISNUMBER(SEARCH("Utterance",D2368)),"Utterance",IF(ISNUMBER(SEARCH("Response",D2368)),"Response",IF(ISNUMBER(SEARCH("Interaction",D2368)),"Interaction",IF(ISNUMBER(SEARCH("System",D2368)),"System","")))))</f>
        <v>Utterance</v>
      </c>
      <c r="H2368" s="7" t="str">
        <f>IF(G2368="Utterance", IF(ISNUMBER(SEARCH("Unrecognized",D2368)), "Unrecognized", IF(ISNUMBER(SEARCH("Mismatched",D2368)), "Mismatched", IF(ISNUMBER(SEARCH("False Positive",D2368)), "False Positive", "Irrelevant"))), "")</f>
        <v>Mismatched</v>
      </c>
      <c r="J2368" s="7" t="s">
        <v>3741</v>
      </c>
      <c r="K2368" s="7" t="s">
        <v>3357</v>
      </c>
      <c r="L2368" s="9">
        <v>44992</v>
      </c>
      <c r="M2368" s="13">
        <v>0.3875231481481482</v>
      </c>
      <c r="N2368" s="14">
        <v>202000751727769</v>
      </c>
      <c r="O2368" s="7">
        <f>IF(LEN(TRIM($A2368))=0,0,LEN($A2368)-LEN(SUBSTITUTE($A2368," ",""))+1)</f>
        <v>22</v>
      </c>
      <c r="P2368">
        <f t="shared" si="36"/>
        <v>705</v>
      </c>
    </row>
    <row r="2369" spans="1:16" ht="112" x14ac:dyDescent="0.2">
      <c r="A2369" s="8" t="s">
        <v>1893</v>
      </c>
      <c r="C2369" s="7" t="s">
        <v>4</v>
      </c>
      <c r="K2369" s="7" t="s">
        <v>3357</v>
      </c>
      <c r="L2369" s="9">
        <v>44992</v>
      </c>
      <c r="M2369" s="13">
        <v>0.3875231481481482</v>
      </c>
      <c r="N2369" s="14">
        <v>202000751727769</v>
      </c>
      <c r="P2369" t="str">
        <f t="shared" si="36"/>
        <v/>
      </c>
    </row>
    <row r="2370" spans="1:16" ht="16" x14ac:dyDescent="0.2">
      <c r="A2370" s="8" t="s">
        <v>223</v>
      </c>
      <c r="B2370" s="7" t="s">
        <v>3487</v>
      </c>
      <c r="C2370" s="7" t="s">
        <v>2</v>
      </c>
      <c r="D2370" s="7" t="s">
        <v>3389</v>
      </c>
      <c r="E2370" s="7" t="str">
        <f>IF(OR(D2370="", D2370="___"),"", LEFT(D2370,FIND(" &gt;",D2370)-1))</f>
        <v>Success</v>
      </c>
      <c r="F2370" s="7" t="str">
        <f>IF(OR(E2370="Success",E2370="Qualified Success"),"Current",IF(E2370="Failure",IF(RIGHT(D2370,6)="Future","Future",IF(RIGHT(D2370,10)="Irrelevant","Irrelevant","Current")),""))</f>
        <v>Current</v>
      </c>
      <c r="G2370" s="7" t="str">
        <f>IF(OR(ISBLANK(D2370),D2370="Unclassifiable &gt;"),"",IF(ISNUMBER(SEARCH("Utterance",D2370)),"Utterance",IF(ISNUMBER(SEARCH("Response",D2370)),"Response",IF(ISNUMBER(SEARCH("Interaction",D2370)),"Interaction",IF(ISNUMBER(SEARCH("System",D2370)),"System","")))))</f>
        <v/>
      </c>
      <c r="H2370" s="7" t="str">
        <f>IF(G2370="Utterance", IF(ISNUMBER(SEARCH("Unrecognized",D2370)), "Unrecognized", IF(ISNUMBER(SEARCH("Mismatched",D2370)), "Mismatched", IF(ISNUMBER(SEARCH("False Positive",D2370)), "False Positive", "Irrelevant"))), "")</f>
        <v/>
      </c>
      <c r="J2370" s="7" t="s">
        <v>3744</v>
      </c>
      <c r="K2370" s="7" t="s">
        <v>3357</v>
      </c>
      <c r="L2370" s="9">
        <v>44992</v>
      </c>
      <c r="M2370" s="13">
        <v>0.38950231481481484</v>
      </c>
      <c r="N2370" s="14">
        <v>513002455887123</v>
      </c>
      <c r="O2370" s="7">
        <f>IF(LEN(TRIM($A2370))=0,0,LEN($A2370)-LEN(SUBSTITUTE($A2370," ",""))+1)</f>
        <v>3</v>
      </c>
      <c r="P2370">
        <f t="shared" si="36"/>
        <v>3411</v>
      </c>
    </row>
    <row r="2371" spans="1:16" ht="128" x14ac:dyDescent="0.2">
      <c r="A2371" s="8" t="s">
        <v>1839</v>
      </c>
      <c r="C2371" s="7" t="s">
        <v>4</v>
      </c>
      <c r="K2371" s="7" t="s">
        <v>3357</v>
      </c>
      <c r="L2371" s="9">
        <v>44992</v>
      </c>
      <c r="M2371" s="13">
        <v>0.38950231481481484</v>
      </c>
      <c r="N2371" s="14">
        <v>513002455887123</v>
      </c>
      <c r="P2371" t="str">
        <f t="shared" ref="P2371:P2434" si="37">IF(D2371="", "", COUNTIF($D$1:$D$12000, D2371))</f>
        <v/>
      </c>
    </row>
    <row r="2372" spans="1:16" ht="16" x14ac:dyDescent="0.2">
      <c r="A2372" s="8" t="s">
        <v>3118</v>
      </c>
      <c r="C2372" s="7" t="s">
        <v>2</v>
      </c>
      <c r="D2372" s="7" t="s">
        <v>3389</v>
      </c>
      <c r="E2372" s="7" t="str">
        <f>IF(OR(D2372="", D2372="___"),"", LEFT(D2372,FIND(" &gt;",D2372)-1))</f>
        <v>Success</v>
      </c>
      <c r="F2372" s="7" t="str">
        <f>IF(OR(E2372="Success",E2372="Qualified Success"),"Current",IF(E2372="Failure",IF(RIGHT(D2372,6)="Future","Future",IF(RIGHT(D2372,10)="Irrelevant","Irrelevant","Current")),""))</f>
        <v>Current</v>
      </c>
      <c r="G2372" s="7" t="str">
        <f>IF(OR(ISBLANK(D2372),D2372="Unclassifiable &gt;"),"",IF(ISNUMBER(SEARCH("Utterance",D2372)),"Utterance",IF(ISNUMBER(SEARCH("Response",D2372)),"Response",IF(ISNUMBER(SEARCH("Interaction",D2372)),"Interaction",IF(ISNUMBER(SEARCH("System",D2372)),"System","")))))</f>
        <v/>
      </c>
      <c r="H2372" s="7" t="str">
        <f>IF(G2372="Utterance", IF(ISNUMBER(SEARCH("Unrecognized",D2372)), "Unrecognized", IF(ISNUMBER(SEARCH("Mismatched",D2372)), "Mismatched", IF(ISNUMBER(SEARCH("False Positive",D2372)), "False Positive", "Irrelevant"))), "")</f>
        <v/>
      </c>
      <c r="J2372" s="7" t="s">
        <v>3748</v>
      </c>
      <c r="K2372" s="7" t="s">
        <v>3357</v>
      </c>
      <c r="L2372" s="9">
        <v>44992</v>
      </c>
      <c r="M2372" s="13">
        <v>0.38983796296296297</v>
      </c>
      <c r="N2372" s="14">
        <v>513002455887123</v>
      </c>
      <c r="O2372" s="7">
        <f>IF(LEN(TRIM($A2372))=0,0,LEN($A2372)-LEN(SUBSTITUTE($A2372," ",""))+1)</f>
        <v>4</v>
      </c>
      <c r="P2372">
        <f t="shared" si="37"/>
        <v>3411</v>
      </c>
    </row>
    <row r="2373" spans="1:16" ht="112" x14ac:dyDescent="0.2">
      <c r="A2373" s="8" t="s">
        <v>321</v>
      </c>
      <c r="C2373" s="7" t="s">
        <v>4</v>
      </c>
      <c r="K2373" s="7" t="s">
        <v>3357</v>
      </c>
      <c r="L2373" s="9">
        <v>44992</v>
      </c>
      <c r="M2373" s="13">
        <v>0.38983796296296297</v>
      </c>
      <c r="N2373" s="14">
        <v>513002455887123</v>
      </c>
      <c r="P2373" t="str">
        <f t="shared" si="37"/>
        <v/>
      </c>
    </row>
    <row r="2374" spans="1:16" ht="16" x14ac:dyDescent="0.2">
      <c r="A2374" s="8" t="s">
        <v>158</v>
      </c>
      <c r="C2374" s="7" t="s">
        <v>2</v>
      </c>
      <c r="D2374" s="7" t="s">
        <v>3389</v>
      </c>
      <c r="E2374" s="7" t="str">
        <f>IF(OR(D2374="", D2374="___"),"", LEFT(D2374,FIND(" &gt;",D2374)-1))</f>
        <v>Success</v>
      </c>
      <c r="F2374" s="7" t="str">
        <f>IF(OR(E2374="Success",E2374="Qualified Success"),"Current",IF(E2374="Failure",IF(RIGHT(D2374,6)="Future","Future",IF(RIGHT(D2374,10)="Irrelevant","Irrelevant","Current")),""))</f>
        <v>Current</v>
      </c>
      <c r="G2374" s="7" t="str">
        <f>IF(OR(ISBLANK(D2374),D2374="Unclassifiable &gt;"),"",IF(ISNUMBER(SEARCH("Utterance",D2374)),"Utterance",IF(ISNUMBER(SEARCH("Response",D2374)),"Response",IF(ISNUMBER(SEARCH("Interaction",D2374)),"Interaction",IF(ISNUMBER(SEARCH("System",D2374)),"System","")))))</f>
        <v/>
      </c>
      <c r="H2374" s="7" t="str">
        <f>IF(G2374="Utterance", IF(ISNUMBER(SEARCH("Unrecognized",D2374)), "Unrecognized", IF(ISNUMBER(SEARCH("Mismatched",D2374)), "Mismatched", IF(ISNUMBER(SEARCH("False Positive",D2374)), "False Positive", "Irrelevant"))), "")</f>
        <v/>
      </c>
      <c r="J2374" s="7" t="s">
        <v>3744</v>
      </c>
      <c r="K2374" s="7" t="s">
        <v>3357</v>
      </c>
      <c r="L2374" s="9">
        <v>44992</v>
      </c>
      <c r="M2374" s="13">
        <v>0.39762731481481484</v>
      </c>
      <c r="N2374" s="14">
        <v>513001606568127</v>
      </c>
      <c r="O2374" s="7">
        <f>IF(LEN(TRIM($A2374))=0,0,LEN($A2374)-LEN(SUBSTITUTE($A2374," ",""))+1)</f>
        <v>4</v>
      </c>
      <c r="P2374">
        <f t="shared" si="37"/>
        <v>3411</v>
      </c>
    </row>
    <row r="2375" spans="1:16" ht="128" x14ac:dyDescent="0.2">
      <c r="A2375" s="8" t="s">
        <v>1839</v>
      </c>
      <c r="C2375" s="7" t="s">
        <v>4</v>
      </c>
      <c r="K2375" s="7" t="s">
        <v>3357</v>
      </c>
      <c r="L2375" s="9">
        <v>44992</v>
      </c>
      <c r="M2375" s="13">
        <v>0.39762731481481484</v>
      </c>
      <c r="N2375" s="14">
        <v>513001606568127</v>
      </c>
      <c r="P2375" t="str">
        <f t="shared" si="37"/>
        <v/>
      </c>
    </row>
    <row r="2376" spans="1:16" ht="16" x14ac:dyDescent="0.2">
      <c r="A2376" s="8" t="s">
        <v>158</v>
      </c>
      <c r="C2376" s="7" t="s">
        <v>2</v>
      </c>
      <c r="D2376" s="7" t="s">
        <v>3389</v>
      </c>
      <c r="E2376" s="7" t="str">
        <f>IF(OR(D2376="", D2376="___"),"", LEFT(D2376,FIND(" &gt;",D2376)-1))</f>
        <v>Success</v>
      </c>
      <c r="F2376" s="7" t="str">
        <f>IF(OR(E2376="Success",E2376="Qualified Success"),"Current",IF(E2376="Failure",IF(RIGHT(D2376,6)="Future","Future",IF(RIGHT(D2376,10)="Irrelevant","Irrelevant","Current")),""))</f>
        <v>Current</v>
      </c>
      <c r="G2376" s="7" t="str">
        <f>IF(OR(ISBLANK(D2376),D2376="Unclassifiable &gt;"),"",IF(ISNUMBER(SEARCH("Utterance",D2376)),"Utterance",IF(ISNUMBER(SEARCH("Response",D2376)),"Response",IF(ISNUMBER(SEARCH("Interaction",D2376)),"Interaction",IF(ISNUMBER(SEARCH("System",D2376)),"System","")))))</f>
        <v/>
      </c>
      <c r="H2376" s="7" t="str">
        <f>IF(G2376="Utterance", IF(ISNUMBER(SEARCH("Unrecognized",D2376)), "Unrecognized", IF(ISNUMBER(SEARCH("Mismatched",D2376)), "Mismatched", IF(ISNUMBER(SEARCH("False Positive",D2376)), "False Positive", "Irrelevant"))), "")</f>
        <v/>
      </c>
      <c r="J2376" s="7" t="s">
        <v>3744</v>
      </c>
      <c r="K2376" s="7" t="s">
        <v>3357</v>
      </c>
      <c r="L2376" s="9">
        <v>44992</v>
      </c>
      <c r="M2376" s="13">
        <v>0.39916666666666667</v>
      </c>
      <c r="N2376" s="14">
        <v>513001848185354</v>
      </c>
      <c r="O2376" s="7">
        <f>IF(LEN(TRIM($A2376))=0,0,LEN($A2376)-LEN(SUBSTITUTE($A2376," ",""))+1)</f>
        <v>4</v>
      </c>
      <c r="P2376">
        <f t="shared" si="37"/>
        <v>3411</v>
      </c>
    </row>
    <row r="2377" spans="1:16" ht="128" x14ac:dyDescent="0.2">
      <c r="A2377" s="8" t="s">
        <v>1839</v>
      </c>
      <c r="C2377" s="7" t="s">
        <v>4</v>
      </c>
      <c r="K2377" s="7" t="s">
        <v>3357</v>
      </c>
      <c r="L2377" s="9">
        <v>44992</v>
      </c>
      <c r="M2377" s="13">
        <v>0.39916666666666667</v>
      </c>
      <c r="N2377" s="14">
        <v>513001848185354</v>
      </c>
      <c r="P2377" t="str">
        <f t="shared" si="37"/>
        <v/>
      </c>
    </row>
    <row r="2378" spans="1:16" ht="16" x14ac:dyDescent="0.2">
      <c r="A2378" s="8" t="s">
        <v>2578</v>
      </c>
      <c r="C2378" s="7" t="s">
        <v>2</v>
      </c>
      <c r="D2378" s="7" t="s">
        <v>3391</v>
      </c>
      <c r="E2378" s="7" t="str">
        <f>IF(OR(D2378="", D2378="___"),"", LEFT(D2378,FIND(" &gt;",D2378)-1))</f>
        <v>Failure</v>
      </c>
      <c r="F2378" s="7" t="str">
        <f>IF(OR(E2378="Success",E2378="Qualified Success"),"Current",IF(E2378="Failure",IF(RIGHT(D2378,6)="Future","Future",IF(RIGHT(D2378,10)="Irrelevant","Irrelevant","Current")),""))</f>
        <v>Current</v>
      </c>
      <c r="G2378" s="7" t="str">
        <f>IF(OR(ISBLANK(D2378),D2378="Unclassifiable &gt;"),"",IF(ISNUMBER(SEARCH("Utterance",D2378)),"Utterance",IF(ISNUMBER(SEARCH("Response",D2378)),"Response",IF(ISNUMBER(SEARCH("Interaction",D2378)),"Interaction",IF(ISNUMBER(SEARCH("System",D2378)),"System","")))))</f>
        <v>Utterance</v>
      </c>
      <c r="H2378" s="7" t="str">
        <f>IF(G2378="Utterance", IF(ISNUMBER(SEARCH("Unrecognized",D2378)), "Unrecognized", IF(ISNUMBER(SEARCH("Mismatched",D2378)), "Mismatched", IF(ISNUMBER(SEARCH("False Positive",D2378)), "False Positive", "Irrelevant"))), "")</f>
        <v>Mismatched</v>
      </c>
      <c r="J2378" s="7" t="s">
        <v>3741</v>
      </c>
      <c r="K2378" s="7" t="s">
        <v>3357</v>
      </c>
      <c r="L2378" s="9">
        <v>44992</v>
      </c>
      <c r="M2378" s="13">
        <v>0.39968749999999997</v>
      </c>
      <c r="N2378" s="14">
        <v>204440003511096</v>
      </c>
      <c r="O2378" s="7">
        <f>IF(LEN(TRIM($A2378))=0,0,LEN($A2378)-LEN(SUBSTITUTE($A2378," ",""))+1)</f>
        <v>17</v>
      </c>
      <c r="P2378">
        <f t="shared" si="37"/>
        <v>705</v>
      </c>
    </row>
    <row r="2379" spans="1:16" ht="64" x14ac:dyDescent="0.2">
      <c r="A2379" s="8" t="s">
        <v>1849</v>
      </c>
      <c r="C2379" s="7" t="s">
        <v>4</v>
      </c>
      <c r="K2379" s="7" t="s">
        <v>3357</v>
      </c>
      <c r="L2379" s="9">
        <v>44992</v>
      </c>
      <c r="M2379" s="13">
        <v>0.39968749999999997</v>
      </c>
      <c r="N2379" s="14">
        <v>204440003511096</v>
      </c>
      <c r="P2379" t="str">
        <f t="shared" si="37"/>
        <v/>
      </c>
    </row>
    <row r="2380" spans="1:16" ht="16" x14ac:dyDescent="0.2">
      <c r="A2380" s="8" t="s">
        <v>2577</v>
      </c>
      <c r="C2380" s="7" t="s">
        <v>2</v>
      </c>
      <c r="D2380" s="7" t="s">
        <v>3389</v>
      </c>
      <c r="E2380" s="7" t="str">
        <f>IF(OR(D2380="", D2380="___"),"", LEFT(D2380,FIND(" &gt;",D2380)-1))</f>
        <v>Success</v>
      </c>
      <c r="F2380" s="7" t="str">
        <f>IF(OR(E2380="Success",E2380="Qualified Success"),"Current",IF(E2380="Failure",IF(RIGHT(D2380,6)="Future","Future",IF(RIGHT(D2380,10)="Irrelevant","Irrelevant","Current")),""))</f>
        <v>Current</v>
      </c>
      <c r="G2380" s="7" t="str">
        <f>IF(OR(ISBLANK(D2380),D2380="Unclassifiable &gt;"),"",IF(ISNUMBER(SEARCH("Utterance",D2380)),"Utterance",IF(ISNUMBER(SEARCH("Response",D2380)),"Response",IF(ISNUMBER(SEARCH("Interaction",D2380)),"Interaction",IF(ISNUMBER(SEARCH("System",D2380)),"System","")))))</f>
        <v/>
      </c>
      <c r="H2380" s="7" t="str">
        <f>IF(G2380="Utterance", IF(ISNUMBER(SEARCH("Unrecognized",D2380)), "Unrecognized", IF(ISNUMBER(SEARCH("Mismatched",D2380)), "Mismatched", IF(ISNUMBER(SEARCH("False Positive",D2380)), "False Positive", "Irrelevant"))), "")</f>
        <v/>
      </c>
      <c r="J2380" s="7" t="s">
        <v>213</v>
      </c>
      <c r="K2380" s="7" t="s">
        <v>3357</v>
      </c>
      <c r="L2380" s="9">
        <v>44992</v>
      </c>
      <c r="M2380" s="13">
        <v>0.40035879629629628</v>
      </c>
      <c r="N2380" s="14">
        <v>204440003511096</v>
      </c>
      <c r="O2380" s="7">
        <f>IF(LEN(TRIM($A2380))=0,0,LEN($A2380)-LEN(SUBSTITUTE($A2380," ",""))+1)</f>
        <v>6</v>
      </c>
      <c r="P2380">
        <f t="shared" si="37"/>
        <v>3411</v>
      </c>
    </row>
    <row r="2381" spans="1:16" ht="112" x14ac:dyDescent="0.2">
      <c r="A2381" s="8" t="s">
        <v>1841</v>
      </c>
      <c r="C2381" s="7" t="s">
        <v>4</v>
      </c>
      <c r="K2381" s="7" t="s">
        <v>3357</v>
      </c>
      <c r="L2381" s="9">
        <v>44992</v>
      </c>
      <c r="M2381" s="13">
        <v>0.40035879629629628</v>
      </c>
      <c r="N2381" s="14">
        <v>204440003511096</v>
      </c>
      <c r="P2381" t="str">
        <f t="shared" si="37"/>
        <v/>
      </c>
    </row>
    <row r="2382" spans="1:16" ht="16" x14ac:dyDescent="0.2">
      <c r="A2382" s="8" t="s">
        <v>2515</v>
      </c>
      <c r="C2382" s="7" t="s">
        <v>2</v>
      </c>
      <c r="D2382" s="7" t="s">
        <v>3391</v>
      </c>
      <c r="E2382" s="7" t="str">
        <f>IF(OR(D2382="", D2382="___"),"", LEFT(D2382,FIND(" &gt;",D2382)-1))</f>
        <v>Failure</v>
      </c>
      <c r="F2382" s="7" t="str">
        <f>IF(OR(E2382="Success",E2382="Qualified Success"),"Current",IF(E2382="Failure",IF(RIGHT(D2382,6)="Future","Future",IF(RIGHT(D2382,10)="Irrelevant","Irrelevant","Current")),""))</f>
        <v>Current</v>
      </c>
      <c r="G2382" s="7" t="str">
        <f>IF(OR(ISBLANK(D2382),D2382="Unclassifiable &gt;"),"",IF(ISNUMBER(SEARCH("Utterance",D2382)),"Utterance",IF(ISNUMBER(SEARCH("Response",D2382)),"Response",IF(ISNUMBER(SEARCH("Interaction",D2382)),"Interaction",IF(ISNUMBER(SEARCH("System",D2382)),"System","")))))</f>
        <v>Utterance</v>
      </c>
      <c r="H2382" s="7" t="str">
        <f>IF(G2382="Utterance", IF(ISNUMBER(SEARCH("Unrecognized",D2382)), "Unrecognized", IF(ISNUMBER(SEARCH("Mismatched",D2382)), "Mismatched", IF(ISNUMBER(SEARCH("False Positive",D2382)), "False Positive", "Irrelevant"))), "")</f>
        <v>Mismatched</v>
      </c>
      <c r="J2382" s="7" t="s">
        <v>3742</v>
      </c>
      <c r="K2382" s="7" t="s">
        <v>3357</v>
      </c>
      <c r="L2382" s="9">
        <v>44992</v>
      </c>
      <c r="M2382" s="13">
        <v>0.40098379629629632</v>
      </c>
      <c r="N2382" s="14">
        <v>204440003508979</v>
      </c>
      <c r="O2382" s="7">
        <f>IF(LEN(TRIM($A2382))=0,0,LEN($A2382)-LEN(SUBSTITUTE($A2382," ",""))+1)</f>
        <v>3</v>
      </c>
      <c r="P2382">
        <f t="shared" si="37"/>
        <v>705</v>
      </c>
    </row>
    <row r="2383" spans="1:16" ht="144" x14ac:dyDescent="0.2">
      <c r="A2383" s="8" t="s">
        <v>247</v>
      </c>
      <c r="C2383" s="7" t="s">
        <v>4</v>
      </c>
      <c r="K2383" s="7" t="s">
        <v>3357</v>
      </c>
      <c r="L2383" s="9">
        <v>44992</v>
      </c>
      <c r="M2383" s="13">
        <v>0.40098379629629632</v>
      </c>
      <c r="N2383" s="14">
        <v>204440003508979</v>
      </c>
      <c r="P2383" t="str">
        <f t="shared" si="37"/>
        <v/>
      </c>
    </row>
    <row r="2384" spans="1:16" ht="16" x14ac:dyDescent="0.2">
      <c r="A2384" s="8" t="s">
        <v>2745</v>
      </c>
      <c r="C2384" s="7" t="s">
        <v>2</v>
      </c>
      <c r="D2384" s="7" t="s">
        <v>3400</v>
      </c>
      <c r="E2384" s="7" t="str">
        <f>IF(OR(D2384="", D2384="___"),"", LEFT(D2384,FIND(" &gt;",D2384)-1))</f>
        <v>Failure</v>
      </c>
      <c r="F2384" s="7" t="str">
        <f>IF(OR(E2384="Success",E2384="Qualified Success"),"Current",IF(E2384="Failure",IF(RIGHT(D2384,6)="Future","Future",IF(RIGHT(D2384,10)="Irrelevant","Irrelevant","Current")),""))</f>
        <v>Current</v>
      </c>
      <c r="G2384" s="7" t="str">
        <f>IF(OR(ISBLANK(D2384),D2384="Unclassifiable &gt;"),"",IF(ISNUMBER(SEARCH("Utterance",D2384)),"Utterance",IF(ISNUMBER(SEARCH("Response",D2384)),"Response",IF(ISNUMBER(SEARCH("Interaction",D2384)),"Interaction",IF(ISNUMBER(SEARCH("System",D2384)),"System","")))))</f>
        <v>Interaction</v>
      </c>
      <c r="H2384" s="7" t="str">
        <f>IF(G2384="Utterance", IF(ISNUMBER(SEARCH("Unrecognized",D2384)), "Unrecognized", IF(ISNUMBER(SEARCH("Mismatched",D2384)), "Mismatched", IF(ISNUMBER(SEARCH("False Positive",D2384)), "False Positive", "Irrelevant"))), "")</f>
        <v/>
      </c>
      <c r="J2384" s="7" t="s">
        <v>3742</v>
      </c>
      <c r="K2384" s="7" t="s">
        <v>3357</v>
      </c>
      <c r="L2384" s="9">
        <v>44992</v>
      </c>
      <c r="M2384" s="13">
        <v>0.40559027777777779</v>
      </c>
      <c r="N2384" s="14">
        <v>204440003542358</v>
      </c>
      <c r="O2384" s="7">
        <f>IF(LEN(TRIM($A2384))=0,0,LEN($A2384)-LEN(SUBSTITUTE($A2384," ",""))+1)</f>
        <v>19</v>
      </c>
      <c r="P2384">
        <f t="shared" si="37"/>
        <v>412</v>
      </c>
    </row>
    <row r="2385" spans="1:16" ht="16" x14ac:dyDescent="0.2">
      <c r="A2385" s="8" t="s">
        <v>802</v>
      </c>
      <c r="C2385" s="7" t="s">
        <v>2</v>
      </c>
      <c r="D2385" s="7" t="s">
        <v>3389</v>
      </c>
      <c r="E2385" s="7" t="str">
        <f>IF(OR(D2385="", D2385="___"),"", LEFT(D2385,FIND(" &gt;",D2385)-1))</f>
        <v>Success</v>
      </c>
      <c r="F2385" s="7" t="str">
        <f>IF(OR(E2385="Success",E2385="Qualified Success"),"Current",IF(E2385="Failure",IF(RIGHT(D2385,6)="Future","Future",IF(RIGHT(D2385,10)="Irrelevant","Irrelevant","Current")),""))</f>
        <v>Current</v>
      </c>
      <c r="G2385" s="7" t="str">
        <f>IF(OR(ISBLANK(D2385),D2385="Unclassifiable &gt;"),"",IF(ISNUMBER(SEARCH("Utterance",D2385)),"Utterance",IF(ISNUMBER(SEARCH("Response",D2385)),"Response",IF(ISNUMBER(SEARCH("Interaction",D2385)),"Interaction",IF(ISNUMBER(SEARCH("System",D2385)),"System","")))))</f>
        <v/>
      </c>
      <c r="H2385" s="7" t="str">
        <f>IF(G2385="Utterance", IF(ISNUMBER(SEARCH("Unrecognized",D2385)), "Unrecognized", IF(ISNUMBER(SEARCH("Mismatched",D2385)), "Mismatched", IF(ISNUMBER(SEARCH("False Positive",D2385)), "False Positive", "Irrelevant"))), "")</f>
        <v/>
      </c>
      <c r="J2385" s="7" t="s">
        <v>3743</v>
      </c>
      <c r="K2385" s="7" t="s">
        <v>3357</v>
      </c>
      <c r="L2385" s="9">
        <v>44992</v>
      </c>
      <c r="M2385" s="13">
        <v>0.40563657407407411</v>
      </c>
      <c r="N2385" s="14">
        <v>202000412658843</v>
      </c>
      <c r="O2385" s="7">
        <f>IF(LEN(TRIM($A2385))=0,0,LEN($A2385)-LEN(SUBSTITUTE($A2385," ",""))+1)</f>
        <v>5</v>
      </c>
      <c r="P2385">
        <f t="shared" si="37"/>
        <v>3411</v>
      </c>
    </row>
    <row r="2386" spans="1:16" ht="16" x14ac:dyDescent="0.2">
      <c r="A2386" s="8" t="s">
        <v>1042</v>
      </c>
      <c r="C2386" s="7" t="s">
        <v>4</v>
      </c>
      <c r="K2386" s="7" t="s">
        <v>3357</v>
      </c>
      <c r="L2386" s="9">
        <v>44992</v>
      </c>
      <c r="M2386" s="13">
        <v>0.40587962962962965</v>
      </c>
      <c r="N2386" s="14">
        <v>204440003542358</v>
      </c>
      <c r="P2386" t="str">
        <f t="shared" si="37"/>
        <v/>
      </c>
    </row>
    <row r="2387" spans="1:16" ht="16" x14ac:dyDescent="0.2">
      <c r="A2387" s="8" t="s">
        <v>171</v>
      </c>
      <c r="C2387" s="7" t="s">
        <v>2</v>
      </c>
      <c r="D2387" s="7" t="s">
        <v>3405</v>
      </c>
      <c r="E2387" s="7" t="str">
        <f>IF(OR(D2387="", D2387="___"),"", LEFT(D2387,FIND(" &gt;",D2387)-1))</f>
        <v>Failure</v>
      </c>
      <c r="F2387" s="7" t="str">
        <f>IF(OR(E2387="Success",E2387="Qualified Success"),"Current",IF(E2387="Failure",IF(RIGHT(D2387,6)="Future","Future",IF(RIGHT(D2387,10)="Irrelevant","Irrelevant","Current")),""))</f>
        <v>Current</v>
      </c>
      <c r="G2387" s="7" t="str">
        <f>IF(OR(ISBLANK(D2387),D2387="Unclassifiable &gt;"),"",IF(ISNUMBER(SEARCH("Utterance",D2387)),"Utterance",IF(ISNUMBER(SEARCH("Response",D2387)),"Response",IF(ISNUMBER(SEARCH("Interaction",D2387)),"Interaction",IF(ISNUMBER(SEARCH("System",D2387)),"System","")))))</f>
        <v>System</v>
      </c>
      <c r="H2387" s="7" t="str">
        <f>IF(G2387="Utterance", IF(ISNUMBER(SEARCH("Unrecognized",D2387)), "Unrecognized", IF(ISNUMBER(SEARCH("Mismatched",D2387)), "Mismatched", IF(ISNUMBER(SEARCH("False Positive",D2387)), "False Positive", "Irrelevant"))), "")</f>
        <v/>
      </c>
      <c r="I2387" s="7" t="s">
        <v>152</v>
      </c>
      <c r="J2387" s="7" t="s">
        <v>3453</v>
      </c>
      <c r="K2387" s="7" t="s">
        <v>3357</v>
      </c>
      <c r="L2387" s="9">
        <v>44992</v>
      </c>
      <c r="M2387" s="13">
        <v>0.40589120370370368</v>
      </c>
      <c r="N2387" s="14">
        <v>202000412658843</v>
      </c>
      <c r="O2387" s="7">
        <f>IF(LEN(TRIM($A2387))=0,0,LEN($A2387)-LEN(SUBSTITUTE($A2387," ",""))+1)</f>
        <v>1</v>
      </c>
      <c r="P2387">
        <f t="shared" si="37"/>
        <v>168</v>
      </c>
    </row>
    <row r="2388" spans="1:16" ht="224" x14ac:dyDescent="0.2">
      <c r="A2388" s="8" t="s">
        <v>3559</v>
      </c>
      <c r="C2388" s="7" t="s">
        <v>4</v>
      </c>
      <c r="K2388" s="7" t="s">
        <v>3357</v>
      </c>
      <c r="L2388" s="9">
        <v>44992</v>
      </c>
      <c r="M2388" s="13">
        <v>0.40589120370370368</v>
      </c>
      <c r="N2388" s="14">
        <v>202000412658843</v>
      </c>
      <c r="P2388" t="str">
        <f t="shared" si="37"/>
        <v/>
      </c>
    </row>
    <row r="2389" spans="1:16" ht="16" x14ac:dyDescent="0.2">
      <c r="A2389" s="8" t="s">
        <v>152</v>
      </c>
      <c r="C2389" s="7" t="s">
        <v>4</v>
      </c>
      <c r="K2389" s="7" t="s">
        <v>3357</v>
      </c>
      <c r="L2389" s="9">
        <v>44992</v>
      </c>
      <c r="M2389" s="13">
        <v>0.40589120370370368</v>
      </c>
      <c r="N2389" s="14">
        <v>202000412658843</v>
      </c>
      <c r="P2389" t="str">
        <f t="shared" si="37"/>
        <v/>
      </c>
    </row>
    <row r="2390" spans="1:16" ht="16" x14ac:dyDescent="0.2">
      <c r="A2390" s="8" t="s">
        <v>2893</v>
      </c>
      <c r="C2390" s="7" t="s">
        <v>2</v>
      </c>
      <c r="D2390" s="7" t="s">
        <v>3405</v>
      </c>
      <c r="E2390" s="7" t="str">
        <f>IF(OR(D2390="", D2390="___"),"", LEFT(D2390,FIND(" &gt;",D2390)-1))</f>
        <v>Failure</v>
      </c>
      <c r="F2390" s="7" t="str">
        <f>IF(OR(E2390="Success",E2390="Qualified Success"),"Current",IF(E2390="Failure",IF(RIGHT(D2390,6)="Future","Future",IF(RIGHT(D2390,10)="Irrelevant","Irrelevant","Current")),""))</f>
        <v>Current</v>
      </c>
      <c r="G2390" s="7" t="str">
        <f>IF(OR(ISBLANK(D2390),D2390="Unclassifiable &gt;"),"",IF(ISNUMBER(SEARCH("Utterance",D2390)),"Utterance",IF(ISNUMBER(SEARCH("Response",D2390)),"Response",IF(ISNUMBER(SEARCH("Interaction",D2390)),"Interaction",IF(ISNUMBER(SEARCH("System",D2390)),"System","")))))</f>
        <v>System</v>
      </c>
      <c r="H2390" s="7" t="str">
        <f>IF(G2390="Utterance", IF(ISNUMBER(SEARCH("Unrecognized",D2390)), "Unrecognized", IF(ISNUMBER(SEARCH("Mismatched",D2390)), "Mismatched", IF(ISNUMBER(SEARCH("False Positive",D2390)), "False Positive", "Irrelevant"))), "")</f>
        <v/>
      </c>
      <c r="I2390" s="7" t="s">
        <v>152</v>
      </c>
      <c r="J2390" s="7" t="s">
        <v>3745</v>
      </c>
      <c r="K2390" s="7" t="s">
        <v>3357</v>
      </c>
      <c r="L2390" s="9">
        <v>44992</v>
      </c>
      <c r="M2390" s="13">
        <v>0.40613425925925922</v>
      </c>
      <c r="N2390" s="14">
        <v>202000412658843</v>
      </c>
      <c r="O2390" s="7">
        <f>IF(LEN(TRIM($A2390))=0,0,LEN($A2390)-LEN(SUBSTITUTE($A2390," ",""))+1)</f>
        <v>9</v>
      </c>
      <c r="P2390">
        <f t="shared" si="37"/>
        <v>168</v>
      </c>
    </row>
    <row r="2391" spans="1:16" ht="16" x14ac:dyDescent="0.2">
      <c r="A2391" s="8" t="s">
        <v>152</v>
      </c>
      <c r="C2391" s="7" t="s">
        <v>4</v>
      </c>
      <c r="K2391" s="7" t="s">
        <v>3357</v>
      </c>
      <c r="L2391" s="9">
        <v>44992</v>
      </c>
      <c r="M2391" s="13">
        <v>0.40613425925925922</v>
      </c>
      <c r="N2391" s="14">
        <v>202000412658843</v>
      </c>
      <c r="P2391" t="str">
        <f t="shared" si="37"/>
        <v/>
      </c>
    </row>
    <row r="2392" spans="1:16" ht="16" x14ac:dyDescent="0.2">
      <c r="A2392" s="8" t="s">
        <v>1998</v>
      </c>
      <c r="C2392" s="7" t="s">
        <v>2</v>
      </c>
      <c r="D2392" s="7" t="s">
        <v>3389</v>
      </c>
      <c r="E2392" s="7" t="str">
        <f>IF(OR(D2392="", D2392="___"),"", LEFT(D2392,FIND(" &gt;",D2392)-1))</f>
        <v>Success</v>
      </c>
      <c r="F2392" s="7" t="str">
        <f>IF(OR(E2392="Success",E2392="Qualified Success"),"Current",IF(E2392="Failure",IF(RIGHT(D2392,6)="Future","Future",IF(RIGHT(D2392,10)="Irrelevant","Irrelevant","Current")),""))</f>
        <v>Current</v>
      </c>
      <c r="G2392" s="7" t="str">
        <f>IF(OR(ISBLANK(D2392),D2392="Unclassifiable &gt;"),"",IF(ISNUMBER(SEARCH("Utterance",D2392)),"Utterance",IF(ISNUMBER(SEARCH("Response",D2392)),"Response",IF(ISNUMBER(SEARCH("Interaction",D2392)),"Interaction",IF(ISNUMBER(SEARCH("System",D2392)),"System","")))))</f>
        <v/>
      </c>
      <c r="H2392" s="7" t="str">
        <f>IF(G2392="Utterance", IF(ISNUMBER(SEARCH("Unrecognized",D2392)), "Unrecognized", IF(ISNUMBER(SEARCH("Mismatched",D2392)), "Mismatched", IF(ISNUMBER(SEARCH("False Positive",D2392)), "False Positive", "Irrelevant"))), "")</f>
        <v/>
      </c>
      <c r="J2392" s="7" t="s">
        <v>3744</v>
      </c>
      <c r="K2392" s="7" t="s">
        <v>3357</v>
      </c>
      <c r="L2392" s="9">
        <v>44992</v>
      </c>
      <c r="M2392" s="13">
        <v>0.40630787037037036</v>
      </c>
      <c r="N2392" s="14">
        <v>204440003542358</v>
      </c>
      <c r="O2392" s="7">
        <f>IF(LEN(TRIM($A2392))=0,0,LEN($A2392)-LEN(SUBSTITUTE($A2392," ",""))+1)</f>
        <v>3</v>
      </c>
      <c r="P2392">
        <f t="shared" si="37"/>
        <v>3411</v>
      </c>
    </row>
    <row r="2393" spans="1:16" ht="128" x14ac:dyDescent="0.2">
      <c r="A2393" s="8" t="s">
        <v>1839</v>
      </c>
      <c r="C2393" s="7" t="s">
        <v>4</v>
      </c>
      <c r="K2393" s="7" t="s">
        <v>3357</v>
      </c>
      <c r="L2393" s="9">
        <v>44992</v>
      </c>
      <c r="M2393" s="13">
        <v>0.40630787037037036</v>
      </c>
      <c r="N2393" s="14">
        <v>204440003542358</v>
      </c>
      <c r="P2393" t="str">
        <f t="shared" si="37"/>
        <v/>
      </c>
    </row>
    <row r="2394" spans="1:16" ht="16" x14ac:dyDescent="0.2">
      <c r="A2394" s="8" t="s">
        <v>2893</v>
      </c>
      <c r="C2394" s="7" t="s">
        <v>2</v>
      </c>
      <c r="D2394" s="7" t="s">
        <v>3405</v>
      </c>
      <c r="E2394" s="7" t="str">
        <f>IF(OR(D2394="", D2394="___"),"", LEFT(D2394,FIND(" &gt;",D2394)-1))</f>
        <v>Failure</v>
      </c>
      <c r="F2394" s="7" t="str">
        <f>IF(OR(E2394="Success",E2394="Qualified Success"),"Current",IF(E2394="Failure",IF(RIGHT(D2394,6)="Future","Future",IF(RIGHT(D2394,10)="Irrelevant","Irrelevant","Current")),""))</f>
        <v>Current</v>
      </c>
      <c r="G2394" s="7" t="str">
        <f>IF(OR(ISBLANK(D2394),D2394="Unclassifiable &gt;"),"",IF(ISNUMBER(SEARCH("Utterance",D2394)),"Utterance",IF(ISNUMBER(SEARCH("Response",D2394)),"Response",IF(ISNUMBER(SEARCH("Interaction",D2394)),"Interaction",IF(ISNUMBER(SEARCH("System",D2394)),"System","")))))</f>
        <v>System</v>
      </c>
      <c r="H2394" s="7" t="str">
        <f>IF(G2394="Utterance", IF(ISNUMBER(SEARCH("Unrecognized",D2394)), "Unrecognized", IF(ISNUMBER(SEARCH("Mismatched",D2394)), "Mismatched", IF(ISNUMBER(SEARCH("False Positive",D2394)), "False Positive", "Irrelevant"))), "")</f>
        <v/>
      </c>
      <c r="I2394" s="7" t="s">
        <v>152</v>
      </c>
      <c r="J2394" s="7" t="s">
        <v>3745</v>
      </c>
      <c r="K2394" s="7" t="s">
        <v>3357</v>
      </c>
      <c r="L2394" s="9">
        <v>44992</v>
      </c>
      <c r="M2394" s="13">
        <v>0.40739583333333335</v>
      </c>
      <c r="N2394" s="14">
        <v>202000412658843</v>
      </c>
      <c r="O2394" s="7">
        <f>IF(LEN(TRIM($A2394))=0,0,LEN($A2394)-LEN(SUBSTITUTE($A2394," ",""))+1)</f>
        <v>9</v>
      </c>
      <c r="P2394">
        <f t="shared" si="37"/>
        <v>168</v>
      </c>
    </row>
    <row r="2395" spans="1:16" ht="16" x14ac:dyDescent="0.2">
      <c r="A2395" s="8" t="s">
        <v>152</v>
      </c>
      <c r="C2395" s="7" t="s">
        <v>4</v>
      </c>
      <c r="K2395" s="7" t="s">
        <v>3357</v>
      </c>
      <c r="L2395" s="9">
        <v>44992</v>
      </c>
      <c r="M2395" s="13">
        <v>0.40739583333333335</v>
      </c>
      <c r="N2395" s="14">
        <v>202000412658843</v>
      </c>
      <c r="P2395" t="str">
        <f t="shared" si="37"/>
        <v/>
      </c>
    </row>
    <row r="2396" spans="1:16" ht="16" x14ac:dyDescent="0.2">
      <c r="A2396" s="8" t="s">
        <v>322</v>
      </c>
      <c r="B2396" s="7" t="s">
        <v>3487</v>
      </c>
      <c r="C2396" s="7" t="s">
        <v>2</v>
      </c>
      <c r="D2396" s="7" t="s">
        <v>3389</v>
      </c>
      <c r="E2396" s="7" t="str">
        <f>IF(OR(D2396="", D2396="___"),"", LEFT(D2396,FIND(" &gt;",D2396)-1))</f>
        <v>Success</v>
      </c>
      <c r="F2396" s="7" t="str">
        <f>IF(OR(E2396="Success",E2396="Qualified Success"),"Current",IF(E2396="Failure",IF(RIGHT(D2396,6)="Future","Future",IF(RIGHT(D2396,10)="Irrelevant","Irrelevant","Current")),""))</f>
        <v>Current</v>
      </c>
      <c r="G2396" s="7" t="str">
        <f>IF(OR(ISBLANK(D2396),D2396="Unclassifiable &gt;"),"",IF(ISNUMBER(SEARCH("Utterance",D2396)),"Utterance",IF(ISNUMBER(SEARCH("Response",D2396)),"Response",IF(ISNUMBER(SEARCH("Interaction",D2396)),"Interaction",IF(ISNUMBER(SEARCH("System",D2396)),"System","")))))</f>
        <v/>
      </c>
      <c r="H2396" s="7" t="str">
        <f>IF(G2396="Utterance", IF(ISNUMBER(SEARCH("Unrecognized",D2396)), "Unrecognized", IF(ISNUMBER(SEARCH("Mismatched",D2396)), "Mismatched", IF(ISNUMBER(SEARCH("False Positive",D2396)), "False Positive", "Irrelevant"))), "")</f>
        <v/>
      </c>
      <c r="J2396" s="7" t="s">
        <v>3758</v>
      </c>
      <c r="K2396" s="7" t="s">
        <v>3357</v>
      </c>
      <c r="L2396" s="9">
        <v>44992</v>
      </c>
      <c r="M2396" s="13">
        <v>0.40743055555555557</v>
      </c>
      <c r="N2396" s="14">
        <v>513003382835092</v>
      </c>
      <c r="O2396" s="7">
        <f>IF(LEN(TRIM($A2396))=0,0,LEN($A2396)-LEN(SUBSTITUTE($A2396," ",""))+1)</f>
        <v>4</v>
      </c>
      <c r="P2396">
        <f t="shared" si="37"/>
        <v>3411</v>
      </c>
    </row>
    <row r="2397" spans="1:16" ht="16" x14ac:dyDescent="0.2">
      <c r="A2397" s="8" t="s">
        <v>3364</v>
      </c>
      <c r="C2397" s="7" t="s">
        <v>4</v>
      </c>
      <c r="K2397" s="7" t="s">
        <v>3357</v>
      </c>
      <c r="L2397" s="9">
        <v>44992</v>
      </c>
      <c r="M2397" s="13">
        <v>0.40745370370370365</v>
      </c>
      <c r="N2397" s="14">
        <v>513003382835092</v>
      </c>
      <c r="P2397" t="str">
        <f t="shared" si="37"/>
        <v/>
      </c>
    </row>
    <row r="2398" spans="1:16" ht="32" x14ac:dyDescent="0.2">
      <c r="A2398" s="8" t="s">
        <v>268</v>
      </c>
      <c r="C2398" s="7" t="s">
        <v>4</v>
      </c>
      <c r="K2398" s="7" t="s">
        <v>3357</v>
      </c>
      <c r="L2398" s="9">
        <v>44992</v>
      </c>
      <c r="M2398" s="13">
        <v>0.40745370370370365</v>
      </c>
      <c r="N2398" s="14">
        <v>513003382835092</v>
      </c>
      <c r="P2398" t="str">
        <f t="shared" si="37"/>
        <v/>
      </c>
    </row>
    <row r="2399" spans="1:16" ht="16" x14ac:dyDescent="0.2">
      <c r="A2399" s="8" t="s">
        <v>2098</v>
      </c>
      <c r="C2399" s="7" t="s">
        <v>2</v>
      </c>
      <c r="D2399" s="7" t="s">
        <v>3389</v>
      </c>
      <c r="E2399" s="7" t="str">
        <f>IF(OR(D2399="", D2399="___"),"", LEFT(D2399,FIND(" &gt;",D2399)-1))</f>
        <v>Success</v>
      </c>
      <c r="F2399" s="7" t="str">
        <f>IF(OR(E2399="Success",E2399="Qualified Success"),"Current",IF(E2399="Failure",IF(RIGHT(D2399,6)="Future","Future",IF(RIGHT(D2399,10)="Irrelevant","Irrelevant","Current")),""))</f>
        <v>Current</v>
      </c>
      <c r="G2399" s="7" t="str">
        <f>IF(OR(ISBLANK(D2399),D2399="Unclassifiable &gt;"),"",IF(ISNUMBER(SEARCH("Utterance",D2399)),"Utterance",IF(ISNUMBER(SEARCH("Response",D2399)),"Response",IF(ISNUMBER(SEARCH("Interaction",D2399)),"Interaction",IF(ISNUMBER(SEARCH("System",D2399)),"System","")))))</f>
        <v/>
      </c>
      <c r="H2399" s="7" t="str">
        <f>IF(G2399="Utterance", IF(ISNUMBER(SEARCH("Unrecognized",D2399)), "Unrecognized", IF(ISNUMBER(SEARCH("Mismatched",D2399)), "Mismatched", IF(ISNUMBER(SEARCH("False Positive",D2399)), "False Positive", "Irrelevant"))), "")</f>
        <v/>
      </c>
      <c r="J2399" s="7" t="s">
        <v>3750</v>
      </c>
      <c r="K2399" s="7" t="s">
        <v>3357</v>
      </c>
      <c r="L2399" s="9">
        <v>44992</v>
      </c>
      <c r="M2399" s="13">
        <v>0.4097453703703704</v>
      </c>
      <c r="N2399" s="14">
        <v>204440003494348</v>
      </c>
      <c r="O2399" s="7">
        <f>IF(LEN(TRIM($A2399))=0,0,LEN($A2399)-LEN(SUBSTITUTE($A2399," ",""))+1)</f>
        <v>3</v>
      </c>
      <c r="P2399">
        <f t="shared" si="37"/>
        <v>3411</v>
      </c>
    </row>
    <row r="2400" spans="1:16" ht="96" x14ac:dyDescent="0.2">
      <c r="A2400" s="8" t="s">
        <v>1938</v>
      </c>
      <c r="C2400" s="7" t="s">
        <v>4</v>
      </c>
      <c r="K2400" s="7" t="s">
        <v>3357</v>
      </c>
      <c r="L2400" s="9">
        <v>44992</v>
      </c>
      <c r="M2400" s="13">
        <v>0.4097453703703704</v>
      </c>
      <c r="N2400" s="14">
        <v>204440003494348</v>
      </c>
      <c r="P2400" t="str">
        <f t="shared" si="37"/>
        <v/>
      </c>
    </row>
    <row r="2401" spans="1:16" ht="16" x14ac:dyDescent="0.2">
      <c r="A2401" s="8" t="s">
        <v>314</v>
      </c>
      <c r="C2401" s="7" t="s">
        <v>2</v>
      </c>
      <c r="D2401" s="7" t="s">
        <v>3389</v>
      </c>
      <c r="E2401" s="7" t="str">
        <f>IF(OR(D2401="", D2401="___"),"", LEFT(D2401,FIND(" &gt;",D2401)-1))</f>
        <v>Success</v>
      </c>
      <c r="F2401" s="7" t="str">
        <f>IF(OR(E2401="Success",E2401="Qualified Success"),"Current",IF(E2401="Failure",IF(RIGHT(D2401,6)="Future","Future",IF(RIGHT(D2401,10)="Irrelevant","Irrelevant","Current")),""))</f>
        <v>Current</v>
      </c>
      <c r="G2401" s="7" t="str">
        <f>IF(OR(ISBLANK(D2401),D2401="Unclassifiable &gt;"),"",IF(ISNUMBER(SEARCH("Utterance",D2401)),"Utterance",IF(ISNUMBER(SEARCH("Response",D2401)),"Response",IF(ISNUMBER(SEARCH("Interaction",D2401)),"Interaction",IF(ISNUMBER(SEARCH("System",D2401)),"System","")))))</f>
        <v/>
      </c>
      <c r="H2401" s="7" t="str">
        <f>IF(G2401="Utterance", IF(ISNUMBER(SEARCH("Unrecognized",D2401)), "Unrecognized", IF(ISNUMBER(SEARCH("Mismatched",D2401)), "Mismatched", IF(ISNUMBER(SEARCH("False Positive",D2401)), "False Positive", "Irrelevant"))), "")</f>
        <v/>
      </c>
      <c r="J2401" s="7" t="s">
        <v>3743</v>
      </c>
      <c r="K2401" s="7" t="s">
        <v>3357</v>
      </c>
      <c r="L2401" s="9">
        <v>44992</v>
      </c>
      <c r="M2401" s="13">
        <v>0.4098148148148148</v>
      </c>
      <c r="N2401" s="14">
        <v>204440003487275</v>
      </c>
      <c r="O2401" s="7">
        <f>IF(LEN(TRIM($A2401))=0,0,LEN($A2401)-LEN(SUBSTITUTE($A2401," ",""))+1)</f>
        <v>9</v>
      </c>
      <c r="P2401">
        <f t="shared" si="37"/>
        <v>3411</v>
      </c>
    </row>
    <row r="2402" spans="1:16" ht="240" x14ac:dyDescent="0.2">
      <c r="A2402" s="8" t="s">
        <v>3560</v>
      </c>
      <c r="C2402" s="7" t="s">
        <v>4</v>
      </c>
      <c r="K2402" s="7" t="s">
        <v>3357</v>
      </c>
      <c r="L2402" s="9">
        <v>44992</v>
      </c>
      <c r="M2402" s="13">
        <v>0.40982638888888889</v>
      </c>
      <c r="N2402" s="14">
        <v>204440003487275</v>
      </c>
      <c r="P2402" t="str">
        <f t="shared" si="37"/>
        <v/>
      </c>
    </row>
    <row r="2403" spans="1:16" ht="16" x14ac:dyDescent="0.2">
      <c r="A2403" s="8" t="s">
        <v>260</v>
      </c>
      <c r="C2403" s="7" t="s">
        <v>2</v>
      </c>
      <c r="D2403" s="7" t="s">
        <v>3389</v>
      </c>
      <c r="E2403" s="7" t="str">
        <f>IF(OR(D2403="", D2403="___"),"", LEFT(D2403,FIND(" &gt;",D2403)-1))</f>
        <v>Success</v>
      </c>
      <c r="F2403" s="7" t="str">
        <f>IF(OR(E2403="Success",E2403="Qualified Success"),"Current",IF(E2403="Failure",IF(RIGHT(D2403,6)="Future","Future",IF(RIGHT(D2403,10)="Irrelevant","Irrelevant","Current")),""))</f>
        <v>Current</v>
      </c>
      <c r="G2403" s="7" t="str">
        <f>IF(OR(ISBLANK(D2403),D2403="Unclassifiable &gt;"),"",IF(ISNUMBER(SEARCH("Utterance",D2403)),"Utterance",IF(ISNUMBER(SEARCH("Response",D2403)),"Response",IF(ISNUMBER(SEARCH("Interaction",D2403)),"Interaction",IF(ISNUMBER(SEARCH("System",D2403)),"System","")))))</f>
        <v/>
      </c>
      <c r="H2403" s="7" t="str">
        <f>IF(G2403="Utterance", IF(ISNUMBER(SEARCH("Unrecognized",D2403)), "Unrecognized", IF(ISNUMBER(SEARCH("Mismatched",D2403)), "Mismatched", IF(ISNUMBER(SEARCH("False Positive",D2403)), "False Positive", "Irrelevant"))), "")</f>
        <v/>
      </c>
      <c r="J2403" s="7" t="s">
        <v>3743</v>
      </c>
      <c r="K2403" s="7" t="s">
        <v>3357</v>
      </c>
      <c r="L2403" s="9">
        <v>44992</v>
      </c>
      <c r="M2403" s="13">
        <v>0.41005787037037034</v>
      </c>
      <c r="N2403" s="14">
        <v>204440003487275</v>
      </c>
      <c r="O2403" s="7">
        <f>IF(LEN(TRIM($A2403))=0,0,LEN($A2403)-LEN(SUBSTITUTE($A2403," ",""))+1)</f>
        <v>6</v>
      </c>
      <c r="P2403">
        <f t="shared" si="37"/>
        <v>3411</v>
      </c>
    </row>
    <row r="2404" spans="1:16" ht="48" x14ac:dyDescent="0.2">
      <c r="A2404" s="8" t="s">
        <v>261</v>
      </c>
      <c r="C2404" s="7" t="s">
        <v>4</v>
      </c>
      <c r="K2404" s="7" t="s">
        <v>3357</v>
      </c>
      <c r="L2404" s="9">
        <v>44992</v>
      </c>
      <c r="M2404" s="13">
        <v>0.41006944444444443</v>
      </c>
      <c r="N2404" s="14">
        <v>204440003487275</v>
      </c>
      <c r="P2404" t="str">
        <f t="shared" si="37"/>
        <v/>
      </c>
    </row>
    <row r="2405" spans="1:16" ht="16" x14ac:dyDescent="0.2">
      <c r="A2405" s="8" t="s">
        <v>2333</v>
      </c>
      <c r="C2405" s="7" t="s">
        <v>2</v>
      </c>
      <c r="D2405" s="7" t="s">
        <v>3389</v>
      </c>
      <c r="E2405" s="7" t="str">
        <f>IF(OR(D2405="", D2405="___"),"", LEFT(D2405,FIND(" &gt;",D2405)-1))</f>
        <v>Success</v>
      </c>
      <c r="F2405" s="7" t="str">
        <f>IF(OR(E2405="Success",E2405="Qualified Success"),"Current",IF(E2405="Failure",IF(RIGHT(D2405,6)="Future","Future",IF(RIGHT(D2405,10)="Irrelevant","Irrelevant","Current")),""))</f>
        <v>Current</v>
      </c>
      <c r="G2405" s="7" t="str">
        <f>IF(OR(ISBLANK(D2405),D2405="Unclassifiable &gt;"),"",IF(ISNUMBER(SEARCH("Utterance",D2405)),"Utterance",IF(ISNUMBER(SEARCH("Response",D2405)),"Response",IF(ISNUMBER(SEARCH("Interaction",D2405)),"Interaction",IF(ISNUMBER(SEARCH("System",D2405)),"System","")))))</f>
        <v/>
      </c>
      <c r="H2405" s="7" t="str">
        <f>IF(G2405="Utterance", IF(ISNUMBER(SEARCH("Unrecognized",D2405)), "Unrecognized", IF(ISNUMBER(SEARCH("Mismatched",D2405)), "Mismatched", IF(ISNUMBER(SEARCH("False Positive",D2405)), "False Positive", "Irrelevant"))), "")</f>
        <v/>
      </c>
      <c r="J2405" s="7" t="s">
        <v>3363</v>
      </c>
      <c r="K2405" s="7" t="s">
        <v>3357</v>
      </c>
      <c r="L2405" s="9">
        <v>44992</v>
      </c>
      <c r="M2405" s="13">
        <v>0.41083333333333333</v>
      </c>
      <c r="N2405" s="14">
        <v>204440003502485</v>
      </c>
      <c r="O2405" s="7">
        <f>IF(LEN(TRIM($A2405))=0,0,LEN($A2405)-LEN(SUBSTITUTE($A2405," ",""))+1)</f>
        <v>7</v>
      </c>
      <c r="P2405">
        <f t="shared" si="37"/>
        <v>3411</v>
      </c>
    </row>
    <row r="2406" spans="1:16" ht="32" x14ac:dyDescent="0.2">
      <c r="A2406" s="8" t="s">
        <v>1094</v>
      </c>
      <c r="C2406" s="7" t="s">
        <v>4</v>
      </c>
      <c r="K2406" s="7" t="s">
        <v>3357</v>
      </c>
      <c r="L2406" s="9">
        <v>44992</v>
      </c>
      <c r="M2406" s="13">
        <v>0.41084490740740742</v>
      </c>
      <c r="N2406" s="14">
        <v>204440003502485</v>
      </c>
      <c r="P2406" t="str">
        <f t="shared" si="37"/>
        <v/>
      </c>
    </row>
    <row r="2407" spans="1:16" ht="16" x14ac:dyDescent="0.2">
      <c r="A2407" s="8" t="s">
        <v>465</v>
      </c>
      <c r="B2407" s="7" t="s">
        <v>3487</v>
      </c>
      <c r="C2407" s="7" t="s">
        <v>2</v>
      </c>
      <c r="D2407" s="7" t="s">
        <v>3389</v>
      </c>
      <c r="E2407" s="7" t="str">
        <f>IF(OR(D2407="", D2407="___"),"", LEFT(D2407,FIND(" &gt;",D2407)-1))</f>
        <v>Success</v>
      </c>
      <c r="F2407" s="7" t="str">
        <f>IF(OR(E2407="Success",E2407="Qualified Success"),"Current",IF(E2407="Failure",IF(RIGHT(D2407,6)="Future","Future",IF(RIGHT(D2407,10)="Irrelevant","Irrelevant","Current")),""))</f>
        <v>Current</v>
      </c>
      <c r="G2407" s="7" t="str">
        <f>IF(OR(ISBLANK(D2407),D2407="Unclassifiable &gt;"),"",IF(ISNUMBER(SEARCH("Utterance",D2407)),"Utterance",IF(ISNUMBER(SEARCH("Response",D2407)),"Response",IF(ISNUMBER(SEARCH("Interaction",D2407)),"Interaction",IF(ISNUMBER(SEARCH("System",D2407)),"System","")))))</f>
        <v/>
      </c>
      <c r="H2407" s="7" t="str">
        <f>IF(G2407="Utterance", IF(ISNUMBER(SEARCH("Unrecognized",D2407)), "Unrecognized", IF(ISNUMBER(SEARCH("Mismatched",D2407)), "Mismatched", IF(ISNUMBER(SEARCH("False Positive",D2407)), "False Positive", "Irrelevant"))), "")</f>
        <v/>
      </c>
      <c r="J2407" s="7" t="s">
        <v>3743</v>
      </c>
      <c r="K2407" s="7" t="s">
        <v>3357</v>
      </c>
      <c r="L2407" s="9">
        <v>44992</v>
      </c>
      <c r="M2407" s="13">
        <v>0.41130787037037037</v>
      </c>
      <c r="N2407" s="14">
        <v>513001859972600</v>
      </c>
      <c r="O2407" s="7">
        <f>IF(LEN(TRIM($A2407))=0,0,LEN($A2407)-LEN(SUBSTITUTE($A2407," ",""))+1)</f>
        <v>4</v>
      </c>
      <c r="P2407">
        <f t="shared" si="37"/>
        <v>3411</v>
      </c>
    </row>
    <row r="2408" spans="1:16" ht="144" x14ac:dyDescent="0.2">
      <c r="A2408" s="8" t="s">
        <v>250</v>
      </c>
      <c r="C2408" s="7" t="s">
        <v>4</v>
      </c>
      <c r="K2408" s="7" t="s">
        <v>3357</v>
      </c>
      <c r="L2408" s="9">
        <v>44992</v>
      </c>
      <c r="M2408" s="13">
        <v>0.41130787037037037</v>
      </c>
      <c r="N2408" s="14">
        <v>513001859972600</v>
      </c>
      <c r="P2408" t="str">
        <f t="shared" si="37"/>
        <v/>
      </c>
    </row>
    <row r="2409" spans="1:16" ht="16" x14ac:dyDescent="0.2">
      <c r="A2409" s="8" t="s">
        <v>302</v>
      </c>
      <c r="B2409" s="7" t="s">
        <v>3487</v>
      </c>
      <c r="C2409" s="7" t="s">
        <v>2</v>
      </c>
      <c r="D2409" s="7" t="s">
        <v>3405</v>
      </c>
      <c r="E2409" s="7" t="str">
        <f>IF(OR(D2409="", D2409="___"),"", LEFT(D2409,FIND(" &gt;",D2409)-1))</f>
        <v>Failure</v>
      </c>
      <c r="F2409" s="7" t="str">
        <f>IF(OR(E2409="Success",E2409="Qualified Success"),"Current",IF(E2409="Failure",IF(RIGHT(D2409,6)="Future","Future",IF(RIGHT(D2409,10)="Irrelevant","Irrelevant","Current")),""))</f>
        <v>Current</v>
      </c>
      <c r="G2409" s="7" t="str">
        <f>IF(OR(ISBLANK(D2409),D2409="Unclassifiable &gt;"),"",IF(ISNUMBER(SEARCH("Utterance",D2409)),"Utterance",IF(ISNUMBER(SEARCH("Response",D2409)),"Response",IF(ISNUMBER(SEARCH("Interaction",D2409)),"Interaction",IF(ISNUMBER(SEARCH("System",D2409)),"System","")))))</f>
        <v>System</v>
      </c>
      <c r="H2409" s="7" t="str">
        <f>IF(G2409="Utterance", IF(ISNUMBER(SEARCH("Unrecognized",D2409)), "Unrecognized", IF(ISNUMBER(SEARCH("Mismatched",D2409)), "Mismatched", IF(ISNUMBER(SEARCH("False Positive",D2409)), "False Positive", "Irrelevant"))), "")</f>
        <v/>
      </c>
      <c r="I2409" s="7" t="s">
        <v>152</v>
      </c>
      <c r="J2409" s="7" t="s">
        <v>3428</v>
      </c>
      <c r="K2409" s="7" t="s">
        <v>3357</v>
      </c>
      <c r="L2409" s="9">
        <v>44992</v>
      </c>
      <c r="M2409" s="13">
        <v>0.41155092592592596</v>
      </c>
      <c r="N2409" s="14">
        <v>202000412658843</v>
      </c>
      <c r="O2409" s="7">
        <f>IF(LEN(TRIM($A2409))=0,0,LEN($A2409)-LEN(SUBSTITUTE($A2409," ",""))+1)</f>
        <v>3</v>
      </c>
      <c r="P2409">
        <f t="shared" si="37"/>
        <v>168</v>
      </c>
    </row>
    <row r="2410" spans="1:16" ht="16" x14ac:dyDescent="0.2">
      <c r="A2410" s="8" t="s">
        <v>152</v>
      </c>
      <c r="C2410" s="7" t="s">
        <v>4</v>
      </c>
      <c r="K2410" s="7" t="s">
        <v>3357</v>
      </c>
      <c r="L2410" s="9">
        <v>44992</v>
      </c>
      <c r="M2410" s="13">
        <v>0.41155092592592596</v>
      </c>
      <c r="N2410" s="14">
        <v>202000412658843</v>
      </c>
      <c r="P2410" t="str">
        <f t="shared" si="37"/>
        <v/>
      </c>
    </row>
    <row r="2411" spans="1:16" ht="16" x14ac:dyDescent="0.2">
      <c r="A2411" s="8" t="s">
        <v>2238</v>
      </c>
      <c r="C2411" s="7" t="s">
        <v>2</v>
      </c>
      <c r="D2411" s="7" t="s">
        <v>3405</v>
      </c>
      <c r="E2411" s="7" t="str">
        <f>IF(OR(D2411="", D2411="___"),"", LEFT(D2411,FIND(" &gt;",D2411)-1))</f>
        <v>Failure</v>
      </c>
      <c r="F2411" s="7" t="str">
        <f>IF(OR(E2411="Success",E2411="Qualified Success"),"Current",IF(E2411="Failure",IF(RIGHT(D2411,6)="Future","Future",IF(RIGHT(D2411,10)="Irrelevant","Irrelevant","Current")),""))</f>
        <v>Current</v>
      </c>
      <c r="G2411" s="7" t="str">
        <f>IF(OR(ISBLANK(D2411),D2411="Unclassifiable &gt;"),"",IF(ISNUMBER(SEARCH("Utterance",D2411)),"Utterance",IF(ISNUMBER(SEARCH("Response",D2411)),"Response",IF(ISNUMBER(SEARCH("Interaction",D2411)),"Interaction",IF(ISNUMBER(SEARCH("System",D2411)),"System","")))))</f>
        <v>System</v>
      </c>
      <c r="H2411" s="7" t="str">
        <f>IF(G2411="Utterance", IF(ISNUMBER(SEARCH("Unrecognized",D2411)), "Unrecognized", IF(ISNUMBER(SEARCH("Mismatched",D2411)), "Mismatched", IF(ISNUMBER(SEARCH("False Positive",D2411)), "False Positive", "Irrelevant"))), "")</f>
        <v/>
      </c>
      <c r="I2411" s="7" t="s">
        <v>152</v>
      </c>
      <c r="J2411" s="7" t="s">
        <v>3745</v>
      </c>
      <c r="K2411" s="7" t="s">
        <v>3357</v>
      </c>
      <c r="L2411" s="9">
        <v>44992</v>
      </c>
      <c r="M2411" s="13">
        <v>0.41269675925925925</v>
      </c>
      <c r="N2411" s="14">
        <v>202000412658843</v>
      </c>
      <c r="O2411" s="7">
        <f>IF(LEN(TRIM($A2411))=0,0,LEN($A2411)-LEN(SUBSTITUTE($A2411," ",""))+1)</f>
        <v>2</v>
      </c>
      <c r="P2411">
        <f t="shared" si="37"/>
        <v>168</v>
      </c>
    </row>
    <row r="2412" spans="1:16" ht="16" x14ac:dyDescent="0.2">
      <c r="A2412" s="8" t="s">
        <v>152</v>
      </c>
      <c r="C2412" s="7" t="s">
        <v>4</v>
      </c>
      <c r="K2412" s="7" t="s">
        <v>3357</v>
      </c>
      <c r="L2412" s="9">
        <v>44992</v>
      </c>
      <c r="M2412" s="13">
        <v>0.41269675925925925</v>
      </c>
      <c r="N2412" s="14">
        <v>202000412658843</v>
      </c>
      <c r="P2412" t="str">
        <f t="shared" si="37"/>
        <v/>
      </c>
    </row>
    <row r="2413" spans="1:16" ht="16" x14ac:dyDescent="0.2">
      <c r="A2413" s="8" t="s">
        <v>158</v>
      </c>
      <c r="C2413" s="7" t="s">
        <v>2</v>
      </c>
      <c r="D2413" s="7" t="s">
        <v>3389</v>
      </c>
      <c r="E2413" s="7" t="str">
        <f>IF(OR(D2413="", D2413="___"),"", LEFT(D2413,FIND(" &gt;",D2413)-1))</f>
        <v>Success</v>
      </c>
      <c r="F2413" s="7" t="str">
        <f>IF(OR(E2413="Success",E2413="Qualified Success"),"Current",IF(E2413="Failure",IF(RIGHT(D2413,6)="Future","Future",IF(RIGHT(D2413,10)="Irrelevant","Irrelevant","Current")),""))</f>
        <v>Current</v>
      </c>
      <c r="G2413" s="7" t="str">
        <f>IF(OR(ISBLANK(D2413),D2413="Unclassifiable &gt;"),"",IF(ISNUMBER(SEARCH("Utterance",D2413)),"Utterance",IF(ISNUMBER(SEARCH("Response",D2413)),"Response",IF(ISNUMBER(SEARCH("Interaction",D2413)),"Interaction",IF(ISNUMBER(SEARCH("System",D2413)),"System","")))))</f>
        <v/>
      </c>
      <c r="H2413" s="7" t="str">
        <f>IF(G2413="Utterance", IF(ISNUMBER(SEARCH("Unrecognized",D2413)), "Unrecognized", IF(ISNUMBER(SEARCH("Mismatched",D2413)), "Mismatched", IF(ISNUMBER(SEARCH("False Positive",D2413)), "False Positive", "Irrelevant"))), "")</f>
        <v/>
      </c>
      <c r="J2413" s="7" t="s">
        <v>3744</v>
      </c>
      <c r="K2413" s="7" t="s">
        <v>3357</v>
      </c>
      <c r="L2413" s="9">
        <v>44992</v>
      </c>
      <c r="M2413" s="13">
        <v>0.41399305555555554</v>
      </c>
      <c r="N2413" s="14">
        <v>513003017726170</v>
      </c>
      <c r="O2413" s="7">
        <f>IF(LEN(TRIM($A2413))=0,0,LEN($A2413)-LEN(SUBSTITUTE($A2413," ",""))+1)</f>
        <v>4</v>
      </c>
      <c r="P2413">
        <f t="shared" si="37"/>
        <v>3411</v>
      </c>
    </row>
    <row r="2414" spans="1:16" ht="128" x14ac:dyDescent="0.2">
      <c r="A2414" s="8" t="s">
        <v>1839</v>
      </c>
      <c r="C2414" s="7" t="s">
        <v>4</v>
      </c>
      <c r="K2414" s="7" t="s">
        <v>3357</v>
      </c>
      <c r="L2414" s="9">
        <v>44992</v>
      </c>
      <c r="M2414" s="13">
        <v>0.41399305555555554</v>
      </c>
      <c r="N2414" s="14">
        <v>513003017726170</v>
      </c>
      <c r="P2414" t="str">
        <f t="shared" si="37"/>
        <v/>
      </c>
    </row>
    <row r="2415" spans="1:16" ht="16" x14ac:dyDescent="0.2">
      <c r="A2415" s="8" t="s">
        <v>314</v>
      </c>
      <c r="C2415" s="7" t="s">
        <v>2</v>
      </c>
      <c r="D2415" s="7" t="s">
        <v>3389</v>
      </c>
      <c r="E2415" s="7" t="str">
        <f>IF(OR(D2415="", D2415="___"),"", LEFT(D2415,FIND(" &gt;",D2415)-1))</f>
        <v>Success</v>
      </c>
      <c r="F2415" s="7" t="str">
        <f>IF(OR(E2415="Success",E2415="Qualified Success"),"Current",IF(E2415="Failure",IF(RIGHT(D2415,6)="Future","Future",IF(RIGHT(D2415,10)="Irrelevant","Irrelevant","Current")),""))</f>
        <v>Current</v>
      </c>
      <c r="G2415" s="7" t="str">
        <f>IF(OR(ISBLANK(D2415),D2415="Unclassifiable &gt;"),"",IF(ISNUMBER(SEARCH("Utterance",D2415)),"Utterance",IF(ISNUMBER(SEARCH("Response",D2415)),"Response",IF(ISNUMBER(SEARCH("Interaction",D2415)),"Interaction",IF(ISNUMBER(SEARCH("System",D2415)),"System","")))))</f>
        <v/>
      </c>
      <c r="H2415" s="7" t="str">
        <f>IF(G2415="Utterance", IF(ISNUMBER(SEARCH("Unrecognized",D2415)), "Unrecognized", IF(ISNUMBER(SEARCH("Mismatched",D2415)), "Mismatched", IF(ISNUMBER(SEARCH("False Positive",D2415)), "False Positive", "Irrelevant"))), "")</f>
        <v/>
      </c>
      <c r="J2415" s="7" t="s">
        <v>3743</v>
      </c>
      <c r="K2415" s="7" t="s">
        <v>3357</v>
      </c>
      <c r="L2415" s="9">
        <v>44992</v>
      </c>
      <c r="M2415" s="13">
        <v>0.41416666666666663</v>
      </c>
      <c r="N2415" s="14">
        <v>202000024100358</v>
      </c>
      <c r="O2415" s="7">
        <f>IF(LEN(TRIM($A2415))=0,0,LEN($A2415)-LEN(SUBSTITUTE($A2415," ",""))+1)</f>
        <v>9</v>
      </c>
      <c r="P2415">
        <f t="shared" si="37"/>
        <v>3411</v>
      </c>
    </row>
    <row r="2416" spans="1:16" ht="224" x14ac:dyDescent="0.2">
      <c r="A2416" s="8" t="s">
        <v>3561</v>
      </c>
      <c r="C2416" s="7" t="s">
        <v>4</v>
      </c>
      <c r="K2416" s="7" t="s">
        <v>3357</v>
      </c>
      <c r="L2416" s="9">
        <v>44992</v>
      </c>
      <c r="M2416" s="13">
        <v>0.41418981481481482</v>
      </c>
      <c r="N2416" s="14">
        <v>202000024100358</v>
      </c>
      <c r="P2416" t="str">
        <f t="shared" si="37"/>
        <v/>
      </c>
    </row>
    <row r="2417" spans="1:16" ht="16" x14ac:dyDescent="0.2">
      <c r="A2417" s="8" t="s">
        <v>302</v>
      </c>
      <c r="B2417" s="7" t="s">
        <v>3487</v>
      </c>
      <c r="C2417" s="7" t="s">
        <v>2</v>
      </c>
      <c r="D2417" s="7" t="s">
        <v>3389</v>
      </c>
      <c r="E2417" s="7" t="str">
        <f>IF(OR(D2417="", D2417="___"),"", LEFT(D2417,FIND(" &gt;",D2417)-1))</f>
        <v>Success</v>
      </c>
      <c r="F2417" s="7" t="str">
        <f>IF(OR(E2417="Success",E2417="Qualified Success"),"Current",IF(E2417="Failure",IF(RIGHT(D2417,6)="Future","Future",IF(RIGHT(D2417,10)="Irrelevant","Irrelevant","Current")),""))</f>
        <v>Current</v>
      </c>
      <c r="G2417" s="7" t="str">
        <f>IF(OR(ISBLANK(D2417),D2417="Unclassifiable &gt;"),"",IF(ISNUMBER(SEARCH("Utterance",D2417)),"Utterance",IF(ISNUMBER(SEARCH("Response",D2417)),"Response",IF(ISNUMBER(SEARCH("Interaction",D2417)),"Interaction",IF(ISNUMBER(SEARCH("System",D2417)),"System","")))))</f>
        <v/>
      </c>
      <c r="H2417" s="7" t="str">
        <f>IF(G2417="Utterance", IF(ISNUMBER(SEARCH("Unrecognized",D2417)), "Unrecognized", IF(ISNUMBER(SEARCH("Mismatched",D2417)), "Mismatched", IF(ISNUMBER(SEARCH("False Positive",D2417)), "False Positive", "Irrelevant"))), "")</f>
        <v/>
      </c>
      <c r="J2417" s="7" t="s">
        <v>3428</v>
      </c>
      <c r="K2417" s="7" t="s">
        <v>3357</v>
      </c>
      <c r="L2417" s="9">
        <v>44992</v>
      </c>
      <c r="M2417" s="13">
        <v>0.4147569444444445</v>
      </c>
      <c r="N2417" s="14">
        <v>204440003503468</v>
      </c>
      <c r="O2417" s="7">
        <f>IF(LEN(TRIM($A2417))=0,0,LEN($A2417)-LEN(SUBSTITUTE($A2417," ",""))+1)</f>
        <v>3</v>
      </c>
      <c r="P2417">
        <f t="shared" si="37"/>
        <v>3411</v>
      </c>
    </row>
    <row r="2418" spans="1:16" ht="64" x14ac:dyDescent="0.2">
      <c r="A2418" s="8" t="s">
        <v>220</v>
      </c>
      <c r="C2418" s="7" t="s">
        <v>4</v>
      </c>
      <c r="K2418" s="7" t="s">
        <v>3357</v>
      </c>
      <c r="L2418" s="9">
        <v>44992</v>
      </c>
      <c r="M2418" s="13">
        <v>0.4147569444444445</v>
      </c>
      <c r="N2418" s="14">
        <v>204440003503468</v>
      </c>
      <c r="P2418" t="str">
        <f t="shared" si="37"/>
        <v/>
      </c>
    </row>
    <row r="2419" spans="1:16" ht="16" x14ac:dyDescent="0.2">
      <c r="A2419" s="8" t="s">
        <v>158</v>
      </c>
      <c r="C2419" s="7" t="s">
        <v>2</v>
      </c>
      <c r="D2419" s="7" t="s">
        <v>3389</v>
      </c>
      <c r="E2419" s="7" t="str">
        <f>IF(OR(D2419="", D2419="___"),"", LEFT(D2419,FIND(" &gt;",D2419)-1))</f>
        <v>Success</v>
      </c>
      <c r="F2419" s="7" t="str">
        <f>IF(OR(E2419="Success",E2419="Qualified Success"),"Current",IF(E2419="Failure",IF(RIGHT(D2419,6)="Future","Future",IF(RIGHT(D2419,10)="Irrelevant","Irrelevant","Current")),""))</f>
        <v>Current</v>
      </c>
      <c r="G2419" s="7" t="str">
        <f>IF(OR(ISBLANK(D2419),D2419="Unclassifiable &gt;"),"",IF(ISNUMBER(SEARCH("Utterance",D2419)),"Utterance",IF(ISNUMBER(SEARCH("Response",D2419)),"Response",IF(ISNUMBER(SEARCH("Interaction",D2419)),"Interaction",IF(ISNUMBER(SEARCH("System",D2419)),"System","")))))</f>
        <v/>
      </c>
      <c r="H2419" s="7" t="str">
        <f>IF(G2419="Utterance", IF(ISNUMBER(SEARCH("Unrecognized",D2419)), "Unrecognized", IF(ISNUMBER(SEARCH("Mismatched",D2419)), "Mismatched", IF(ISNUMBER(SEARCH("False Positive",D2419)), "False Positive", "Irrelevant"))), "")</f>
        <v/>
      </c>
      <c r="J2419" s="7" t="s">
        <v>3744</v>
      </c>
      <c r="K2419" s="7" t="s">
        <v>3357</v>
      </c>
      <c r="L2419" s="9">
        <v>44992</v>
      </c>
      <c r="M2419" s="13">
        <v>0.41509259259259257</v>
      </c>
      <c r="N2419" s="14">
        <v>204440003494348</v>
      </c>
      <c r="O2419" s="7">
        <f>IF(LEN(TRIM($A2419))=0,0,LEN($A2419)-LEN(SUBSTITUTE($A2419," ",""))+1)</f>
        <v>4</v>
      </c>
      <c r="P2419">
        <f t="shared" si="37"/>
        <v>3411</v>
      </c>
    </row>
    <row r="2420" spans="1:16" ht="128" x14ac:dyDescent="0.2">
      <c r="A2420" s="8" t="s">
        <v>1839</v>
      </c>
      <c r="C2420" s="7" t="s">
        <v>4</v>
      </c>
      <c r="K2420" s="7" t="s">
        <v>3357</v>
      </c>
      <c r="L2420" s="9">
        <v>44992</v>
      </c>
      <c r="M2420" s="13">
        <v>0.41510416666666666</v>
      </c>
      <c r="N2420" s="14">
        <v>204440003494348</v>
      </c>
      <c r="P2420" t="str">
        <f t="shared" si="37"/>
        <v/>
      </c>
    </row>
    <row r="2421" spans="1:16" ht="16" x14ac:dyDescent="0.2">
      <c r="A2421" s="8" t="s">
        <v>314</v>
      </c>
      <c r="C2421" s="7" t="s">
        <v>2</v>
      </c>
      <c r="D2421" s="7" t="s">
        <v>3389</v>
      </c>
      <c r="E2421" s="7" t="str">
        <f>IF(OR(D2421="", D2421="___"),"", LEFT(D2421,FIND(" &gt;",D2421)-1))</f>
        <v>Success</v>
      </c>
      <c r="F2421" s="7" t="str">
        <f>IF(OR(E2421="Success",E2421="Qualified Success"),"Current",IF(E2421="Failure",IF(RIGHT(D2421,6)="Future","Future",IF(RIGHT(D2421,10)="Irrelevant","Irrelevant","Current")),""))</f>
        <v>Current</v>
      </c>
      <c r="G2421" s="7" t="str">
        <f>IF(OR(ISBLANK(D2421),D2421="Unclassifiable &gt;"),"",IF(ISNUMBER(SEARCH("Utterance",D2421)),"Utterance",IF(ISNUMBER(SEARCH("Response",D2421)),"Response",IF(ISNUMBER(SEARCH("Interaction",D2421)),"Interaction",IF(ISNUMBER(SEARCH("System",D2421)),"System","")))))</f>
        <v/>
      </c>
      <c r="H2421" s="7" t="str">
        <f>IF(G2421="Utterance", IF(ISNUMBER(SEARCH("Unrecognized",D2421)), "Unrecognized", IF(ISNUMBER(SEARCH("Mismatched",D2421)), "Mismatched", IF(ISNUMBER(SEARCH("False Positive",D2421)), "False Positive", "Irrelevant"))), "")</f>
        <v/>
      </c>
      <c r="J2421" s="7" t="s">
        <v>3743</v>
      </c>
      <c r="K2421" s="7" t="s">
        <v>3357</v>
      </c>
      <c r="L2421" s="9">
        <v>44992</v>
      </c>
      <c r="M2421" s="13">
        <v>0.42015046296296293</v>
      </c>
      <c r="N2421" s="14">
        <v>204440003497225</v>
      </c>
      <c r="O2421" s="7">
        <f>IF(LEN(TRIM($A2421))=0,0,LEN($A2421)-LEN(SUBSTITUTE($A2421," ",""))+1)</f>
        <v>9</v>
      </c>
      <c r="P2421">
        <f t="shared" si="37"/>
        <v>3411</v>
      </c>
    </row>
    <row r="2422" spans="1:16" ht="224" x14ac:dyDescent="0.2">
      <c r="A2422" s="8" t="s">
        <v>3562</v>
      </c>
      <c r="C2422" s="7" t="s">
        <v>4</v>
      </c>
      <c r="K2422" s="7" t="s">
        <v>3357</v>
      </c>
      <c r="L2422" s="9">
        <v>44992</v>
      </c>
      <c r="M2422" s="13">
        <v>0.42017361111111112</v>
      </c>
      <c r="N2422" s="14">
        <v>204440003497225</v>
      </c>
      <c r="P2422" t="str">
        <f t="shared" si="37"/>
        <v/>
      </c>
    </row>
    <row r="2423" spans="1:16" ht="16" x14ac:dyDescent="0.2">
      <c r="A2423" s="8" t="s">
        <v>260</v>
      </c>
      <c r="C2423" s="7" t="s">
        <v>2</v>
      </c>
      <c r="D2423" s="7" t="s">
        <v>3389</v>
      </c>
      <c r="E2423" s="7" t="str">
        <f>IF(OR(D2423="", D2423="___"),"", LEFT(D2423,FIND(" &gt;",D2423)-1))</f>
        <v>Success</v>
      </c>
      <c r="F2423" s="7" t="str">
        <f>IF(OR(E2423="Success",E2423="Qualified Success"),"Current",IF(E2423="Failure",IF(RIGHT(D2423,6)="Future","Future",IF(RIGHT(D2423,10)="Irrelevant","Irrelevant","Current")),""))</f>
        <v>Current</v>
      </c>
      <c r="G2423" s="7" t="str">
        <f>IF(OR(ISBLANK(D2423),D2423="Unclassifiable &gt;"),"",IF(ISNUMBER(SEARCH("Utterance",D2423)),"Utterance",IF(ISNUMBER(SEARCH("Response",D2423)),"Response",IF(ISNUMBER(SEARCH("Interaction",D2423)),"Interaction",IF(ISNUMBER(SEARCH("System",D2423)),"System","")))))</f>
        <v/>
      </c>
      <c r="H2423" s="7" t="str">
        <f>IF(G2423="Utterance", IF(ISNUMBER(SEARCH("Unrecognized",D2423)), "Unrecognized", IF(ISNUMBER(SEARCH("Mismatched",D2423)), "Mismatched", IF(ISNUMBER(SEARCH("False Positive",D2423)), "False Positive", "Irrelevant"))), "")</f>
        <v/>
      </c>
      <c r="J2423" s="7" t="s">
        <v>3743</v>
      </c>
      <c r="K2423" s="7" t="s">
        <v>3357</v>
      </c>
      <c r="L2423" s="9">
        <v>44992</v>
      </c>
      <c r="M2423" s="13">
        <v>0.42030092592592588</v>
      </c>
      <c r="N2423" s="14">
        <v>204440003497225</v>
      </c>
      <c r="O2423" s="7">
        <f>IF(LEN(TRIM($A2423))=0,0,LEN($A2423)-LEN(SUBSTITUTE($A2423," ",""))+1)</f>
        <v>6</v>
      </c>
      <c r="P2423">
        <f t="shared" si="37"/>
        <v>3411</v>
      </c>
    </row>
    <row r="2424" spans="1:16" ht="48" x14ac:dyDescent="0.2">
      <c r="A2424" s="8" t="s">
        <v>261</v>
      </c>
      <c r="C2424" s="7" t="s">
        <v>4</v>
      </c>
      <c r="K2424" s="7" t="s">
        <v>3357</v>
      </c>
      <c r="L2424" s="9">
        <v>44992</v>
      </c>
      <c r="M2424" s="13">
        <v>0.42030092592592588</v>
      </c>
      <c r="N2424" s="14">
        <v>204440003497225</v>
      </c>
      <c r="P2424" t="str">
        <f t="shared" si="37"/>
        <v/>
      </c>
    </row>
    <row r="2425" spans="1:16" ht="16" x14ac:dyDescent="0.2">
      <c r="A2425" s="8" t="s">
        <v>263</v>
      </c>
      <c r="C2425" s="7" t="s">
        <v>2</v>
      </c>
      <c r="D2425" s="7" t="s">
        <v>3389</v>
      </c>
      <c r="E2425" s="7" t="str">
        <f>IF(OR(D2425="", D2425="___"),"", LEFT(D2425,FIND(" &gt;",D2425)-1))</f>
        <v>Success</v>
      </c>
      <c r="F2425" s="7" t="str">
        <f>IF(OR(E2425="Success",E2425="Qualified Success"),"Current",IF(E2425="Failure",IF(RIGHT(D2425,6)="Future","Future",IF(RIGHT(D2425,10)="Irrelevant","Irrelevant","Current")),""))</f>
        <v>Current</v>
      </c>
      <c r="G2425" s="7" t="str">
        <f>IF(OR(ISBLANK(D2425),D2425="Unclassifiable &gt;"),"",IF(ISNUMBER(SEARCH("Utterance",D2425)),"Utterance",IF(ISNUMBER(SEARCH("Response",D2425)),"Response",IF(ISNUMBER(SEARCH("Interaction",D2425)),"Interaction",IF(ISNUMBER(SEARCH("System",D2425)),"System","")))))</f>
        <v/>
      </c>
      <c r="H2425" s="7" t="str">
        <f>IF(G2425="Utterance", IF(ISNUMBER(SEARCH("Unrecognized",D2425)), "Unrecognized", IF(ISNUMBER(SEARCH("Mismatched",D2425)), "Mismatched", IF(ISNUMBER(SEARCH("False Positive",D2425)), "False Positive", "Irrelevant"))), "")</f>
        <v/>
      </c>
      <c r="J2425" s="7" t="s">
        <v>3453</v>
      </c>
      <c r="K2425" s="7" t="s">
        <v>3357</v>
      </c>
      <c r="L2425" s="9">
        <v>44992</v>
      </c>
      <c r="M2425" s="13">
        <v>0.42034722222222221</v>
      </c>
      <c r="N2425" s="14">
        <v>204440003497225</v>
      </c>
      <c r="O2425" s="7">
        <f>IF(LEN(TRIM($A2425))=0,0,LEN($A2425)-LEN(SUBSTITUTE($A2425," ",""))+1)</f>
        <v>2</v>
      </c>
      <c r="P2425">
        <f t="shared" si="37"/>
        <v>3411</v>
      </c>
    </row>
    <row r="2426" spans="1:16" ht="16" x14ac:dyDescent="0.2">
      <c r="A2426" s="8" t="s">
        <v>264</v>
      </c>
      <c r="C2426" s="7" t="s">
        <v>4</v>
      </c>
      <c r="K2426" s="7" t="s">
        <v>3357</v>
      </c>
      <c r="L2426" s="9">
        <v>44992</v>
      </c>
      <c r="M2426" s="13">
        <v>0.42034722222222221</v>
      </c>
      <c r="N2426" s="14">
        <v>204440003497225</v>
      </c>
      <c r="P2426" t="str">
        <f t="shared" si="37"/>
        <v/>
      </c>
    </row>
    <row r="2427" spans="1:16" ht="16" x14ac:dyDescent="0.2">
      <c r="A2427" s="39" t="s">
        <v>2192</v>
      </c>
      <c r="C2427" s="7" t="s">
        <v>2</v>
      </c>
      <c r="D2427" s="7" t="s">
        <v>3411</v>
      </c>
      <c r="E2427" s="7" t="str">
        <f>IF(OR(D2427="", D2427="___"),"", LEFT(D2427,FIND(" &gt;",D2427)-1))</f>
        <v>Qualified Success</v>
      </c>
      <c r="F2427" s="7" t="str">
        <f>IF(OR(E2427="Success",E2427="Qualified Success"),"Current",IF(E2427="Failure",IF(RIGHT(D2427,6)="Future","Future",IF(RIGHT(D2427,10)="Irrelevant","Irrelevant","Current")),""))</f>
        <v>Current</v>
      </c>
      <c r="G2427" s="7" t="str">
        <f>IF(OR(ISBLANK(D2427),D2427="Unclassifiable &gt;"),"",IF(ISNUMBER(SEARCH("Utterance",D2427)),"Utterance",IF(ISNUMBER(SEARCH("Response",D2427)),"Response",IF(ISNUMBER(SEARCH("Interaction",D2427)),"Interaction",IF(ISNUMBER(SEARCH("System",D2427)),"System","")))))</f>
        <v>Response</v>
      </c>
      <c r="H2427" s="7" t="str">
        <f>IF(G2427="Utterance", IF(ISNUMBER(SEARCH("Unrecognized",D2427)), "Unrecognized", IF(ISNUMBER(SEARCH("Mismatched",D2427)), "Mismatched", IF(ISNUMBER(SEARCH("False Positive",D2427)), "False Positive", "Irrelevant"))), "")</f>
        <v/>
      </c>
      <c r="J2427" s="7" t="s">
        <v>3743</v>
      </c>
      <c r="K2427" s="7" t="s">
        <v>3357</v>
      </c>
      <c r="L2427" s="9">
        <v>44992</v>
      </c>
      <c r="M2427" s="13">
        <v>0.42054398148148148</v>
      </c>
      <c r="N2427" s="14">
        <v>204440003497225</v>
      </c>
      <c r="O2427" s="7">
        <f>IF(LEN(TRIM($A2427))=0,0,LEN($A2427)-LEN(SUBSTITUTE($A2427," ",""))+1)</f>
        <v>6</v>
      </c>
      <c r="P2427">
        <f t="shared" si="37"/>
        <v>201</v>
      </c>
    </row>
    <row r="2428" spans="1:16" ht="224" x14ac:dyDescent="0.2">
      <c r="A2428" s="8" t="s">
        <v>3562</v>
      </c>
      <c r="C2428" s="7" t="s">
        <v>4</v>
      </c>
      <c r="K2428" s="7" t="s">
        <v>3357</v>
      </c>
      <c r="L2428" s="9">
        <v>44992</v>
      </c>
      <c r="M2428" s="13">
        <v>0.42055555555555557</v>
      </c>
      <c r="N2428" s="14">
        <v>204440003497225</v>
      </c>
      <c r="P2428" t="str">
        <f t="shared" si="37"/>
        <v/>
      </c>
    </row>
    <row r="2429" spans="1:16" ht="16" x14ac:dyDescent="0.2">
      <c r="A2429" s="8" t="s">
        <v>260</v>
      </c>
      <c r="C2429" s="7" t="s">
        <v>2</v>
      </c>
      <c r="D2429" s="7" t="s">
        <v>3389</v>
      </c>
      <c r="E2429" s="7" t="str">
        <f>IF(OR(D2429="", D2429="___"),"", LEFT(D2429,FIND(" &gt;",D2429)-1))</f>
        <v>Success</v>
      </c>
      <c r="F2429" s="7" t="str">
        <f>IF(OR(E2429="Success",E2429="Qualified Success"),"Current",IF(E2429="Failure",IF(RIGHT(D2429,6)="Future","Future",IF(RIGHT(D2429,10)="Irrelevant","Irrelevant","Current")),""))</f>
        <v>Current</v>
      </c>
      <c r="G2429" s="7" t="str">
        <f>IF(OR(ISBLANK(D2429),D2429="Unclassifiable &gt;"),"",IF(ISNUMBER(SEARCH("Utterance",D2429)),"Utterance",IF(ISNUMBER(SEARCH("Response",D2429)),"Response",IF(ISNUMBER(SEARCH("Interaction",D2429)),"Interaction",IF(ISNUMBER(SEARCH("System",D2429)),"System","")))))</f>
        <v/>
      </c>
      <c r="H2429" s="7" t="str">
        <f>IF(G2429="Utterance", IF(ISNUMBER(SEARCH("Unrecognized",D2429)), "Unrecognized", IF(ISNUMBER(SEARCH("Mismatched",D2429)), "Mismatched", IF(ISNUMBER(SEARCH("False Positive",D2429)), "False Positive", "Irrelevant"))), "")</f>
        <v/>
      </c>
      <c r="J2429" s="7" t="s">
        <v>3743</v>
      </c>
      <c r="K2429" s="7" t="s">
        <v>3357</v>
      </c>
      <c r="L2429" s="9">
        <v>44992</v>
      </c>
      <c r="M2429" s="13">
        <v>0.42061342592592593</v>
      </c>
      <c r="N2429" s="14">
        <v>204440003497225</v>
      </c>
      <c r="O2429" s="7">
        <f>IF(LEN(TRIM($A2429))=0,0,LEN($A2429)-LEN(SUBSTITUTE($A2429," ",""))+1)</f>
        <v>6</v>
      </c>
      <c r="P2429">
        <f t="shared" si="37"/>
        <v>3411</v>
      </c>
    </row>
    <row r="2430" spans="1:16" ht="48" x14ac:dyDescent="0.2">
      <c r="A2430" s="8" t="s">
        <v>261</v>
      </c>
      <c r="C2430" s="7" t="s">
        <v>4</v>
      </c>
      <c r="K2430" s="7" t="s">
        <v>3357</v>
      </c>
      <c r="L2430" s="9">
        <v>44992</v>
      </c>
      <c r="M2430" s="13">
        <v>0.42061342592592593</v>
      </c>
      <c r="N2430" s="14">
        <v>204440003497225</v>
      </c>
      <c r="P2430" t="str">
        <f t="shared" si="37"/>
        <v/>
      </c>
    </row>
    <row r="2431" spans="1:16" x14ac:dyDescent="0.2">
      <c r="A2431" s="10">
        <v>45291</v>
      </c>
      <c r="C2431" s="7" t="s">
        <v>2</v>
      </c>
      <c r="D2431" s="7" t="s">
        <v>3389</v>
      </c>
      <c r="E2431" s="7" t="str">
        <f>IF(OR(D2431="", D2431="___"),"", LEFT(D2431,FIND(" &gt;",D2431)-1))</f>
        <v>Success</v>
      </c>
      <c r="F2431" s="7" t="str">
        <f>IF(OR(E2431="Success",E2431="Qualified Success"),"Current",IF(E2431="Failure",IF(RIGHT(D2431,6)="Future","Future",IF(RIGHT(D2431,10)="Irrelevant","Irrelevant","Current")),""))</f>
        <v>Current</v>
      </c>
      <c r="G2431" s="7" t="str">
        <f>IF(OR(ISBLANK(D2431),D2431="Unclassifiable &gt;"),"",IF(ISNUMBER(SEARCH("Utterance",D2431)),"Utterance",IF(ISNUMBER(SEARCH("Response",D2431)),"Response",IF(ISNUMBER(SEARCH("Interaction",D2431)),"Interaction",IF(ISNUMBER(SEARCH("System",D2431)),"System","")))))</f>
        <v/>
      </c>
      <c r="H2431" s="7" t="str">
        <f>IF(G2431="Utterance", IF(ISNUMBER(SEARCH("Unrecognized",D2431)), "Unrecognized", IF(ISNUMBER(SEARCH("Mismatched",D2431)), "Mismatched", IF(ISNUMBER(SEARCH("False Positive",D2431)), "False Positive", "Irrelevant"))), "")</f>
        <v/>
      </c>
      <c r="J2431" s="7" t="s">
        <v>3743</v>
      </c>
      <c r="K2431" s="7" t="s">
        <v>3357</v>
      </c>
      <c r="L2431" s="9">
        <v>44992</v>
      </c>
      <c r="M2431" s="13">
        <v>0.42075231481481484</v>
      </c>
      <c r="N2431" s="14">
        <v>204440003497225</v>
      </c>
      <c r="O2431" s="7">
        <f>IF(LEN(TRIM($A2431))=0,0,LEN($A2431)-LEN(SUBSTITUTE($A2431," ",""))+1)</f>
        <v>1</v>
      </c>
      <c r="P2431">
        <f t="shared" si="37"/>
        <v>3411</v>
      </c>
    </row>
    <row r="2432" spans="1:16" ht="224" x14ac:dyDescent="0.2">
      <c r="A2432" s="8" t="s">
        <v>2193</v>
      </c>
      <c r="C2432" s="7" t="s">
        <v>4</v>
      </c>
      <c r="K2432" s="7" t="s">
        <v>3357</v>
      </c>
      <c r="L2432" s="9">
        <v>44992</v>
      </c>
      <c r="M2432" s="13">
        <v>0.42076388888888888</v>
      </c>
      <c r="N2432" s="14">
        <v>204440003497225</v>
      </c>
      <c r="P2432" t="str">
        <f t="shared" si="37"/>
        <v/>
      </c>
    </row>
    <row r="2433" spans="1:16" ht="16" x14ac:dyDescent="0.2">
      <c r="A2433" s="8" t="s">
        <v>982</v>
      </c>
      <c r="C2433" s="7" t="s">
        <v>2</v>
      </c>
      <c r="D2433" s="7" t="s">
        <v>3389</v>
      </c>
      <c r="E2433" s="7" t="str">
        <f>IF(OR(D2433="", D2433="___"),"", LEFT(D2433,FIND(" &gt;",D2433)-1))</f>
        <v>Success</v>
      </c>
      <c r="F2433" s="7" t="str">
        <f>IF(OR(E2433="Success",E2433="Qualified Success"),"Current",IF(E2433="Failure",IF(RIGHT(D2433,6)="Future","Future",IF(RIGHT(D2433,10)="Irrelevant","Irrelevant","Current")),""))</f>
        <v>Current</v>
      </c>
      <c r="G2433" s="7" t="str">
        <f>IF(OR(ISBLANK(D2433),D2433="Unclassifiable &gt;"),"",IF(ISNUMBER(SEARCH("Utterance",D2433)),"Utterance",IF(ISNUMBER(SEARCH("Response",D2433)),"Response",IF(ISNUMBER(SEARCH("Interaction",D2433)),"Interaction",IF(ISNUMBER(SEARCH("System",D2433)),"System","")))))</f>
        <v/>
      </c>
      <c r="H2433" s="7" t="str">
        <f>IF(G2433="Utterance", IF(ISNUMBER(SEARCH("Unrecognized",D2433)), "Unrecognized", IF(ISNUMBER(SEARCH("Mismatched",D2433)), "Mismatched", IF(ISNUMBER(SEARCH("False Positive",D2433)), "False Positive", "Irrelevant"))), "")</f>
        <v/>
      </c>
      <c r="J2433" s="7" t="s">
        <v>3741</v>
      </c>
      <c r="K2433" s="7" t="s">
        <v>3357</v>
      </c>
      <c r="L2433" s="9">
        <v>44992</v>
      </c>
      <c r="M2433" s="13">
        <v>0.42145833333333332</v>
      </c>
      <c r="N2433" s="14">
        <v>202000792201930</v>
      </c>
      <c r="O2433" s="7">
        <f>IF(LEN(TRIM($A2433))=0,0,LEN($A2433)-LEN(SUBSTITUTE($A2433," ",""))+1)</f>
        <v>7</v>
      </c>
      <c r="P2433">
        <f t="shared" si="37"/>
        <v>3411</v>
      </c>
    </row>
    <row r="2434" spans="1:16" ht="176" x14ac:dyDescent="0.2">
      <c r="A2434" s="8" t="s">
        <v>2998</v>
      </c>
      <c r="C2434" s="7" t="s">
        <v>4</v>
      </c>
      <c r="K2434" s="7" t="s">
        <v>3357</v>
      </c>
      <c r="L2434" s="9">
        <v>44992</v>
      </c>
      <c r="M2434" s="13">
        <v>0.42146990740740736</v>
      </c>
      <c r="N2434" s="14">
        <v>202000792201930</v>
      </c>
      <c r="P2434" t="str">
        <f t="shared" si="37"/>
        <v/>
      </c>
    </row>
    <row r="2435" spans="1:16" ht="16" x14ac:dyDescent="0.2">
      <c r="A2435" s="8" t="s">
        <v>302</v>
      </c>
      <c r="B2435" s="7" t="s">
        <v>3487</v>
      </c>
      <c r="C2435" s="7" t="s">
        <v>2</v>
      </c>
      <c r="D2435" s="7" t="s">
        <v>3389</v>
      </c>
      <c r="E2435" s="7" t="str">
        <f>IF(OR(D2435="", D2435="___"),"", LEFT(D2435,FIND(" &gt;",D2435)-1))</f>
        <v>Success</v>
      </c>
      <c r="F2435" s="7" t="str">
        <f>IF(OR(E2435="Success",E2435="Qualified Success"),"Current",IF(E2435="Failure",IF(RIGHT(D2435,6)="Future","Future",IF(RIGHT(D2435,10)="Irrelevant","Irrelevant","Current")),""))</f>
        <v>Current</v>
      </c>
      <c r="G2435" s="7" t="str">
        <f>IF(OR(ISBLANK(D2435),D2435="Unclassifiable &gt;"),"",IF(ISNUMBER(SEARCH("Utterance",D2435)),"Utterance",IF(ISNUMBER(SEARCH("Response",D2435)),"Response",IF(ISNUMBER(SEARCH("Interaction",D2435)),"Interaction",IF(ISNUMBER(SEARCH("System",D2435)),"System","")))))</f>
        <v/>
      </c>
      <c r="H2435" s="7" t="str">
        <f>IF(G2435="Utterance", IF(ISNUMBER(SEARCH("Unrecognized",D2435)), "Unrecognized", IF(ISNUMBER(SEARCH("Mismatched",D2435)), "Mismatched", IF(ISNUMBER(SEARCH("False Positive",D2435)), "False Positive", "Irrelevant"))), "")</f>
        <v/>
      </c>
      <c r="J2435" s="7" t="s">
        <v>3428</v>
      </c>
      <c r="K2435" s="7" t="s">
        <v>3357</v>
      </c>
      <c r="L2435" s="9">
        <v>44992</v>
      </c>
      <c r="M2435" s="13">
        <v>0.42307870370370365</v>
      </c>
      <c r="N2435" s="14">
        <v>204440003499713</v>
      </c>
      <c r="O2435" s="7">
        <f>IF(LEN(TRIM($A2435))=0,0,LEN($A2435)-LEN(SUBSTITUTE($A2435," ",""))+1)</f>
        <v>3</v>
      </c>
      <c r="P2435">
        <f t="shared" ref="P2435:P2498" si="38">IF(D2435="", "", COUNTIF($D$1:$D$12000, D2435))</f>
        <v>3411</v>
      </c>
    </row>
    <row r="2436" spans="1:16" ht="64" x14ac:dyDescent="0.2">
      <c r="A2436" s="8" t="s">
        <v>220</v>
      </c>
      <c r="C2436" s="7" t="s">
        <v>4</v>
      </c>
      <c r="K2436" s="7" t="s">
        <v>3357</v>
      </c>
      <c r="L2436" s="9">
        <v>44992</v>
      </c>
      <c r="M2436" s="13">
        <v>0.42307870370370365</v>
      </c>
      <c r="N2436" s="14">
        <v>204440003499713</v>
      </c>
      <c r="P2436" t="str">
        <f t="shared" si="38"/>
        <v/>
      </c>
    </row>
    <row r="2437" spans="1:16" ht="16" x14ac:dyDescent="0.2">
      <c r="A2437" s="8" t="s">
        <v>3176</v>
      </c>
      <c r="C2437" s="7" t="s">
        <v>2</v>
      </c>
      <c r="D2437" s="7" t="s">
        <v>3391</v>
      </c>
      <c r="E2437" s="7" t="str">
        <f>IF(OR(D2437="", D2437="___"),"", LEFT(D2437,FIND(" &gt;",D2437)-1))</f>
        <v>Failure</v>
      </c>
      <c r="F2437" s="7" t="str">
        <f>IF(OR(E2437="Success",E2437="Qualified Success"),"Current",IF(E2437="Failure",IF(RIGHT(D2437,6)="Future","Future",IF(RIGHT(D2437,10)="Irrelevant","Irrelevant","Current")),""))</f>
        <v>Current</v>
      </c>
      <c r="G2437" s="7" t="str">
        <f>IF(OR(ISBLANK(D2437),D2437="Unclassifiable &gt;"),"",IF(ISNUMBER(SEARCH("Utterance",D2437)),"Utterance",IF(ISNUMBER(SEARCH("Response",D2437)),"Response",IF(ISNUMBER(SEARCH("Interaction",D2437)),"Interaction",IF(ISNUMBER(SEARCH("System",D2437)),"System","")))))</f>
        <v>Utterance</v>
      </c>
      <c r="H2437" s="7" t="str">
        <f>IF(G2437="Utterance", IF(ISNUMBER(SEARCH("Unrecognized",D2437)), "Unrecognized", IF(ISNUMBER(SEARCH("Mismatched",D2437)), "Mismatched", IF(ISNUMBER(SEARCH("False Positive",D2437)), "False Positive", "Irrelevant"))), "")</f>
        <v>Mismatched</v>
      </c>
      <c r="J2437" s="7" t="s">
        <v>213</v>
      </c>
      <c r="K2437" s="7" t="s">
        <v>3357</v>
      </c>
      <c r="L2437" s="9">
        <v>44992</v>
      </c>
      <c r="M2437" s="13">
        <v>0.42556712962962967</v>
      </c>
      <c r="N2437" s="14">
        <v>513002654563675</v>
      </c>
      <c r="O2437" s="7">
        <f>IF(LEN(TRIM($A2437))=0,0,LEN($A2437)-LEN(SUBSTITUTE($A2437," ",""))+1)</f>
        <v>22</v>
      </c>
      <c r="P2437">
        <f t="shared" si="38"/>
        <v>705</v>
      </c>
    </row>
    <row r="2438" spans="1:16" ht="128" x14ac:dyDescent="0.2">
      <c r="A2438" s="8" t="s">
        <v>1839</v>
      </c>
      <c r="C2438" s="7" t="s">
        <v>4</v>
      </c>
      <c r="K2438" s="7" t="s">
        <v>3357</v>
      </c>
      <c r="L2438" s="9">
        <v>44992</v>
      </c>
      <c r="M2438" s="13">
        <v>0.42556712962962967</v>
      </c>
      <c r="N2438" s="14">
        <v>513002654563675</v>
      </c>
      <c r="P2438" t="str">
        <f t="shared" si="38"/>
        <v/>
      </c>
    </row>
    <row r="2439" spans="1:16" ht="16" x14ac:dyDescent="0.2">
      <c r="A2439" s="8" t="s">
        <v>3175</v>
      </c>
      <c r="C2439" s="7" t="s">
        <v>2</v>
      </c>
      <c r="D2439" s="7" t="s">
        <v>3400</v>
      </c>
      <c r="E2439" s="7" t="str">
        <f>IF(OR(D2439="", D2439="___"),"", LEFT(D2439,FIND(" &gt;",D2439)-1))</f>
        <v>Failure</v>
      </c>
      <c r="F2439" s="7" t="str">
        <f>IF(OR(E2439="Success",E2439="Qualified Success"),"Current",IF(E2439="Failure",IF(RIGHT(D2439,6)="Future","Future",IF(RIGHT(D2439,10)="Irrelevant","Irrelevant","Current")),""))</f>
        <v>Current</v>
      </c>
      <c r="G2439" s="7" t="str">
        <f>IF(OR(ISBLANK(D2439),D2439="Unclassifiable &gt;"),"",IF(ISNUMBER(SEARCH("Utterance",D2439)),"Utterance",IF(ISNUMBER(SEARCH("Response",D2439)),"Response",IF(ISNUMBER(SEARCH("Interaction",D2439)),"Interaction",IF(ISNUMBER(SEARCH("System",D2439)),"System","")))))</f>
        <v>Interaction</v>
      </c>
      <c r="H2439" s="7" t="str">
        <f>IF(G2439="Utterance", IF(ISNUMBER(SEARCH("Unrecognized",D2439)), "Unrecognized", IF(ISNUMBER(SEARCH("Mismatched",D2439)), "Mismatched", IF(ISNUMBER(SEARCH("False Positive",D2439)), "False Positive", "Irrelevant"))), "")</f>
        <v/>
      </c>
      <c r="J2439" s="7" t="s">
        <v>213</v>
      </c>
      <c r="K2439" s="7" t="s">
        <v>3357</v>
      </c>
      <c r="L2439" s="9">
        <v>44992</v>
      </c>
      <c r="M2439" s="13">
        <v>0.42756944444444445</v>
      </c>
      <c r="N2439" s="14">
        <v>513002654563675</v>
      </c>
      <c r="O2439" s="7">
        <f>IF(LEN(TRIM($A2439))=0,0,LEN($A2439)-LEN(SUBSTITUTE($A2439," ",""))+1)</f>
        <v>6</v>
      </c>
      <c r="P2439">
        <f t="shared" si="38"/>
        <v>412</v>
      </c>
    </row>
    <row r="2440" spans="1:16" ht="128" x14ac:dyDescent="0.2">
      <c r="A2440" s="8" t="s">
        <v>1839</v>
      </c>
      <c r="C2440" s="7" t="s">
        <v>4</v>
      </c>
      <c r="K2440" s="7" t="s">
        <v>3357</v>
      </c>
      <c r="L2440" s="9">
        <v>44992</v>
      </c>
      <c r="M2440" s="13">
        <v>0.42756944444444445</v>
      </c>
      <c r="N2440" s="14">
        <v>513002654563675</v>
      </c>
      <c r="P2440" t="str">
        <f t="shared" si="38"/>
        <v/>
      </c>
    </row>
    <row r="2441" spans="1:16" ht="16" x14ac:dyDescent="0.2">
      <c r="A2441" s="8" t="s">
        <v>2657</v>
      </c>
      <c r="C2441" s="7" t="s">
        <v>2</v>
      </c>
      <c r="D2441" s="7" t="s">
        <v>3391</v>
      </c>
      <c r="E2441" s="7" t="str">
        <f>IF(OR(D2441="", D2441="___"),"", LEFT(D2441,FIND(" &gt;",D2441)-1))</f>
        <v>Failure</v>
      </c>
      <c r="F2441" s="7" t="str">
        <f>IF(OR(E2441="Success",E2441="Qualified Success"),"Current",IF(E2441="Failure",IF(RIGHT(D2441,6)="Future","Future",IF(RIGHT(D2441,10)="Irrelevant","Irrelevant","Current")),""))</f>
        <v>Current</v>
      </c>
      <c r="G2441" s="7" t="str">
        <f>IF(OR(ISBLANK(D2441),D2441="Unclassifiable &gt;"),"",IF(ISNUMBER(SEARCH("Utterance",D2441)),"Utterance",IF(ISNUMBER(SEARCH("Response",D2441)),"Response",IF(ISNUMBER(SEARCH("Interaction",D2441)),"Interaction",IF(ISNUMBER(SEARCH("System",D2441)),"System","")))))</f>
        <v>Utterance</v>
      </c>
      <c r="H2441" s="7" t="str">
        <f>IF(G2441="Utterance", IF(ISNUMBER(SEARCH("Unrecognized",D2441)), "Unrecognized", IF(ISNUMBER(SEARCH("Mismatched",D2441)), "Mismatched", IF(ISNUMBER(SEARCH("False Positive",D2441)), "False Positive", "Irrelevant"))), "")</f>
        <v>Mismatched</v>
      </c>
      <c r="J2441" s="7" t="s">
        <v>3741</v>
      </c>
      <c r="K2441" s="7" t="s">
        <v>3357</v>
      </c>
      <c r="L2441" s="9">
        <v>44992</v>
      </c>
      <c r="M2441" s="13">
        <v>0.43363425925925925</v>
      </c>
      <c r="N2441" s="14">
        <v>204440003541557</v>
      </c>
      <c r="O2441" s="7">
        <f>IF(LEN(TRIM($A2441))=0,0,LEN($A2441)-LEN(SUBSTITUTE($A2441," ",""))+1)</f>
        <v>2</v>
      </c>
      <c r="P2441">
        <f t="shared" si="38"/>
        <v>705</v>
      </c>
    </row>
    <row r="2442" spans="1:16" ht="64" x14ac:dyDescent="0.2">
      <c r="A2442" s="8" t="s">
        <v>220</v>
      </c>
      <c r="C2442" s="7" t="s">
        <v>4</v>
      </c>
      <c r="K2442" s="7" t="s">
        <v>3357</v>
      </c>
      <c r="L2442" s="9">
        <v>44992</v>
      </c>
      <c r="M2442" s="13">
        <v>0.43363425925925925</v>
      </c>
      <c r="N2442" s="14">
        <v>204440003541557</v>
      </c>
      <c r="P2442" t="str">
        <f t="shared" si="38"/>
        <v/>
      </c>
    </row>
    <row r="2443" spans="1:16" ht="16" x14ac:dyDescent="0.2">
      <c r="A2443" s="8" t="s">
        <v>3282</v>
      </c>
      <c r="C2443" s="7" t="s">
        <v>2</v>
      </c>
      <c r="D2443" s="7" t="s">
        <v>3389</v>
      </c>
      <c r="E2443" s="7" t="str">
        <f>IF(OR(D2443="", D2443="___"),"", LEFT(D2443,FIND(" &gt;",D2443)-1))</f>
        <v>Success</v>
      </c>
      <c r="F2443" s="7" t="str">
        <f>IF(OR(E2443="Success",E2443="Qualified Success"),"Current",IF(E2443="Failure",IF(RIGHT(D2443,6)="Future","Future",IF(RIGHT(D2443,10)="Irrelevant","Irrelevant","Current")),""))</f>
        <v>Current</v>
      </c>
      <c r="G2443" s="7" t="str">
        <f>IF(OR(ISBLANK(D2443),D2443="Unclassifiable &gt;"),"",IF(ISNUMBER(SEARCH("Utterance",D2443)),"Utterance",IF(ISNUMBER(SEARCH("Response",D2443)),"Response",IF(ISNUMBER(SEARCH("Interaction",D2443)),"Interaction",IF(ISNUMBER(SEARCH("System",D2443)),"System","")))))</f>
        <v/>
      </c>
      <c r="H2443" s="7" t="str">
        <f>IF(G2443="Utterance", IF(ISNUMBER(SEARCH("Unrecognized",D2443)), "Unrecognized", IF(ISNUMBER(SEARCH("Mismatched",D2443)), "Mismatched", IF(ISNUMBER(SEARCH("False Positive",D2443)), "False Positive", "Irrelevant"))), "")</f>
        <v/>
      </c>
      <c r="J2443" s="7" t="s">
        <v>3742</v>
      </c>
      <c r="K2443" s="7" t="s">
        <v>3357</v>
      </c>
      <c r="L2443" s="9">
        <v>44992</v>
      </c>
      <c r="M2443" s="13">
        <v>0.44262731481481482</v>
      </c>
      <c r="N2443" s="14">
        <v>513003279557708</v>
      </c>
      <c r="O2443" s="7">
        <f>IF(LEN(TRIM($A2443))=0,0,LEN($A2443)-LEN(SUBSTITUTE($A2443," ",""))+1)</f>
        <v>11</v>
      </c>
      <c r="P2443">
        <f t="shared" si="38"/>
        <v>3411</v>
      </c>
    </row>
    <row r="2444" spans="1:16" ht="96" x14ac:dyDescent="0.2">
      <c r="A2444" s="8" t="s">
        <v>461</v>
      </c>
      <c r="C2444" s="7" t="s">
        <v>4</v>
      </c>
      <c r="K2444" s="7" t="s">
        <v>3357</v>
      </c>
      <c r="L2444" s="9">
        <v>44992</v>
      </c>
      <c r="M2444" s="13">
        <v>0.44262731481481482</v>
      </c>
      <c r="N2444" s="14">
        <v>513003279557708</v>
      </c>
      <c r="P2444" t="str">
        <f t="shared" si="38"/>
        <v/>
      </c>
    </row>
    <row r="2445" spans="1:16" ht="16" x14ac:dyDescent="0.2">
      <c r="A2445" s="8" t="s">
        <v>1992</v>
      </c>
      <c r="C2445" s="7" t="s">
        <v>2</v>
      </c>
      <c r="D2445" s="7" t="s">
        <v>3389</v>
      </c>
      <c r="E2445" s="7" t="str">
        <f>IF(OR(D2445="", D2445="___"),"", LEFT(D2445,FIND(" &gt;",D2445)-1))</f>
        <v>Success</v>
      </c>
      <c r="F2445" s="7" t="str">
        <f>IF(OR(E2445="Success",E2445="Qualified Success"),"Current",IF(E2445="Failure",IF(RIGHT(D2445,6)="Future","Future",IF(RIGHT(D2445,10)="Irrelevant","Irrelevant","Current")),""))</f>
        <v>Current</v>
      </c>
      <c r="G2445" s="7" t="str">
        <f>IF(OR(ISBLANK(D2445),D2445="Unclassifiable &gt;"),"",IF(ISNUMBER(SEARCH("Utterance",D2445)),"Utterance",IF(ISNUMBER(SEARCH("Response",D2445)),"Response",IF(ISNUMBER(SEARCH("Interaction",D2445)),"Interaction",IF(ISNUMBER(SEARCH("System",D2445)),"System","")))))</f>
        <v/>
      </c>
      <c r="H2445" s="7" t="str">
        <f>IF(G2445="Utterance", IF(ISNUMBER(SEARCH("Unrecognized",D2445)), "Unrecognized", IF(ISNUMBER(SEARCH("Mismatched",D2445)), "Mismatched", IF(ISNUMBER(SEARCH("False Positive",D2445)), "False Positive", "Irrelevant"))), "")</f>
        <v/>
      </c>
      <c r="J2445" s="7" t="s">
        <v>3431</v>
      </c>
      <c r="K2445" s="7" t="s">
        <v>3357</v>
      </c>
      <c r="L2445" s="9">
        <v>44992</v>
      </c>
      <c r="M2445" s="13">
        <v>0.44369212962962962</v>
      </c>
      <c r="N2445" s="14">
        <v>204440003491082</v>
      </c>
      <c r="O2445" s="7">
        <f>IF(LEN(TRIM($A2445))=0,0,LEN($A2445)-LEN(SUBSTITUTE($A2445," ",""))+1)</f>
        <v>5</v>
      </c>
      <c r="P2445">
        <f t="shared" si="38"/>
        <v>3411</v>
      </c>
    </row>
    <row r="2446" spans="1:16" ht="64" x14ac:dyDescent="0.2">
      <c r="A2446" s="8" t="s">
        <v>1890</v>
      </c>
      <c r="C2446" s="7" t="s">
        <v>4</v>
      </c>
      <c r="K2446" s="7" t="s">
        <v>3357</v>
      </c>
      <c r="L2446" s="9">
        <v>44992</v>
      </c>
      <c r="M2446" s="13">
        <v>0.44369212962962962</v>
      </c>
      <c r="N2446" s="14">
        <v>204440003491082</v>
      </c>
      <c r="P2446" t="str">
        <f t="shared" si="38"/>
        <v/>
      </c>
    </row>
    <row r="2447" spans="1:16" ht="16" x14ac:dyDescent="0.2">
      <c r="A2447" s="8" t="s">
        <v>1357</v>
      </c>
      <c r="C2447" s="7" t="s">
        <v>2</v>
      </c>
      <c r="D2447" s="7" t="s">
        <v>3391</v>
      </c>
      <c r="E2447" s="7" t="str">
        <f>IF(OR(D2447="", D2447="___"),"", LEFT(D2447,FIND(" &gt;",D2447)-1))</f>
        <v>Failure</v>
      </c>
      <c r="F2447" s="7" t="str">
        <f>IF(OR(E2447="Success",E2447="Qualified Success"),"Current",IF(E2447="Failure",IF(RIGHT(D2447,6)="Future","Future",IF(RIGHT(D2447,10)="Irrelevant","Irrelevant","Current")),""))</f>
        <v>Current</v>
      </c>
      <c r="G2447" s="7" t="str">
        <f>IF(OR(ISBLANK(D2447),D2447="Unclassifiable &gt;"),"",IF(ISNUMBER(SEARCH("Utterance",D2447)),"Utterance",IF(ISNUMBER(SEARCH("Response",D2447)),"Response",IF(ISNUMBER(SEARCH("Interaction",D2447)),"Interaction",IF(ISNUMBER(SEARCH("System",D2447)),"System","")))))</f>
        <v>Utterance</v>
      </c>
      <c r="H2447" s="7" t="str">
        <f>IF(G2447="Utterance", IF(ISNUMBER(SEARCH("Unrecognized",D2447)), "Unrecognized", IF(ISNUMBER(SEARCH("Mismatched",D2447)), "Mismatched", IF(ISNUMBER(SEARCH("False Positive",D2447)), "False Positive", "Irrelevant"))), "")</f>
        <v>Mismatched</v>
      </c>
      <c r="J2447" s="7" t="s">
        <v>3741</v>
      </c>
      <c r="K2447" s="7" t="s">
        <v>3357</v>
      </c>
      <c r="L2447" s="9">
        <v>44992</v>
      </c>
      <c r="M2447" s="13">
        <v>0.44373842592592588</v>
      </c>
      <c r="N2447" s="14">
        <v>204440003541557</v>
      </c>
      <c r="O2447" s="7">
        <f>IF(LEN(TRIM($A2447))=0,0,LEN($A2447)-LEN(SUBSTITUTE($A2447," ",""))+1)</f>
        <v>1</v>
      </c>
      <c r="P2447">
        <f t="shared" si="38"/>
        <v>705</v>
      </c>
    </row>
    <row r="2448" spans="1:16" ht="64" x14ac:dyDescent="0.2">
      <c r="A2448" s="8" t="s">
        <v>220</v>
      </c>
      <c r="C2448" s="7" t="s">
        <v>4</v>
      </c>
      <c r="K2448" s="7" t="s">
        <v>3357</v>
      </c>
      <c r="L2448" s="9">
        <v>44992</v>
      </c>
      <c r="M2448" s="13">
        <v>0.44373842592592588</v>
      </c>
      <c r="N2448" s="14">
        <v>204440003541557</v>
      </c>
      <c r="P2448" t="str">
        <f t="shared" si="38"/>
        <v/>
      </c>
    </row>
    <row r="2449" spans="1:16" ht="16" x14ac:dyDescent="0.2">
      <c r="A2449" s="8" t="s">
        <v>460</v>
      </c>
      <c r="C2449" s="7" t="s">
        <v>2</v>
      </c>
      <c r="D2449" s="7" t="s">
        <v>3389</v>
      </c>
      <c r="E2449" s="7" t="str">
        <f>IF(OR(D2449="", D2449="___"),"", LEFT(D2449,FIND(" &gt;",D2449)-1))</f>
        <v>Success</v>
      </c>
      <c r="F2449" s="7" t="str">
        <f>IF(OR(E2449="Success",E2449="Qualified Success"),"Current",IF(E2449="Failure",IF(RIGHT(D2449,6)="Future","Future",IF(RIGHT(D2449,10)="Irrelevant","Irrelevant","Current")),""))</f>
        <v>Current</v>
      </c>
      <c r="G2449" s="7" t="str">
        <f>IF(OR(ISBLANK(D2449),D2449="Unclassifiable &gt;"),"",IF(ISNUMBER(SEARCH("Utterance",D2449)),"Utterance",IF(ISNUMBER(SEARCH("Response",D2449)),"Response",IF(ISNUMBER(SEARCH("Interaction",D2449)),"Interaction",IF(ISNUMBER(SEARCH("System",D2449)),"System","")))))</f>
        <v/>
      </c>
      <c r="H2449" s="7" t="str">
        <f>IF(G2449="Utterance", IF(ISNUMBER(SEARCH("Unrecognized",D2449)), "Unrecognized", IF(ISNUMBER(SEARCH("Mismatched",D2449)), "Mismatched", IF(ISNUMBER(SEARCH("False Positive",D2449)), "False Positive", "Irrelevant"))), "")</f>
        <v/>
      </c>
      <c r="J2449" s="7" t="s">
        <v>3742</v>
      </c>
      <c r="K2449" s="7" t="s">
        <v>3357</v>
      </c>
      <c r="L2449" s="9">
        <v>44992</v>
      </c>
      <c r="M2449" s="13">
        <v>0.44378472222222221</v>
      </c>
      <c r="N2449" s="14">
        <v>513003279557708</v>
      </c>
      <c r="O2449" s="7">
        <f>IF(LEN(TRIM($A2449))=0,0,LEN($A2449)-LEN(SUBSTITUTE($A2449," ",""))+1)</f>
        <v>2</v>
      </c>
      <c r="P2449">
        <f t="shared" si="38"/>
        <v>3411</v>
      </c>
    </row>
    <row r="2450" spans="1:16" ht="96" x14ac:dyDescent="0.2">
      <c r="A2450" s="8" t="s">
        <v>461</v>
      </c>
      <c r="C2450" s="7" t="s">
        <v>4</v>
      </c>
      <c r="K2450" s="7" t="s">
        <v>3357</v>
      </c>
      <c r="L2450" s="9">
        <v>44992</v>
      </c>
      <c r="M2450" s="13">
        <v>0.44378472222222221</v>
      </c>
      <c r="N2450" s="14">
        <v>513003279557708</v>
      </c>
      <c r="P2450" t="str">
        <f t="shared" si="38"/>
        <v/>
      </c>
    </row>
    <row r="2451" spans="1:16" ht="16" x14ac:dyDescent="0.2">
      <c r="A2451" s="8" t="s">
        <v>174</v>
      </c>
      <c r="C2451" s="7" t="s">
        <v>2</v>
      </c>
      <c r="D2451" s="7" t="s">
        <v>3389</v>
      </c>
      <c r="E2451" s="7" t="str">
        <f>IF(OR(D2451="", D2451="___"),"", LEFT(D2451,FIND(" &gt;",D2451)-1))</f>
        <v>Success</v>
      </c>
      <c r="F2451" s="7" t="str">
        <f>IF(OR(E2451="Success",E2451="Qualified Success"),"Current",IF(E2451="Failure",IF(RIGHT(D2451,6)="Future","Future",IF(RIGHT(D2451,10)="Irrelevant","Irrelevant","Current")),""))</f>
        <v>Current</v>
      </c>
      <c r="G2451" s="7" t="str">
        <f>IF(OR(ISBLANK(D2451),D2451="Unclassifiable &gt;"),"",IF(ISNUMBER(SEARCH("Utterance",D2451)),"Utterance",IF(ISNUMBER(SEARCH("Response",D2451)),"Response",IF(ISNUMBER(SEARCH("Interaction",D2451)),"Interaction",IF(ISNUMBER(SEARCH("System",D2451)),"System","")))))</f>
        <v/>
      </c>
      <c r="H2451" s="7" t="str">
        <f>IF(G2451="Utterance", IF(ISNUMBER(SEARCH("Unrecognized",D2451)), "Unrecognized", IF(ISNUMBER(SEARCH("Mismatched",D2451)), "Mismatched", IF(ISNUMBER(SEARCH("False Positive",D2451)), "False Positive", "Irrelevant"))), "")</f>
        <v/>
      </c>
      <c r="J2451" s="7" t="s">
        <v>3741</v>
      </c>
      <c r="K2451" s="7" t="s">
        <v>3357</v>
      </c>
      <c r="L2451" s="9">
        <v>44992</v>
      </c>
      <c r="M2451" s="13">
        <v>0.44435185185185189</v>
      </c>
      <c r="N2451" s="14">
        <v>204440003541557</v>
      </c>
      <c r="O2451" s="7">
        <f>IF(LEN(TRIM($A2451))=0,0,LEN($A2451)-LEN(SUBSTITUTE($A2451," ",""))+1)</f>
        <v>1</v>
      </c>
      <c r="P2451">
        <f t="shared" si="38"/>
        <v>3411</v>
      </c>
    </row>
    <row r="2452" spans="1:16" ht="16" x14ac:dyDescent="0.2">
      <c r="A2452" s="8" t="s">
        <v>2831</v>
      </c>
      <c r="C2452" s="7" t="s">
        <v>2</v>
      </c>
      <c r="D2452" s="7" t="s">
        <v>3389</v>
      </c>
      <c r="E2452" s="7" t="str">
        <f>IF(OR(D2452="", D2452="___"),"", LEFT(D2452,FIND(" &gt;",D2452)-1))</f>
        <v>Success</v>
      </c>
      <c r="F2452" s="7" t="str">
        <f>IF(OR(E2452="Success",E2452="Qualified Success"),"Current",IF(E2452="Failure",IF(RIGHT(D2452,6)="Future","Future",IF(RIGHT(D2452,10)="Irrelevant","Irrelevant","Current")),""))</f>
        <v>Current</v>
      </c>
      <c r="G2452" s="7" t="str">
        <f>IF(OR(ISBLANK(D2452),D2452="Unclassifiable &gt;"),"",IF(ISNUMBER(SEARCH("Utterance",D2452)),"Utterance",IF(ISNUMBER(SEARCH("Response",D2452)),"Response",IF(ISNUMBER(SEARCH("Interaction",D2452)),"Interaction",IF(ISNUMBER(SEARCH("System",D2452)),"System","")))))</f>
        <v/>
      </c>
      <c r="H2452" s="7" t="str">
        <f>IF(G2452="Utterance", IF(ISNUMBER(SEARCH("Unrecognized",D2452)), "Unrecognized", IF(ISNUMBER(SEARCH("Mismatched",D2452)), "Mismatched", IF(ISNUMBER(SEARCH("False Positive",D2452)), "False Positive", "Irrelevant"))), "")</f>
        <v/>
      </c>
      <c r="J2452" s="7" t="s">
        <v>3751</v>
      </c>
      <c r="K2452" s="7" t="s">
        <v>3357</v>
      </c>
      <c r="L2452" s="9">
        <v>44992</v>
      </c>
      <c r="M2452" s="13">
        <v>0.44457175925925929</v>
      </c>
      <c r="N2452" s="14">
        <v>202000276083816</v>
      </c>
      <c r="O2452" s="7">
        <f>IF(LEN(TRIM($A2452))=0,0,LEN($A2452)-LEN(SUBSTITUTE($A2452," ",""))+1)</f>
        <v>2</v>
      </c>
      <c r="P2452">
        <f t="shared" si="38"/>
        <v>3411</v>
      </c>
    </row>
    <row r="2453" spans="1:16" ht="128" x14ac:dyDescent="0.2">
      <c r="A2453" s="8" t="s">
        <v>537</v>
      </c>
      <c r="C2453" s="7" t="s">
        <v>4</v>
      </c>
      <c r="K2453" s="7" t="s">
        <v>3357</v>
      </c>
      <c r="L2453" s="9">
        <v>44992</v>
      </c>
      <c r="M2453" s="13">
        <v>0.44457175925925929</v>
      </c>
      <c r="N2453" s="14">
        <v>202000276083816</v>
      </c>
      <c r="P2453" t="str">
        <f t="shared" si="38"/>
        <v/>
      </c>
    </row>
    <row r="2454" spans="1:16" ht="16" x14ac:dyDescent="0.2">
      <c r="A2454" s="8" t="s">
        <v>1359</v>
      </c>
      <c r="C2454" s="7" t="s">
        <v>2</v>
      </c>
      <c r="D2454" s="7" t="s">
        <v>3389</v>
      </c>
      <c r="E2454" s="7" t="str">
        <f>IF(OR(D2454="", D2454="___"),"", LEFT(D2454,FIND(" &gt;",D2454)-1))</f>
        <v>Success</v>
      </c>
      <c r="F2454" s="7" t="str">
        <f>IF(OR(E2454="Success",E2454="Qualified Success"),"Current",IF(E2454="Failure",IF(RIGHT(D2454,6)="Future","Future",IF(RIGHT(D2454,10)="Irrelevant","Irrelevant","Current")),""))</f>
        <v>Current</v>
      </c>
      <c r="G2454" s="7" t="str">
        <f>IF(OR(ISBLANK(D2454),D2454="Unclassifiable &gt;"),"",IF(ISNUMBER(SEARCH("Utterance",D2454)),"Utterance",IF(ISNUMBER(SEARCH("Response",D2454)),"Response",IF(ISNUMBER(SEARCH("Interaction",D2454)),"Interaction",IF(ISNUMBER(SEARCH("System",D2454)),"System","")))))</f>
        <v/>
      </c>
      <c r="H2454" s="7" t="str">
        <f>IF(G2454="Utterance", IF(ISNUMBER(SEARCH("Unrecognized",D2454)), "Unrecognized", IF(ISNUMBER(SEARCH("Mismatched",D2454)), "Mismatched", IF(ISNUMBER(SEARCH("False Positive",D2454)), "False Positive", "Irrelevant"))), "")</f>
        <v/>
      </c>
      <c r="J2454" s="7" t="s">
        <v>3741</v>
      </c>
      <c r="K2454" s="7" t="s">
        <v>3357</v>
      </c>
      <c r="L2454" s="9">
        <v>44992</v>
      </c>
      <c r="M2454" s="13">
        <v>0.4446180555555555</v>
      </c>
      <c r="N2454" s="14">
        <v>204440003541557</v>
      </c>
      <c r="O2454" s="7">
        <f>IF(LEN(TRIM($A2454))=0,0,LEN($A2454)-LEN(SUBSTITUTE($A2454," ",""))+1)</f>
        <v>3</v>
      </c>
      <c r="P2454">
        <f t="shared" si="38"/>
        <v>3411</v>
      </c>
    </row>
    <row r="2455" spans="1:16" ht="176" x14ac:dyDescent="0.2">
      <c r="A2455" s="8" t="s">
        <v>2727</v>
      </c>
      <c r="C2455" s="7" t="s">
        <v>4</v>
      </c>
      <c r="K2455" s="7" t="s">
        <v>3357</v>
      </c>
      <c r="L2455" s="9">
        <v>44992</v>
      </c>
      <c r="M2455" s="13">
        <v>0.4446180555555555</v>
      </c>
      <c r="N2455" s="14">
        <v>204440003541557</v>
      </c>
      <c r="P2455" t="str">
        <f t="shared" si="38"/>
        <v/>
      </c>
    </row>
    <row r="2456" spans="1:16" ht="160" x14ac:dyDescent="0.2">
      <c r="A2456" s="8" t="s">
        <v>2728</v>
      </c>
      <c r="C2456" s="7" t="s">
        <v>4</v>
      </c>
      <c r="K2456" s="7" t="s">
        <v>3357</v>
      </c>
      <c r="L2456" s="9">
        <v>44992</v>
      </c>
      <c r="M2456" s="13">
        <v>0.4446180555555555</v>
      </c>
      <c r="N2456" s="14">
        <v>204440003541557</v>
      </c>
      <c r="P2456" t="str">
        <f t="shared" si="38"/>
        <v/>
      </c>
    </row>
    <row r="2457" spans="1:16" ht="16" x14ac:dyDescent="0.2">
      <c r="A2457" s="8" t="s">
        <v>223</v>
      </c>
      <c r="B2457" s="7" t="s">
        <v>3487</v>
      </c>
      <c r="C2457" s="7" t="s">
        <v>2</v>
      </c>
      <c r="D2457" s="7" t="s">
        <v>3389</v>
      </c>
      <c r="E2457" s="7" t="str">
        <f>IF(OR(D2457="", D2457="___"),"", LEFT(D2457,FIND(" &gt;",D2457)-1))</f>
        <v>Success</v>
      </c>
      <c r="F2457" s="7" t="str">
        <f>IF(OR(E2457="Success",E2457="Qualified Success"),"Current",IF(E2457="Failure",IF(RIGHT(D2457,6)="Future","Future",IF(RIGHT(D2457,10)="Irrelevant","Irrelevant","Current")),""))</f>
        <v>Current</v>
      </c>
      <c r="G2457" s="7" t="str">
        <f>IF(OR(ISBLANK(D2457),D2457="Unclassifiable &gt;"),"",IF(ISNUMBER(SEARCH("Utterance",D2457)),"Utterance",IF(ISNUMBER(SEARCH("Response",D2457)),"Response",IF(ISNUMBER(SEARCH("Interaction",D2457)),"Interaction",IF(ISNUMBER(SEARCH("System",D2457)),"System","")))))</f>
        <v/>
      </c>
      <c r="H2457" s="7" t="str">
        <f>IF(G2457="Utterance", IF(ISNUMBER(SEARCH("Unrecognized",D2457)), "Unrecognized", IF(ISNUMBER(SEARCH("Mismatched",D2457)), "Mismatched", IF(ISNUMBER(SEARCH("False Positive",D2457)), "False Positive", "Irrelevant"))), "")</f>
        <v/>
      </c>
      <c r="J2457" s="7" t="s">
        <v>3744</v>
      </c>
      <c r="K2457" s="7" t="s">
        <v>3357</v>
      </c>
      <c r="L2457" s="9">
        <v>44992</v>
      </c>
      <c r="M2457" s="13">
        <v>0.44664351851851852</v>
      </c>
      <c r="N2457" s="14">
        <v>513003438233221</v>
      </c>
      <c r="O2457" s="7">
        <f>IF(LEN(TRIM($A2457))=0,0,LEN($A2457)-LEN(SUBSTITUTE($A2457," ",""))+1)</f>
        <v>3</v>
      </c>
      <c r="P2457">
        <f t="shared" si="38"/>
        <v>3411</v>
      </c>
    </row>
    <row r="2458" spans="1:16" ht="128" x14ac:dyDescent="0.2">
      <c r="A2458" s="8" t="s">
        <v>1839</v>
      </c>
      <c r="C2458" s="7" t="s">
        <v>4</v>
      </c>
      <c r="K2458" s="7" t="s">
        <v>3357</v>
      </c>
      <c r="L2458" s="9">
        <v>44992</v>
      </c>
      <c r="M2458" s="13">
        <v>0.44664351851851852</v>
      </c>
      <c r="N2458" s="14">
        <v>513003438233221</v>
      </c>
      <c r="P2458" t="str">
        <f t="shared" si="38"/>
        <v/>
      </c>
    </row>
    <row r="2459" spans="1:16" ht="16" x14ac:dyDescent="0.2">
      <c r="A2459" s="8" t="s">
        <v>302</v>
      </c>
      <c r="B2459" s="7" t="s">
        <v>3487</v>
      </c>
      <c r="C2459" s="7" t="s">
        <v>2</v>
      </c>
      <c r="D2459" s="7" t="s">
        <v>3389</v>
      </c>
      <c r="E2459" s="7" t="str">
        <f>IF(OR(D2459="", D2459="___"),"", LEFT(D2459,FIND(" &gt;",D2459)-1))</f>
        <v>Success</v>
      </c>
      <c r="F2459" s="7" t="str">
        <f>IF(OR(E2459="Success",E2459="Qualified Success"),"Current",IF(E2459="Failure",IF(RIGHT(D2459,6)="Future","Future",IF(RIGHT(D2459,10)="Irrelevant","Irrelevant","Current")),""))</f>
        <v>Current</v>
      </c>
      <c r="G2459" s="7" t="str">
        <f>IF(OR(ISBLANK(D2459),D2459="Unclassifiable &gt;"),"",IF(ISNUMBER(SEARCH("Utterance",D2459)),"Utterance",IF(ISNUMBER(SEARCH("Response",D2459)),"Response",IF(ISNUMBER(SEARCH("Interaction",D2459)),"Interaction",IF(ISNUMBER(SEARCH("System",D2459)),"System","")))))</f>
        <v/>
      </c>
      <c r="H2459" s="7" t="str">
        <f>IF(G2459="Utterance", IF(ISNUMBER(SEARCH("Unrecognized",D2459)), "Unrecognized", IF(ISNUMBER(SEARCH("Mismatched",D2459)), "Mismatched", IF(ISNUMBER(SEARCH("False Positive",D2459)), "False Positive", "Irrelevant"))), "")</f>
        <v/>
      </c>
      <c r="J2459" s="7" t="s">
        <v>3428</v>
      </c>
      <c r="K2459" s="7" t="s">
        <v>3357</v>
      </c>
      <c r="L2459" s="9">
        <v>44992</v>
      </c>
      <c r="M2459" s="13">
        <v>0.44699074074074074</v>
      </c>
      <c r="N2459" s="14">
        <v>513003189070881</v>
      </c>
      <c r="O2459" s="7">
        <f>IF(LEN(TRIM($A2459))=0,0,LEN($A2459)-LEN(SUBSTITUTE($A2459," ",""))+1)</f>
        <v>3</v>
      </c>
      <c r="P2459">
        <f t="shared" si="38"/>
        <v>3411</v>
      </c>
    </row>
    <row r="2460" spans="1:16" ht="64" x14ac:dyDescent="0.2">
      <c r="A2460" s="8" t="s">
        <v>220</v>
      </c>
      <c r="C2460" s="7" t="s">
        <v>4</v>
      </c>
      <c r="K2460" s="7" t="s">
        <v>3357</v>
      </c>
      <c r="L2460" s="9">
        <v>44992</v>
      </c>
      <c r="M2460" s="13">
        <v>0.44699074074074074</v>
      </c>
      <c r="N2460" s="14">
        <v>513003189070881</v>
      </c>
      <c r="P2460" t="str">
        <f t="shared" si="38"/>
        <v/>
      </c>
    </row>
    <row r="2461" spans="1:16" ht="16" x14ac:dyDescent="0.2">
      <c r="A2461" s="8" t="s">
        <v>234</v>
      </c>
      <c r="C2461" s="7" t="s">
        <v>2</v>
      </c>
      <c r="D2461" s="7" t="s">
        <v>3391</v>
      </c>
      <c r="E2461" s="7" t="str">
        <f>IF(OR(D2461="", D2461="___"),"", LEFT(D2461,FIND(" &gt;",D2461)-1))</f>
        <v>Failure</v>
      </c>
      <c r="F2461" s="7" t="str">
        <f>IF(OR(E2461="Success",E2461="Qualified Success"),"Current",IF(E2461="Failure",IF(RIGHT(D2461,6)="Future","Future",IF(RIGHT(D2461,10)="Irrelevant","Irrelevant","Current")),""))</f>
        <v>Current</v>
      </c>
      <c r="G2461" s="7" t="str">
        <f>IF(OR(ISBLANK(D2461),D2461="Unclassifiable &gt;"),"",IF(ISNUMBER(SEARCH("Utterance",D2461)),"Utterance",IF(ISNUMBER(SEARCH("Response",D2461)),"Response",IF(ISNUMBER(SEARCH("Interaction",D2461)),"Interaction",IF(ISNUMBER(SEARCH("System",D2461)),"System","")))))</f>
        <v>Utterance</v>
      </c>
      <c r="H2461" s="7" t="str">
        <f>IF(G2461="Utterance", IF(ISNUMBER(SEARCH("Unrecognized",D2461)), "Unrecognized", IF(ISNUMBER(SEARCH("Mismatched",D2461)), "Mismatched", IF(ISNUMBER(SEARCH("False Positive",D2461)), "False Positive", "Irrelevant"))), "")</f>
        <v>Mismatched</v>
      </c>
      <c r="J2461" s="7" t="s">
        <v>3743</v>
      </c>
      <c r="K2461" s="7" t="s">
        <v>3357</v>
      </c>
      <c r="L2461" s="9">
        <v>44992</v>
      </c>
      <c r="M2461" s="13">
        <v>0.45030092592592591</v>
      </c>
      <c r="N2461" s="14">
        <v>204440003510883</v>
      </c>
      <c r="O2461" s="7">
        <f>IF(LEN(TRIM($A2461))=0,0,LEN($A2461)-LEN(SUBSTITUTE($A2461," ",""))+1)</f>
        <v>2</v>
      </c>
      <c r="P2461">
        <f t="shared" si="38"/>
        <v>705</v>
      </c>
    </row>
    <row r="2462" spans="1:16" ht="64" x14ac:dyDescent="0.2">
      <c r="A2462" s="8" t="s">
        <v>1855</v>
      </c>
      <c r="C2462" s="7" t="s">
        <v>4</v>
      </c>
      <c r="K2462" s="7" t="s">
        <v>3357</v>
      </c>
      <c r="L2462" s="9">
        <v>44992</v>
      </c>
      <c r="M2462" s="13">
        <v>0.45030092592592591</v>
      </c>
      <c r="N2462" s="14">
        <v>204440003510883</v>
      </c>
      <c r="P2462" t="str">
        <f t="shared" si="38"/>
        <v/>
      </c>
    </row>
    <row r="2463" spans="1:16" ht="16" x14ac:dyDescent="0.2">
      <c r="A2463" s="8" t="s">
        <v>487</v>
      </c>
      <c r="C2463" s="7" t="s">
        <v>2</v>
      </c>
      <c r="D2463" s="7" t="s">
        <v>3389</v>
      </c>
      <c r="E2463" s="7" t="str">
        <f>IF(OR(D2463="", D2463="___"),"", LEFT(D2463,FIND(" &gt;",D2463)-1))</f>
        <v>Success</v>
      </c>
      <c r="F2463" s="7" t="str">
        <f>IF(OR(E2463="Success",E2463="Qualified Success"),"Current",IF(E2463="Failure",IF(RIGHT(D2463,6)="Future","Future",IF(RIGHT(D2463,10)="Irrelevant","Irrelevant","Current")),""))</f>
        <v>Current</v>
      </c>
      <c r="G2463" s="7" t="str">
        <f>IF(OR(ISBLANK(D2463),D2463="Unclassifiable &gt;"),"",IF(ISNUMBER(SEARCH("Utterance",D2463)),"Utterance",IF(ISNUMBER(SEARCH("Response",D2463)),"Response",IF(ISNUMBER(SEARCH("Interaction",D2463)),"Interaction",IF(ISNUMBER(SEARCH("System",D2463)),"System","")))))</f>
        <v/>
      </c>
      <c r="H2463" s="7" t="str">
        <f>IF(G2464="Utterance", IF(ISNUMBER(SEARCH("Unrecognized",D2463)), "Unrecognized", IF(ISNUMBER(SEARCH("Mismatched",D2463)), "Mismatched", IF(ISNUMBER(SEARCH("False Positive",D2463)), "False Positive", "Irrelevant"))), "")</f>
        <v/>
      </c>
      <c r="J2463" s="7" t="s">
        <v>3428</v>
      </c>
      <c r="K2463" s="7" t="s">
        <v>3357</v>
      </c>
      <c r="L2463" s="9">
        <v>44992</v>
      </c>
      <c r="M2463" s="13">
        <v>0.45040509259259259</v>
      </c>
      <c r="N2463" s="14">
        <v>204440003510883</v>
      </c>
      <c r="O2463" s="7">
        <f>IF(LEN(TRIM($A2463))=0,0,LEN($A2463)-LEN(SUBSTITUTE($A2463," ",""))+1)</f>
        <v>3</v>
      </c>
      <c r="P2463">
        <f t="shared" si="38"/>
        <v>3411</v>
      </c>
    </row>
    <row r="2464" spans="1:16" ht="64" x14ac:dyDescent="0.2">
      <c r="A2464" s="8" t="s">
        <v>220</v>
      </c>
      <c r="C2464" s="7" t="s">
        <v>4</v>
      </c>
      <c r="K2464" s="7" t="s">
        <v>3357</v>
      </c>
      <c r="L2464" s="9">
        <v>44992</v>
      </c>
      <c r="M2464" s="13">
        <v>0.45040509259259259</v>
      </c>
      <c r="N2464" s="14">
        <v>204440003510883</v>
      </c>
      <c r="P2464" t="str">
        <f t="shared" si="38"/>
        <v/>
      </c>
    </row>
    <row r="2465" spans="1:16" ht="16" x14ac:dyDescent="0.2">
      <c r="A2465" s="8" t="s">
        <v>223</v>
      </c>
      <c r="B2465" s="7" t="s">
        <v>3487</v>
      </c>
      <c r="C2465" s="7" t="s">
        <v>2</v>
      </c>
      <c r="D2465" s="7" t="s">
        <v>3389</v>
      </c>
      <c r="E2465" s="7" t="str">
        <f>IF(OR(D2465="", D2465="___"),"", LEFT(D2465,FIND(" &gt;",D2465)-1))</f>
        <v>Success</v>
      </c>
      <c r="F2465" s="7" t="str">
        <f>IF(OR(E2465="Success",E2465="Qualified Success"),"Current",IF(E2465="Failure",IF(RIGHT(D2465,6)="Future","Future",IF(RIGHT(D2465,10)="Irrelevant","Irrelevant","Current")),""))</f>
        <v>Current</v>
      </c>
      <c r="G2465" s="7" t="str">
        <f>IF(OR(ISBLANK(D2465),D2465="Unclassifiable &gt;"),"",IF(ISNUMBER(SEARCH("Utterance",D2465)),"Utterance",IF(ISNUMBER(SEARCH("Response",D2465)),"Response",IF(ISNUMBER(SEARCH("Interaction",D2465)),"Interaction",IF(ISNUMBER(SEARCH("System",D2465)),"System","")))))</f>
        <v/>
      </c>
      <c r="H2465" s="7" t="str">
        <f>IF(G2466="Utterance", IF(ISNUMBER(SEARCH("Unrecognized",D2465)), "Unrecognized", IF(ISNUMBER(SEARCH("Mismatched",D2465)), "Mismatched", IF(ISNUMBER(SEARCH("False Positive",D2465)), "False Positive", "Irrelevant"))), "")</f>
        <v/>
      </c>
      <c r="J2465" s="7" t="s">
        <v>3744</v>
      </c>
      <c r="K2465" s="7" t="s">
        <v>3357</v>
      </c>
      <c r="L2465" s="9">
        <v>44992</v>
      </c>
      <c r="M2465" s="13">
        <v>0.45489583333333333</v>
      </c>
      <c r="N2465" s="14">
        <v>204440003492758</v>
      </c>
      <c r="O2465" s="7">
        <f>IF(LEN(TRIM($A2465))=0,0,LEN($A2465)-LEN(SUBSTITUTE($A2465," ",""))+1)</f>
        <v>3</v>
      </c>
      <c r="P2465">
        <f t="shared" si="38"/>
        <v>3411</v>
      </c>
    </row>
    <row r="2466" spans="1:16" ht="128" x14ac:dyDescent="0.2">
      <c r="A2466" s="8" t="s">
        <v>1839</v>
      </c>
      <c r="C2466" s="7" t="s">
        <v>4</v>
      </c>
      <c r="K2466" s="7" t="s">
        <v>3357</v>
      </c>
      <c r="L2466" s="9">
        <v>44992</v>
      </c>
      <c r="M2466" s="13">
        <v>0.45489583333333333</v>
      </c>
      <c r="N2466" s="14">
        <v>204440003492758</v>
      </c>
      <c r="P2466" t="str">
        <f t="shared" si="38"/>
        <v/>
      </c>
    </row>
    <row r="2467" spans="1:16" ht="16" x14ac:dyDescent="0.2">
      <c r="A2467" s="8" t="s">
        <v>302</v>
      </c>
      <c r="B2467" s="7" t="s">
        <v>3487</v>
      </c>
      <c r="C2467" s="7" t="s">
        <v>2</v>
      </c>
      <c r="D2467" s="7" t="s">
        <v>3389</v>
      </c>
      <c r="E2467" s="7" t="str">
        <f>IF(OR(D2467="", D2467="___"),"", LEFT(D2467,FIND(" &gt;",D2467)-1))</f>
        <v>Success</v>
      </c>
      <c r="F2467" s="7" t="str">
        <f>IF(OR(E2467="Success",E2467="Qualified Success"),"Current",IF(E2467="Failure",IF(RIGHT(D2467,6)="Future","Future",IF(RIGHT(D2467,10)="Irrelevant","Irrelevant","Current")),""))</f>
        <v>Current</v>
      </c>
      <c r="G2467" s="7" t="str">
        <f>IF(OR(ISBLANK(D2467),D2467="Unclassifiable &gt;"),"",IF(ISNUMBER(SEARCH("Utterance",D2467)),"Utterance",IF(ISNUMBER(SEARCH("Response",D2467)),"Response",IF(ISNUMBER(SEARCH("Interaction",D2467)),"Interaction",IF(ISNUMBER(SEARCH("System",D2467)),"System","")))))</f>
        <v/>
      </c>
      <c r="H2467" s="7" t="str">
        <f>IF(G2468="Utterance", IF(ISNUMBER(SEARCH("Unrecognized",D2467)), "Unrecognized", IF(ISNUMBER(SEARCH("Mismatched",D2467)), "Mismatched", IF(ISNUMBER(SEARCH("False Positive",D2467)), "False Positive", "Irrelevant"))), "")</f>
        <v/>
      </c>
      <c r="J2467" s="7" t="s">
        <v>3428</v>
      </c>
      <c r="K2467" s="7" t="s">
        <v>3357</v>
      </c>
      <c r="L2467" s="9">
        <v>44992</v>
      </c>
      <c r="M2467" s="13">
        <v>0.45601851851851855</v>
      </c>
      <c r="N2467" s="14">
        <v>204440003495282</v>
      </c>
      <c r="O2467" s="7">
        <f>IF(LEN(TRIM($A2467))=0,0,LEN($A2467)-LEN(SUBSTITUTE($A2467," ",""))+1)</f>
        <v>3</v>
      </c>
      <c r="P2467">
        <f t="shared" si="38"/>
        <v>3411</v>
      </c>
    </row>
    <row r="2468" spans="1:16" ht="64" x14ac:dyDescent="0.2">
      <c r="A2468" s="8" t="s">
        <v>220</v>
      </c>
      <c r="C2468" s="7" t="s">
        <v>4</v>
      </c>
      <c r="K2468" s="7" t="s">
        <v>3357</v>
      </c>
      <c r="L2468" s="9">
        <v>44992</v>
      </c>
      <c r="M2468" s="13">
        <v>0.45601851851851855</v>
      </c>
      <c r="N2468" s="14">
        <v>204440003495282</v>
      </c>
      <c r="P2468" t="str">
        <f t="shared" si="38"/>
        <v/>
      </c>
    </row>
    <row r="2469" spans="1:16" ht="16" x14ac:dyDescent="0.2">
      <c r="A2469" s="8" t="s">
        <v>2126</v>
      </c>
      <c r="C2469" s="7" t="s">
        <v>2</v>
      </c>
      <c r="D2469" s="7" t="s">
        <v>3389</v>
      </c>
      <c r="E2469" s="7" t="str">
        <f>IF(OR(D2469="", D2469="___"),"", LEFT(D2469,FIND(" &gt;",D2469)-1))</f>
        <v>Success</v>
      </c>
      <c r="F2469" s="7" t="str">
        <f>IF(OR(E2469="Success",E2469="Qualified Success"),"Current",IF(E2469="Failure",IF(RIGHT(D2469,6)="Future","Future",IF(RIGHT(D2469,10)="Irrelevant","Irrelevant","Current")),""))</f>
        <v>Current</v>
      </c>
      <c r="G2469" s="7" t="str">
        <f>IF(OR(ISBLANK(D2469),D2469="Unclassifiable &gt;"),"",IF(ISNUMBER(SEARCH("Utterance",D2469)),"Utterance",IF(ISNUMBER(SEARCH("Response",D2469)),"Response",IF(ISNUMBER(SEARCH("Interaction",D2469)),"Interaction",IF(ISNUMBER(SEARCH("System",D2469)),"System","")))))</f>
        <v/>
      </c>
      <c r="H2469" s="7" t="str">
        <f>IF(G2470="Utterance", IF(ISNUMBER(SEARCH("Unrecognized",D2469)), "Unrecognized", IF(ISNUMBER(SEARCH("Mismatched",D2469)), "Mismatched", IF(ISNUMBER(SEARCH("False Positive",D2469)), "False Positive", "Irrelevant"))), "")</f>
        <v/>
      </c>
      <c r="J2469" s="7" t="s">
        <v>3741</v>
      </c>
      <c r="K2469" s="7" t="s">
        <v>3357</v>
      </c>
      <c r="L2469" s="9">
        <v>44992</v>
      </c>
      <c r="M2469" s="13">
        <v>0.46099537037037036</v>
      </c>
      <c r="N2469" s="14">
        <v>204440003495282</v>
      </c>
      <c r="O2469" s="7">
        <f>IF(LEN(TRIM($A2469))=0,0,LEN($A2469)-LEN(SUBSTITUTE($A2469," ",""))+1)</f>
        <v>2</v>
      </c>
      <c r="P2469">
        <f t="shared" si="38"/>
        <v>3411</v>
      </c>
    </row>
    <row r="2470" spans="1:16" ht="192" x14ac:dyDescent="0.2">
      <c r="A2470" s="8" t="s">
        <v>2127</v>
      </c>
      <c r="C2470" s="7" t="s">
        <v>4</v>
      </c>
      <c r="G2470" s="7" t="str">
        <f>IF(OR(ISBLANK(D2469),D2469="Unclassifiable &gt;"),"",IF(ISNUMBER(SEARCH("Utterance",D2469)),"Utterance",IF(ISNUMBER(SEARCH("Response",D2469)),"Response",IF(ISNUMBER(SEARCH("Interaction",D2469)),"Interaction",IF(ISNUMBER(SEARCH("System",D2469)),"System","")))))</f>
        <v/>
      </c>
      <c r="K2470" s="7" t="s">
        <v>3357</v>
      </c>
      <c r="L2470" s="9">
        <v>44992</v>
      </c>
      <c r="M2470" s="13">
        <v>0.46127314814814818</v>
      </c>
      <c r="N2470" s="14">
        <v>204440003495282</v>
      </c>
      <c r="P2470" t="str">
        <f t="shared" si="38"/>
        <v/>
      </c>
    </row>
    <row r="2471" spans="1:16" ht="16" x14ac:dyDescent="0.2">
      <c r="A2471" s="8" t="s">
        <v>2890</v>
      </c>
      <c r="C2471" s="7" t="s">
        <v>2</v>
      </c>
      <c r="D2471" s="7" t="s">
        <v>3389</v>
      </c>
      <c r="E2471" s="7" t="str">
        <f>IF(OR(D2471="", D2471="___"),"", LEFT(D2471,FIND(" &gt;",D2471)-1))</f>
        <v>Success</v>
      </c>
      <c r="F2471" s="7" t="str">
        <f>IF(OR(E2471="Success",E2471="Qualified Success"),"Current",IF(E2471="Failure",IF(RIGHT(D2471,6)="Future","Future",IF(RIGHT(D2471,10)="Irrelevant","Irrelevant","Current")),""))</f>
        <v>Current</v>
      </c>
      <c r="G2471" s="7" t="str">
        <f>IF(OR(ISBLANK(D2471),D2471="Unclassifiable &gt;"),"",IF(ISNUMBER(SEARCH("Utterance",D2471)),"Utterance",IF(ISNUMBER(SEARCH("Response",D2471)),"Response",IF(ISNUMBER(SEARCH("Interaction",D2471)),"Interaction",IF(ISNUMBER(SEARCH("System",D2471)),"System","")))))</f>
        <v/>
      </c>
      <c r="H2471" s="7" t="str">
        <f>IF(G2472="Utterance", IF(ISNUMBER(SEARCH("Unrecognized",D2471)), "Unrecognized", IF(ISNUMBER(SEARCH("Mismatched",D2471)), "Mismatched", IF(ISNUMBER(SEARCH("False Positive",D2471)), "False Positive", "Irrelevant"))), "")</f>
        <v/>
      </c>
      <c r="J2471" s="7" t="s">
        <v>3741</v>
      </c>
      <c r="K2471" s="7" t="s">
        <v>3357</v>
      </c>
      <c r="L2471" s="9">
        <v>44992</v>
      </c>
      <c r="M2471" s="13">
        <v>0.46483796296296293</v>
      </c>
      <c r="N2471" s="14">
        <v>202000400258989</v>
      </c>
      <c r="O2471" s="7">
        <f>IF(LEN(TRIM($A2471))=0,0,LEN($A2471)-LEN(SUBSTITUTE($A2471," ",""))+1)</f>
        <v>4</v>
      </c>
      <c r="P2471">
        <f t="shared" si="38"/>
        <v>3411</v>
      </c>
    </row>
    <row r="2472" spans="1:16" ht="176" x14ac:dyDescent="0.2">
      <c r="A2472" s="8" t="s">
        <v>417</v>
      </c>
      <c r="C2472" s="7" t="s">
        <v>4</v>
      </c>
      <c r="K2472" s="7" t="s">
        <v>3357</v>
      </c>
      <c r="L2472" s="9">
        <v>44992</v>
      </c>
      <c r="M2472" s="13">
        <v>0.46483796296296293</v>
      </c>
      <c r="N2472" s="14">
        <v>202000400258989</v>
      </c>
      <c r="P2472" t="str">
        <f t="shared" si="38"/>
        <v/>
      </c>
    </row>
    <row r="2473" spans="1:16" ht="16" x14ac:dyDescent="0.2">
      <c r="A2473" s="8" t="s">
        <v>2303</v>
      </c>
      <c r="C2473" s="7" t="s">
        <v>2</v>
      </c>
      <c r="D2473" s="7" t="s">
        <v>3391</v>
      </c>
      <c r="E2473" s="7" t="str">
        <f>IF(OR(D2473="", D2473="___"),"", LEFT(D2473,FIND(" &gt;",D2473)-1))</f>
        <v>Failure</v>
      </c>
      <c r="F2473" s="7" t="str">
        <f>IF(OR(E2473="Success",E2473="Qualified Success"),"Current",IF(E2473="Failure",IF(RIGHT(D2473,6)="Future","Future",IF(RIGHT(D2473,10)="Irrelevant","Irrelevant","Current")),""))</f>
        <v>Current</v>
      </c>
      <c r="G2473" s="7" t="str">
        <f>IF(OR(ISBLANK(D2473),D2473="Unclassifiable &gt;"),"",IF(ISNUMBER(SEARCH("Utterance",D2473)),"Utterance",IF(ISNUMBER(SEARCH("Response",D2473)),"Response",IF(ISNUMBER(SEARCH("Interaction",D2473)),"Interaction",IF(ISNUMBER(SEARCH("System",D2473)),"System","")))))</f>
        <v>Utterance</v>
      </c>
      <c r="H2473" s="7" t="str">
        <f>IF(G2473="Utterance", IF(ISNUMBER(SEARCH("Unrecognized",D2473)), "Unrecognized", IF(ISNUMBER(SEARCH("Mismatched",D2473)), "Mismatched", IF(ISNUMBER(SEARCH("False Positive",D2473)), "False Positive", "Irrelevant"))), "")</f>
        <v>Mismatched</v>
      </c>
      <c r="J2473" s="7" t="s">
        <v>3363</v>
      </c>
      <c r="K2473" s="7" t="s">
        <v>3357</v>
      </c>
      <c r="L2473" s="9">
        <v>44992</v>
      </c>
      <c r="M2473" s="13">
        <v>0.46731481481481479</v>
      </c>
      <c r="N2473" s="14">
        <v>204440003501736</v>
      </c>
      <c r="O2473" s="7">
        <f>IF(LEN(TRIM($A2473))=0,0,LEN($A2473)-LEN(SUBSTITUTE($A2473," ",""))+1)</f>
        <v>2</v>
      </c>
      <c r="P2473">
        <f t="shared" si="38"/>
        <v>705</v>
      </c>
    </row>
    <row r="2474" spans="1:16" ht="144" x14ac:dyDescent="0.2">
      <c r="A2474" s="8" t="s">
        <v>247</v>
      </c>
      <c r="C2474" s="7" t="s">
        <v>4</v>
      </c>
      <c r="K2474" s="7" t="s">
        <v>3357</v>
      </c>
      <c r="L2474" s="9">
        <v>44992</v>
      </c>
      <c r="M2474" s="13">
        <v>0.46731481481481479</v>
      </c>
      <c r="N2474" s="14">
        <v>204440003501736</v>
      </c>
      <c r="P2474" t="str">
        <f t="shared" si="38"/>
        <v/>
      </c>
    </row>
    <row r="2475" spans="1:16" ht="16" x14ac:dyDescent="0.2">
      <c r="A2475" s="8" t="s">
        <v>2304</v>
      </c>
      <c r="C2475" s="7" t="s">
        <v>2</v>
      </c>
      <c r="D2475" s="7" t="s">
        <v>3389</v>
      </c>
      <c r="E2475" s="7" t="str">
        <f>IF(OR(D2475="", D2475="___"),"", LEFT(D2475,FIND(" &gt;",D2475)-1))</f>
        <v>Success</v>
      </c>
      <c r="F2475" s="7" t="str">
        <f>IF(OR(E2475="Success",E2475="Qualified Success"),"Current",IF(E2475="Failure",IF(RIGHT(D2475,6)="Future","Future",IF(RIGHT(D2475,10)="Irrelevant","Irrelevant","Current")),""))</f>
        <v>Current</v>
      </c>
      <c r="G2475" s="7" t="str">
        <f>IF(OR(ISBLANK(D2475),D2475="Unclassifiable &gt;"),"",IF(ISNUMBER(SEARCH("Utterance",D2475)),"Utterance",IF(ISNUMBER(SEARCH("Response",D2475)),"Response",IF(ISNUMBER(SEARCH("Interaction",D2475)),"Interaction",IF(ISNUMBER(SEARCH("System",D2475)),"System","")))))</f>
        <v/>
      </c>
      <c r="H2475" s="7" t="str">
        <f>IF(G2475="Utterance", IF(ISNUMBER(SEARCH("Unrecognized",D2475)), "Unrecognized", IF(ISNUMBER(SEARCH("Mismatched",D2475)), "Mismatched", IF(ISNUMBER(SEARCH("False Positive",D2475)), "False Positive", "Irrelevant"))), "")</f>
        <v/>
      </c>
      <c r="J2475" s="7" t="s">
        <v>3363</v>
      </c>
      <c r="K2475" s="7" t="s">
        <v>3357</v>
      </c>
      <c r="L2475" s="9">
        <v>44992</v>
      </c>
      <c r="M2475" s="13">
        <v>0.46760416666666665</v>
      </c>
      <c r="N2475" s="14">
        <v>204440003501736</v>
      </c>
      <c r="O2475" s="7">
        <f>IF(LEN(TRIM($A2475))=0,0,LEN($A2475)-LEN(SUBSTITUTE($A2475," ",""))+1)</f>
        <v>6</v>
      </c>
      <c r="P2475">
        <f t="shared" si="38"/>
        <v>3411</v>
      </c>
    </row>
    <row r="2476" spans="1:16" ht="144" x14ac:dyDescent="0.2">
      <c r="A2476" s="8" t="s">
        <v>2305</v>
      </c>
      <c r="C2476" s="7" t="s">
        <v>4</v>
      </c>
      <c r="K2476" s="7" t="s">
        <v>3357</v>
      </c>
      <c r="L2476" s="9">
        <v>44992</v>
      </c>
      <c r="M2476" s="13">
        <v>0.46760416666666665</v>
      </c>
      <c r="N2476" s="14">
        <v>204440003501736</v>
      </c>
      <c r="P2476" t="str">
        <f t="shared" si="38"/>
        <v/>
      </c>
    </row>
    <row r="2477" spans="1:16" ht="16" x14ac:dyDescent="0.2">
      <c r="A2477" s="8" t="s">
        <v>3191</v>
      </c>
      <c r="C2477" s="7" t="s">
        <v>2</v>
      </c>
      <c r="D2477" s="7" t="s">
        <v>3389</v>
      </c>
      <c r="E2477" s="7" t="str">
        <f>IF(OR(D2477="", D2477="___"),"", LEFT(D2477,FIND(" &gt;",D2477)-1))</f>
        <v>Success</v>
      </c>
      <c r="F2477" s="7" t="str">
        <f>IF(OR(E2477="Success",E2477="Qualified Success"),"Current",IF(E2477="Failure",IF(RIGHT(D2477,6)="Future","Future",IF(RIGHT(D2477,10)="Irrelevant","Irrelevant","Current")),""))</f>
        <v>Current</v>
      </c>
      <c r="G2477" s="7" t="str">
        <f>IF(OR(ISBLANK(D2477),D2477="Unclassifiable &gt;"),"",IF(ISNUMBER(SEARCH("Utterance",D2477)),"Utterance",IF(ISNUMBER(SEARCH("Response",D2477)),"Response",IF(ISNUMBER(SEARCH("Interaction",D2477)),"Interaction",IF(ISNUMBER(SEARCH("System",D2477)),"System","")))))</f>
        <v/>
      </c>
      <c r="H2477" s="7" t="str">
        <f>IF(G2477="Utterance", IF(ISNUMBER(SEARCH("Unrecognized",D2477)), "Unrecognized", IF(ISNUMBER(SEARCH("Mismatched",D2477)), "Mismatched", IF(ISNUMBER(SEARCH("False Positive",D2477)), "False Positive", "Irrelevant"))), "")</f>
        <v/>
      </c>
      <c r="J2477" s="7" t="s">
        <v>3748</v>
      </c>
      <c r="K2477" s="7" t="s">
        <v>3357</v>
      </c>
      <c r="L2477" s="9">
        <v>44992</v>
      </c>
      <c r="M2477" s="13">
        <v>0.46778935185185189</v>
      </c>
      <c r="N2477" s="14">
        <v>513002742570114</v>
      </c>
      <c r="O2477" s="7">
        <f>IF(LEN(TRIM($A2477))=0,0,LEN($A2477)-LEN(SUBSTITUTE($A2477," ",""))+1)</f>
        <v>14</v>
      </c>
      <c r="P2477">
        <f t="shared" si="38"/>
        <v>3411</v>
      </c>
    </row>
    <row r="2478" spans="1:16" ht="112" x14ac:dyDescent="0.2">
      <c r="A2478" s="8" t="s">
        <v>321</v>
      </c>
      <c r="C2478" s="7" t="s">
        <v>4</v>
      </c>
      <c r="K2478" s="7" t="s">
        <v>3357</v>
      </c>
      <c r="L2478" s="9">
        <v>44992</v>
      </c>
      <c r="M2478" s="13">
        <v>0.46778935185185189</v>
      </c>
      <c r="N2478" s="14">
        <v>513002742570114</v>
      </c>
      <c r="P2478" t="str">
        <f t="shared" si="38"/>
        <v/>
      </c>
    </row>
    <row r="2479" spans="1:16" ht="16" x14ac:dyDescent="0.2">
      <c r="A2479" s="8" t="s">
        <v>158</v>
      </c>
      <c r="C2479" s="7" t="s">
        <v>2</v>
      </c>
      <c r="D2479" s="41" t="s">
        <v>3389</v>
      </c>
      <c r="E2479" s="41" t="str">
        <f>IF(OR(D2479="", D2479="___"),"", LEFT(D2479,FIND(" &gt;",D2479)-1))</f>
        <v>Success</v>
      </c>
      <c r="F2479" s="41" t="str">
        <f>IF(OR(E2479="Success",E2479="Qualified Success"),"Current",IF(E2479="Failure",IF(RIGHT(D2479,6)="Future","Future",IF(RIGHT(D2479,10)="Irrelevant","Irrelevant","Current")),""))</f>
        <v>Current</v>
      </c>
      <c r="G2479" s="41" t="str">
        <f>IF(OR(ISBLANK(D2479),D2479="Unclassifiable &gt;"),"",IF(ISNUMBER(SEARCH("Utterance",D2479)),"Utterance",IF(ISNUMBER(SEARCH("Response",D2479)),"Response",IF(ISNUMBER(SEARCH("Interaction",D2479)),"Interaction",IF(ISNUMBER(SEARCH("System",D2479)),"System","")))))</f>
        <v/>
      </c>
      <c r="H2479" s="41" t="str">
        <f>IF(G2479="Utterance", IF(ISNUMBER(SEARCH("Unrecognized",D2479)), "Unrecognized", IF(ISNUMBER(SEARCH("Mismatched",D2479)), "Mismatched", IF(ISNUMBER(SEARCH("False Positive",D2479)), "False Positive", "Irrelevant"))), "")</f>
        <v/>
      </c>
      <c r="J2479" s="7" t="s">
        <v>3744</v>
      </c>
      <c r="K2479" s="7" t="s">
        <v>3357</v>
      </c>
      <c r="L2479" s="9">
        <v>44992</v>
      </c>
      <c r="M2479" s="13">
        <v>0.46842592592592597</v>
      </c>
      <c r="N2479" s="14">
        <v>513002742570114</v>
      </c>
      <c r="O2479" s="7">
        <f>IF(LEN(TRIM($A2479))=0,0,LEN($A2479)-LEN(SUBSTITUTE($A2479," ",""))+1)</f>
        <v>4</v>
      </c>
      <c r="P2479">
        <f t="shared" si="38"/>
        <v>3411</v>
      </c>
    </row>
    <row r="2480" spans="1:16" ht="128" x14ac:dyDescent="0.2">
      <c r="A2480" s="8" t="s">
        <v>1839</v>
      </c>
      <c r="C2480" s="7" t="s">
        <v>4</v>
      </c>
      <c r="K2480" s="7" t="s">
        <v>3357</v>
      </c>
      <c r="L2480" s="9">
        <v>44992</v>
      </c>
      <c r="M2480" s="13">
        <v>0.46842592592592597</v>
      </c>
      <c r="N2480" s="14">
        <v>513002742570114</v>
      </c>
      <c r="P2480" t="str">
        <f t="shared" si="38"/>
        <v/>
      </c>
    </row>
    <row r="2481" spans="1:16" ht="16" x14ac:dyDescent="0.2">
      <c r="A2481" s="8" t="s">
        <v>2352</v>
      </c>
      <c r="C2481" s="7" t="s">
        <v>2</v>
      </c>
      <c r="D2481" s="15" t="s">
        <v>3391</v>
      </c>
      <c r="E2481" s="15" t="str">
        <f>IF(OR(D2481="", D2481="___"),"", LEFT(D2481,FIND(" &gt;",D2481)-1))</f>
        <v>Failure</v>
      </c>
      <c r="F2481" s="15" t="str">
        <f>IF(OR(E2481="Success",E2481="Qualified Success"),"Current",IF(E2481="Failure",IF(RIGHT(D2481,6)="Future","Future",IF(RIGHT(D2481,10)="Irrelevant","Irrelevant","Current")),""))</f>
        <v>Current</v>
      </c>
      <c r="G2481" s="15" t="str">
        <f>IF(OR(ISBLANK(D2481),D2481="Unclassifiable &gt;"),"",IF(ISNUMBER(SEARCH("Utterance",D2481)),"Utterance",IF(ISNUMBER(SEARCH("Response",D2481)),"Response",IF(ISNUMBER(SEARCH("Interaction",D2481)),"Interaction",IF(ISNUMBER(SEARCH("System",D2481)),"System","")))))</f>
        <v>Utterance</v>
      </c>
      <c r="H2481" s="7" t="str">
        <f>IF(G2481="Utterance", IF(ISNUMBER(SEARCH("Unrecognized",D2481)), "Unrecognized", IF(ISNUMBER(SEARCH("Mismatched",D2481)), "Mismatched", IF(ISNUMBER(SEARCH("False Positive",D2481)), "False Positive", "Irrelevant"))), "")</f>
        <v>Mismatched</v>
      </c>
      <c r="J2481" s="7" t="s">
        <v>3751</v>
      </c>
      <c r="K2481" s="7" t="s">
        <v>3357</v>
      </c>
      <c r="L2481" s="9">
        <v>44992</v>
      </c>
      <c r="M2481" s="13">
        <v>0.46894675925925927</v>
      </c>
      <c r="N2481" s="14">
        <v>204440003503164</v>
      </c>
      <c r="O2481" s="7">
        <f>IF(LEN(TRIM($A2481))=0,0,LEN($A2481)-LEN(SUBSTITUTE($A2481," ",""))+1)</f>
        <v>4</v>
      </c>
      <c r="P2481">
        <f t="shared" si="38"/>
        <v>705</v>
      </c>
    </row>
    <row r="2482" spans="1:16" ht="48" x14ac:dyDescent="0.2">
      <c r="A2482" s="8" t="s">
        <v>480</v>
      </c>
      <c r="C2482" s="7" t="s">
        <v>4</v>
      </c>
      <c r="K2482" s="7" t="s">
        <v>3357</v>
      </c>
      <c r="L2482" s="9">
        <v>44992</v>
      </c>
      <c r="M2482" s="13">
        <v>0.46894675925925927</v>
      </c>
      <c r="N2482" s="14">
        <v>204440003503164</v>
      </c>
      <c r="P2482" t="str">
        <f t="shared" si="38"/>
        <v/>
      </c>
    </row>
    <row r="2483" spans="1:16" ht="16" x14ac:dyDescent="0.2">
      <c r="A2483" s="8" t="s">
        <v>2476</v>
      </c>
      <c r="C2483" s="7" t="s">
        <v>2</v>
      </c>
      <c r="D2483" s="7" t="s">
        <v>3389</v>
      </c>
      <c r="E2483" s="7" t="str">
        <f>IF(OR(D2483="", D2483="___"),"", LEFT(D2483,FIND(" &gt;",D2483)-1))</f>
        <v>Success</v>
      </c>
      <c r="F2483" s="7" t="str">
        <f>IF(OR(E2483="Success",E2483="Qualified Success"),"Current",IF(E2483="Failure",IF(RIGHT(D2483,6)="Future","Future",IF(RIGHT(D2483,10)="Irrelevant","Irrelevant","Current")),""))</f>
        <v>Current</v>
      </c>
      <c r="G2483" s="7" t="str">
        <f>IF(OR(ISBLANK(D2483),D2483="Unclassifiable &gt;"),"",IF(ISNUMBER(SEARCH("Utterance",D2483)),"Utterance",IF(ISNUMBER(SEARCH("Response",D2483)),"Response",IF(ISNUMBER(SEARCH("Interaction",D2483)),"Interaction",IF(ISNUMBER(SEARCH("System",D2483)),"System","")))))</f>
        <v/>
      </c>
      <c r="H2483" s="7" t="str">
        <f>IF(G2483="Utterance", IF(ISNUMBER(SEARCH("Unrecognized",D2483)), "Unrecognized", IF(ISNUMBER(SEARCH("Mismatched",D2483)), "Mismatched", IF(ISNUMBER(SEARCH("False Positive",D2483)), "False Positive", "Irrelevant"))), "")</f>
        <v/>
      </c>
      <c r="J2483" s="7" t="s">
        <v>3434</v>
      </c>
      <c r="K2483" s="7" t="s">
        <v>3357</v>
      </c>
      <c r="L2483" s="9">
        <v>44992</v>
      </c>
      <c r="M2483" s="13">
        <v>0.47027777777777779</v>
      </c>
      <c r="N2483" s="14">
        <v>204440003507842</v>
      </c>
      <c r="O2483" s="7">
        <f>IF(LEN(TRIM($A2483))=0,0,LEN($A2483)-LEN(SUBSTITUTE($A2483," ",""))+1)</f>
        <v>14</v>
      </c>
      <c r="P2483">
        <f t="shared" si="38"/>
        <v>3411</v>
      </c>
    </row>
    <row r="2484" spans="1:16" ht="112" x14ac:dyDescent="0.2">
      <c r="A2484" s="8" t="s">
        <v>1893</v>
      </c>
      <c r="C2484" s="7" t="s">
        <v>4</v>
      </c>
      <c r="F2484" s="7" t="s">
        <v>3440</v>
      </c>
      <c r="G2484" s="7" t="s">
        <v>3440</v>
      </c>
      <c r="K2484" s="7" t="s">
        <v>3357</v>
      </c>
      <c r="L2484" s="9">
        <v>44992</v>
      </c>
      <c r="M2484" s="13">
        <v>0.47027777777777779</v>
      </c>
      <c r="N2484" s="14">
        <v>204440003507842</v>
      </c>
      <c r="P2484" t="str">
        <f t="shared" si="38"/>
        <v/>
      </c>
    </row>
    <row r="2485" spans="1:16" ht="16" x14ac:dyDescent="0.2">
      <c r="A2485" s="8" t="s">
        <v>269</v>
      </c>
      <c r="B2485" s="7" t="s">
        <v>3487</v>
      </c>
      <c r="C2485" s="7" t="s">
        <v>2</v>
      </c>
      <c r="D2485" s="7" t="s">
        <v>3389</v>
      </c>
      <c r="E2485" s="7" t="str">
        <f>IF(OR(D2485="", D2485="___"),"", LEFT(D2485,FIND(" &gt;",D2485)-1))</f>
        <v>Success</v>
      </c>
      <c r="F2485" s="7" t="str">
        <f>IF(OR(E2485="Success",E2485="Qualified Success"),"Current",IF(E2485="Failure",IF(RIGHT(D2485,6)="Future","Future",IF(RIGHT(D2485,10)="Irrelevant","Irrelevant","Current")),""))</f>
        <v>Current</v>
      </c>
      <c r="G2485" s="7" t="str">
        <f>IF(OR(ISBLANK(D2485),D2485="Unclassifiable &gt;"),"",IF(ISNUMBER(SEARCH("Utterance",D2485)),"Utterance",IF(ISNUMBER(SEARCH("Response",D2485)),"Response",IF(ISNUMBER(SEARCH("Interaction",D2485)),"Interaction",IF(ISNUMBER(SEARCH("System",D2485)),"System","")))))</f>
        <v/>
      </c>
      <c r="H2485" s="7" t="str">
        <f>IF(G2485="Utterance", IF(ISNUMBER(SEARCH("Unrecognized",D2485)), "Unrecognized", IF(ISNUMBER(SEARCH("Mismatched",D2485)), "Mismatched", IF(ISNUMBER(SEARCH("False Positive",D2485)), "False Positive", "Irrelevant"))), "")</f>
        <v/>
      </c>
      <c r="J2485" s="7" t="s">
        <v>3428</v>
      </c>
      <c r="K2485" s="7" t="s">
        <v>3357</v>
      </c>
      <c r="L2485" s="9">
        <v>44992</v>
      </c>
      <c r="M2485" s="13">
        <v>0.47105324074074079</v>
      </c>
      <c r="N2485" s="14">
        <v>202000011932735</v>
      </c>
      <c r="O2485" s="7">
        <f>IF(LEN(TRIM($A2485))=0,0,LEN($A2485)-LEN(SUBSTITUTE($A2485," ",""))+1)</f>
        <v>3</v>
      </c>
      <c r="P2485">
        <f t="shared" si="38"/>
        <v>3411</v>
      </c>
    </row>
    <row r="2486" spans="1:16" ht="64" x14ac:dyDescent="0.2">
      <c r="A2486" s="8" t="s">
        <v>270</v>
      </c>
      <c r="C2486" s="7" t="s">
        <v>4</v>
      </c>
      <c r="E2486" s="7" t="s">
        <v>3440</v>
      </c>
      <c r="F2486" s="7" t="s">
        <v>3440</v>
      </c>
      <c r="G2486" s="7" t="s">
        <v>3440</v>
      </c>
      <c r="K2486" s="7" t="s">
        <v>3357</v>
      </c>
      <c r="L2486" s="9">
        <v>44992</v>
      </c>
      <c r="M2486" s="13">
        <v>0.47105324074074079</v>
      </c>
      <c r="N2486" s="14">
        <v>202000011932735</v>
      </c>
      <c r="P2486" t="str">
        <f t="shared" si="38"/>
        <v/>
      </c>
    </row>
    <row r="2487" spans="1:16" ht="16" x14ac:dyDescent="0.2">
      <c r="A2487" s="8" t="s">
        <v>2306</v>
      </c>
      <c r="C2487" s="7" t="s">
        <v>2</v>
      </c>
      <c r="D2487" s="7" t="s">
        <v>3411</v>
      </c>
      <c r="E2487" s="7" t="str">
        <f>IF(OR(D2487="", D2487="___"),"", LEFT(D2487,FIND(" &gt;",D2487)-1))</f>
        <v>Qualified Success</v>
      </c>
      <c r="F2487" s="7" t="str">
        <f>IF(OR(E2487="Success",E2487="Qualified Success"),"Current",IF(E2487="Failure",IF(RIGHT(D2487,6)="Future","Future",IF(RIGHT(D2487,10)="Irrelevant","Irrelevant","Current")),""))</f>
        <v>Current</v>
      </c>
      <c r="G2487" s="7" t="str">
        <f>IF(OR(ISBLANK(D2487),D2487="Unclassifiable &gt;"),"",IF(ISNUMBER(SEARCH("Utterance",D2487)),"Utterance",IF(ISNUMBER(SEARCH("Response",D2487)),"Response",IF(ISNUMBER(SEARCH("Interaction",D2487)),"Interaction",IF(ISNUMBER(SEARCH("System",D2487)),"System","")))))</f>
        <v>Response</v>
      </c>
      <c r="H2487" s="7" t="str">
        <f>IF(G2487="Utterance", IF(ISNUMBER(SEARCH("Unrecognized",D2487)), "Unrecognized", IF(ISNUMBER(SEARCH("Mismatched",D2487)), "Mismatched", IF(ISNUMBER(SEARCH("False Positive",D2487)), "False Positive", "Irrelevant"))), "")</f>
        <v/>
      </c>
      <c r="J2487" s="7" t="s">
        <v>3363</v>
      </c>
      <c r="K2487" s="7" t="s">
        <v>3357</v>
      </c>
      <c r="L2487" s="9">
        <v>44992</v>
      </c>
      <c r="M2487" s="13">
        <v>0.47809027777777779</v>
      </c>
      <c r="N2487" s="14">
        <v>204440003501736</v>
      </c>
      <c r="O2487" s="7">
        <f>IF(LEN(TRIM($A2487))=0,0,LEN($A2487)-LEN(SUBSTITUTE($A2487," ",""))+1)</f>
        <v>2</v>
      </c>
      <c r="P2487">
        <f t="shared" si="38"/>
        <v>201</v>
      </c>
    </row>
    <row r="2488" spans="1:16" ht="48" x14ac:dyDescent="0.2">
      <c r="A2488" s="8" t="s">
        <v>343</v>
      </c>
      <c r="C2488" s="7" t="s">
        <v>4</v>
      </c>
      <c r="G2488" s="7" t="s">
        <v>3440</v>
      </c>
      <c r="K2488" s="7" t="s">
        <v>3357</v>
      </c>
      <c r="L2488" s="9">
        <v>44992</v>
      </c>
      <c r="M2488" s="13">
        <v>0.47809027777777779</v>
      </c>
      <c r="N2488" s="14">
        <v>204440003501736</v>
      </c>
      <c r="P2488" t="str">
        <f t="shared" si="38"/>
        <v/>
      </c>
    </row>
    <row r="2489" spans="1:16" ht="16" x14ac:dyDescent="0.2">
      <c r="A2489" s="8" t="s">
        <v>2921</v>
      </c>
      <c r="C2489" s="7" t="s">
        <v>2</v>
      </c>
      <c r="D2489" s="7" t="s">
        <v>3389</v>
      </c>
      <c r="E2489" s="7" t="str">
        <f>IF(OR(D2489="", D2489="___"),"", LEFT(D2489,FIND(" &gt;",D2489)-1))</f>
        <v>Success</v>
      </c>
      <c r="F2489" s="7" t="str">
        <f>IF(OR(E2489="Success",E2489="Qualified Success"),"Current",IF(E2489="Failure",IF(RIGHT(D2489,6)="Future","Future",IF(RIGHT(D2489,10)="Irrelevant","Irrelevant","Current")),""))</f>
        <v>Current</v>
      </c>
      <c r="H2489" s="7" t="str">
        <f>IF(G2490="Utterance", IF(ISNUMBER(SEARCH("Unrecognized",D2489)), "Unrecognized", IF(ISNUMBER(SEARCH("Mismatched",D2489)), "Mismatched", IF(ISNUMBER(SEARCH("False Positive",D2489)), "False Positive", "Irrelevant"))), "")</f>
        <v/>
      </c>
      <c r="J2489" s="7" t="s">
        <v>3430</v>
      </c>
      <c r="K2489" s="7" t="s">
        <v>3357</v>
      </c>
      <c r="L2489" s="9">
        <v>44992</v>
      </c>
      <c r="M2489" s="13">
        <v>0.47810185185185183</v>
      </c>
      <c r="N2489" s="14">
        <v>202000497947774</v>
      </c>
      <c r="O2489" s="7">
        <f>IF(LEN(TRIM($A2489))=0,0,LEN($A2489)-LEN(SUBSTITUTE($A2489," ",""))+1)</f>
        <v>6</v>
      </c>
      <c r="P2489">
        <f t="shared" si="38"/>
        <v>3411</v>
      </c>
    </row>
    <row r="2490" spans="1:16" ht="96" x14ac:dyDescent="0.2">
      <c r="A2490" s="8" t="s">
        <v>702</v>
      </c>
      <c r="C2490" s="7" t="s">
        <v>4</v>
      </c>
      <c r="F2490" s="7" t="s">
        <v>3440</v>
      </c>
      <c r="G2490" s="7" t="str">
        <f>IF(OR(ISBLANK(D2489),D2489="Unclassifiable &gt;"),"",IF(ISNUMBER(SEARCH("Utterance",D2489)),"Utterance",IF(ISNUMBER(SEARCH("Response",D2489)),"Response",IF(ISNUMBER(SEARCH("Interaction",D2489)),"Interaction",IF(ISNUMBER(SEARCH("System",D2489)),"System","")))))</f>
        <v/>
      </c>
      <c r="K2490" s="7" t="s">
        <v>3357</v>
      </c>
      <c r="L2490" s="9">
        <v>44992</v>
      </c>
      <c r="M2490" s="13">
        <v>0.47835648148148152</v>
      </c>
      <c r="N2490" s="14">
        <v>202000497947774</v>
      </c>
      <c r="P2490" t="str">
        <f t="shared" si="38"/>
        <v/>
      </c>
    </row>
    <row r="2491" spans="1:16" ht="16" x14ac:dyDescent="0.2">
      <c r="A2491" s="8" t="s">
        <v>302</v>
      </c>
      <c r="B2491" s="7" t="s">
        <v>3487</v>
      </c>
      <c r="C2491" s="7" t="s">
        <v>2</v>
      </c>
      <c r="D2491" s="7" t="s">
        <v>3389</v>
      </c>
      <c r="E2491" s="7" t="str">
        <f>IF(OR(D2491="", D2491="___"),"", LEFT(D2491,FIND(" &gt;",D2491)-1))</f>
        <v>Success</v>
      </c>
      <c r="F2491" s="7" t="str">
        <f>IF(OR(E2491="Success",E2491="Qualified Success"),"Current",IF(E2491="Failure",IF(RIGHT(D2491,6)="Future","Future",IF(RIGHT(D2491,10)="Irrelevant","Irrelevant","Current")),""))</f>
        <v>Current</v>
      </c>
      <c r="H2491" s="7" t="str">
        <f>IF(G2492="Utterance", IF(ISNUMBER(SEARCH("Unrecognized",D2491)), "Unrecognized", IF(ISNUMBER(SEARCH("Mismatched",D2491)), "Mismatched", IF(ISNUMBER(SEARCH("False Positive",D2491)), "False Positive", "Irrelevant"))), "")</f>
        <v/>
      </c>
      <c r="J2491" s="7" t="s">
        <v>3428</v>
      </c>
      <c r="K2491" s="7" t="s">
        <v>3357</v>
      </c>
      <c r="L2491" s="9">
        <v>44992</v>
      </c>
      <c r="M2491" s="13">
        <v>0.47843750000000002</v>
      </c>
      <c r="N2491" s="14">
        <v>204440003509092</v>
      </c>
      <c r="O2491" s="7">
        <f>IF(LEN(TRIM($A2491))=0,0,LEN($A2491)-LEN(SUBSTITUTE($A2491," ",""))+1)</f>
        <v>3</v>
      </c>
      <c r="P2491">
        <f t="shared" si="38"/>
        <v>3411</v>
      </c>
    </row>
    <row r="2492" spans="1:16" ht="64" x14ac:dyDescent="0.2">
      <c r="A2492" s="8" t="s">
        <v>220</v>
      </c>
      <c r="C2492" s="7" t="s">
        <v>4</v>
      </c>
      <c r="G2492" s="7" t="str">
        <f>IF(OR(ISBLANK(D2491),D2491="Unclassifiable &gt;"),"",IF(ISNUMBER(SEARCH("Utterance",D2491)),"Utterance",IF(ISNUMBER(SEARCH("Response",D2491)),"Response",IF(ISNUMBER(SEARCH("Interaction",D2491)),"Interaction",IF(ISNUMBER(SEARCH("System",D2491)),"System","")))))</f>
        <v/>
      </c>
      <c r="K2492" s="7" t="s">
        <v>3357</v>
      </c>
      <c r="L2492" s="9">
        <v>44992</v>
      </c>
      <c r="M2492" s="13">
        <v>0.47843750000000002</v>
      </c>
      <c r="N2492" s="14">
        <v>204440003509092</v>
      </c>
      <c r="P2492" t="str">
        <f t="shared" si="38"/>
        <v/>
      </c>
    </row>
    <row r="2493" spans="1:16" ht="16" x14ac:dyDescent="0.2">
      <c r="A2493" s="8" t="s">
        <v>2323</v>
      </c>
      <c r="C2493" s="7" t="s">
        <v>2</v>
      </c>
      <c r="D2493" s="7" t="s">
        <v>3391</v>
      </c>
      <c r="E2493" s="7" t="str">
        <f>IF(OR(D2493="", D2493="___"),"", LEFT(D2493,FIND(" &gt;",D2493)-1))</f>
        <v>Failure</v>
      </c>
      <c r="F2493" s="7" t="str">
        <f>IF(OR(E2493="Success",E2493="Qualified Success"),"Current",IF(E2493="Failure",IF(RIGHT(D2493,6)="Future","Future",IF(RIGHT(D2493,10)="Irrelevant","Irrelevant","Current")),""))</f>
        <v>Current</v>
      </c>
      <c r="G2493" s="7" t="str">
        <f>IF(OR(ISBLANK(D2493),D2493="Unclassifiable &gt;"),"",IF(ISNUMBER(SEARCH("Utterance",D2493)),"Utterance",IF(ISNUMBER(SEARCH("Response",D2493)),"Response",IF(ISNUMBER(SEARCH("Interaction",D2493)),"Interaction",IF(ISNUMBER(SEARCH("System",D2493)),"System","")))))</f>
        <v>Utterance</v>
      </c>
      <c r="H2493" s="7" t="str">
        <f>IF(G2493="Utterance", IF(ISNUMBER(SEARCH("Unrecognized",D2493)), "Unrecognized", IF(ISNUMBER(SEARCH("Mismatched",D2493)), "Mismatched", IF(ISNUMBER(SEARCH("False Positive",D2493)), "False Positive", "Irrelevant"))), "")</f>
        <v>Mismatched</v>
      </c>
      <c r="J2493" s="7" t="s">
        <v>3439</v>
      </c>
      <c r="K2493" s="7" t="s">
        <v>3357</v>
      </c>
      <c r="L2493" s="9">
        <v>44992</v>
      </c>
      <c r="M2493" s="13">
        <v>0.48138888888888887</v>
      </c>
      <c r="N2493" s="14">
        <v>204440003502221</v>
      </c>
      <c r="O2493" s="7">
        <f>IF(LEN(TRIM($A2493))=0,0,LEN($A2493)-LEN(SUBSTITUTE($A2493," ",""))+1)</f>
        <v>3</v>
      </c>
      <c r="P2493">
        <f t="shared" si="38"/>
        <v>705</v>
      </c>
    </row>
    <row r="2494" spans="1:16" ht="16" x14ac:dyDescent="0.2">
      <c r="A2494" s="8" t="s">
        <v>470</v>
      </c>
      <c r="C2494" s="7" t="s">
        <v>4</v>
      </c>
      <c r="K2494" s="7" t="s">
        <v>3357</v>
      </c>
      <c r="L2494" s="9">
        <v>44992</v>
      </c>
      <c r="M2494" s="13">
        <v>0.48140046296296296</v>
      </c>
      <c r="N2494" s="14">
        <v>204440003502221</v>
      </c>
      <c r="P2494" t="str">
        <f t="shared" si="38"/>
        <v/>
      </c>
    </row>
    <row r="2495" spans="1:16" ht="16" x14ac:dyDescent="0.2">
      <c r="A2495" s="8" t="s">
        <v>1955</v>
      </c>
      <c r="C2495" s="7" t="s">
        <v>2</v>
      </c>
      <c r="D2495" s="7" t="s">
        <v>3400</v>
      </c>
      <c r="E2495" s="7" t="str">
        <f>IF(OR(D2495="", D2495="___"),"", LEFT(D2495,FIND(" &gt;",D2495)-1))</f>
        <v>Failure</v>
      </c>
      <c r="F2495" s="7" t="str">
        <f>IF(OR(E2495="Success",E2495="Qualified Success"),"Current",IF(E2495="Failure",IF(RIGHT(D2495,6)="Future","Future",IF(RIGHT(D2495,10)="Irrelevant","Irrelevant","Current")),""))</f>
        <v>Current</v>
      </c>
      <c r="G2495" s="7" t="str">
        <f>IF(OR(ISBLANK(D2495),D2495="Unclassifiable &gt;"),"",IF(ISNUMBER(SEARCH("Utterance",D2495)),"Utterance",IF(ISNUMBER(SEARCH("Response",D2495)),"Response",IF(ISNUMBER(SEARCH("Interaction",D2495)),"Interaction",IF(ISNUMBER(SEARCH("System",D2495)),"System","")))))</f>
        <v>Interaction</v>
      </c>
      <c r="H2495" s="7" t="str">
        <f>IF(G2495="Utterance", IF(ISNUMBER(SEARCH("Unrecognized",D2495)), "Unrecognized", IF(ISNUMBER(SEARCH("Mismatched",D2495)), "Mismatched", IF(ISNUMBER(SEARCH("False Positive",D2495)), "False Positive", "Irrelevant"))), "")</f>
        <v/>
      </c>
      <c r="J2495" s="7" t="s">
        <v>213</v>
      </c>
      <c r="K2495" s="7" t="s">
        <v>3357</v>
      </c>
      <c r="L2495" s="9">
        <v>44992</v>
      </c>
      <c r="M2495" s="13">
        <v>0.48164351851851855</v>
      </c>
      <c r="N2495" s="14">
        <v>204440003489400</v>
      </c>
      <c r="O2495" s="7">
        <f>IF(LEN(TRIM($A2495))=0,0,LEN($A2495)-LEN(SUBSTITUTE($A2495," ",""))+1)</f>
        <v>6</v>
      </c>
      <c r="P2495">
        <f t="shared" si="38"/>
        <v>412</v>
      </c>
    </row>
    <row r="2496" spans="1:16" ht="96" x14ac:dyDescent="0.2">
      <c r="A2496" s="8" t="s">
        <v>1452</v>
      </c>
      <c r="C2496" s="7" t="s">
        <v>4</v>
      </c>
      <c r="K2496" s="7" t="s">
        <v>3357</v>
      </c>
      <c r="L2496" s="9">
        <v>44992</v>
      </c>
      <c r="M2496" s="13">
        <v>0.48164351851851855</v>
      </c>
      <c r="N2496" s="14">
        <v>204440003489400</v>
      </c>
      <c r="P2496" t="str">
        <f t="shared" si="38"/>
        <v/>
      </c>
    </row>
    <row r="2497" spans="1:16" ht="16" x14ac:dyDescent="0.2">
      <c r="A2497" s="8" t="s">
        <v>2322</v>
      </c>
      <c r="C2497" s="7" t="s">
        <v>2</v>
      </c>
      <c r="D2497" s="7" t="s">
        <v>3391</v>
      </c>
      <c r="E2497" s="7" t="str">
        <f>IF(OR(D2497="", D2497="___"),"", LEFT(D2497,FIND(" &gt;",D2497)-1))</f>
        <v>Failure</v>
      </c>
      <c r="F2497" s="7" t="str">
        <f>IF(OR(E2497="Success",E2497="Qualified Success"),"Current",IF(E2497="Failure",IF(RIGHT(D2497,6)="Future","Future",IF(RIGHT(D2497,10)="Irrelevant","Irrelevant","Current")),""))</f>
        <v>Current</v>
      </c>
      <c r="G2497" s="7" t="str">
        <f>IF(OR(ISBLANK(D2497),D2497="Unclassifiable &gt;"),"",IF(ISNUMBER(SEARCH("Utterance",D2497)),"Utterance",IF(ISNUMBER(SEARCH("Response",D2497)),"Response",IF(ISNUMBER(SEARCH("Interaction",D2497)),"Interaction",IF(ISNUMBER(SEARCH("System",D2497)),"System","")))))</f>
        <v>Utterance</v>
      </c>
      <c r="H2497" s="7" t="str">
        <f>IF(G2497="Utterance", IF(ISNUMBER(SEARCH("Unrecognized",D2497)), "Unrecognized", IF(ISNUMBER(SEARCH("Mismatched",D2497)), "Mismatched", IF(ISNUMBER(SEARCH("False Positive",D2497)), "False Positive", "Irrelevant"))), "")</f>
        <v>Mismatched</v>
      </c>
      <c r="J2497" s="7" t="s">
        <v>3439</v>
      </c>
      <c r="K2497" s="7" t="s">
        <v>3357</v>
      </c>
      <c r="L2497" s="9">
        <v>44992</v>
      </c>
      <c r="M2497" s="13">
        <v>0.48177083333333331</v>
      </c>
      <c r="N2497" s="14">
        <v>204440003502221</v>
      </c>
      <c r="O2497" s="7">
        <f>IF(LEN(TRIM($A2497))=0,0,LEN($A2497)-LEN(SUBSTITUTE($A2497," ",""))+1)</f>
        <v>1</v>
      </c>
      <c r="P2497">
        <f t="shared" si="38"/>
        <v>705</v>
      </c>
    </row>
    <row r="2498" spans="1:16" ht="16" x14ac:dyDescent="0.2">
      <c r="A2498" s="8" t="s">
        <v>470</v>
      </c>
      <c r="C2498" s="7" t="s">
        <v>4</v>
      </c>
      <c r="K2498" s="7" t="s">
        <v>3357</v>
      </c>
      <c r="L2498" s="9">
        <v>44992</v>
      </c>
      <c r="M2498" s="13">
        <v>0.48177083333333331</v>
      </c>
      <c r="N2498" s="14">
        <v>204440003502221</v>
      </c>
      <c r="P2498" t="str">
        <f t="shared" si="38"/>
        <v/>
      </c>
    </row>
    <row r="2499" spans="1:16" ht="16" x14ac:dyDescent="0.2">
      <c r="A2499" s="8" t="s">
        <v>2447</v>
      </c>
      <c r="C2499" s="7" t="s">
        <v>2</v>
      </c>
      <c r="D2499" s="7" t="s">
        <v>3389</v>
      </c>
      <c r="E2499" s="7" t="str">
        <f>IF(OR(D2499="", D2499="___"),"", LEFT(D2499,FIND(" &gt;",D2499)-1))</f>
        <v>Success</v>
      </c>
      <c r="F2499" s="7" t="str">
        <f>IF(OR(E2499="Success",E2499="Qualified Success"),"Current",IF(E2499="Failure",IF(RIGHT(D2499,6)="Future","Future",IF(RIGHT(D2499,10)="Irrelevant","Irrelevant","Current")),""))</f>
        <v>Current</v>
      </c>
      <c r="H2499" s="7" t="str">
        <f>IF(G2500="Utterance", IF(ISNUMBER(SEARCH("Unrecognized",D2499)), "Unrecognized", IF(ISNUMBER(SEARCH("Mismatched",D2499)), "Mismatched", IF(ISNUMBER(SEARCH("False Positive",D2499)), "False Positive", "Irrelevant"))), "")</f>
        <v/>
      </c>
      <c r="J2499" s="7" t="s">
        <v>3755</v>
      </c>
      <c r="K2499" s="7" t="s">
        <v>3357</v>
      </c>
      <c r="L2499" s="9">
        <v>44992</v>
      </c>
      <c r="M2499" s="13">
        <v>0.48194444444444445</v>
      </c>
      <c r="N2499" s="14">
        <v>204440003506573</v>
      </c>
      <c r="O2499" s="7">
        <f>IF(LEN(TRIM($A2499))=0,0,LEN($A2499)-LEN(SUBSTITUTE($A2499," ",""))+1)</f>
        <v>6</v>
      </c>
      <c r="P2499">
        <f t="shared" ref="P2499:P2562" si="39">IF(D2499="", "", COUNTIF($D$1:$D$12000, D2499))</f>
        <v>3411</v>
      </c>
    </row>
    <row r="2500" spans="1:16" ht="208" x14ac:dyDescent="0.2">
      <c r="A2500" s="8" t="s">
        <v>277</v>
      </c>
      <c r="C2500" s="7" t="s">
        <v>4</v>
      </c>
      <c r="G2500" s="7" t="str">
        <f>IF(OR(ISBLANK(D2499),D2499="Unclassifiable &gt;"),"",IF(ISNUMBER(SEARCH("Utterance",D2499)),"Utterance",IF(ISNUMBER(SEARCH("Response",D2499)),"Response",IF(ISNUMBER(SEARCH("Interaction",D2499)),"Interaction",IF(ISNUMBER(SEARCH("System",D2499)),"System","")))))</f>
        <v/>
      </c>
      <c r="K2500" s="7" t="s">
        <v>3357</v>
      </c>
      <c r="L2500" s="9">
        <v>44992</v>
      </c>
      <c r="M2500" s="13">
        <v>0.48194444444444445</v>
      </c>
      <c r="N2500" s="14">
        <v>204440003506573</v>
      </c>
      <c r="P2500" t="str">
        <f t="shared" si="39"/>
        <v/>
      </c>
    </row>
    <row r="2501" spans="1:16" ht="16" x14ac:dyDescent="0.2">
      <c r="A2501" s="8" t="s">
        <v>465</v>
      </c>
      <c r="B2501" s="7" t="s">
        <v>3487</v>
      </c>
      <c r="C2501" s="7" t="s">
        <v>2</v>
      </c>
      <c r="D2501" s="7" t="s">
        <v>3389</v>
      </c>
      <c r="E2501" s="7" t="str">
        <f>IF(OR(D2501="", D2501="___"),"", LEFT(D2501,FIND(" &gt;",D2501)-1))</f>
        <v>Success</v>
      </c>
      <c r="F2501" s="7" t="str">
        <f>IF(OR(E2501="Success",E2501="Qualified Success"),"Current",IF(E2501="Failure",IF(RIGHT(D2501,6)="Future","Future",IF(RIGHT(D2501,10)="Irrelevant","Irrelevant","Current")),""))</f>
        <v>Current</v>
      </c>
      <c r="H2501" s="7" t="str">
        <f>IF(G2502="Utterance", IF(ISNUMBER(SEARCH("Unrecognized",D2501)), "Unrecognized", IF(ISNUMBER(SEARCH("Mismatched",D2501)), "Mismatched", IF(ISNUMBER(SEARCH("False Positive",D2501)), "False Positive", "Irrelevant"))), "")</f>
        <v/>
      </c>
      <c r="J2501" s="7" t="s">
        <v>3743</v>
      </c>
      <c r="K2501" s="7" t="s">
        <v>3357</v>
      </c>
      <c r="L2501" s="9">
        <v>44992</v>
      </c>
      <c r="M2501" s="13">
        <v>0.48211805555555554</v>
      </c>
      <c r="N2501" s="14">
        <v>204440003489400</v>
      </c>
      <c r="O2501" s="7">
        <f>IF(LEN(TRIM($A2501))=0,0,LEN($A2501)-LEN(SUBSTITUTE($A2501," ",""))+1)</f>
        <v>4</v>
      </c>
      <c r="P2501">
        <f t="shared" si="39"/>
        <v>3411</v>
      </c>
    </row>
    <row r="2502" spans="1:16" ht="144" x14ac:dyDescent="0.2">
      <c r="A2502" s="8" t="s">
        <v>250</v>
      </c>
      <c r="C2502" s="7" t="s">
        <v>4</v>
      </c>
      <c r="G2502" s="7" t="str">
        <f>IF(OR(ISBLANK(D2501),D2501="Unclassifiable &gt;"),"",IF(ISNUMBER(SEARCH("Utterance",D2501)),"Utterance",IF(ISNUMBER(SEARCH("Response",D2501)),"Response",IF(ISNUMBER(SEARCH("Interaction",D2501)),"Interaction",IF(ISNUMBER(SEARCH("System",D2501)),"System","")))))</f>
        <v/>
      </c>
      <c r="K2502" s="7" t="s">
        <v>3357</v>
      </c>
      <c r="L2502" s="9">
        <v>44992</v>
      </c>
      <c r="M2502" s="13">
        <v>0.48212962962962963</v>
      </c>
      <c r="N2502" s="14">
        <v>204440003489400</v>
      </c>
      <c r="P2502" t="str">
        <f t="shared" si="39"/>
        <v/>
      </c>
    </row>
    <row r="2503" spans="1:16" ht="16" x14ac:dyDescent="0.2">
      <c r="A2503" s="8" t="s">
        <v>158</v>
      </c>
      <c r="C2503" s="7" t="s">
        <v>2</v>
      </c>
      <c r="D2503" s="7" t="s">
        <v>3389</v>
      </c>
      <c r="E2503" s="7" t="str">
        <f>IF(OR(D2503="", D2503="___"),"", LEFT(D2503,FIND(" &gt;",D2503)-1))</f>
        <v>Success</v>
      </c>
      <c r="F2503" s="7" t="str">
        <f>IF(OR(E2503="Success",E2503="Qualified Success"),"Current",IF(E2503="Failure",IF(RIGHT(D2503,6)="Future","Future",IF(RIGHT(D2503,10)="Irrelevant","Irrelevant","Current")),""))</f>
        <v>Current</v>
      </c>
      <c r="H2503" s="7" t="str">
        <f>IF(G2504="Utterance", IF(ISNUMBER(SEARCH("Unrecognized",D2503)), "Unrecognized", IF(ISNUMBER(SEARCH("Mismatched",D2503)), "Mismatched", IF(ISNUMBER(SEARCH("False Positive",D2503)), "False Positive", "Irrelevant"))), "")</f>
        <v/>
      </c>
      <c r="J2503" s="7" t="s">
        <v>3744</v>
      </c>
      <c r="K2503" s="7" t="s">
        <v>3357</v>
      </c>
      <c r="L2503" s="9">
        <v>44992</v>
      </c>
      <c r="M2503" s="13">
        <v>0.48234953703703703</v>
      </c>
      <c r="N2503" s="14">
        <v>204440003489400</v>
      </c>
      <c r="O2503" s="7">
        <f>IF(LEN(TRIM($A2503))=0,0,LEN($A2503)-LEN(SUBSTITUTE($A2503," ",""))+1)</f>
        <v>4</v>
      </c>
      <c r="P2503">
        <f t="shared" si="39"/>
        <v>3411</v>
      </c>
    </row>
    <row r="2504" spans="1:16" ht="128" x14ac:dyDescent="0.2">
      <c r="A2504" s="8" t="s">
        <v>1839</v>
      </c>
      <c r="C2504" s="7" t="s">
        <v>4</v>
      </c>
      <c r="G2504" s="7" t="str">
        <f>IF(OR(ISBLANK(D2503),D2503="Unclassifiable &gt;"),"",IF(ISNUMBER(SEARCH("Utterance",D2503)),"Utterance",IF(ISNUMBER(SEARCH("Response",D2503)),"Response",IF(ISNUMBER(SEARCH("Interaction",D2503)),"Interaction",IF(ISNUMBER(SEARCH("System",D2503)),"System","")))))</f>
        <v/>
      </c>
      <c r="K2504" s="7" t="s">
        <v>3357</v>
      </c>
      <c r="L2504" s="9">
        <v>44992</v>
      </c>
      <c r="M2504" s="13">
        <v>0.48234953703703703</v>
      </c>
      <c r="N2504" s="14">
        <v>204440003489400</v>
      </c>
      <c r="P2504" t="str">
        <f t="shared" si="39"/>
        <v/>
      </c>
    </row>
    <row r="2505" spans="1:16" ht="16" x14ac:dyDescent="0.2">
      <c r="A2505" s="8" t="s">
        <v>514</v>
      </c>
      <c r="B2505" s="7" t="s">
        <v>3487</v>
      </c>
      <c r="C2505" s="7" t="s">
        <v>2</v>
      </c>
      <c r="D2505" s="7" t="s">
        <v>3391</v>
      </c>
      <c r="E2505" s="7" t="str">
        <f>IF(OR(D2505="", D2505="___"),"", LEFT(D2505,FIND(" &gt;",D2505)-1))</f>
        <v>Failure</v>
      </c>
      <c r="F2505" s="7" t="str">
        <f>IF(OR(E2505="Success",E2505="Qualified Success"),"Current",IF(E2505="Failure",IF(RIGHT(D2505,6)="Future","Future",IF(RIGHT(D2505,10)="Irrelevant","Irrelevant","Current")),""))</f>
        <v>Current</v>
      </c>
      <c r="G2505" s="7" t="str">
        <f>IF(OR(ISBLANK(D2505),D2505="Unclassifiable &gt;"),"",IF(ISNUMBER(SEARCH("Utterance",D2505)),"Utterance",IF(ISNUMBER(SEARCH("Response",D2505)),"Response",IF(ISNUMBER(SEARCH("Interaction",D2505)),"Interaction",IF(ISNUMBER(SEARCH("System",D2505)),"System","")))))</f>
        <v>Utterance</v>
      </c>
      <c r="H2505" s="7" t="str">
        <f>IF(G2505="Utterance", IF(ISNUMBER(SEARCH("Unrecognized",D2505)), "Unrecognized", IF(ISNUMBER(SEARCH("Mismatched",D2505)), "Mismatched", IF(ISNUMBER(SEARCH("False Positive",D2505)), "False Positive", "Irrelevant"))), "")</f>
        <v>Mismatched</v>
      </c>
      <c r="J2505" s="7" t="s">
        <v>3439</v>
      </c>
      <c r="K2505" s="7" t="s">
        <v>3357</v>
      </c>
      <c r="L2505" s="9">
        <v>44992</v>
      </c>
      <c r="M2505" s="13">
        <v>0.48254629629629631</v>
      </c>
      <c r="N2505" s="14">
        <v>204440003502221</v>
      </c>
      <c r="O2505" s="7">
        <f>IF(LEN(TRIM($A2505))=0,0,LEN($A2505)-LEN(SUBSTITUTE($A2505," ",""))+1)</f>
        <v>3</v>
      </c>
      <c r="P2505">
        <f t="shared" si="39"/>
        <v>705</v>
      </c>
    </row>
    <row r="2506" spans="1:16" ht="16" x14ac:dyDescent="0.2">
      <c r="A2506" s="8" t="s">
        <v>470</v>
      </c>
      <c r="C2506" s="7" t="s">
        <v>4</v>
      </c>
      <c r="K2506" s="7" t="s">
        <v>3357</v>
      </c>
      <c r="L2506" s="9">
        <v>44992</v>
      </c>
      <c r="M2506" s="13">
        <v>0.48255787037037035</v>
      </c>
      <c r="N2506" s="14">
        <v>204440003502221</v>
      </c>
      <c r="P2506" t="str">
        <f t="shared" si="39"/>
        <v/>
      </c>
    </row>
    <row r="2507" spans="1:16" ht="16" x14ac:dyDescent="0.2">
      <c r="A2507" s="8" t="s">
        <v>2321</v>
      </c>
      <c r="C2507" s="7" t="s">
        <v>2</v>
      </c>
      <c r="D2507" s="7" t="s">
        <v>3391</v>
      </c>
      <c r="E2507" s="7" t="str">
        <f>IF(OR(D2507="", D2507="___"),"", LEFT(D2507,FIND(" &gt;",D2507)-1))</f>
        <v>Failure</v>
      </c>
      <c r="F2507" s="7" t="str">
        <f>IF(OR(E2507="Success",E2507="Qualified Success"),"Current",IF(E2507="Failure",IF(RIGHT(D2507,6)="Future","Future",IF(RIGHT(D2507,10)="Irrelevant","Irrelevant","Current")),""))</f>
        <v>Current</v>
      </c>
      <c r="G2507" s="7" t="str">
        <f>IF(OR(ISBLANK(D2507),D2507="Unclassifiable &gt;"),"",IF(ISNUMBER(SEARCH("Utterance",D2507)),"Utterance",IF(ISNUMBER(SEARCH("Response",D2507)),"Response",IF(ISNUMBER(SEARCH("Interaction",D2507)),"Interaction",IF(ISNUMBER(SEARCH("System",D2507)),"System","")))))</f>
        <v>Utterance</v>
      </c>
      <c r="H2507" s="7" t="str">
        <f>IF(G2507="Utterance", IF(ISNUMBER(SEARCH("Unrecognized",D2507)), "Unrecognized", IF(ISNUMBER(SEARCH("Mismatched",D2507)), "Mismatched", IF(ISNUMBER(SEARCH("False Positive",D2507)), "False Positive", "Irrelevant"))), "")</f>
        <v>Mismatched</v>
      </c>
      <c r="J2507" s="7" t="s">
        <v>3439</v>
      </c>
      <c r="K2507" s="7" t="s">
        <v>3357</v>
      </c>
      <c r="L2507" s="9">
        <v>44992</v>
      </c>
      <c r="M2507" s="13">
        <v>0.48310185185185189</v>
      </c>
      <c r="N2507" s="14">
        <v>204440003502221</v>
      </c>
      <c r="O2507" s="7">
        <f>IF(LEN(TRIM($A2507))=0,0,LEN($A2507)-LEN(SUBSTITUTE($A2507," ",""))+1)</f>
        <v>4</v>
      </c>
      <c r="P2507">
        <f t="shared" si="39"/>
        <v>705</v>
      </c>
    </row>
    <row r="2508" spans="1:16" ht="16" x14ac:dyDescent="0.2">
      <c r="A2508" s="8" t="s">
        <v>470</v>
      </c>
      <c r="C2508" s="7" t="s">
        <v>4</v>
      </c>
      <c r="K2508" s="7" t="s">
        <v>3357</v>
      </c>
      <c r="L2508" s="9">
        <v>44992</v>
      </c>
      <c r="M2508" s="13">
        <v>0.48310185185185189</v>
      </c>
      <c r="N2508" s="14">
        <v>204440003502221</v>
      </c>
      <c r="P2508" t="str">
        <f t="shared" si="39"/>
        <v/>
      </c>
    </row>
    <row r="2509" spans="1:16" ht="16" x14ac:dyDescent="0.2">
      <c r="A2509" s="8" t="s">
        <v>2257</v>
      </c>
      <c r="C2509" s="7" t="s">
        <v>2</v>
      </c>
      <c r="D2509" s="7" t="s">
        <v>3389</v>
      </c>
      <c r="E2509" s="7" t="str">
        <f>IF(OR(D2509="", D2509="___"),"", LEFT(D2509,FIND(" &gt;",D2509)-1))</f>
        <v>Success</v>
      </c>
      <c r="F2509" s="7" t="str">
        <f>IF(OR(E2509="Success",E2509="Qualified Success"),"Current",IF(E2509="Failure",IF(RIGHT(D2509,6)="Future","Future",IF(RIGHT(D2509,10)="Irrelevant","Irrelevant","Current")),""))</f>
        <v>Current</v>
      </c>
      <c r="G2509" s="7" t="str">
        <f>IF(OR(ISBLANK(D2509),D2509="Unclassifiable &gt;"),"",IF(ISNUMBER(SEARCH("Utterance",D2509)),"Utterance",IF(ISNUMBER(SEARCH("Response",D2509)),"Response",IF(ISNUMBER(SEARCH("Interaction",D2509)),"Interaction",IF(ISNUMBER(SEARCH("System",D2509)),"System","")))))</f>
        <v/>
      </c>
      <c r="H2509" s="7" t="str">
        <f>IF(G2509="Utterance", IF(ISNUMBER(SEARCH("Unrecognized",D2509)), "Unrecognized", IF(ISNUMBER(SEARCH("Mismatched",D2509)), "Mismatched", IF(ISNUMBER(SEARCH("False Positive",D2509)), "False Positive", "Irrelevant"))), "")</f>
        <v/>
      </c>
      <c r="J2509" s="7" t="s">
        <v>3756</v>
      </c>
      <c r="K2509" s="7" t="s">
        <v>3357</v>
      </c>
      <c r="L2509" s="9">
        <v>44992</v>
      </c>
      <c r="M2509" s="13">
        <v>0.48357638888888888</v>
      </c>
      <c r="N2509" s="14">
        <v>202000416128388</v>
      </c>
      <c r="O2509" s="7">
        <f>IF(LEN(TRIM($A2509))=0,0,LEN($A2509)-LEN(SUBSTITUTE($A2509," ",""))+1)</f>
        <v>2</v>
      </c>
      <c r="P2509">
        <f t="shared" si="39"/>
        <v>3411</v>
      </c>
    </row>
    <row r="2510" spans="1:16" ht="144" x14ac:dyDescent="0.2">
      <c r="A2510" s="8" t="s">
        <v>689</v>
      </c>
      <c r="C2510" s="7" t="s">
        <v>4</v>
      </c>
      <c r="K2510" s="7" t="s">
        <v>3357</v>
      </c>
      <c r="L2510" s="9">
        <v>44992</v>
      </c>
      <c r="M2510" s="13">
        <v>0.48357638888888888</v>
      </c>
      <c r="N2510" s="14">
        <v>202000416128388</v>
      </c>
      <c r="P2510" t="str">
        <f t="shared" si="39"/>
        <v/>
      </c>
    </row>
    <row r="2511" spans="1:16" ht="16" x14ac:dyDescent="0.2">
      <c r="A2511" s="8" t="s">
        <v>514</v>
      </c>
      <c r="B2511" s="7" t="s">
        <v>3487</v>
      </c>
      <c r="C2511" s="7" t="s">
        <v>2</v>
      </c>
      <c r="D2511" s="7" t="s">
        <v>3389</v>
      </c>
      <c r="E2511" s="7" t="str">
        <f>IF(OR(D2511="", D2511="___"),"", LEFT(D2511,FIND(" &gt;",D2511)-1))</f>
        <v>Success</v>
      </c>
      <c r="F2511" s="7" t="str">
        <f>IF(OR(E2511="Success",E2511="Qualified Success"),"Current",IF(E2511="Failure",IF(RIGHT(D2511,6)="Future","Future",IF(RIGHT(D2511,10)="Irrelevant","Irrelevant","Current")),""))</f>
        <v>Current</v>
      </c>
      <c r="H2511" s="7" t="str">
        <f>IF(G2512="Utterance", IF(ISNUMBER(SEARCH("Unrecognized",D2511)), "Unrecognized", IF(ISNUMBER(SEARCH("Mismatched",D2511)), "Mismatched", IF(ISNUMBER(SEARCH("False Positive",D2511)), "False Positive", "Irrelevant"))), "")</f>
        <v/>
      </c>
      <c r="J2511" s="7" t="s">
        <v>3439</v>
      </c>
      <c r="K2511" s="7" t="s">
        <v>3357</v>
      </c>
      <c r="L2511" s="9">
        <v>44992</v>
      </c>
      <c r="M2511" s="13">
        <v>0.4916550925925926</v>
      </c>
      <c r="N2511" s="14">
        <v>513002607336826</v>
      </c>
      <c r="O2511" s="7">
        <f>IF(LEN(TRIM($A2511))=0,0,LEN($A2511)-LEN(SUBSTITUTE($A2511," ",""))+1)</f>
        <v>3</v>
      </c>
      <c r="P2511">
        <f t="shared" si="39"/>
        <v>3411</v>
      </c>
    </row>
    <row r="2512" spans="1:16" ht="32" x14ac:dyDescent="0.2">
      <c r="A2512" s="8" t="s">
        <v>3382</v>
      </c>
      <c r="C2512" s="7" t="s">
        <v>4</v>
      </c>
      <c r="G2512" s="7" t="str">
        <f>IF(OR(ISBLANK(D2511),D2511="Unclassifiable &gt;"),"",IF(ISNUMBER(SEARCH("Utterance",D2511)),"Utterance",IF(ISNUMBER(SEARCH("Response",D2511)),"Response",IF(ISNUMBER(SEARCH("Interaction",D2511)),"Interaction",IF(ISNUMBER(SEARCH("System",D2511)),"System","")))))</f>
        <v/>
      </c>
      <c r="K2512" s="7" t="s">
        <v>3357</v>
      </c>
      <c r="L2512" s="9">
        <v>44992</v>
      </c>
      <c r="M2512" s="13">
        <v>0.49167824074074074</v>
      </c>
      <c r="N2512" s="14">
        <v>513002607336826</v>
      </c>
      <c r="P2512" t="str">
        <f t="shared" si="39"/>
        <v/>
      </c>
    </row>
    <row r="2513" spans="1:16" ht="112" x14ac:dyDescent="0.2">
      <c r="A2513" s="8" t="s">
        <v>3162</v>
      </c>
      <c r="C2513" s="7" t="s">
        <v>4</v>
      </c>
      <c r="K2513" s="7" t="s">
        <v>3357</v>
      </c>
      <c r="L2513" s="9">
        <v>44992</v>
      </c>
      <c r="M2513" s="13">
        <v>0.49167824074074074</v>
      </c>
      <c r="N2513" s="14">
        <v>513002607336826</v>
      </c>
      <c r="P2513" t="str">
        <f t="shared" si="39"/>
        <v/>
      </c>
    </row>
    <row r="2514" spans="1:16" ht="32" x14ac:dyDescent="0.2">
      <c r="A2514" s="8" t="s">
        <v>268</v>
      </c>
      <c r="C2514" s="7" t="s">
        <v>4</v>
      </c>
      <c r="K2514" s="7" t="s">
        <v>3357</v>
      </c>
      <c r="L2514" s="9">
        <v>44992</v>
      </c>
      <c r="M2514" s="13">
        <v>0.49167824074074074</v>
      </c>
      <c r="N2514" s="14">
        <v>513002607336826</v>
      </c>
      <c r="P2514" t="str">
        <f t="shared" si="39"/>
        <v/>
      </c>
    </row>
    <row r="2515" spans="1:16" ht="16" x14ac:dyDescent="0.2">
      <c r="A2515" s="8" t="s">
        <v>2697</v>
      </c>
      <c r="C2515" s="7" t="s">
        <v>2</v>
      </c>
      <c r="D2515" s="7" t="s">
        <v>3389</v>
      </c>
      <c r="E2515" s="7" t="str">
        <f>IF(OR(D2515="", D2515="___"),"", LEFT(D2515,FIND(" &gt;",D2515)-1))</f>
        <v>Success</v>
      </c>
      <c r="F2515" s="7" t="str">
        <f>IF(OR(E2515="Success",E2515="Qualified Success"),"Current",IF(E2515="Failure",IF(RIGHT(D2515,6)="Future","Future",IF(RIGHT(D2515,10)="Irrelevant","Irrelevant","Current")),""))</f>
        <v>Current</v>
      </c>
      <c r="G2515" s="7" t="str">
        <f>IF(OR(ISBLANK(D2515),D2515="Unclassifiable &gt;"),"",IF(ISNUMBER(SEARCH("Utterance",D2515)),"Utterance",IF(ISNUMBER(SEARCH("Response",D2515)),"Response",IF(ISNUMBER(SEARCH("Interaction",D2515)),"Interaction",IF(ISNUMBER(SEARCH("System",D2515)),"System","")))))</f>
        <v/>
      </c>
      <c r="H2515" s="7" t="str">
        <f>IF(G2515="Utterance", IF(ISNUMBER(SEARCH("Unrecognized",D2515)), "Unrecognized", IF(ISNUMBER(SEARCH("Mismatched",D2515)), "Mismatched", IF(ISNUMBER(SEARCH("False Positive",D2515)), "False Positive", "Irrelevant"))), "")</f>
        <v/>
      </c>
      <c r="J2515" s="7" t="s">
        <v>3432</v>
      </c>
      <c r="K2515" s="7" t="s">
        <v>3357</v>
      </c>
      <c r="L2515" s="9">
        <v>44992</v>
      </c>
      <c r="M2515" s="13">
        <v>0.49668981481481483</v>
      </c>
      <c r="N2515" s="14">
        <v>204440003540383</v>
      </c>
      <c r="O2515" s="7">
        <f>IF(LEN(TRIM($A2515))=0,0,LEN($A2515)-LEN(SUBSTITUTE($A2515," ",""))+1)</f>
        <v>8</v>
      </c>
      <c r="P2515">
        <f t="shared" si="39"/>
        <v>3411</v>
      </c>
    </row>
    <row r="2516" spans="1:16" ht="272" x14ac:dyDescent="0.2">
      <c r="A2516" s="8" t="s">
        <v>2096</v>
      </c>
      <c r="C2516" s="7" t="s">
        <v>4</v>
      </c>
      <c r="K2516" s="7" t="s">
        <v>3357</v>
      </c>
      <c r="L2516" s="9">
        <v>44992</v>
      </c>
      <c r="M2516" s="13">
        <v>0.49668981481481483</v>
      </c>
      <c r="N2516" s="14">
        <v>204440003540383</v>
      </c>
      <c r="P2516" t="str">
        <f t="shared" si="39"/>
        <v/>
      </c>
    </row>
    <row r="2517" spans="1:16" ht="16" x14ac:dyDescent="0.2">
      <c r="A2517" s="8" t="s">
        <v>2616</v>
      </c>
      <c r="C2517" s="7" t="s">
        <v>2</v>
      </c>
      <c r="D2517" s="7" t="s">
        <v>3408</v>
      </c>
      <c r="E2517" s="7" t="str">
        <f>IF(OR(D2517="", D2517="___"),"", LEFT(D2517,FIND(" &gt;",D2517)-1))</f>
        <v>Qualified Success</v>
      </c>
      <c r="F2517" s="7" t="str">
        <f>IF(OR(E2517="Success",E2517="Qualified Success"),"Current",IF(E2517="Failure",IF(RIGHT(D2517,6)="Future","Future",IF(RIGHT(D2517,10)="Irrelevant","Irrelevant","Current")),""))</f>
        <v>Current</v>
      </c>
      <c r="G2517" s="7" t="str">
        <f>IF(OR(ISBLANK(D2517),D2517="Unclassifiable &gt;"),"",IF(ISNUMBER(SEARCH("Utterance",D2517)),"Utterance",IF(ISNUMBER(SEARCH("Response",D2517)),"Response",IF(ISNUMBER(SEARCH("Interaction",D2517)),"Interaction",IF(ISNUMBER(SEARCH("System",D2517)),"System","")))))</f>
        <v>Response</v>
      </c>
      <c r="H2517" s="7" t="str">
        <f>IF(G2517="Utterance", IF(ISNUMBER(SEARCH("Unrecognized",D2517)), "Unrecognized", IF(ISNUMBER(SEARCH("Mismatched",D2517)), "Mismatched", IF(ISNUMBER(SEARCH("False Positive",D2517)), "False Positive", "Irrelevant"))), "")</f>
        <v/>
      </c>
      <c r="J2517" s="7" t="s">
        <v>3750</v>
      </c>
      <c r="K2517" s="7" t="s">
        <v>3357</v>
      </c>
      <c r="L2517" s="9">
        <v>44992</v>
      </c>
      <c r="M2517" s="13">
        <v>0.49732638888888886</v>
      </c>
      <c r="N2517" s="14">
        <v>204440003537453</v>
      </c>
      <c r="O2517" s="7">
        <f>IF(LEN(TRIM($A2517))=0,0,LEN($A2517)-LEN(SUBSTITUTE($A2517," ",""))+1)</f>
        <v>6</v>
      </c>
      <c r="P2517">
        <f t="shared" si="39"/>
        <v>46</v>
      </c>
    </row>
    <row r="2518" spans="1:16" ht="144" x14ac:dyDescent="0.2">
      <c r="A2518" s="8" t="s">
        <v>1062</v>
      </c>
      <c r="C2518" s="7" t="s">
        <v>4</v>
      </c>
      <c r="K2518" s="7" t="s">
        <v>3357</v>
      </c>
      <c r="L2518" s="9">
        <v>44992</v>
      </c>
      <c r="M2518" s="13">
        <v>0.49732638888888886</v>
      </c>
      <c r="N2518" s="14">
        <v>204440003537453</v>
      </c>
      <c r="P2518" t="str">
        <f t="shared" si="39"/>
        <v/>
      </c>
    </row>
    <row r="2519" spans="1:16" ht="16" x14ac:dyDescent="0.2">
      <c r="A2519" s="8" t="s">
        <v>302</v>
      </c>
      <c r="B2519" s="7" t="s">
        <v>3487</v>
      </c>
      <c r="C2519" s="7" t="s">
        <v>2</v>
      </c>
      <c r="D2519" s="7" t="s">
        <v>3389</v>
      </c>
      <c r="E2519" s="7" t="str">
        <f>IF(OR(D2519="", D2519="___"),"", LEFT(D2519,FIND(" &gt;",D2519)-1))</f>
        <v>Success</v>
      </c>
      <c r="F2519" s="7" t="str">
        <f>IF(OR(E2519="Success",E2519="Qualified Success"),"Current",IF(E2519="Failure",IF(RIGHT(D2519,6)="Future","Future",IF(RIGHT(D2519,10)="Irrelevant","Irrelevant","Current")),""))</f>
        <v>Current</v>
      </c>
      <c r="G2519" s="7" t="str">
        <f>IF(OR(ISBLANK(D2519),D2519="Unclassifiable &gt;"),"",IF(ISNUMBER(SEARCH("Utterance",D2519)),"Utterance",IF(ISNUMBER(SEARCH("Response",D2519)),"Response",IF(ISNUMBER(SEARCH("Interaction",D2519)),"Interaction",IF(ISNUMBER(SEARCH("System",D2519)),"System","")))))</f>
        <v/>
      </c>
      <c r="H2519" s="7" t="str">
        <f>IF(G2519="Utterance", IF(ISNUMBER(SEARCH("Unrecognized",D2519)), "Unrecognized", IF(ISNUMBER(SEARCH("Mismatched",D2519)), "Mismatched", IF(ISNUMBER(SEARCH("False Positive",D2519)), "False Positive", "Irrelevant"))), "")</f>
        <v/>
      </c>
      <c r="J2519" s="7" t="s">
        <v>3428</v>
      </c>
      <c r="K2519" s="7" t="s">
        <v>3357</v>
      </c>
      <c r="L2519" s="9">
        <v>44992</v>
      </c>
      <c r="M2519" s="13">
        <v>0.49775462962962963</v>
      </c>
      <c r="N2519" s="14">
        <v>513002879986666</v>
      </c>
      <c r="O2519" s="7">
        <f>IF(LEN(TRIM($A2519))=0,0,LEN($A2519)-LEN(SUBSTITUTE($A2519," ",""))+1)</f>
        <v>3</v>
      </c>
      <c r="P2519">
        <f t="shared" si="39"/>
        <v>3411</v>
      </c>
    </row>
    <row r="2520" spans="1:16" ht="64" x14ac:dyDescent="0.2">
      <c r="A2520" s="8" t="s">
        <v>220</v>
      </c>
      <c r="C2520" s="7" t="s">
        <v>4</v>
      </c>
      <c r="K2520" s="7" t="s">
        <v>3357</v>
      </c>
      <c r="L2520" s="9">
        <v>44992</v>
      </c>
      <c r="M2520" s="13">
        <v>0.49775462962962963</v>
      </c>
      <c r="N2520" s="14">
        <v>513002879986666</v>
      </c>
      <c r="P2520" t="str">
        <f t="shared" si="39"/>
        <v/>
      </c>
    </row>
    <row r="2521" spans="1:16" ht="16" x14ac:dyDescent="0.2">
      <c r="A2521" s="8" t="s">
        <v>302</v>
      </c>
      <c r="B2521" s="7" t="s">
        <v>3487</v>
      </c>
      <c r="C2521" s="7" t="s">
        <v>2</v>
      </c>
      <c r="D2521" s="7" t="s">
        <v>3389</v>
      </c>
      <c r="E2521" s="7" t="str">
        <f>IF(OR(D2521="", D2521="___"),"", LEFT(D2521,FIND(" &gt;",D2521)-1))</f>
        <v>Success</v>
      </c>
      <c r="F2521" s="7" t="str">
        <f>IF(OR(E2521="Success",E2521="Qualified Success"),"Current",IF(E2521="Failure",IF(RIGHT(D2521,6)="Future","Future",IF(RIGHT(D2521,10)="Irrelevant","Irrelevant","Current")),""))</f>
        <v>Current</v>
      </c>
      <c r="G2521" s="7" t="str">
        <f>IF(OR(ISBLANK(D2521),D2521="Unclassifiable &gt;"),"",IF(ISNUMBER(SEARCH("Utterance",D2521)),"Utterance",IF(ISNUMBER(SEARCH("Response",D2521)),"Response",IF(ISNUMBER(SEARCH("Interaction",D2521)),"Interaction",IF(ISNUMBER(SEARCH("System",D2521)),"System","")))))</f>
        <v/>
      </c>
      <c r="H2521" s="7" t="str">
        <f>IF(G2521="Utterance", IF(ISNUMBER(SEARCH("Unrecognized",D2521)), "Unrecognized", IF(ISNUMBER(SEARCH("Mismatched",D2521)), "Mismatched", IF(ISNUMBER(SEARCH("False Positive",D2521)), "False Positive", "Irrelevant"))), "")</f>
        <v/>
      </c>
      <c r="J2521" s="7" t="s">
        <v>3428</v>
      </c>
      <c r="K2521" s="7" t="s">
        <v>3357</v>
      </c>
      <c r="L2521" s="9">
        <v>44992</v>
      </c>
      <c r="M2521" s="13">
        <v>0.5041782407407408</v>
      </c>
      <c r="N2521" s="14">
        <v>204440003537317</v>
      </c>
      <c r="O2521" s="7">
        <f>IF(LEN(TRIM($A2521))=0,0,LEN($A2521)-LEN(SUBSTITUTE($A2521," ",""))+1)</f>
        <v>3</v>
      </c>
      <c r="P2521">
        <f t="shared" si="39"/>
        <v>3411</v>
      </c>
    </row>
    <row r="2522" spans="1:16" ht="64" x14ac:dyDescent="0.2">
      <c r="A2522" s="8" t="s">
        <v>220</v>
      </c>
      <c r="C2522" s="7" t="s">
        <v>4</v>
      </c>
      <c r="K2522" s="7" t="s">
        <v>3357</v>
      </c>
      <c r="L2522" s="9">
        <v>44992</v>
      </c>
      <c r="M2522" s="13">
        <v>0.5041782407407408</v>
      </c>
      <c r="N2522" s="14">
        <v>204440003537317</v>
      </c>
      <c r="P2522" t="str">
        <f t="shared" si="39"/>
        <v/>
      </c>
    </row>
    <row r="2523" spans="1:16" ht="16" x14ac:dyDescent="0.2">
      <c r="A2523" s="8" t="s">
        <v>2249</v>
      </c>
      <c r="C2523" s="7" t="s">
        <v>2</v>
      </c>
      <c r="D2523" s="7" t="s">
        <v>3389</v>
      </c>
      <c r="E2523" s="7" t="str">
        <f>IF(OR(D2523="", D2523="___"),"", LEFT(D2523,FIND(" &gt;",D2523)-1))</f>
        <v>Success</v>
      </c>
      <c r="F2523" s="7" t="str">
        <f>IF(OR(E2523="Success",E2523="Qualified Success"),"Current",IF(E2523="Failure",IF(RIGHT(D2523,6)="Future","Future",IF(RIGHT(D2523,10)="Irrelevant","Irrelevant","Current")),""))</f>
        <v>Current</v>
      </c>
      <c r="G2523" s="7" t="str">
        <f>IF(OR(ISBLANK(D2523),D2523="Unclassifiable &gt;"),"",IF(ISNUMBER(SEARCH("Utterance",D2523)),"Utterance",IF(ISNUMBER(SEARCH("Response",D2523)),"Response",IF(ISNUMBER(SEARCH("Interaction",D2523)),"Interaction",IF(ISNUMBER(SEARCH("System",D2523)),"System","")))))</f>
        <v/>
      </c>
      <c r="H2523" s="7" t="str">
        <f>IF(G2523="Utterance", IF(ISNUMBER(SEARCH("Unrecognized",D2523)), "Unrecognized", IF(ISNUMBER(SEARCH("Mismatched",D2523)), "Mismatched", IF(ISNUMBER(SEARCH("False Positive",D2523)), "False Positive", "Irrelevant"))), "")</f>
        <v/>
      </c>
      <c r="J2523" s="7" t="s">
        <v>3741</v>
      </c>
      <c r="K2523" s="7" t="s">
        <v>3357</v>
      </c>
      <c r="L2523" s="9">
        <v>44992</v>
      </c>
      <c r="M2523" s="13">
        <v>0.50721064814814809</v>
      </c>
      <c r="N2523" s="14">
        <v>204440003499558</v>
      </c>
      <c r="O2523" s="7">
        <f>IF(LEN(TRIM($A2523))=0,0,LEN($A2523)-LEN(SUBSTITUTE($A2523," ",""))+1)</f>
        <v>3</v>
      </c>
      <c r="P2523">
        <f t="shared" si="39"/>
        <v>3411</v>
      </c>
    </row>
    <row r="2524" spans="1:16" ht="112" x14ac:dyDescent="0.2">
      <c r="A2524" s="8" t="s">
        <v>304</v>
      </c>
      <c r="C2524" s="7" t="s">
        <v>4</v>
      </c>
      <c r="K2524" s="7" t="s">
        <v>3357</v>
      </c>
      <c r="L2524" s="9">
        <v>44992</v>
      </c>
      <c r="M2524" s="13">
        <v>0.50721064814814809</v>
      </c>
      <c r="N2524" s="14">
        <v>204440003499558</v>
      </c>
      <c r="P2524" t="str">
        <f t="shared" si="39"/>
        <v/>
      </c>
    </row>
    <row r="2525" spans="1:16" ht="16" x14ac:dyDescent="0.2">
      <c r="A2525" s="8" t="s">
        <v>158</v>
      </c>
      <c r="C2525" s="7" t="s">
        <v>2</v>
      </c>
      <c r="D2525" s="7" t="s">
        <v>3389</v>
      </c>
      <c r="E2525" s="7" t="str">
        <f>IF(OR(D2525="", D2525="___"),"", LEFT(D2525,FIND(" &gt;",D2525)-1))</f>
        <v>Success</v>
      </c>
      <c r="F2525" s="7" t="str">
        <f>IF(OR(E2525="Success",E2525="Qualified Success"),"Current",IF(E2525="Failure",IF(RIGHT(D2525,6)="Future","Future",IF(RIGHT(D2525,10)="Irrelevant","Irrelevant","Current")),""))</f>
        <v>Current</v>
      </c>
      <c r="G2525" s="7" t="str">
        <f>IF(OR(ISBLANK(D2525),D2525="Unclassifiable &gt;"),"",IF(ISNUMBER(SEARCH("Utterance",D2525)),"Utterance",IF(ISNUMBER(SEARCH("Response",D2525)),"Response",IF(ISNUMBER(SEARCH("Interaction",D2525)),"Interaction",IF(ISNUMBER(SEARCH("System",D2525)),"System","")))))</f>
        <v/>
      </c>
      <c r="H2525" s="7" t="str">
        <f>IF(G2525="Utterance", IF(ISNUMBER(SEARCH("Unrecognized",D2525)), "Unrecognized", IF(ISNUMBER(SEARCH("Mismatched",D2525)), "Mismatched", IF(ISNUMBER(SEARCH("False Positive",D2525)), "False Positive", "Irrelevant"))), "")</f>
        <v/>
      </c>
      <c r="J2525" s="7" t="s">
        <v>3744</v>
      </c>
      <c r="K2525" s="7" t="s">
        <v>3357</v>
      </c>
      <c r="L2525" s="9">
        <v>44992</v>
      </c>
      <c r="M2525" s="13">
        <v>0.50979166666666664</v>
      </c>
      <c r="N2525" s="14">
        <v>204440003492462</v>
      </c>
      <c r="O2525" s="7">
        <f>IF(LEN(TRIM($A2525))=0,0,LEN($A2525)-LEN(SUBSTITUTE($A2525," ",""))+1)</f>
        <v>4</v>
      </c>
      <c r="P2525">
        <f t="shared" si="39"/>
        <v>3411</v>
      </c>
    </row>
    <row r="2526" spans="1:16" ht="128" x14ac:dyDescent="0.2">
      <c r="A2526" s="8" t="s">
        <v>1839</v>
      </c>
      <c r="C2526" s="7" t="s">
        <v>4</v>
      </c>
      <c r="K2526" s="7" t="s">
        <v>3357</v>
      </c>
      <c r="L2526" s="9">
        <v>44992</v>
      </c>
      <c r="M2526" s="13">
        <v>0.50979166666666664</v>
      </c>
      <c r="N2526" s="14">
        <v>204440003492462</v>
      </c>
      <c r="P2526" t="str">
        <f t="shared" si="39"/>
        <v/>
      </c>
    </row>
    <row r="2527" spans="1:16" ht="16" x14ac:dyDescent="0.2">
      <c r="A2527" s="8" t="s">
        <v>158</v>
      </c>
      <c r="C2527" s="7" t="s">
        <v>2</v>
      </c>
      <c r="D2527" s="7" t="s">
        <v>3389</v>
      </c>
      <c r="E2527" s="7" t="str">
        <f>IF(OR(D2527="", D2527="___"),"", LEFT(D2527,FIND(" &gt;",D2527)-1))</f>
        <v>Success</v>
      </c>
      <c r="F2527" s="7" t="str">
        <f>IF(OR(E2527="Success",E2527="Qualified Success"),"Current",IF(E2527="Failure",IF(RIGHT(D2527,6)="Future","Future",IF(RIGHT(D2527,10)="Irrelevant","Irrelevant","Current")),""))</f>
        <v>Current</v>
      </c>
      <c r="G2527" s="7" t="str">
        <f>IF(OR(ISBLANK(D2527),D2527="Unclassifiable &gt;"),"",IF(ISNUMBER(SEARCH("Utterance",D2527)),"Utterance",IF(ISNUMBER(SEARCH("Response",D2527)),"Response",IF(ISNUMBER(SEARCH("Interaction",D2527)),"Interaction",IF(ISNUMBER(SEARCH("System",D2527)),"System","")))))</f>
        <v/>
      </c>
      <c r="H2527" s="7" t="str">
        <f>IF(G2527="Utterance", IF(ISNUMBER(SEARCH("Unrecognized",D2527)), "Unrecognized", IF(ISNUMBER(SEARCH("Mismatched",D2527)), "Mismatched", IF(ISNUMBER(SEARCH("False Positive",D2527)), "False Positive", "Irrelevant"))), "")</f>
        <v/>
      </c>
      <c r="J2527" s="7" t="s">
        <v>3744</v>
      </c>
      <c r="K2527" s="7" t="s">
        <v>3357</v>
      </c>
      <c r="L2527" s="9">
        <v>44992</v>
      </c>
      <c r="M2527" s="13">
        <v>0.51211805555555556</v>
      </c>
      <c r="N2527" s="14">
        <v>204440003492462</v>
      </c>
      <c r="O2527" s="7">
        <f>IF(LEN(TRIM($A2527))=0,0,LEN($A2527)-LEN(SUBSTITUTE($A2527," ",""))+1)</f>
        <v>4</v>
      </c>
      <c r="P2527">
        <f t="shared" si="39"/>
        <v>3411</v>
      </c>
    </row>
    <row r="2528" spans="1:16" ht="128" x14ac:dyDescent="0.2">
      <c r="A2528" s="8" t="s">
        <v>1839</v>
      </c>
      <c r="C2528" s="7" t="s">
        <v>4</v>
      </c>
      <c r="K2528" s="7" t="s">
        <v>3357</v>
      </c>
      <c r="L2528" s="9">
        <v>44992</v>
      </c>
      <c r="M2528" s="13">
        <v>0.51211805555555556</v>
      </c>
      <c r="N2528" s="14">
        <v>204440003492462</v>
      </c>
      <c r="P2528" t="str">
        <f t="shared" si="39"/>
        <v/>
      </c>
    </row>
    <row r="2529" spans="1:16" ht="16" x14ac:dyDescent="0.2">
      <c r="A2529" s="8" t="s">
        <v>1897</v>
      </c>
      <c r="C2529" s="7" t="s">
        <v>2</v>
      </c>
      <c r="D2529" s="7" t="s">
        <v>3408</v>
      </c>
      <c r="E2529" s="7" t="str">
        <f>IF(OR(D2529="", D2529="___"),"", LEFT(D2529,FIND(" &gt;",D2529)-1))</f>
        <v>Qualified Success</v>
      </c>
      <c r="F2529" s="7" t="str">
        <f>IF(OR(E2529="Success",E2529="Qualified Success"),"Current",IF(E2529="Failure",IF(RIGHT(D2529,6)="Future","Future",IF(RIGHT(D2529,10)="Irrelevant","Irrelevant","Current")),""))</f>
        <v>Current</v>
      </c>
      <c r="G2529" s="7" t="str">
        <f>IF(OR(ISBLANK(D2529),D2529="Unclassifiable &gt;"),"",IF(ISNUMBER(SEARCH("Utterance",D2529)),"Utterance",IF(ISNUMBER(SEARCH("Response",D2529)),"Response",IF(ISNUMBER(SEARCH("Interaction",D2529)),"Interaction",IF(ISNUMBER(SEARCH("System",D2529)),"System","")))))</f>
        <v>Response</v>
      </c>
      <c r="H2529" s="7" t="str">
        <f>IF(G2529="Utterance", IF(ISNUMBER(SEARCH("Unrecognized",D2529)), "Unrecognized", IF(ISNUMBER(SEARCH("Mismatched",D2529)), "Mismatched", IF(ISNUMBER(SEARCH("False Positive",D2529)), "False Positive", "Irrelevant"))), "")</f>
        <v/>
      </c>
      <c r="J2529" s="7" t="s">
        <v>213</v>
      </c>
      <c r="K2529" s="7" t="s">
        <v>3357</v>
      </c>
      <c r="L2529" s="9">
        <v>44992</v>
      </c>
      <c r="M2529" s="13">
        <v>0.51819444444444451</v>
      </c>
      <c r="N2529" s="14">
        <v>513002660730677</v>
      </c>
      <c r="O2529" s="7">
        <f>IF(LEN(TRIM($A2529))=0,0,LEN($A2529)-LEN(SUBSTITUTE($A2529," ",""))+1)</f>
        <v>2</v>
      </c>
      <c r="P2529">
        <f t="shared" si="39"/>
        <v>46</v>
      </c>
    </row>
    <row r="2530" spans="1:16" ht="128" x14ac:dyDescent="0.2">
      <c r="A2530" s="8" t="s">
        <v>1862</v>
      </c>
      <c r="C2530" s="7" t="s">
        <v>4</v>
      </c>
      <c r="K2530" s="7" t="s">
        <v>3357</v>
      </c>
      <c r="L2530" s="9">
        <v>44992</v>
      </c>
      <c r="M2530" s="13">
        <v>0.51819444444444451</v>
      </c>
      <c r="N2530" s="14">
        <v>513002660730677</v>
      </c>
      <c r="P2530" t="str">
        <f t="shared" si="39"/>
        <v/>
      </c>
    </row>
    <row r="2531" spans="1:16" ht="16" x14ac:dyDescent="0.2">
      <c r="A2531" s="8" t="s">
        <v>1277</v>
      </c>
      <c r="C2531" s="7" t="s">
        <v>2</v>
      </c>
      <c r="D2531" s="7" t="s">
        <v>3389</v>
      </c>
      <c r="E2531" s="7" t="str">
        <f>IF(OR(D2531="", D2531="___"),"", LEFT(D2531,FIND(" &gt;",D2531)-1))</f>
        <v>Success</v>
      </c>
      <c r="F2531" s="7" t="str">
        <f>IF(OR(E2531="Success",E2531="Qualified Success"),"Current",IF(E2531="Failure",IF(RIGHT(D2531,6)="Future","Future",IF(RIGHT(D2531,10)="Irrelevant","Irrelevant","Current")),""))</f>
        <v>Current</v>
      </c>
      <c r="G2531" s="7" t="str">
        <f>IF(OR(ISBLANK(D2531),D2531="Unclassifiable &gt;"),"",IF(ISNUMBER(SEARCH("Utterance",D2531)),"Utterance",IF(ISNUMBER(SEARCH("Response",D2531)),"Response",IF(ISNUMBER(SEARCH("Interaction",D2531)),"Interaction",IF(ISNUMBER(SEARCH("System",D2531)),"System","")))))</f>
        <v/>
      </c>
      <c r="H2531" s="7" t="str">
        <f>IF(G2531="Utterance", IF(ISNUMBER(SEARCH("Unrecognized",D2531)), "Unrecognized", IF(ISNUMBER(SEARCH("Mismatched",D2531)), "Mismatched", IF(ISNUMBER(SEARCH("False Positive",D2531)), "False Positive", "Irrelevant"))), "")</f>
        <v/>
      </c>
      <c r="J2531" s="7" t="s">
        <v>3741</v>
      </c>
      <c r="K2531" s="7" t="s">
        <v>3357</v>
      </c>
      <c r="L2531" s="9">
        <v>44992</v>
      </c>
      <c r="M2531" s="13">
        <v>0.51890046296296299</v>
      </c>
      <c r="N2531" s="14">
        <v>513003418217722</v>
      </c>
      <c r="O2531" s="7">
        <f>IF(LEN(TRIM($A2531))=0,0,LEN($A2531)-LEN(SUBSTITUTE($A2531," ",""))+1)</f>
        <v>2</v>
      </c>
      <c r="P2531">
        <f t="shared" si="39"/>
        <v>3411</v>
      </c>
    </row>
    <row r="2532" spans="1:16" ht="176" x14ac:dyDescent="0.2">
      <c r="A2532" s="8" t="s">
        <v>3307</v>
      </c>
      <c r="C2532" s="7" t="s">
        <v>4</v>
      </c>
      <c r="K2532" s="7" t="s">
        <v>3357</v>
      </c>
      <c r="L2532" s="9">
        <v>44992</v>
      </c>
      <c r="M2532" s="13">
        <v>0.51918981481481474</v>
      </c>
      <c r="N2532" s="14">
        <v>513003418217722</v>
      </c>
      <c r="P2532" t="str">
        <f t="shared" si="39"/>
        <v/>
      </c>
    </row>
    <row r="2533" spans="1:16" ht="16" x14ac:dyDescent="0.2">
      <c r="A2533" s="8" t="s">
        <v>2990</v>
      </c>
      <c r="C2533" s="7" t="s">
        <v>2</v>
      </c>
      <c r="D2533" s="7" t="s">
        <v>3411</v>
      </c>
      <c r="E2533" s="7" t="str">
        <f>IF(OR(D2533="", D2533="___"),"", LEFT(D2533,FIND(" &gt;",D2533)-1))</f>
        <v>Qualified Success</v>
      </c>
      <c r="F2533" s="7" t="str">
        <f>IF(OR(E2533="Success",E2533="Qualified Success"),"Current",IF(E2533="Failure",IF(RIGHT(D2533,6)="Future","Future",IF(RIGHT(D2533,10)="Irrelevant","Irrelevant","Current")),""))</f>
        <v>Current</v>
      </c>
      <c r="G2533" s="7" t="str">
        <f>IF(OR(ISBLANK(D2533),D2533="Unclassifiable &gt;"),"",IF(ISNUMBER(SEARCH("Utterance",D2533)),"Utterance",IF(ISNUMBER(SEARCH("Response",D2533)),"Response",IF(ISNUMBER(SEARCH("Interaction",D2533)),"Interaction",IF(ISNUMBER(SEARCH("System",D2533)),"System","")))))</f>
        <v>Response</v>
      </c>
      <c r="H2533" s="7" t="str">
        <f>IF(G2533="Utterance", IF(ISNUMBER(SEARCH("Unrecognized",D2533)), "Unrecognized", IF(ISNUMBER(SEARCH("Mismatched",D2533)), "Mismatched", IF(ISNUMBER(SEARCH("False Positive",D2533)), "False Positive", "Irrelevant"))), "")</f>
        <v/>
      </c>
      <c r="J2533" s="7" t="s">
        <v>3756</v>
      </c>
      <c r="K2533" s="7" t="s">
        <v>3357</v>
      </c>
      <c r="L2533" s="9">
        <v>44992</v>
      </c>
      <c r="M2533" s="13">
        <v>0.52060185185185182</v>
      </c>
      <c r="N2533" s="14">
        <v>202000755601635</v>
      </c>
      <c r="O2533" s="7">
        <f>IF(LEN(TRIM($A2533))=0,0,LEN($A2533)-LEN(SUBSTITUTE($A2533," ",""))+1)</f>
        <v>7</v>
      </c>
      <c r="P2533">
        <f t="shared" si="39"/>
        <v>201</v>
      </c>
    </row>
    <row r="2534" spans="1:16" ht="48" x14ac:dyDescent="0.2">
      <c r="A2534" s="8" t="s">
        <v>400</v>
      </c>
      <c r="C2534" s="7" t="s">
        <v>4</v>
      </c>
      <c r="K2534" s="7" t="s">
        <v>3357</v>
      </c>
      <c r="L2534" s="9">
        <v>44992</v>
      </c>
      <c r="M2534" s="13">
        <v>0.52060185185185182</v>
      </c>
      <c r="N2534" s="14">
        <v>202000755601635</v>
      </c>
      <c r="P2534" t="str">
        <f t="shared" si="39"/>
        <v/>
      </c>
    </row>
    <row r="2535" spans="1:16" ht="16" x14ac:dyDescent="0.2">
      <c r="A2535" s="8" t="s">
        <v>2989</v>
      </c>
      <c r="C2535" s="7" t="s">
        <v>2</v>
      </c>
      <c r="D2535" s="7" t="s">
        <v>3411</v>
      </c>
      <c r="E2535" s="7" t="str">
        <f>IF(OR(D2535="", D2535="___"),"", LEFT(D2535,FIND(" &gt;",D2535)-1))</f>
        <v>Qualified Success</v>
      </c>
      <c r="F2535" s="7" t="str">
        <f>IF(OR(E2535="Success",E2535="Qualified Success"),"Current",IF(E2535="Failure",IF(RIGHT(D2535,6)="Future","Future",IF(RIGHT(D2535,10)="Irrelevant","Irrelevant","Current")),""))</f>
        <v>Current</v>
      </c>
      <c r="G2535" s="7" t="str">
        <f>IF(OR(ISBLANK(D2535),D2535="Unclassifiable &gt;"),"",IF(ISNUMBER(SEARCH("Utterance",D2535)),"Utterance",IF(ISNUMBER(SEARCH("Response",D2535)),"Response",IF(ISNUMBER(SEARCH("Interaction",D2535)),"Interaction",IF(ISNUMBER(SEARCH("System",D2535)),"System","")))))</f>
        <v>Response</v>
      </c>
      <c r="H2535" s="7" t="str">
        <f>IF(G2535="Utterance", IF(ISNUMBER(SEARCH("Unrecognized",D2535)), "Unrecognized", IF(ISNUMBER(SEARCH("Mismatched",D2535)), "Mismatched", IF(ISNUMBER(SEARCH("False Positive",D2535)), "False Positive", "Irrelevant"))), "")</f>
        <v/>
      </c>
      <c r="J2535" s="7" t="s">
        <v>3756</v>
      </c>
      <c r="K2535" s="7" t="s">
        <v>3357</v>
      </c>
      <c r="L2535" s="9">
        <v>44992</v>
      </c>
      <c r="M2535" s="13">
        <v>0.52077546296296295</v>
      </c>
      <c r="N2535" s="14">
        <v>202000755601635</v>
      </c>
      <c r="O2535" s="7">
        <f>IF(LEN(TRIM($A2535))=0,0,LEN($A2535)-LEN(SUBSTITUTE($A2535," ",""))+1)</f>
        <v>5</v>
      </c>
      <c r="P2535">
        <f t="shared" si="39"/>
        <v>201</v>
      </c>
    </row>
    <row r="2536" spans="1:16" ht="48" x14ac:dyDescent="0.2">
      <c r="A2536" s="8" t="s">
        <v>400</v>
      </c>
      <c r="C2536" s="7" t="s">
        <v>4</v>
      </c>
      <c r="K2536" s="7" t="s">
        <v>3357</v>
      </c>
      <c r="L2536" s="9">
        <v>44992</v>
      </c>
      <c r="M2536" s="13">
        <v>0.52077546296296295</v>
      </c>
      <c r="N2536" s="14">
        <v>202000755601635</v>
      </c>
      <c r="P2536" t="str">
        <f t="shared" si="39"/>
        <v/>
      </c>
    </row>
    <row r="2537" spans="1:16" ht="16" x14ac:dyDescent="0.2">
      <c r="A2537" s="8" t="s">
        <v>2988</v>
      </c>
      <c r="C2537" s="7" t="s">
        <v>2</v>
      </c>
      <c r="D2537" s="7" t="s">
        <v>3389</v>
      </c>
      <c r="E2537" s="7" t="str">
        <f>IF(OR(D2537="", D2537="___"),"", LEFT(D2537,FIND(" &gt;",D2537)-1))</f>
        <v>Success</v>
      </c>
      <c r="F2537" s="7" t="str">
        <f>IF(OR(E2537="Success",E2537="Qualified Success"),"Current",IF(E2537="Failure",IF(RIGHT(D2537,6)="Future","Future",IF(RIGHT(D2537,10)="Irrelevant","Irrelevant","Current")),""))</f>
        <v>Current</v>
      </c>
      <c r="G2537" s="7" t="str">
        <f>IF(OR(ISBLANK(D2537),D2537="Unclassifiable &gt;"),"",IF(ISNUMBER(SEARCH("Utterance",D2537)),"Utterance",IF(ISNUMBER(SEARCH("Response",D2537)),"Response",IF(ISNUMBER(SEARCH("Interaction",D2537)),"Interaction",IF(ISNUMBER(SEARCH("System",D2537)),"System","")))))</f>
        <v/>
      </c>
      <c r="H2537" s="7" t="str">
        <f>IF(G2537="Utterance", IF(ISNUMBER(SEARCH("Unrecognized",D2537)), "Unrecognized", IF(ISNUMBER(SEARCH("Mismatched",D2537)), "Mismatched", IF(ISNUMBER(SEARCH("False Positive",D2537)), "False Positive", "Irrelevant"))), "")</f>
        <v/>
      </c>
      <c r="J2537" s="7" t="s">
        <v>213</v>
      </c>
      <c r="K2537" s="7" t="s">
        <v>3357</v>
      </c>
      <c r="L2537" s="9">
        <v>44992</v>
      </c>
      <c r="M2537" s="13">
        <v>0.5209259259259259</v>
      </c>
      <c r="N2537" s="14">
        <v>202000755601635</v>
      </c>
      <c r="O2537" s="7">
        <f>IF(LEN(TRIM($A2537))=0,0,LEN($A2537)-LEN(SUBSTITUTE($A2537," ",""))+1)</f>
        <v>4</v>
      </c>
      <c r="P2537">
        <f t="shared" si="39"/>
        <v>3411</v>
      </c>
    </row>
    <row r="2538" spans="1:16" ht="288" x14ac:dyDescent="0.2">
      <c r="A2538" s="8" t="s">
        <v>1901</v>
      </c>
      <c r="C2538" s="7" t="s">
        <v>4</v>
      </c>
      <c r="K2538" s="7" t="s">
        <v>3357</v>
      </c>
      <c r="L2538" s="9">
        <v>44992</v>
      </c>
      <c r="M2538" s="13">
        <v>0.5209259259259259</v>
      </c>
      <c r="N2538" s="14">
        <v>202000755601635</v>
      </c>
      <c r="P2538" t="str">
        <f t="shared" si="39"/>
        <v/>
      </c>
    </row>
    <row r="2539" spans="1:16" ht="16" x14ac:dyDescent="0.2">
      <c r="A2539" s="8" t="s">
        <v>3060</v>
      </c>
      <c r="C2539" s="7" t="s">
        <v>2</v>
      </c>
      <c r="D2539" s="7" t="s">
        <v>3389</v>
      </c>
      <c r="E2539" s="7" t="str">
        <f>IF(OR(D2539="", D2539="___"),"", LEFT(D2539,FIND(" &gt;",D2539)-1))</f>
        <v>Success</v>
      </c>
      <c r="F2539" s="7" t="str">
        <f>IF(OR(E2539="Success",E2539="Qualified Success"),"Current",IF(E2539="Failure",IF(RIGHT(D2539,6)="Future","Future",IF(RIGHT(D2539,10)="Irrelevant","Irrelevant","Current")),""))</f>
        <v>Current</v>
      </c>
      <c r="G2539" s="7" t="str">
        <f>IF(OR(ISBLANK(D2539),D2539="Unclassifiable &gt;"),"",IF(ISNUMBER(SEARCH("Utterance",D2539)),"Utterance",IF(ISNUMBER(SEARCH("Response",D2539)),"Response",IF(ISNUMBER(SEARCH("Interaction",D2539)),"Interaction",IF(ISNUMBER(SEARCH("System",D2539)),"System","")))))</f>
        <v/>
      </c>
      <c r="H2539" s="7" t="str">
        <f>IF(G2539="Utterance", IF(ISNUMBER(SEARCH("Unrecognized",D2539)), "Unrecognized", IF(ISNUMBER(SEARCH("Mismatched",D2539)), "Mismatched", IF(ISNUMBER(SEARCH("False Positive",D2539)), "False Positive", "Irrelevant"))), "")</f>
        <v/>
      </c>
      <c r="J2539" s="7" t="s">
        <v>3744</v>
      </c>
      <c r="K2539" s="7" t="s">
        <v>3357</v>
      </c>
      <c r="L2539" s="9">
        <v>44992</v>
      </c>
      <c r="M2539" s="13">
        <v>0.52284722222222224</v>
      </c>
      <c r="N2539" s="14">
        <v>513002660730677</v>
      </c>
      <c r="O2539" s="7">
        <f>IF(LEN(TRIM($A2539))=0,0,LEN($A2539)-LEN(SUBSTITUTE($A2539," ",""))+1)</f>
        <v>3</v>
      </c>
      <c r="P2539">
        <f t="shared" si="39"/>
        <v>3411</v>
      </c>
    </row>
    <row r="2540" spans="1:16" ht="128" x14ac:dyDescent="0.2">
      <c r="A2540" s="8" t="s">
        <v>1839</v>
      </c>
      <c r="C2540" s="7" t="s">
        <v>4</v>
      </c>
      <c r="K2540" s="7" t="s">
        <v>3357</v>
      </c>
      <c r="L2540" s="9">
        <v>44992</v>
      </c>
      <c r="M2540" s="13">
        <v>0.52284722222222224</v>
      </c>
      <c r="N2540" s="14">
        <v>513002660730677</v>
      </c>
      <c r="P2540" t="str">
        <f t="shared" si="39"/>
        <v/>
      </c>
    </row>
    <row r="2541" spans="1:16" ht="16" x14ac:dyDescent="0.2">
      <c r="A2541" s="8" t="s">
        <v>302</v>
      </c>
      <c r="B2541" s="7" t="s">
        <v>3487</v>
      </c>
      <c r="C2541" s="7" t="s">
        <v>2</v>
      </c>
      <c r="D2541" s="7" t="s">
        <v>3389</v>
      </c>
      <c r="E2541" s="7" t="str">
        <f>IF(OR(D2541="", D2541="___"),"", LEFT(D2541,FIND(" &gt;",D2541)-1))</f>
        <v>Success</v>
      </c>
      <c r="F2541" s="7" t="str">
        <f>IF(OR(E2541="Success",E2541="Qualified Success"),"Current",IF(E2541="Failure",IF(RIGHT(D2541,6)="Future","Future",IF(RIGHT(D2541,10)="Irrelevant","Irrelevant","Current")),""))</f>
        <v>Current</v>
      </c>
      <c r="G2541" s="7" t="str">
        <f>IF(OR(ISBLANK(D2541),D2541="Unclassifiable &gt;"),"",IF(ISNUMBER(SEARCH("Utterance",D2541)),"Utterance",IF(ISNUMBER(SEARCH("Response",D2541)),"Response",IF(ISNUMBER(SEARCH("Interaction",D2541)),"Interaction",IF(ISNUMBER(SEARCH("System",D2541)),"System","")))))</f>
        <v/>
      </c>
      <c r="H2541" s="7" t="str">
        <f>IF(G2541="Utterance", IF(ISNUMBER(SEARCH("Unrecognized",D2541)), "Unrecognized", IF(ISNUMBER(SEARCH("Mismatched",D2541)), "Mismatched", IF(ISNUMBER(SEARCH("False Positive",D2541)), "False Positive", "Irrelevant"))), "")</f>
        <v/>
      </c>
      <c r="J2541" s="7" t="s">
        <v>3428</v>
      </c>
      <c r="K2541" s="7" t="s">
        <v>3357</v>
      </c>
      <c r="L2541" s="9">
        <v>44992</v>
      </c>
      <c r="M2541" s="13">
        <v>0.52357638888888891</v>
      </c>
      <c r="N2541" s="14">
        <v>204440003541231</v>
      </c>
      <c r="O2541" s="7">
        <f>IF(LEN(TRIM($A2541))=0,0,LEN($A2541)-LEN(SUBSTITUTE($A2541," ",""))+1)</f>
        <v>3</v>
      </c>
      <c r="P2541">
        <f t="shared" si="39"/>
        <v>3411</v>
      </c>
    </row>
    <row r="2542" spans="1:16" ht="64" x14ac:dyDescent="0.2">
      <c r="A2542" s="8" t="s">
        <v>220</v>
      </c>
      <c r="C2542" s="7" t="s">
        <v>4</v>
      </c>
      <c r="K2542" s="7" t="s">
        <v>3357</v>
      </c>
      <c r="L2542" s="9">
        <v>44992</v>
      </c>
      <c r="M2542" s="13">
        <v>0.52357638888888891</v>
      </c>
      <c r="N2542" s="14">
        <v>204440003541231</v>
      </c>
      <c r="P2542" t="str">
        <f t="shared" si="39"/>
        <v/>
      </c>
    </row>
    <row r="2543" spans="1:16" ht="16" x14ac:dyDescent="0.2">
      <c r="A2543" s="8" t="s">
        <v>3341</v>
      </c>
      <c r="C2543" s="7" t="s">
        <v>2</v>
      </c>
      <c r="D2543" s="7" t="s">
        <v>3391</v>
      </c>
      <c r="E2543" s="7" t="str">
        <f>IF(OR(D2543="", D2543="___"),"", LEFT(D2543,FIND(" &gt;",D2543)-1))</f>
        <v>Failure</v>
      </c>
      <c r="F2543" s="7" t="str">
        <f>IF(OR(E2543="Success",E2543="Qualified Success"),"Current",IF(E2543="Failure",IF(RIGHT(D2543,6)="Future","Future",IF(RIGHT(D2543,10)="Irrelevant","Irrelevant","Current")),""))</f>
        <v>Current</v>
      </c>
      <c r="G2543" s="7" t="str">
        <f>IF(OR(ISBLANK(D2543),D2543="Unclassifiable &gt;"),"",IF(ISNUMBER(SEARCH("Utterance",D2543)),"Utterance",IF(ISNUMBER(SEARCH("Response",D2543)),"Response",IF(ISNUMBER(SEARCH("Interaction",D2543)),"Interaction",IF(ISNUMBER(SEARCH("System",D2543)),"System","")))))</f>
        <v>Utterance</v>
      </c>
      <c r="H2543" s="7" t="str">
        <f>IF(G2543="Utterance", IF(ISNUMBER(SEARCH("Unrecognized",D2543)), "Unrecognized", IF(ISNUMBER(SEARCH("Mismatched",D2543)), "Mismatched", IF(ISNUMBER(SEARCH("False Positive",D2543)), "False Positive", "Irrelevant"))), "")</f>
        <v>Mismatched</v>
      </c>
      <c r="J2543" s="7" t="s">
        <v>3750</v>
      </c>
      <c r="K2543" s="7" t="s">
        <v>3357</v>
      </c>
      <c r="L2543" s="9">
        <v>44992</v>
      </c>
      <c r="M2543" s="13">
        <v>0.52802083333333327</v>
      </c>
      <c r="N2543" s="14">
        <v>513003520403450</v>
      </c>
      <c r="O2543" s="7">
        <f>IF(LEN(TRIM($A2543))=0,0,LEN($A2543)-LEN(SUBSTITUTE($A2543," ",""))+1)</f>
        <v>1</v>
      </c>
      <c r="P2543">
        <f t="shared" si="39"/>
        <v>705</v>
      </c>
    </row>
    <row r="2544" spans="1:16" ht="64" x14ac:dyDescent="0.2">
      <c r="A2544" s="8" t="s">
        <v>254</v>
      </c>
      <c r="C2544" s="7" t="s">
        <v>4</v>
      </c>
      <c r="K2544" s="7" t="s">
        <v>3357</v>
      </c>
      <c r="L2544" s="9">
        <v>44992</v>
      </c>
      <c r="M2544" s="13">
        <v>0.52802083333333327</v>
      </c>
      <c r="N2544" s="14">
        <v>513003520403450</v>
      </c>
      <c r="P2544" t="str">
        <f t="shared" si="39"/>
        <v/>
      </c>
    </row>
    <row r="2545" spans="1:16" ht="16" x14ac:dyDescent="0.2">
      <c r="A2545" s="8" t="s">
        <v>2535</v>
      </c>
      <c r="C2545" s="7" t="s">
        <v>2</v>
      </c>
      <c r="D2545" s="7" t="s">
        <v>3400</v>
      </c>
      <c r="E2545" s="7" t="str">
        <f>IF(OR(D2545="", D2545="___"),"", LEFT(D2545,FIND(" &gt;",D2545)-1))</f>
        <v>Failure</v>
      </c>
      <c r="F2545" s="7" t="str">
        <f>IF(OR(E2545="Success",E2545="Qualified Success"),"Current",IF(E2545="Failure",IF(RIGHT(D2545,6)="Future","Future",IF(RIGHT(D2545,10)="Irrelevant","Irrelevant","Current")),""))</f>
        <v>Current</v>
      </c>
      <c r="G2545" s="7" t="str">
        <f>IF(OR(ISBLANK(D2545),D2545="Unclassifiable &gt;"),"",IF(ISNUMBER(SEARCH("Utterance",D2545)),"Utterance",IF(ISNUMBER(SEARCH("Response",D2545)),"Response",IF(ISNUMBER(SEARCH("Interaction",D2545)),"Interaction",IF(ISNUMBER(SEARCH("System",D2545)),"System","")))))</f>
        <v>Interaction</v>
      </c>
      <c r="H2545" s="7" t="str">
        <f>IF(G2545="Utterance", IF(ISNUMBER(SEARCH("Unrecognized",D2545)), "Unrecognized", IF(ISNUMBER(SEARCH("Mismatched",D2545)), "Mismatched", IF(ISNUMBER(SEARCH("False Positive",D2545)), "False Positive", "Irrelevant"))), "")</f>
        <v/>
      </c>
      <c r="J2545" s="7" t="s">
        <v>3749</v>
      </c>
      <c r="K2545" s="7" t="s">
        <v>3357</v>
      </c>
      <c r="L2545" s="9">
        <v>44992</v>
      </c>
      <c r="M2545" s="13">
        <v>0.5290393518518518</v>
      </c>
      <c r="N2545" s="14">
        <v>204440003509530</v>
      </c>
      <c r="O2545" s="7">
        <f>IF(LEN(TRIM($A2545))=0,0,LEN($A2545)-LEN(SUBSTITUTE($A2545," ",""))+1)</f>
        <v>10</v>
      </c>
      <c r="P2545">
        <f t="shared" si="39"/>
        <v>412</v>
      </c>
    </row>
    <row r="2546" spans="1:16" ht="16" x14ac:dyDescent="0.2">
      <c r="A2546" s="8" t="s">
        <v>1967</v>
      </c>
      <c r="C2546" s="7" t="s">
        <v>4</v>
      </c>
      <c r="K2546" s="7" t="s">
        <v>3357</v>
      </c>
      <c r="L2546" s="9">
        <v>44992</v>
      </c>
      <c r="M2546" s="13">
        <v>0.52906249999999999</v>
      </c>
      <c r="N2546" s="14">
        <v>204440003509530</v>
      </c>
      <c r="P2546" t="str">
        <f t="shared" si="39"/>
        <v/>
      </c>
    </row>
    <row r="2547" spans="1:16" ht="16" x14ac:dyDescent="0.2">
      <c r="A2547" s="8" t="s">
        <v>3143</v>
      </c>
      <c r="C2547" s="7" t="s">
        <v>2</v>
      </c>
      <c r="D2547" s="7" t="s">
        <v>3391</v>
      </c>
      <c r="E2547" s="7" t="str">
        <f>IF(OR(D2547="", D2547="___"),"", LEFT(D2547,FIND(" &gt;",D2547)-1))</f>
        <v>Failure</v>
      </c>
      <c r="F2547" s="7" t="str">
        <f>IF(OR(E2547="Success",E2547="Qualified Success"),"Current",IF(E2547="Failure",IF(RIGHT(D2547,6)="Future","Future",IF(RIGHT(D2547,10)="Irrelevant","Irrelevant","Current")),""))</f>
        <v>Current</v>
      </c>
      <c r="G2547" s="7" t="str">
        <f>IF(OR(ISBLANK(D2547),D2547="Unclassifiable &gt;"),"",IF(ISNUMBER(SEARCH("Utterance",D2547)),"Utterance",IF(ISNUMBER(SEARCH("Response",D2547)),"Response",IF(ISNUMBER(SEARCH("Interaction",D2547)),"Interaction",IF(ISNUMBER(SEARCH("System",D2547)),"System","")))))</f>
        <v>Utterance</v>
      </c>
      <c r="H2547" s="7" t="str">
        <f>IF(G2547="Utterance", IF(ISNUMBER(SEARCH("Unrecognized",D2547)), "Unrecognized", IF(ISNUMBER(SEARCH("Mismatched",D2547)), "Mismatched", IF(ISNUMBER(SEARCH("False Positive",D2547)), "False Positive", "Irrelevant"))), "")</f>
        <v>Mismatched</v>
      </c>
      <c r="J2547" s="7" t="s">
        <v>3742</v>
      </c>
      <c r="K2547" s="7" t="s">
        <v>3357</v>
      </c>
      <c r="L2547" s="9">
        <v>44992</v>
      </c>
      <c r="M2547" s="13">
        <v>0.52908564814814818</v>
      </c>
      <c r="N2547" s="14">
        <v>513002572673995</v>
      </c>
      <c r="O2547" s="7">
        <f>IF(LEN(TRIM($A2547))=0,0,LEN($A2547)-LEN(SUBSTITUTE($A2547," ",""))+1)</f>
        <v>3</v>
      </c>
      <c r="P2547">
        <f t="shared" si="39"/>
        <v>705</v>
      </c>
    </row>
    <row r="2548" spans="1:16" ht="112" x14ac:dyDescent="0.2">
      <c r="A2548" s="8" t="s">
        <v>1601</v>
      </c>
      <c r="C2548" s="7" t="s">
        <v>4</v>
      </c>
      <c r="K2548" s="7" t="s">
        <v>3357</v>
      </c>
      <c r="L2548" s="9">
        <v>44992</v>
      </c>
      <c r="M2548" s="13">
        <v>0.52908564814814818</v>
      </c>
      <c r="N2548" s="14">
        <v>513002572673995</v>
      </c>
      <c r="P2548" t="str">
        <f t="shared" si="39"/>
        <v/>
      </c>
    </row>
    <row r="2549" spans="1:16" ht="16" x14ac:dyDescent="0.2">
      <c r="A2549" s="8" t="s">
        <v>2536</v>
      </c>
      <c r="C2549" s="7" t="s">
        <v>2</v>
      </c>
      <c r="D2549" s="7" t="s">
        <v>3400</v>
      </c>
      <c r="E2549" s="7" t="str">
        <f>IF(OR(D2549="", D2549="___"),"", LEFT(D2549,FIND(" &gt;",D2549)-1))</f>
        <v>Failure</v>
      </c>
      <c r="F2549" s="7" t="str">
        <f>IF(OR(E2549="Success",E2549="Qualified Success"),"Current",IF(E2549="Failure",IF(RIGHT(D2549,6)="Future","Future",IF(RIGHT(D2549,10)="Irrelevant","Irrelevant","Current")),""))</f>
        <v>Current</v>
      </c>
      <c r="G2549" s="7" t="str">
        <f>IF(OR(ISBLANK(D2549),D2549="Unclassifiable &gt;"),"",IF(ISNUMBER(SEARCH("Utterance",D2549)),"Utterance",IF(ISNUMBER(SEARCH("Response",D2549)),"Response",IF(ISNUMBER(SEARCH("Interaction",D2549)),"Interaction",IF(ISNUMBER(SEARCH("System",D2549)),"System","")))))</f>
        <v>Interaction</v>
      </c>
      <c r="H2549" s="7" t="str">
        <f>IF(G2549="Utterance", IF(ISNUMBER(SEARCH("Unrecognized",D2549)), "Unrecognized", IF(ISNUMBER(SEARCH("Mismatched",D2549)), "Mismatched", IF(ISNUMBER(SEARCH("False Positive",D2549)), "False Positive", "Irrelevant"))), "")</f>
        <v/>
      </c>
      <c r="J2549" s="7" t="s">
        <v>3749</v>
      </c>
      <c r="K2549" s="7" t="s">
        <v>3357</v>
      </c>
      <c r="L2549" s="9">
        <v>44992</v>
      </c>
      <c r="M2549" s="13">
        <v>0.52916666666666667</v>
      </c>
      <c r="N2549" s="14">
        <v>204440003509530</v>
      </c>
      <c r="O2549" s="7">
        <f>IF(LEN(TRIM($A2549))=0,0,LEN($A2549)-LEN(SUBSTITUTE($A2549," ",""))+1)</f>
        <v>4</v>
      </c>
      <c r="P2549">
        <f t="shared" si="39"/>
        <v>412</v>
      </c>
    </row>
    <row r="2550" spans="1:16" ht="16" x14ac:dyDescent="0.2">
      <c r="A2550" s="8" t="s">
        <v>996</v>
      </c>
      <c r="C2550" s="7" t="s">
        <v>4</v>
      </c>
      <c r="K2550" s="7" t="s">
        <v>3357</v>
      </c>
      <c r="L2550" s="9">
        <v>44992</v>
      </c>
      <c r="M2550" s="13">
        <v>0.52916666666666667</v>
      </c>
      <c r="N2550" s="14">
        <v>204440003509530</v>
      </c>
      <c r="P2550" t="str">
        <f t="shared" si="39"/>
        <v/>
      </c>
    </row>
    <row r="2551" spans="1:16" ht="16" x14ac:dyDescent="0.2">
      <c r="A2551" s="8" t="s">
        <v>1998</v>
      </c>
      <c r="C2551" s="7" t="s">
        <v>2</v>
      </c>
      <c r="D2551" s="7" t="s">
        <v>3389</v>
      </c>
      <c r="E2551" s="7" t="str">
        <f>IF(OR(D2551="", D2551="___"),"", LEFT(D2551,FIND(" &gt;",D2551)-1))</f>
        <v>Success</v>
      </c>
      <c r="F2551" s="7" t="str">
        <f>IF(OR(E2551="Success",E2551="Qualified Success"),"Current",IF(E2551="Failure",IF(RIGHT(D2551,6)="Future","Future",IF(RIGHT(D2551,10)="Irrelevant","Irrelevant","Current")),""))</f>
        <v>Current</v>
      </c>
      <c r="G2551" s="7" t="str">
        <f>IF(OR(ISBLANK(D2551),D2551="Unclassifiable &gt;"),"",IF(ISNUMBER(SEARCH("Utterance",D2551)),"Utterance",IF(ISNUMBER(SEARCH("Response",D2551)),"Response",IF(ISNUMBER(SEARCH("Interaction",D2551)),"Interaction",IF(ISNUMBER(SEARCH("System",D2551)),"System","")))))</f>
        <v/>
      </c>
      <c r="H2551" s="7" t="str">
        <f>IF(G2551="Utterance", IF(ISNUMBER(SEARCH("Unrecognized",D2551)), "Unrecognized", IF(ISNUMBER(SEARCH("Mismatched",D2551)), "Mismatched", IF(ISNUMBER(SEARCH("False Positive",D2551)), "False Positive", "Irrelevant"))), "")</f>
        <v/>
      </c>
      <c r="J2551" s="7" t="s">
        <v>3744</v>
      </c>
      <c r="K2551" s="7" t="s">
        <v>3357</v>
      </c>
      <c r="L2551" s="9">
        <v>44992</v>
      </c>
      <c r="M2551" s="13">
        <v>0.52924768518518517</v>
      </c>
      <c r="N2551" s="14">
        <v>513002572673995</v>
      </c>
      <c r="O2551" s="7">
        <f>IF(LEN(TRIM($A2551))=0,0,LEN($A2551)-LEN(SUBSTITUTE($A2551," ",""))+1)</f>
        <v>3</v>
      </c>
      <c r="P2551">
        <f t="shared" si="39"/>
        <v>3411</v>
      </c>
    </row>
    <row r="2552" spans="1:16" ht="128" x14ac:dyDescent="0.2">
      <c r="A2552" s="8" t="s">
        <v>1839</v>
      </c>
      <c r="C2552" s="7" t="s">
        <v>4</v>
      </c>
      <c r="K2552" s="7" t="s">
        <v>3357</v>
      </c>
      <c r="L2552" s="9">
        <v>44992</v>
      </c>
      <c r="M2552" s="13">
        <v>0.52924768518518517</v>
      </c>
      <c r="N2552" s="14">
        <v>513002572673995</v>
      </c>
      <c r="P2552" t="str">
        <f t="shared" si="39"/>
        <v/>
      </c>
    </row>
    <row r="2553" spans="1:16" ht="16" x14ac:dyDescent="0.2">
      <c r="A2553" s="8" t="s">
        <v>2537</v>
      </c>
      <c r="C2553" s="7" t="s">
        <v>2</v>
      </c>
      <c r="D2553" s="7" t="s">
        <v>3389</v>
      </c>
      <c r="E2553" s="7" t="str">
        <f>IF(OR(D2553="", D2553="___"),"", LEFT(D2553,FIND(" &gt;",D2553)-1))</f>
        <v>Success</v>
      </c>
      <c r="F2553" s="7" t="str">
        <f>IF(OR(E2553="Success",E2553="Qualified Success"),"Current",IF(E2553="Failure",IF(RIGHT(D2553,6)="Future","Future",IF(RIGHT(D2553,10)="Irrelevant","Irrelevant","Current")),""))</f>
        <v>Current</v>
      </c>
      <c r="G2553" s="7" t="str">
        <f>IF(OR(ISBLANK(D2553),D2553="Unclassifiable &gt;"),"",IF(ISNUMBER(SEARCH("Utterance",D2553)),"Utterance",IF(ISNUMBER(SEARCH("Response",D2553)),"Response",IF(ISNUMBER(SEARCH("Interaction",D2553)),"Interaction",IF(ISNUMBER(SEARCH("System",D2553)),"System","")))))</f>
        <v/>
      </c>
      <c r="H2553" s="7" t="str">
        <f>IF(G2553="Utterance", IF(ISNUMBER(SEARCH("Unrecognized",D2553)), "Unrecognized", IF(ISNUMBER(SEARCH("Mismatched",D2553)), "Mismatched", IF(ISNUMBER(SEARCH("False Positive",D2553)), "False Positive", "Irrelevant"))), "")</f>
        <v/>
      </c>
      <c r="J2553" s="7" t="s">
        <v>3749</v>
      </c>
      <c r="K2553" s="7" t="s">
        <v>3357</v>
      </c>
      <c r="L2553" s="9">
        <v>44992</v>
      </c>
      <c r="M2553" s="13">
        <v>0.52989583333333334</v>
      </c>
      <c r="N2553" s="14">
        <v>204440003509530</v>
      </c>
      <c r="O2553" s="7">
        <f>IF(LEN(TRIM($A2553))=0,0,LEN($A2553)-LEN(SUBSTITUTE($A2553," ",""))+1)</f>
        <v>3</v>
      </c>
      <c r="P2553">
        <f t="shared" si="39"/>
        <v>3411</v>
      </c>
    </row>
    <row r="2554" spans="1:16" ht="32" x14ac:dyDescent="0.2">
      <c r="A2554" s="8" t="s">
        <v>1969</v>
      </c>
      <c r="C2554" s="7" t="s">
        <v>4</v>
      </c>
      <c r="K2554" s="7" t="s">
        <v>3357</v>
      </c>
      <c r="L2554" s="9">
        <v>44992</v>
      </c>
      <c r="M2554" s="13">
        <v>0.52989583333333334</v>
      </c>
      <c r="N2554" s="14">
        <v>204440003509530</v>
      </c>
      <c r="P2554" t="str">
        <f t="shared" si="39"/>
        <v/>
      </c>
    </row>
    <row r="2555" spans="1:16" ht="16" x14ac:dyDescent="0.2">
      <c r="A2555" s="8" t="s">
        <v>223</v>
      </c>
      <c r="B2555" s="7" t="s">
        <v>3487</v>
      </c>
      <c r="C2555" s="7" t="s">
        <v>2</v>
      </c>
      <c r="D2555" s="7" t="s">
        <v>3389</v>
      </c>
      <c r="E2555" s="7" t="str">
        <f>IF(OR(D2555="", D2555="___"),"", LEFT(D2555,FIND(" &gt;",D2555)-1))</f>
        <v>Success</v>
      </c>
      <c r="F2555" s="7" t="str">
        <f>IF(OR(E2555="Success",E2555="Qualified Success"),"Current",IF(E2555="Failure",IF(RIGHT(D2555,6)="Future","Future",IF(RIGHT(D2555,10)="Irrelevant","Irrelevant","Current")),""))</f>
        <v>Current</v>
      </c>
      <c r="G2555" s="7" t="str">
        <f>IF(OR(ISBLANK(D2555),D2555="Unclassifiable &gt;"),"",IF(ISNUMBER(SEARCH("Utterance",D2555)),"Utterance",IF(ISNUMBER(SEARCH("Response",D2555)),"Response",IF(ISNUMBER(SEARCH("Interaction",D2555)),"Interaction",IF(ISNUMBER(SEARCH("System",D2555)),"System","")))))</f>
        <v/>
      </c>
      <c r="H2555" s="7" t="str">
        <f>IF(G2555="Utterance", IF(ISNUMBER(SEARCH("Unrecognized",D2555)), "Unrecognized", IF(ISNUMBER(SEARCH("Mismatched",D2555)), "Mismatched", IF(ISNUMBER(SEARCH("False Positive",D2555)), "False Positive", "Irrelevant"))), "")</f>
        <v/>
      </c>
      <c r="J2555" s="7" t="s">
        <v>3744</v>
      </c>
      <c r="K2555" s="7" t="s">
        <v>3357</v>
      </c>
      <c r="L2555" s="9">
        <v>44992</v>
      </c>
      <c r="M2555" s="13">
        <v>0.53</v>
      </c>
      <c r="N2555" s="14">
        <v>204440003511020</v>
      </c>
      <c r="O2555" s="7">
        <f>IF(LEN(TRIM($A2555))=0,0,LEN($A2555)-LEN(SUBSTITUTE($A2555," ",""))+1)</f>
        <v>3</v>
      </c>
      <c r="P2555">
        <f t="shared" si="39"/>
        <v>3411</v>
      </c>
    </row>
    <row r="2556" spans="1:16" ht="128" x14ac:dyDescent="0.2">
      <c r="A2556" s="8" t="s">
        <v>1839</v>
      </c>
      <c r="C2556" s="7" t="s">
        <v>4</v>
      </c>
      <c r="K2556" s="7" t="s">
        <v>3357</v>
      </c>
      <c r="L2556" s="9">
        <v>44992</v>
      </c>
      <c r="M2556" s="13">
        <v>0.53</v>
      </c>
      <c r="N2556" s="14">
        <v>204440003511020</v>
      </c>
      <c r="P2556" t="str">
        <f t="shared" si="39"/>
        <v/>
      </c>
    </row>
    <row r="2557" spans="1:16" ht="16" x14ac:dyDescent="0.2">
      <c r="A2557" s="8" t="s">
        <v>2702</v>
      </c>
      <c r="C2557" s="7" t="s">
        <v>2</v>
      </c>
      <c r="D2557" s="7" t="s">
        <v>3391</v>
      </c>
      <c r="E2557" s="7" t="str">
        <f>IF(OR(D2557="", D2557="___"),"", LEFT(D2557,FIND(" &gt;",D2557)-1))</f>
        <v>Failure</v>
      </c>
      <c r="F2557" s="7" t="str">
        <f>IF(OR(E2557="Success",E2557="Qualified Success"),"Current",IF(E2557="Failure",IF(RIGHT(D2557,6)="Future","Future",IF(RIGHT(D2557,10)="Irrelevant","Irrelevant","Current")),""))</f>
        <v>Current</v>
      </c>
      <c r="G2557" s="7" t="str">
        <f>IF(OR(ISBLANK(D2557),D2557="Unclassifiable &gt;"),"",IF(ISNUMBER(SEARCH("Utterance",D2557)),"Utterance",IF(ISNUMBER(SEARCH("Response",D2557)),"Response",IF(ISNUMBER(SEARCH("Interaction",D2557)),"Interaction",IF(ISNUMBER(SEARCH("System",D2557)),"System","")))))</f>
        <v>Utterance</v>
      </c>
      <c r="H2557" s="7" t="str">
        <f>IF(G2557="Utterance", IF(ISNUMBER(SEARCH("Unrecognized",D2557)), "Unrecognized", IF(ISNUMBER(SEARCH("Mismatched",D2557)), "Mismatched", IF(ISNUMBER(SEARCH("False Positive",D2557)), "False Positive", "Irrelevant"))), "")</f>
        <v>Mismatched</v>
      </c>
      <c r="J2557" s="7" t="s">
        <v>3751</v>
      </c>
      <c r="K2557" s="7" t="s">
        <v>3357</v>
      </c>
      <c r="L2557" s="9">
        <v>44992</v>
      </c>
      <c r="M2557" s="13">
        <v>0.53013888888888883</v>
      </c>
      <c r="N2557" s="14">
        <v>204440003540712</v>
      </c>
      <c r="O2557" s="7">
        <f>IF(LEN(TRIM($A2557))=0,0,LEN($A2557)-LEN(SUBSTITUTE($A2557," ",""))+1)</f>
        <v>2</v>
      </c>
      <c r="P2557">
        <f t="shared" si="39"/>
        <v>705</v>
      </c>
    </row>
    <row r="2558" spans="1:16" ht="48" x14ac:dyDescent="0.2">
      <c r="A2558" s="8" t="s">
        <v>480</v>
      </c>
      <c r="C2558" s="7" t="s">
        <v>4</v>
      </c>
      <c r="K2558" s="7" t="s">
        <v>3357</v>
      </c>
      <c r="L2558" s="9">
        <v>44992</v>
      </c>
      <c r="M2558" s="13">
        <v>0.53013888888888883</v>
      </c>
      <c r="N2558" s="14">
        <v>204440003540712</v>
      </c>
      <c r="P2558" t="str">
        <f t="shared" si="39"/>
        <v/>
      </c>
    </row>
    <row r="2559" spans="1:16" ht="16" x14ac:dyDescent="0.2">
      <c r="A2559" s="8" t="s">
        <v>158</v>
      </c>
      <c r="C2559" s="7" t="s">
        <v>2</v>
      </c>
      <c r="D2559" s="7" t="s">
        <v>3389</v>
      </c>
      <c r="E2559" s="7" t="str">
        <f>IF(OR(D2559="", D2559="___"),"", LEFT(D2559,FIND(" &gt;",D2559)-1))</f>
        <v>Success</v>
      </c>
      <c r="F2559" s="7" t="str">
        <f>IF(OR(E2559="Success",E2559="Qualified Success"),"Current",IF(E2559="Failure",IF(RIGHT(D2559,6)="Future","Future",IF(RIGHT(D2559,10)="Irrelevant","Irrelevant","Current")),""))</f>
        <v>Current</v>
      </c>
      <c r="G2559" s="7" t="str">
        <f>IF(OR(ISBLANK(D2559),D2559="Unclassifiable &gt;"),"",IF(ISNUMBER(SEARCH("Utterance",D2559)),"Utterance",IF(ISNUMBER(SEARCH("Response",D2559)),"Response",IF(ISNUMBER(SEARCH("Interaction",D2559)),"Interaction",IF(ISNUMBER(SEARCH("System",D2559)),"System","")))))</f>
        <v/>
      </c>
      <c r="H2559" s="7" t="str">
        <f>IF(G2559="Utterance", IF(ISNUMBER(SEARCH("Unrecognized",D2559)), "Unrecognized", IF(ISNUMBER(SEARCH("Mismatched",D2559)), "Mismatched", IF(ISNUMBER(SEARCH("False Positive",D2559)), "False Positive", "Irrelevant"))), "")</f>
        <v/>
      </c>
      <c r="J2559" s="7" t="s">
        <v>3744</v>
      </c>
      <c r="K2559" s="7" t="s">
        <v>3357</v>
      </c>
      <c r="L2559" s="9">
        <v>44992</v>
      </c>
      <c r="M2559" s="13">
        <v>0.53054398148148152</v>
      </c>
      <c r="N2559" s="14">
        <v>204440003541300</v>
      </c>
      <c r="O2559" s="7">
        <f>IF(LEN(TRIM($A2559))=0,0,LEN($A2559)-LEN(SUBSTITUTE($A2559," ",""))+1)</f>
        <v>4</v>
      </c>
      <c r="P2559">
        <f t="shared" si="39"/>
        <v>3411</v>
      </c>
    </row>
    <row r="2560" spans="1:16" ht="128" x14ac:dyDescent="0.2">
      <c r="A2560" s="8" t="s">
        <v>1839</v>
      </c>
      <c r="C2560" s="7" t="s">
        <v>4</v>
      </c>
      <c r="K2560" s="7" t="s">
        <v>3357</v>
      </c>
      <c r="L2560" s="9">
        <v>44992</v>
      </c>
      <c r="M2560" s="13">
        <v>0.53054398148148152</v>
      </c>
      <c r="N2560" s="14">
        <v>204440003541300</v>
      </c>
      <c r="P2560" t="str">
        <f t="shared" si="39"/>
        <v/>
      </c>
    </row>
    <row r="2561" spans="1:16" ht="16" x14ac:dyDescent="0.2">
      <c r="A2561" s="8" t="s">
        <v>402</v>
      </c>
      <c r="C2561" s="7" t="s">
        <v>2</v>
      </c>
      <c r="D2561" s="7" t="s">
        <v>3389</v>
      </c>
      <c r="E2561" s="7" t="str">
        <f>IF(OR(D2561="", D2561="___"),"", LEFT(D2561,FIND(" &gt;",D2561)-1))</f>
        <v>Success</v>
      </c>
      <c r="F2561" s="7" t="str">
        <f>IF(OR(E2561="Success",E2561="Qualified Success"),"Current",IF(E2561="Failure",IF(RIGHT(D2561,6)="Future","Future",IF(RIGHT(D2561,10)="Irrelevant","Irrelevant","Current")),""))</f>
        <v>Current</v>
      </c>
      <c r="G2561" s="7" t="str">
        <f>IF(OR(ISBLANK(D2561),D2561="Unclassifiable &gt;"),"",IF(ISNUMBER(SEARCH("Utterance",D2561)),"Utterance",IF(ISNUMBER(SEARCH("Response",D2561)),"Response",IF(ISNUMBER(SEARCH("Interaction",D2561)),"Interaction",IF(ISNUMBER(SEARCH("System",D2561)),"System","")))))</f>
        <v/>
      </c>
      <c r="H2561" s="7" t="str">
        <f>IF(G2561="Utterance", IF(ISNUMBER(SEARCH("Unrecognized",D2561)), "Unrecognized", IF(ISNUMBER(SEARCH("Mismatched",D2561)), "Mismatched", IF(ISNUMBER(SEARCH("False Positive",D2561)), "False Positive", "Irrelevant"))), "")</f>
        <v/>
      </c>
      <c r="J2561" s="7" t="s">
        <v>3741</v>
      </c>
      <c r="K2561" s="7" t="s">
        <v>3357</v>
      </c>
      <c r="L2561" s="9">
        <v>44992</v>
      </c>
      <c r="M2561" s="13">
        <v>0.53711805555555558</v>
      </c>
      <c r="N2561" s="14">
        <v>202000369644560</v>
      </c>
      <c r="O2561" s="7">
        <f>IF(LEN(TRIM($A2561))=0,0,LEN($A2561)-LEN(SUBSTITUTE($A2561," ",""))+1)</f>
        <v>6</v>
      </c>
      <c r="P2561">
        <f t="shared" si="39"/>
        <v>3411</v>
      </c>
    </row>
    <row r="2562" spans="1:16" ht="144" x14ac:dyDescent="0.2">
      <c r="A2562" s="8" t="s">
        <v>250</v>
      </c>
      <c r="C2562" s="7" t="s">
        <v>4</v>
      </c>
      <c r="K2562" s="7" t="s">
        <v>3357</v>
      </c>
      <c r="L2562" s="9">
        <v>44992</v>
      </c>
      <c r="M2562" s="13">
        <v>0.53714120370370366</v>
      </c>
      <c r="N2562" s="14">
        <v>202000369644560</v>
      </c>
      <c r="P2562" t="str">
        <f t="shared" si="39"/>
        <v/>
      </c>
    </row>
    <row r="2563" spans="1:16" ht="16" x14ac:dyDescent="0.2">
      <c r="A2563" s="8" t="s">
        <v>2759</v>
      </c>
      <c r="C2563" s="7" t="s">
        <v>2</v>
      </c>
      <c r="D2563" s="7" t="s">
        <v>3391</v>
      </c>
      <c r="E2563" s="7" t="str">
        <f>IF(OR(D2563="", D2563="___"),"", LEFT(D2563,FIND(" &gt;",D2563)-1))</f>
        <v>Failure</v>
      </c>
      <c r="F2563" s="7" t="str">
        <f>IF(OR(E2563="Success",E2563="Qualified Success"),"Current",IF(E2563="Failure",IF(RIGHT(D2563,6)="Future","Future",IF(RIGHT(D2563,10)="Irrelevant","Irrelevant","Current")),""))</f>
        <v>Current</v>
      </c>
      <c r="G2563" s="7" t="str">
        <f>IF(OR(ISBLANK(D2563),D2563="Unclassifiable &gt;"),"",IF(ISNUMBER(SEARCH("Utterance",D2563)),"Utterance",IF(ISNUMBER(SEARCH("Response",D2563)),"Response",IF(ISNUMBER(SEARCH("Interaction",D2563)),"Interaction",IF(ISNUMBER(SEARCH("System",D2563)),"System","")))))</f>
        <v>Utterance</v>
      </c>
      <c r="H2563" s="7" t="str">
        <f>IF(G2563="Utterance", IF(ISNUMBER(SEARCH("Unrecognized",D2563)), "Unrecognized", IF(ISNUMBER(SEARCH("Mismatched",D2563)), "Mismatched", IF(ISNUMBER(SEARCH("False Positive",D2563)), "False Positive", "Irrelevant"))), "")</f>
        <v>Mismatched</v>
      </c>
      <c r="J2563" s="7" t="s">
        <v>3741</v>
      </c>
      <c r="K2563" s="7" t="s">
        <v>3357</v>
      </c>
      <c r="L2563" s="9">
        <v>44992</v>
      </c>
      <c r="M2563" s="13">
        <v>0.53754629629629636</v>
      </c>
      <c r="N2563" s="14">
        <v>204440003542775</v>
      </c>
      <c r="O2563" s="7">
        <f>IF(LEN(TRIM($A2563))=0,0,LEN($A2563)-LEN(SUBSTITUTE($A2563," ",""))+1)</f>
        <v>8</v>
      </c>
      <c r="P2563">
        <f t="shared" ref="P2563:P2626" si="40">IF(D2563="", "", COUNTIF($D$1:$D$12000, D2563))</f>
        <v>705</v>
      </c>
    </row>
    <row r="2564" spans="1:16" ht="48" x14ac:dyDescent="0.2">
      <c r="A2564" s="8" t="s">
        <v>616</v>
      </c>
      <c r="C2564" s="7" t="s">
        <v>4</v>
      </c>
      <c r="K2564" s="7" t="s">
        <v>3357</v>
      </c>
      <c r="L2564" s="9">
        <v>44992</v>
      </c>
      <c r="M2564" s="13">
        <v>0.53754629629629636</v>
      </c>
      <c r="N2564" s="14">
        <v>204440003542775</v>
      </c>
      <c r="P2564" t="str">
        <f t="shared" si="40"/>
        <v/>
      </c>
    </row>
    <row r="2565" spans="1:16" ht="16" x14ac:dyDescent="0.2">
      <c r="A2565" s="8" t="s">
        <v>396</v>
      </c>
      <c r="C2565" s="7" t="s">
        <v>2</v>
      </c>
      <c r="D2565" s="7" t="s">
        <v>3389</v>
      </c>
      <c r="E2565" s="7" t="str">
        <f>IF(OR(D2565="", D2565="___"),"", LEFT(D2565,FIND(" &gt;",D2565)-1))</f>
        <v>Success</v>
      </c>
      <c r="F2565" s="7" t="str">
        <f>IF(OR(E2565="Success",E2565="Qualified Success"),"Current",IF(E2565="Failure",IF(RIGHT(D2565,6)="Future","Future",IF(RIGHT(D2565,10)="Irrelevant","Irrelevant","Current")),""))</f>
        <v>Current</v>
      </c>
      <c r="G2565" s="7" t="str">
        <f>IF(OR(ISBLANK(D2565),D2565="Unclassifiable &gt;"),"",IF(ISNUMBER(SEARCH("Utterance",D2565)),"Utterance",IF(ISNUMBER(SEARCH("Response",D2565)),"Response",IF(ISNUMBER(SEARCH("Interaction",D2565)),"Interaction",IF(ISNUMBER(SEARCH("System",D2565)),"System","")))))</f>
        <v/>
      </c>
      <c r="H2565" s="7" t="str">
        <f>IF(G2565="Utterance", IF(ISNUMBER(SEARCH("Unrecognized",D2565)), "Unrecognized", IF(ISNUMBER(SEARCH("Mismatched",D2565)), "Mismatched", IF(ISNUMBER(SEARCH("False Positive",D2565)), "False Positive", "Irrelevant"))), "")</f>
        <v/>
      </c>
      <c r="J2565" s="7" t="s">
        <v>3431</v>
      </c>
      <c r="K2565" s="7" t="s">
        <v>3357</v>
      </c>
      <c r="L2565" s="9">
        <v>44992</v>
      </c>
      <c r="M2565" s="13">
        <v>0.54881944444444442</v>
      </c>
      <c r="N2565" s="14">
        <v>513003504098653</v>
      </c>
      <c r="O2565" s="7">
        <f>IF(LEN(TRIM($A2565))=0,0,LEN($A2565)-LEN(SUBSTITUTE($A2565," ",""))+1)</f>
        <v>1</v>
      </c>
      <c r="P2565">
        <f t="shared" si="40"/>
        <v>3411</v>
      </c>
    </row>
    <row r="2566" spans="1:16" ht="64" x14ac:dyDescent="0.2">
      <c r="A2566" s="8" t="s">
        <v>2012</v>
      </c>
      <c r="C2566" s="7" t="s">
        <v>4</v>
      </c>
      <c r="K2566" s="7" t="s">
        <v>3357</v>
      </c>
      <c r="L2566" s="9">
        <v>44992</v>
      </c>
      <c r="M2566" s="13">
        <v>0.54881944444444442</v>
      </c>
      <c r="N2566" s="14">
        <v>513003504098653</v>
      </c>
      <c r="P2566" t="str">
        <f t="shared" si="40"/>
        <v/>
      </c>
    </row>
    <row r="2567" spans="1:16" ht="32" x14ac:dyDescent="0.2">
      <c r="A2567" s="8" t="s">
        <v>2752</v>
      </c>
      <c r="C2567" s="7" t="s">
        <v>2</v>
      </c>
      <c r="D2567" s="7" t="s">
        <v>3391</v>
      </c>
      <c r="E2567" s="7" t="str">
        <f>IF(OR(D2567="", D2567="___"),"", LEFT(D2567,FIND(" &gt;",D2567)-1))</f>
        <v>Failure</v>
      </c>
      <c r="F2567" s="7" t="str">
        <f>IF(OR(E2567="Success",E2567="Qualified Success"),"Current",IF(E2567="Failure",IF(RIGHT(D2567,6)="Future","Future",IF(RIGHT(D2567,10)="Irrelevant","Irrelevant","Current")),""))</f>
        <v>Current</v>
      </c>
      <c r="G2567" s="7" t="str">
        <f>IF(OR(ISBLANK(D2567),D2567="Unclassifiable &gt;"),"",IF(ISNUMBER(SEARCH("Utterance",D2567)),"Utterance",IF(ISNUMBER(SEARCH("Response",D2567)),"Response",IF(ISNUMBER(SEARCH("Interaction",D2567)),"Interaction",IF(ISNUMBER(SEARCH("System",D2567)),"System","")))))</f>
        <v>Utterance</v>
      </c>
      <c r="H2567" s="7" t="str">
        <f>IF(G2567="Utterance", IF(ISNUMBER(SEARCH("Unrecognized",D2567)), "Unrecognized", IF(ISNUMBER(SEARCH("Mismatched",D2567)), "Mismatched", IF(ISNUMBER(SEARCH("False Positive",D2567)), "False Positive", "Irrelevant"))), "")</f>
        <v>Mismatched</v>
      </c>
      <c r="J2567" s="7" t="s">
        <v>3741</v>
      </c>
      <c r="K2567" s="7" t="s">
        <v>3357</v>
      </c>
      <c r="L2567" s="9">
        <v>44992</v>
      </c>
      <c r="M2567" s="13">
        <v>0.55001157407407408</v>
      </c>
      <c r="N2567" s="14">
        <v>204440003542646</v>
      </c>
      <c r="O2567" s="7">
        <f>IF(LEN(TRIM($A2567))=0,0,LEN($A2567)-LEN(SUBSTITUTE($A2567," ",""))+1)</f>
        <v>28</v>
      </c>
      <c r="P2567">
        <f t="shared" si="40"/>
        <v>705</v>
      </c>
    </row>
    <row r="2568" spans="1:16" ht="96" x14ac:dyDescent="0.2">
      <c r="A2568" s="8" t="s">
        <v>2753</v>
      </c>
      <c r="C2568" s="7" t="s">
        <v>4</v>
      </c>
      <c r="K2568" s="7" t="s">
        <v>3357</v>
      </c>
      <c r="L2568" s="9">
        <v>44992</v>
      </c>
      <c r="M2568" s="13">
        <v>0.55004629629629631</v>
      </c>
      <c r="N2568" s="14">
        <v>204440003542646</v>
      </c>
      <c r="P2568" t="str">
        <f t="shared" si="40"/>
        <v/>
      </c>
    </row>
    <row r="2569" spans="1:16" ht="16" x14ac:dyDescent="0.2">
      <c r="A2569" s="8" t="s">
        <v>158</v>
      </c>
      <c r="C2569" s="7" t="s">
        <v>2</v>
      </c>
      <c r="D2569" s="7" t="s">
        <v>3389</v>
      </c>
      <c r="E2569" s="7" t="str">
        <f>IF(OR(D2569="", D2569="___"),"", LEFT(D2569,FIND(" &gt;",D2569)-1))</f>
        <v>Success</v>
      </c>
      <c r="F2569" s="7" t="str">
        <f>IF(OR(E2569="Success",E2569="Qualified Success"),"Current",IF(E2569="Failure",IF(RIGHT(D2569,6)="Future","Future",IF(RIGHT(D2569,10)="Irrelevant","Irrelevant","Current")),""))</f>
        <v>Current</v>
      </c>
      <c r="G2569" s="7" t="str">
        <f>IF(OR(ISBLANK(D2569),D2569="Unclassifiable &gt;"),"",IF(ISNUMBER(SEARCH("Utterance",D2569)),"Utterance",IF(ISNUMBER(SEARCH("Response",D2569)),"Response",IF(ISNUMBER(SEARCH("Interaction",D2569)),"Interaction",IF(ISNUMBER(SEARCH("System",D2569)),"System","")))))</f>
        <v/>
      </c>
      <c r="H2569" s="7" t="str">
        <f>IF(G2569="Utterance", IF(ISNUMBER(SEARCH("Unrecognized",D2569)), "Unrecognized", IF(ISNUMBER(SEARCH("Mismatched",D2569)), "Mismatched", IF(ISNUMBER(SEARCH("False Positive",D2569)), "False Positive", "Irrelevant"))), "")</f>
        <v/>
      </c>
      <c r="J2569" s="7" t="s">
        <v>3744</v>
      </c>
      <c r="K2569" s="7" t="s">
        <v>3357</v>
      </c>
      <c r="L2569" s="9">
        <v>44992</v>
      </c>
      <c r="M2569" s="13">
        <v>0.5533217592592593</v>
      </c>
      <c r="N2569" s="14">
        <v>204440003502643</v>
      </c>
      <c r="O2569" s="7">
        <f>IF(LEN(TRIM($A2569))=0,0,LEN($A2569)-LEN(SUBSTITUTE($A2569," ",""))+1)</f>
        <v>4</v>
      </c>
      <c r="P2569">
        <f t="shared" si="40"/>
        <v>3411</v>
      </c>
    </row>
    <row r="2570" spans="1:16" ht="128" x14ac:dyDescent="0.2">
      <c r="A2570" s="8" t="s">
        <v>1839</v>
      </c>
      <c r="C2570" s="7" t="s">
        <v>4</v>
      </c>
      <c r="K2570" s="7" t="s">
        <v>3357</v>
      </c>
      <c r="L2570" s="9">
        <v>44992</v>
      </c>
      <c r="M2570" s="13">
        <v>0.5533217592592593</v>
      </c>
      <c r="N2570" s="14">
        <v>204440003502643</v>
      </c>
      <c r="P2570" t="str">
        <f t="shared" si="40"/>
        <v/>
      </c>
    </row>
    <row r="2571" spans="1:16" ht="16" x14ac:dyDescent="0.2">
      <c r="A2571" s="8" t="s">
        <v>2561</v>
      </c>
      <c r="C2571" s="7" t="s">
        <v>2</v>
      </c>
      <c r="D2571" s="7" t="s">
        <v>3409</v>
      </c>
      <c r="E2571" s="7" t="str">
        <f>IF(OR(D2571="", D2571="___"),"", LEFT(D2571,FIND(" &gt;",D2571)-1))</f>
        <v>Qualified Success</v>
      </c>
      <c r="F2571" s="7" t="str">
        <f>IF(OR(E2571="Success",E2571="Qualified Success"),"Current",IF(E2571="Failure",IF(RIGHT(D2571,6)="Future","Future",IF(RIGHT(D2571,10)="Irrelevant","Irrelevant","Current")),""))</f>
        <v>Current</v>
      </c>
      <c r="G2571" s="7" t="str">
        <f>IF(OR(ISBLANK(D2571),D2571="Unclassifiable &gt;"),"",IF(ISNUMBER(SEARCH("Utterance",D2571)),"Utterance",IF(ISNUMBER(SEARCH("Response",D2571)),"Response",IF(ISNUMBER(SEARCH("Interaction",D2571)),"Interaction",IF(ISNUMBER(SEARCH("System",D2571)),"System","")))))</f>
        <v>Response</v>
      </c>
      <c r="H2571" s="7" t="str">
        <f>IF(G2571="Utterance", IF(ISNUMBER(SEARCH("Unrecognized",D2571)), "Unrecognized", IF(ISNUMBER(SEARCH("Mismatched",D2571)), "Mismatched", IF(ISNUMBER(SEARCH("False Positive",D2571)), "False Positive", "Irrelevant"))), "")</f>
        <v/>
      </c>
      <c r="J2571" s="7" t="s">
        <v>3758</v>
      </c>
      <c r="K2571" s="7" t="s">
        <v>3357</v>
      </c>
      <c r="L2571" s="9">
        <v>44992</v>
      </c>
      <c r="M2571" s="13">
        <v>0.56064814814814812</v>
      </c>
      <c r="N2571" s="14">
        <v>204440003510585</v>
      </c>
      <c r="O2571" s="7">
        <f>IF(LEN(TRIM($A2571))=0,0,LEN($A2571)-LEN(SUBSTITUTE($A2571," ",""))+1)</f>
        <v>8</v>
      </c>
      <c r="P2571">
        <f t="shared" si="40"/>
        <v>2</v>
      </c>
    </row>
    <row r="2572" spans="1:16" ht="112" x14ac:dyDescent="0.2">
      <c r="A2572" s="8" t="s">
        <v>3520</v>
      </c>
      <c r="C2572" s="7" t="s">
        <v>4</v>
      </c>
      <c r="K2572" s="7" t="s">
        <v>3357</v>
      </c>
      <c r="L2572" s="9">
        <v>44992</v>
      </c>
      <c r="M2572" s="13">
        <v>0.56064814814814812</v>
      </c>
      <c r="N2572" s="14">
        <v>204440003510585</v>
      </c>
      <c r="P2572" t="str">
        <f t="shared" si="40"/>
        <v/>
      </c>
    </row>
    <row r="2573" spans="1:16" ht="16" x14ac:dyDescent="0.2">
      <c r="A2573" s="8" t="s">
        <v>2131</v>
      </c>
      <c r="C2573" s="7" t="s">
        <v>2</v>
      </c>
      <c r="D2573" s="7" t="s">
        <v>3400</v>
      </c>
      <c r="E2573" s="7" t="str">
        <f>IF(OR(D2573="", D2573="___"),"", LEFT(D2573,FIND(" &gt;",D2573)-1))</f>
        <v>Failure</v>
      </c>
      <c r="F2573" s="7" t="str">
        <f>IF(OR(E2573="Success",E2573="Qualified Success"),"Current",IF(E2573="Failure",IF(RIGHT(D2573,6)="Future","Future",IF(RIGHT(D2573,10)="Irrelevant","Irrelevant","Current")),""))</f>
        <v>Current</v>
      </c>
      <c r="G2573" s="7" t="str">
        <f>IF(OR(ISBLANK(D2573),D2573="Unclassifiable &gt;"),"",IF(ISNUMBER(SEARCH("Utterance",D2573)),"Utterance",IF(ISNUMBER(SEARCH("Response",D2573)),"Response",IF(ISNUMBER(SEARCH("Interaction",D2573)),"Interaction",IF(ISNUMBER(SEARCH("System",D2573)),"System","")))))</f>
        <v>Interaction</v>
      </c>
      <c r="H2573" s="7" t="str">
        <f>IF(G2573="Utterance", IF(ISNUMBER(SEARCH("Unrecognized",D2573)), "Unrecognized", IF(ISNUMBER(SEARCH("Mismatched",D2573)), "Mismatched", IF(ISNUMBER(SEARCH("False Positive",D2573)), "False Positive", "Irrelevant"))), "")</f>
        <v/>
      </c>
      <c r="J2573" s="7" t="s">
        <v>3434</v>
      </c>
      <c r="K2573" s="7" t="s">
        <v>3357</v>
      </c>
      <c r="L2573" s="9">
        <v>44992</v>
      </c>
      <c r="M2573" s="13">
        <v>0.56096064814814817</v>
      </c>
      <c r="N2573" s="14">
        <v>204440003495424</v>
      </c>
      <c r="O2573" s="7">
        <f>IF(LEN(TRIM($A2573))=0,0,LEN($A2573)-LEN(SUBSTITUTE($A2573," ",""))+1)</f>
        <v>10</v>
      </c>
      <c r="P2573">
        <f t="shared" si="40"/>
        <v>412</v>
      </c>
    </row>
    <row r="2574" spans="1:16" ht="48" x14ac:dyDescent="0.2">
      <c r="A2574" s="8" t="s">
        <v>1476</v>
      </c>
      <c r="C2574" s="7" t="s">
        <v>4</v>
      </c>
      <c r="K2574" s="7" t="s">
        <v>3357</v>
      </c>
      <c r="L2574" s="9">
        <v>44992</v>
      </c>
      <c r="M2574" s="13">
        <v>0.56096064814814817</v>
      </c>
      <c r="N2574" s="14">
        <v>204440003495424</v>
      </c>
      <c r="P2574" t="str">
        <f t="shared" si="40"/>
        <v/>
      </c>
    </row>
    <row r="2575" spans="1:16" ht="16" x14ac:dyDescent="0.2">
      <c r="A2575" s="8" t="s">
        <v>158</v>
      </c>
      <c r="C2575" s="7" t="s">
        <v>2</v>
      </c>
      <c r="D2575" s="7" t="s">
        <v>3389</v>
      </c>
      <c r="E2575" s="7" t="str">
        <f>IF(OR(D2575="", D2575="___"),"", LEFT(D2575,FIND(" &gt;",D2575)-1))</f>
        <v>Success</v>
      </c>
      <c r="F2575" s="7" t="str">
        <f>IF(OR(E2575="Success",E2575="Qualified Success"),"Current",IF(E2575="Failure",IF(RIGHT(D2575,6)="Future","Future",IF(RIGHT(D2575,10)="Irrelevant","Irrelevant","Current")),""))</f>
        <v>Current</v>
      </c>
      <c r="G2575" s="7" t="str">
        <f>IF(OR(ISBLANK(D2575),D2575="Unclassifiable &gt;"),"",IF(ISNUMBER(SEARCH("Utterance",D2575)),"Utterance",IF(ISNUMBER(SEARCH("Response",D2575)),"Response",IF(ISNUMBER(SEARCH("Interaction",D2575)),"Interaction",IF(ISNUMBER(SEARCH("System",D2575)),"System","")))))</f>
        <v/>
      </c>
      <c r="H2575" s="7" t="str">
        <f>IF(G2575="Utterance", IF(ISNUMBER(SEARCH("Unrecognized",D2575)), "Unrecognized", IF(ISNUMBER(SEARCH("Mismatched",D2575)), "Mismatched", IF(ISNUMBER(SEARCH("False Positive",D2575)), "False Positive", "Irrelevant"))), "")</f>
        <v/>
      </c>
      <c r="J2575" s="7" t="s">
        <v>3744</v>
      </c>
      <c r="K2575" s="7" t="s">
        <v>3357</v>
      </c>
      <c r="L2575" s="9">
        <v>44992</v>
      </c>
      <c r="M2575" s="13">
        <v>0.5638657407407407</v>
      </c>
      <c r="N2575" s="14">
        <v>204440003486103</v>
      </c>
      <c r="O2575" s="7">
        <f>IF(LEN(TRIM($A2575))=0,0,LEN($A2575)-LEN(SUBSTITUTE($A2575," ",""))+1)</f>
        <v>4</v>
      </c>
      <c r="P2575">
        <f t="shared" si="40"/>
        <v>3411</v>
      </c>
    </row>
    <row r="2576" spans="1:16" ht="128" x14ac:dyDescent="0.2">
      <c r="A2576" s="8" t="s">
        <v>1839</v>
      </c>
      <c r="C2576" s="7" t="s">
        <v>4</v>
      </c>
      <c r="K2576" s="7" t="s">
        <v>3357</v>
      </c>
      <c r="L2576" s="9">
        <v>44992</v>
      </c>
      <c r="M2576" s="13">
        <v>0.5638657407407407</v>
      </c>
      <c r="N2576" s="14">
        <v>204440003486103</v>
      </c>
      <c r="P2576" t="str">
        <f t="shared" si="40"/>
        <v/>
      </c>
    </row>
    <row r="2577" spans="1:16" ht="16" x14ac:dyDescent="0.2">
      <c r="A2577" s="8" t="s">
        <v>1848</v>
      </c>
      <c r="C2577" s="7" t="s">
        <v>2</v>
      </c>
      <c r="D2577" s="7" t="s">
        <v>3389</v>
      </c>
      <c r="E2577" s="7" t="str">
        <f>IF(OR(D2577="", D2577="___"),"", LEFT(D2577,FIND(" &gt;",D2577)-1))</f>
        <v>Success</v>
      </c>
      <c r="F2577" s="7" t="str">
        <f>IF(OR(E2577="Success",E2577="Qualified Success"),"Current",IF(E2577="Failure",IF(RIGHT(D2577,6)="Future","Future",IF(RIGHT(D2577,10)="Irrelevant","Irrelevant","Current")),""))</f>
        <v>Current</v>
      </c>
      <c r="G2577" s="7" t="str">
        <f>IF(OR(ISBLANK(D2577),D2577="Unclassifiable &gt;"),"",IF(ISNUMBER(SEARCH("Utterance",D2577)),"Utterance",IF(ISNUMBER(SEARCH("Response",D2577)),"Response",IF(ISNUMBER(SEARCH("Interaction",D2577)),"Interaction",IF(ISNUMBER(SEARCH("System",D2577)),"System","")))))</f>
        <v/>
      </c>
      <c r="H2577" s="7" t="str">
        <f>IF(G2577="Utterance", IF(ISNUMBER(SEARCH("Unrecognized",D2577)), "Unrecognized", IF(ISNUMBER(SEARCH("Mismatched",D2577)), "Mismatched", IF(ISNUMBER(SEARCH("False Positive",D2577)), "False Positive", "Irrelevant"))), "")</f>
        <v/>
      </c>
      <c r="J2577" s="7" t="s">
        <v>3741</v>
      </c>
      <c r="K2577" s="7" t="s">
        <v>3357</v>
      </c>
      <c r="L2577" s="9">
        <v>44992</v>
      </c>
      <c r="M2577" s="13">
        <v>0.56396990740740738</v>
      </c>
      <c r="N2577" s="14">
        <v>204440003486103</v>
      </c>
      <c r="O2577" s="7">
        <f>IF(LEN(TRIM($A2577))=0,0,LEN($A2577)-LEN(SUBSTITUTE($A2577," ",""))+1)</f>
        <v>3</v>
      </c>
      <c r="P2577">
        <f t="shared" si="40"/>
        <v>3411</v>
      </c>
    </row>
    <row r="2578" spans="1:16" ht="160" x14ac:dyDescent="0.2">
      <c r="A2578" s="8" t="s">
        <v>238</v>
      </c>
      <c r="C2578" s="7" t="s">
        <v>4</v>
      </c>
      <c r="K2578" s="7" t="s">
        <v>3357</v>
      </c>
      <c r="L2578" s="9">
        <v>44992</v>
      </c>
      <c r="M2578" s="13">
        <v>0.56396990740740738</v>
      </c>
      <c r="N2578" s="14">
        <v>204440003486103</v>
      </c>
      <c r="P2578" t="str">
        <f t="shared" si="40"/>
        <v/>
      </c>
    </row>
    <row r="2579" spans="1:16" ht="16" x14ac:dyDescent="0.2">
      <c r="A2579" s="8" t="s">
        <v>2627</v>
      </c>
      <c r="C2579" s="7" t="s">
        <v>2</v>
      </c>
      <c r="D2579" s="7" t="s">
        <v>3401</v>
      </c>
      <c r="E2579" s="7" t="str">
        <f>IF(OR(D2579="", D2579="___"),"", LEFT(D2579,FIND(" &gt;",D2579)-1))</f>
        <v>Failure</v>
      </c>
      <c r="F2579" s="7" t="str">
        <f>IF(OR(E2579="Success",E2579="Qualified Success"),"Current",IF(E2579="Failure",IF(RIGHT(D2579,6)="Future","Future",IF(RIGHT(D2579,10)="Irrelevant","Irrelevant","Current")),""))</f>
        <v>Current</v>
      </c>
      <c r="G2579" s="7" t="str">
        <f>IF(OR(ISBLANK(D2579),D2579="Unclassifiable &gt;"),"",IF(ISNUMBER(SEARCH("Utterance",D2579)),"Utterance",IF(ISNUMBER(SEARCH("Response",D2579)),"Response",IF(ISNUMBER(SEARCH("Interaction",D2579)),"Interaction",IF(ISNUMBER(SEARCH("System",D2579)),"System","")))))</f>
        <v>Response</v>
      </c>
      <c r="H2579" s="7" t="str">
        <f>IF(G2579="Utterance", IF(ISNUMBER(SEARCH("Unrecognized",D2579)), "Unrecognized", IF(ISNUMBER(SEARCH("Mismatched",D2579)), "Mismatched", IF(ISNUMBER(SEARCH("False Positive",D2579)), "False Positive", "Irrelevant"))), "")</f>
        <v/>
      </c>
      <c r="J2579" s="7" t="s">
        <v>3751</v>
      </c>
      <c r="K2579" s="7" t="s">
        <v>3357</v>
      </c>
      <c r="L2579" s="9">
        <v>44992</v>
      </c>
      <c r="M2579" s="13">
        <v>0.56479166666666669</v>
      </c>
      <c r="N2579" s="14">
        <v>204440003537595</v>
      </c>
      <c r="O2579" s="7">
        <f>IF(LEN(TRIM($A2579))=0,0,LEN($A2579)-LEN(SUBSTITUTE($A2579," ",""))+1)</f>
        <v>4</v>
      </c>
      <c r="P2579">
        <f t="shared" si="40"/>
        <v>1</v>
      </c>
    </row>
    <row r="2580" spans="1:16" ht="16" x14ac:dyDescent="0.2">
      <c r="A2580" s="8" t="s">
        <v>339</v>
      </c>
      <c r="C2580" s="7" t="s">
        <v>4</v>
      </c>
      <c r="K2580" s="7" t="s">
        <v>3357</v>
      </c>
      <c r="L2580" s="9">
        <v>44992</v>
      </c>
      <c r="M2580" s="13">
        <v>0.56482638888888892</v>
      </c>
      <c r="N2580" s="14">
        <v>204440003537595</v>
      </c>
      <c r="P2580" t="str">
        <f t="shared" si="40"/>
        <v/>
      </c>
    </row>
    <row r="2581" spans="1:16" ht="16" x14ac:dyDescent="0.2">
      <c r="A2581" s="8" t="s">
        <v>2797</v>
      </c>
      <c r="C2581" s="7" t="s">
        <v>2</v>
      </c>
      <c r="D2581" s="7" t="s">
        <v>3411</v>
      </c>
      <c r="E2581" s="7" t="str">
        <f>IF(OR(D2581="", D2581="___"),"", LEFT(D2581,FIND(" &gt;",D2581)-1))</f>
        <v>Qualified Success</v>
      </c>
      <c r="F2581" s="7" t="str">
        <f>IF(OR(E2581="Success",E2581="Qualified Success"),"Current",IF(E2581="Failure",IF(RIGHT(D2581,6)="Future","Future",IF(RIGHT(D2581,10)="Irrelevant","Irrelevant","Current")),""))</f>
        <v>Current</v>
      </c>
      <c r="G2581" s="7" t="str">
        <f>IF(OR(ISBLANK(D2581),D2581="Unclassifiable &gt;"),"",IF(ISNUMBER(SEARCH("Utterance",D2581)),"Utterance",IF(ISNUMBER(SEARCH("Response",D2581)),"Response",IF(ISNUMBER(SEARCH("Interaction",D2581)),"Interaction",IF(ISNUMBER(SEARCH("System",D2581)),"System","")))))</f>
        <v>Response</v>
      </c>
      <c r="H2581" s="7" t="str">
        <f>IF(G2581="Utterance", IF(ISNUMBER(SEARCH("Unrecognized",D2581)), "Unrecognized", IF(ISNUMBER(SEARCH("Mismatched",D2581)), "Mismatched", IF(ISNUMBER(SEARCH("False Positive",D2581)), "False Positive", "Irrelevant"))), "")</f>
        <v/>
      </c>
      <c r="J2581" s="7" t="s">
        <v>213</v>
      </c>
      <c r="K2581" s="7" t="s">
        <v>3357</v>
      </c>
      <c r="L2581" s="9">
        <v>44992</v>
      </c>
      <c r="M2581" s="13">
        <v>0.56848379629629631</v>
      </c>
      <c r="N2581" s="14">
        <v>202000170591286</v>
      </c>
      <c r="O2581" s="7">
        <f>IF(LEN(TRIM($A2581))=0,0,LEN($A2581)-LEN(SUBSTITUTE($A2581," ",""))+1)</f>
        <v>5</v>
      </c>
      <c r="P2581">
        <f t="shared" si="40"/>
        <v>201</v>
      </c>
    </row>
    <row r="2582" spans="1:16" ht="128" x14ac:dyDescent="0.2">
      <c r="A2582" s="8" t="s">
        <v>1862</v>
      </c>
      <c r="C2582" s="7" t="s">
        <v>4</v>
      </c>
      <c r="K2582" s="7" t="s">
        <v>3357</v>
      </c>
      <c r="L2582" s="9">
        <v>44992</v>
      </c>
      <c r="M2582" s="13">
        <v>0.56848379629629631</v>
      </c>
      <c r="N2582" s="14">
        <v>202000170591286</v>
      </c>
      <c r="P2582" t="str">
        <f t="shared" si="40"/>
        <v/>
      </c>
    </row>
    <row r="2583" spans="1:16" ht="16" x14ac:dyDescent="0.2">
      <c r="A2583" s="8" t="s">
        <v>3345</v>
      </c>
      <c r="C2583" s="7" t="s">
        <v>2</v>
      </c>
      <c r="D2583" s="7" t="s">
        <v>3411</v>
      </c>
      <c r="E2583" s="7" t="str">
        <f>IF(OR(D2583="", D2583="___"),"", LEFT(D2583,FIND(" &gt;",D2583)-1))</f>
        <v>Qualified Success</v>
      </c>
      <c r="F2583" s="7" t="str">
        <f>IF(OR(E2583="Success",E2583="Qualified Success"),"Current",IF(E2583="Failure",IF(RIGHT(D2583,6)="Future","Future",IF(RIGHT(D2583,10)="Irrelevant","Irrelevant","Current")),""))</f>
        <v>Current</v>
      </c>
      <c r="G2583" s="7" t="str">
        <f>IF(OR(ISBLANK(D2583),D2583="Unclassifiable &gt;"),"",IF(ISNUMBER(SEARCH("Utterance",D2583)),"Utterance",IF(ISNUMBER(SEARCH("Response",D2583)),"Response",IF(ISNUMBER(SEARCH("Interaction",D2583)),"Interaction",IF(ISNUMBER(SEARCH("System",D2583)),"System","")))))</f>
        <v>Response</v>
      </c>
      <c r="H2583" s="7" t="str">
        <f>IF(G2583="Utterance", IF(ISNUMBER(SEARCH("Unrecognized",D2583)), "Unrecognized", IF(ISNUMBER(SEARCH("Mismatched",D2583)), "Mismatched", IF(ISNUMBER(SEARCH("False Positive",D2583)), "False Positive", "Irrelevant"))), "")</f>
        <v/>
      </c>
      <c r="J2583" s="7" t="s">
        <v>213</v>
      </c>
      <c r="K2583" s="7" t="s">
        <v>3357</v>
      </c>
      <c r="L2583" s="9">
        <v>44992</v>
      </c>
      <c r="M2583" s="13">
        <v>0.56876157407407402</v>
      </c>
      <c r="N2583" s="14">
        <v>513003533538115</v>
      </c>
      <c r="O2583" s="7">
        <f>IF(LEN(TRIM($A2583))=0,0,LEN($A2583)-LEN(SUBSTITUTE($A2583," ",""))+1)</f>
        <v>5</v>
      </c>
      <c r="P2583">
        <f t="shared" si="40"/>
        <v>201</v>
      </c>
    </row>
    <row r="2584" spans="1:16" ht="128" x14ac:dyDescent="0.2">
      <c r="A2584" s="8" t="s">
        <v>1862</v>
      </c>
      <c r="C2584" s="7" t="s">
        <v>4</v>
      </c>
      <c r="K2584" s="7" t="s">
        <v>3357</v>
      </c>
      <c r="L2584" s="9">
        <v>44992</v>
      </c>
      <c r="M2584" s="13">
        <v>0.56876157407407402</v>
      </c>
      <c r="N2584" s="14">
        <v>513003533538115</v>
      </c>
      <c r="P2584" t="str">
        <f t="shared" si="40"/>
        <v/>
      </c>
    </row>
    <row r="2585" spans="1:16" ht="16" x14ac:dyDescent="0.2">
      <c r="A2585" s="8" t="s">
        <v>3343</v>
      </c>
      <c r="C2585" s="7" t="s">
        <v>2</v>
      </c>
      <c r="D2585" s="7" t="s">
        <v>3391</v>
      </c>
      <c r="E2585" s="7" t="str">
        <f>IF(OR(D2585="", D2585="___"),"", LEFT(D2585,FIND(" &gt;",D2585)-1))</f>
        <v>Failure</v>
      </c>
      <c r="F2585" s="7" t="str">
        <f>IF(OR(E2585="Success",E2585="Qualified Success"),"Current",IF(E2585="Failure",IF(RIGHT(D2585,6)="Future","Future",IF(RIGHT(D2585,10)="Irrelevant","Irrelevant","Current")),""))</f>
        <v>Current</v>
      </c>
      <c r="G2585" s="7" t="str">
        <f>IF(OR(ISBLANK(D2585),D2585="Unclassifiable &gt;"),"",IF(ISNUMBER(SEARCH("Utterance",D2585)),"Utterance",IF(ISNUMBER(SEARCH("Response",D2585)),"Response",IF(ISNUMBER(SEARCH("Interaction",D2585)),"Interaction",IF(ISNUMBER(SEARCH("System",D2585)),"System","")))))</f>
        <v>Utterance</v>
      </c>
      <c r="H2585" s="7" t="str">
        <f>IF(G2585="Utterance", IF(ISNUMBER(SEARCH("Unrecognized",D2585)), "Unrecognized", IF(ISNUMBER(SEARCH("Mismatched",D2585)), "Mismatched", IF(ISNUMBER(SEARCH("False Positive",D2585)), "False Positive", "Irrelevant"))), "")</f>
        <v>Mismatched</v>
      </c>
      <c r="J2585" s="7" t="s">
        <v>213</v>
      </c>
      <c r="K2585" s="7" t="s">
        <v>3357</v>
      </c>
      <c r="L2585" s="9">
        <v>44992</v>
      </c>
      <c r="M2585" s="13">
        <v>0.56901620370370376</v>
      </c>
      <c r="N2585" s="14">
        <v>513003533538115</v>
      </c>
      <c r="O2585" s="7">
        <f>IF(LEN(TRIM($A2585))=0,0,LEN($A2585)-LEN(SUBSTITUTE($A2585," ",""))+1)</f>
        <v>7</v>
      </c>
      <c r="P2585">
        <f t="shared" si="40"/>
        <v>705</v>
      </c>
    </row>
    <row r="2586" spans="1:16" ht="144" x14ac:dyDescent="0.2">
      <c r="A2586" s="8" t="s">
        <v>272</v>
      </c>
      <c r="C2586" s="7" t="s">
        <v>4</v>
      </c>
      <c r="K2586" s="7" t="s">
        <v>3357</v>
      </c>
      <c r="L2586" s="9">
        <v>44992</v>
      </c>
      <c r="M2586" s="13">
        <v>0.5690277777777778</v>
      </c>
      <c r="N2586" s="14">
        <v>513003533538115</v>
      </c>
      <c r="P2586" t="str">
        <f t="shared" si="40"/>
        <v/>
      </c>
    </row>
    <row r="2587" spans="1:16" ht="16" x14ac:dyDescent="0.2">
      <c r="A2587" s="8" t="s">
        <v>3344</v>
      </c>
      <c r="C2587" s="7" t="s">
        <v>2</v>
      </c>
      <c r="D2587" s="7" t="s">
        <v>3411</v>
      </c>
      <c r="E2587" s="7" t="str">
        <f>IF(OR(D2587="", D2587="___"),"", LEFT(D2587,FIND(" &gt;",D2587)-1))</f>
        <v>Qualified Success</v>
      </c>
      <c r="F2587" s="7" t="str">
        <f>IF(OR(E2587="Success",E2587="Qualified Success"),"Current",IF(E2587="Failure",IF(RIGHT(D2587,6)="Future","Future",IF(RIGHT(D2587,10)="Irrelevant","Irrelevant","Current")),""))</f>
        <v>Current</v>
      </c>
      <c r="G2587" s="7" t="str">
        <f>IF(OR(ISBLANK(D2587),D2587="Unclassifiable &gt;"),"",IF(ISNUMBER(SEARCH("Utterance",D2587)),"Utterance",IF(ISNUMBER(SEARCH("Response",D2587)),"Response",IF(ISNUMBER(SEARCH("Interaction",D2587)),"Interaction",IF(ISNUMBER(SEARCH("System",D2587)),"System","")))))</f>
        <v>Response</v>
      </c>
      <c r="H2587" s="7" t="str">
        <f>IF(G2587="Utterance", IF(ISNUMBER(SEARCH("Unrecognized",D2587)), "Unrecognized", IF(ISNUMBER(SEARCH("Mismatched",D2587)), "Mismatched", IF(ISNUMBER(SEARCH("False Positive",D2587)), "False Positive", "Irrelevant"))), "")</f>
        <v/>
      </c>
      <c r="J2587" s="7" t="s">
        <v>213</v>
      </c>
      <c r="K2587" s="7" t="s">
        <v>3357</v>
      </c>
      <c r="L2587" s="9">
        <v>44992</v>
      </c>
      <c r="M2587" s="13">
        <v>0.56983796296296296</v>
      </c>
      <c r="N2587" s="14">
        <v>513003533538115</v>
      </c>
      <c r="O2587" s="7">
        <f>IF(LEN(TRIM($A2587))=0,0,LEN($A2587)-LEN(SUBSTITUTE($A2587," ",""))+1)</f>
        <v>7</v>
      </c>
      <c r="P2587">
        <f t="shared" si="40"/>
        <v>201</v>
      </c>
    </row>
    <row r="2588" spans="1:16" ht="128" x14ac:dyDescent="0.2">
      <c r="A2588" s="8" t="s">
        <v>1862</v>
      </c>
      <c r="C2588" s="7" t="s">
        <v>4</v>
      </c>
      <c r="K2588" s="7" t="s">
        <v>3357</v>
      </c>
      <c r="L2588" s="9">
        <v>44992</v>
      </c>
      <c r="M2588" s="13">
        <v>0.56983796296296296</v>
      </c>
      <c r="N2588" s="14">
        <v>513003533538115</v>
      </c>
      <c r="P2588" t="str">
        <f t="shared" si="40"/>
        <v/>
      </c>
    </row>
    <row r="2589" spans="1:16" ht="16" x14ac:dyDescent="0.2">
      <c r="A2589" s="8" t="s">
        <v>1915</v>
      </c>
      <c r="C2589" s="7" t="s">
        <v>2</v>
      </c>
      <c r="D2589" s="7" t="s">
        <v>3400</v>
      </c>
      <c r="E2589" s="7" t="str">
        <f>IF(OR(D2589="", D2589="___"),"", LEFT(D2589,FIND(" &gt;",D2589)-1))</f>
        <v>Failure</v>
      </c>
      <c r="F2589" s="7" t="str">
        <f>IF(OR(E2589="Success",E2589="Qualified Success"),"Current",IF(E2589="Failure",IF(RIGHT(D2589,6)="Future","Future",IF(RIGHT(D2589,10)="Irrelevant","Irrelevant","Current")),""))</f>
        <v>Current</v>
      </c>
      <c r="G2589" s="7" t="str">
        <f>IF(OR(ISBLANK(D2589),D2589="Unclassifiable &gt;"),"",IF(ISNUMBER(SEARCH("Utterance",D2589)),"Utterance",IF(ISNUMBER(SEARCH("Response",D2589)),"Response",IF(ISNUMBER(SEARCH("Interaction",D2589)),"Interaction",IF(ISNUMBER(SEARCH("System",D2589)),"System","")))))</f>
        <v>Interaction</v>
      </c>
      <c r="H2589" s="7" t="str">
        <f>IF(G2589="Utterance", IF(ISNUMBER(SEARCH("Unrecognized",D2589)), "Unrecognized", IF(ISNUMBER(SEARCH("Mismatched",D2589)), "Mismatched", IF(ISNUMBER(SEARCH("False Positive",D2589)), "False Positive", "Irrelevant"))), "")</f>
        <v/>
      </c>
      <c r="J2589" s="7" t="s">
        <v>3747</v>
      </c>
      <c r="K2589" s="7" t="s">
        <v>3357</v>
      </c>
      <c r="L2589" s="9">
        <v>44992</v>
      </c>
      <c r="M2589" s="13">
        <v>0.57560185185185186</v>
      </c>
      <c r="N2589" s="14">
        <v>204440003488376</v>
      </c>
      <c r="O2589" s="7">
        <f>IF(LEN(TRIM($A2589))=0,0,LEN($A2589)-LEN(SUBSTITUTE($A2589," ",""))+1)</f>
        <v>8</v>
      </c>
      <c r="P2589">
        <f t="shared" si="40"/>
        <v>412</v>
      </c>
    </row>
    <row r="2590" spans="1:16" ht="48" x14ac:dyDescent="0.2">
      <c r="A2590" s="8" t="s">
        <v>1916</v>
      </c>
      <c r="C2590" s="7" t="s">
        <v>4</v>
      </c>
      <c r="K2590" s="7" t="s">
        <v>3357</v>
      </c>
      <c r="L2590" s="9">
        <v>44992</v>
      </c>
      <c r="M2590" s="13">
        <v>0.5756134259259259</v>
      </c>
      <c r="N2590" s="14">
        <v>204440003488376</v>
      </c>
      <c r="P2590" t="str">
        <f t="shared" si="40"/>
        <v/>
      </c>
    </row>
    <row r="2591" spans="1:16" ht="16" x14ac:dyDescent="0.2">
      <c r="A2591" s="8" t="s">
        <v>1914</v>
      </c>
      <c r="C2591" s="7" t="s">
        <v>2</v>
      </c>
      <c r="D2591" s="7" t="s">
        <v>3391</v>
      </c>
      <c r="E2591" s="7" t="str">
        <f>IF(OR(D2591="", D2591="___"),"", LEFT(D2591,FIND(" &gt;",D2591)-1))</f>
        <v>Failure</v>
      </c>
      <c r="F2591" s="7" t="str">
        <f>IF(OR(E2591="Success",E2591="Qualified Success"),"Current",IF(E2591="Failure",IF(RIGHT(D2591,6)="Future","Future",IF(RIGHT(D2591,10)="Irrelevant","Irrelevant","Current")),""))</f>
        <v>Current</v>
      </c>
      <c r="G2591" s="7" t="str">
        <f>IF(OR(ISBLANK(D2591),D2591="Unclassifiable &gt;"),"",IF(ISNUMBER(SEARCH("Utterance",D2591)),"Utterance",IF(ISNUMBER(SEARCH("Response",D2591)),"Response",IF(ISNUMBER(SEARCH("Interaction",D2591)),"Interaction",IF(ISNUMBER(SEARCH("System",D2591)),"System","")))))</f>
        <v>Utterance</v>
      </c>
      <c r="H2591" s="7" t="str">
        <f>IF(G2591="Utterance", IF(ISNUMBER(SEARCH("Unrecognized",D2591)), "Unrecognized", IF(ISNUMBER(SEARCH("Mismatched",D2591)), "Mismatched", IF(ISNUMBER(SEARCH("False Positive",D2591)), "False Positive", "Irrelevant"))), "")</f>
        <v>Mismatched</v>
      </c>
      <c r="J2591" s="7" t="s">
        <v>3747</v>
      </c>
      <c r="K2591" s="7" t="s">
        <v>3357</v>
      </c>
      <c r="L2591" s="9">
        <v>44992</v>
      </c>
      <c r="M2591" s="13">
        <v>0.57572916666666674</v>
      </c>
      <c r="N2591" s="14">
        <v>204440003488376</v>
      </c>
      <c r="O2591" s="7">
        <f>IF(LEN(TRIM($A2591))=0,0,LEN($A2591)-LEN(SUBSTITUTE($A2591," ",""))+1)</f>
        <v>1</v>
      </c>
      <c r="P2591">
        <f t="shared" si="40"/>
        <v>705</v>
      </c>
    </row>
    <row r="2592" spans="1:16" ht="16" x14ac:dyDescent="0.2">
      <c r="A2592" s="8" t="s">
        <v>1914</v>
      </c>
      <c r="C2592" s="7" t="s">
        <v>2</v>
      </c>
      <c r="D2592" s="7" t="s">
        <v>3389</v>
      </c>
      <c r="E2592" s="7" t="str">
        <f>IF(OR(D2592="", D2592="___"),"", LEFT(D2592,FIND(" &gt;",D2592)-1))</f>
        <v>Success</v>
      </c>
      <c r="F2592" s="7" t="str">
        <f>IF(OR(E2592="Success",E2592="Qualified Success"),"Current",IF(E2592="Failure",IF(RIGHT(D2592,6)="Future","Future",IF(RIGHT(D2592,10)="Irrelevant","Irrelevant","Current")),""))</f>
        <v>Current</v>
      </c>
      <c r="G2592" s="7" t="str">
        <f>IF(OR(ISBLANK(D2592),D2592="Unclassifiable &gt;"),"",IF(ISNUMBER(SEARCH("Utterance",D2592)),"Utterance",IF(ISNUMBER(SEARCH("Response",D2592)),"Response",IF(ISNUMBER(SEARCH("Interaction",D2592)),"Interaction",IF(ISNUMBER(SEARCH("System",D2592)),"System","")))))</f>
        <v/>
      </c>
      <c r="H2592" s="7" t="str">
        <f>IF(G2592="Utterance", IF(ISNUMBER(SEARCH("Unrecognized",D2592)), "Unrecognized", IF(ISNUMBER(SEARCH("Mismatched",D2592)), "Mismatched", IF(ISNUMBER(SEARCH("False Positive",D2592)), "False Positive", "Irrelevant"))), "")</f>
        <v/>
      </c>
      <c r="J2592" s="7" t="s">
        <v>3747</v>
      </c>
      <c r="K2592" s="7" t="s">
        <v>3357</v>
      </c>
      <c r="L2592" s="9">
        <v>44992</v>
      </c>
      <c r="M2592" s="13">
        <v>0.57572916666666674</v>
      </c>
      <c r="N2592" s="14">
        <v>204440003488376</v>
      </c>
      <c r="O2592" s="7">
        <f>IF(LEN(TRIM($A2592))=0,0,LEN($A2592)-LEN(SUBSTITUTE($A2592," ",""))+1)</f>
        <v>1</v>
      </c>
      <c r="P2592">
        <f t="shared" si="40"/>
        <v>3411</v>
      </c>
    </row>
    <row r="2593" spans="1:16" ht="32" x14ac:dyDescent="0.2">
      <c r="A2593" s="8" t="s">
        <v>1917</v>
      </c>
      <c r="C2593" s="7" t="s">
        <v>4</v>
      </c>
      <c r="K2593" s="7" t="s">
        <v>3357</v>
      </c>
      <c r="L2593" s="9">
        <v>44992</v>
      </c>
      <c r="M2593" s="13">
        <v>0.57572916666666674</v>
      </c>
      <c r="N2593" s="14">
        <v>204440003488376</v>
      </c>
      <c r="P2593" t="str">
        <f t="shared" si="40"/>
        <v/>
      </c>
    </row>
    <row r="2594" spans="1:16" ht="32" x14ac:dyDescent="0.2">
      <c r="A2594" s="8" t="s">
        <v>506</v>
      </c>
      <c r="C2594" s="7" t="s">
        <v>4</v>
      </c>
      <c r="K2594" s="7" t="s">
        <v>3357</v>
      </c>
      <c r="L2594" s="9">
        <v>44992</v>
      </c>
      <c r="M2594" s="13">
        <v>0.57572916666666674</v>
      </c>
      <c r="N2594" s="14">
        <v>204440003488376</v>
      </c>
      <c r="P2594" t="str">
        <f t="shared" si="40"/>
        <v/>
      </c>
    </row>
    <row r="2595" spans="1:16" ht="16" x14ac:dyDescent="0.2">
      <c r="A2595" s="8" t="s">
        <v>2462</v>
      </c>
      <c r="C2595" s="7" t="s">
        <v>2</v>
      </c>
      <c r="D2595" s="7" t="s">
        <v>3389</v>
      </c>
      <c r="E2595" s="7" t="str">
        <f>IF(OR(D2595="", D2595="___"),"", LEFT(D2595,FIND(" &gt;",D2595)-1))</f>
        <v>Success</v>
      </c>
      <c r="F2595" s="7" t="str">
        <f>IF(OR(E2595="Success",E2595="Qualified Success"),"Current",IF(E2595="Failure",IF(RIGHT(D2595,6)="Future","Future",IF(RIGHT(D2595,10)="Irrelevant","Irrelevant","Current")),""))</f>
        <v>Current</v>
      </c>
      <c r="G2595" s="7" t="str">
        <f>IF(OR(ISBLANK(D2595),D2595="Unclassifiable &gt;"),"",IF(ISNUMBER(SEARCH("Utterance",D2595)),"Utterance",IF(ISNUMBER(SEARCH("Response",D2595)),"Response",IF(ISNUMBER(SEARCH("Interaction",D2595)),"Interaction",IF(ISNUMBER(SEARCH("System",D2595)),"System","")))))</f>
        <v/>
      </c>
      <c r="H2595" s="7" t="str">
        <f>IF(G2595="Utterance", IF(ISNUMBER(SEARCH("Unrecognized",D2595)), "Unrecognized", IF(ISNUMBER(SEARCH("Mismatched",D2595)), "Mismatched", IF(ISNUMBER(SEARCH("False Positive",D2595)), "False Positive", "Irrelevant"))), "")</f>
        <v/>
      </c>
      <c r="J2595" s="7" t="s">
        <v>3741</v>
      </c>
      <c r="K2595" s="7" t="s">
        <v>3357</v>
      </c>
      <c r="L2595" s="9">
        <v>44992</v>
      </c>
      <c r="M2595" s="13">
        <v>0.57638888888888895</v>
      </c>
      <c r="N2595" s="14">
        <v>204440003507451</v>
      </c>
      <c r="O2595" s="7">
        <f>IF(LEN(TRIM($A2595))=0,0,LEN($A2595)-LEN(SUBSTITUTE($A2595," ",""))+1)</f>
        <v>5</v>
      </c>
      <c r="P2595">
        <f t="shared" si="40"/>
        <v>3411</v>
      </c>
    </row>
    <row r="2596" spans="1:16" ht="144" x14ac:dyDescent="0.2">
      <c r="A2596" s="8" t="s">
        <v>250</v>
      </c>
      <c r="C2596" s="7" t="s">
        <v>4</v>
      </c>
      <c r="K2596" s="7" t="s">
        <v>3357</v>
      </c>
      <c r="L2596" s="9">
        <v>44992</v>
      </c>
      <c r="M2596" s="13">
        <v>0.57640046296296299</v>
      </c>
      <c r="N2596" s="14">
        <v>204440003507451</v>
      </c>
      <c r="P2596" t="str">
        <f t="shared" si="40"/>
        <v/>
      </c>
    </row>
    <row r="2597" spans="1:16" ht="16" x14ac:dyDescent="0.2">
      <c r="A2597" s="8" t="s">
        <v>2117</v>
      </c>
      <c r="C2597" s="7" t="s">
        <v>2</v>
      </c>
      <c r="D2597" s="7" t="s">
        <v>3389</v>
      </c>
      <c r="E2597" s="7" t="str">
        <f>IF(OR(D2597="", D2597="___"),"", LEFT(D2597,FIND(" &gt;",D2597)-1))</f>
        <v>Success</v>
      </c>
      <c r="F2597" s="7" t="str">
        <f>IF(OR(E2597="Success",E2597="Qualified Success"),"Current",IF(E2597="Failure",IF(RIGHT(D2597,6)="Future","Future",IF(RIGHT(D2597,10)="Irrelevant","Irrelevant","Current")),""))</f>
        <v>Current</v>
      </c>
      <c r="G2597" s="7" t="str">
        <f>IF(OR(ISBLANK(D2597),D2597="Unclassifiable &gt;"),"",IF(ISNUMBER(SEARCH("Utterance",D2597)),"Utterance",IF(ISNUMBER(SEARCH("Response",D2597)),"Response",IF(ISNUMBER(SEARCH("Interaction",D2597)),"Interaction",IF(ISNUMBER(SEARCH("System",D2597)),"System","")))))</f>
        <v/>
      </c>
      <c r="H2597" s="7" t="str">
        <f>IF(G2597="Utterance", IF(ISNUMBER(SEARCH("Unrecognized",D2597)), "Unrecognized", IF(ISNUMBER(SEARCH("Mismatched",D2597)), "Mismatched", IF(ISNUMBER(SEARCH("False Positive",D2597)), "False Positive", "Irrelevant"))), "")</f>
        <v/>
      </c>
      <c r="J2597" s="7" t="s">
        <v>3755</v>
      </c>
      <c r="K2597" s="7" t="s">
        <v>3357</v>
      </c>
      <c r="L2597" s="9">
        <v>44992</v>
      </c>
      <c r="M2597" s="13">
        <v>0.57724537037037038</v>
      </c>
      <c r="N2597" s="14">
        <v>204440003495202</v>
      </c>
      <c r="O2597" s="7">
        <f>IF(LEN(TRIM($A2597))=0,0,LEN($A2597)-LEN(SUBSTITUTE($A2597," ",""))+1)</f>
        <v>5</v>
      </c>
      <c r="P2597">
        <f t="shared" si="40"/>
        <v>3411</v>
      </c>
    </row>
    <row r="2598" spans="1:16" ht="48" x14ac:dyDescent="0.2">
      <c r="A2598" s="8" t="s">
        <v>386</v>
      </c>
      <c r="C2598" s="7" t="s">
        <v>4</v>
      </c>
      <c r="K2598" s="7" t="s">
        <v>3357</v>
      </c>
      <c r="L2598" s="9">
        <v>44992</v>
      </c>
      <c r="M2598" s="13">
        <v>0.57725694444444442</v>
      </c>
      <c r="N2598" s="14">
        <v>204440003495202</v>
      </c>
      <c r="P2598" t="str">
        <f t="shared" si="40"/>
        <v/>
      </c>
    </row>
    <row r="2599" spans="1:16" ht="16" x14ac:dyDescent="0.2">
      <c r="A2599" s="8" t="s">
        <v>302</v>
      </c>
      <c r="B2599" s="7" t="s">
        <v>3487</v>
      </c>
      <c r="C2599" s="7" t="s">
        <v>2</v>
      </c>
      <c r="D2599" s="7" t="s">
        <v>3389</v>
      </c>
      <c r="E2599" s="7" t="str">
        <f>IF(OR(D2599="", D2599="___"),"", LEFT(D2599,FIND(" &gt;",D2599)-1))</f>
        <v>Success</v>
      </c>
      <c r="F2599" s="7" t="str">
        <f>IF(OR(E2599="Success",E2599="Qualified Success"),"Current",IF(E2599="Failure",IF(RIGHT(D2599,6)="Future","Future",IF(RIGHT(D2599,10)="Irrelevant","Irrelevant","Current")),""))</f>
        <v>Current</v>
      </c>
      <c r="G2599" s="7" t="str">
        <f>IF(OR(ISBLANK(D2599),D2599="Unclassifiable &gt;"),"",IF(ISNUMBER(SEARCH("Utterance",D2599)),"Utterance",IF(ISNUMBER(SEARCH("Response",D2599)),"Response",IF(ISNUMBER(SEARCH("Interaction",D2599)),"Interaction",IF(ISNUMBER(SEARCH("System",D2599)),"System","")))))</f>
        <v/>
      </c>
      <c r="H2599" s="7" t="str">
        <f>IF(G2599="Utterance", IF(ISNUMBER(SEARCH("Unrecognized",D2599)), "Unrecognized", IF(ISNUMBER(SEARCH("Mismatched",D2599)), "Mismatched", IF(ISNUMBER(SEARCH("False Positive",D2599)), "False Positive", "Irrelevant"))), "")</f>
        <v/>
      </c>
      <c r="J2599" s="7" t="s">
        <v>3428</v>
      </c>
      <c r="K2599" s="7" t="s">
        <v>3357</v>
      </c>
      <c r="L2599" s="9">
        <v>44992</v>
      </c>
      <c r="M2599" s="13">
        <v>0.58303240740740747</v>
      </c>
      <c r="N2599" s="14">
        <v>204440003495282</v>
      </c>
      <c r="O2599" s="7">
        <f>IF(LEN(TRIM($A2599))=0,0,LEN($A2599)-LEN(SUBSTITUTE($A2599," ",""))+1)</f>
        <v>3</v>
      </c>
      <c r="P2599">
        <f t="shared" si="40"/>
        <v>3411</v>
      </c>
    </row>
    <row r="2600" spans="1:16" ht="64" x14ac:dyDescent="0.2">
      <c r="A2600" s="8" t="s">
        <v>220</v>
      </c>
      <c r="C2600" s="7" t="s">
        <v>4</v>
      </c>
      <c r="K2600" s="7" t="s">
        <v>3357</v>
      </c>
      <c r="L2600" s="9">
        <v>44992</v>
      </c>
      <c r="M2600" s="13">
        <v>0.58303240740740747</v>
      </c>
      <c r="N2600" s="14">
        <v>204440003495282</v>
      </c>
      <c r="P2600" t="str">
        <f t="shared" si="40"/>
        <v/>
      </c>
    </row>
    <row r="2601" spans="1:16" ht="16" x14ac:dyDescent="0.2">
      <c r="A2601" s="8" t="s">
        <v>302</v>
      </c>
      <c r="B2601" s="7" t="s">
        <v>3487</v>
      </c>
      <c r="C2601" s="7" t="s">
        <v>2</v>
      </c>
      <c r="D2601" s="7" t="s">
        <v>3389</v>
      </c>
      <c r="E2601" s="7" t="str">
        <f>IF(OR(D2601="", D2601="___"),"", LEFT(D2601,FIND(" &gt;",D2601)-1))</f>
        <v>Success</v>
      </c>
      <c r="F2601" s="7" t="str">
        <f>IF(OR(E2601="Success",E2601="Qualified Success"),"Current",IF(E2601="Failure",IF(RIGHT(D2601,6)="Future","Future",IF(RIGHT(D2601,10)="Irrelevant","Irrelevant","Current")),""))</f>
        <v>Current</v>
      </c>
      <c r="G2601" s="7" t="str">
        <f>IF(OR(ISBLANK(D2601),D2601="Unclassifiable &gt;"),"",IF(ISNUMBER(SEARCH("Utterance",D2601)),"Utterance",IF(ISNUMBER(SEARCH("Response",D2601)),"Response",IF(ISNUMBER(SEARCH("Interaction",D2601)),"Interaction",IF(ISNUMBER(SEARCH("System",D2601)),"System","")))))</f>
        <v/>
      </c>
      <c r="H2601" s="7" t="str">
        <f>IF(G2601="Utterance", IF(ISNUMBER(SEARCH("Unrecognized",D2601)), "Unrecognized", IF(ISNUMBER(SEARCH("Mismatched",D2601)), "Mismatched", IF(ISNUMBER(SEARCH("False Positive",D2601)), "False Positive", "Irrelevant"))), "")</f>
        <v/>
      </c>
      <c r="J2601" s="7" t="s">
        <v>3428</v>
      </c>
      <c r="K2601" s="7" t="s">
        <v>3357</v>
      </c>
      <c r="L2601" s="9">
        <v>44992</v>
      </c>
      <c r="M2601" s="13">
        <v>0.58317129629629627</v>
      </c>
      <c r="N2601" s="14">
        <v>513003222901915</v>
      </c>
      <c r="O2601" s="7">
        <f>IF(LEN(TRIM($A2601))=0,0,LEN($A2601)-LEN(SUBSTITUTE($A2601," ",""))+1)</f>
        <v>3</v>
      </c>
      <c r="P2601">
        <f t="shared" si="40"/>
        <v>3411</v>
      </c>
    </row>
    <row r="2602" spans="1:16" ht="64" x14ac:dyDescent="0.2">
      <c r="A2602" s="8" t="s">
        <v>220</v>
      </c>
      <c r="C2602" s="7" t="s">
        <v>4</v>
      </c>
      <c r="K2602" s="7" t="s">
        <v>3357</v>
      </c>
      <c r="L2602" s="9">
        <v>44992</v>
      </c>
      <c r="M2602" s="13">
        <v>0.58317129629629627</v>
      </c>
      <c r="N2602" s="14">
        <v>513003222901915</v>
      </c>
      <c r="P2602" t="str">
        <f t="shared" si="40"/>
        <v/>
      </c>
    </row>
    <row r="2603" spans="1:16" ht="16" x14ac:dyDescent="0.2">
      <c r="A2603" s="8" t="s">
        <v>3267</v>
      </c>
      <c r="C2603" s="7" t="s">
        <v>2</v>
      </c>
      <c r="D2603" s="7" t="s">
        <v>3389</v>
      </c>
      <c r="E2603" s="7" t="str">
        <f>IF(OR(D2603="", D2603="___"),"", LEFT(D2603,FIND(" &gt;",D2603)-1))</f>
        <v>Success</v>
      </c>
      <c r="F2603" s="7" t="str">
        <f>IF(OR(E2603="Success",E2603="Qualified Success"),"Current",IF(E2603="Failure",IF(RIGHT(D2603,6)="Future","Future",IF(RIGHT(D2603,10)="Irrelevant","Irrelevant","Current")),""))</f>
        <v>Current</v>
      </c>
      <c r="G2603" s="7" t="str">
        <f>IF(OR(ISBLANK(D2603),D2603="Unclassifiable &gt;"),"",IF(ISNUMBER(SEARCH("Utterance",D2603)),"Utterance",IF(ISNUMBER(SEARCH("Response",D2603)),"Response",IF(ISNUMBER(SEARCH("Interaction",D2603)),"Interaction",IF(ISNUMBER(SEARCH("System",D2603)),"System","")))))</f>
        <v/>
      </c>
      <c r="H2603" s="7" t="str">
        <f>IF(G2603="Utterance", IF(ISNUMBER(SEARCH("Unrecognized",D2603)), "Unrecognized", IF(ISNUMBER(SEARCH("Mismatched",D2603)), "Mismatched", IF(ISNUMBER(SEARCH("False Positive",D2603)), "False Positive", "Irrelevant"))), "")</f>
        <v/>
      </c>
      <c r="J2603" s="7" t="s">
        <v>3434</v>
      </c>
      <c r="K2603" s="7" t="s">
        <v>3357</v>
      </c>
      <c r="L2603" s="9">
        <v>44992</v>
      </c>
      <c r="M2603" s="13">
        <v>0.58526620370370364</v>
      </c>
      <c r="N2603" s="14">
        <v>513003222901915</v>
      </c>
      <c r="O2603" s="7">
        <f>IF(LEN(TRIM($A2603))=0,0,LEN($A2603)-LEN(SUBSTITUTE($A2603," ",""))+1)</f>
        <v>2</v>
      </c>
      <c r="P2603">
        <f t="shared" si="40"/>
        <v>3411</v>
      </c>
    </row>
    <row r="2604" spans="1:16" ht="112" x14ac:dyDescent="0.2">
      <c r="A2604" s="8" t="s">
        <v>298</v>
      </c>
      <c r="C2604" s="7" t="s">
        <v>4</v>
      </c>
      <c r="K2604" s="7" t="s">
        <v>3357</v>
      </c>
      <c r="L2604" s="9">
        <v>44992</v>
      </c>
      <c r="M2604" s="13">
        <v>0.58526620370370364</v>
      </c>
      <c r="N2604" s="14">
        <v>513003222901915</v>
      </c>
      <c r="P2604" t="str">
        <f t="shared" si="40"/>
        <v/>
      </c>
    </row>
    <row r="2605" spans="1:16" ht="16" x14ac:dyDescent="0.2">
      <c r="A2605" s="8" t="s">
        <v>259</v>
      </c>
      <c r="B2605" s="7" t="s">
        <v>3487</v>
      </c>
      <c r="C2605" s="7" t="s">
        <v>2</v>
      </c>
      <c r="D2605" s="7" t="s">
        <v>3389</v>
      </c>
      <c r="E2605" s="7" t="str">
        <f>IF(OR(D2605="", D2605="___"),"", LEFT(D2605,FIND(" &gt;",D2605)-1))</f>
        <v>Success</v>
      </c>
      <c r="F2605" s="7" t="str">
        <f>IF(OR(E2605="Success",E2605="Qualified Success"),"Current",IF(E2605="Failure",IF(RIGHT(D2605,6)="Future","Future",IF(RIGHT(D2605,10)="Irrelevant","Irrelevant","Current")),""))</f>
        <v>Current</v>
      </c>
      <c r="G2605" s="7" t="str">
        <f>IF(OR(ISBLANK(D2605),D2605="Unclassifiable &gt;"),"",IF(ISNUMBER(SEARCH("Utterance",D2605)),"Utterance",IF(ISNUMBER(SEARCH("Response",D2605)),"Response",IF(ISNUMBER(SEARCH("Interaction",D2605)),"Interaction",IF(ISNUMBER(SEARCH("System",D2605)),"System","")))))</f>
        <v/>
      </c>
      <c r="H2605" s="7" t="str">
        <f>IF(G2605="Utterance", IF(ISNUMBER(SEARCH("Unrecognized",D2605)), "Unrecognized", IF(ISNUMBER(SEARCH("Mismatched",D2605)), "Mismatched", IF(ISNUMBER(SEARCH("False Positive",D2605)), "False Positive", "Irrelevant"))), "")</f>
        <v/>
      </c>
      <c r="J2605" s="7" t="s">
        <v>3743</v>
      </c>
      <c r="K2605" s="7" t="s">
        <v>3357</v>
      </c>
      <c r="L2605" s="9">
        <v>44992</v>
      </c>
      <c r="M2605" s="13">
        <v>0.58870370370370373</v>
      </c>
      <c r="N2605" s="14">
        <v>204440003499425</v>
      </c>
      <c r="O2605" s="7">
        <f>IF(LEN(TRIM($A2605))=0,0,LEN($A2605)-LEN(SUBSTITUTE($A2605," ",""))+1)</f>
        <v>4</v>
      </c>
      <c r="P2605">
        <f t="shared" si="40"/>
        <v>3411</v>
      </c>
    </row>
    <row r="2606" spans="1:16" ht="224" x14ac:dyDescent="0.2">
      <c r="A2606" s="8" t="s">
        <v>3563</v>
      </c>
      <c r="C2606" s="7" t="s">
        <v>4</v>
      </c>
      <c r="K2606" s="7" t="s">
        <v>3357</v>
      </c>
      <c r="L2606" s="9">
        <v>44992</v>
      </c>
      <c r="M2606" s="13">
        <v>0.58873842592592596</v>
      </c>
      <c r="N2606" s="14">
        <v>204440003499425</v>
      </c>
      <c r="P2606" t="str">
        <f t="shared" si="40"/>
        <v/>
      </c>
    </row>
    <row r="2607" spans="1:16" ht="16" x14ac:dyDescent="0.2">
      <c r="A2607" s="8" t="s">
        <v>445</v>
      </c>
      <c r="C2607" s="7" t="s">
        <v>2</v>
      </c>
      <c r="D2607" s="7" t="s">
        <v>3389</v>
      </c>
      <c r="E2607" s="7" t="str">
        <f>IF(OR(D2607="", D2607="___"),"", LEFT(D2607,FIND(" &gt;",D2607)-1))</f>
        <v>Success</v>
      </c>
      <c r="F2607" s="7" t="str">
        <f>IF(OR(E2607="Success",E2607="Qualified Success"),"Current",IF(E2607="Failure",IF(RIGHT(D2607,6)="Future","Future",IF(RIGHT(D2607,10)="Irrelevant","Irrelevant","Current")),""))</f>
        <v>Current</v>
      </c>
      <c r="G2607" s="7" t="str">
        <f>IF(OR(ISBLANK(D2607),D2607="Unclassifiable &gt;"),"",IF(ISNUMBER(SEARCH("Utterance",D2607)),"Utterance",IF(ISNUMBER(SEARCH("Response",D2607)),"Response",IF(ISNUMBER(SEARCH("Interaction",D2607)),"Interaction",IF(ISNUMBER(SEARCH("System",D2607)),"System","")))))</f>
        <v/>
      </c>
      <c r="H2607" s="7" t="str">
        <f>IF(G2607="Utterance", IF(ISNUMBER(SEARCH("Unrecognized",D2607)), "Unrecognized", IF(ISNUMBER(SEARCH("Mismatched",D2607)), "Mismatched", IF(ISNUMBER(SEARCH("False Positive",D2607)), "False Positive", "Irrelevant"))), "")</f>
        <v/>
      </c>
      <c r="J2607" s="7" t="s">
        <v>3743</v>
      </c>
      <c r="K2607" s="7" t="s">
        <v>3357</v>
      </c>
      <c r="L2607" s="9">
        <v>44992</v>
      </c>
      <c r="M2607" s="13">
        <v>0.58921296296296299</v>
      </c>
      <c r="N2607" s="14">
        <v>204440003499425</v>
      </c>
      <c r="O2607" s="7">
        <f>IF(LEN(TRIM($A2607))=0,0,LEN($A2607)-LEN(SUBSTITUTE($A2607," ",""))+1)</f>
        <v>3</v>
      </c>
      <c r="P2607">
        <f t="shared" si="40"/>
        <v>3411</v>
      </c>
    </row>
    <row r="2608" spans="1:16" ht="112" x14ac:dyDescent="0.2">
      <c r="A2608" s="8" t="s">
        <v>2247</v>
      </c>
      <c r="C2608" s="7" t="s">
        <v>4</v>
      </c>
      <c r="K2608" s="7" t="s">
        <v>3357</v>
      </c>
      <c r="L2608" s="9">
        <v>44992</v>
      </c>
      <c r="M2608" s="13">
        <v>0.58921296296296299</v>
      </c>
      <c r="N2608" s="14">
        <v>204440003499425</v>
      </c>
      <c r="P2608" t="str">
        <f t="shared" si="40"/>
        <v/>
      </c>
    </row>
    <row r="2609" spans="1:16" ht="16" x14ac:dyDescent="0.2">
      <c r="A2609" s="8" t="s">
        <v>444</v>
      </c>
      <c r="C2609" s="7" t="s">
        <v>2</v>
      </c>
      <c r="D2609" s="7" t="s">
        <v>3389</v>
      </c>
      <c r="E2609" s="7" t="str">
        <f>IF(OR(D2609="", D2609="___"),"", LEFT(D2609,FIND(" &gt;",D2609)-1))</f>
        <v>Success</v>
      </c>
      <c r="F2609" s="7" t="str">
        <f>IF(OR(E2609="Success",E2609="Qualified Success"),"Current",IF(E2609="Failure",IF(RIGHT(D2609,6)="Future","Future",IF(RIGHT(D2609,10)="Irrelevant","Irrelevant","Current")),""))</f>
        <v>Current</v>
      </c>
      <c r="G2609" s="7" t="str">
        <f>IF(OR(ISBLANK(D2609),D2609="Unclassifiable &gt;"),"",IF(ISNUMBER(SEARCH("Utterance",D2609)),"Utterance",IF(ISNUMBER(SEARCH("Response",D2609)),"Response",IF(ISNUMBER(SEARCH("Interaction",D2609)),"Interaction",IF(ISNUMBER(SEARCH("System",D2609)),"System","")))))</f>
        <v/>
      </c>
      <c r="H2609" s="7" t="str">
        <f>IF(G2609="Utterance", IF(ISNUMBER(SEARCH("Unrecognized",D2609)), "Unrecognized", IF(ISNUMBER(SEARCH("Mismatched",D2609)), "Mismatched", IF(ISNUMBER(SEARCH("False Positive",D2609)), "False Positive", "Irrelevant"))), "")</f>
        <v/>
      </c>
      <c r="J2609" s="7" t="s">
        <v>3743</v>
      </c>
      <c r="K2609" s="7" t="s">
        <v>3357</v>
      </c>
      <c r="L2609" s="9">
        <v>44992</v>
      </c>
      <c r="M2609" s="13">
        <v>0.58931712962962968</v>
      </c>
      <c r="N2609" s="14">
        <v>204440003499425</v>
      </c>
      <c r="O2609" s="7">
        <f>IF(LEN(TRIM($A2609))=0,0,LEN($A2609)-LEN(SUBSTITUTE($A2609," ",""))+1)</f>
        <v>6</v>
      </c>
      <c r="P2609">
        <f t="shared" si="40"/>
        <v>3411</v>
      </c>
    </row>
    <row r="2610" spans="1:16" ht="208" x14ac:dyDescent="0.2">
      <c r="A2610" s="8" t="s">
        <v>3564</v>
      </c>
      <c r="C2610" s="7" t="s">
        <v>4</v>
      </c>
      <c r="K2610" s="7" t="s">
        <v>3357</v>
      </c>
      <c r="L2610" s="9">
        <v>44992</v>
      </c>
      <c r="M2610" s="13">
        <v>0.58932870370370372</v>
      </c>
      <c r="N2610" s="14">
        <v>204440003499425</v>
      </c>
      <c r="P2610" t="str">
        <f t="shared" si="40"/>
        <v/>
      </c>
    </row>
    <row r="2611" spans="1:16" ht="16" x14ac:dyDescent="0.2">
      <c r="A2611" s="8" t="s">
        <v>2062</v>
      </c>
      <c r="C2611" s="7" t="s">
        <v>2</v>
      </c>
      <c r="D2611" s="7" t="s">
        <v>3389</v>
      </c>
      <c r="E2611" s="7" t="str">
        <f>IF(OR(D2611="", D2611="___"),"", LEFT(D2611,FIND(" &gt;",D2611)-1))</f>
        <v>Success</v>
      </c>
      <c r="F2611" s="7" t="str">
        <f>IF(OR(E2611="Success",E2611="Qualified Success"),"Current",IF(E2611="Failure",IF(RIGHT(D2611,6)="Future","Future",IF(RIGHT(D2611,10)="Irrelevant","Irrelevant","Current")),""))</f>
        <v>Current</v>
      </c>
      <c r="G2611" s="7" t="str">
        <f>IF(OR(ISBLANK(D2611),D2611="Unclassifiable &gt;"),"",IF(ISNUMBER(SEARCH("Utterance",D2611)),"Utterance",IF(ISNUMBER(SEARCH("Response",D2611)),"Response",IF(ISNUMBER(SEARCH("Interaction",D2611)),"Interaction",IF(ISNUMBER(SEARCH("System",D2611)),"System","")))))</f>
        <v/>
      </c>
      <c r="H2611" s="7" t="str">
        <f>IF(G2611="Utterance", IF(ISNUMBER(SEARCH("Unrecognized",D2611)), "Unrecognized", IF(ISNUMBER(SEARCH("Mismatched",D2611)), "Mismatched", IF(ISNUMBER(SEARCH("False Positive",D2611)), "False Positive", "Irrelevant"))), "")</f>
        <v/>
      </c>
      <c r="J2611" s="7" t="s">
        <v>3741</v>
      </c>
      <c r="K2611" s="7" t="s">
        <v>3357</v>
      </c>
      <c r="L2611" s="9">
        <v>44992</v>
      </c>
      <c r="M2611" s="13">
        <v>0.5935879629629629</v>
      </c>
      <c r="N2611" s="14">
        <v>202000687483736</v>
      </c>
      <c r="O2611" s="7">
        <f>IF(LEN(TRIM($A2611))=0,0,LEN($A2611)-LEN(SUBSTITUTE($A2611," ",""))+1)</f>
        <v>3</v>
      </c>
      <c r="P2611">
        <f t="shared" si="40"/>
        <v>3411</v>
      </c>
    </row>
    <row r="2612" spans="1:16" ht="144" x14ac:dyDescent="0.2">
      <c r="A2612" s="8" t="s">
        <v>250</v>
      </c>
      <c r="C2612" s="7" t="s">
        <v>4</v>
      </c>
      <c r="K2612" s="7" t="s">
        <v>3357</v>
      </c>
      <c r="L2612" s="9">
        <v>44992</v>
      </c>
      <c r="M2612" s="13">
        <v>0.59361111111111109</v>
      </c>
      <c r="N2612" s="14">
        <v>202000687483736</v>
      </c>
      <c r="P2612" t="str">
        <f t="shared" si="40"/>
        <v/>
      </c>
    </row>
    <row r="2613" spans="1:16" ht="32" x14ac:dyDescent="0.2">
      <c r="A2613" s="8" t="s">
        <v>3026</v>
      </c>
      <c r="C2613" s="7" t="s">
        <v>2</v>
      </c>
      <c r="D2613" s="7" t="s">
        <v>3411</v>
      </c>
      <c r="E2613" s="7" t="str">
        <f>IF(OR(D2613="", D2613="___"),"", LEFT(D2613,FIND(" &gt;",D2613)-1))</f>
        <v>Qualified Success</v>
      </c>
      <c r="F2613" s="7" t="str">
        <f>IF(OR(E2613="Success",E2613="Qualified Success"),"Current",IF(E2613="Failure",IF(RIGHT(D2613,6)="Future","Future",IF(RIGHT(D2613,10)="Irrelevant","Irrelevant","Current")),""))</f>
        <v>Current</v>
      </c>
      <c r="G2613" s="7" t="str">
        <f>IF(OR(ISBLANK(D2613),D2613="Unclassifiable &gt;"),"",IF(ISNUMBER(SEARCH("Utterance",D2613)),"Utterance",IF(ISNUMBER(SEARCH("Response",D2613)),"Response",IF(ISNUMBER(SEARCH("Interaction",D2613)),"Interaction",IF(ISNUMBER(SEARCH("System",D2613)),"System","")))))</f>
        <v>Response</v>
      </c>
      <c r="H2613" s="7" t="str">
        <f>IF(G2613="Utterance", IF(ISNUMBER(SEARCH("Unrecognized",D2613)), "Unrecognized", IF(ISNUMBER(SEARCH("Mismatched",D2613)), "Mismatched", IF(ISNUMBER(SEARCH("False Positive",D2613)), "False Positive", "Irrelevant"))), "")</f>
        <v/>
      </c>
      <c r="J2613" s="7" t="s">
        <v>213</v>
      </c>
      <c r="K2613" s="7" t="s">
        <v>3357</v>
      </c>
      <c r="L2613" s="9">
        <v>44992</v>
      </c>
      <c r="M2613" s="13">
        <v>0.59501157407407412</v>
      </c>
      <c r="N2613" s="14">
        <v>202000923956974</v>
      </c>
      <c r="O2613" s="7">
        <f>IF(LEN(TRIM($A2613))=0,0,LEN($A2613)-LEN(SUBSTITUTE($A2613," ",""))+1)</f>
        <v>40</v>
      </c>
      <c r="P2613">
        <f t="shared" si="40"/>
        <v>201</v>
      </c>
    </row>
    <row r="2614" spans="1:16" ht="112" x14ac:dyDescent="0.2">
      <c r="A2614" s="8" t="s">
        <v>1843</v>
      </c>
      <c r="C2614" s="7" t="s">
        <v>4</v>
      </c>
      <c r="K2614" s="7" t="s">
        <v>3357</v>
      </c>
      <c r="L2614" s="9">
        <v>44992</v>
      </c>
      <c r="M2614" s="13">
        <v>0.59501157407407412</v>
      </c>
      <c r="N2614" s="14">
        <v>202000923956974</v>
      </c>
      <c r="P2614" t="str">
        <f t="shared" si="40"/>
        <v/>
      </c>
    </row>
    <row r="2615" spans="1:16" ht="16" x14ac:dyDescent="0.2">
      <c r="A2615" s="8" t="s">
        <v>2067</v>
      </c>
      <c r="C2615" s="7" t="s">
        <v>2</v>
      </c>
      <c r="D2615" s="7" t="s">
        <v>3389</v>
      </c>
      <c r="E2615" s="7" t="str">
        <f>IF(OR(D2615="", D2615="___"),"", LEFT(D2615,FIND(" &gt;",D2615)-1))</f>
        <v>Success</v>
      </c>
      <c r="F2615" s="7" t="str">
        <f>IF(OR(E2615="Success",E2615="Qualified Success"),"Current",IF(E2615="Failure",IF(RIGHT(D2615,6)="Future","Future",IF(RIGHT(D2615,10)="Irrelevant","Irrelevant","Current")),""))</f>
        <v>Current</v>
      </c>
      <c r="G2615" s="7" t="str">
        <f>IF(OR(ISBLANK(D2615),D2615="Unclassifiable &gt;"),"",IF(ISNUMBER(SEARCH("Utterance",D2615)),"Utterance",IF(ISNUMBER(SEARCH("Response",D2615)),"Response",IF(ISNUMBER(SEARCH("Interaction",D2615)),"Interaction",IF(ISNUMBER(SEARCH("System",D2615)),"System","")))))</f>
        <v/>
      </c>
      <c r="H2615" s="7" t="str">
        <f>IF(G2615="Utterance", IF(ISNUMBER(SEARCH("Unrecognized",D2615)), "Unrecognized", IF(ISNUMBER(SEARCH("Mismatched",D2615)), "Mismatched", IF(ISNUMBER(SEARCH("False Positive",D2615)), "False Positive", "Irrelevant"))), "")</f>
        <v/>
      </c>
      <c r="J2615" s="7" t="s">
        <v>3756</v>
      </c>
      <c r="K2615" s="7" t="s">
        <v>3357</v>
      </c>
      <c r="L2615" s="9">
        <v>44992</v>
      </c>
      <c r="M2615" s="13">
        <v>0.60174768518518518</v>
      </c>
      <c r="N2615" s="14">
        <v>204440003493379</v>
      </c>
      <c r="O2615" s="7">
        <f>IF(LEN(TRIM($A2615))=0,0,LEN($A2615)-LEN(SUBSTITUTE($A2615," ",""))+1)</f>
        <v>5</v>
      </c>
      <c r="P2615">
        <f t="shared" si="40"/>
        <v>3411</v>
      </c>
    </row>
    <row r="2616" spans="1:16" ht="16" x14ac:dyDescent="0.2">
      <c r="A2616" s="8" t="s">
        <v>302</v>
      </c>
      <c r="B2616" s="7" t="s">
        <v>3487</v>
      </c>
      <c r="C2616" s="7" t="s">
        <v>2</v>
      </c>
      <c r="D2616" s="7" t="s">
        <v>3389</v>
      </c>
      <c r="E2616" s="7" t="str">
        <f>IF(OR(D2616="", D2616="___"),"", LEFT(D2616,FIND(" &gt;",D2616)-1))</f>
        <v>Success</v>
      </c>
      <c r="F2616" s="7" t="str">
        <f>IF(OR(E2616="Success",E2616="Qualified Success"),"Current",IF(E2616="Failure",IF(RIGHT(D2616,6)="Future","Future",IF(RIGHT(D2616,10)="Irrelevant","Irrelevant","Current")),""))</f>
        <v>Current</v>
      </c>
      <c r="G2616" s="7" t="str">
        <f>IF(OR(ISBLANK(D2616),D2616="Unclassifiable &gt;"),"",IF(ISNUMBER(SEARCH("Utterance",D2616)),"Utterance",IF(ISNUMBER(SEARCH("Response",D2616)),"Response",IF(ISNUMBER(SEARCH("Interaction",D2616)),"Interaction",IF(ISNUMBER(SEARCH("System",D2616)),"System","")))))</f>
        <v/>
      </c>
      <c r="H2616" s="7" t="str">
        <f>IF(G2616="Utterance", IF(ISNUMBER(SEARCH("Unrecognized",D2616)), "Unrecognized", IF(ISNUMBER(SEARCH("Mismatched",D2616)), "Mismatched", IF(ISNUMBER(SEARCH("False Positive",D2616)), "False Positive", "Irrelevant"))), "")</f>
        <v/>
      </c>
      <c r="J2616" s="7" t="s">
        <v>3428</v>
      </c>
      <c r="K2616" s="7" t="s">
        <v>3357</v>
      </c>
      <c r="L2616" s="9">
        <v>44992</v>
      </c>
      <c r="M2616" s="13">
        <v>0.60175925925925922</v>
      </c>
      <c r="N2616" s="14">
        <v>204440003541231</v>
      </c>
      <c r="O2616" s="7">
        <f>IF(LEN(TRIM($A2616))=0,0,LEN($A2616)-LEN(SUBSTITUTE($A2616," ",""))+1)</f>
        <v>3</v>
      </c>
      <c r="P2616">
        <f t="shared" si="40"/>
        <v>3411</v>
      </c>
    </row>
    <row r="2617" spans="1:16" ht="144" x14ac:dyDescent="0.2">
      <c r="A2617" s="8" t="s">
        <v>2066</v>
      </c>
      <c r="C2617" s="7" t="s">
        <v>4</v>
      </c>
      <c r="K2617" s="7" t="s">
        <v>3357</v>
      </c>
      <c r="L2617" s="9">
        <v>44992</v>
      </c>
      <c r="M2617" s="13">
        <v>0.60175925925925922</v>
      </c>
      <c r="N2617" s="14">
        <v>204440003493379</v>
      </c>
      <c r="P2617" t="str">
        <f t="shared" si="40"/>
        <v/>
      </c>
    </row>
    <row r="2618" spans="1:16" ht="64" x14ac:dyDescent="0.2">
      <c r="A2618" s="8" t="s">
        <v>220</v>
      </c>
      <c r="C2618" s="7" t="s">
        <v>4</v>
      </c>
      <c r="K2618" s="7" t="s">
        <v>3357</v>
      </c>
      <c r="L2618" s="9">
        <v>44992</v>
      </c>
      <c r="M2618" s="13">
        <v>0.60175925925925922</v>
      </c>
      <c r="N2618" s="14">
        <v>204440003541231</v>
      </c>
      <c r="P2618" t="str">
        <f t="shared" si="40"/>
        <v/>
      </c>
    </row>
    <row r="2619" spans="1:16" ht="16" x14ac:dyDescent="0.2">
      <c r="A2619" s="8" t="s">
        <v>158</v>
      </c>
      <c r="C2619" s="7" t="s">
        <v>2</v>
      </c>
      <c r="D2619" s="7" t="s">
        <v>3389</v>
      </c>
      <c r="E2619" s="7" t="str">
        <f>IF(OR(D2619="", D2619="___"),"", LEFT(D2619,FIND(" &gt;",D2619)-1))</f>
        <v>Success</v>
      </c>
      <c r="F2619" s="7" t="str">
        <f>IF(OR(E2619="Success",E2619="Qualified Success"),"Current",IF(E2619="Failure",IF(RIGHT(D2619,6)="Future","Future",IF(RIGHT(D2619,10)="Irrelevant","Irrelevant","Current")),""))</f>
        <v>Current</v>
      </c>
      <c r="G2619" s="7" t="str">
        <f>IF(OR(ISBLANK(D2619),D2619="Unclassifiable &gt;"),"",IF(ISNUMBER(SEARCH("Utterance",D2619)),"Utterance",IF(ISNUMBER(SEARCH("Response",D2619)),"Response",IF(ISNUMBER(SEARCH("Interaction",D2619)),"Interaction",IF(ISNUMBER(SEARCH("System",D2619)),"System","")))))</f>
        <v/>
      </c>
      <c r="H2619" s="7" t="str">
        <f>IF(G2619="Utterance", IF(ISNUMBER(SEARCH("Unrecognized",D2619)), "Unrecognized", IF(ISNUMBER(SEARCH("Mismatched",D2619)), "Mismatched", IF(ISNUMBER(SEARCH("False Positive",D2619)), "False Positive", "Irrelevant"))), "")</f>
        <v/>
      </c>
      <c r="J2619" s="7" t="s">
        <v>3744</v>
      </c>
      <c r="K2619" s="7" t="s">
        <v>3357</v>
      </c>
      <c r="L2619" s="9">
        <v>44992</v>
      </c>
      <c r="M2619" s="13">
        <v>0.60354166666666664</v>
      </c>
      <c r="N2619" s="14">
        <v>513003358627599</v>
      </c>
      <c r="O2619" s="7">
        <f>IF(LEN(TRIM($A2619))=0,0,LEN($A2619)-LEN(SUBSTITUTE($A2619," ",""))+1)</f>
        <v>4</v>
      </c>
      <c r="P2619">
        <f t="shared" si="40"/>
        <v>3411</v>
      </c>
    </row>
    <row r="2620" spans="1:16" ht="128" x14ac:dyDescent="0.2">
      <c r="A2620" s="8" t="s">
        <v>1839</v>
      </c>
      <c r="C2620" s="7" t="s">
        <v>4</v>
      </c>
      <c r="K2620" s="7" t="s">
        <v>3357</v>
      </c>
      <c r="L2620" s="9">
        <v>44992</v>
      </c>
      <c r="M2620" s="13">
        <v>0.60354166666666664</v>
      </c>
      <c r="N2620" s="14">
        <v>513003358627599</v>
      </c>
      <c r="P2620" t="str">
        <f t="shared" si="40"/>
        <v/>
      </c>
    </row>
    <row r="2621" spans="1:16" ht="16" x14ac:dyDescent="0.2">
      <c r="A2621" s="8" t="s">
        <v>703</v>
      </c>
      <c r="C2621" s="7" t="s">
        <v>2</v>
      </c>
      <c r="D2621" s="7" t="s">
        <v>3389</v>
      </c>
      <c r="E2621" s="7" t="str">
        <f>IF(OR(D2621="", D2621="___"),"", LEFT(D2621,FIND(" &gt;",D2621)-1))</f>
        <v>Success</v>
      </c>
      <c r="F2621" s="7" t="str">
        <f>IF(OR(E2621="Success",E2621="Qualified Success"),"Current",IF(E2621="Failure",IF(RIGHT(D2621,6)="Future","Future",IF(RIGHT(D2621,10)="Irrelevant","Irrelevant","Current")),""))</f>
        <v>Current</v>
      </c>
      <c r="G2621" s="7" t="str">
        <f>IF(OR(ISBLANK(D2621),D2621="Unclassifiable &gt;"),"",IF(ISNUMBER(SEARCH("Utterance",D2621)),"Utterance",IF(ISNUMBER(SEARCH("Response",D2621)),"Response",IF(ISNUMBER(SEARCH("Interaction",D2621)),"Interaction",IF(ISNUMBER(SEARCH("System",D2621)),"System","")))))</f>
        <v/>
      </c>
      <c r="H2621" s="7" t="str">
        <f>IF(G2621="Utterance", IF(ISNUMBER(SEARCH("Unrecognized",D2621)), "Unrecognized", IF(ISNUMBER(SEARCH("Mismatched",D2621)), "Mismatched", IF(ISNUMBER(SEARCH("False Positive",D2621)), "False Positive", "Irrelevant"))), "")</f>
        <v/>
      </c>
      <c r="J2621" s="7" t="s">
        <v>3756</v>
      </c>
      <c r="K2621" s="7" t="s">
        <v>3357</v>
      </c>
      <c r="L2621" s="9">
        <v>44992</v>
      </c>
      <c r="M2621" s="13">
        <v>0.6153819444444445</v>
      </c>
      <c r="N2621" s="14">
        <v>204440003490883</v>
      </c>
      <c r="O2621" s="7">
        <f>IF(LEN(TRIM($A2621))=0,0,LEN($A2621)-LEN(SUBSTITUTE($A2621," ",""))+1)</f>
        <v>1</v>
      </c>
      <c r="P2621">
        <f t="shared" si="40"/>
        <v>3411</v>
      </c>
    </row>
    <row r="2622" spans="1:16" ht="144" x14ac:dyDescent="0.2">
      <c r="A2622" s="8" t="s">
        <v>1989</v>
      </c>
      <c r="C2622" s="7" t="s">
        <v>4</v>
      </c>
      <c r="K2622" s="7" t="s">
        <v>3357</v>
      </c>
      <c r="L2622" s="9">
        <v>44992</v>
      </c>
      <c r="M2622" s="13">
        <v>0.61540509259259257</v>
      </c>
      <c r="N2622" s="14">
        <v>204440003490883</v>
      </c>
      <c r="P2622" t="str">
        <f t="shared" si="40"/>
        <v/>
      </c>
    </row>
    <row r="2623" spans="1:16" ht="16" x14ac:dyDescent="0.2">
      <c r="A2623" s="8" t="s">
        <v>674</v>
      </c>
      <c r="C2623" s="7" t="s">
        <v>2</v>
      </c>
      <c r="D2623" s="7" t="s">
        <v>3389</v>
      </c>
      <c r="E2623" s="7" t="str">
        <f>IF(OR(D2623="", D2623="___"),"", LEFT(D2623,FIND(" &gt;",D2623)-1))</f>
        <v>Success</v>
      </c>
      <c r="F2623" s="7" t="str">
        <f>IF(OR(E2623="Success",E2623="Qualified Success"),"Current",IF(E2623="Failure",IF(RIGHT(D2623,6)="Future","Future",IF(RIGHT(D2623,10)="Irrelevant","Irrelevant","Current")),""))</f>
        <v>Current</v>
      </c>
      <c r="G2623" s="7" t="str">
        <f>IF(OR(ISBLANK(D2623),D2623="Unclassifiable &gt;"),"",IF(ISNUMBER(SEARCH("Utterance",D2623)),"Utterance",IF(ISNUMBER(SEARCH("Response",D2623)),"Response",IF(ISNUMBER(SEARCH("Interaction",D2623)),"Interaction",IF(ISNUMBER(SEARCH("System",D2623)),"System","")))))</f>
        <v/>
      </c>
      <c r="H2623" s="7" t="str">
        <f>IF(G2623="Utterance", IF(ISNUMBER(SEARCH("Unrecognized",D2623)), "Unrecognized", IF(ISNUMBER(SEARCH("Mismatched",D2623)), "Mismatched", IF(ISNUMBER(SEARCH("False Positive",D2623)), "False Positive", "Irrelevant"))), "")</f>
        <v/>
      </c>
      <c r="J2623" s="7" t="s">
        <v>3756</v>
      </c>
      <c r="K2623" s="7" t="s">
        <v>3357</v>
      </c>
      <c r="L2623" s="9">
        <v>44992</v>
      </c>
      <c r="M2623" s="13">
        <v>0.61600694444444437</v>
      </c>
      <c r="N2623" s="14">
        <v>204440003510489</v>
      </c>
      <c r="O2623" s="7">
        <f>IF(LEN(TRIM($A2623))=0,0,LEN($A2623)-LEN(SUBSTITUTE($A2623," ",""))+1)</f>
        <v>7</v>
      </c>
      <c r="P2623">
        <f t="shared" si="40"/>
        <v>3411</v>
      </c>
    </row>
    <row r="2624" spans="1:16" ht="160" x14ac:dyDescent="0.2">
      <c r="A2624" s="8" t="s">
        <v>2560</v>
      </c>
      <c r="C2624" s="7" t="s">
        <v>4</v>
      </c>
      <c r="K2624" s="7" t="s">
        <v>3357</v>
      </c>
      <c r="L2624" s="9">
        <v>44992</v>
      </c>
      <c r="M2624" s="13">
        <v>0.61601851851851852</v>
      </c>
      <c r="N2624" s="14">
        <v>204440003510489</v>
      </c>
      <c r="P2624" t="str">
        <f t="shared" si="40"/>
        <v/>
      </c>
    </row>
    <row r="2625" spans="1:16" ht="16" x14ac:dyDescent="0.2">
      <c r="A2625" s="8" t="s">
        <v>307</v>
      </c>
      <c r="C2625" s="7" t="s">
        <v>2</v>
      </c>
      <c r="D2625" s="7" t="s">
        <v>3389</v>
      </c>
      <c r="E2625" s="7" t="str">
        <f>IF(OR(D2625="", D2625="___"),"", LEFT(D2625,FIND(" &gt;",D2625)-1))</f>
        <v>Success</v>
      </c>
      <c r="F2625" s="7" t="str">
        <f>IF(OR(E2625="Success",E2625="Qualified Success"),"Current",IF(E2625="Failure",IF(RIGHT(D2625,6)="Future","Future",IF(RIGHT(D2625,10)="Irrelevant","Irrelevant","Current")),""))</f>
        <v>Current</v>
      </c>
      <c r="G2625" s="7" t="str">
        <f>IF(OR(ISBLANK(D2625),D2625="Unclassifiable &gt;"),"",IF(ISNUMBER(SEARCH("Utterance",D2625)),"Utterance",IF(ISNUMBER(SEARCH("Response",D2625)),"Response",IF(ISNUMBER(SEARCH("Interaction",D2625)),"Interaction",IF(ISNUMBER(SEARCH("System",D2625)),"System","")))))</f>
        <v/>
      </c>
      <c r="H2625" s="7" t="str">
        <f>IF(G2625="Utterance", IF(ISNUMBER(SEARCH("Unrecognized",D2625)), "Unrecognized", IF(ISNUMBER(SEARCH("Mismatched",D2625)), "Mismatched", IF(ISNUMBER(SEARCH("False Positive",D2625)), "False Positive", "Irrelevant"))), "")</f>
        <v/>
      </c>
      <c r="J2625" s="7" t="s">
        <v>3756</v>
      </c>
      <c r="K2625" s="7" t="s">
        <v>3357</v>
      </c>
      <c r="L2625" s="9">
        <v>44992</v>
      </c>
      <c r="M2625" s="13">
        <v>0.61684027777777783</v>
      </c>
      <c r="N2625" s="14">
        <v>204440003541534</v>
      </c>
      <c r="O2625" s="7">
        <f>IF(LEN(TRIM($A2625))=0,0,LEN($A2625)-LEN(SUBSTITUTE($A2625," ",""))+1)</f>
        <v>5</v>
      </c>
      <c r="P2625">
        <f t="shared" si="40"/>
        <v>3411</v>
      </c>
    </row>
    <row r="2626" spans="1:16" ht="144" x14ac:dyDescent="0.2">
      <c r="A2626" s="8" t="s">
        <v>2725</v>
      </c>
      <c r="C2626" s="7" t="s">
        <v>4</v>
      </c>
      <c r="K2626" s="7" t="s">
        <v>3357</v>
      </c>
      <c r="L2626" s="9">
        <v>44992</v>
      </c>
      <c r="M2626" s="13">
        <v>0.61684027777777783</v>
      </c>
      <c r="N2626" s="14">
        <v>204440003541534</v>
      </c>
      <c r="P2626" t="str">
        <f t="shared" si="40"/>
        <v/>
      </c>
    </row>
    <row r="2627" spans="1:16" ht="16" x14ac:dyDescent="0.2">
      <c r="A2627" s="8" t="s">
        <v>2676</v>
      </c>
      <c r="C2627" s="7" t="s">
        <v>2</v>
      </c>
      <c r="D2627" s="7" t="s">
        <v>3391</v>
      </c>
      <c r="E2627" s="7" t="str">
        <f>IF(OR(D2627="", D2627="___"),"", LEFT(D2627,FIND(" &gt;",D2627)-1))</f>
        <v>Failure</v>
      </c>
      <c r="F2627" s="7" t="str">
        <f>IF(OR(E2627="Success",E2627="Qualified Success"),"Current",IF(E2627="Failure",IF(RIGHT(D2627,6)="Future","Future",IF(RIGHT(D2627,10)="Irrelevant","Irrelevant","Current")),""))</f>
        <v>Current</v>
      </c>
      <c r="G2627" s="7" t="str">
        <f>IF(OR(ISBLANK(D2627),D2627="Unclassifiable &gt;"),"",IF(ISNUMBER(SEARCH("Utterance",D2627)),"Utterance",IF(ISNUMBER(SEARCH("Response",D2627)),"Response",IF(ISNUMBER(SEARCH("Interaction",D2627)),"Interaction",IF(ISNUMBER(SEARCH("System",D2627)),"System","")))))</f>
        <v>Utterance</v>
      </c>
      <c r="H2627" s="7" t="str">
        <f>IF(G2627="Utterance", IF(ISNUMBER(SEARCH("Unrecognized",D2627)), "Unrecognized", IF(ISNUMBER(SEARCH("Mismatched",D2627)), "Mismatched", IF(ISNUMBER(SEARCH("False Positive",D2627)), "False Positive", "Irrelevant"))), "")</f>
        <v>Mismatched</v>
      </c>
      <c r="J2627" s="7" t="s">
        <v>3742</v>
      </c>
      <c r="K2627" s="7" t="s">
        <v>3357</v>
      </c>
      <c r="L2627" s="9">
        <v>44992</v>
      </c>
      <c r="M2627" s="13">
        <v>0.61943287037037031</v>
      </c>
      <c r="N2627" s="14">
        <v>204440003539386</v>
      </c>
      <c r="O2627" s="7">
        <f>IF(LEN(TRIM($A2627))=0,0,LEN($A2627)-LEN(SUBSTITUTE($A2627," ",""))+1)</f>
        <v>2</v>
      </c>
      <c r="P2627">
        <f t="shared" ref="P2627:P2690" si="41">IF(D2627="", "", COUNTIF($D$1:$D$12000, D2627))</f>
        <v>705</v>
      </c>
    </row>
    <row r="2628" spans="1:16" ht="144" x14ac:dyDescent="0.2">
      <c r="A2628" s="8" t="s">
        <v>247</v>
      </c>
      <c r="C2628" s="7" t="s">
        <v>4</v>
      </c>
      <c r="K2628" s="7" t="s">
        <v>3357</v>
      </c>
      <c r="L2628" s="9">
        <v>44992</v>
      </c>
      <c r="M2628" s="13">
        <v>0.61943287037037031</v>
      </c>
      <c r="N2628" s="14">
        <v>204440003539386</v>
      </c>
      <c r="P2628" t="str">
        <f t="shared" si="41"/>
        <v/>
      </c>
    </row>
    <row r="2629" spans="1:16" ht="16" x14ac:dyDescent="0.2">
      <c r="A2629" s="8" t="s">
        <v>2674</v>
      </c>
      <c r="C2629" s="7" t="s">
        <v>2</v>
      </c>
      <c r="D2629" s="7" t="s">
        <v>3391</v>
      </c>
      <c r="E2629" s="7" t="str">
        <f>IF(OR(D2629="", D2629="___"),"", LEFT(D2629,FIND(" &gt;",D2629)-1))</f>
        <v>Failure</v>
      </c>
      <c r="F2629" s="7" t="str">
        <f>IF(OR(E2629="Success",E2629="Qualified Success"),"Current",IF(E2629="Failure",IF(RIGHT(D2629,6)="Future","Future",IF(RIGHT(D2629,10)="Irrelevant","Irrelevant","Current")),""))</f>
        <v>Current</v>
      </c>
      <c r="G2629" s="7" t="str">
        <f>IF(OR(ISBLANK(D2629),D2629="Unclassifiable &gt;"),"",IF(ISNUMBER(SEARCH("Utterance",D2629)),"Utterance",IF(ISNUMBER(SEARCH("Response",D2629)),"Response",IF(ISNUMBER(SEARCH("Interaction",D2629)),"Interaction",IF(ISNUMBER(SEARCH("System",D2629)),"System","")))))</f>
        <v>Utterance</v>
      </c>
      <c r="H2629" s="7" t="str">
        <f>IF(G2629="Utterance", IF(ISNUMBER(SEARCH("Unrecognized",D2629)), "Unrecognized", IF(ISNUMBER(SEARCH("Mismatched",D2629)), "Mismatched", IF(ISNUMBER(SEARCH("False Positive",D2629)), "False Positive", "Irrelevant"))), "")</f>
        <v>Mismatched</v>
      </c>
      <c r="J2629" s="7" t="s">
        <v>3742</v>
      </c>
      <c r="K2629" s="7" t="s">
        <v>3357</v>
      </c>
      <c r="L2629" s="9">
        <v>44992</v>
      </c>
      <c r="M2629" s="13">
        <v>0.61982638888888886</v>
      </c>
      <c r="N2629" s="14">
        <v>204440003539386</v>
      </c>
      <c r="O2629" s="7">
        <f>IF(LEN(TRIM($A2629))=0,0,LEN($A2629)-LEN(SUBSTITUTE($A2629," ",""))+1)</f>
        <v>3</v>
      </c>
      <c r="P2629">
        <f t="shared" si="41"/>
        <v>705</v>
      </c>
    </row>
    <row r="2630" spans="1:16" ht="144" x14ac:dyDescent="0.2">
      <c r="A2630" s="8" t="s">
        <v>247</v>
      </c>
      <c r="C2630" s="7" t="s">
        <v>4</v>
      </c>
      <c r="K2630" s="7" t="s">
        <v>3357</v>
      </c>
      <c r="L2630" s="9">
        <v>44992</v>
      </c>
      <c r="M2630" s="13">
        <v>0.61982638888888886</v>
      </c>
      <c r="N2630" s="14">
        <v>204440003539386</v>
      </c>
      <c r="P2630" t="str">
        <f t="shared" si="41"/>
        <v/>
      </c>
    </row>
    <row r="2631" spans="1:16" ht="16" x14ac:dyDescent="0.2">
      <c r="A2631" s="8" t="s">
        <v>158</v>
      </c>
      <c r="C2631" s="7" t="s">
        <v>2</v>
      </c>
      <c r="D2631" s="7" t="s">
        <v>3389</v>
      </c>
      <c r="E2631" s="7" t="str">
        <f>IF(OR(D2631="", D2631="___"),"", LEFT(D2631,FIND(" &gt;",D2631)-1))</f>
        <v>Success</v>
      </c>
      <c r="F2631" s="7" t="str">
        <f>IF(OR(E2631="Success",E2631="Qualified Success"),"Current",IF(E2631="Failure",IF(RIGHT(D2631,6)="Future","Future",IF(RIGHT(D2631,10)="Irrelevant","Irrelevant","Current")),""))</f>
        <v>Current</v>
      </c>
      <c r="G2631" s="7" t="str">
        <f>IF(OR(ISBLANK(D2631),D2631="Unclassifiable &gt;"),"",IF(ISNUMBER(SEARCH("Utterance",D2631)),"Utterance",IF(ISNUMBER(SEARCH("Response",D2631)),"Response",IF(ISNUMBER(SEARCH("Interaction",D2631)),"Interaction",IF(ISNUMBER(SEARCH("System",D2631)),"System","")))))</f>
        <v/>
      </c>
      <c r="H2631" s="7" t="str">
        <f>IF(G2631="Utterance", IF(ISNUMBER(SEARCH("Unrecognized",D2631)), "Unrecognized", IF(ISNUMBER(SEARCH("Mismatched",D2631)), "Mismatched", IF(ISNUMBER(SEARCH("False Positive",D2631)), "False Positive", "Irrelevant"))), "")</f>
        <v/>
      </c>
      <c r="J2631" s="7" t="s">
        <v>3744</v>
      </c>
      <c r="K2631" s="7" t="s">
        <v>3357</v>
      </c>
      <c r="L2631" s="9">
        <v>44992</v>
      </c>
      <c r="M2631" s="13">
        <v>0.61997685185185192</v>
      </c>
      <c r="N2631" s="14">
        <v>202000627325623</v>
      </c>
      <c r="O2631" s="7">
        <f>IF(LEN(TRIM($A2631))=0,0,LEN($A2631)-LEN(SUBSTITUTE($A2631," ",""))+1)</f>
        <v>4</v>
      </c>
      <c r="P2631">
        <f t="shared" si="41"/>
        <v>3411</v>
      </c>
    </row>
    <row r="2632" spans="1:16" ht="128" x14ac:dyDescent="0.2">
      <c r="A2632" s="8" t="s">
        <v>1839</v>
      </c>
      <c r="C2632" s="7" t="s">
        <v>4</v>
      </c>
      <c r="K2632" s="7" t="s">
        <v>3357</v>
      </c>
      <c r="L2632" s="9">
        <v>44992</v>
      </c>
      <c r="M2632" s="13">
        <v>0.61997685185185192</v>
      </c>
      <c r="N2632" s="14">
        <v>202000627325623</v>
      </c>
      <c r="P2632" t="str">
        <f t="shared" si="41"/>
        <v/>
      </c>
    </row>
    <row r="2633" spans="1:16" ht="16" x14ac:dyDescent="0.2">
      <c r="A2633" s="8" t="s">
        <v>2675</v>
      </c>
      <c r="C2633" s="7" t="s">
        <v>2</v>
      </c>
      <c r="D2633" s="7" t="s">
        <v>3411</v>
      </c>
      <c r="E2633" s="7" t="str">
        <f>IF(OR(D2633="", D2633="___"),"", LEFT(D2633,FIND(" &gt;",D2633)-1))</f>
        <v>Qualified Success</v>
      </c>
      <c r="F2633" s="7" t="str">
        <f>IF(OR(E2633="Success",E2633="Qualified Success"),"Current",IF(E2633="Failure",IF(RIGHT(D2633,6)="Future","Future",IF(RIGHT(D2633,10)="Irrelevant","Irrelevant","Current")),""))</f>
        <v>Current</v>
      </c>
      <c r="G2633" s="7" t="str">
        <f>IF(OR(ISBLANK(D2633),D2633="Unclassifiable &gt;"),"",IF(ISNUMBER(SEARCH("Utterance",D2633)),"Utterance",IF(ISNUMBER(SEARCH("Response",D2633)),"Response",IF(ISNUMBER(SEARCH("Interaction",D2633)),"Interaction",IF(ISNUMBER(SEARCH("System",D2633)),"System","")))))</f>
        <v>Response</v>
      </c>
      <c r="H2633" s="7" t="str">
        <f>IF(G2633="Utterance", IF(ISNUMBER(SEARCH("Unrecognized",D2633)), "Unrecognized", IF(ISNUMBER(SEARCH("Mismatched",D2633)), "Mismatched", IF(ISNUMBER(SEARCH("False Positive",D2633)), "False Positive", "Irrelevant"))), "")</f>
        <v/>
      </c>
      <c r="J2633" s="7" t="s">
        <v>3742</v>
      </c>
      <c r="K2633" s="7" t="s">
        <v>3357</v>
      </c>
      <c r="L2633" s="9">
        <v>44992</v>
      </c>
      <c r="M2633" s="13">
        <v>0.62006944444444445</v>
      </c>
      <c r="N2633" s="14">
        <v>204440003539386</v>
      </c>
      <c r="O2633" s="7">
        <f>IF(LEN(TRIM($A2633))=0,0,LEN($A2633)-LEN(SUBSTITUTE($A2633," ",""))+1)</f>
        <v>8</v>
      </c>
      <c r="P2633">
        <f t="shared" si="41"/>
        <v>201</v>
      </c>
    </row>
    <row r="2634" spans="1:16" ht="128" x14ac:dyDescent="0.2">
      <c r="A2634" s="8" t="s">
        <v>606</v>
      </c>
      <c r="C2634" s="7" t="s">
        <v>4</v>
      </c>
      <c r="K2634" s="7" t="s">
        <v>3357</v>
      </c>
      <c r="L2634" s="9">
        <v>44992</v>
      </c>
      <c r="M2634" s="13">
        <v>0.62006944444444445</v>
      </c>
      <c r="N2634" s="14">
        <v>204440003539386</v>
      </c>
      <c r="P2634" t="str">
        <f t="shared" si="41"/>
        <v/>
      </c>
    </row>
    <row r="2635" spans="1:16" ht="16" x14ac:dyDescent="0.2">
      <c r="A2635" s="8" t="s">
        <v>2955</v>
      </c>
      <c r="C2635" s="7" t="s">
        <v>2</v>
      </c>
      <c r="D2635" s="7" t="s">
        <v>3389</v>
      </c>
      <c r="E2635" s="7" t="str">
        <f>IF(OR(D2635="", D2635="___"),"", LEFT(D2635,FIND(" &gt;",D2635)-1))</f>
        <v>Success</v>
      </c>
      <c r="F2635" s="7" t="str">
        <f>IF(OR(E2635="Success",E2635="Qualified Success"),"Current",IF(E2635="Failure",IF(RIGHT(D2635,6)="Future","Future",IF(RIGHT(D2635,10)="Irrelevant","Irrelevant","Current")),""))</f>
        <v>Current</v>
      </c>
      <c r="G2635" s="7" t="str">
        <f>IF(OR(ISBLANK(D2635),D2635="Unclassifiable &gt;"),"",IF(ISNUMBER(SEARCH("Utterance",D2635)),"Utterance",IF(ISNUMBER(SEARCH("Response",D2635)),"Response",IF(ISNUMBER(SEARCH("Interaction",D2635)),"Interaction",IF(ISNUMBER(SEARCH("System",D2635)),"System","")))))</f>
        <v/>
      </c>
      <c r="H2635" s="7" t="str">
        <f>IF(G2635="Utterance", IF(ISNUMBER(SEARCH("Unrecognized",D2635)), "Unrecognized", IF(ISNUMBER(SEARCH("Mismatched",D2635)), "Mismatched", IF(ISNUMBER(SEARCH("False Positive",D2635)), "False Positive", "Irrelevant"))), "")</f>
        <v/>
      </c>
      <c r="J2635" s="7" t="s">
        <v>3748</v>
      </c>
      <c r="K2635" s="7" t="s">
        <v>3357</v>
      </c>
      <c r="L2635" s="9">
        <v>44992</v>
      </c>
      <c r="M2635" s="13">
        <v>0.62031249999999993</v>
      </c>
      <c r="N2635" s="14">
        <v>202000627325623</v>
      </c>
      <c r="O2635" s="7">
        <f>IF(LEN(TRIM($A2635))=0,0,LEN($A2635)-LEN(SUBSTITUTE($A2635," ",""))+1)</f>
        <v>3</v>
      </c>
      <c r="P2635">
        <f t="shared" si="41"/>
        <v>3411</v>
      </c>
    </row>
    <row r="2636" spans="1:16" ht="112" x14ac:dyDescent="0.2">
      <c r="A2636" s="8" t="s">
        <v>321</v>
      </c>
      <c r="C2636" s="7" t="s">
        <v>4</v>
      </c>
      <c r="K2636" s="7" t="s">
        <v>3357</v>
      </c>
      <c r="L2636" s="9">
        <v>44992</v>
      </c>
      <c r="M2636" s="13">
        <v>0.62031249999999993</v>
      </c>
      <c r="N2636" s="14">
        <v>202000627325623</v>
      </c>
      <c r="P2636" t="str">
        <f t="shared" si="41"/>
        <v/>
      </c>
    </row>
    <row r="2637" spans="1:16" ht="16" x14ac:dyDescent="0.2">
      <c r="A2637" s="8" t="s">
        <v>2073</v>
      </c>
      <c r="C2637" s="7" t="s">
        <v>2</v>
      </c>
      <c r="D2637" s="7" t="s">
        <v>3400</v>
      </c>
      <c r="E2637" s="7" t="str">
        <f>IF(OR(D2637="", D2637="___"),"", LEFT(D2637,FIND(" &gt;",D2637)-1))</f>
        <v>Failure</v>
      </c>
      <c r="F2637" s="7" t="str">
        <f>IF(OR(E2637="Success",E2637="Qualified Success"),"Current",IF(E2637="Failure",IF(RIGHT(D2637,6)="Future","Future",IF(RIGHT(D2637,10)="Irrelevant","Irrelevant","Current")),""))</f>
        <v>Current</v>
      </c>
      <c r="G2637" s="7" t="str">
        <f>IF(OR(ISBLANK(D2637),D2637="Unclassifiable &gt;"),"",IF(ISNUMBER(SEARCH("Utterance",D2637)),"Utterance",IF(ISNUMBER(SEARCH("Response",D2637)),"Response",IF(ISNUMBER(SEARCH("Interaction",D2637)),"Interaction",IF(ISNUMBER(SEARCH("System",D2637)),"System","")))))</f>
        <v>Interaction</v>
      </c>
      <c r="H2637" s="7" t="str">
        <f>IF(G2637="Utterance", IF(ISNUMBER(SEARCH("Unrecognized",D2637)), "Unrecognized", IF(ISNUMBER(SEARCH("Mismatched",D2637)), "Mismatched", IF(ISNUMBER(SEARCH("False Positive",D2637)), "False Positive", "Irrelevant"))), "")</f>
        <v/>
      </c>
      <c r="J2637" s="7" t="s">
        <v>3741</v>
      </c>
      <c r="K2637" s="7" t="s">
        <v>3357</v>
      </c>
      <c r="L2637" s="9">
        <v>44992</v>
      </c>
      <c r="M2637" s="13">
        <v>0.63055555555555554</v>
      </c>
      <c r="N2637" s="14">
        <v>204440003493600</v>
      </c>
      <c r="O2637" s="7">
        <f>IF(LEN(TRIM($A2637))=0,0,LEN($A2637)-LEN(SUBSTITUTE($A2637," ",""))+1)</f>
        <v>9</v>
      </c>
      <c r="P2637">
        <f t="shared" si="41"/>
        <v>412</v>
      </c>
    </row>
    <row r="2638" spans="1:16" ht="16" x14ac:dyDescent="0.2">
      <c r="A2638" s="8" t="s">
        <v>1071</v>
      </c>
      <c r="C2638" s="7" t="s">
        <v>4</v>
      </c>
      <c r="K2638" s="7" t="s">
        <v>3357</v>
      </c>
      <c r="L2638" s="9">
        <v>44992</v>
      </c>
      <c r="M2638" s="13">
        <v>0.6306018518518518</v>
      </c>
      <c r="N2638" s="14">
        <v>204440003493600</v>
      </c>
      <c r="P2638" t="str">
        <f t="shared" si="41"/>
        <v/>
      </c>
    </row>
    <row r="2639" spans="1:16" ht="16" x14ac:dyDescent="0.2">
      <c r="A2639" s="8" t="s">
        <v>158</v>
      </c>
      <c r="C2639" s="7" t="s">
        <v>2</v>
      </c>
      <c r="D2639" s="7" t="s">
        <v>3389</v>
      </c>
      <c r="E2639" s="7" t="str">
        <f>IF(OR(D2639="", D2639="___"),"", LEFT(D2639,FIND(" &gt;",D2639)-1))</f>
        <v>Success</v>
      </c>
      <c r="F2639" s="7" t="str">
        <f>IF(OR(E2639="Success",E2639="Qualified Success"),"Current",IF(E2639="Failure",IF(RIGHT(D2639,6)="Future","Future",IF(RIGHT(D2639,10)="Irrelevant","Irrelevant","Current")),""))</f>
        <v>Current</v>
      </c>
      <c r="G2639" s="7" t="str">
        <f>IF(OR(ISBLANK(D2639),D2639="Unclassifiable &gt;"),"",IF(ISNUMBER(SEARCH("Utterance",D2639)),"Utterance",IF(ISNUMBER(SEARCH("Response",D2639)),"Response",IF(ISNUMBER(SEARCH("Interaction",D2639)),"Interaction",IF(ISNUMBER(SEARCH("System",D2639)),"System","")))))</f>
        <v/>
      </c>
      <c r="H2639" s="7" t="str">
        <f>IF(G2639="Utterance", IF(ISNUMBER(SEARCH("Unrecognized",D2639)), "Unrecognized", IF(ISNUMBER(SEARCH("Mismatched",D2639)), "Mismatched", IF(ISNUMBER(SEARCH("False Positive",D2639)), "False Positive", "Irrelevant"))), "")</f>
        <v/>
      </c>
      <c r="J2639" s="7" t="s">
        <v>3744</v>
      </c>
      <c r="K2639" s="7" t="s">
        <v>3357</v>
      </c>
      <c r="L2639" s="9">
        <v>44992</v>
      </c>
      <c r="M2639" s="13">
        <v>0.6385763888888889</v>
      </c>
      <c r="N2639" s="14">
        <v>204440003505250</v>
      </c>
      <c r="O2639" s="7">
        <f>IF(LEN(TRIM($A2639))=0,0,LEN($A2639)-LEN(SUBSTITUTE($A2639," ",""))+1)</f>
        <v>4</v>
      </c>
      <c r="P2639">
        <f t="shared" si="41"/>
        <v>3411</v>
      </c>
    </row>
    <row r="2640" spans="1:16" ht="128" x14ac:dyDescent="0.2">
      <c r="A2640" s="8" t="s">
        <v>1839</v>
      </c>
      <c r="C2640" s="7" t="s">
        <v>4</v>
      </c>
      <c r="K2640" s="7" t="s">
        <v>3357</v>
      </c>
      <c r="L2640" s="9">
        <v>44992</v>
      </c>
      <c r="M2640" s="13">
        <v>0.6385763888888889</v>
      </c>
      <c r="N2640" s="14">
        <v>204440003505250</v>
      </c>
      <c r="P2640" t="str">
        <f t="shared" si="41"/>
        <v/>
      </c>
    </row>
    <row r="2641" spans="1:16" ht="16" x14ac:dyDescent="0.2">
      <c r="A2641" s="8" t="s">
        <v>249</v>
      </c>
      <c r="C2641" s="7" t="s">
        <v>2</v>
      </c>
      <c r="D2641" s="7" t="s">
        <v>3389</v>
      </c>
      <c r="E2641" s="7" t="str">
        <f>IF(OR(D2641="", D2641="___"),"", LEFT(D2641,FIND(" &gt;",D2641)-1))</f>
        <v>Success</v>
      </c>
      <c r="F2641" s="7" t="str">
        <f>IF(OR(E2641="Success",E2641="Qualified Success"),"Current",IF(E2641="Failure",IF(RIGHT(D2641,6)="Future","Future",IF(RIGHT(D2641,10)="Irrelevant","Irrelevant","Current")),""))</f>
        <v>Current</v>
      </c>
      <c r="G2641" s="7" t="str">
        <f>IF(OR(ISBLANK(D2641),D2641="Unclassifiable &gt;"),"",IF(ISNUMBER(SEARCH("Utterance",D2641)),"Utterance",IF(ISNUMBER(SEARCH("Response",D2641)),"Response",IF(ISNUMBER(SEARCH("Interaction",D2641)),"Interaction",IF(ISNUMBER(SEARCH("System",D2641)),"System","")))))</f>
        <v/>
      </c>
      <c r="H2641" s="7" t="str">
        <f>IF(G2641="Utterance", IF(ISNUMBER(SEARCH("Unrecognized",D2641)), "Unrecognized", IF(ISNUMBER(SEARCH("Mismatched",D2641)), "Mismatched", IF(ISNUMBER(SEARCH("False Positive",D2641)), "False Positive", "Irrelevant"))), "")</f>
        <v/>
      </c>
      <c r="J2641" s="7" t="s">
        <v>3741</v>
      </c>
      <c r="K2641" s="7" t="s">
        <v>3357</v>
      </c>
      <c r="L2641" s="9">
        <v>44992</v>
      </c>
      <c r="M2641" s="13">
        <v>0.64015046296296296</v>
      </c>
      <c r="N2641" s="14">
        <v>204440003542358</v>
      </c>
      <c r="O2641" s="7">
        <f>IF(LEN(TRIM($A2641))=0,0,LEN($A2641)-LEN(SUBSTITUTE($A2641," ",""))+1)</f>
        <v>2</v>
      </c>
      <c r="P2641">
        <f t="shared" si="41"/>
        <v>3411</v>
      </c>
    </row>
    <row r="2642" spans="1:16" ht="144" x14ac:dyDescent="0.2">
      <c r="A2642" s="8" t="s">
        <v>250</v>
      </c>
      <c r="C2642" s="7" t="s">
        <v>4</v>
      </c>
      <c r="K2642" s="7" t="s">
        <v>3357</v>
      </c>
      <c r="L2642" s="9">
        <v>44992</v>
      </c>
      <c r="M2642" s="13">
        <v>0.640162037037037</v>
      </c>
      <c r="N2642" s="14">
        <v>204440003542358</v>
      </c>
      <c r="P2642" t="str">
        <f t="shared" si="41"/>
        <v/>
      </c>
    </row>
    <row r="2643" spans="1:16" ht="16" x14ac:dyDescent="0.2">
      <c r="A2643" s="8" t="s">
        <v>2746</v>
      </c>
      <c r="C2643" s="7" t="s">
        <v>2</v>
      </c>
      <c r="D2643" s="7" t="s">
        <v>3389</v>
      </c>
      <c r="E2643" s="7" t="str">
        <f>IF(OR(D2643="", D2643="___"),"", LEFT(D2643,FIND(" &gt;",D2643)-1))</f>
        <v>Success</v>
      </c>
      <c r="F2643" s="7" t="str">
        <f>IF(OR(E2643="Success",E2643="Qualified Success"),"Current",IF(E2643="Failure",IF(RIGHT(D2643,6)="Future","Future",IF(RIGHT(D2643,10)="Irrelevant","Irrelevant","Current")),""))</f>
        <v>Current</v>
      </c>
      <c r="G2643" s="7" t="str">
        <f>IF(OR(ISBLANK(D2643),D2643="Unclassifiable &gt;"),"",IF(ISNUMBER(SEARCH("Utterance",D2643)),"Utterance",IF(ISNUMBER(SEARCH("Response",D2643)),"Response",IF(ISNUMBER(SEARCH("Interaction",D2643)),"Interaction",IF(ISNUMBER(SEARCH("System",D2643)),"System","")))))</f>
        <v/>
      </c>
      <c r="H2643" s="7" t="str">
        <f>IF(G2643="Utterance", IF(ISNUMBER(SEARCH("Unrecognized",D2643)), "Unrecognized", IF(ISNUMBER(SEARCH("Mismatched",D2643)), "Mismatched", IF(ISNUMBER(SEARCH("False Positive",D2643)), "False Positive", "Irrelevant"))), "")</f>
        <v/>
      </c>
      <c r="J2643" s="7" t="s">
        <v>3449</v>
      </c>
      <c r="K2643" s="7" t="s">
        <v>3357</v>
      </c>
      <c r="L2643" s="9">
        <v>44992</v>
      </c>
      <c r="M2643" s="13">
        <v>0.64124999999999999</v>
      </c>
      <c r="N2643" s="14">
        <v>204440003542358</v>
      </c>
      <c r="O2643" s="7">
        <f>IF(LEN(TRIM($A2643))=0,0,LEN($A2643)-LEN(SUBSTITUTE($A2643," ",""))+1)</f>
        <v>6</v>
      </c>
      <c r="P2643">
        <f t="shared" si="41"/>
        <v>3411</v>
      </c>
    </row>
    <row r="2644" spans="1:16" ht="64" x14ac:dyDescent="0.2">
      <c r="A2644" s="8" t="s">
        <v>306</v>
      </c>
      <c r="C2644" s="7" t="s">
        <v>4</v>
      </c>
      <c r="K2644" s="7" t="s">
        <v>3357</v>
      </c>
      <c r="L2644" s="9">
        <v>44992</v>
      </c>
      <c r="M2644" s="13">
        <v>0.64124999999999999</v>
      </c>
      <c r="N2644" s="14">
        <v>204440003542358</v>
      </c>
      <c r="P2644" t="str">
        <f t="shared" si="41"/>
        <v/>
      </c>
    </row>
    <row r="2645" spans="1:16" ht="16" x14ac:dyDescent="0.2">
      <c r="A2645" s="8" t="s">
        <v>2747</v>
      </c>
      <c r="C2645" s="7" t="s">
        <v>2</v>
      </c>
      <c r="D2645" s="7" t="s">
        <v>3389</v>
      </c>
      <c r="E2645" s="7" t="str">
        <f>IF(OR(D2645="", D2645="___"),"", LEFT(D2645,FIND(" &gt;",D2645)-1))</f>
        <v>Success</v>
      </c>
      <c r="F2645" s="7" t="str">
        <f>IF(OR(E2645="Success",E2645="Qualified Success"),"Current",IF(E2645="Failure",IF(RIGHT(D2645,6)="Future","Future",IF(RIGHT(D2645,10)="Irrelevant","Irrelevant","Current")),""))</f>
        <v>Current</v>
      </c>
      <c r="G2645" s="7" t="str">
        <f>IF(OR(ISBLANK(D2645),D2645="Unclassifiable &gt;"),"",IF(ISNUMBER(SEARCH("Utterance",D2645)),"Utterance",IF(ISNUMBER(SEARCH("Response",D2645)),"Response",IF(ISNUMBER(SEARCH("Interaction",D2645)),"Interaction",IF(ISNUMBER(SEARCH("System",D2645)),"System","")))))</f>
        <v/>
      </c>
      <c r="H2645" s="7" t="str">
        <f>IF(G2645="Utterance", IF(ISNUMBER(SEARCH("Unrecognized",D2645)), "Unrecognized", IF(ISNUMBER(SEARCH("Mismatched",D2645)), "Mismatched", IF(ISNUMBER(SEARCH("False Positive",D2645)), "False Positive", "Irrelevant"))), "")</f>
        <v/>
      </c>
      <c r="J2645" s="7" t="s">
        <v>3449</v>
      </c>
      <c r="K2645" s="7" t="s">
        <v>3357</v>
      </c>
      <c r="L2645" s="9">
        <v>44992</v>
      </c>
      <c r="M2645" s="13">
        <v>0.64180555555555552</v>
      </c>
      <c r="N2645" s="14">
        <v>204440003542358</v>
      </c>
      <c r="O2645" s="7">
        <f>IF(LEN(TRIM($A2645))=0,0,LEN($A2645)-LEN(SUBSTITUTE($A2645," ",""))+1)</f>
        <v>2</v>
      </c>
      <c r="P2645">
        <f t="shared" si="41"/>
        <v>3411</v>
      </c>
    </row>
    <row r="2646" spans="1:16" ht="64" x14ac:dyDescent="0.2">
      <c r="A2646" s="8" t="s">
        <v>306</v>
      </c>
      <c r="C2646" s="7" t="s">
        <v>4</v>
      </c>
      <c r="K2646" s="7" t="s">
        <v>3357</v>
      </c>
      <c r="L2646" s="9">
        <v>44992</v>
      </c>
      <c r="M2646" s="13">
        <v>0.64181712962962967</v>
      </c>
      <c r="N2646" s="14">
        <v>204440003542358</v>
      </c>
      <c r="P2646" t="str">
        <f t="shared" si="41"/>
        <v/>
      </c>
    </row>
    <row r="2647" spans="1:16" ht="16" x14ac:dyDescent="0.2">
      <c r="A2647" s="8" t="s">
        <v>2038</v>
      </c>
      <c r="C2647" s="7" t="s">
        <v>2</v>
      </c>
      <c r="D2647" s="7" t="s">
        <v>3389</v>
      </c>
      <c r="E2647" s="7" t="str">
        <f>IF(OR(D2647="", D2647="___"),"", LEFT(D2647,FIND(" &gt;",D2647)-1))</f>
        <v>Success</v>
      </c>
      <c r="F2647" s="7" t="str">
        <f>IF(OR(E2647="Success",E2647="Qualified Success"),"Current",IF(E2647="Failure",IF(RIGHT(D2647,6)="Future","Future",IF(RIGHT(D2647,10)="Irrelevant","Irrelevant","Current")),""))</f>
        <v>Current</v>
      </c>
      <c r="G2647" s="7" t="str">
        <f>IF(OR(ISBLANK(D2647),D2647="Unclassifiable &gt;"),"",IF(ISNUMBER(SEARCH("Utterance",D2647)),"Utterance",IF(ISNUMBER(SEARCH("Response",D2647)),"Response",IF(ISNUMBER(SEARCH("Interaction",D2647)),"Interaction",IF(ISNUMBER(SEARCH("System",D2647)),"System","")))))</f>
        <v/>
      </c>
      <c r="H2647" s="7" t="str">
        <f>IF(G2647="Utterance", IF(ISNUMBER(SEARCH("Unrecognized",D2647)), "Unrecognized", IF(ISNUMBER(SEARCH("Mismatched",D2647)), "Mismatched", IF(ISNUMBER(SEARCH("False Positive",D2647)), "False Positive", "Irrelevant"))), "")</f>
        <v/>
      </c>
      <c r="J2647" s="7" t="s">
        <v>3742</v>
      </c>
      <c r="K2647" s="7" t="s">
        <v>3357</v>
      </c>
      <c r="L2647" s="9">
        <v>44992</v>
      </c>
      <c r="M2647" s="13">
        <v>0.6424305555555555</v>
      </c>
      <c r="N2647" s="14">
        <v>204440003492660</v>
      </c>
      <c r="O2647" s="7">
        <f>IF(LEN(TRIM($A2647))=0,0,LEN($A2647)-LEN(SUBSTITUTE($A2647," ",""))+1)</f>
        <v>3</v>
      </c>
      <c r="P2647">
        <f t="shared" si="41"/>
        <v>3411</v>
      </c>
    </row>
    <row r="2648" spans="1:16" ht="48" x14ac:dyDescent="0.2">
      <c r="A2648" s="8" t="s">
        <v>2039</v>
      </c>
      <c r="C2648" s="7" t="s">
        <v>4</v>
      </c>
      <c r="K2648" s="7" t="s">
        <v>3357</v>
      </c>
      <c r="L2648" s="9">
        <v>44992</v>
      </c>
      <c r="M2648" s="13">
        <v>0.6424305555555555</v>
      </c>
      <c r="N2648" s="14">
        <v>204440003492660</v>
      </c>
      <c r="P2648" t="str">
        <f t="shared" si="41"/>
        <v/>
      </c>
    </row>
    <row r="2649" spans="1:16" ht="16" x14ac:dyDescent="0.2">
      <c r="A2649" s="8" t="s">
        <v>313</v>
      </c>
      <c r="C2649" s="7" t="s">
        <v>2</v>
      </c>
      <c r="D2649" s="7" t="s">
        <v>3389</v>
      </c>
      <c r="E2649" s="7" t="str">
        <f>IF(OR(D2649="", D2649="___"),"", LEFT(D2649,FIND(" &gt;",D2649)-1))</f>
        <v>Success</v>
      </c>
      <c r="F2649" s="7" t="str">
        <f>IF(OR(E2649="Success",E2649="Qualified Success"),"Current",IF(E2649="Failure",IF(RIGHT(D2649,6)="Future","Future",IF(RIGHT(D2649,10)="Irrelevant","Irrelevant","Current")),""))</f>
        <v>Current</v>
      </c>
      <c r="G2649" s="7" t="str">
        <f>IF(OR(ISBLANK(D2649),D2649="Unclassifiable &gt;"),"",IF(ISNUMBER(SEARCH("Utterance",D2649)),"Utterance",IF(ISNUMBER(SEARCH("Response",D2649)),"Response",IF(ISNUMBER(SEARCH("Interaction",D2649)),"Interaction",IF(ISNUMBER(SEARCH("System",D2649)),"System","")))))</f>
        <v/>
      </c>
      <c r="H2649" s="7" t="str">
        <f>IF(G2649="Utterance", IF(ISNUMBER(SEARCH("Unrecognized",D2649)), "Unrecognized", IF(ISNUMBER(SEARCH("Mismatched",D2649)), "Mismatched", IF(ISNUMBER(SEARCH("False Positive",D2649)), "False Positive", "Irrelevant"))), "")</f>
        <v/>
      </c>
      <c r="J2649" s="7" t="s">
        <v>3741</v>
      </c>
      <c r="K2649" s="7" t="s">
        <v>3357</v>
      </c>
      <c r="L2649" s="9">
        <v>44992</v>
      </c>
      <c r="M2649" s="13">
        <v>0.64350694444444445</v>
      </c>
      <c r="N2649" s="14">
        <v>204440003541231</v>
      </c>
      <c r="O2649" s="7">
        <f>IF(LEN(TRIM($A2649))=0,0,LEN($A2649)-LEN(SUBSTITUTE($A2649," ",""))+1)</f>
        <v>3</v>
      </c>
      <c r="P2649">
        <f t="shared" si="41"/>
        <v>3411</v>
      </c>
    </row>
    <row r="2650" spans="1:16" ht="160" x14ac:dyDescent="0.2">
      <c r="A2650" s="8" t="s">
        <v>238</v>
      </c>
      <c r="C2650" s="7" t="s">
        <v>4</v>
      </c>
      <c r="K2650" s="7" t="s">
        <v>3357</v>
      </c>
      <c r="L2650" s="9">
        <v>44992</v>
      </c>
      <c r="M2650" s="13">
        <v>0.64350694444444445</v>
      </c>
      <c r="N2650" s="14">
        <v>204440003541231</v>
      </c>
      <c r="P2650" t="str">
        <f t="shared" si="41"/>
        <v/>
      </c>
    </row>
    <row r="2651" spans="1:16" ht="16" x14ac:dyDescent="0.2">
      <c r="A2651" s="8" t="s">
        <v>703</v>
      </c>
      <c r="C2651" s="7" t="s">
        <v>2</v>
      </c>
      <c r="D2651" s="7" t="s">
        <v>3389</v>
      </c>
      <c r="E2651" s="7" t="str">
        <f>IF(OR(D2651="", D2651="___"),"", LEFT(D2651,FIND(" &gt;",D2651)-1))</f>
        <v>Success</v>
      </c>
      <c r="F2651" s="7" t="str">
        <f>IF(OR(E2651="Success",E2651="Qualified Success"),"Current",IF(E2651="Failure",IF(RIGHT(D2651,6)="Future","Future",IF(RIGHT(D2651,10)="Irrelevant","Irrelevant","Current")),""))</f>
        <v>Current</v>
      </c>
      <c r="G2651" s="7" t="str">
        <f>IF(OR(ISBLANK(D2651),D2651="Unclassifiable &gt;"),"",IF(ISNUMBER(SEARCH("Utterance",D2651)),"Utterance",IF(ISNUMBER(SEARCH("Response",D2651)),"Response",IF(ISNUMBER(SEARCH("Interaction",D2651)),"Interaction",IF(ISNUMBER(SEARCH("System",D2651)),"System","")))))</f>
        <v/>
      </c>
      <c r="H2651" s="7" t="str">
        <f>IF(G2651="Utterance", IF(ISNUMBER(SEARCH("Unrecognized",D2651)), "Unrecognized", IF(ISNUMBER(SEARCH("Mismatched",D2651)), "Mismatched", IF(ISNUMBER(SEARCH("False Positive",D2651)), "False Positive", "Irrelevant"))), "")</f>
        <v/>
      </c>
      <c r="J2651" s="7" t="s">
        <v>3756</v>
      </c>
      <c r="K2651" s="7" t="s">
        <v>3357</v>
      </c>
      <c r="L2651" s="9">
        <v>44992</v>
      </c>
      <c r="M2651" s="13">
        <v>0.64697916666666666</v>
      </c>
      <c r="N2651" s="14">
        <v>204440003490883</v>
      </c>
      <c r="O2651" s="7">
        <f>IF(LEN(TRIM($A2651))=0,0,LEN($A2651)-LEN(SUBSTITUTE($A2651," ",""))+1)</f>
        <v>1</v>
      </c>
      <c r="P2651">
        <f t="shared" si="41"/>
        <v>3411</v>
      </c>
    </row>
    <row r="2652" spans="1:16" ht="144" x14ac:dyDescent="0.2">
      <c r="A2652" s="8" t="s">
        <v>1989</v>
      </c>
      <c r="C2652" s="7" t="s">
        <v>4</v>
      </c>
      <c r="K2652" s="7" t="s">
        <v>3357</v>
      </c>
      <c r="L2652" s="9">
        <v>44992</v>
      </c>
      <c r="M2652" s="13">
        <v>0.64699074074074081</v>
      </c>
      <c r="N2652" s="14">
        <v>204440003490883</v>
      </c>
      <c r="P2652" t="str">
        <f t="shared" si="41"/>
        <v/>
      </c>
    </row>
    <row r="2653" spans="1:16" ht="16" x14ac:dyDescent="0.2">
      <c r="A2653" s="8" t="s">
        <v>154</v>
      </c>
      <c r="C2653" s="7" t="s">
        <v>2</v>
      </c>
      <c r="D2653" s="7" t="s">
        <v>3389</v>
      </c>
      <c r="E2653" s="7" t="str">
        <f>IF(OR(D2653="", D2653="___"),"", LEFT(D2653,FIND(" &gt;",D2653)-1))</f>
        <v>Success</v>
      </c>
      <c r="F2653" s="7" t="str">
        <f>IF(OR(E2653="Success",E2653="Qualified Success"),"Current",IF(E2653="Failure",IF(RIGHT(D2653,6)="Future","Future",IF(RIGHT(D2653,10)="Irrelevant","Irrelevant","Current")),""))</f>
        <v>Current</v>
      </c>
      <c r="G2653" s="7" t="str">
        <f>IF(OR(ISBLANK(D2653),D2653="Unclassifiable &gt;"),"",IF(ISNUMBER(SEARCH("Utterance",D2653)),"Utterance",IF(ISNUMBER(SEARCH("Response",D2653)),"Response",IF(ISNUMBER(SEARCH("Interaction",D2653)),"Interaction",IF(ISNUMBER(SEARCH("System",D2653)),"System","")))))</f>
        <v/>
      </c>
      <c r="H2653" s="7" t="str">
        <f>IF(G2653="Utterance", IF(ISNUMBER(SEARCH("Unrecognized",D2653)), "Unrecognized", IF(ISNUMBER(SEARCH("Mismatched",D2653)), "Mismatched", IF(ISNUMBER(SEARCH("False Positive",D2653)), "False Positive", "Irrelevant"))), "")</f>
        <v/>
      </c>
      <c r="J2653" s="7" t="s">
        <v>3750</v>
      </c>
      <c r="K2653" s="7" t="s">
        <v>3357</v>
      </c>
      <c r="L2653" s="9">
        <v>44992</v>
      </c>
      <c r="M2653" s="13">
        <v>0.64902777777777776</v>
      </c>
      <c r="N2653" s="14">
        <v>204440003492674</v>
      </c>
      <c r="O2653" s="7">
        <f>IF(LEN(TRIM($A2653))=0,0,LEN($A2653)-LEN(SUBSTITUTE($A2653," ",""))+1)</f>
        <v>3</v>
      </c>
      <c r="P2653">
        <f t="shared" si="41"/>
        <v>3411</v>
      </c>
    </row>
    <row r="2654" spans="1:16" ht="240" x14ac:dyDescent="0.2">
      <c r="A2654" s="8" t="s">
        <v>2045</v>
      </c>
      <c r="C2654" s="7" t="s">
        <v>4</v>
      </c>
      <c r="K2654" s="7" t="s">
        <v>3357</v>
      </c>
      <c r="L2654" s="9">
        <v>44992</v>
      </c>
      <c r="M2654" s="13">
        <v>0.64903935185185191</v>
      </c>
      <c r="N2654" s="14">
        <v>204440003492674</v>
      </c>
      <c r="P2654" t="str">
        <f t="shared" si="41"/>
        <v/>
      </c>
    </row>
    <row r="2655" spans="1:16" ht="16" x14ac:dyDescent="0.2">
      <c r="A2655" s="8" t="s">
        <v>2125</v>
      </c>
      <c r="C2655" s="7" t="s">
        <v>2</v>
      </c>
      <c r="D2655" s="7" t="s">
        <v>3389</v>
      </c>
      <c r="E2655" s="7" t="str">
        <f>IF(OR(D2655="", D2655="___"),"", LEFT(D2655,FIND(" &gt;",D2655)-1))</f>
        <v>Success</v>
      </c>
      <c r="F2655" s="7" t="str">
        <f>IF(OR(E2655="Success",E2655="Qualified Success"),"Current",IF(E2655="Failure",IF(RIGHT(D2655,6)="Future","Future",IF(RIGHT(D2655,10)="Irrelevant","Irrelevant","Current")),""))</f>
        <v>Current</v>
      </c>
      <c r="G2655" s="7" t="str">
        <f>IF(OR(ISBLANK(D2655),D2655="Unclassifiable &gt;"),"",IF(ISNUMBER(SEARCH("Utterance",D2655)),"Utterance",IF(ISNUMBER(SEARCH("Response",D2655)),"Response",IF(ISNUMBER(SEARCH("Interaction",D2655)),"Interaction",IF(ISNUMBER(SEARCH("System",D2655)),"System","")))))</f>
        <v/>
      </c>
      <c r="H2655" s="7" t="str">
        <f>IF(G2655="Utterance", IF(ISNUMBER(SEARCH("Unrecognized",D2655)), "Unrecognized", IF(ISNUMBER(SEARCH("Mismatched",D2655)), "Mismatched", IF(ISNUMBER(SEARCH("False Positive",D2655)), "False Positive", "Irrelevant"))), "")</f>
        <v/>
      </c>
      <c r="J2655" s="7" t="s">
        <v>3741</v>
      </c>
      <c r="K2655" s="7" t="s">
        <v>3357</v>
      </c>
      <c r="L2655" s="9">
        <v>44992</v>
      </c>
      <c r="M2655" s="13">
        <v>0.65364583333333337</v>
      </c>
      <c r="N2655" s="14">
        <v>204440003495282</v>
      </c>
      <c r="O2655" s="7">
        <f>IF(LEN(TRIM($A2655))=0,0,LEN($A2655)-LEN(SUBSTITUTE($A2655," ",""))+1)</f>
        <v>2</v>
      </c>
      <c r="P2655">
        <f t="shared" si="41"/>
        <v>3411</v>
      </c>
    </row>
    <row r="2656" spans="1:16" ht="64" x14ac:dyDescent="0.2">
      <c r="A2656" s="8" t="s">
        <v>270</v>
      </c>
      <c r="C2656" s="7" t="s">
        <v>4</v>
      </c>
      <c r="K2656" s="7" t="s">
        <v>3357</v>
      </c>
      <c r="L2656" s="9">
        <v>44992</v>
      </c>
      <c r="M2656" s="13">
        <v>0.65364583333333337</v>
      </c>
      <c r="N2656" s="14">
        <v>204440003495282</v>
      </c>
      <c r="P2656" t="str">
        <f t="shared" si="41"/>
        <v/>
      </c>
    </row>
    <row r="2657" spans="1:16" ht="16" x14ac:dyDescent="0.2">
      <c r="A2657" s="8" t="s">
        <v>259</v>
      </c>
      <c r="B2657" s="7" t="s">
        <v>3487</v>
      </c>
      <c r="C2657" s="7" t="s">
        <v>2</v>
      </c>
      <c r="D2657" s="7" t="s">
        <v>3389</v>
      </c>
      <c r="E2657" s="7" t="str">
        <f>IF(OR(D2657="", D2657="___"),"", LEFT(D2657,FIND(" &gt;",D2657)-1))</f>
        <v>Success</v>
      </c>
      <c r="F2657" s="7" t="str">
        <f>IF(OR(E2657="Success",E2657="Qualified Success"),"Current",IF(E2657="Failure",IF(RIGHT(D2657,6)="Future","Future",IF(RIGHT(D2657,10)="Irrelevant","Irrelevant","Current")),""))</f>
        <v>Current</v>
      </c>
      <c r="G2657" s="7" t="str">
        <f>IF(OR(ISBLANK(D2657),D2657="Unclassifiable &gt;"),"",IF(ISNUMBER(SEARCH("Utterance",D2657)),"Utterance",IF(ISNUMBER(SEARCH("Response",D2657)),"Response",IF(ISNUMBER(SEARCH("Interaction",D2657)),"Interaction",IF(ISNUMBER(SEARCH("System",D2657)),"System","")))))</f>
        <v/>
      </c>
      <c r="H2657" s="7" t="str">
        <f>IF(G2657="Utterance", IF(ISNUMBER(SEARCH("Unrecognized",D2657)), "Unrecognized", IF(ISNUMBER(SEARCH("Mismatched",D2657)), "Mismatched", IF(ISNUMBER(SEARCH("False Positive",D2657)), "False Positive", "Irrelevant"))), "")</f>
        <v/>
      </c>
      <c r="J2657" s="7" t="s">
        <v>3743</v>
      </c>
      <c r="K2657" s="7" t="s">
        <v>3357</v>
      </c>
      <c r="L2657" s="9">
        <v>44992</v>
      </c>
      <c r="M2657" s="13">
        <v>0.6564120370370371</v>
      </c>
      <c r="N2657" s="14">
        <v>202000129810291</v>
      </c>
      <c r="O2657" s="7">
        <f>IF(LEN(TRIM($A2657))=0,0,LEN($A2657)-LEN(SUBSTITUTE($A2657," ",""))+1)</f>
        <v>4</v>
      </c>
      <c r="P2657">
        <f t="shared" si="41"/>
        <v>3411</v>
      </c>
    </row>
    <row r="2658" spans="1:16" ht="224" x14ac:dyDescent="0.2">
      <c r="A2658" s="8" t="s">
        <v>3565</v>
      </c>
      <c r="C2658" s="7" t="s">
        <v>4</v>
      </c>
      <c r="K2658" s="7" t="s">
        <v>3357</v>
      </c>
      <c r="L2658" s="9">
        <v>44992</v>
      </c>
      <c r="M2658" s="13">
        <v>0.65644675925925922</v>
      </c>
      <c r="N2658" s="14">
        <v>202000129810291</v>
      </c>
      <c r="P2658" t="str">
        <f t="shared" si="41"/>
        <v/>
      </c>
    </row>
    <row r="2659" spans="1:16" ht="16" x14ac:dyDescent="0.2">
      <c r="A2659" s="8" t="s">
        <v>280</v>
      </c>
      <c r="C2659" s="7" t="s">
        <v>2</v>
      </c>
      <c r="D2659" s="7" t="s">
        <v>3389</v>
      </c>
      <c r="E2659" s="7" t="str">
        <f>IF(OR(D2659="", D2659="___"),"", LEFT(D2659,FIND(" &gt;",D2659)-1))</f>
        <v>Success</v>
      </c>
      <c r="F2659" s="7" t="str">
        <f>IF(OR(E2659="Success",E2659="Qualified Success"),"Current",IF(E2659="Failure",IF(RIGHT(D2659,6)="Future","Future",IF(RIGHT(D2659,10)="Irrelevant","Irrelevant","Current")),""))</f>
        <v>Current</v>
      </c>
      <c r="G2659" s="7" t="str">
        <f>IF(OR(ISBLANK(D2659),D2659="Unclassifiable &gt;"),"",IF(ISNUMBER(SEARCH("Utterance",D2659)),"Utterance",IF(ISNUMBER(SEARCH("Response",D2659)),"Response",IF(ISNUMBER(SEARCH("Interaction",D2659)),"Interaction",IF(ISNUMBER(SEARCH("System",D2659)),"System","")))))</f>
        <v/>
      </c>
      <c r="H2659" s="7" t="str">
        <f>IF(G2659="Utterance", IF(ISNUMBER(SEARCH("Unrecognized",D2659)), "Unrecognized", IF(ISNUMBER(SEARCH("Mismatched",D2659)), "Mismatched", IF(ISNUMBER(SEARCH("False Positive",D2659)), "False Positive", "Irrelevant"))), "")</f>
        <v/>
      </c>
      <c r="J2659" s="7" t="s">
        <v>3743</v>
      </c>
      <c r="K2659" s="7" t="s">
        <v>3357</v>
      </c>
      <c r="L2659" s="9">
        <v>44992</v>
      </c>
      <c r="M2659" s="13">
        <v>0.6567708333333333</v>
      </c>
      <c r="N2659" s="14">
        <v>202000129810291</v>
      </c>
      <c r="O2659" s="7">
        <f>IF(LEN(TRIM($A2659))=0,0,LEN($A2659)-LEN(SUBSTITUTE($A2659," ",""))+1)</f>
        <v>3</v>
      </c>
      <c r="P2659">
        <f t="shared" si="41"/>
        <v>3411</v>
      </c>
    </row>
    <row r="2660" spans="1:16" ht="380" x14ac:dyDescent="0.2">
      <c r="A2660" s="8" t="s">
        <v>2788</v>
      </c>
      <c r="C2660" s="7" t="s">
        <v>4</v>
      </c>
      <c r="K2660" s="7" t="s">
        <v>3357</v>
      </c>
      <c r="L2660" s="9">
        <v>44992</v>
      </c>
      <c r="M2660" s="13">
        <v>0.65678240740740745</v>
      </c>
      <c r="N2660" s="14">
        <v>202000129810291</v>
      </c>
      <c r="P2660" t="str">
        <f t="shared" si="41"/>
        <v/>
      </c>
    </row>
    <row r="2661" spans="1:16" ht="16" x14ac:dyDescent="0.2">
      <c r="A2661" s="8" t="s">
        <v>2789</v>
      </c>
      <c r="C2661" s="7" t="s">
        <v>2</v>
      </c>
      <c r="D2661" s="7" t="s">
        <v>3389</v>
      </c>
      <c r="E2661" s="7" t="str">
        <f>IF(OR(D2661="", D2661="___"),"", LEFT(D2661,FIND(" &gt;",D2661)-1))</f>
        <v>Success</v>
      </c>
      <c r="F2661" s="7" t="str">
        <f>IF(OR(E2661="Success",E2661="Qualified Success"),"Current",IF(E2661="Failure",IF(RIGHT(D2661,6)="Future","Future",IF(RIGHT(D2661,10)="Irrelevant","Irrelevant","Current")),""))</f>
        <v>Current</v>
      </c>
      <c r="G2661" s="7" t="str">
        <f>IF(OR(ISBLANK(D2661),D2661="Unclassifiable &gt;"),"",IF(ISNUMBER(SEARCH("Utterance",D2661)),"Utterance",IF(ISNUMBER(SEARCH("Response",D2661)),"Response",IF(ISNUMBER(SEARCH("Interaction",D2661)),"Interaction",IF(ISNUMBER(SEARCH("System",D2661)),"System","")))))</f>
        <v/>
      </c>
      <c r="H2661" s="7" t="str">
        <f>IF(G2661="Utterance", IF(ISNUMBER(SEARCH("Unrecognized",D2661)), "Unrecognized", IF(ISNUMBER(SEARCH("Mismatched",D2661)), "Mismatched", IF(ISNUMBER(SEARCH("False Positive",D2661)), "False Positive", "Irrelevant"))), "")</f>
        <v/>
      </c>
      <c r="J2661" s="7" t="s">
        <v>3743</v>
      </c>
      <c r="K2661" s="7" t="s">
        <v>3357</v>
      </c>
      <c r="L2661" s="9">
        <v>44992</v>
      </c>
      <c r="M2661" s="13">
        <v>0.65826388888888887</v>
      </c>
      <c r="N2661" s="14">
        <v>202000129810291</v>
      </c>
      <c r="O2661" s="7">
        <f>IF(LEN(TRIM($A2661))=0,0,LEN($A2661)-LEN(SUBSTITUTE($A2661," ",""))+1)</f>
        <v>6</v>
      </c>
      <c r="P2661">
        <f t="shared" si="41"/>
        <v>3411</v>
      </c>
    </row>
    <row r="2662" spans="1:16" ht="48" x14ac:dyDescent="0.2">
      <c r="A2662" s="8" t="s">
        <v>1916</v>
      </c>
      <c r="C2662" s="7" t="s">
        <v>4</v>
      </c>
      <c r="K2662" s="7" t="s">
        <v>3357</v>
      </c>
      <c r="L2662" s="9">
        <v>44992</v>
      </c>
      <c r="M2662" s="13">
        <v>0.65826388888888887</v>
      </c>
      <c r="N2662" s="14">
        <v>202000129810291</v>
      </c>
      <c r="P2662" t="str">
        <f t="shared" si="41"/>
        <v/>
      </c>
    </row>
    <row r="2663" spans="1:16" ht="16" x14ac:dyDescent="0.2">
      <c r="A2663" s="8" t="s">
        <v>2790</v>
      </c>
      <c r="C2663" s="7" t="s">
        <v>2</v>
      </c>
      <c r="D2663" s="7" t="s">
        <v>3389</v>
      </c>
      <c r="E2663" s="7" t="str">
        <f>IF(OR(D2663="", D2663="___"),"", LEFT(D2663,FIND(" &gt;",D2663)-1))</f>
        <v>Success</v>
      </c>
      <c r="F2663" s="7" t="str">
        <f>IF(OR(E2663="Success",E2663="Qualified Success"),"Current",IF(E2663="Failure",IF(RIGHT(D2663,6)="Future","Future",IF(RIGHT(D2663,10)="Irrelevant","Irrelevant","Current")),""))</f>
        <v>Current</v>
      </c>
      <c r="G2663" s="7" t="str">
        <f>IF(OR(ISBLANK(D2663),D2663="Unclassifiable &gt;"),"",IF(ISNUMBER(SEARCH("Utterance",D2663)),"Utterance",IF(ISNUMBER(SEARCH("Response",D2663)),"Response",IF(ISNUMBER(SEARCH("Interaction",D2663)),"Interaction",IF(ISNUMBER(SEARCH("System",D2663)),"System","")))))</f>
        <v/>
      </c>
      <c r="H2663" s="7" t="str">
        <f>IF(G2663="Utterance", IF(ISNUMBER(SEARCH("Unrecognized",D2663)), "Unrecognized", IF(ISNUMBER(SEARCH("Mismatched",D2663)), "Mismatched", IF(ISNUMBER(SEARCH("False Positive",D2663)), "False Positive", "Irrelevant"))), "")</f>
        <v/>
      </c>
      <c r="J2663" s="7" t="s">
        <v>3743</v>
      </c>
      <c r="K2663" s="7" t="s">
        <v>3357</v>
      </c>
      <c r="L2663" s="9">
        <v>44992</v>
      </c>
      <c r="M2663" s="13">
        <v>0.65850694444444446</v>
      </c>
      <c r="N2663" s="14">
        <v>202000129810291</v>
      </c>
      <c r="O2663" s="7">
        <f>IF(LEN(TRIM($A2663))=0,0,LEN($A2663)-LEN(SUBSTITUTE($A2663," ",""))+1)</f>
        <v>5</v>
      </c>
      <c r="P2663">
        <f t="shared" si="41"/>
        <v>3411</v>
      </c>
    </row>
    <row r="2664" spans="1:16" ht="272" x14ac:dyDescent="0.2">
      <c r="A2664" s="8" t="s">
        <v>2791</v>
      </c>
      <c r="C2664" s="7" t="s">
        <v>4</v>
      </c>
      <c r="K2664" s="7" t="s">
        <v>3357</v>
      </c>
      <c r="L2664" s="9">
        <v>44992</v>
      </c>
      <c r="M2664" s="13">
        <v>0.65850694444444446</v>
      </c>
      <c r="N2664" s="14">
        <v>202000129810291</v>
      </c>
      <c r="P2664" t="str">
        <f t="shared" si="41"/>
        <v/>
      </c>
    </row>
    <row r="2665" spans="1:16" ht="16" x14ac:dyDescent="0.2">
      <c r="A2665" s="8" t="s">
        <v>302</v>
      </c>
      <c r="B2665" s="7" t="s">
        <v>3487</v>
      </c>
      <c r="C2665" s="7" t="s">
        <v>2</v>
      </c>
      <c r="D2665" s="7" t="s">
        <v>3389</v>
      </c>
      <c r="E2665" s="7" t="str">
        <f>IF(OR(D2665="", D2665="___"),"", LEFT(D2665,FIND(" &gt;",D2665)-1))</f>
        <v>Success</v>
      </c>
      <c r="F2665" s="7" t="str">
        <f>IF(OR(E2665="Success",E2665="Qualified Success"),"Current",IF(E2665="Failure",IF(RIGHT(D2665,6)="Future","Future",IF(RIGHT(D2665,10)="Irrelevant","Irrelevant","Current")),""))</f>
        <v>Current</v>
      </c>
      <c r="G2665" s="7" t="str">
        <f>IF(OR(ISBLANK(D2665),D2665="Unclassifiable &gt;"),"",IF(ISNUMBER(SEARCH("Utterance",D2665)),"Utterance",IF(ISNUMBER(SEARCH("Response",D2665)),"Response",IF(ISNUMBER(SEARCH("Interaction",D2665)),"Interaction",IF(ISNUMBER(SEARCH("System",D2665)),"System","")))))</f>
        <v/>
      </c>
      <c r="H2665" s="7" t="str">
        <f>IF(G2665="Utterance", IF(ISNUMBER(SEARCH("Unrecognized",D2665)), "Unrecognized", IF(ISNUMBER(SEARCH("Mismatched",D2665)), "Mismatched", IF(ISNUMBER(SEARCH("False Positive",D2665)), "False Positive", "Irrelevant"))), "")</f>
        <v/>
      </c>
      <c r="J2665" s="7" t="s">
        <v>3428</v>
      </c>
      <c r="K2665" s="7" t="s">
        <v>3357</v>
      </c>
      <c r="L2665" s="9">
        <v>44992</v>
      </c>
      <c r="M2665" s="13">
        <v>0.66157407407407409</v>
      </c>
      <c r="N2665" s="14">
        <v>204440003490004</v>
      </c>
      <c r="O2665" s="7">
        <f>IF(LEN(TRIM($A2665))=0,0,LEN($A2665)-LEN(SUBSTITUTE($A2665," ",""))+1)</f>
        <v>3</v>
      </c>
      <c r="P2665">
        <f t="shared" si="41"/>
        <v>3411</v>
      </c>
    </row>
    <row r="2666" spans="1:16" ht="64" x14ac:dyDescent="0.2">
      <c r="A2666" s="8" t="s">
        <v>220</v>
      </c>
      <c r="C2666" s="7" t="s">
        <v>4</v>
      </c>
      <c r="K2666" s="7" t="s">
        <v>3357</v>
      </c>
      <c r="L2666" s="9">
        <v>44992</v>
      </c>
      <c r="M2666" s="13">
        <v>0.66157407407407409</v>
      </c>
      <c r="N2666" s="14">
        <v>204440003490004</v>
      </c>
      <c r="P2666" t="str">
        <f t="shared" si="41"/>
        <v/>
      </c>
    </row>
    <row r="2667" spans="1:16" ht="16" x14ac:dyDescent="0.2">
      <c r="A2667" s="8" t="s">
        <v>302</v>
      </c>
      <c r="B2667" s="7" t="s">
        <v>3487</v>
      </c>
      <c r="C2667" s="7" t="s">
        <v>2</v>
      </c>
      <c r="D2667" s="7" t="s">
        <v>3389</v>
      </c>
      <c r="E2667" s="7" t="str">
        <f>IF(OR(D2667="", D2667="___"),"", LEFT(D2667,FIND(" &gt;",D2667)-1))</f>
        <v>Success</v>
      </c>
      <c r="F2667" s="7" t="str">
        <f>IF(OR(E2667="Success",E2667="Qualified Success"),"Current",IF(E2667="Failure",IF(RIGHT(D2667,6)="Future","Future",IF(RIGHT(D2667,10)="Irrelevant","Irrelevant","Current")),""))</f>
        <v>Current</v>
      </c>
      <c r="G2667" s="7" t="str">
        <f>IF(OR(ISBLANK(D2667),D2667="Unclassifiable &gt;"),"",IF(ISNUMBER(SEARCH("Utterance",D2667)),"Utterance",IF(ISNUMBER(SEARCH("Response",D2667)),"Response",IF(ISNUMBER(SEARCH("Interaction",D2667)),"Interaction",IF(ISNUMBER(SEARCH("System",D2667)),"System","")))))</f>
        <v/>
      </c>
      <c r="H2667" s="7" t="str">
        <f>IF(G2667="Utterance", IF(ISNUMBER(SEARCH("Unrecognized",D2667)), "Unrecognized", IF(ISNUMBER(SEARCH("Mismatched",D2667)), "Mismatched", IF(ISNUMBER(SEARCH("False Positive",D2667)), "False Positive", "Irrelevant"))), "")</f>
        <v/>
      </c>
      <c r="J2667" s="7" t="s">
        <v>3428</v>
      </c>
      <c r="K2667" s="7" t="s">
        <v>3357</v>
      </c>
      <c r="L2667" s="9">
        <v>44992</v>
      </c>
      <c r="M2667" s="13">
        <v>0.66451388888888896</v>
      </c>
      <c r="N2667" s="14">
        <v>204440003488883</v>
      </c>
      <c r="O2667" s="7">
        <f>IF(LEN(TRIM($A2667))=0,0,LEN($A2667)-LEN(SUBSTITUTE($A2667," ",""))+1)</f>
        <v>3</v>
      </c>
      <c r="P2667">
        <f t="shared" si="41"/>
        <v>3411</v>
      </c>
    </row>
    <row r="2668" spans="1:16" ht="64" x14ac:dyDescent="0.2">
      <c r="A2668" s="8" t="s">
        <v>220</v>
      </c>
      <c r="C2668" s="7" t="s">
        <v>4</v>
      </c>
      <c r="K2668" s="7" t="s">
        <v>3357</v>
      </c>
      <c r="L2668" s="9">
        <v>44992</v>
      </c>
      <c r="M2668" s="13">
        <v>0.66451388888888896</v>
      </c>
      <c r="N2668" s="14">
        <v>204440003488883</v>
      </c>
      <c r="P2668" t="str">
        <f t="shared" si="41"/>
        <v/>
      </c>
    </row>
    <row r="2669" spans="1:16" ht="16" x14ac:dyDescent="0.2">
      <c r="A2669" s="8" t="s">
        <v>684</v>
      </c>
      <c r="C2669" s="7" t="s">
        <v>2</v>
      </c>
      <c r="D2669" s="7" t="s">
        <v>3389</v>
      </c>
      <c r="E2669" s="7" t="str">
        <f>IF(OR(D2669="", D2669="___"),"", LEFT(D2669,FIND(" &gt;",D2669)-1))</f>
        <v>Success</v>
      </c>
      <c r="F2669" s="7" t="str">
        <f>IF(OR(E2669="Success",E2669="Qualified Success"),"Current",IF(E2669="Failure",IF(RIGHT(D2669,6)="Future","Future",IF(RIGHT(D2669,10)="Irrelevant","Irrelevant","Current")),""))</f>
        <v>Current</v>
      </c>
      <c r="G2669" s="7" t="str">
        <f>IF(OR(ISBLANK(D2669),D2669="Unclassifiable &gt;"),"",IF(ISNUMBER(SEARCH("Utterance",D2669)),"Utterance",IF(ISNUMBER(SEARCH("Response",D2669)),"Response",IF(ISNUMBER(SEARCH("Interaction",D2669)),"Interaction",IF(ISNUMBER(SEARCH("System",D2669)),"System","")))))</f>
        <v/>
      </c>
      <c r="H2669" s="7" t="str">
        <f>IF(G2669="Utterance", IF(ISNUMBER(SEARCH("Unrecognized",D2669)), "Unrecognized", IF(ISNUMBER(SEARCH("Mismatched",D2669)), "Mismatched", IF(ISNUMBER(SEARCH("False Positive",D2669)), "False Positive", "Irrelevant"))), "")</f>
        <v/>
      </c>
      <c r="J2669" s="7" t="s">
        <v>3756</v>
      </c>
      <c r="K2669" s="7" t="s">
        <v>3357</v>
      </c>
      <c r="L2669" s="9">
        <v>44992</v>
      </c>
      <c r="M2669" s="13">
        <v>0.66471064814814818</v>
      </c>
      <c r="N2669" s="14">
        <v>204440003488883</v>
      </c>
      <c r="O2669" s="7">
        <f>IF(LEN(TRIM($A2669))=0,0,LEN($A2669)-LEN(SUBSTITUTE($A2669," ",""))+1)</f>
        <v>7</v>
      </c>
      <c r="P2669">
        <f t="shared" si="41"/>
        <v>3411</v>
      </c>
    </row>
    <row r="2670" spans="1:16" ht="144" x14ac:dyDescent="0.2">
      <c r="A2670" s="8" t="s">
        <v>1945</v>
      </c>
      <c r="C2670" s="7" t="s">
        <v>4</v>
      </c>
      <c r="K2670" s="7" t="s">
        <v>3357</v>
      </c>
      <c r="L2670" s="9">
        <v>44992</v>
      </c>
      <c r="M2670" s="13">
        <v>0.66473379629629636</v>
      </c>
      <c r="N2670" s="14">
        <v>204440003488883</v>
      </c>
      <c r="P2670" t="str">
        <f t="shared" si="41"/>
        <v/>
      </c>
    </row>
    <row r="2671" spans="1:16" ht="16" x14ac:dyDescent="0.2">
      <c r="A2671" s="8" t="s">
        <v>3267</v>
      </c>
      <c r="C2671" s="7" t="s">
        <v>2</v>
      </c>
      <c r="D2671" s="7" t="s">
        <v>3389</v>
      </c>
      <c r="E2671" s="7" t="str">
        <f>IF(OR(D2671="", D2671="___"),"", LEFT(D2671,FIND(" &gt;",D2671)-1))</f>
        <v>Success</v>
      </c>
      <c r="F2671" s="7" t="str">
        <f>IF(OR(E2671="Success",E2671="Qualified Success"),"Current",IF(E2671="Failure",IF(RIGHT(D2671,6)="Future","Future",IF(RIGHT(D2671,10)="Irrelevant","Irrelevant","Current")),""))</f>
        <v>Current</v>
      </c>
      <c r="G2671" s="7" t="str">
        <f>IF(OR(ISBLANK(D2671),D2671="Unclassifiable &gt;"),"",IF(ISNUMBER(SEARCH("Utterance",D2671)),"Utterance",IF(ISNUMBER(SEARCH("Response",D2671)),"Response",IF(ISNUMBER(SEARCH("Interaction",D2671)),"Interaction",IF(ISNUMBER(SEARCH("System",D2671)),"System","")))))</f>
        <v/>
      </c>
      <c r="H2671" s="7" t="str">
        <f>IF(G2671="Utterance", IF(ISNUMBER(SEARCH("Unrecognized",D2671)), "Unrecognized", IF(ISNUMBER(SEARCH("Mismatched",D2671)), "Mismatched", IF(ISNUMBER(SEARCH("False Positive",D2671)), "False Positive", "Irrelevant"))), "")</f>
        <v/>
      </c>
      <c r="J2671" s="7" t="s">
        <v>3434</v>
      </c>
      <c r="K2671" s="7" t="s">
        <v>3357</v>
      </c>
      <c r="L2671" s="9">
        <v>44992</v>
      </c>
      <c r="M2671" s="13">
        <v>0.67920138888888892</v>
      </c>
      <c r="N2671" s="14">
        <v>513003222901915</v>
      </c>
      <c r="O2671" s="7">
        <f>IF(LEN(TRIM($A2671))=0,0,LEN($A2671)-LEN(SUBSTITUTE($A2671," ",""))+1)</f>
        <v>2</v>
      </c>
      <c r="P2671">
        <f t="shared" si="41"/>
        <v>3411</v>
      </c>
    </row>
    <row r="2672" spans="1:16" ht="112" x14ac:dyDescent="0.2">
      <c r="A2672" s="8" t="s">
        <v>298</v>
      </c>
      <c r="C2672" s="7" t="s">
        <v>4</v>
      </c>
      <c r="K2672" s="7" t="s">
        <v>3357</v>
      </c>
      <c r="L2672" s="9">
        <v>44992</v>
      </c>
      <c r="M2672" s="13">
        <v>0.67920138888888892</v>
      </c>
      <c r="N2672" s="14">
        <v>513003222901915</v>
      </c>
      <c r="P2672" t="str">
        <f t="shared" si="41"/>
        <v/>
      </c>
    </row>
    <row r="2673" spans="1:16" ht="16" x14ac:dyDescent="0.2">
      <c r="A2673" s="8" t="s">
        <v>2433</v>
      </c>
      <c r="C2673" s="7" t="s">
        <v>2</v>
      </c>
      <c r="D2673" s="7" t="s">
        <v>3389</v>
      </c>
      <c r="E2673" s="7" t="str">
        <f>IF(OR(D2673="", D2673="___"),"", LEFT(D2673,FIND(" &gt;",D2673)-1))</f>
        <v>Success</v>
      </c>
      <c r="F2673" s="7" t="str">
        <f>IF(OR(E2673="Success",E2673="Qualified Success"),"Current",IF(E2673="Failure",IF(RIGHT(D2673,6)="Future","Future",IF(RIGHT(D2673,10)="Irrelevant","Irrelevant","Current")),""))</f>
        <v>Current</v>
      </c>
      <c r="G2673" s="7" t="str">
        <f>IF(OR(ISBLANK(D2673),D2673="Unclassifiable &gt;"),"",IF(ISNUMBER(SEARCH("Utterance",D2673)),"Utterance",IF(ISNUMBER(SEARCH("Response",D2673)),"Response",IF(ISNUMBER(SEARCH("Interaction",D2673)),"Interaction",IF(ISNUMBER(SEARCH("System",D2673)),"System","")))))</f>
        <v/>
      </c>
      <c r="H2673" s="7" t="str">
        <f>IF(G2673="Utterance", IF(ISNUMBER(SEARCH("Unrecognized",D2673)), "Unrecognized", IF(ISNUMBER(SEARCH("Mismatched",D2673)), "Mismatched", IF(ISNUMBER(SEARCH("False Positive",D2673)), "False Positive", "Irrelevant"))), "")</f>
        <v/>
      </c>
      <c r="J2673" s="7" t="s">
        <v>3756</v>
      </c>
      <c r="K2673" s="7" t="s">
        <v>3357</v>
      </c>
      <c r="L2673" s="9">
        <v>44992</v>
      </c>
      <c r="M2673" s="13">
        <v>0.75546296296296289</v>
      </c>
      <c r="N2673" s="14">
        <v>204440003506345</v>
      </c>
      <c r="O2673" s="7">
        <f>IF(LEN(TRIM($A2673))=0,0,LEN($A2673)-LEN(SUBSTITUTE($A2673," ",""))+1)</f>
        <v>13</v>
      </c>
      <c r="P2673">
        <f t="shared" si="41"/>
        <v>3411</v>
      </c>
    </row>
    <row r="2674" spans="1:16" ht="160" x14ac:dyDescent="0.2">
      <c r="A2674" s="8" t="s">
        <v>366</v>
      </c>
      <c r="C2674" s="7" t="s">
        <v>4</v>
      </c>
      <c r="K2674" s="7" t="s">
        <v>3357</v>
      </c>
      <c r="L2674" s="9">
        <v>44992</v>
      </c>
      <c r="M2674" s="13">
        <v>0.75546296296296289</v>
      </c>
      <c r="N2674" s="14">
        <v>204440003506345</v>
      </c>
      <c r="P2674" t="str">
        <f t="shared" si="41"/>
        <v/>
      </c>
    </row>
    <row r="2675" spans="1:16" ht="16" x14ac:dyDescent="0.2">
      <c r="A2675" s="8" t="s">
        <v>2062</v>
      </c>
      <c r="C2675" s="7" t="s">
        <v>2</v>
      </c>
      <c r="D2675" s="7" t="s">
        <v>3389</v>
      </c>
      <c r="E2675" s="7" t="str">
        <f>IF(OR(D2675="", D2675="___"),"", LEFT(D2675,FIND(" &gt;",D2675)-1))</f>
        <v>Success</v>
      </c>
      <c r="F2675" s="7" t="str">
        <f>IF(OR(E2675="Success",E2675="Qualified Success"),"Current",IF(E2675="Failure",IF(RIGHT(D2675,6)="Future","Future",IF(RIGHT(D2675,10)="Irrelevant","Irrelevant","Current")),""))</f>
        <v>Current</v>
      </c>
      <c r="G2675" s="7" t="str">
        <f>IF(OR(ISBLANK(D2675),D2675="Unclassifiable &gt;"),"",IF(ISNUMBER(SEARCH("Utterance",D2675)),"Utterance",IF(ISNUMBER(SEARCH("Response",D2675)),"Response",IF(ISNUMBER(SEARCH("Interaction",D2675)),"Interaction",IF(ISNUMBER(SEARCH("System",D2675)),"System","")))))</f>
        <v/>
      </c>
      <c r="H2675" s="7" t="str">
        <f>IF(G2675="Utterance", IF(ISNUMBER(SEARCH("Unrecognized",D2675)), "Unrecognized", IF(ISNUMBER(SEARCH("Mismatched",D2675)), "Mismatched", IF(ISNUMBER(SEARCH("False Positive",D2675)), "False Positive", "Irrelevant"))), "")</f>
        <v/>
      </c>
      <c r="J2675" s="7" t="s">
        <v>3741</v>
      </c>
      <c r="K2675" s="7" t="s">
        <v>3357</v>
      </c>
      <c r="L2675" s="9">
        <v>44992</v>
      </c>
      <c r="M2675" s="13">
        <v>0.85611111111111116</v>
      </c>
      <c r="N2675" s="14">
        <v>204440003507274</v>
      </c>
      <c r="O2675" s="7">
        <f>IF(LEN(TRIM($A2675))=0,0,LEN($A2675)-LEN(SUBSTITUTE($A2675," ",""))+1)</f>
        <v>3</v>
      </c>
      <c r="P2675">
        <f t="shared" si="41"/>
        <v>3411</v>
      </c>
    </row>
    <row r="2676" spans="1:16" ht="144" x14ac:dyDescent="0.2">
      <c r="A2676" s="8" t="s">
        <v>250</v>
      </c>
      <c r="C2676" s="7" t="s">
        <v>4</v>
      </c>
      <c r="K2676" s="7" t="s">
        <v>3357</v>
      </c>
      <c r="L2676" s="9">
        <v>44992</v>
      </c>
      <c r="M2676" s="13">
        <v>0.85635416666666664</v>
      </c>
      <c r="N2676" s="14">
        <v>204440003507274</v>
      </c>
      <c r="P2676" t="str">
        <f t="shared" si="41"/>
        <v/>
      </c>
    </row>
    <row r="2677" spans="1:16" ht="16" x14ac:dyDescent="0.2">
      <c r="A2677" s="8" t="s">
        <v>2068</v>
      </c>
      <c r="C2677" s="7" t="s">
        <v>2</v>
      </c>
      <c r="D2677" s="7" t="s">
        <v>3391</v>
      </c>
      <c r="E2677" s="7" t="str">
        <f>IF(OR(D2677="", D2677="___"),"", LEFT(D2677,FIND(" &gt;",D2677)-1))</f>
        <v>Failure</v>
      </c>
      <c r="F2677" s="7" t="str">
        <f>IF(OR(E2677="Success",E2677="Qualified Success"),"Current",IF(E2677="Failure",IF(RIGHT(D2677,6)="Future","Future",IF(RIGHT(D2677,10)="Irrelevant","Irrelevant","Current")),""))</f>
        <v>Current</v>
      </c>
      <c r="G2677" s="7" t="str">
        <f>IF(OR(ISBLANK(D2677),D2677="Unclassifiable &gt;"),"",IF(ISNUMBER(SEARCH("Utterance",D2677)),"Utterance",IF(ISNUMBER(SEARCH("Response",D2677)),"Response",IF(ISNUMBER(SEARCH("Interaction",D2677)),"Interaction",IF(ISNUMBER(SEARCH("System",D2677)),"System","")))))</f>
        <v>Utterance</v>
      </c>
      <c r="H2677" s="7" t="str">
        <f>IF(G2677="Utterance", IF(ISNUMBER(SEARCH("Unrecognized",D2677)), "Unrecognized", IF(ISNUMBER(SEARCH("Mismatched",D2677)), "Mismatched", IF(ISNUMBER(SEARCH("False Positive",D2677)), "False Positive", "Irrelevant"))), "")</f>
        <v>Mismatched</v>
      </c>
      <c r="J2677" s="7" t="s">
        <v>3756</v>
      </c>
      <c r="K2677" s="7" t="s">
        <v>3355</v>
      </c>
      <c r="L2677" s="9">
        <v>44994</v>
      </c>
      <c r="M2677" s="13">
        <v>0.22046296296296297</v>
      </c>
      <c r="N2677" s="14">
        <v>204440003493404</v>
      </c>
      <c r="O2677" s="7">
        <f>IF(LEN(TRIM($A2677))=0,0,LEN($A2677)-LEN(SUBSTITUTE($A2677," ",""))+1)</f>
        <v>1</v>
      </c>
      <c r="P2677">
        <f t="shared" si="41"/>
        <v>705</v>
      </c>
    </row>
    <row r="2678" spans="1:16" ht="64" x14ac:dyDescent="0.2">
      <c r="A2678" s="8" t="s">
        <v>220</v>
      </c>
      <c r="C2678" s="7" t="s">
        <v>4</v>
      </c>
      <c r="K2678" s="7" t="s">
        <v>3355</v>
      </c>
      <c r="L2678" s="9">
        <v>44994</v>
      </c>
      <c r="M2678" s="13">
        <v>0.22046296296296297</v>
      </c>
      <c r="N2678" s="14">
        <v>204440003493404</v>
      </c>
      <c r="P2678" t="str">
        <f t="shared" si="41"/>
        <v/>
      </c>
    </row>
    <row r="2679" spans="1:16" ht="16" x14ac:dyDescent="0.2">
      <c r="A2679" s="8" t="s">
        <v>158</v>
      </c>
      <c r="C2679" s="7" t="s">
        <v>2</v>
      </c>
      <c r="D2679" s="7" t="s">
        <v>3389</v>
      </c>
      <c r="E2679" s="7" t="str">
        <f>IF(OR(D2679="", D2679="___"),"", LEFT(D2679,FIND(" &gt;",D2679)-1))</f>
        <v>Success</v>
      </c>
      <c r="F2679" s="7" t="str">
        <f>IF(OR(E2679="Success",E2679="Qualified Success"),"Current",IF(E2679="Failure",IF(RIGHT(D2679,6)="Future","Future",IF(RIGHT(D2679,10)="Irrelevant","Irrelevant","Current")),""))</f>
        <v>Current</v>
      </c>
      <c r="G2679" s="7" t="str">
        <f>IF(OR(ISBLANK(D2679),D2679="Unclassifiable &gt;"),"",IF(ISNUMBER(SEARCH("Utterance",D2679)),"Utterance",IF(ISNUMBER(SEARCH("Response",D2679)),"Response",IF(ISNUMBER(SEARCH("Interaction",D2679)),"Interaction",IF(ISNUMBER(SEARCH("System",D2679)),"System","")))))</f>
        <v/>
      </c>
      <c r="H2679" s="7" t="str">
        <f>IF(G2679="Utterance", IF(ISNUMBER(SEARCH("Unrecognized",D2679)), "Unrecognized", IF(ISNUMBER(SEARCH("Mismatched",D2679)), "Mismatched", IF(ISNUMBER(SEARCH("False Positive",D2679)), "False Positive", "Irrelevant"))), "")</f>
        <v/>
      </c>
      <c r="J2679" s="7" t="s">
        <v>3744</v>
      </c>
      <c r="K2679" s="7" t="s">
        <v>3355</v>
      </c>
      <c r="L2679" s="9">
        <v>44994</v>
      </c>
      <c r="M2679" s="13">
        <v>0.23086805555555556</v>
      </c>
      <c r="N2679" s="14">
        <v>204440003502643</v>
      </c>
      <c r="O2679" s="7">
        <f>IF(LEN(TRIM($A2679))=0,0,LEN($A2679)-LEN(SUBSTITUTE($A2679," ",""))+1)</f>
        <v>4</v>
      </c>
      <c r="P2679">
        <f t="shared" si="41"/>
        <v>3411</v>
      </c>
    </row>
    <row r="2680" spans="1:16" ht="128" x14ac:dyDescent="0.2">
      <c r="A2680" s="8" t="s">
        <v>1839</v>
      </c>
      <c r="C2680" s="7" t="s">
        <v>4</v>
      </c>
      <c r="K2680" s="7" t="s">
        <v>3355</v>
      </c>
      <c r="L2680" s="9">
        <v>44994</v>
      </c>
      <c r="M2680" s="13">
        <v>0.23086805555555556</v>
      </c>
      <c r="N2680" s="14">
        <v>204440003502643</v>
      </c>
      <c r="P2680" t="str">
        <f t="shared" si="41"/>
        <v/>
      </c>
    </row>
    <row r="2681" spans="1:16" ht="16" x14ac:dyDescent="0.2">
      <c r="A2681" s="8" t="s">
        <v>2771</v>
      </c>
      <c r="C2681" s="7" t="s">
        <v>2</v>
      </c>
      <c r="D2681" s="7" t="s">
        <v>3389</v>
      </c>
      <c r="E2681" s="7" t="str">
        <f>IF(OR(D2681="", D2681="___"),"", LEFT(D2681,FIND(" &gt;",D2681)-1))</f>
        <v>Success</v>
      </c>
      <c r="F2681" s="7" t="str">
        <f>IF(OR(E2681="Success",E2681="Qualified Success"),"Current",IF(E2681="Failure",IF(RIGHT(D2681,6)="Future","Future",IF(RIGHT(D2681,10)="Irrelevant","Irrelevant","Current")),""))</f>
        <v>Current</v>
      </c>
      <c r="G2681" s="7" t="str">
        <f>IF(OR(ISBLANK(D2681),D2681="Unclassifiable &gt;"),"",IF(ISNUMBER(SEARCH("Utterance",D2681)),"Utterance",IF(ISNUMBER(SEARCH("Response",D2681)),"Response",IF(ISNUMBER(SEARCH("Interaction",D2681)),"Interaction",IF(ISNUMBER(SEARCH("System",D2681)),"System","")))))</f>
        <v/>
      </c>
      <c r="H2681" s="7" t="str">
        <f>IF(G2681="Utterance", IF(ISNUMBER(SEARCH("Unrecognized",D2681)), "Unrecognized", IF(ISNUMBER(SEARCH("Mismatched",D2681)), "Mismatched", IF(ISNUMBER(SEARCH("False Positive",D2681)), "False Positive", "Irrelevant"))), "")</f>
        <v/>
      </c>
      <c r="J2681" s="7" t="s">
        <v>3434</v>
      </c>
      <c r="K2681" s="7" t="s">
        <v>3355</v>
      </c>
      <c r="L2681" s="9">
        <v>44994</v>
      </c>
      <c r="M2681" s="13">
        <v>0.2673611111111111</v>
      </c>
      <c r="N2681" s="14">
        <v>202000037338056</v>
      </c>
      <c r="O2681" s="7">
        <f>IF(LEN(TRIM($A2681))=0,0,LEN($A2681)-LEN(SUBSTITUTE($A2681," ",""))+1)</f>
        <v>7</v>
      </c>
      <c r="P2681">
        <f t="shared" si="41"/>
        <v>3411</v>
      </c>
    </row>
    <row r="2682" spans="1:16" ht="64" x14ac:dyDescent="0.2">
      <c r="A2682" s="8" t="s">
        <v>1855</v>
      </c>
      <c r="C2682" s="7" t="s">
        <v>4</v>
      </c>
      <c r="K2682" s="7" t="s">
        <v>3355</v>
      </c>
      <c r="L2682" s="9">
        <v>44994</v>
      </c>
      <c r="M2682" s="13">
        <v>0.2673611111111111</v>
      </c>
      <c r="N2682" s="14">
        <v>202000037338056</v>
      </c>
      <c r="P2682" t="str">
        <f t="shared" si="41"/>
        <v/>
      </c>
    </row>
    <row r="2683" spans="1:16" ht="16" x14ac:dyDescent="0.2">
      <c r="A2683" s="8" t="s">
        <v>1898</v>
      </c>
      <c r="C2683" s="7" t="s">
        <v>2</v>
      </c>
      <c r="D2683" s="7" t="s">
        <v>3391</v>
      </c>
      <c r="E2683" s="7" t="str">
        <f>IF(OR(D2683="", D2683="___"),"", LEFT(D2683,FIND(" &gt;",D2683)-1))</f>
        <v>Failure</v>
      </c>
      <c r="F2683" s="7" t="str">
        <f>IF(OR(E2683="Success",E2683="Qualified Success"),"Current",IF(E2683="Failure",IF(RIGHT(D2683,6)="Future","Future",IF(RIGHT(D2683,10)="Irrelevant","Irrelevant","Current")),""))</f>
        <v>Current</v>
      </c>
      <c r="G2683" s="7" t="str">
        <f>IF(OR(ISBLANK(D2683),D2683="Unclassifiable &gt;"),"",IF(ISNUMBER(SEARCH("Utterance",D2683)),"Utterance",IF(ISNUMBER(SEARCH("Response",D2683)),"Response",IF(ISNUMBER(SEARCH("Interaction",D2683)),"Interaction",IF(ISNUMBER(SEARCH("System",D2683)),"System","")))))</f>
        <v>Utterance</v>
      </c>
      <c r="H2683" s="7" t="str">
        <f>IF(G2683="Utterance", IF(ISNUMBER(SEARCH("Unrecognized",D2683)), "Unrecognized", IF(ISNUMBER(SEARCH("Mismatched",D2683)), "Mismatched", IF(ISNUMBER(SEARCH("False Positive",D2683)), "False Positive", "Irrelevant"))), "")</f>
        <v>Mismatched</v>
      </c>
      <c r="J2683" s="7" t="s">
        <v>3434</v>
      </c>
      <c r="K2683" s="7" t="s">
        <v>3355</v>
      </c>
      <c r="L2683" s="9">
        <v>44994</v>
      </c>
      <c r="M2683" s="13">
        <v>0.26898148148148149</v>
      </c>
      <c r="N2683" s="14">
        <v>202000037338056</v>
      </c>
      <c r="O2683" s="7">
        <f>IF(LEN(TRIM($A2683))=0,0,LEN($A2683)-LEN(SUBSTITUTE($A2683," ",""))+1)</f>
        <v>2</v>
      </c>
      <c r="P2683">
        <f t="shared" si="41"/>
        <v>705</v>
      </c>
    </row>
    <row r="2684" spans="1:16" ht="64" x14ac:dyDescent="0.2">
      <c r="A2684" s="8" t="s">
        <v>254</v>
      </c>
      <c r="C2684" s="7" t="s">
        <v>4</v>
      </c>
      <c r="K2684" s="7" t="s">
        <v>3355</v>
      </c>
      <c r="L2684" s="9">
        <v>44994</v>
      </c>
      <c r="M2684" s="13">
        <v>0.26898148148148149</v>
      </c>
      <c r="N2684" s="14">
        <v>202000037338056</v>
      </c>
      <c r="P2684" t="str">
        <f t="shared" si="41"/>
        <v/>
      </c>
    </row>
    <row r="2685" spans="1:16" ht="16" x14ac:dyDescent="0.2">
      <c r="A2685" s="8" t="s">
        <v>2834</v>
      </c>
      <c r="C2685" s="7" t="s">
        <v>2</v>
      </c>
      <c r="D2685" s="7" t="s">
        <v>3389</v>
      </c>
      <c r="E2685" s="7" t="str">
        <f>IF(OR(D2685="", D2685="___"),"", LEFT(D2685,FIND(" &gt;",D2685)-1))</f>
        <v>Success</v>
      </c>
      <c r="F2685" s="7" t="str">
        <f>IF(OR(E2685="Success",E2685="Qualified Success"),"Current",IF(E2685="Failure",IF(RIGHT(D2685,6)="Future","Future",IF(RIGHT(D2685,10)="Irrelevant","Irrelevant","Current")),""))</f>
        <v>Current</v>
      </c>
      <c r="G2685" s="7" t="str">
        <f>IF(OR(ISBLANK(D2685),D2685="Unclassifiable &gt;"),"",IF(ISNUMBER(SEARCH("Utterance",D2685)),"Utterance",IF(ISNUMBER(SEARCH("Response",D2685)),"Response",IF(ISNUMBER(SEARCH("Interaction",D2685)),"Interaction",IF(ISNUMBER(SEARCH("System",D2685)),"System","")))))</f>
        <v/>
      </c>
      <c r="H2685" s="7" t="str">
        <f>IF(G2685="Utterance", IF(ISNUMBER(SEARCH("Unrecognized",D2685)), "Unrecognized", IF(ISNUMBER(SEARCH("Mismatched",D2685)), "Mismatched", IF(ISNUMBER(SEARCH("False Positive",D2685)), "False Positive", "Irrelevant"))), "")</f>
        <v/>
      </c>
      <c r="J2685" s="7" t="s">
        <v>3751</v>
      </c>
      <c r="K2685" s="7" t="s">
        <v>3355</v>
      </c>
      <c r="L2685" s="9">
        <v>44994</v>
      </c>
      <c r="M2685" s="13">
        <v>0.30826388888888889</v>
      </c>
      <c r="N2685" s="14">
        <v>202000277698391</v>
      </c>
      <c r="O2685" s="7">
        <f>IF(LEN(TRIM($A2685))=0,0,LEN($A2685)-LEN(SUBSTITUTE($A2685," ",""))+1)</f>
        <v>9</v>
      </c>
      <c r="P2685">
        <f t="shared" si="41"/>
        <v>3411</v>
      </c>
    </row>
    <row r="2686" spans="1:16" ht="80" x14ac:dyDescent="0.2">
      <c r="A2686" s="8" t="s">
        <v>2018</v>
      </c>
      <c r="C2686" s="7" t="s">
        <v>4</v>
      </c>
      <c r="K2686" s="7" t="s">
        <v>3355</v>
      </c>
      <c r="L2686" s="9">
        <v>44994</v>
      </c>
      <c r="M2686" s="13">
        <v>0.30826388888888889</v>
      </c>
      <c r="N2686" s="14">
        <v>202000277698391</v>
      </c>
      <c r="P2686" t="str">
        <f t="shared" si="41"/>
        <v/>
      </c>
    </row>
    <row r="2687" spans="1:16" ht="16" x14ac:dyDescent="0.2">
      <c r="A2687" s="8" t="s">
        <v>2924</v>
      </c>
      <c r="C2687" s="7" t="s">
        <v>2</v>
      </c>
      <c r="D2687" s="7" t="s">
        <v>3411</v>
      </c>
      <c r="E2687" s="7" t="str">
        <f>IF(OR(D2687="", D2687="___"),"", LEFT(D2687,FIND(" &gt;",D2687)-1))</f>
        <v>Qualified Success</v>
      </c>
      <c r="F2687" s="7" t="str">
        <f>IF(OR(E2687="Success",E2687="Qualified Success"),"Current",IF(E2687="Failure",IF(RIGHT(D2687,6)="Future","Future",IF(RIGHT(D2687,10)="Irrelevant","Irrelevant","Current")),""))</f>
        <v>Current</v>
      </c>
      <c r="G2687" s="7" t="str">
        <f>IF(OR(ISBLANK(D2687),D2687="Unclassifiable &gt;"),"",IF(ISNUMBER(SEARCH("Utterance",D2687)),"Utterance",IF(ISNUMBER(SEARCH("Response",D2687)),"Response",IF(ISNUMBER(SEARCH("Interaction",D2687)),"Interaction",IF(ISNUMBER(SEARCH("System",D2687)),"System","")))))</f>
        <v>Response</v>
      </c>
      <c r="H2687" s="7" t="str">
        <f>IF(G2687="Utterance", IF(ISNUMBER(SEARCH("Unrecognized",D2687)), "Unrecognized", IF(ISNUMBER(SEARCH("Mismatched",D2687)), "Mismatched", IF(ISNUMBER(SEARCH("False Positive",D2687)), "False Positive", "Irrelevant"))), "")</f>
        <v/>
      </c>
      <c r="J2687" s="7" t="s">
        <v>3758</v>
      </c>
      <c r="K2687" s="7" t="s">
        <v>3355</v>
      </c>
      <c r="L2687" s="9">
        <v>44994</v>
      </c>
      <c r="M2687" s="13">
        <v>0.32202546296296297</v>
      </c>
      <c r="N2687" s="14">
        <v>202000497947786</v>
      </c>
      <c r="O2687" s="7">
        <f>IF(LEN(TRIM($A2687))=0,0,LEN($A2687)-LEN(SUBSTITUTE($A2687," ",""))+1)</f>
        <v>8</v>
      </c>
      <c r="P2687">
        <f t="shared" si="41"/>
        <v>201</v>
      </c>
    </row>
    <row r="2688" spans="1:16" ht="96" x14ac:dyDescent="0.2">
      <c r="A2688" s="8" t="s">
        <v>1885</v>
      </c>
      <c r="C2688" s="7" t="s">
        <v>4</v>
      </c>
      <c r="K2688" s="7" t="s">
        <v>3355</v>
      </c>
      <c r="L2688" s="9">
        <v>44994</v>
      </c>
      <c r="M2688" s="13">
        <v>0.32202546296296297</v>
      </c>
      <c r="N2688" s="14">
        <v>202000497947786</v>
      </c>
      <c r="P2688" t="str">
        <f t="shared" si="41"/>
        <v/>
      </c>
    </row>
    <row r="2689" spans="1:16" ht="16" x14ac:dyDescent="0.2">
      <c r="A2689" s="8" t="s">
        <v>154</v>
      </c>
      <c r="C2689" s="7" t="s">
        <v>2</v>
      </c>
      <c r="D2689" s="7" t="s">
        <v>3389</v>
      </c>
      <c r="E2689" s="7" t="str">
        <f>IF(OR(D2689="", D2689="___"),"", LEFT(D2689,FIND(" &gt;",D2689)-1))</f>
        <v>Success</v>
      </c>
      <c r="F2689" s="7" t="str">
        <f>IF(OR(E2689="Success",E2689="Qualified Success"),"Current",IF(E2689="Failure",IF(RIGHT(D2689,6)="Future","Future",IF(RIGHT(D2689,10)="Irrelevant","Irrelevant","Current")),""))</f>
        <v>Current</v>
      </c>
      <c r="G2689" s="7" t="str">
        <f>IF(OR(ISBLANK(D2689),D2689="Unclassifiable &gt;"),"",IF(ISNUMBER(SEARCH("Utterance",D2689)),"Utterance",IF(ISNUMBER(SEARCH("Response",D2689)),"Response",IF(ISNUMBER(SEARCH("Interaction",D2689)),"Interaction",IF(ISNUMBER(SEARCH("System",D2689)),"System","")))))</f>
        <v/>
      </c>
      <c r="H2689" s="7" t="str">
        <f>IF(G2689="Utterance", IF(ISNUMBER(SEARCH("Unrecognized",D2689)), "Unrecognized", IF(ISNUMBER(SEARCH("Mismatched",D2689)), "Mismatched", IF(ISNUMBER(SEARCH("False Positive",D2689)), "False Positive", "Irrelevant"))), "")</f>
        <v/>
      </c>
      <c r="J2689" s="7" t="s">
        <v>3750</v>
      </c>
      <c r="K2689" s="7" t="s">
        <v>3355</v>
      </c>
      <c r="L2689" s="9">
        <v>44994</v>
      </c>
      <c r="M2689" s="13">
        <v>0.32237268518518519</v>
      </c>
      <c r="N2689" s="14">
        <v>202000497947786</v>
      </c>
      <c r="O2689" s="7">
        <f>IF(LEN(TRIM($A2689))=0,0,LEN($A2689)-LEN(SUBSTITUTE($A2689," ",""))+1)</f>
        <v>3</v>
      </c>
      <c r="P2689">
        <f t="shared" si="41"/>
        <v>3411</v>
      </c>
    </row>
    <row r="2690" spans="1:16" ht="240" x14ac:dyDescent="0.2">
      <c r="A2690" s="8" t="s">
        <v>2923</v>
      </c>
      <c r="C2690" s="7" t="s">
        <v>4</v>
      </c>
      <c r="K2690" s="7" t="s">
        <v>3355</v>
      </c>
      <c r="L2690" s="9">
        <v>44994</v>
      </c>
      <c r="M2690" s="13">
        <v>0.32265046296296296</v>
      </c>
      <c r="N2690" s="14">
        <v>202000497947786</v>
      </c>
      <c r="P2690" t="str">
        <f t="shared" si="41"/>
        <v/>
      </c>
    </row>
    <row r="2691" spans="1:16" ht="16" x14ac:dyDescent="0.2">
      <c r="A2691" s="8" t="s">
        <v>2780</v>
      </c>
      <c r="C2691" s="7" t="s">
        <v>2</v>
      </c>
      <c r="D2691" s="7" t="s">
        <v>3389</v>
      </c>
      <c r="E2691" s="7" t="str">
        <f>IF(OR(D2691="", D2691="___"),"", LEFT(D2691,FIND(" &gt;",D2691)-1))</f>
        <v>Success</v>
      </c>
      <c r="F2691" s="7" t="str">
        <f>IF(OR(E2691="Success",E2691="Qualified Success"),"Current",IF(E2691="Failure",IF(RIGHT(D2691,6)="Future","Future",IF(RIGHT(D2691,10)="Irrelevant","Irrelevant","Current")),""))</f>
        <v>Current</v>
      </c>
      <c r="G2691" s="7" t="str">
        <f>IF(OR(ISBLANK(D2691),D2691="Unclassifiable &gt;"),"",IF(ISNUMBER(SEARCH("Utterance",D2691)),"Utterance",IF(ISNUMBER(SEARCH("Response",D2691)),"Response",IF(ISNUMBER(SEARCH("Interaction",D2691)),"Interaction",IF(ISNUMBER(SEARCH("System",D2691)),"System","")))))</f>
        <v/>
      </c>
      <c r="H2691" s="7" t="str">
        <f>IF(G2691="Utterance", IF(ISNUMBER(SEARCH("Unrecognized",D2691)), "Unrecognized", IF(ISNUMBER(SEARCH("Mismatched",D2691)), "Mismatched", IF(ISNUMBER(SEARCH("False Positive",D2691)), "False Positive", "Irrelevant"))), "")</f>
        <v/>
      </c>
      <c r="J2691" s="7" t="s">
        <v>3752</v>
      </c>
      <c r="K2691" s="7" t="s">
        <v>3355</v>
      </c>
      <c r="L2691" s="9">
        <v>44994</v>
      </c>
      <c r="M2691" s="13">
        <v>0.33210648148148147</v>
      </c>
      <c r="N2691" s="14">
        <v>202000081336595</v>
      </c>
      <c r="O2691" s="7">
        <f>IF(LEN(TRIM($A2691))=0,0,LEN($A2691)-LEN(SUBSTITUTE($A2691," ",""))+1)</f>
        <v>5</v>
      </c>
      <c r="P2691">
        <f t="shared" ref="P2691:P2754" si="42">IF(D2691="", "", COUNTIF($D$1:$D$12000, D2691))</f>
        <v>3411</v>
      </c>
    </row>
    <row r="2692" spans="1:16" ht="96" x14ac:dyDescent="0.2">
      <c r="A2692" s="8" t="s">
        <v>999</v>
      </c>
      <c r="C2692" s="7" t="s">
        <v>4</v>
      </c>
      <c r="K2692" s="7" t="s">
        <v>3355</v>
      </c>
      <c r="L2692" s="9">
        <v>44994</v>
      </c>
      <c r="M2692" s="13">
        <v>0.33210648148148147</v>
      </c>
      <c r="N2692" s="14">
        <v>202000081336595</v>
      </c>
      <c r="P2692" t="str">
        <f t="shared" si="42"/>
        <v/>
      </c>
    </row>
    <row r="2693" spans="1:16" ht="16" x14ac:dyDescent="0.2">
      <c r="A2693" s="8" t="s">
        <v>2397</v>
      </c>
      <c r="C2693" s="7" t="s">
        <v>2</v>
      </c>
      <c r="D2693" s="7" t="s">
        <v>3389</v>
      </c>
      <c r="E2693" s="7" t="str">
        <f>IF(OR(D2693="", D2693="___"),"", LEFT(D2693,FIND(" &gt;",D2693)-1))</f>
        <v>Success</v>
      </c>
      <c r="F2693" s="7" t="str">
        <f>IF(OR(E2693="Success",E2693="Qualified Success"),"Current",IF(E2693="Failure",IF(RIGHT(D2693,6)="Future","Future",IF(RIGHT(D2693,10)="Irrelevant","Irrelevant","Current")),""))</f>
        <v>Current</v>
      </c>
      <c r="G2693" s="7" t="str">
        <f>IF(OR(ISBLANK(D2693),D2693="Unclassifiable &gt;"),"",IF(ISNUMBER(SEARCH("Utterance",D2693)),"Utterance",IF(ISNUMBER(SEARCH("Response",D2693)),"Response",IF(ISNUMBER(SEARCH("Interaction",D2693)),"Interaction",IF(ISNUMBER(SEARCH("System",D2693)),"System","")))))</f>
        <v/>
      </c>
      <c r="H2693" s="7" t="str">
        <f>IF(G2693="Utterance", IF(ISNUMBER(SEARCH("Unrecognized",D2693)), "Unrecognized", IF(ISNUMBER(SEARCH("Mismatched",D2693)), "Mismatched", IF(ISNUMBER(SEARCH("False Positive",D2693)), "False Positive", "Irrelevant"))), "")</f>
        <v/>
      </c>
      <c r="J2693" s="7" t="s">
        <v>3743</v>
      </c>
      <c r="K2693" s="7" t="s">
        <v>3355</v>
      </c>
      <c r="L2693" s="9">
        <v>44994</v>
      </c>
      <c r="M2693" s="13">
        <v>0.33350694444444445</v>
      </c>
      <c r="N2693" s="14">
        <v>202000890875696</v>
      </c>
      <c r="O2693" s="7">
        <f>IF(LEN(TRIM($A2693))=0,0,LEN($A2693)-LEN(SUBSTITUTE($A2693," ",""))+1)</f>
        <v>3</v>
      </c>
      <c r="P2693">
        <f t="shared" si="42"/>
        <v>3411</v>
      </c>
    </row>
    <row r="2694" spans="1:16" ht="144" x14ac:dyDescent="0.2">
      <c r="A2694" s="8" t="s">
        <v>250</v>
      </c>
      <c r="C2694" s="7" t="s">
        <v>4</v>
      </c>
      <c r="K2694" s="7" t="s">
        <v>3355</v>
      </c>
      <c r="L2694" s="9">
        <v>44994</v>
      </c>
      <c r="M2694" s="13">
        <v>0.33353009259259259</v>
      </c>
      <c r="N2694" s="14">
        <v>202000890875696</v>
      </c>
      <c r="P2694" t="str">
        <f t="shared" si="42"/>
        <v/>
      </c>
    </row>
    <row r="2695" spans="1:16" ht="16" x14ac:dyDescent="0.2">
      <c r="A2695" s="8" t="s">
        <v>3022</v>
      </c>
      <c r="C2695" s="7" t="s">
        <v>2</v>
      </c>
      <c r="D2695" s="7" t="s">
        <v>3391</v>
      </c>
      <c r="E2695" s="7" t="str">
        <f>IF(OR(D2695="", D2695="___"),"", LEFT(D2695,FIND(" &gt;",D2695)-1))</f>
        <v>Failure</v>
      </c>
      <c r="F2695" s="7" t="str">
        <f>IF(OR(E2695="Success",E2695="Qualified Success"),"Current",IF(E2695="Failure",IF(RIGHT(D2695,6)="Future","Future",IF(RIGHT(D2695,10)="Irrelevant","Irrelevant","Current")),""))</f>
        <v>Current</v>
      </c>
      <c r="G2695" s="7" t="str">
        <f>IF(OR(ISBLANK(D2695),D2695="Unclassifiable &gt;"),"",IF(ISNUMBER(SEARCH("Utterance",D2695)),"Utterance",IF(ISNUMBER(SEARCH("Response",D2695)),"Response",IF(ISNUMBER(SEARCH("Interaction",D2695)),"Interaction",IF(ISNUMBER(SEARCH("System",D2695)),"System","")))))</f>
        <v>Utterance</v>
      </c>
      <c r="H2695" s="7" t="str">
        <f>IF(G2695="Utterance", IF(ISNUMBER(SEARCH("Unrecognized",D2695)), "Unrecognized", IF(ISNUMBER(SEARCH("Mismatched",D2695)), "Mismatched", IF(ISNUMBER(SEARCH("False Positive",D2695)), "False Positive", "Irrelevant"))), "")</f>
        <v>Mismatched</v>
      </c>
      <c r="I2695" s="7" t="s">
        <v>3486</v>
      </c>
      <c r="J2695" s="7" t="s">
        <v>3743</v>
      </c>
      <c r="K2695" s="7" t="s">
        <v>3355</v>
      </c>
      <c r="L2695" s="9">
        <v>44994</v>
      </c>
      <c r="M2695" s="13">
        <v>0.3367708333333333</v>
      </c>
      <c r="N2695" s="14">
        <v>202000890875696</v>
      </c>
      <c r="O2695" s="7">
        <f>IF(LEN(TRIM($A2695))=0,0,LEN($A2695)-LEN(SUBSTITUTE($A2695," ",""))+1)</f>
        <v>5</v>
      </c>
      <c r="P2695">
        <f t="shared" si="42"/>
        <v>705</v>
      </c>
    </row>
    <row r="2696" spans="1:16" ht="64" x14ac:dyDescent="0.2">
      <c r="A2696" s="8" t="s">
        <v>735</v>
      </c>
      <c r="C2696" s="7" t="s">
        <v>4</v>
      </c>
      <c r="K2696" s="7" t="s">
        <v>3355</v>
      </c>
      <c r="L2696" s="9">
        <v>44994</v>
      </c>
      <c r="M2696" s="13">
        <v>0.33678240740740745</v>
      </c>
      <c r="N2696" s="14">
        <v>202000890875696</v>
      </c>
      <c r="P2696" t="str">
        <f t="shared" si="42"/>
        <v/>
      </c>
    </row>
    <row r="2697" spans="1:16" ht="16" x14ac:dyDescent="0.2">
      <c r="A2697" s="8" t="s">
        <v>1911</v>
      </c>
      <c r="C2697" s="7" t="s">
        <v>2</v>
      </c>
      <c r="D2697" s="7" t="s">
        <v>3389</v>
      </c>
      <c r="E2697" s="7" t="str">
        <f>IF(OR(D2697="", D2697="___"),"", LEFT(D2697,FIND(" &gt;",D2697)-1))</f>
        <v>Success</v>
      </c>
      <c r="F2697" s="7" t="str">
        <f>IF(OR(E2697="Success",E2697="Qualified Success"),"Current",IF(E2697="Failure",IF(RIGHT(D2697,6)="Future","Future",IF(RIGHT(D2697,10)="Irrelevant","Irrelevant","Current")),""))</f>
        <v>Current</v>
      </c>
      <c r="G2697" s="7" t="str">
        <f>IF(OR(ISBLANK(D2697),D2697="Unclassifiable &gt;"),"",IF(ISNUMBER(SEARCH("Utterance",D2697)),"Utterance",IF(ISNUMBER(SEARCH("Response",D2697)),"Response",IF(ISNUMBER(SEARCH("Interaction",D2697)),"Interaction",IF(ISNUMBER(SEARCH("System",D2697)),"System","")))))</f>
        <v/>
      </c>
      <c r="H2697" s="7" t="str">
        <f>IF(G2697="Utterance", IF(ISNUMBER(SEARCH("Unrecognized",D2697)), "Unrecognized", IF(ISNUMBER(SEARCH("Mismatched",D2697)), "Mismatched", IF(ISNUMBER(SEARCH("False Positive",D2697)), "False Positive", "Irrelevant"))), "")</f>
        <v/>
      </c>
      <c r="J2697" s="7" t="s">
        <v>3453</v>
      </c>
      <c r="K2697" s="7" t="s">
        <v>3355</v>
      </c>
      <c r="L2697" s="9">
        <v>44994</v>
      </c>
      <c r="M2697" s="13">
        <v>0.33684027777777775</v>
      </c>
      <c r="N2697" s="14">
        <v>202000890875696</v>
      </c>
      <c r="O2697" s="7">
        <f>IF(LEN(TRIM($A2697))=0,0,LEN($A2697)-LEN(SUBSTITUTE($A2697," ",""))+1)</f>
        <v>1</v>
      </c>
      <c r="P2697">
        <f t="shared" si="42"/>
        <v>3411</v>
      </c>
    </row>
    <row r="2698" spans="1:16" ht="16" x14ac:dyDescent="0.2">
      <c r="A2698" s="8" t="s">
        <v>264</v>
      </c>
      <c r="C2698" s="7" t="s">
        <v>4</v>
      </c>
      <c r="K2698" s="7" t="s">
        <v>3355</v>
      </c>
      <c r="L2698" s="9">
        <v>44994</v>
      </c>
      <c r="M2698" s="13">
        <v>0.33684027777777775</v>
      </c>
      <c r="N2698" s="14">
        <v>202000890875696</v>
      </c>
      <c r="P2698" t="str">
        <f t="shared" si="42"/>
        <v/>
      </c>
    </row>
    <row r="2699" spans="1:16" ht="16" x14ac:dyDescent="0.2">
      <c r="A2699" s="8" t="s">
        <v>158</v>
      </c>
      <c r="C2699" s="7" t="s">
        <v>2</v>
      </c>
      <c r="D2699" s="7" t="s">
        <v>3389</v>
      </c>
      <c r="E2699" s="7" t="str">
        <f>IF(OR(D2699="", D2699="___"),"", LEFT(D2699,FIND(" &gt;",D2699)-1))</f>
        <v>Success</v>
      </c>
      <c r="F2699" s="7" t="str">
        <f>IF(OR(E2699="Success",E2699="Qualified Success"),"Current",IF(E2699="Failure",IF(RIGHT(D2699,6)="Future","Future",IF(RIGHT(D2699,10)="Irrelevant","Irrelevant","Current")),""))</f>
        <v>Current</v>
      </c>
      <c r="G2699" s="7" t="str">
        <f>IF(OR(ISBLANK(D2699),D2699="Unclassifiable &gt;"),"",IF(ISNUMBER(SEARCH("Utterance",D2699)),"Utterance",IF(ISNUMBER(SEARCH("Response",D2699)),"Response",IF(ISNUMBER(SEARCH("Interaction",D2699)),"Interaction",IF(ISNUMBER(SEARCH("System",D2699)),"System","")))))</f>
        <v/>
      </c>
      <c r="H2699" s="7" t="str">
        <f>IF(G2699="Utterance", IF(ISNUMBER(SEARCH("Unrecognized",D2699)), "Unrecognized", IF(ISNUMBER(SEARCH("Mismatched",D2699)), "Mismatched", IF(ISNUMBER(SEARCH("False Positive",D2699)), "False Positive", "Irrelevant"))), "")</f>
        <v/>
      </c>
      <c r="J2699" s="7" t="s">
        <v>3744</v>
      </c>
      <c r="K2699" s="7" t="s">
        <v>3355</v>
      </c>
      <c r="L2699" s="9">
        <v>44994</v>
      </c>
      <c r="M2699" s="13">
        <v>0.33726851851851852</v>
      </c>
      <c r="N2699" s="14">
        <v>513003185476300</v>
      </c>
      <c r="O2699" s="7">
        <f>IF(LEN(TRIM($A2699))=0,0,LEN($A2699)-LEN(SUBSTITUTE($A2699," ",""))+1)</f>
        <v>4</v>
      </c>
      <c r="P2699">
        <f t="shared" si="42"/>
        <v>3411</v>
      </c>
    </row>
    <row r="2700" spans="1:16" ht="128" x14ac:dyDescent="0.2">
      <c r="A2700" s="8" t="s">
        <v>1839</v>
      </c>
      <c r="C2700" s="7" t="s">
        <v>4</v>
      </c>
      <c r="K2700" s="7" t="s">
        <v>3355</v>
      </c>
      <c r="L2700" s="9">
        <v>44994</v>
      </c>
      <c r="M2700" s="13">
        <v>0.33726851851851852</v>
      </c>
      <c r="N2700" s="14">
        <v>513003185476300</v>
      </c>
      <c r="P2700" t="str">
        <f t="shared" si="42"/>
        <v/>
      </c>
    </row>
    <row r="2701" spans="1:16" ht="16" x14ac:dyDescent="0.2">
      <c r="A2701" s="8" t="s">
        <v>115</v>
      </c>
      <c r="C2701" s="7" t="s">
        <v>2</v>
      </c>
      <c r="D2701" s="7" t="s">
        <v>3391</v>
      </c>
      <c r="E2701" s="7" t="str">
        <f>IF(OR(D2701="", D2701="___"),"", LEFT(D2701,FIND(" &gt;",D2701)-1))</f>
        <v>Failure</v>
      </c>
      <c r="F2701" s="7" t="str">
        <f>IF(OR(E2701="Success",E2701="Qualified Success"),"Current",IF(E2701="Failure",IF(RIGHT(D2701,6)="Future","Future",IF(RIGHT(D2701,10)="Irrelevant","Irrelevant","Current")),""))</f>
        <v>Current</v>
      </c>
      <c r="G2701" s="7" t="str">
        <f>IF(OR(ISBLANK(D2701),D2701="Unclassifiable &gt;"),"",IF(ISNUMBER(SEARCH("Utterance",D2701)),"Utterance",IF(ISNUMBER(SEARCH("Response",D2701)),"Response",IF(ISNUMBER(SEARCH("Interaction",D2701)),"Interaction",IF(ISNUMBER(SEARCH("System",D2701)),"System","")))))</f>
        <v>Utterance</v>
      </c>
      <c r="H2701" s="7" t="str">
        <f>IF(G2701="Utterance", IF(ISNUMBER(SEARCH("Unrecognized",D2701)), "Unrecognized", IF(ISNUMBER(SEARCH("Mismatched",D2701)), "Mismatched", IF(ISNUMBER(SEARCH("False Positive",D2701)), "False Positive", "Irrelevant"))), "")</f>
        <v>Mismatched</v>
      </c>
      <c r="J2701" s="7" t="s">
        <v>3755</v>
      </c>
      <c r="K2701" s="7" t="s">
        <v>3355</v>
      </c>
      <c r="L2701" s="9">
        <v>44994</v>
      </c>
      <c r="M2701" s="13">
        <v>0.34108796296296301</v>
      </c>
      <c r="N2701" s="14">
        <v>513002558950597</v>
      </c>
      <c r="O2701" s="7">
        <f>IF(LEN(TRIM($A2701))=0,0,LEN($A2701)-LEN(SUBSTITUTE($A2701," ",""))+1)</f>
        <v>1</v>
      </c>
      <c r="P2701">
        <f t="shared" si="42"/>
        <v>705</v>
      </c>
    </row>
    <row r="2702" spans="1:16" ht="112" x14ac:dyDescent="0.2">
      <c r="A2702" s="8" t="s">
        <v>296</v>
      </c>
      <c r="C2702" s="7" t="s">
        <v>4</v>
      </c>
      <c r="K2702" s="7" t="s">
        <v>3355</v>
      </c>
      <c r="L2702" s="9">
        <v>44994</v>
      </c>
      <c r="M2702" s="13">
        <v>0.34108796296296301</v>
      </c>
      <c r="N2702" s="14">
        <v>513002558950597</v>
      </c>
      <c r="P2702" t="str">
        <f t="shared" si="42"/>
        <v/>
      </c>
    </row>
    <row r="2703" spans="1:16" ht="16" x14ac:dyDescent="0.2">
      <c r="A2703" s="8" t="s">
        <v>2487</v>
      </c>
      <c r="C2703" s="7" t="s">
        <v>2</v>
      </c>
      <c r="D2703" s="7" t="s">
        <v>3389</v>
      </c>
      <c r="E2703" s="7" t="str">
        <f>IF(OR(D2703="", D2703="___"),"", LEFT(D2703,FIND(" &gt;",D2703)-1))</f>
        <v>Success</v>
      </c>
      <c r="F2703" s="7" t="str">
        <f>IF(OR(E2703="Success",E2703="Qualified Success"),"Current",IF(E2703="Failure",IF(RIGHT(D2703,6)="Future","Future",IF(RIGHT(D2703,10)="Irrelevant","Irrelevant","Current")),""))</f>
        <v>Current</v>
      </c>
      <c r="G2703" s="7" t="str">
        <f>IF(OR(ISBLANK(D2703),D2703="Unclassifiable &gt;"),"",IF(ISNUMBER(SEARCH("Utterance",D2703)),"Utterance",IF(ISNUMBER(SEARCH("Response",D2703)),"Response",IF(ISNUMBER(SEARCH("Interaction",D2703)),"Interaction",IF(ISNUMBER(SEARCH("System",D2703)),"System","")))))</f>
        <v/>
      </c>
      <c r="H2703" s="7" t="str">
        <f>IF(G2703="Utterance", IF(ISNUMBER(SEARCH("Unrecognized",D2703)), "Unrecognized", IF(ISNUMBER(SEARCH("Mismatched",D2703)), "Mismatched", IF(ISNUMBER(SEARCH("False Positive",D2703)), "False Positive", "Irrelevant"))), "")</f>
        <v/>
      </c>
      <c r="J2703" s="7" t="s">
        <v>3430</v>
      </c>
      <c r="K2703" s="7" t="s">
        <v>3355</v>
      </c>
      <c r="L2703" s="9">
        <v>44994</v>
      </c>
      <c r="M2703" s="13">
        <v>0.34340277777777778</v>
      </c>
      <c r="N2703" s="14">
        <v>204440003508559</v>
      </c>
      <c r="O2703" s="7">
        <f>IF(LEN(TRIM($A2703))=0,0,LEN($A2703)-LEN(SUBSTITUTE($A2703," ",""))+1)</f>
        <v>2</v>
      </c>
      <c r="P2703">
        <f t="shared" si="42"/>
        <v>3411</v>
      </c>
    </row>
    <row r="2704" spans="1:16" ht="96" x14ac:dyDescent="0.2">
      <c r="A2704" s="8" t="s">
        <v>702</v>
      </c>
      <c r="C2704" s="7" t="s">
        <v>4</v>
      </c>
      <c r="K2704" s="7" t="s">
        <v>3355</v>
      </c>
      <c r="L2704" s="9">
        <v>44994</v>
      </c>
      <c r="M2704" s="13">
        <v>0.34343750000000001</v>
      </c>
      <c r="N2704" s="14">
        <v>204440003508559</v>
      </c>
      <c r="P2704" t="str">
        <f t="shared" si="42"/>
        <v/>
      </c>
    </row>
    <row r="2705" spans="1:16" ht="16" x14ac:dyDescent="0.2">
      <c r="A2705" s="8" t="s">
        <v>380</v>
      </c>
      <c r="C2705" s="7" t="s">
        <v>2</v>
      </c>
      <c r="D2705" s="7" t="s">
        <v>3389</v>
      </c>
      <c r="E2705" s="7" t="str">
        <f>IF(OR(D2705="", D2705="___"),"", LEFT(D2705,FIND(" &gt;",D2705)-1))</f>
        <v>Success</v>
      </c>
      <c r="F2705" s="7" t="str">
        <f>IF(OR(E2705="Success",E2705="Qualified Success"),"Current",IF(E2705="Failure",IF(RIGHT(D2705,6)="Future","Future",IF(RIGHT(D2705,10)="Irrelevant","Irrelevant","Current")),""))</f>
        <v>Current</v>
      </c>
      <c r="G2705" s="7" t="str">
        <f>IF(OR(ISBLANK(D2705),D2705="Unclassifiable &gt;"),"",IF(ISNUMBER(SEARCH("Utterance",D2705)),"Utterance",IF(ISNUMBER(SEARCH("Response",D2705)),"Response",IF(ISNUMBER(SEARCH("Interaction",D2705)),"Interaction",IF(ISNUMBER(SEARCH("System",D2705)),"System","")))))</f>
        <v/>
      </c>
      <c r="H2705" s="7" t="str">
        <f>IF(G2705="Utterance", IF(ISNUMBER(SEARCH("Unrecognized",D2705)), "Unrecognized", IF(ISNUMBER(SEARCH("Mismatched",D2705)), "Mismatched", IF(ISNUMBER(SEARCH("False Positive",D2705)), "False Positive", "Irrelevant"))), "")</f>
        <v/>
      </c>
      <c r="J2705" s="7" t="s">
        <v>3756</v>
      </c>
      <c r="K2705" s="7" t="s">
        <v>3355</v>
      </c>
      <c r="L2705" s="9">
        <v>44994</v>
      </c>
      <c r="M2705" s="13">
        <v>0.34516203703703702</v>
      </c>
      <c r="N2705" s="14">
        <v>204440003496450</v>
      </c>
      <c r="O2705" s="7">
        <f>IF(LEN(TRIM($A2705))=0,0,LEN($A2705)-LEN(SUBSTITUTE($A2705," ",""))+1)</f>
        <v>4</v>
      </c>
      <c r="P2705">
        <f t="shared" si="42"/>
        <v>3411</v>
      </c>
    </row>
    <row r="2706" spans="1:16" ht="144" x14ac:dyDescent="0.2">
      <c r="A2706" s="8" t="s">
        <v>2152</v>
      </c>
      <c r="C2706" s="7" t="s">
        <v>4</v>
      </c>
      <c r="K2706" s="7" t="s">
        <v>3355</v>
      </c>
      <c r="L2706" s="9">
        <v>44994</v>
      </c>
      <c r="M2706" s="13">
        <v>0.34517361111111117</v>
      </c>
      <c r="N2706" s="14">
        <v>204440003496450</v>
      </c>
      <c r="P2706" t="str">
        <f t="shared" si="42"/>
        <v/>
      </c>
    </row>
    <row r="2707" spans="1:16" ht="16" x14ac:dyDescent="0.2">
      <c r="A2707" s="8" t="s">
        <v>115</v>
      </c>
      <c r="C2707" s="7" t="s">
        <v>2</v>
      </c>
      <c r="D2707" s="7" t="s">
        <v>3391</v>
      </c>
      <c r="E2707" s="7" t="str">
        <f>IF(OR(D2707="", D2707="___"),"", LEFT(D2707,FIND(" &gt;",D2707)-1))</f>
        <v>Failure</v>
      </c>
      <c r="F2707" s="7" t="str">
        <f>IF(OR(E2707="Success",E2707="Qualified Success"),"Current",IF(E2707="Failure",IF(RIGHT(D2707,6)="Future","Future",IF(RIGHT(D2707,10)="Irrelevant","Irrelevant","Current")),""))</f>
        <v>Current</v>
      </c>
      <c r="G2707" s="7" t="str">
        <f>IF(OR(ISBLANK(D2707),D2707="Unclassifiable &gt;"),"",IF(ISNUMBER(SEARCH("Utterance",D2707)),"Utterance",IF(ISNUMBER(SEARCH("Response",D2707)),"Response",IF(ISNUMBER(SEARCH("Interaction",D2707)),"Interaction",IF(ISNUMBER(SEARCH("System",D2707)),"System","")))))</f>
        <v>Utterance</v>
      </c>
      <c r="H2707" s="7" t="str">
        <f>IF(G2707="Utterance", IF(ISNUMBER(SEARCH("Unrecognized",D2707)), "Unrecognized", IF(ISNUMBER(SEARCH("Mismatched",D2707)), "Mismatched", IF(ISNUMBER(SEARCH("False Positive",D2707)), "False Positive", "Irrelevant"))), "")</f>
        <v>Mismatched</v>
      </c>
      <c r="J2707" s="7" t="s">
        <v>3755</v>
      </c>
      <c r="K2707" s="7" t="s">
        <v>3355</v>
      </c>
      <c r="L2707" s="9">
        <v>44994</v>
      </c>
      <c r="M2707" s="13">
        <v>0.35067129629629629</v>
      </c>
      <c r="N2707" s="14">
        <v>513002558950597</v>
      </c>
      <c r="O2707" s="7">
        <f>IF(LEN(TRIM($A2707))=0,0,LEN($A2707)-LEN(SUBSTITUTE($A2707," ",""))+1)</f>
        <v>1</v>
      </c>
      <c r="P2707">
        <f t="shared" si="42"/>
        <v>705</v>
      </c>
    </row>
    <row r="2708" spans="1:16" ht="112" x14ac:dyDescent="0.2">
      <c r="A2708" s="8" t="s">
        <v>296</v>
      </c>
      <c r="C2708" s="7" t="s">
        <v>4</v>
      </c>
      <c r="K2708" s="7" t="s">
        <v>3355</v>
      </c>
      <c r="L2708" s="9">
        <v>44994</v>
      </c>
      <c r="M2708" s="13">
        <v>0.35067129629629629</v>
      </c>
      <c r="N2708" s="14">
        <v>513002558950597</v>
      </c>
      <c r="P2708" t="str">
        <f t="shared" si="42"/>
        <v/>
      </c>
    </row>
    <row r="2709" spans="1:16" ht="16" x14ac:dyDescent="0.2">
      <c r="A2709" s="8" t="s">
        <v>2778</v>
      </c>
      <c r="C2709" s="7" t="s">
        <v>2</v>
      </c>
      <c r="D2709" s="7" t="s">
        <v>3389</v>
      </c>
      <c r="E2709" s="7" t="str">
        <f>IF(OR(D2709="", D2709="___"),"", LEFT(D2709,FIND(" &gt;",D2709)-1))</f>
        <v>Success</v>
      </c>
      <c r="F2709" s="7" t="str">
        <f>IF(OR(E2709="Success",E2709="Qualified Success"),"Current",IF(E2709="Failure",IF(RIGHT(D2709,6)="Future","Future",IF(RIGHT(D2709,10)="Irrelevant","Irrelevant","Current")),""))</f>
        <v>Current</v>
      </c>
      <c r="G2709" s="7" t="str">
        <f>IF(OR(ISBLANK(D2709),D2709="Unclassifiable &gt;"),"",IF(ISNUMBER(SEARCH("Utterance",D2709)),"Utterance",IF(ISNUMBER(SEARCH("Response",D2709)),"Response",IF(ISNUMBER(SEARCH("Interaction",D2709)),"Interaction",IF(ISNUMBER(SEARCH("System",D2709)),"System","")))))</f>
        <v/>
      </c>
      <c r="H2709" s="7" t="str">
        <f>IF(G2709="Utterance", IF(ISNUMBER(SEARCH("Unrecognized",D2709)), "Unrecognized", IF(ISNUMBER(SEARCH("Mismatched",D2709)), "Mismatched", IF(ISNUMBER(SEARCH("False Positive",D2709)), "False Positive", "Irrelevant"))), "")</f>
        <v/>
      </c>
      <c r="J2709" s="7" t="s">
        <v>3741</v>
      </c>
      <c r="K2709" s="7" t="s">
        <v>3355</v>
      </c>
      <c r="L2709" s="9">
        <v>44994</v>
      </c>
      <c r="M2709" s="13">
        <v>0.35077546296296297</v>
      </c>
      <c r="N2709" s="14">
        <v>202000303424817</v>
      </c>
      <c r="O2709" s="7">
        <f>IF(LEN(TRIM($A2709))=0,0,LEN($A2709)-LEN(SUBSTITUTE($A2709," ",""))+1)</f>
        <v>3</v>
      </c>
      <c r="P2709">
        <f t="shared" si="42"/>
        <v>3411</v>
      </c>
    </row>
    <row r="2710" spans="1:16" ht="176" x14ac:dyDescent="0.2">
      <c r="A2710" s="8" t="s">
        <v>2841</v>
      </c>
      <c r="C2710" s="7" t="s">
        <v>4</v>
      </c>
      <c r="K2710" s="7" t="s">
        <v>3355</v>
      </c>
      <c r="L2710" s="9">
        <v>44994</v>
      </c>
      <c r="M2710" s="13">
        <v>0.35079861111111116</v>
      </c>
      <c r="N2710" s="14">
        <v>202000303424817</v>
      </c>
      <c r="P2710" t="str">
        <f t="shared" si="42"/>
        <v/>
      </c>
    </row>
    <row r="2711" spans="1:16" ht="16" x14ac:dyDescent="0.2">
      <c r="A2711" s="8" t="s">
        <v>3021</v>
      </c>
      <c r="C2711" s="7" t="s">
        <v>2</v>
      </c>
      <c r="D2711" s="7" t="s">
        <v>3391</v>
      </c>
      <c r="E2711" s="7" t="str">
        <f>IF(OR(D2711="", D2711="___"),"", LEFT(D2711,FIND(" &gt;",D2711)-1))</f>
        <v>Failure</v>
      </c>
      <c r="F2711" s="7" t="str">
        <f>IF(OR(E2711="Success",E2711="Qualified Success"),"Current",IF(E2711="Failure",IF(RIGHT(D2711,6)="Future","Future",IF(RIGHT(D2711,10)="Irrelevant","Irrelevant","Current")),""))</f>
        <v>Current</v>
      </c>
      <c r="G2711" s="7" t="str">
        <f>IF(OR(ISBLANK(D2711),D2711="Unclassifiable &gt;"),"",IF(ISNUMBER(SEARCH("Utterance",D2711)),"Utterance",IF(ISNUMBER(SEARCH("Response",D2711)),"Response",IF(ISNUMBER(SEARCH("Interaction",D2711)),"Interaction",IF(ISNUMBER(SEARCH("System",D2711)),"System","")))))</f>
        <v>Utterance</v>
      </c>
      <c r="H2711" s="7" t="str">
        <f>IF(G2711="Utterance", IF(ISNUMBER(SEARCH("Unrecognized",D2711)), "Unrecognized", IF(ISNUMBER(SEARCH("Mismatched",D2711)), "Mismatched", IF(ISNUMBER(SEARCH("False Positive",D2711)), "False Positive", "Irrelevant"))), "")</f>
        <v>Mismatched</v>
      </c>
      <c r="J2711" s="7" t="s">
        <v>3743</v>
      </c>
      <c r="K2711" s="7" t="s">
        <v>3355</v>
      </c>
      <c r="L2711" s="9">
        <v>44994</v>
      </c>
      <c r="M2711" s="13">
        <v>0.36047453703703702</v>
      </c>
      <c r="N2711" s="14">
        <v>202000890875696</v>
      </c>
      <c r="O2711" s="7">
        <f>IF(LEN(TRIM($A2711))=0,0,LEN($A2711)-LEN(SUBSTITUTE($A2711," ",""))+1)</f>
        <v>2</v>
      </c>
      <c r="P2711">
        <f t="shared" si="42"/>
        <v>705</v>
      </c>
    </row>
    <row r="2712" spans="1:16" ht="112" x14ac:dyDescent="0.2">
      <c r="A2712" s="8" t="s">
        <v>298</v>
      </c>
      <c r="C2712" s="7" t="s">
        <v>4</v>
      </c>
      <c r="K2712" s="7" t="s">
        <v>3355</v>
      </c>
      <c r="L2712" s="9">
        <v>44994</v>
      </c>
      <c r="M2712" s="13">
        <v>0.36047453703703702</v>
      </c>
      <c r="N2712" s="14">
        <v>202000890875696</v>
      </c>
      <c r="P2712" t="str">
        <f t="shared" si="42"/>
        <v/>
      </c>
    </row>
    <row r="2713" spans="1:16" ht="16" x14ac:dyDescent="0.2">
      <c r="A2713" s="8" t="s">
        <v>402</v>
      </c>
      <c r="C2713" s="7" t="s">
        <v>2</v>
      </c>
      <c r="D2713" s="7" t="s">
        <v>3389</v>
      </c>
      <c r="E2713" s="7" t="str">
        <f>IF(OR(D2713="", D2713="___"),"", LEFT(D2713,FIND(" &gt;",D2713)-1))</f>
        <v>Success</v>
      </c>
      <c r="F2713" s="7" t="str">
        <f>IF(OR(E2713="Success",E2713="Qualified Success"),"Current",IF(E2713="Failure",IF(RIGHT(D2713,6)="Future","Future",IF(RIGHT(D2713,10)="Irrelevant","Irrelevant","Current")),""))</f>
        <v>Current</v>
      </c>
      <c r="G2713" s="7" t="str">
        <f>IF(OR(ISBLANK(D2713),D2713="Unclassifiable &gt;"),"",IF(ISNUMBER(SEARCH("Utterance",D2713)),"Utterance",IF(ISNUMBER(SEARCH("Response",D2713)),"Response",IF(ISNUMBER(SEARCH("Interaction",D2713)),"Interaction",IF(ISNUMBER(SEARCH("System",D2713)),"System","")))))</f>
        <v/>
      </c>
      <c r="H2713" s="7" t="str">
        <f>IF(G2713="Utterance", IF(ISNUMBER(SEARCH("Unrecognized",D2713)), "Unrecognized", IF(ISNUMBER(SEARCH("Mismatched",D2713)), "Mismatched", IF(ISNUMBER(SEARCH("False Positive",D2713)), "False Positive", "Irrelevant"))), "")</f>
        <v/>
      </c>
      <c r="J2713" s="7" t="s">
        <v>3741</v>
      </c>
      <c r="K2713" s="7" t="s">
        <v>3355</v>
      </c>
      <c r="L2713" s="9">
        <v>44994</v>
      </c>
      <c r="M2713" s="13">
        <v>0.36055555555555557</v>
      </c>
      <c r="N2713" s="14">
        <v>202000890875696</v>
      </c>
      <c r="O2713" s="7">
        <f>IF(LEN(TRIM($A2713))=0,0,LEN($A2713)-LEN(SUBSTITUTE($A2713," ",""))+1)</f>
        <v>6</v>
      </c>
      <c r="P2713">
        <f t="shared" si="42"/>
        <v>3411</v>
      </c>
    </row>
    <row r="2714" spans="1:16" ht="144" x14ac:dyDescent="0.2">
      <c r="A2714" s="8" t="s">
        <v>250</v>
      </c>
      <c r="C2714" s="7" t="s">
        <v>4</v>
      </c>
      <c r="K2714" s="7" t="s">
        <v>3355</v>
      </c>
      <c r="L2714" s="9">
        <v>44994</v>
      </c>
      <c r="M2714" s="13">
        <v>0.36056712962962961</v>
      </c>
      <c r="N2714" s="14">
        <v>202000890875696</v>
      </c>
      <c r="P2714" t="str">
        <f t="shared" si="42"/>
        <v/>
      </c>
    </row>
    <row r="2715" spans="1:16" ht="16" x14ac:dyDescent="0.2">
      <c r="A2715" s="8" t="s">
        <v>302</v>
      </c>
      <c r="B2715" s="7" t="s">
        <v>3487</v>
      </c>
      <c r="C2715" s="7" t="s">
        <v>2</v>
      </c>
      <c r="D2715" s="7" t="s">
        <v>3389</v>
      </c>
      <c r="E2715" s="7" t="str">
        <f>IF(OR(D2715="", D2715="___"),"", LEFT(D2715,FIND(" &gt;",D2715)-1))</f>
        <v>Success</v>
      </c>
      <c r="F2715" s="7" t="str">
        <f>IF(OR(E2715="Success",E2715="Qualified Success"),"Current",IF(E2715="Failure",IF(RIGHT(D2715,6)="Future","Future",IF(RIGHT(D2715,10)="Irrelevant","Irrelevant","Current")),""))</f>
        <v>Current</v>
      </c>
      <c r="G2715" s="7" t="str">
        <f>IF(OR(ISBLANK(D2715),D2715="Unclassifiable &gt;"),"",IF(ISNUMBER(SEARCH("Utterance",D2715)),"Utterance",IF(ISNUMBER(SEARCH("Response",D2715)),"Response",IF(ISNUMBER(SEARCH("Interaction",D2715)),"Interaction",IF(ISNUMBER(SEARCH("System",D2715)),"System","")))))</f>
        <v/>
      </c>
      <c r="H2715" s="7" t="str">
        <f>IF(G2715="Utterance", IF(ISNUMBER(SEARCH("Unrecognized",D2715)), "Unrecognized", IF(ISNUMBER(SEARCH("Mismatched",D2715)), "Mismatched", IF(ISNUMBER(SEARCH("False Positive",D2715)), "False Positive", "Irrelevant"))), "")</f>
        <v/>
      </c>
      <c r="J2715" s="7" t="s">
        <v>3428</v>
      </c>
      <c r="K2715" s="7" t="s">
        <v>3355</v>
      </c>
      <c r="L2715" s="9">
        <v>44994</v>
      </c>
      <c r="M2715" s="13">
        <v>0.37156250000000002</v>
      </c>
      <c r="N2715" s="14">
        <v>513001983751106</v>
      </c>
      <c r="O2715" s="7">
        <f>IF(LEN(TRIM($A2715))=0,0,LEN($A2715)-LEN(SUBSTITUTE($A2715," ",""))+1)</f>
        <v>3</v>
      </c>
      <c r="P2715">
        <f t="shared" si="42"/>
        <v>3411</v>
      </c>
    </row>
    <row r="2716" spans="1:16" ht="64" x14ac:dyDescent="0.2">
      <c r="A2716" s="8" t="s">
        <v>220</v>
      </c>
      <c r="C2716" s="7" t="s">
        <v>4</v>
      </c>
      <c r="K2716" s="7" t="s">
        <v>3355</v>
      </c>
      <c r="L2716" s="9">
        <v>44994</v>
      </c>
      <c r="M2716" s="13">
        <v>0.37156250000000002</v>
      </c>
      <c r="N2716" s="14">
        <v>513001983751106</v>
      </c>
      <c r="P2716" t="str">
        <f t="shared" si="42"/>
        <v/>
      </c>
    </row>
    <row r="2717" spans="1:16" ht="16" x14ac:dyDescent="0.2">
      <c r="A2717" s="8" t="s">
        <v>302</v>
      </c>
      <c r="B2717" s="7" t="s">
        <v>3487</v>
      </c>
      <c r="C2717" s="7" t="s">
        <v>2</v>
      </c>
      <c r="D2717" s="7" t="s">
        <v>3389</v>
      </c>
      <c r="E2717" s="7" t="str">
        <f>IF(OR(D2717="", D2717="___"),"", LEFT(D2717,FIND(" &gt;",D2717)-1))</f>
        <v>Success</v>
      </c>
      <c r="F2717" s="7" t="str">
        <f>IF(OR(E2717="Success",E2717="Qualified Success"),"Current",IF(E2717="Failure",IF(RIGHT(D2717,6)="Future","Future",IF(RIGHT(D2717,10)="Irrelevant","Irrelevant","Current")),""))</f>
        <v>Current</v>
      </c>
      <c r="G2717" s="7" t="str">
        <f>IF(OR(ISBLANK(D2717),D2717="Unclassifiable &gt;"),"",IF(ISNUMBER(SEARCH("Utterance",D2717)),"Utterance",IF(ISNUMBER(SEARCH("Response",D2717)),"Response",IF(ISNUMBER(SEARCH("Interaction",D2717)),"Interaction",IF(ISNUMBER(SEARCH("System",D2717)),"System","")))))</f>
        <v/>
      </c>
      <c r="H2717" s="7" t="str">
        <f>IF(G2717="Utterance", IF(ISNUMBER(SEARCH("Unrecognized",D2717)), "Unrecognized", IF(ISNUMBER(SEARCH("Mismatched",D2717)), "Mismatched", IF(ISNUMBER(SEARCH("False Positive",D2717)), "False Positive", "Irrelevant"))), "")</f>
        <v/>
      </c>
      <c r="J2717" s="7" t="s">
        <v>3428</v>
      </c>
      <c r="K2717" s="7" t="s">
        <v>3355</v>
      </c>
      <c r="L2717" s="9">
        <v>44994</v>
      </c>
      <c r="M2717" s="13">
        <v>0.37262731481481487</v>
      </c>
      <c r="N2717" s="14">
        <v>202000140238282</v>
      </c>
      <c r="O2717" s="7">
        <f>IF(LEN(TRIM($A2717))=0,0,LEN($A2717)-LEN(SUBSTITUTE($A2717," ",""))+1)</f>
        <v>3</v>
      </c>
      <c r="P2717">
        <f t="shared" si="42"/>
        <v>3411</v>
      </c>
    </row>
    <row r="2718" spans="1:16" ht="64" x14ac:dyDescent="0.2">
      <c r="A2718" s="8" t="s">
        <v>220</v>
      </c>
      <c r="C2718" s="7" t="s">
        <v>4</v>
      </c>
      <c r="K2718" s="7" t="s">
        <v>3355</v>
      </c>
      <c r="L2718" s="9">
        <v>44994</v>
      </c>
      <c r="M2718" s="13">
        <v>0.37262731481481487</v>
      </c>
      <c r="N2718" s="14">
        <v>202000140238282</v>
      </c>
      <c r="P2718" t="str">
        <f t="shared" si="42"/>
        <v/>
      </c>
    </row>
    <row r="2719" spans="1:16" ht="16" x14ac:dyDescent="0.2">
      <c r="A2719" s="8" t="s">
        <v>569</v>
      </c>
      <c r="C2719" s="7" t="s">
        <v>2</v>
      </c>
      <c r="D2719" s="7" t="s">
        <v>3389</v>
      </c>
      <c r="E2719" s="7" t="str">
        <f>IF(OR(D2719="", D2719="___"),"", LEFT(D2719,FIND(" &gt;",D2719)-1))</f>
        <v>Success</v>
      </c>
      <c r="F2719" s="7" t="str">
        <f>IF(OR(E2719="Success",E2719="Qualified Success"),"Current",IF(E2719="Failure",IF(RIGHT(D2719,6)="Future","Future",IF(RIGHT(D2719,10)="Irrelevant","Irrelevant","Current")),""))</f>
        <v>Current</v>
      </c>
      <c r="G2719" s="7" t="str">
        <f>IF(OR(ISBLANK(D2719),D2719="Unclassifiable &gt;"),"",IF(ISNUMBER(SEARCH("Utterance",D2719)),"Utterance",IF(ISNUMBER(SEARCH("Response",D2719)),"Response",IF(ISNUMBER(SEARCH("Interaction",D2719)),"Interaction",IF(ISNUMBER(SEARCH("System",D2719)),"System","")))))</f>
        <v/>
      </c>
      <c r="H2719" s="7" t="str">
        <f>IF(G2719="Utterance", IF(ISNUMBER(SEARCH("Unrecognized",D2719)), "Unrecognized", IF(ISNUMBER(SEARCH("Mismatched",D2719)), "Mismatched", IF(ISNUMBER(SEARCH("False Positive",D2719)), "False Positive", "Irrelevant"))), "")</f>
        <v/>
      </c>
      <c r="J2719" s="7" t="s">
        <v>3741</v>
      </c>
      <c r="K2719" s="7" t="s">
        <v>3355</v>
      </c>
      <c r="L2719" s="9">
        <v>44994</v>
      </c>
      <c r="M2719" s="13">
        <v>0.3730324074074074</v>
      </c>
      <c r="N2719" s="14">
        <v>202000369644560</v>
      </c>
      <c r="O2719" s="7">
        <f>IF(LEN(TRIM($A2719))=0,0,LEN($A2719)-LEN(SUBSTITUTE($A2719," ",""))+1)</f>
        <v>3</v>
      </c>
      <c r="P2719">
        <f t="shared" si="42"/>
        <v>3411</v>
      </c>
    </row>
    <row r="2720" spans="1:16" ht="144" x14ac:dyDescent="0.2">
      <c r="A2720" s="8" t="s">
        <v>250</v>
      </c>
      <c r="C2720" s="7" t="s">
        <v>4</v>
      </c>
      <c r="K2720" s="7" t="s">
        <v>3355</v>
      </c>
      <c r="L2720" s="9">
        <v>44994</v>
      </c>
      <c r="M2720" s="13">
        <v>0.37304398148148149</v>
      </c>
      <c r="N2720" s="14">
        <v>202000369644560</v>
      </c>
      <c r="P2720" t="str">
        <f t="shared" si="42"/>
        <v/>
      </c>
    </row>
    <row r="2721" spans="1:16" ht="16" x14ac:dyDescent="0.2">
      <c r="A2721" s="8" t="s">
        <v>158</v>
      </c>
      <c r="C2721" s="7" t="s">
        <v>2</v>
      </c>
      <c r="D2721" s="7" t="s">
        <v>3389</v>
      </c>
      <c r="E2721" s="7" t="str">
        <f>IF(OR(D2721="", D2721="___"),"", LEFT(D2721,FIND(" &gt;",D2721)-1))</f>
        <v>Success</v>
      </c>
      <c r="F2721" s="7" t="str">
        <f>IF(OR(E2721="Success",E2721="Qualified Success"),"Current",IF(E2721="Failure",IF(RIGHT(D2721,6)="Future","Future",IF(RIGHT(D2721,10)="Irrelevant","Irrelevant","Current")),""))</f>
        <v>Current</v>
      </c>
      <c r="G2721" s="7" t="str">
        <f>IF(OR(ISBLANK(D2721),D2721="Unclassifiable &gt;"),"",IF(ISNUMBER(SEARCH("Utterance",D2721)),"Utterance",IF(ISNUMBER(SEARCH("Response",D2721)),"Response",IF(ISNUMBER(SEARCH("Interaction",D2721)),"Interaction",IF(ISNUMBER(SEARCH("System",D2721)),"System","")))))</f>
        <v/>
      </c>
      <c r="H2721" s="7" t="str">
        <f>IF(G2721="Utterance", IF(ISNUMBER(SEARCH("Unrecognized",D2721)), "Unrecognized", IF(ISNUMBER(SEARCH("Mismatched",D2721)), "Mismatched", IF(ISNUMBER(SEARCH("False Positive",D2721)), "False Positive", "Irrelevant"))), "")</f>
        <v/>
      </c>
      <c r="J2721" s="7" t="s">
        <v>3744</v>
      </c>
      <c r="K2721" s="7" t="s">
        <v>3355</v>
      </c>
      <c r="L2721" s="9">
        <v>44994</v>
      </c>
      <c r="M2721" s="13">
        <v>0.3732638888888889</v>
      </c>
      <c r="N2721" s="14">
        <v>202000140238282</v>
      </c>
      <c r="O2721" s="7">
        <f>IF(LEN(TRIM($A2721))=0,0,LEN($A2721)-LEN(SUBSTITUTE($A2721," ",""))+1)</f>
        <v>4</v>
      </c>
      <c r="P2721">
        <f t="shared" si="42"/>
        <v>3411</v>
      </c>
    </row>
    <row r="2722" spans="1:16" ht="128" x14ac:dyDescent="0.2">
      <c r="A2722" s="8" t="s">
        <v>1839</v>
      </c>
      <c r="C2722" s="7" t="s">
        <v>4</v>
      </c>
      <c r="K2722" s="7" t="s">
        <v>3355</v>
      </c>
      <c r="L2722" s="9">
        <v>44994</v>
      </c>
      <c r="M2722" s="13">
        <v>0.3732638888888889</v>
      </c>
      <c r="N2722" s="14">
        <v>202000140238282</v>
      </c>
      <c r="P2722" t="str">
        <f t="shared" si="42"/>
        <v/>
      </c>
    </row>
    <row r="2723" spans="1:16" ht="48" x14ac:dyDescent="0.2">
      <c r="A2723" s="8" t="s">
        <v>3023</v>
      </c>
      <c r="C2723" s="7" t="s">
        <v>2</v>
      </c>
      <c r="D2723" s="7" t="s">
        <v>3400</v>
      </c>
      <c r="E2723" s="7" t="str">
        <f>IF(OR(D2723="", D2723="___"),"", LEFT(D2723,FIND(" &gt;",D2723)-1))</f>
        <v>Failure</v>
      </c>
      <c r="F2723" s="7" t="str">
        <f>IF(OR(E2723="Success",E2723="Qualified Success"),"Current",IF(E2723="Failure",IF(RIGHT(D2723,6)="Future","Future",IF(RIGHT(D2723,10)="Irrelevant","Irrelevant","Current")),""))</f>
        <v>Current</v>
      </c>
      <c r="G2723" s="7" t="str">
        <f>IF(OR(ISBLANK(D2723),D2723="Unclassifiable &gt;"),"",IF(ISNUMBER(SEARCH("Utterance",D2723)),"Utterance",IF(ISNUMBER(SEARCH("Response",D2723)),"Response",IF(ISNUMBER(SEARCH("Interaction",D2723)),"Interaction",IF(ISNUMBER(SEARCH("System",D2723)),"System","")))))</f>
        <v>Interaction</v>
      </c>
      <c r="H2723" s="7" t="str">
        <f>IF(G2723="Utterance", IF(ISNUMBER(SEARCH("Unrecognized",D2723)), "Unrecognized", IF(ISNUMBER(SEARCH("Mismatched",D2723)), "Mismatched", IF(ISNUMBER(SEARCH("False Positive",D2723)), "False Positive", "Irrelevant"))), "")</f>
        <v/>
      </c>
      <c r="J2723" s="7" t="s">
        <v>3459</v>
      </c>
      <c r="K2723" s="7" t="s">
        <v>3355</v>
      </c>
      <c r="L2723" s="9">
        <v>44994</v>
      </c>
      <c r="M2723" s="13">
        <v>0.37656249999999997</v>
      </c>
      <c r="N2723" s="14">
        <v>202000910989075</v>
      </c>
      <c r="O2723" s="7">
        <f>IF(LEN(TRIM($A2723))=0,0,LEN($A2723)-LEN(SUBSTITUTE($A2723," ",""))+1)</f>
        <v>56</v>
      </c>
      <c r="P2723">
        <f t="shared" si="42"/>
        <v>412</v>
      </c>
    </row>
    <row r="2724" spans="1:16" ht="96" x14ac:dyDescent="0.2">
      <c r="A2724" s="8" t="s">
        <v>1334</v>
      </c>
      <c r="C2724" s="7" t="s">
        <v>4</v>
      </c>
      <c r="K2724" s="7" t="s">
        <v>3355</v>
      </c>
      <c r="L2724" s="9">
        <v>44994</v>
      </c>
      <c r="M2724" s="13">
        <v>0.37657407407407412</v>
      </c>
      <c r="N2724" s="14">
        <v>202000910989075</v>
      </c>
      <c r="P2724" t="str">
        <f t="shared" si="42"/>
        <v/>
      </c>
    </row>
    <row r="2725" spans="1:16" ht="16" x14ac:dyDescent="0.2">
      <c r="A2725" s="8" t="s">
        <v>3069</v>
      </c>
      <c r="C2725" s="7" t="s">
        <v>2</v>
      </c>
      <c r="D2725" s="7" t="s">
        <v>3389</v>
      </c>
      <c r="E2725" s="7" t="str">
        <f>IF(OR(D2725="", D2725="___"),"", LEFT(D2725,FIND(" &gt;",D2725)-1))</f>
        <v>Success</v>
      </c>
      <c r="F2725" s="7" t="str">
        <f>IF(OR(E2725="Success",E2725="Qualified Success"),"Current",IF(E2725="Failure",IF(RIGHT(D2725,6)="Future","Future",IF(RIGHT(D2725,10)="Irrelevant","Irrelevant","Current")),""))</f>
        <v>Current</v>
      </c>
      <c r="G2725" s="7" t="str">
        <f>IF(OR(ISBLANK(D2725),D2725="Unclassifiable &gt;"),"",IF(ISNUMBER(SEARCH("Utterance",D2725)),"Utterance",IF(ISNUMBER(SEARCH("Response",D2725)),"Response",IF(ISNUMBER(SEARCH("Interaction",D2725)),"Interaction",IF(ISNUMBER(SEARCH("System",D2725)),"System","")))))</f>
        <v/>
      </c>
      <c r="H2725" s="7" t="str">
        <f>IF(G2725="Utterance", IF(ISNUMBER(SEARCH("Unrecognized",D2725)), "Unrecognized", IF(ISNUMBER(SEARCH("Mismatched",D2725)), "Mismatched", IF(ISNUMBER(SEARCH("False Positive",D2725)), "False Positive", "Irrelevant"))), "")</f>
        <v/>
      </c>
      <c r="J2725" s="7" t="s">
        <v>3743</v>
      </c>
      <c r="K2725" s="7" t="s">
        <v>3355</v>
      </c>
      <c r="L2725" s="9">
        <v>44994</v>
      </c>
      <c r="M2725" s="13">
        <v>0.37736111111111109</v>
      </c>
      <c r="N2725" s="14">
        <v>513001983751106</v>
      </c>
      <c r="O2725" s="7">
        <f>IF(LEN(TRIM($A2725))=0,0,LEN($A2725)-LEN(SUBSTITUTE($A2725," ",""))+1)</f>
        <v>20</v>
      </c>
      <c r="P2725">
        <f t="shared" si="42"/>
        <v>3411</v>
      </c>
    </row>
    <row r="2726" spans="1:16" ht="64" x14ac:dyDescent="0.2">
      <c r="A2726" s="8" t="s">
        <v>691</v>
      </c>
      <c r="C2726" s="7" t="s">
        <v>4</v>
      </c>
      <c r="K2726" s="7" t="s">
        <v>3355</v>
      </c>
      <c r="L2726" s="9">
        <v>44994</v>
      </c>
      <c r="M2726" s="13">
        <v>0.37736111111111109</v>
      </c>
      <c r="N2726" s="14">
        <v>513001983751106</v>
      </c>
      <c r="P2726" t="str">
        <f t="shared" si="42"/>
        <v/>
      </c>
    </row>
    <row r="2727" spans="1:16" ht="16" x14ac:dyDescent="0.2">
      <c r="A2727" s="8" t="s">
        <v>158</v>
      </c>
      <c r="C2727" s="7" t="s">
        <v>2</v>
      </c>
      <c r="D2727" s="7" t="s">
        <v>3389</v>
      </c>
      <c r="E2727" s="7" t="str">
        <f>IF(OR(D2727="", D2727="___"),"", LEFT(D2727,FIND(" &gt;",D2727)-1))</f>
        <v>Success</v>
      </c>
      <c r="F2727" s="7" t="str">
        <f>IF(OR(E2727="Success",E2727="Qualified Success"),"Current",IF(E2727="Failure",IF(RIGHT(D2727,6)="Future","Future",IF(RIGHT(D2727,10)="Irrelevant","Irrelevant","Current")),""))</f>
        <v>Current</v>
      </c>
      <c r="G2727" s="7" t="str">
        <f>IF(OR(ISBLANK(D2727),D2727="Unclassifiable &gt;"),"",IF(ISNUMBER(SEARCH("Utterance",D2727)),"Utterance",IF(ISNUMBER(SEARCH("Response",D2727)),"Response",IF(ISNUMBER(SEARCH("Interaction",D2727)),"Interaction",IF(ISNUMBER(SEARCH("System",D2727)),"System","")))))</f>
        <v/>
      </c>
      <c r="H2727" s="7" t="str">
        <f>IF(G2727="Utterance", IF(ISNUMBER(SEARCH("Unrecognized",D2727)), "Unrecognized", IF(ISNUMBER(SEARCH("Mismatched",D2727)), "Mismatched", IF(ISNUMBER(SEARCH("False Positive",D2727)), "False Positive", "Irrelevant"))), "")</f>
        <v/>
      </c>
      <c r="J2727" s="7" t="s">
        <v>3744</v>
      </c>
      <c r="K2727" s="7" t="s">
        <v>3355</v>
      </c>
      <c r="L2727" s="9">
        <v>44994</v>
      </c>
      <c r="M2727" s="13">
        <v>0.38108796296296293</v>
      </c>
      <c r="N2727" s="14">
        <v>202000910989075</v>
      </c>
      <c r="O2727" s="7">
        <f>IF(LEN(TRIM($A2727))=0,0,LEN($A2727)-LEN(SUBSTITUTE($A2727," ",""))+1)</f>
        <v>4</v>
      </c>
      <c r="P2727">
        <f t="shared" si="42"/>
        <v>3411</v>
      </c>
    </row>
    <row r="2728" spans="1:16" ht="128" x14ac:dyDescent="0.2">
      <c r="A2728" s="8" t="s">
        <v>1839</v>
      </c>
      <c r="C2728" s="7" t="s">
        <v>4</v>
      </c>
      <c r="K2728" s="7" t="s">
        <v>3355</v>
      </c>
      <c r="L2728" s="9">
        <v>44994</v>
      </c>
      <c r="M2728" s="13">
        <v>0.38108796296296293</v>
      </c>
      <c r="N2728" s="14">
        <v>202000910989075</v>
      </c>
      <c r="P2728" t="str">
        <f t="shared" si="42"/>
        <v/>
      </c>
    </row>
    <row r="2729" spans="1:16" ht="16" x14ac:dyDescent="0.2">
      <c r="A2729" s="8" t="s">
        <v>2925</v>
      </c>
      <c r="C2729" s="7" t="s">
        <v>2</v>
      </c>
      <c r="D2729" s="7" t="s">
        <v>3389</v>
      </c>
      <c r="E2729" s="7" t="str">
        <f>IF(OR(D2729="", D2729="___"),"", LEFT(D2729,FIND(" &gt;",D2729)-1))</f>
        <v>Success</v>
      </c>
      <c r="F2729" s="7" t="str">
        <f>IF(OR(E2729="Success",E2729="Qualified Success"),"Current",IF(E2729="Failure",IF(RIGHT(D2729,6)="Future","Future",IF(RIGHT(D2729,10)="Irrelevant","Irrelevant","Current")),""))</f>
        <v>Current</v>
      </c>
      <c r="G2729" s="7" t="str">
        <f>IF(OR(ISBLANK(D2729),D2729="Unclassifiable &gt;"),"",IF(ISNUMBER(SEARCH("Utterance",D2729)),"Utterance",IF(ISNUMBER(SEARCH("Response",D2729)),"Response",IF(ISNUMBER(SEARCH("Interaction",D2729)),"Interaction",IF(ISNUMBER(SEARCH("System",D2729)),"System","")))))</f>
        <v/>
      </c>
      <c r="H2729" s="7" t="str">
        <f>IF(G2729="Utterance", IF(ISNUMBER(SEARCH("Unrecognized",D2729)), "Unrecognized", IF(ISNUMBER(SEARCH("Mismatched",D2729)), "Mismatched", IF(ISNUMBER(SEARCH("False Positive",D2729)), "False Positive", "Irrelevant"))), "")</f>
        <v/>
      </c>
      <c r="J2729" s="7" t="s">
        <v>3434</v>
      </c>
      <c r="K2729" s="7" t="s">
        <v>3355</v>
      </c>
      <c r="L2729" s="9">
        <v>44994</v>
      </c>
      <c r="M2729" s="13">
        <v>0.38403935185185184</v>
      </c>
      <c r="N2729" s="14">
        <v>202000501564542</v>
      </c>
      <c r="O2729" s="7">
        <f>IF(LEN(TRIM($A2729))=0,0,LEN($A2729)-LEN(SUBSTITUTE($A2729," ",""))+1)</f>
        <v>2</v>
      </c>
      <c r="P2729">
        <f t="shared" si="42"/>
        <v>3411</v>
      </c>
    </row>
    <row r="2730" spans="1:16" ht="64" x14ac:dyDescent="0.2">
      <c r="A2730" s="8" t="s">
        <v>1855</v>
      </c>
      <c r="C2730" s="7" t="s">
        <v>4</v>
      </c>
      <c r="K2730" s="7" t="s">
        <v>3355</v>
      </c>
      <c r="L2730" s="9">
        <v>44994</v>
      </c>
      <c r="M2730" s="13">
        <v>0.38403935185185184</v>
      </c>
      <c r="N2730" s="14">
        <v>202000501564542</v>
      </c>
      <c r="P2730" t="str">
        <f t="shared" si="42"/>
        <v/>
      </c>
    </row>
    <row r="2731" spans="1:16" ht="16" x14ac:dyDescent="0.2">
      <c r="A2731" s="8" t="s">
        <v>158</v>
      </c>
      <c r="C2731" s="7" t="s">
        <v>2</v>
      </c>
      <c r="D2731" s="7" t="s">
        <v>3389</v>
      </c>
      <c r="E2731" s="7" t="str">
        <f>IF(OR(D2731="", D2731="___"),"", LEFT(D2731,FIND(" &gt;",D2731)-1))</f>
        <v>Success</v>
      </c>
      <c r="F2731" s="7" t="str">
        <f>IF(OR(E2731="Success",E2731="Qualified Success"),"Current",IF(E2731="Failure",IF(RIGHT(D2731,6)="Future","Future",IF(RIGHT(D2731,10)="Irrelevant","Irrelevant","Current")),""))</f>
        <v>Current</v>
      </c>
      <c r="G2731" s="7" t="str">
        <f>IF(OR(ISBLANK(D2731),D2731="Unclassifiable &gt;"),"",IF(ISNUMBER(SEARCH("Utterance",D2731)),"Utterance",IF(ISNUMBER(SEARCH("Response",D2731)),"Response",IF(ISNUMBER(SEARCH("Interaction",D2731)),"Interaction",IF(ISNUMBER(SEARCH("System",D2731)),"System","")))))</f>
        <v/>
      </c>
      <c r="H2731" s="7" t="str">
        <f>IF(G2731="Utterance", IF(ISNUMBER(SEARCH("Unrecognized",D2731)), "Unrecognized", IF(ISNUMBER(SEARCH("Mismatched",D2731)), "Mismatched", IF(ISNUMBER(SEARCH("False Positive",D2731)), "False Positive", "Irrelevant"))), "")</f>
        <v/>
      </c>
      <c r="J2731" s="7" t="s">
        <v>3744</v>
      </c>
      <c r="K2731" s="7" t="s">
        <v>3355</v>
      </c>
      <c r="L2731" s="9">
        <v>44994</v>
      </c>
      <c r="M2731" s="13">
        <v>0.38490740740740742</v>
      </c>
      <c r="N2731" s="14">
        <v>513003248973158</v>
      </c>
      <c r="O2731" s="7">
        <f>IF(LEN(TRIM($A2731))=0,0,LEN($A2731)-LEN(SUBSTITUTE($A2731," ",""))+1)</f>
        <v>4</v>
      </c>
      <c r="P2731">
        <f t="shared" si="42"/>
        <v>3411</v>
      </c>
    </row>
    <row r="2732" spans="1:16" ht="128" x14ac:dyDescent="0.2">
      <c r="A2732" s="8" t="s">
        <v>1839</v>
      </c>
      <c r="C2732" s="7" t="s">
        <v>4</v>
      </c>
      <c r="K2732" s="7" t="s">
        <v>3355</v>
      </c>
      <c r="L2732" s="9">
        <v>44994</v>
      </c>
      <c r="M2732" s="13">
        <v>0.38490740740740742</v>
      </c>
      <c r="N2732" s="14">
        <v>513003248973158</v>
      </c>
      <c r="P2732" t="str">
        <f t="shared" si="42"/>
        <v/>
      </c>
    </row>
    <row r="2733" spans="1:16" ht="16" x14ac:dyDescent="0.2">
      <c r="A2733" s="8" t="s">
        <v>3269</v>
      </c>
      <c r="C2733" s="7" t="s">
        <v>2</v>
      </c>
      <c r="D2733" s="7" t="s">
        <v>3389</v>
      </c>
      <c r="E2733" s="7" t="str">
        <f>IF(OR(D2733="", D2733="___"),"", LEFT(D2733,FIND(" &gt;",D2733)-1))</f>
        <v>Success</v>
      </c>
      <c r="F2733" s="7" t="str">
        <f>IF(OR(E2733="Success",E2733="Qualified Success"),"Current",IF(E2733="Failure",IF(RIGHT(D2733,6)="Future","Future",IF(RIGHT(D2733,10)="Irrelevant","Irrelevant","Current")),""))</f>
        <v>Current</v>
      </c>
      <c r="G2733" s="7" t="str">
        <f>IF(OR(ISBLANK(D2733),D2733="Unclassifiable &gt;"),"",IF(ISNUMBER(SEARCH("Utterance",D2733)),"Utterance",IF(ISNUMBER(SEARCH("Response",D2733)),"Response",IF(ISNUMBER(SEARCH("Interaction",D2733)),"Interaction",IF(ISNUMBER(SEARCH("System",D2733)),"System","")))))</f>
        <v/>
      </c>
      <c r="H2733" s="7" t="str">
        <f>IF(G2733="Utterance", IF(ISNUMBER(SEARCH("Unrecognized",D2733)), "Unrecognized", IF(ISNUMBER(SEARCH("Mismatched",D2733)), "Mismatched", IF(ISNUMBER(SEARCH("False Positive",D2733)), "False Positive", "Irrelevant"))), "")</f>
        <v/>
      </c>
      <c r="J2733" s="7" t="s">
        <v>3460</v>
      </c>
      <c r="K2733" s="7" t="s">
        <v>3355</v>
      </c>
      <c r="L2733" s="9">
        <v>44994</v>
      </c>
      <c r="M2733" s="13">
        <v>0.38520833333333332</v>
      </c>
      <c r="N2733" s="14">
        <v>513003248973158</v>
      </c>
      <c r="O2733" s="7">
        <f>IF(LEN(TRIM($A2733))=0,0,LEN($A2733)-LEN(SUBSTITUTE($A2733," ",""))+1)</f>
        <v>4</v>
      </c>
      <c r="P2733">
        <f t="shared" si="42"/>
        <v>3411</v>
      </c>
    </row>
    <row r="2734" spans="1:16" ht="80" x14ac:dyDescent="0.2">
      <c r="A2734" s="8" t="s">
        <v>1710</v>
      </c>
      <c r="C2734" s="7" t="s">
        <v>4</v>
      </c>
      <c r="K2734" s="7" t="s">
        <v>3355</v>
      </c>
      <c r="L2734" s="9">
        <v>44994</v>
      </c>
      <c r="M2734" s="13">
        <v>0.38520833333333332</v>
      </c>
      <c r="N2734" s="14">
        <v>513003248973158</v>
      </c>
      <c r="P2734" t="str">
        <f t="shared" si="42"/>
        <v/>
      </c>
    </row>
    <row r="2735" spans="1:16" ht="16" x14ac:dyDescent="0.2">
      <c r="A2735" s="8" t="s">
        <v>1998</v>
      </c>
      <c r="C2735" s="7" t="s">
        <v>2</v>
      </c>
      <c r="D2735" s="7" t="s">
        <v>3389</v>
      </c>
      <c r="E2735" s="7" t="str">
        <f>IF(OR(D2735="", D2735="___"),"", LEFT(D2735,FIND(" &gt;",D2735)-1))</f>
        <v>Success</v>
      </c>
      <c r="F2735" s="7" t="str">
        <f>IF(OR(E2735="Success",E2735="Qualified Success"),"Current",IF(E2735="Failure",IF(RIGHT(D2735,6)="Future","Future",IF(RIGHT(D2735,10)="Irrelevant","Irrelevant","Current")),""))</f>
        <v>Current</v>
      </c>
      <c r="G2735" s="7" t="str">
        <f>IF(OR(ISBLANK(D2735),D2735="Unclassifiable &gt;"),"",IF(ISNUMBER(SEARCH("Utterance",D2735)),"Utterance",IF(ISNUMBER(SEARCH("Response",D2735)),"Response",IF(ISNUMBER(SEARCH("Interaction",D2735)),"Interaction",IF(ISNUMBER(SEARCH("System",D2735)),"System","")))))</f>
        <v/>
      </c>
      <c r="H2735" s="7" t="str">
        <f>IF(G2735="Utterance", IF(ISNUMBER(SEARCH("Unrecognized",D2735)), "Unrecognized", IF(ISNUMBER(SEARCH("Mismatched",D2735)), "Mismatched", IF(ISNUMBER(SEARCH("False Positive",D2735)), "False Positive", "Irrelevant"))), "")</f>
        <v/>
      </c>
      <c r="J2735" s="7" t="s">
        <v>3744</v>
      </c>
      <c r="K2735" s="7" t="s">
        <v>3355</v>
      </c>
      <c r="L2735" s="9">
        <v>44994</v>
      </c>
      <c r="M2735" s="13">
        <v>0.38550925925925927</v>
      </c>
      <c r="N2735" s="14">
        <v>202000501564542</v>
      </c>
      <c r="O2735" s="7">
        <f>IF(LEN(TRIM($A2735))=0,0,LEN($A2735)-LEN(SUBSTITUTE($A2735," ",""))+1)</f>
        <v>3</v>
      </c>
      <c r="P2735">
        <f t="shared" si="42"/>
        <v>3411</v>
      </c>
    </row>
    <row r="2736" spans="1:16" ht="128" x14ac:dyDescent="0.2">
      <c r="A2736" s="8" t="s">
        <v>1839</v>
      </c>
      <c r="C2736" s="7" t="s">
        <v>4</v>
      </c>
      <c r="K2736" s="7" t="s">
        <v>3355</v>
      </c>
      <c r="L2736" s="9">
        <v>44994</v>
      </c>
      <c r="M2736" s="13">
        <v>0.38550925925925927</v>
      </c>
      <c r="N2736" s="14">
        <v>202000501564542</v>
      </c>
      <c r="P2736" t="str">
        <f t="shared" si="42"/>
        <v/>
      </c>
    </row>
    <row r="2737" spans="1:16" ht="16" x14ac:dyDescent="0.2">
      <c r="A2737" s="8" t="s">
        <v>3268</v>
      </c>
      <c r="C2737" s="7" t="s">
        <v>2</v>
      </c>
      <c r="D2737" s="7" t="s">
        <v>3389</v>
      </c>
      <c r="E2737" s="7" t="str">
        <f>IF(OR(D2737="", D2737="___"),"", LEFT(D2737,FIND(" &gt;",D2737)-1))</f>
        <v>Success</v>
      </c>
      <c r="F2737" s="7" t="str">
        <f>IF(OR(E2737="Success",E2737="Qualified Success"),"Current",IF(E2737="Failure",IF(RIGHT(D2737,6)="Future","Future",IF(RIGHT(D2737,10)="Irrelevant","Irrelevant","Current")),""))</f>
        <v>Current</v>
      </c>
      <c r="G2737" s="7" t="str">
        <f>IF(OR(ISBLANK(D2737),D2737="Unclassifiable &gt;"),"",IF(ISNUMBER(SEARCH("Utterance",D2737)),"Utterance",IF(ISNUMBER(SEARCH("Response",D2737)),"Response",IF(ISNUMBER(SEARCH("Interaction",D2737)),"Interaction",IF(ISNUMBER(SEARCH("System",D2737)),"System","")))))</f>
        <v/>
      </c>
      <c r="H2737" s="7" t="str">
        <f>IF(G2737="Utterance", IF(ISNUMBER(SEARCH("Unrecognized",D2737)), "Unrecognized", IF(ISNUMBER(SEARCH("Mismatched",D2737)), "Mismatched", IF(ISNUMBER(SEARCH("False Positive",D2737)), "False Positive", "Irrelevant"))), "")</f>
        <v/>
      </c>
      <c r="J2737" s="7" t="s">
        <v>3460</v>
      </c>
      <c r="K2737" s="7" t="s">
        <v>3355</v>
      </c>
      <c r="L2737" s="9">
        <v>44994</v>
      </c>
      <c r="M2737" s="13">
        <v>0.38554398148148145</v>
      </c>
      <c r="N2737" s="14">
        <v>513003248973158</v>
      </c>
      <c r="O2737" s="7">
        <f>IF(LEN(TRIM($A2737))=0,0,LEN($A2737)-LEN(SUBSTITUTE($A2737," ",""))+1)</f>
        <v>8</v>
      </c>
      <c r="P2737">
        <f t="shared" si="42"/>
        <v>3411</v>
      </c>
    </row>
    <row r="2738" spans="1:16" ht="80" x14ac:dyDescent="0.2">
      <c r="A2738" s="8" t="s">
        <v>1710</v>
      </c>
      <c r="C2738" s="7" t="s">
        <v>4</v>
      </c>
      <c r="K2738" s="7" t="s">
        <v>3355</v>
      </c>
      <c r="L2738" s="9">
        <v>44994</v>
      </c>
      <c r="M2738" s="13">
        <v>0.38554398148148145</v>
      </c>
      <c r="N2738" s="14">
        <v>513003248973158</v>
      </c>
      <c r="P2738" t="str">
        <f t="shared" si="42"/>
        <v/>
      </c>
    </row>
    <row r="2739" spans="1:16" ht="16" x14ac:dyDescent="0.2">
      <c r="A2739" s="8" t="s">
        <v>3270</v>
      </c>
      <c r="C2739" s="7" t="s">
        <v>2</v>
      </c>
      <c r="D2739" s="7" t="s">
        <v>3411</v>
      </c>
      <c r="E2739" s="7" t="str">
        <f>IF(OR(D2739="", D2739="___"),"", LEFT(D2739,FIND(" &gt;",D2739)-1))</f>
        <v>Qualified Success</v>
      </c>
      <c r="F2739" s="7" t="str">
        <f>IF(OR(E2739="Success",E2739="Qualified Success"),"Current",IF(E2739="Failure",IF(RIGHT(D2739,6)="Future","Future",IF(RIGHT(D2739,10)="Irrelevant","Irrelevant","Current")),""))</f>
        <v>Current</v>
      </c>
      <c r="G2739" s="7" t="str">
        <f>IF(OR(ISBLANK(D2739),D2739="Unclassifiable &gt;"),"",IF(ISNUMBER(SEARCH("Utterance",D2739)),"Utterance",IF(ISNUMBER(SEARCH("Response",D2739)),"Response",IF(ISNUMBER(SEARCH("Interaction",D2739)),"Interaction",IF(ISNUMBER(SEARCH("System",D2739)),"System","")))))</f>
        <v>Response</v>
      </c>
      <c r="H2739" s="7" t="str">
        <f>IF(G2739="Utterance", IF(ISNUMBER(SEARCH("Unrecognized",D2739)), "Unrecognized", IF(ISNUMBER(SEARCH("Mismatched",D2739)), "Mismatched", IF(ISNUMBER(SEARCH("False Positive",D2739)), "False Positive", "Irrelevant"))), "")</f>
        <v/>
      </c>
      <c r="J2739" s="7" t="s">
        <v>3460</v>
      </c>
      <c r="K2739" s="7" t="s">
        <v>3355</v>
      </c>
      <c r="L2739" s="9">
        <v>44994</v>
      </c>
      <c r="M2739" s="13">
        <v>0.38600694444444444</v>
      </c>
      <c r="N2739" s="14">
        <v>513003248973158</v>
      </c>
      <c r="O2739" s="7">
        <f>IF(LEN(TRIM($A2739))=0,0,LEN($A2739)-LEN(SUBSTITUTE($A2739," ",""))+1)</f>
        <v>10</v>
      </c>
      <c r="P2739">
        <f t="shared" si="42"/>
        <v>201</v>
      </c>
    </row>
    <row r="2740" spans="1:16" ht="80" x14ac:dyDescent="0.2">
      <c r="A2740" s="8" t="s">
        <v>1710</v>
      </c>
      <c r="C2740" s="7" t="s">
        <v>4</v>
      </c>
      <c r="K2740" s="7" t="s">
        <v>3355</v>
      </c>
      <c r="L2740" s="9">
        <v>44994</v>
      </c>
      <c r="M2740" s="13">
        <v>0.38600694444444444</v>
      </c>
      <c r="N2740" s="14">
        <v>513003248973158</v>
      </c>
      <c r="P2740" t="str">
        <f t="shared" si="42"/>
        <v/>
      </c>
    </row>
    <row r="2741" spans="1:16" ht="16" x14ac:dyDescent="0.2">
      <c r="A2741" s="8" t="s">
        <v>269</v>
      </c>
      <c r="B2741" s="7" t="s">
        <v>3487</v>
      </c>
      <c r="C2741" s="7" t="s">
        <v>2</v>
      </c>
      <c r="D2741" s="7" t="s">
        <v>3389</v>
      </c>
      <c r="E2741" s="7" t="str">
        <f>IF(OR(D2741="", D2741="___"),"", LEFT(D2741,FIND(" &gt;",D2741)-1))</f>
        <v>Success</v>
      </c>
      <c r="F2741" s="7" t="str">
        <f>IF(OR(E2741="Success",E2741="Qualified Success"),"Current",IF(E2741="Failure",IF(RIGHT(D2741,6)="Future","Future",IF(RIGHT(D2741,10)="Irrelevant","Irrelevant","Current")),""))</f>
        <v>Current</v>
      </c>
      <c r="G2741" s="7" t="str">
        <f>IF(OR(ISBLANK(D2741),D2741="Unclassifiable &gt;"),"",IF(ISNUMBER(SEARCH("Utterance",D2741)),"Utterance",IF(ISNUMBER(SEARCH("Response",D2741)),"Response",IF(ISNUMBER(SEARCH("Interaction",D2741)),"Interaction",IF(ISNUMBER(SEARCH("System",D2741)),"System","")))))</f>
        <v/>
      </c>
      <c r="H2741" s="7" t="str">
        <f>IF(G2741="Utterance", IF(ISNUMBER(SEARCH("Unrecognized",D2741)), "Unrecognized", IF(ISNUMBER(SEARCH("Mismatched",D2741)), "Mismatched", IF(ISNUMBER(SEARCH("False Positive",D2741)), "False Positive", "Irrelevant"))), "")</f>
        <v/>
      </c>
      <c r="J2741" s="7" t="s">
        <v>3428</v>
      </c>
      <c r="K2741" s="7" t="s">
        <v>3355</v>
      </c>
      <c r="L2741" s="9">
        <v>44994</v>
      </c>
      <c r="M2741" s="13">
        <v>0.38631944444444444</v>
      </c>
      <c r="N2741" s="14">
        <v>513001983751106</v>
      </c>
      <c r="O2741" s="7">
        <f>IF(LEN(TRIM($A2741))=0,0,LEN($A2741)-LEN(SUBSTITUTE($A2741," ",""))+1)</f>
        <v>3</v>
      </c>
      <c r="P2741">
        <f t="shared" si="42"/>
        <v>3411</v>
      </c>
    </row>
    <row r="2742" spans="1:16" ht="64" x14ac:dyDescent="0.2">
      <c r="A2742" s="8" t="s">
        <v>270</v>
      </c>
      <c r="C2742" s="7" t="s">
        <v>4</v>
      </c>
      <c r="K2742" s="7" t="s">
        <v>3355</v>
      </c>
      <c r="L2742" s="9">
        <v>44994</v>
      </c>
      <c r="M2742" s="13">
        <v>0.38631944444444444</v>
      </c>
      <c r="N2742" s="14">
        <v>513001983751106</v>
      </c>
      <c r="P2742" t="str">
        <f t="shared" si="42"/>
        <v/>
      </c>
    </row>
    <row r="2743" spans="1:16" ht="16" x14ac:dyDescent="0.2">
      <c r="A2743" s="8" t="s">
        <v>3070</v>
      </c>
      <c r="C2743" s="7" t="s">
        <v>2</v>
      </c>
      <c r="D2743" s="7" t="s">
        <v>3411</v>
      </c>
      <c r="E2743" s="7" t="str">
        <f>IF(OR(D2743="", D2743="___"),"", LEFT(D2743,FIND(" &gt;",D2743)-1))</f>
        <v>Qualified Success</v>
      </c>
      <c r="F2743" s="7" t="str">
        <f>IF(OR(E2743="Success",E2743="Qualified Success"),"Current",IF(E2743="Failure",IF(RIGHT(D2743,6)="Future","Future",IF(RIGHT(D2743,10)="Irrelevant","Irrelevant","Current")),""))</f>
        <v>Current</v>
      </c>
      <c r="G2743" s="7" t="str">
        <f>IF(OR(ISBLANK(D2743),D2743="Unclassifiable &gt;"),"",IF(ISNUMBER(SEARCH("Utterance",D2743)),"Utterance",IF(ISNUMBER(SEARCH("Response",D2743)),"Response",IF(ISNUMBER(SEARCH("Interaction",D2743)),"Interaction",IF(ISNUMBER(SEARCH("System",D2743)),"System","")))))</f>
        <v>Response</v>
      </c>
      <c r="H2743" s="7" t="str">
        <f>IF(G2743="Utterance", IF(ISNUMBER(SEARCH("Unrecognized",D2743)), "Unrecognized", IF(ISNUMBER(SEARCH("Mismatched",D2743)), "Mismatched", IF(ISNUMBER(SEARCH("False Positive",D2743)), "False Positive", "Irrelevant"))), "")</f>
        <v/>
      </c>
      <c r="J2743" s="7" t="s">
        <v>3743</v>
      </c>
      <c r="K2743" s="7" t="s">
        <v>3355</v>
      </c>
      <c r="L2743" s="9">
        <v>44994</v>
      </c>
      <c r="M2743" s="13">
        <v>0.38900462962962962</v>
      </c>
      <c r="N2743" s="14">
        <v>513001983751106</v>
      </c>
      <c r="O2743" s="7">
        <f>IF(LEN(TRIM($A2743))=0,0,LEN($A2743)-LEN(SUBSTITUTE($A2743," ",""))+1)</f>
        <v>8</v>
      </c>
      <c r="P2743">
        <f t="shared" si="42"/>
        <v>201</v>
      </c>
    </row>
    <row r="2744" spans="1:16" ht="160" x14ac:dyDescent="0.2">
      <c r="A2744" s="8" t="s">
        <v>325</v>
      </c>
      <c r="C2744" s="7" t="s">
        <v>4</v>
      </c>
      <c r="K2744" s="7" t="s">
        <v>3355</v>
      </c>
      <c r="L2744" s="9">
        <v>44994</v>
      </c>
      <c r="M2744" s="13">
        <v>0.38900462962962962</v>
      </c>
      <c r="N2744" s="14">
        <v>513001983751106</v>
      </c>
      <c r="P2744" t="str">
        <f t="shared" si="42"/>
        <v/>
      </c>
    </row>
    <row r="2745" spans="1:16" ht="16" x14ac:dyDescent="0.2">
      <c r="A2745" s="8" t="s">
        <v>1402</v>
      </c>
      <c r="C2745" s="7" t="s">
        <v>2</v>
      </c>
      <c r="D2745" s="7" t="s">
        <v>3389</v>
      </c>
      <c r="E2745" s="7" t="str">
        <f>IF(OR(D2745="", D2745="___"),"", LEFT(D2745,FIND(" &gt;",D2745)-1))</f>
        <v>Success</v>
      </c>
      <c r="F2745" s="7" t="str">
        <f>IF(OR(E2745="Success",E2745="Qualified Success"),"Current",IF(E2745="Failure",IF(RIGHT(D2745,6)="Future","Future",IF(RIGHT(D2745,10)="Irrelevant","Irrelevant","Current")),""))</f>
        <v>Current</v>
      </c>
      <c r="G2745" s="7" t="str">
        <f>IF(OR(ISBLANK(D2745),D2745="Unclassifiable &gt;"),"",IF(ISNUMBER(SEARCH("Utterance",D2745)),"Utterance",IF(ISNUMBER(SEARCH("Response",D2745)),"Response",IF(ISNUMBER(SEARCH("Interaction",D2745)),"Interaction",IF(ISNUMBER(SEARCH("System",D2745)),"System","")))))</f>
        <v/>
      </c>
      <c r="H2745" s="7" t="str">
        <f>IF(G2745="Utterance", IF(ISNUMBER(SEARCH("Unrecognized",D2745)), "Unrecognized", IF(ISNUMBER(SEARCH("Mismatched",D2745)), "Mismatched", IF(ISNUMBER(SEARCH("False Positive",D2745)), "False Positive", "Irrelevant"))), "")</f>
        <v/>
      </c>
      <c r="J2745" s="7" t="s">
        <v>3428</v>
      </c>
      <c r="K2745" s="7" t="s">
        <v>3355</v>
      </c>
      <c r="L2745" s="9">
        <v>44994</v>
      </c>
      <c r="M2745" s="13">
        <v>0.39853009259259259</v>
      </c>
      <c r="N2745" s="14">
        <v>202000617129792</v>
      </c>
      <c r="O2745" s="7">
        <f>IF(LEN(TRIM($A2745))=0,0,LEN($A2745)-LEN(SUBSTITUTE($A2745," ",""))+1)</f>
        <v>3</v>
      </c>
      <c r="P2745">
        <f t="shared" si="42"/>
        <v>3411</v>
      </c>
    </row>
    <row r="2746" spans="1:16" ht="64" x14ac:dyDescent="0.2">
      <c r="A2746" s="8" t="s">
        <v>270</v>
      </c>
      <c r="C2746" s="7" t="s">
        <v>4</v>
      </c>
      <c r="K2746" s="7" t="s">
        <v>3355</v>
      </c>
      <c r="L2746" s="9">
        <v>44994</v>
      </c>
      <c r="M2746" s="13">
        <v>0.39853009259259259</v>
      </c>
      <c r="N2746" s="14">
        <v>202000617129792</v>
      </c>
      <c r="P2746" t="str">
        <f t="shared" si="42"/>
        <v/>
      </c>
    </row>
    <row r="2747" spans="1:16" ht="16" x14ac:dyDescent="0.2">
      <c r="A2747" s="8" t="s">
        <v>158</v>
      </c>
      <c r="C2747" s="7" t="s">
        <v>2</v>
      </c>
      <c r="D2747" s="7" t="s">
        <v>3389</v>
      </c>
      <c r="E2747" s="7" t="str">
        <f>IF(OR(D2747="", D2747="___"),"", LEFT(D2747,FIND(" &gt;",D2747)-1))</f>
        <v>Success</v>
      </c>
      <c r="F2747" s="7" t="str">
        <f>IF(OR(E2747="Success",E2747="Qualified Success"),"Current",IF(E2747="Failure",IF(RIGHT(D2747,6)="Future","Future",IF(RIGHT(D2747,10)="Irrelevant","Irrelevant","Current")),""))</f>
        <v>Current</v>
      </c>
      <c r="G2747" s="7" t="str">
        <f>IF(OR(ISBLANK(D2747),D2747="Unclassifiable &gt;"),"",IF(ISNUMBER(SEARCH("Utterance",D2747)),"Utterance",IF(ISNUMBER(SEARCH("Response",D2747)),"Response",IF(ISNUMBER(SEARCH("Interaction",D2747)),"Interaction",IF(ISNUMBER(SEARCH("System",D2747)),"System","")))))</f>
        <v/>
      </c>
      <c r="H2747" s="7" t="str">
        <f>IF(G2747="Utterance", IF(ISNUMBER(SEARCH("Unrecognized",D2747)), "Unrecognized", IF(ISNUMBER(SEARCH("Mismatched",D2747)), "Mismatched", IF(ISNUMBER(SEARCH("False Positive",D2747)), "False Positive", "Irrelevant"))), "")</f>
        <v/>
      </c>
      <c r="J2747" s="7" t="s">
        <v>3744</v>
      </c>
      <c r="K2747" s="7" t="s">
        <v>3355</v>
      </c>
      <c r="L2747" s="9">
        <v>44994</v>
      </c>
      <c r="M2747" s="13">
        <v>0.40194444444444444</v>
      </c>
      <c r="N2747" s="14">
        <v>204440003541534</v>
      </c>
      <c r="O2747" s="7">
        <f>IF(LEN(TRIM($A2747))=0,0,LEN($A2747)-LEN(SUBSTITUTE($A2747," ",""))+1)</f>
        <v>4</v>
      </c>
      <c r="P2747">
        <f t="shared" si="42"/>
        <v>3411</v>
      </c>
    </row>
    <row r="2748" spans="1:16" ht="128" x14ac:dyDescent="0.2">
      <c r="A2748" s="8" t="s">
        <v>1839</v>
      </c>
      <c r="C2748" s="7" t="s">
        <v>4</v>
      </c>
      <c r="K2748" s="7" t="s">
        <v>3355</v>
      </c>
      <c r="L2748" s="9">
        <v>44994</v>
      </c>
      <c r="M2748" s="13">
        <v>0.40194444444444444</v>
      </c>
      <c r="N2748" s="14">
        <v>204440003541534</v>
      </c>
      <c r="P2748" t="str">
        <f t="shared" si="42"/>
        <v/>
      </c>
    </row>
    <row r="2749" spans="1:16" ht="16" x14ac:dyDescent="0.2">
      <c r="A2749" s="8" t="s">
        <v>158</v>
      </c>
      <c r="C2749" s="7" t="s">
        <v>2</v>
      </c>
      <c r="D2749" s="7" t="s">
        <v>3389</v>
      </c>
      <c r="E2749" s="7" t="str">
        <f>IF(OR(D2749="", D2749="___"),"", LEFT(D2749,FIND(" &gt;",D2749)-1))</f>
        <v>Success</v>
      </c>
      <c r="F2749" s="7" t="str">
        <f>IF(OR(E2749="Success",E2749="Qualified Success"),"Current",IF(E2749="Failure",IF(RIGHT(D2749,6)="Future","Future",IF(RIGHT(D2749,10)="Irrelevant","Irrelevant","Current")),""))</f>
        <v>Current</v>
      </c>
      <c r="G2749" s="7" t="str">
        <f>IF(OR(ISBLANK(D2749),D2749="Unclassifiable &gt;"),"",IF(ISNUMBER(SEARCH("Utterance",D2749)),"Utterance",IF(ISNUMBER(SEARCH("Response",D2749)),"Response",IF(ISNUMBER(SEARCH("Interaction",D2749)),"Interaction",IF(ISNUMBER(SEARCH("System",D2749)),"System","")))))</f>
        <v/>
      </c>
      <c r="H2749" s="7" t="str">
        <f>IF(G2749="Utterance", IF(ISNUMBER(SEARCH("Unrecognized",D2749)), "Unrecognized", IF(ISNUMBER(SEARCH("Mismatched",D2749)), "Mismatched", IF(ISNUMBER(SEARCH("False Positive",D2749)), "False Positive", "Irrelevant"))), "")</f>
        <v/>
      </c>
      <c r="J2749" s="7" t="s">
        <v>3744</v>
      </c>
      <c r="K2749" s="7" t="s">
        <v>3355</v>
      </c>
      <c r="L2749" s="9">
        <v>44994</v>
      </c>
      <c r="M2749" s="13">
        <v>0.40306712962962959</v>
      </c>
      <c r="N2749" s="14">
        <v>204440003489450</v>
      </c>
      <c r="O2749" s="7">
        <f>IF(LEN(TRIM($A2749))=0,0,LEN($A2749)-LEN(SUBSTITUTE($A2749," ",""))+1)</f>
        <v>4</v>
      </c>
      <c r="P2749">
        <f t="shared" si="42"/>
        <v>3411</v>
      </c>
    </row>
    <row r="2750" spans="1:16" ht="128" x14ac:dyDescent="0.2">
      <c r="A2750" s="8" t="s">
        <v>1839</v>
      </c>
      <c r="C2750" s="7" t="s">
        <v>4</v>
      </c>
      <c r="K2750" s="7" t="s">
        <v>3355</v>
      </c>
      <c r="L2750" s="9">
        <v>44994</v>
      </c>
      <c r="M2750" s="13">
        <v>0.40306712962962959</v>
      </c>
      <c r="N2750" s="14">
        <v>204440003489450</v>
      </c>
      <c r="P2750" t="str">
        <f t="shared" si="42"/>
        <v/>
      </c>
    </row>
    <row r="2751" spans="1:16" ht="16" x14ac:dyDescent="0.2">
      <c r="A2751" s="8" t="s">
        <v>2468</v>
      </c>
      <c r="C2751" s="7" t="s">
        <v>2</v>
      </c>
      <c r="D2751" s="7" t="s">
        <v>3391</v>
      </c>
      <c r="E2751" s="7" t="str">
        <f>IF(OR(D2751="", D2751="___"),"", LEFT(D2751,FIND(" &gt;",D2751)-1))</f>
        <v>Failure</v>
      </c>
      <c r="F2751" s="7" t="str">
        <f>IF(OR(E2751="Success",E2751="Qualified Success"),"Current",IF(E2751="Failure",IF(RIGHT(D2751,6)="Future","Future",IF(RIGHT(D2751,10)="Irrelevant","Irrelevant","Current")),""))</f>
        <v>Current</v>
      </c>
      <c r="G2751" s="7" t="str">
        <f>IF(OR(ISBLANK(D2751),D2751="Unclassifiable &gt;"),"",IF(ISNUMBER(SEARCH("Utterance",D2751)),"Utterance",IF(ISNUMBER(SEARCH("Response",D2751)),"Response",IF(ISNUMBER(SEARCH("Interaction",D2751)),"Interaction",IF(ISNUMBER(SEARCH("System",D2751)),"System","")))))</f>
        <v>Utterance</v>
      </c>
      <c r="H2751" s="7" t="str">
        <f>IF(G2751="Utterance", IF(ISNUMBER(SEARCH("Unrecognized",D2751)), "Unrecognized", IF(ISNUMBER(SEARCH("Mismatched",D2751)), "Mismatched", IF(ISNUMBER(SEARCH("False Positive",D2751)), "False Positive", "Irrelevant"))), "")</f>
        <v>Mismatched</v>
      </c>
      <c r="J2751" s="7" t="s">
        <v>3750</v>
      </c>
      <c r="K2751" s="7" t="s">
        <v>3355</v>
      </c>
      <c r="L2751" s="9">
        <v>44994</v>
      </c>
      <c r="M2751" s="13">
        <v>0.40415509259259258</v>
      </c>
      <c r="N2751" s="14">
        <v>204440003507525</v>
      </c>
      <c r="O2751" s="7">
        <f>IF(LEN(TRIM($A2751))=0,0,LEN($A2751)-LEN(SUBSTITUTE($A2751," ",""))+1)</f>
        <v>3</v>
      </c>
      <c r="P2751">
        <f t="shared" si="42"/>
        <v>705</v>
      </c>
    </row>
    <row r="2752" spans="1:16" ht="16" x14ac:dyDescent="0.2">
      <c r="A2752" s="8" t="s">
        <v>339</v>
      </c>
      <c r="C2752" s="7" t="s">
        <v>4</v>
      </c>
      <c r="K2752" s="7" t="s">
        <v>3355</v>
      </c>
      <c r="L2752" s="9">
        <v>44994</v>
      </c>
      <c r="M2752" s="13">
        <v>0.40440972222222221</v>
      </c>
      <c r="N2752" s="14">
        <v>204440003507525</v>
      </c>
      <c r="P2752" t="str">
        <f t="shared" si="42"/>
        <v/>
      </c>
    </row>
    <row r="2753" spans="1:16" ht="16" x14ac:dyDescent="0.2">
      <c r="A2753" s="8" t="s">
        <v>336</v>
      </c>
      <c r="C2753" s="7" t="s">
        <v>2</v>
      </c>
      <c r="D2753" s="7" t="s">
        <v>3389</v>
      </c>
      <c r="E2753" s="7" t="str">
        <f>IF(OR(D2753="", D2753="___"),"", LEFT(D2753,FIND(" &gt;",D2753)-1))</f>
        <v>Success</v>
      </c>
      <c r="F2753" s="7" t="str">
        <f>IF(OR(E2753="Success",E2753="Qualified Success"),"Current",IF(E2753="Failure",IF(RIGHT(D2753,6)="Future","Future",IF(RIGHT(D2753,10)="Irrelevant","Irrelevant","Current")),""))</f>
        <v>Current</v>
      </c>
      <c r="G2753" s="7" t="str">
        <f>IF(OR(ISBLANK(D2753),D2753="Unclassifiable &gt;"),"",IF(ISNUMBER(SEARCH("Utterance",D2753)),"Utterance",IF(ISNUMBER(SEARCH("Response",D2753)),"Response",IF(ISNUMBER(SEARCH("Interaction",D2753)),"Interaction",IF(ISNUMBER(SEARCH("System",D2753)),"System","")))))</f>
        <v/>
      </c>
      <c r="H2753" s="7" t="str">
        <f>IF(G2753="Utterance", IF(ISNUMBER(SEARCH("Unrecognized",D2753)), "Unrecognized", IF(ISNUMBER(SEARCH("Mismatched",D2753)), "Mismatched", IF(ISNUMBER(SEARCH("False Positive",D2753)), "False Positive", "Irrelevant"))), "")</f>
        <v/>
      </c>
      <c r="J2753" s="7" t="s">
        <v>3750</v>
      </c>
      <c r="K2753" s="7" t="s">
        <v>3355</v>
      </c>
      <c r="L2753" s="9">
        <v>44994</v>
      </c>
      <c r="M2753" s="13">
        <v>0.40472222222222221</v>
      </c>
      <c r="N2753" s="14">
        <v>204440003507525</v>
      </c>
      <c r="O2753" s="7">
        <f>IF(LEN(TRIM($A2753))=0,0,LEN($A2753)-LEN(SUBSTITUTE($A2753," ",""))+1)</f>
        <v>3</v>
      </c>
      <c r="P2753">
        <f t="shared" si="42"/>
        <v>3411</v>
      </c>
    </row>
    <row r="2754" spans="1:16" ht="240" x14ac:dyDescent="0.2">
      <c r="A2754" s="8" t="s">
        <v>2467</v>
      </c>
      <c r="C2754" s="7" t="s">
        <v>4</v>
      </c>
      <c r="K2754" s="7" t="s">
        <v>3355</v>
      </c>
      <c r="L2754" s="9">
        <v>44994</v>
      </c>
      <c r="M2754" s="13">
        <v>0.4047337962962963</v>
      </c>
      <c r="N2754" s="14">
        <v>204440003507525</v>
      </c>
      <c r="P2754" t="str">
        <f t="shared" si="42"/>
        <v/>
      </c>
    </row>
    <row r="2755" spans="1:16" ht="16" x14ac:dyDescent="0.2">
      <c r="A2755" s="8" t="s">
        <v>2510</v>
      </c>
      <c r="C2755" s="7" t="s">
        <v>2</v>
      </c>
      <c r="D2755" s="7" t="s">
        <v>3389</v>
      </c>
      <c r="E2755" s="7" t="str">
        <f>IF(OR(D2755="", D2755="___"),"", LEFT(D2755,FIND(" &gt;",D2755)-1))</f>
        <v>Success</v>
      </c>
      <c r="F2755" s="7" t="str">
        <f>IF(OR(E2755="Success",E2755="Qualified Success"),"Current",IF(E2755="Failure",IF(RIGHT(D2755,6)="Future","Future",IF(RIGHT(D2755,10)="Irrelevant","Irrelevant","Current")),""))</f>
        <v>Current</v>
      </c>
      <c r="G2755" s="7" t="str">
        <f>IF(OR(ISBLANK(D2755),D2755="Unclassifiable &gt;"),"",IF(ISNUMBER(SEARCH("Utterance",D2755)),"Utterance",IF(ISNUMBER(SEARCH("Response",D2755)),"Response",IF(ISNUMBER(SEARCH("Interaction",D2755)),"Interaction",IF(ISNUMBER(SEARCH("System",D2755)),"System","")))))</f>
        <v/>
      </c>
      <c r="H2755" s="7" t="str">
        <f>IF(G2755="Utterance", IF(ISNUMBER(SEARCH("Unrecognized",D2755)), "Unrecognized", IF(ISNUMBER(SEARCH("Mismatched",D2755)), "Mismatched", IF(ISNUMBER(SEARCH("False Positive",D2755)), "False Positive", "Irrelevant"))), "")</f>
        <v/>
      </c>
      <c r="J2755" s="7" t="s">
        <v>3742</v>
      </c>
      <c r="K2755" s="7" t="s">
        <v>3355</v>
      </c>
      <c r="L2755" s="9">
        <v>44994</v>
      </c>
      <c r="M2755" s="13">
        <v>0.41299768518518515</v>
      </c>
      <c r="N2755" s="14">
        <v>204440003508784</v>
      </c>
      <c r="O2755" s="7">
        <f>IF(LEN(TRIM($A2755))=0,0,LEN($A2755)-LEN(SUBSTITUTE($A2755," ",""))+1)</f>
        <v>2</v>
      </c>
      <c r="P2755">
        <f t="shared" ref="P2755:P2818" si="43">IF(D2755="", "", COUNTIF($D$1:$D$12000, D2755))</f>
        <v>3411</v>
      </c>
    </row>
    <row r="2756" spans="1:16" ht="48" x14ac:dyDescent="0.2">
      <c r="A2756" s="8" t="s">
        <v>2039</v>
      </c>
      <c r="C2756" s="7" t="s">
        <v>4</v>
      </c>
      <c r="K2756" s="7" t="s">
        <v>3355</v>
      </c>
      <c r="L2756" s="9">
        <v>44994</v>
      </c>
      <c r="M2756" s="13">
        <v>0.41299768518518515</v>
      </c>
      <c r="N2756" s="14">
        <v>204440003508784</v>
      </c>
      <c r="P2756" t="str">
        <f t="shared" si="43"/>
        <v/>
      </c>
    </row>
    <row r="2757" spans="1:16" ht="16" x14ac:dyDescent="0.2">
      <c r="A2757" s="8" t="s">
        <v>158</v>
      </c>
      <c r="C2757" s="7" t="s">
        <v>2</v>
      </c>
      <c r="D2757" s="7" t="s">
        <v>3389</v>
      </c>
      <c r="E2757" s="7" t="str">
        <f>IF(OR(D2757="", D2757="___"),"", LEFT(D2757,FIND(" &gt;",D2757)-1))</f>
        <v>Success</v>
      </c>
      <c r="F2757" s="7" t="str">
        <f>IF(OR(E2757="Success",E2757="Qualified Success"),"Current",IF(E2757="Failure",IF(RIGHT(D2757,6)="Future","Future",IF(RIGHT(D2757,10)="Irrelevant","Irrelevant","Current")),""))</f>
        <v>Current</v>
      </c>
      <c r="G2757" s="7" t="str">
        <f>IF(OR(ISBLANK(D2757),D2757="Unclassifiable &gt;"),"",IF(ISNUMBER(SEARCH("Utterance",D2757)),"Utterance",IF(ISNUMBER(SEARCH("Response",D2757)),"Response",IF(ISNUMBER(SEARCH("Interaction",D2757)),"Interaction",IF(ISNUMBER(SEARCH("System",D2757)),"System","")))))</f>
        <v/>
      </c>
      <c r="H2757" s="7" t="str">
        <f>IF(G2757="Utterance", IF(ISNUMBER(SEARCH("Unrecognized",D2757)), "Unrecognized", IF(ISNUMBER(SEARCH("Mismatched",D2757)), "Mismatched", IF(ISNUMBER(SEARCH("False Positive",D2757)), "False Positive", "Irrelevant"))), "")</f>
        <v/>
      </c>
      <c r="J2757" s="7" t="s">
        <v>3744</v>
      </c>
      <c r="K2757" s="7" t="s">
        <v>3355</v>
      </c>
      <c r="L2757" s="9">
        <v>44994</v>
      </c>
      <c r="M2757" s="13">
        <v>0.41651620370370374</v>
      </c>
      <c r="N2757" s="14">
        <v>202000426123546</v>
      </c>
      <c r="O2757" s="7">
        <f>IF(LEN(TRIM($A2757))=0,0,LEN($A2757)-LEN(SUBSTITUTE($A2757," ",""))+1)</f>
        <v>4</v>
      </c>
      <c r="P2757">
        <f t="shared" si="43"/>
        <v>3411</v>
      </c>
    </row>
    <row r="2758" spans="1:16" ht="128" x14ac:dyDescent="0.2">
      <c r="A2758" s="8" t="s">
        <v>1839</v>
      </c>
      <c r="C2758" s="7" t="s">
        <v>4</v>
      </c>
      <c r="K2758" s="7" t="s">
        <v>3355</v>
      </c>
      <c r="L2758" s="9">
        <v>44994</v>
      </c>
      <c r="M2758" s="13">
        <v>0.41651620370370374</v>
      </c>
      <c r="N2758" s="14">
        <v>202000426123546</v>
      </c>
      <c r="P2758" t="str">
        <f t="shared" si="43"/>
        <v/>
      </c>
    </row>
    <row r="2759" spans="1:16" ht="16" x14ac:dyDescent="0.2">
      <c r="A2759" s="8" t="s">
        <v>322</v>
      </c>
      <c r="B2759" s="7" t="s">
        <v>3487</v>
      </c>
      <c r="C2759" s="7" t="s">
        <v>2</v>
      </c>
      <c r="D2759" s="7" t="s">
        <v>3389</v>
      </c>
      <c r="E2759" s="7" t="str">
        <f>IF(OR(D2759="", D2759="___"),"", LEFT(D2759,FIND(" &gt;",D2759)-1))</f>
        <v>Success</v>
      </c>
      <c r="F2759" s="7" t="str">
        <f>IF(OR(E2759="Success",E2759="Qualified Success"),"Current",IF(E2759="Failure",IF(RIGHT(D2759,6)="Future","Future",IF(RIGHT(D2759,10)="Irrelevant","Irrelevant","Current")),""))</f>
        <v>Current</v>
      </c>
      <c r="G2759" s="7" t="str">
        <f>IF(OR(ISBLANK(D2759),D2759="Unclassifiable &gt;"),"",IF(ISNUMBER(SEARCH("Utterance",D2759)),"Utterance",IF(ISNUMBER(SEARCH("Response",D2759)),"Response",IF(ISNUMBER(SEARCH("Interaction",D2759)),"Interaction",IF(ISNUMBER(SEARCH("System",D2759)),"System","")))))</f>
        <v/>
      </c>
      <c r="H2759" s="7" t="str">
        <f>IF(G2759="Utterance", IF(ISNUMBER(SEARCH("Unrecognized",D2759)), "Unrecognized", IF(ISNUMBER(SEARCH("Mismatched",D2759)), "Mismatched", IF(ISNUMBER(SEARCH("False Positive",D2759)), "False Positive", "Irrelevant"))), "")</f>
        <v/>
      </c>
      <c r="J2759" s="7" t="s">
        <v>3758</v>
      </c>
      <c r="K2759" s="7" t="s">
        <v>3355</v>
      </c>
      <c r="L2759" s="9">
        <v>44994</v>
      </c>
      <c r="M2759" s="13">
        <v>0.41751157407407408</v>
      </c>
      <c r="N2759" s="14">
        <v>204440003540186</v>
      </c>
      <c r="O2759" s="7">
        <f>IF(LEN(TRIM($A2759))=0,0,LEN($A2759)-LEN(SUBSTITUTE($A2759," ",""))+1)</f>
        <v>4</v>
      </c>
      <c r="P2759">
        <f t="shared" si="43"/>
        <v>3411</v>
      </c>
    </row>
    <row r="2760" spans="1:16" ht="32" x14ac:dyDescent="0.2">
      <c r="A2760" s="8" t="s">
        <v>3366</v>
      </c>
      <c r="C2760" s="7" t="s">
        <v>4</v>
      </c>
      <c r="K2760" s="7" t="s">
        <v>3355</v>
      </c>
      <c r="L2760" s="9">
        <v>44994</v>
      </c>
      <c r="M2760" s="13">
        <v>0.4175462962962963</v>
      </c>
      <c r="N2760" s="14">
        <v>204440003540186</v>
      </c>
      <c r="P2760" t="str">
        <f t="shared" si="43"/>
        <v/>
      </c>
    </row>
    <row r="2761" spans="1:16" ht="32" x14ac:dyDescent="0.2">
      <c r="A2761" s="8" t="s">
        <v>268</v>
      </c>
      <c r="C2761" s="7" t="s">
        <v>4</v>
      </c>
      <c r="K2761" s="7" t="s">
        <v>3355</v>
      </c>
      <c r="L2761" s="9">
        <v>44994</v>
      </c>
      <c r="M2761" s="13">
        <v>0.4175462962962963</v>
      </c>
      <c r="N2761" s="14">
        <v>204440003540186</v>
      </c>
      <c r="P2761" t="str">
        <f t="shared" si="43"/>
        <v/>
      </c>
    </row>
    <row r="2762" spans="1:16" ht="16" x14ac:dyDescent="0.2">
      <c r="A2762" s="8" t="s">
        <v>2781</v>
      </c>
      <c r="C2762" s="7" t="s">
        <v>2</v>
      </c>
      <c r="D2762" s="7" t="s">
        <v>3389</v>
      </c>
      <c r="E2762" s="7" t="str">
        <f>IF(OR(D2762="", D2762="___"),"", LEFT(D2762,FIND(" &gt;",D2762)-1))</f>
        <v>Success</v>
      </c>
      <c r="F2762" s="7" t="str">
        <f>IF(OR(E2762="Success",E2762="Qualified Success"),"Current",IF(E2762="Failure",IF(RIGHT(D2762,6)="Future","Future",IF(RIGHT(D2762,10)="Irrelevant","Irrelevant","Current")),""))</f>
        <v>Current</v>
      </c>
      <c r="G2762" s="7" t="str">
        <f>IF(OR(ISBLANK(D2762),D2762="Unclassifiable &gt;"),"",IF(ISNUMBER(SEARCH("Utterance",D2762)),"Utterance",IF(ISNUMBER(SEARCH("Response",D2762)),"Response",IF(ISNUMBER(SEARCH("Interaction",D2762)),"Interaction",IF(ISNUMBER(SEARCH("System",D2762)),"System","")))))</f>
        <v/>
      </c>
      <c r="H2762" s="7" t="str">
        <f>IF(G2762="Utterance", IF(ISNUMBER(SEARCH("Unrecognized",D2762)), "Unrecognized", IF(ISNUMBER(SEARCH("Mismatched",D2762)), "Mismatched", IF(ISNUMBER(SEARCH("False Positive",D2762)), "False Positive", "Irrelevant"))), "")</f>
        <v/>
      </c>
      <c r="J2762" s="7" t="s">
        <v>3743</v>
      </c>
      <c r="K2762" s="7" t="s">
        <v>3355</v>
      </c>
      <c r="L2762" s="9">
        <v>44994</v>
      </c>
      <c r="M2762" s="13">
        <v>0.42072916666666665</v>
      </c>
      <c r="N2762" s="14">
        <v>202000081336595</v>
      </c>
      <c r="O2762" s="7">
        <f>IF(LEN(TRIM($A2762))=0,0,LEN($A2762)-LEN(SUBSTITUTE($A2762," ",""))+1)</f>
        <v>3</v>
      </c>
      <c r="P2762">
        <f t="shared" si="43"/>
        <v>3411</v>
      </c>
    </row>
    <row r="2763" spans="1:16" ht="64" x14ac:dyDescent="0.2">
      <c r="A2763" s="8" t="s">
        <v>691</v>
      </c>
      <c r="C2763" s="7" t="s">
        <v>4</v>
      </c>
      <c r="K2763" s="7" t="s">
        <v>3355</v>
      </c>
      <c r="L2763" s="9">
        <v>44994</v>
      </c>
      <c r="M2763" s="13">
        <v>0.42072916666666665</v>
      </c>
      <c r="N2763" s="14">
        <v>202000081336595</v>
      </c>
      <c r="P2763" t="str">
        <f t="shared" si="43"/>
        <v/>
      </c>
    </row>
    <row r="2764" spans="1:16" ht="16" x14ac:dyDescent="0.2">
      <c r="A2764" s="8" t="s">
        <v>2695</v>
      </c>
      <c r="C2764" s="7" t="s">
        <v>2</v>
      </c>
      <c r="D2764" s="7" t="s">
        <v>3391</v>
      </c>
      <c r="E2764" s="7" t="str">
        <f>IF(OR(D2764="", D2764="___"),"", LEFT(D2764,FIND(" &gt;",D2764)-1))</f>
        <v>Failure</v>
      </c>
      <c r="F2764" s="7" t="str">
        <f>IF(OR(E2764="Success",E2764="Qualified Success"),"Current",IF(E2764="Failure",IF(RIGHT(D2764,6)="Future","Future",IF(RIGHT(D2764,10)="Irrelevant","Irrelevant","Current")),""))</f>
        <v>Current</v>
      </c>
      <c r="G2764" s="7" t="str">
        <f>IF(OR(ISBLANK(D2764),D2764="Unclassifiable &gt;"),"",IF(ISNUMBER(SEARCH("Utterance",D2764)),"Utterance",IF(ISNUMBER(SEARCH("Response",D2764)),"Response",IF(ISNUMBER(SEARCH("Interaction",D2764)),"Interaction",IF(ISNUMBER(SEARCH("System",D2764)),"System","")))))</f>
        <v>Utterance</v>
      </c>
      <c r="H2764" s="7" t="str">
        <f>IF(G2764="Utterance", IF(ISNUMBER(SEARCH("Unrecognized",D2764)), "Unrecognized", IF(ISNUMBER(SEARCH("Mismatched",D2764)), "Mismatched", IF(ISNUMBER(SEARCH("False Positive",D2764)), "False Positive", "Irrelevant"))), "")</f>
        <v>Mismatched</v>
      </c>
      <c r="J2764" s="7" t="s">
        <v>3741</v>
      </c>
      <c r="K2764" s="7" t="s">
        <v>3355</v>
      </c>
      <c r="L2764" s="9">
        <v>44994</v>
      </c>
      <c r="M2764" s="13">
        <v>0.42133101851851856</v>
      </c>
      <c r="N2764" s="14">
        <v>204440003540186</v>
      </c>
      <c r="O2764" s="7">
        <f>IF(LEN(TRIM($A2764))=0,0,LEN($A2764)-LEN(SUBSTITUTE($A2764," ",""))+1)</f>
        <v>18</v>
      </c>
      <c r="P2764">
        <f t="shared" si="43"/>
        <v>705</v>
      </c>
    </row>
    <row r="2765" spans="1:16" ht="64" x14ac:dyDescent="0.2">
      <c r="A2765" s="8" t="s">
        <v>327</v>
      </c>
      <c r="C2765" s="7" t="s">
        <v>4</v>
      </c>
      <c r="K2765" s="7" t="s">
        <v>3355</v>
      </c>
      <c r="L2765" s="9">
        <v>44994</v>
      </c>
      <c r="M2765" s="13">
        <v>0.42133101851851856</v>
      </c>
      <c r="N2765" s="14">
        <v>204440003540186</v>
      </c>
      <c r="P2765" t="str">
        <f t="shared" si="43"/>
        <v/>
      </c>
    </row>
    <row r="2766" spans="1:16" ht="16" x14ac:dyDescent="0.2">
      <c r="A2766" s="8" t="s">
        <v>1898</v>
      </c>
      <c r="C2766" s="7" t="s">
        <v>2</v>
      </c>
      <c r="D2766" s="7" t="s">
        <v>3391</v>
      </c>
      <c r="E2766" s="7" t="str">
        <f>IF(OR(D2766="", D2766="___"),"", LEFT(D2766,FIND(" &gt;",D2766)-1))</f>
        <v>Failure</v>
      </c>
      <c r="F2766" s="7" t="str">
        <f>IF(OR(E2766="Success",E2766="Qualified Success"),"Current",IF(E2766="Failure",IF(RIGHT(D2766,6)="Future","Future",IF(RIGHT(D2766,10)="Irrelevant","Irrelevant","Current")),""))</f>
        <v>Current</v>
      </c>
      <c r="G2766" s="7" t="str">
        <f>IF(OR(ISBLANK(D2766),D2766="Unclassifiable &gt;"),"",IF(ISNUMBER(SEARCH("Utterance",D2766)),"Utterance",IF(ISNUMBER(SEARCH("Response",D2766)),"Response",IF(ISNUMBER(SEARCH("Interaction",D2766)),"Interaction",IF(ISNUMBER(SEARCH("System",D2766)),"System","")))))</f>
        <v>Utterance</v>
      </c>
      <c r="H2766" s="7" t="str">
        <f>IF(G2766="Utterance", IF(ISNUMBER(SEARCH("Unrecognized",D2766)), "Unrecognized", IF(ISNUMBER(SEARCH("Mismatched",D2766)), "Mismatched", IF(ISNUMBER(SEARCH("False Positive",D2766)), "False Positive", "Irrelevant"))), "")</f>
        <v>Mismatched</v>
      </c>
      <c r="J2766" s="7" t="s">
        <v>3434</v>
      </c>
      <c r="K2766" s="7" t="s">
        <v>3355</v>
      </c>
      <c r="L2766" s="9">
        <v>44994</v>
      </c>
      <c r="M2766" s="13">
        <v>0.42667824074074073</v>
      </c>
      <c r="N2766" s="14">
        <v>204440003538063</v>
      </c>
      <c r="O2766" s="7">
        <f>IF(LEN(TRIM($A2766))=0,0,LEN($A2766)-LEN(SUBSTITUTE($A2766," ",""))+1)</f>
        <v>2</v>
      </c>
      <c r="P2766">
        <f t="shared" si="43"/>
        <v>705</v>
      </c>
    </row>
    <row r="2767" spans="1:16" ht="64" x14ac:dyDescent="0.2">
      <c r="A2767" s="8" t="s">
        <v>254</v>
      </c>
      <c r="C2767" s="7" t="s">
        <v>4</v>
      </c>
      <c r="K2767" s="7" t="s">
        <v>3355</v>
      </c>
      <c r="L2767" s="9">
        <v>44994</v>
      </c>
      <c r="M2767" s="13">
        <v>0.42667824074074073</v>
      </c>
      <c r="N2767" s="14">
        <v>204440003538063</v>
      </c>
      <c r="P2767" t="str">
        <f t="shared" si="43"/>
        <v/>
      </c>
    </row>
    <row r="2768" spans="1:16" ht="16" x14ac:dyDescent="0.2">
      <c r="A2768" s="8" t="s">
        <v>2655</v>
      </c>
      <c r="C2768" s="7" t="s">
        <v>2</v>
      </c>
      <c r="D2768" s="7" t="s">
        <v>3389</v>
      </c>
      <c r="E2768" s="7" t="str">
        <f>IF(OR(D2768="", D2768="___"),"", LEFT(D2768,FIND(" &gt;",D2768)-1))</f>
        <v>Success</v>
      </c>
      <c r="F2768" s="7" t="str">
        <f>IF(OR(E2768="Success",E2768="Qualified Success"),"Current",IF(E2768="Failure",IF(RIGHT(D2768,6)="Future","Future",IF(RIGHT(D2768,10)="Irrelevant","Irrelevant","Current")),""))</f>
        <v>Current</v>
      </c>
      <c r="G2768" s="7" t="str">
        <f>IF(OR(ISBLANK(D2768),D2768="Unclassifiable &gt;"),"",IF(ISNUMBER(SEARCH("Utterance",D2768)),"Utterance",IF(ISNUMBER(SEARCH("Response",D2768)),"Response",IF(ISNUMBER(SEARCH("Interaction",D2768)),"Interaction",IF(ISNUMBER(SEARCH("System",D2768)),"System","")))))</f>
        <v/>
      </c>
      <c r="H2768" s="7" t="str">
        <f>IF(G2768="Utterance", IF(ISNUMBER(SEARCH("Unrecognized",D2768)), "Unrecognized", IF(ISNUMBER(SEARCH("Mismatched",D2768)), "Mismatched", IF(ISNUMBER(SEARCH("False Positive",D2768)), "False Positive", "Irrelevant"))), "")</f>
        <v/>
      </c>
      <c r="J2768" s="7" t="s">
        <v>3434</v>
      </c>
      <c r="K2768" s="7" t="s">
        <v>3355</v>
      </c>
      <c r="L2768" s="9">
        <v>44994</v>
      </c>
      <c r="M2768" s="13">
        <v>0.42833333333333329</v>
      </c>
      <c r="N2768" s="14">
        <v>204440003538063</v>
      </c>
      <c r="O2768" s="7">
        <f>IF(LEN(TRIM($A2768))=0,0,LEN($A2768)-LEN(SUBSTITUTE($A2768," ",""))+1)</f>
        <v>2</v>
      </c>
      <c r="P2768">
        <f t="shared" si="43"/>
        <v>3411</v>
      </c>
    </row>
    <row r="2769" spans="1:16" ht="64" x14ac:dyDescent="0.2">
      <c r="A2769" s="8" t="s">
        <v>220</v>
      </c>
      <c r="C2769" s="7" t="s">
        <v>4</v>
      </c>
      <c r="K2769" s="7" t="s">
        <v>3355</v>
      </c>
      <c r="L2769" s="9">
        <v>44994</v>
      </c>
      <c r="M2769" s="13">
        <v>0.42833333333333329</v>
      </c>
      <c r="N2769" s="14">
        <v>204440003538063</v>
      </c>
      <c r="P2769" t="str">
        <f t="shared" si="43"/>
        <v/>
      </c>
    </row>
    <row r="2770" spans="1:16" ht="16" x14ac:dyDescent="0.2">
      <c r="A2770" s="8" t="s">
        <v>380</v>
      </c>
      <c r="C2770" s="7" t="s">
        <v>2</v>
      </c>
      <c r="D2770" s="7" t="s">
        <v>3389</v>
      </c>
      <c r="E2770" s="7" t="str">
        <f>IF(OR(D2770="", D2770="___"),"", LEFT(D2770,FIND(" &gt;",D2770)-1))</f>
        <v>Success</v>
      </c>
      <c r="F2770" s="7" t="str">
        <f>IF(OR(E2770="Success",E2770="Qualified Success"),"Current",IF(E2770="Failure",IF(RIGHT(D2770,6)="Future","Future",IF(RIGHT(D2770,10)="Irrelevant","Irrelevant","Current")),""))</f>
        <v>Current</v>
      </c>
      <c r="G2770" s="7" t="str">
        <f>IF(OR(ISBLANK(D2770),D2770="Unclassifiable &gt;"),"",IF(ISNUMBER(SEARCH("Utterance",D2770)),"Utterance",IF(ISNUMBER(SEARCH("Response",D2770)),"Response",IF(ISNUMBER(SEARCH("Interaction",D2770)),"Interaction",IF(ISNUMBER(SEARCH("System",D2770)),"System","")))))</f>
        <v/>
      </c>
      <c r="H2770" s="7" t="str">
        <f>IF(G2770="Utterance", IF(ISNUMBER(SEARCH("Unrecognized",D2770)), "Unrecognized", IF(ISNUMBER(SEARCH("Mismatched",D2770)), "Mismatched", IF(ISNUMBER(SEARCH("False Positive",D2770)), "False Positive", "Irrelevant"))), "")</f>
        <v/>
      </c>
      <c r="J2770" s="7" t="s">
        <v>3756</v>
      </c>
      <c r="K2770" s="7" t="s">
        <v>3355</v>
      </c>
      <c r="L2770" s="9">
        <v>44994</v>
      </c>
      <c r="M2770" s="13">
        <v>0.43134259259259261</v>
      </c>
      <c r="N2770" s="14">
        <v>204440003503982</v>
      </c>
      <c r="O2770" s="7">
        <f>IF(LEN(TRIM($A2770))=0,0,LEN($A2770)-LEN(SUBSTITUTE($A2770," ",""))+1)</f>
        <v>4</v>
      </c>
      <c r="P2770">
        <f t="shared" si="43"/>
        <v>3411</v>
      </c>
    </row>
    <row r="2771" spans="1:16" ht="144" x14ac:dyDescent="0.2">
      <c r="A2771" s="8" t="s">
        <v>2382</v>
      </c>
      <c r="C2771" s="7" t="s">
        <v>4</v>
      </c>
      <c r="K2771" s="7" t="s">
        <v>3355</v>
      </c>
      <c r="L2771" s="9">
        <v>44994</v>
      </c>
      <c r="M2771" s="13">
        <v>0.43136574074074074</v>
      </c>
      <c r="N2771" s="14">
        <v>204440003503982</v>
      </c>
      <c r="P2771" t="str">
        <f t="shared" si="43"/>
        <v/>
      </c>
    </row>
    <row r="2772" spans="1:16" ht="16" x14ac:dyDescent="0.2">
      <c r="A2772" s="8" t="s">
        <v>2966</v>
      </c>
      <c r="C2772" s="7" t="s">
        <v>2</v>
      </c>
      <c r="D2772" s="7" t="s">
        <v>3389</v>
      </c>
      <c r="E2772" s="7" t="str">
        <f>IF(OR(D2772="", D2772="___"),"", LEFT(D2772,FIND(" &gt;",D2772)-1))</f>
        <v>Success</v>
      </c>
      <c r="F2772" s="7" t="str">
        <f>IF(OR(E2772="Success",E2772="Qualified Success"),"Current",IF(E2772="Failure",IF(RIGHT(D2772,6)="Future","Future",IF(RIGHT(D2772,10)="Irrelevant","Irrelevant","Current")),""))</f>
        <v>Current</v>
      </c>
      <c r="G2772" s="7" t="str">
        <f>IF(OR(ISBLANK(D2772),D2772="Unclassifiable &gt;"),"",IF(ISNUMBER(SEARCH("Utterance",D2772)),"Utterance",IF(ISNUMBER(SEARCH("Response",D2772)),"Response",IF(ISNUMBER(SEARCH("Interaction",D2772)),"Interaction",IF(ISNUMBER(SEARCH("System",D2772)),"System","")))))</f>
        <v/>
      </c>
      <c r="H2772" s="7" t="str">
        <f>IF(G2772="Utterance", IF(ISNUMBER(SEARCH("Unrecognized",D2772)), "Unrecognized", IF(ISNUMBER(SEARCH("Mismatched",D2772)), "Mismatched", IF(ISNUMBER(SEARCH("False Positive",D2772)), "False Positive", "Irrelevant"))), "")</f>
        <v/>
      </c>
      <c r="J2772" s="7" t="s">
        <v>3741</v>
      </c>
      <c r="K2772" s="7" t="s">
        <v>3355</v>
      </c>
      <c r="L2772" s="9">
        <v>44994</v>
      </c>
      <c r="M2772" s="13">
        <v>0.4332523148148148</v>
      </c>
      <c r="N2772" s="14">
        <v>202000661341754</v>
      </c>
      <c r="O2772" s="7">
        <f>IF(LEN(TRIM($A2772))=0,0,LEN($A2772)-LEN(SUBSTITUTE($A2772," ",""))+1)</f>
        <v>3</v>
      </c>
      <c r="P2772">
        <f t="shared" si="43"/>
        <v>3411</v>
      </c>
    </row>
    <row r="2773" spans="1:16" ht="112" x14ac:dyDescent="0.2">
      <c r="A2773" s="8" t="s">
        <v>304</v>
      </c>
      <c r="C2773" s="7" t="s">
        <v>4</v>
      </c>
      <c r="K2773" s="7" t="s">
        <v>3355</v>
      </c>
      <c r="L2773" s="9">
        <v>44994</v>
      </c>
      <c r="M2773" s="13">
        <v>0.4332523148148148</v>
      </c>
      <c r="N2773" s="14">
        <v>202000661341754</v>
      </c>
      <c r="P2773" t="str">
        <f t="shared" si="43"/>
        <v/>
      </c>
    </row>
    <row r="2774" spans="1:16" ht="16" x14ac:dyDescent="0.2">
      <c r="A2774" s="8" t="s">
        <v>3061</v>
      </c>
      <c r="C2774" s="7" t="s">
        <v>2</v>
      </c>
      <c r="D2774" s="7" t="s">
        <v>3400</v>
      </c>
      <c r="E2774" s="7" t="str">
        <f>IF(OR(D2774="", D2774="___"),"", LEFT(D2774,FIND(" &gt;",D2774)-1))</f>
        <v>Failure</v>
      </c>
      <c r="F2774" s="7" t="str">
        <f>IF(OR(E2774="Success",E2774="Qualified Success"),"Current",IF(E2774="Failure",IF(RIGHT(D2774,6)="Future","Future",IF(RIGHT(D2774,10)="Irrelevant","Irrelevant","Current")),""))</f>
        <v>Current</v>
      </c>
      <c r="G2774" s="7" t="str">
        <f>IF(OR(ISBLANK(D2774),D2774="Unclassifiable &gt;"),"",IF(ISNUMBER(SEARCH("Utterance",D2774)),"Utterance",IF(ISNUMBER(SEARCH("Response",D2774)),"Response",IF(ISNUMBER(SEARCH("Interaction",D2774)),"Interaction",IF(ISNUMBER(SEARCH("System",D2774)),"System","")))))</f>
        <v>Interaction</v>
      </c>
      <c r="H2774" s="7" t="str">
        <f>IF(G2774="Utterance", IF(ISNUMBER(SEARCH("Unrecognized",D2774)), "Unrecognized", IF(ISNUMBER(SEARCH("Mismatched",D2774)), "Mismatched", IF(ISNUMBER(SEARCH("False Positive",D2774)), "False Positive", "Irrelevant"))), "")</f>
        <v/>
      </c>
      <c r="J2774" s="7" t="s">
        <v>3752</v>
      </c>
      <c r="K2774" s="7" t="s">
        <v>3355</v>
      </c>
      <c r="L2774" s="9">
        <v>44994</v>
      </c>
      <c r="M2774" s="13">
        <v>0.43432870370370374</v>
      </c>
      <c r="N2774" s="14">
        <v>513001848185354</v>
      </c>
      <c r="O2774" s="7">
        <f>IF(LEN(TRIM($A2774))=0,0,LEN($A2774)-LEN(SUBSTITUTE($A2774," ",""))+1)</f>
        <v>2</v>
      </c>
      <c r="P2774">
        <f t="shared" si="43"/>
        <v>412</v>
      </c>
    </row>
    <row r="2775" spans="1:16" ht="96" x14ac:dyDescent="0.2">
      <c r="A2775" s="8" t="s">
        <v>436</v>
      </c>
      <c r="C2775" s="7" t="s">
        <v>4</v>
      </c>
      <c r="K2775" s="7" t="s">
        <v>3355</v>
      </c>
      <c r="L2775" s="9">
        <v>44994</v>
      </c>
      <c r="M2775" s="13">
        <v>0.43432870370370374</v>
      </c>
      <c r="N2775" s="14">
        <v>513001848185354</v>
      </c>
      <c r="P2775" t="str">
        <f t="shared" si="43"/>
        <v/>
      </c>
    </row>
    <row r="2776" spans="1:16" ht="16" x14ac:dyDescent="0.2">
      <c r="A2776" s="8" t="s">
        <v>158</v>
      </c>
      <c r="C2776" s="7" t="s">
        <v>2</v>
      </c>
      <c r="D2776" s="7" t="s">
        <v>3389</v>
      </c>
      <c r="E2776" s="7" t="str">
        <f>IF(OR(D2776="", D2776="___"),"", LEFT(D2776,FIND(" &gt;",D2776)-1))</f>
        <v>Success</v>
      </c>
      <c r="F2776" s="7" t="str">
        <f>IF(OR(E2776="Success",E2776="Qualified Success"),"Current",IF(E2776="Failure",IF(RIGHT(D2776,6)="Future","Future",IF(RIGHT(D2776,10)="Irrelevant","Irrelevant","Current")),""))</f>
        <v>Current</v>
      </c>
      <c r="G2776" s="7" t="str">
        <f>IF(OR(ISBLANK(D2776),D2776="Unclassifiable &gt;"),"",IF(ISNUMBER(SEARCH("Utterance",D2776)),"Utterance",IF(ISNUMBER(SEARCH("Response",D2776)),"Response",IF(ISNUMBER(SEARCH("Interaction",D2776)),"Interaction",IF(ISNUMBER(SEARCH("System",D2776)),"System","")))))</f>
        <v/>
      </c>
      <c r="H2776" s="7" t="str">
        <f>IF(G2776="Utterance", IF(ISNUMBER(SEARCH("Unrecognized",D2776)), "Unrecognized", IF(ISNUMBER(SEARCH("Mismatched",D2776)), "Mismatched", IF(ISNUMBER(SEARCH("False Positive",D2776)), "False Positive", "Irrelevant"))), "")</f>
        <v/>
      </c>
      <c r="J2776" s="7" t="s">
        <v>3744</v>
      </c>
      <c r="K2776" s="7" t="s">
        <v>3355</v>
      </c>
      <c r="L2776" s="9">
        <v>44994</v>
      </c>
      <c r="M2776" s="13">
        <v>0.4362037037037037</v>
      </c>
      <c r="N2776" s="14">
        <v>513003438233221</v>
      </c>
      <c r="O2776" s="7">
        <f>IF(LEN(TRIM($A2776))=0,0,LEN($A2776)-LEN(SUBSTITUTE($A2776," ",""))+1)</f>
        <v>4</v>
      </c>
      <c r="P2776">
        <f t="shared" si="43"/>
        <v>3411</v>
      </c>
    </row>
    <row r="2777" spans="1:16" ht="128" x14ac:dyDescent="0.2">
      <c r="A2777" s="8" t="s">
        <v>1839</v>
      </c>
      <c r="C2777" s="7" t="s">
        <v>4</v>
      </c>
      <c r="K2777" s="7" t="s">
        <v>3355</v>
      </c>
      <c r="L2777" s="9">
        <v>44994</v>
      </c>
      <c r="M2777" s="13">
        <v>0.4362037037037037</v>
      </c>
      <c r="N2777" s="14">
        <v>513003438233221</v>
      </c>
      <c r="P2777" t="str">
        <f t="shared" si="43"/>
        <v/>
      </c>
    </row>
    <row r="2778" spans="1:16" ht="16" x14ac:dyDescent="0.2">
      <c r="A2778" s="8" t="s">
        <v>302</v>
      </c>
      <c r="B2778" s="7" t="s">
        <v>3487</v>
      </c>
      <c r="C2778" s="7" t="s">
        <v>2</v>
      </c>
      <c r="D2778" s="7" t="s">
        <v>3389</v>
      </c>
      <c r="E2778" s="7" t="str">
        <f>IF(OR(D2778="", D2778="___"),"", LEFT(D2778,FIND(" &gt;",D2778)-1))</f>
        <v>Success</v>
      </c>
      <c r="F2778" s="7" t="str">
        <f>IF(OR(E2778="Success",E2778="Qualified Success"),"Current",IF(E2778="Failure",IF(RIGHT(D2778,6)="Future","Future",IF(RIGHT(D2778,10)="Irrelevant","Irrelevant","Current")),""))</f>
        <v>Current</v>
      </c>
      <c r="G2778" s="7" t="str">
        <f>IF(OR(ISBLANK(D2778),D2778="Unclassifiable &gt;"),"",IF(ISNUMBER(SEARCH("Utterance",D2778)),"Utterance",IF(ISNUMBER(SEARCH("Response",D2778)),"Response",IF(ISNUMBER(SEARCH("Interaction",D2778)),"Interaction",IF(ISNUMBER(SEARCH("System",D2778)),"System","")))))</f>
        <v/>
      </c>
      <c r="H2778" s="7" t="str">
        <f>IF(G2778="Utterance", IF(ISNUMBER(SEARCH("Unrecognized",D2778)), "Unrecognized", IF(ISNUMBER(SEARCH("Mismatched",D2778)), "Mismatched", IF(ISNUMBER(SEARCH("False Positive",D2778)), "False Positive", "Irrelevant"))), "")</f>
        <v/>
      </c>
      <c r="J2778" s="7" t="s">
        <v>3428</v>
      </c>
      <c r="K2778" s="7" t="s">
        <v>3355</v>
      </c>
      <c r="L2778" s="9">
        <v>44994</v>
      </c>
      <c r="M2778" s="13">
        <v>0.43983796296296296</v>
      </c>
      <c r="N2778" s="14">
        <v>513002484345599</v>
      </c>
      <c r="O2778" s="7">
        <f>IF(LEN(TRIM($A2778))=0,0,LEN($A2778)-LEN(SUBSTITUTE($A2778," ",""))+1)</f>
        <v>3</v>
      </c>
      <c r="P2778">
        <f t="shared" si="43"/>
        <v>3411</v>
      </c>
    </row>
    <row r="2779" spans="1:16" ht="64" x14ac:dyDescent="0.2">
      <c r="A2779" s="8" t="s">
        <v>220</v>
      </c>
      <c r="C2779" s="7" t="s">
        <v>4</v>
      </c>
      <c r="K2779" s="7" t="s">
        <v>3355</v>
      </c>
      <c r="L2779" s="9">
        <v>44994</v>
      </c>
      <c r="M2779" s="13">
        <v>0.43983796296296296</v>
      </c>
      <c r="N2779" s="14">
        <v>513002484345599</v>
      </c>
      <c r="P2779" t="str">
        <f t="shared" si="43"/>
        <v/>
      </c>
    </row>
    <row r="2780" spans="1:16" ht="16" x14ac:dyDescent="0.2">
      <c r="A2780" s="8" t="s">
        <v>2407</v>
      </c>
      <c r="C2780" s="7" t="s">
        <v>2</v>
      </c>
      <c r="D2780" s="7" t="s">
        <v>3391</v>
      </c>
      <c r="E2780" s="7" t="str">
        <f>IF(OR(D2780="", D2780="___"),"", LEFT(D2780,FIND(" &gt;",D2780)-1))</f>
        <v>Failure</v>
      </c>
      <c r="F2780" s="7" t="str">
        <f>IF(OR(E2780="Success",E2780="Qualified Success"),"Current",IF(E2780="Failure",IF(RIGHT(D2780,6)="Future","Future",IF(RIGHT(D2780,10)="Irrelevant","Irrelevant","Current")),""))</f>
        <v>Current</v>
      </c>
      <c r="G2780" s="7" t="str">
        <f>IF(OR(ISBLANK(D2780),D2780="Unclassifiable &gt;"),"",IF(ISNUMBER(SEARCH("Utterance",D2780)),"Utterance",IF(ISNUMBER(SEARCH("Response",D2780)),"Response",IF(ISNUMBER(SEARCH("Interaction",D2780)),"Interaction",IF(ISNUMBER(SEARCH("System",D2780)),"System","")))))</f>
        <v>Utterance</v>
      </c>
      <c r="H2780" s="7" t="str">
        <f>IF(G2780="Utterance", IF(ISNUMBER(SEARCH("Unrecognized",D2780)), "Unrecognized", IF(ISNUMBER(SEARCH("Mismatched",D2780)), "Mismatched", IF(ISNUMBER(SEARCH("False Positive",D2780)), "False Positive", "Irrelevant"))), "")</f>
        <v>Mismatched</v>
      </c>
      <c r="J2780" s="7" t="s">
        <v>3751</v>
      </c>
      <c r="K2780" s="7" t="s">
        <v>3355</v>
      </c>
      <c r="L2780" s="9">
        <v>44994</v>
      </c>
      <c r="M2780" s="13">
        <v>0.45130787037037035</v>
      </c>
      <c r="N2780" s="14">
        <v>204440003505446</v>
      </c>
      <c r="O2780" s="7">
        <f>IF(LEN(TRIM($A2780))=0,0,LEN($A2780)-LEN(SUBSTITUTE($A2780," ",""))+1)</f>
        <v>2</v>
      </c>
      <c r="P2780">
        <f t="shared" si="43"/>
        <v>705</v>
      </c>
    </row>
    <row r="2781" spans="1:16" ht="96" x14ac:dyDescent="0.2">
      <c r="A2781" s="8" t="s">
        <v>436</v>
      </c>
      <c r="C2781" s="7" t="s">
        <v>4</v>
      </c>
      <c r="K2781" s="7" t="s">
        <v>3355</v>
      </c>
      <c r="L2781" s="9">
        <v>44994</v>
      </c>
      <c r="M2781" s="13">
        <v>0.45130787037037035</v>
      </c>
      <c r="N2781" s="14">
        <v>204440003505446</v>
      </c>
      <c r="P2781" t="str">
        <f t="shared" si="43"/>
        <v/>
      </c>
    </row>
    <row r="2782" spans="1:16" ht="16" x14ac:dyDescent="0.2">
      <c r="A2782" s="8" t="s">
        <v>2408</v>
      </c>
      <c r="C2782" s="7" t="s">
        <v>2</v>
      </c>
      <c r="D2782" s="7" t="s">
        <v>3411</v>
      </c>
      <c r="E2782" s="7" t="str">
        <f>IF(OR(D2782="", D2782="___"),"", LEFT(D2782,FIND(" &gt;",D2782)-1))</f>
        <v>Qualified Success</v>
      </c>
      <c r="F2782" s="7" t="str">
        <f>IF(OR(E2782="Success",E2782="Qualified Success"),"Current",IF(E2782="Failure",IF(RIGHT(D2782,6)="Future","Future",IF(RIGHT(D2782,10)="Irrelevant","Irrelevant","Current")),""))</f>
        <v>Current</v>
      </c>
      <c r="G2782" s="7" t="str">
        <f>IF(OR(ISBLANK(D2782),D2782="Unclassifiable &gt;"),"",IF(ISNUMBER(SEARCH("Utterance",D2782)),"Utterance",IF(ISNUMBER(SEARCH("Response",D2782)),"Response",IF(ISNUMBER(SEARCH("Interaction",D2782)),"Interaction",IF(ISNUMBER(SEARCH("System",D2782)),"System","")))))</f>
        <v>Response</v>
      </c>
      <c r="H2782" s="7" t="str">
        <f>IF(G2782="Utterance", IF(ISNUMBER(SEARCH("Unrecognized",D2782)), "Unrecognized", IF(ISNUMBER(SEARCH("Mismatched",D2782)), "Mismatched", IF(ISNUMBER(SEARCH("False Positive",D2782)), "False Positive", "Irrelevant"))), "")</f>
        <v/>
      </c>
      <c r="J2782" s="7" t="s">
        <v>3751</v>
      </c>
      <c r="K2782" s="7" t="s">
        <v>3355</v>
      </c>
      <c r="L2782" s="9">
        <v>44994</v>
      </c>
      <c r="M2782" s="13">
        <v>0.4525925925925926</v>
      </c>
      <c r="N2782" s="14">
        <v>204440003505446</v>
      </c>
      <c r="O2782" s="7">
        <f>IF(LEN(TRIM($A2782))=0,0,LEN($A2782)-LEN(SUBSTITUTE($A2782," ",""))+1)</f>
        <v>13</v>
      </c>
      <c r="P2782">
        <f t="shared" si="43"/>
        <v>201</v>
      </c>
    </row>
    <row r="2783" spans="1:16" ht="112" x14ac:dyDescent="0.2">
      <c r="A2783" s="8" t="s">
        <v>329</v>
      </c>
      <c r="C2783" s="7" t="s">
        <v>4</v>
      </c>
      <c r="K2783" s="7" t="s">
        <v>3355</v>
      </c>
      <c r="L2783" s="9">
        <v>44994</v>
      </c>
      <c r="M2783" s="13">
        <v>0.4525925925925926</v>
      </c>
      <c r="N2783" s="14">
        <v>204440003505446</v>
      </c>
      <c r="P2783" t="str">
        <f t="shared" si="43"/>
        <v/>
      </c>
    </row>
    <row r="2784" spans="1:16" ht="16" x14ac:dyDescent="0.2">
      <c r="A2784" s="8" t="s">
        <v>2208</v>
      </c>
      <c r="C2784" s="7" t="s">
        <v>2</v>
      </c>
      <c r="D2784" s="7" t="s">
        <v>3389</v>
      </c>
      <c r="E2784" s="7" t="str">
        <f>IF(OR(D2784="", D2784="___"),"", LEFT(D2784,FIND(" &gt;",D2784)-1))</f>
        <v>Success</v>
      </c>
      <c r="F2784" s="7" t="str">
        <f>IF(OR(E2784="Success",E2784="Qualified Success"),"Current",IF(E2784="Failure",IF(RIGHT(D2784,6)="Future","Future",IF(RIGHT(D2784,10)="Irrelevant","Irrelevant","Current")),""))</f>
        <v>Current</v>
      </c>
      <c r="G2784" s="7" t="str">
        <f>IF(OR(ISBLANK(D2784),D2784="Unclassifiable &gt;"),"",IF(ISNUMBER(SEARCH("Utterance",D2784)),"Utterance",IF(ISNUMBER(SEARCH("Response",D2784)),"Response",IF(ISNUMBER(SEARCH("Interaction",D2784)),"Interaction",IF(ISNUMBER(SEARCH("System",D2784)),"System","")))))</f>
        <v/>
      </c>
      <c r="H2784" s="7" t="str">
        <f>IF(G2784="Utterance", IF(ISNUMBER(SEARCH("Unrecognized",D2784)), "Unrecognized", IF(ISNUMBER(SEARCH("Mismatched",D2784)), "Mismatched", IF(ISNUMBER(SEARCH("False Positive",D2784)), "False Positive", "Irrelevant"))), "")</f>
        <v/>
      </c>
      <c r="J2784" s="7" t="s">
        <v>213</v>
      </c>
      <c r="K2784" s="7" t="s">
        <v>3355</v>
      </c>
      <c r="L2784" s="9">
        <v>44994</v>
      </c>
      <c r="M2784" s="13">
        <v>0.45302083333333337</v>
      </c>
      <c r="N2784" s="14">
        <v>204440003507344</v>
      </c>
      <c r="O2784" s="7">
        <f>IF(LEN(TRIM($A2784))=0,0,LEN($A2784)-LEN(SUBSTITUTE($A2784," ",""))+1)</f>
        <v>3</v>
      </c>
      <c r="P2784">
        <f t="shared" si="43"/>
        <v>3411</v>
      </c>
    </row>
    <row r="2785" spans="1:16" ht="128" x14ac:dyDescent="0.2">
      <c r="A2785" s="8" t="s">
        <v>1862</v>
      </c>
      <c r="C2785" s="7" t="s">
        <v>4</v>
      </c>
      <c r="K2785" s="7" t="s">
        <v>3355</v>
      </c>
      <c r="L2785" s="9">
        <v>44994</v>
      </c>
      <c r="M2785" s="13">
        <v>0.45302083333333337</v>
      </c>
      <c r="N2785" s="14">
        <v>204440003507344</v>
      </c>
      <c r="P2785" t="str">
        <f t="shared" si="43"/>
        <v/>
      </c>
    </row>
    <row r="2786" spans="1:16" ht="16" x14ac:dyDescent="0.2">
      <c r="A2786" s="8" t="s">
        <v>3014</v>
      </c>
      <c r="C2786" s="7" t="s">
        <v>2</v>
      </c>
      <c r="D2786" s="7" t="s">
        <v>3400</v>
      </c>
      <c r="E2786" s="7" t="str">
        <f>IF(OR(D2786="", D2786="___"),"", LEFT(D2786,FIND(" &gt;",D2786)-1))</f>
        <v>Failure</v>
      </c>
      <c r="F2786" s="7" t="str">
        <f>IF(OR(E2786="Success",E2786="Qualified Success"),"Current",IF(E2786="Failure",IF(RIGHT(D2786,6)="Future","Future",IF(RIGHT(D2786,10)="Irrelevant","Irrelevant","Current")),""))</f>
        <v>Current</v>
      </c>
      <c r="G2786" s="7" t="str">
        <f>IF(OR(ISBLANK(D2786),D2786="Unclassifiable &gt;"),"",IF(ISNUMBER(SEARCH("Utterance",D2786)),"Utterance",IF(ISNUMBER(SEARCH("Response",D2786)),"Response",IF(ISNUMBER(SEARCH("Interaction",D2786)),"Interaction",IF(ISNUMBER(SEARCH("System",D2786)),"System","")))))</f>
        <v>Interaction</v>
      </c>
      <c r="H2786" s="7" t="str">
        <f>IF(G2786="Utterance", IF(ISNUMBER(SEARCH("Unrecognized",D2786)), "Unrecognized", IF(ISNUMBER(SEARCH("Mismatched",D2786)), "Mismatched", IF(ISNUMBER(SEARCH("False Positive",D2786)), "False Positive", "Irrelevant"))), "")</f>
        <v/>
      </c>
      <c r="J2786" s="7" t="s">
        <v>3756</v>
      </c>
      <c r="K2786" s="7" t="s">
        <v>3355</v>
      </c>
      <c r="L2786" s="9">
        <v>44994</v>
      </c>
      <c r="M2786" s="13">
        <v>0.45630787037037041</v>
      </c>
      <c r="N2786" s="14">
        <v>202000853996943</v>
      </c>
      <c r="O2786" s="7">
        <f>IF(LEN(TRIM($A2786))=0,0,LEN($A2786)-LEN(SUBSTITUTE($A2786," ",""))+1)</f>
        <v>9</v>
      </c>
      <c r="P2786">
        <f t="shared" si="43"/>
        <v>412</v>
      </c>
    </row>
    <row r="2787" spans="1:16" ht="112" x14ac:dyDescent="0.2">
      <c r="A2787" s="8" t="s">
        <v>1903</v>
      </c>
      <c r="C2787" s="7" t="s">
        <v>4</v>
      </c>
      <c r="K2787" s="7" t="s">
        <v>3355</v>
      </c>
      <c r="L2787" s="9">
        <v>44994</v>
      </c>
      <c r="M2787" s="13">
        <v>0.45630787037037041</v>
      </c>
      <c r="N2787" s="14">
        <v>202000853996943</v>
      </c>
      <c r="P2787" t="str">
        <f t="shared" si="43"/>
        <v/>
      </c>
    </row>
    <row r="2788" spans="1:16" ht="16" x14ac:dyDescent="0.2">
      <c r="A2788" s="8" t="s">
        <v>2051</v>
      </c>
      <c r="C2788" s="7" t="s">
        <v>2</v>
      </c>
      <c r="D2788" s="7" t="s">
        <v>3389</v>
      </c>
      <c r="E2788" s="7" t="str">
        <f>IF(OR(D2788="", D2788="___"),"", LEFT(D2788,FIND(" &gt;",D2788)-1))</f>
        <v>Success</v>
      </c>
      <c r="F2788" s="7" t="str">
        <f>IF(OR(E2788="Success",E2788="Qualified Success"),"Current",IF(E2788="Failure",IF(RIGHT(D2788,6)="Future","Future",IF(RIGHT(D2788,10)="Irrelevant","Irrelevant","Current")),""))</f>
        <v>Current</v>
      </c>
      <c r="G2788" s="7" t="str">
        <f>IF(OR(ISBLANK(D2788),D2788="Unclassifiable &gt;"),"",IF(ISNUMBER(SEARCH("Utterance",D2788)),"Utterance",IF(ISNUMBER(SEARCH("Response",D2788)),"Response",IF(ISNUMBER(SEARCH("Interaction",D2788)),"Interaction",IF(ISNUMBER(SEARCH("System",D2788)),"System","")))))</f>
        <v/>
      </c>
      <c r="H2788" s="7" t="str">
        <f>IF(G2788="Utterance", IF(ISNUMBER(SEARCH("Unrecognized",D2788)), "Unrecognized", IF(ISNUMBER(SEARCH("Mismatched",D2788)), "Mismatched", IF(ISNUMBER(SEARCH("False Positive",D2788)), "False Positive", "Irrelevant"))), "")</f>
        <v/>
      </c>
      <c r="J2788" s="7" t="s">
        <v>3432</v>
      </c>
      <c r="K2788" s="7" t="s">
        <v>3355</v>
      </c>
      <c r="L2788" s="9">
        <v>44994</v>
      </c>
      <c r="M2788" s="13">
        <v>0.46375000000000005</v>
      </c>
      <c r="N2788" s="14">
        <v>204440003492790</v>
      </c>
      <c r="O2788" s="7">
        <f>IF(LEN(TRIM($A2788))=0,0,LEN($A2788)-LEN(SUBSTITUTE($A2788," ",""))+1)</f>
        <v>2</v>
      </c>
      <c r="P2788">
        <f t="shared" si="43"/>
        <v>3411</v>
      </c>
    </row>
    <row r="2789" spans="1:16" ht="80" x14ac:dyDescent="0.2">
      <c r="A2789" s="8" t="s">
        <v>398</v>
      </c>
      <c r="C2789" s="7" t="s">
        <v>4</v>
      </c>
      <c r="K2789" s="7" t="s">
        <v>3355</v>
      </c>
      <c r="L2789" s="9">
        <v>44994</v>
      </c>
      <c r="M2789" s="13">
        <v>0.46375000000000005</v>
      </c>
      <c r="N2789" s="14">
        <v>204440003492790</v>
      </c>
      <c r="P2789" t="str">
        <f t="shared" si="43"/>
        <v/>
      </c>
    </row>
    <row r="2790" spans="1:16" ht="16" x14ac:dyDescent="0.2">
      <c r="A2790" s="8" t="s">
        <v>2050</v>
      </c>
      <c r="C2790" s="7" t="s">
        <v>2</v>
      </c>
      <c r="D2790" s="7" t="s">
        <v>3400</v>
      </c>
      <c r="E2790" s="7" t="str">
        <f>IF(OR(D2790="", D2790="___"),"", LEFT(D2790,FIND(" &gt;",D2790)-1))</f>
        <v>Failure</v>
      </c>
      <c r="F2790" s="7" t="str">
        <f>IF(OR(E2790="Success",E2790="Qualified Success"),"Current",IF(E2790="Failure",IF(RIGHT(D2790,6)="Future","Future",IF(RIGHT(D2790,10)="Irrelevant","Irrelevant","Current")),""))</f>
        <v>Current</v>
      </c>
      <c r="G2790" s="7" t="str">
        <f>IF(OR(ISBLANK(D2790),D2790="Unclassifiable &gt;"),"",IF(ISNUMBER(SEARCH("Utterance",D2790)),"Utterance",IF(ISNUMBER(SEARCH("Response",D2790)),"Response",IF(ISNUMBER(SEARCH("Interaction",D2790)),"Interaction",IF(ISNUMBER(SEARCH("System",D2790)),"System","")))))</f>
        <v>Interaction</v>
      </c>
      <c r="H2790" s="7" t="str">
        <f>IF(G2790="Utterance", IF(ISNUMBER(SEARCH("Unrecognized",D2790)), "Unrecognized", IF(ISNUMBER(SEARCH("Mismatched",D2790)), "Mismatched", IF(ISNUMBER(SEARCH("False Positive",D2790)), "False Positive", "Irrelevant"))), "")</f>
        <v/>
      </c>
      <c r="J2790" s="7" t="s">
        <v>3441</v>
      </c>
      <c r="K2790" s="7" t="s">
        <v>3355</v>
      </c>
      <c r="L2790" s="9">
        <v>44994</v>
      </c>
      <c r="M2790" s="13">
        <v>0.46388888888888885</v>
      </c>
      <c r="N2790" s="14">
        <v>204440003492790</v>
      </c>
      <c r="O2790" s="7">
        <f>IF(LEN(TRIM($A2790))=0,0,LEN($A2790)-LEN(SUBSTITUTE($A2790," ",""))+1)</f>
        <v>2</v>
      </c>
      <c r="P2790">
        <f t="shared" si="43"/>
        <v>412</v>
      </c>
    </row>
    <row r="2791" spans="1:16" ht="128" x14ac:dyDescent="0.2">
      <c r="A2791" s="8" t="s">
        <v>537</v>
      </c>
      <c r="C2791" s="7" t="s">
        <v>4</v>
      </c>
      <c r="K2791" s="7" t="s">
        <v>3355</v>
      </c>
      <c r="L2791" s="9">
        <v>44994</v>
      </c>
      <c r="M2791" s="13">
        <v>0.46388888888888885</v>
      </c>
      <c r="N2791" s="14">
        <v>204440003492790</v>
      </c>
      <c r="P2791" t="str">
        <f t="shared" si="43"/>
        <v/>
      </c>
    </row>
    <row r="2792" spans="1:16" ht="16" x14ac:dyDescent="0.2">
      <c r="A2792" s="8" t="s">
        <v>2917</v>
      </c>
      <c r="C2792" s="7" t="s">
        <v>2</v>
      </c>
      <c r="D2792" s="7" t="s">
        <v>3391</v>
      </c>
      <c r="E2792" s="7" t="str">
        <f>IF(OR(D2792="", D2792="___"),"", LEFT(D2792,FIND(" &gt;",D2792)-1))</f>
        <v>Failure</v>
      </c>
      <c r="F2792" s="7" t="str">
        <f>IF(OR(E2792="Success",E2792="Qualified Success"),"Current",IF(E2792="Failure",IF(RIGHT(D2792,6)="Future","Future",IF(RIGHT(D2792,10)="Irrelevant","Irrelevant","Current")),""))</f>
        <v>Current</v>
      </c>
      <c r="G2792" s="7" t="str">
        <f>IF(OR(ISBLANK(D2792),D2792="Unclassifiable &gt;"),"",IF(ISNUMBER(SEARCH("Utterance",D2792)),"Utterance",IF(ISNUMBER(SEARCH("Response",D2792)),"Response",IF(ISNUMBER(SEARCH("Interaction",D2792)),"Interaction",IF(ISNUMBER(SEARCH("System",D2792)),"System","")))))</f>
        <v>Utterance</v>
      </c>
      <c r="H2792" s="7" t="str">
        <f>IF(G2792="Utterance", IF(ISNUMBER(SEARCH("Unrecognized",D2792)), "Unrecognized", IF(ISNUMBER(SEARCH("Mismatched",D2792)), "Mismatched", IF(ISNUMBER(SEARCH("False Positive",D2792)), "False Positive", "Irrelevant"))), "")</f>
        <v>Mismatched</v>
      </c>
      <c r="J2792" s="7" t="s">
        <v>3434</v>
      </c>
      <c r="K2792" s="7" t="s">
        <v>3355</v>
      </c>
      <c r="L2792" s="9">
        <v>44994</v>
      </c>
      <c r="M2792" s="13">
        <v>0.46988425925925931</v>
      </c>
      <c r="N2792" s="14">
        <v>513001522707335</v>
      </c>
      <c r="O2792" s="7">
        <f>IF(LEN(TRIM($A2792))=0,0,LEN($A2792)-LEN(SUBSTITUTE($A2792," ",""))+1)</f>
        <v>1</v>
      </c>
      <c r="P2792">
        <f t="shared" si="43"/>
        <v>705</v>
      </c>
    </row>
    <row r="2793" spans="1:16" ht="112" x14ac:dyDescent="0.2">
      <c r="A2793" s="8" t="s">
        <v>298</v>
      </c>
      <c r="C2793" s="7" t="s">
        <v>4</v>
      </c>
      <c r="K2793" s="7" t="s">
        <v>3355</v>
      </c>
      <c r="L2793" s="9">
        <v>44994</v>
      </c>
      <c r="M2793" s="13">
        <v>0.46989583333333335</v>
      </c>
      <c r="N2793" s="14">
        <v>513001522707335</v>
      </c>
      <c r="P2793" t="str">
        <f t="shared" si="43"/>
        <v/>
      </c>
    </row>
    <row r="2794" spans="1:16" ht="16" x14ac:dyDescent="0.2">
      <c r="A2794" s="8" t="s">
        <v>158</v>
      </c>
      <c r="C2794" s="7" t="s">
        <v>2</v>
      </c>
      <c r="D2794" s="7" t="s">
        <v>3389</v>
      </c>
      <c r="E2794" s="7" t="str">
        <f>IF(OR(D2794="", D2794="___"),"", LEFT(D2794,FIND(" &gt;",D2794)-1))</f>
        <v>Success</v>
      </c>
      <c r="F2794" s="7" t="str">
        <f>IF(OR(E2794="Success",E2794="Qualified Success"),"Current",IF(E2794="Failure",IF(RIGHT(D2794,6)="Future","Future",IF(RIGHT(D2794,10)="Irrelevant","Irrelevant","Current")),""))</f>
        <v>Current</v>
      </c>
      <c r="G2794" s="7" t="str">
        <f>IF(OR(ISBLANK(D2794),D2794="Unclassifiable &gt;"),"",IF(ISNUMBER(SEARCH("Utterance",D2794)),"Utterance",IF(ISNUMBER(SEARCH("Response",D2794)),"Response",IF(ISNUMBER(SEARCH("Interaction",D2794)),"Interaction",IF(ISNUMBER(SEARCH("System",D2794)),"System","")))))</f>
        <v/>
      </c>
      <c r="H2794" s="7" t="str">
        <f>IF(G2794="Utterance", IF(ISNUMBER(SEARCH("Unrecognized",D2794)), "Unrecognized", IF(ISNUMBER(SEARCH("Mismatched",D2794)), "Mismatched", IF(ISNUMBER(SEARCH("False Positive",D2794)), "False Positive", "Irrelevant"))), "")</f>
        <v/>
      </c>
      <c r="J2794" s="7" t="s">
        <v>3744</v>
      </c>
      <c r="K2794" s="7" t="s">
        <v>3355</v>
      </c>
      <c r="L2794" s="9">
        <v>44994</v>
      </c>
      <c r="M2794" s="13">
        <v>0.47295138888888894</v>
      </c>
      <c r="N2794" s="14">
        <v>513003408622180</v>
      </c>
      <c r="O2794" s="7">
        <f>IF(LEN(TRIM($A2794))=0,0,LEN($A2794)-LEN(SUBSTITUTE($A2794," ",""))+1)</f>
        <v>4</v>
      </c>
      <c r="P2794">
        <f t="shared" si="43"/>
        <v>3411</v>
      </c>
    </row>
    <row r="2795" spans="1:16" ht="128" x14ac:dyDescent="0.2">
      <c r="A2795" s="8" t="s">
        <v>1839</v>
      </c>
      <c r="C2795" s="7" t="s">
        <v>4</v>
      </c>
      <c r="K2795" s="7" t="s">
        <v>3355</v>
      </c>
      <c r="L2795" s="9">
        <v>44994</v>
      </c>
      <c r="M2795" s="13">
        <v>0.47295138888888894</v>
      </c>
      <c r="N2795" s="14">
        <v>513003408622180</v>
      </c>
      <c r="P2795" t="str">
        <f t="shared" si="43"/>
        <v/>
      </c>
    </row>
    <row r="2796" spans="1:16" ht="16" x14ac:dyDescent="0.2">
      <c r="A2796" s="8" t="s">
        <v>1882</v>
      </c>
      <c r="C2796" s="7" t="s">
        <v>2</v>
      </c>
      <c r="D2796" s="7" t="s">
        <v>3389</v>
      </c>
      <c r="E2796" s="7" t="str">
        <f>IF(OR(D2796="", D2796="___"),"", LEFT(D2796,FIND(" &gt;",D2796)-1))</f>
        <v>Success</v>
      </c>
      <c r="F2796" s="7" t="str">
        <f>IF(OR(E2796="Success",E2796="Qualified Success"),"Current",IF(E2796="Failure",IF(RIGHT(D2796,6)="Future","Future",IF(RIGHT(D2796,10)="Irrelevant","Irrelevant","Current")),""))</f>
        <v>Current</v>
      </c>
      <c r="G2796" s="7" t="str">
        <f>IF(OR(ISBLANK(D2796),D2796="Unclassifiable &gt;"),"",IF(ISNUMBER(SEARCH("Utterance",D2796)),"Utterance",IF(ISNUMBER(SEARCH("Response",D2796)),"Response",IF(ISNUMBER(SEARCH("Interaction",D2796)),"Interaction",IF(ISNUMBER(SEARCH("System",D2796)),"System","")))))</f>
        <v/>
      </c>
      <c r="H2796" s="7" t="str">
        <f>IF(G2796="Utterance", IF(ISNUMBER(SEARCH("Unrecognized",D2796)), "Unrecognized", IF(ISNUMBER(SEARCH("Mismatched",D2796)), "Mismatched", IF(ISNUMBER(SEARCH("False Positive",D2796)), "False Positive", "Irrelevant"))), "")</f>
        <v/>
      </c>
      <c r="J2796" s="7" t="s">
        <v>3758</v>
      </c>
      <c r="K2796" s="7" t="s">
        <v>3355</v>
      </c>
      <c r="L2796" s="9">
        <v>44994</v>
      </c>
      <c r="M2796" s="13">
        <v>0.47541666666666665</v>
      </c>
      <c r="N2796" s="14">
        <v>204440003487254</v>
      </c>
      <c r="O2796" s="7">
        <f>IF(LEN(TRIM($A2796))=0,0,LEN($A2796)-LEN(SUBSTITUTE($A2796," ",""))+1)</f>
        <v>1</v>
      </c>
      <c r="P2796">
        <f t="shared" si="43"/>
        <v>3411</v>
      </c>
    </row>
    <row r="2797" spans="1:16" ht="32" x14ac:dyDescent="0.2">
      <c r="A2797" s="8" t="s">
        <v>3371</v>
      </c>
      <c r="C2797" s="7" t="s">
        <v>4</v>
      </c>
      <c r="K2797" s="7" t="s">
        <v>3355</v>
      </c>
      <c r="L2797" s="9">
        <v>44994</v>
      </c>
      <c r="M2797" s="13">
        <v>0.47569444444444442</v>
      </c>
      <c r="N2797" s="14">
        <v>204440003487254</v>
      </c>
      <c r="P2797" t="str">
        <f t="shared" si="43"/>
        <v/>
      </c>
    </row>
    <row r="2798" spans="1:16" ht="32" x14ac:dyDescent="0.2">
      <c r="A2798" s="8" t="s">
        <v>268</v>
      </c>
      <c r="C2798" s="7" t="s">
        <v>4</v>
      </c>
      <c r="K2798" s="7" t="s">
        <v>3355</v>
      </c>
      <c r="L2798" s="9">
        <v>44994</v>
      </c>
      <c r="M2798" s="13">
        <v>0.47569444444444442</v>
      </c>
      <c r="N2798" s="14">
        <v>204440003487254</v>
      </c>
      <c r="P2798" t="str">
        <f t="shared" si="43"/>
        <v/>
      </c>
    </row>
    <row r="2799" spans="1:16" ht="16" x14ac:dyDescent="0.2">
      <c r="A2799" s="8" t="s">
        <v>1879</v>
      </c>
      <c r="C2799" s="7" t="s">
        <v>2</v>
      </c>
      <c r="D2799" s="7" t="s">
        <v>3389</v>
      </c>
      <c r="E2799" s="7" t="str">
        <f>IF(OR(D2799="", D2799="___"),"", LEFT(D2799,FIND(" &gt;",D2799)-1))</f>
        <v>Success</v>
      </c>
      <c r="F2799" s="7" t="str">
        <f>IF(OR(E2799="Success",E2799="Qualified Success"),"Current",IF(E2799="Failure",IF(RIGHT(D2799,6)="Future","Future",IF(RIGHT(D2799,10)="Irrelevant","Irrelevant","Current")),""))</f>
        <v>Current</v>
      </c>
      <c r="G2799" s="7" t="str">
        <f>IF(OR(ISBLANK(D2799),D2799="Unclassifiable &gt;"),"",IF(ISNUMBER(SEARCH("Utterance",D2799)),"Utterance",IF(ISNUMBER(SEARCH("Response",D2799)),"Response",IF(ISNUMBER(SEARCH("Interaction",D2799)),"Interaction",IF(ISNUMBER(SEARCH("System",D2799)),"System","")))))</f>
        <v/>
      </c>
      <c r="H2799" s="7" t="str">
        <f>IF(G2799="Utterance", IF(ISNUMBER(SEARCH("Unrecognized",D2799)), "Unrecognized", IF(ISNUMBER(SEARCH("Mismatched",D2799)), "Mismatched", IF(ISNUMBER(SEARCH("False Positive",D2799)), "False Positive", "Irrelevant"))), "")</f>
        <v/>
      </c>
      <c r="J2799" s="7" t="s">
        <v>3742</v>
      </c>
      <c r="K2799" s="7" t="s">
        <v>3355</v>
      </c>
      <c r="L2799" s="9">
        <v>44994</v>
      </c>
      <c r="M2799" s="13">
        <v>0.47575231481481484</v>
      </c>
      <c r="N2799" s="14">
        <v>204440003487254</v>
      </c>
      <c r="O2799" s="7">
        <f>IF(LEN(TRIM($A2799))=0,0,LEN($A2799)-LEN(SUBSTITUTE($A2799," ",""))+1)</f>
        <v>6</v>
      </c>
      <c r="P2799">
        <f t="shared" si="43"/>
        <v>3411</v>
      </c>
    </row>
    <row r="2800" spans="1:16" ht="128" x14ac:dyDescent="0.2">
      <c r="A2800" s="8" t="s">
        <v>990</v>
      </c>
      <c r="C2800" s="7" t="s">
        <v>4</v>
      </c>
      <c r="K2800" s="7" t="s">
        <v>3355</v>
      </c>
      <c r="L2800" s="9">
        <v>44994</v>
      </c>
      <c r="M2800" s="13">
        <v>0.47575231481481484</v>
      </c>
      <c r="N2800" s="14">
        <v>204440003487254</v>
      </c>
      <c r="P2800" t="str">
        <f t="shared" si="43"/>
        <v/>
      </c>
    </row>
    <row r="2801" spans="1:16" ht="16" x14ac:dyDescent="0.2">
      <c r="A2801" s="8" t="s">
        <v>551</v>
      </c>
      <c r="C2801" s="7" t="s">
        <v>2</v>
      </c>
      <c r="D2801" s="7" t="s">
        <v>3389</v>
      </c>
      <c r="E2801" s="7" t="str">
        <f>IF(OR(D2801="", D2801="___"),"", LEFT(D2801,FIND(" &gt;",D2801)-1))</f>
        <v>Success</v>
      </c>
      <c r="F2801" s="7" t="str">
        <f>IF(OR(E2801="Success",E2801="Qualified Success"),"Current",IF(E2801="Failure",IF(RIGHT(D2801,6)="Future","Future",IF(RIGHT(D2801,10)="Irrelevant","Irrelevant","Current")),""))</f>
        <v>Current</v>
      </c>
      <c r="G2801" s="7" t="str">
        <f>IF(OR(ISBLANK(D2801),D2801="Unclassifiable &gt;"),"",IF(ISNUMBER(SEARCH("Utterance",D2801)),"Utterance",IF(ISNUMBER(SEARCH("Response",D2801)),"Response",IF(ISNUMBER(SEARCH("Interaction",D2801)),"Interaction",IF(ISNUMBER(SEARCH("System",D2801)),"System","")))))</f>
        <v/>
      </c>
      <c r="H2801" s="7" t="str">
        <f>IF(G2801="Utterance", IF(ISNUMBER(SEARCH("Unrecognized",D2801)), "Unrecognized", IF(ISNUMBER(SEARCH("Mismatched",D2801)), "Mismatched", IF(ISNUMBER(SEARCH("False Positive",D2801)), "False Positive", "Irrelevant"))), "")</f>
        <v/>
      </c>
      <c r="J2801" s="7" t="s">
        <v>3756</v>
      </c>
      <c r="K2801" s="7" t="s">
        <v>3355</v>
      </c>
      <c r="L2801" s="9">
        <v>44994</v>
      </c>
      <c r="M2801" s="13">
        <v>0.47612268518518519</v>
      </c>
      <c r="N2801" s="14">
        <v>204440003503457</v>
      </c>
      <c r="O2801" s="7">
        <f>IF(LEN(TRIM($A2801))=0,0,LEN($A2801)-LEN(SUBSTITUTE($A2801," ",""))+1)</f>
        <v>2</v>
      </c>
      <c r="P2801">
        <f t="shared" si="43"/>
        <v>3411</v>
      </c>
    </row>
    <row r="2802" spans="1:16" ht="144" x14ac:dyDescent="0.2">
      <c r="A2802" s="8" t="s">
        <v>2363</v>
      </c>
      <c r="C2802" s="7" t="s">
        <v>4</v>
      </c>
      <c r="K2802" s="7" t="s">
        <v>3355</v>
      </c>
      <c r="L2802" s="9">
        <v>44994</v>
      </c>
      <c r="M2802" s="13">
        <v>0.47613425925925923</v>
      </c>
      <c r="N2802" s="14">
        <v>204440003503457</v>
      </c>
      <c r="P2802" t="str">
        <f t="shared" si="43"/>
        <v/>
      </c>
    </row>
    <row r="2803" spans="1:16" ht="16" x14ac:dyDescent="0.2">
      <c r="A2803" s="8" t="s">
        <v>1880</v>
      </c>
      <c r="C2803" s="7" t="s">
        <v>2</v>
      </c>
      <c r="D2803" s="7" t="s">
        <v>3391</v>
      </c>
      <c r="E2803" s="7" t="str">
        <f>IF(OR(D2803="", D2803="___"),"", LEFT(D2803,FIND(" &gt;",D2803)-1))</f>
        <v>Failure</v>
      </c>
      <c r="F2803" s="7" t="str">
        <f>IF(OR(E2803="Success",E2803="Qualified Success"),"Current",IF(E2803="Failure",IF(RIGHT(D2803,6)="Future","Future",IF(RIGHT(D2803,10)="Irrelevant","Irrelevant","Current")),""))</f>
        <v>Current</v>
      </c>
      <c r="G2803" s="7" t="str">
        <f>IF(OR(ISBLANK(D2803),D2803="Unclassifiable &gt;"),"",IF(ISNUMBER(SEARCH("Utterance",D2803)),"Utterance",IF(ISNUMBER(SEARCH("Response",D2803)),"Response",IF(ISNUMBER(SEARCH("Interaction",D2803)),"Interaction",IF(ISNUMBER(SEARCH("System",D2803)),"System","")))))</f>
        <v>Utterance</v>
      </c>
      <c r="H2803" s="7" t="str">
        <f>IF(G2803="Utterance", IF(ISNUMBER(SEARCH("Unrecognized",D2803)), "Unrecognized", IF(ISNUMBER(SEARCH("Mismatched",D2803)), "Mismatched", IF(ISNUMBER(SEARCH("False Positive",D2803)), "False Positive", "Irrelevant"))), "")</f>
        <v>Mismatched</v>
      </c>
      <c r="J2803" s="7" t="s">
        <v>3742</v>
      </c>
      <c r="K2803" s="7" t="s">
        <v>3355</v>
      </c>
      <c r="L2803" s="9">
        <v>44994</v>
      </c>
      <c r="M2803" s="13">
        <v>0.47615740740740736</v>
      </c>
      <c r="N2803" s="14">
        <v>204440003487254</v>
      </c>
      <c r="O2803" s="7">
        <f>IF(LEN(TRIM($A2803))=0,0,LEN($A2803)-LEN(SUBSTITUTE($A2803," ",""))+1)</f>
        <v>6</v>
      </c>
      <c r="P2803">
        <f t="shared" si="43"/>
        <v>705</v>
      </c>
    </row>
    <row r="2804" spans="1:16" ht="144" x14ac:dyDescent="0.2">
      <c r="A2804" s="8" t="s">
        <v>247</v>
      </c>
      <c r="C2804" s="7" t="s">
        <v>4</v>
      </c>
      <c r="K2804" s="7" t="s">
        <v>3355</v>
      </c>
      <c r="L2804" s="9">
        <v>44994</v>
      </c>
      <c r="M2804" s="13">
        <v>0.47615740740740736</v>
      </c>
      <c r="N2804" s="14">
        <v>204440003487254</v>
      </c>
      <c r="P2804" t="str">
        <f t="shared" si="43"/>
        <v/>
      </c>
    </row>
    <row r="2805" spans="1:16" ht="16" x14ac:dyDescent="0.2">
      <c r="A2805" s="8" t="s">
        <v>1881</v>
      </c>
      <c r="C2805" s="7" t="s">
        <v>2</v>
      </c>
      <c r="D2805" s="7" t="s">
        <v>3391</v>
      </c>
      <c r="E2805" s="7" t="str">
        <f>IF(OR(D2805="", D2805="___"),"", LEFT(D2805,FIND(" &gt;",D2805)-1))</f>
        <v>Failure</v>
      </c>
      <c r="F2805" s="7" t="str">
        <f>IF(OR(E2805="Success",E2805="Qualified Success"),"Current",IF(E2805="Failure",IF(RIGHT(D2805,6)="Future","Future",IF(RIGHT(D2805,10)="Irrelevant","Irrelevant","Current")),""))</f>
        <v>Current</v>
      </c>
      <c r="G2805" s="7" t="str">
        <f>IF(OR(ISBLANK(D2805),D2805="Unclassifiable &gt;"),"",IF(ISNUMBER(SEARCH("Utterance",D2805)),"Utterance",IF(ISNUMBER(SEARCH("Response",D2805)),"Response",IF(ISNUMBER(SEARCH("Interaction",D2805)),"Interaction",IF(ISNUMBER(SEARCH("System",D2805)),"System","")))))</f>
        <v>Utterance</v>
      </c>
      <c r="H2805" s="7" t="str">
        <f>IF(G2805="Utterance", IF(ISNUMBER(SEARCH("Unrecognized",D2805)), "Unrecognized", IF(ISNUMBER(SEARCH("Mismatched",D2805)), "Mismatched", IF(ISNUMBER(SEARCH("False Positive",D2805)), "False Positive", "Irrelevant"))), "")</f>
        <v>Mismatched</v>
      </c>
      <c r="J2805" s="7" t="s">
        <v>3742</v>
      </c>
      <c r="K2805" s="7" t="s">
        <v>3355</v>
      </c>
      <c r="L2805" s="9">
        <v>44994</v>
      </c>
      <c r="M2805" s="13">
        <v>0.47660879629629632</v>
      </c>
      <c r="N2805" s="14">
        <v>204440003487254</v>
      </c>
      <c r="O2805" s="7">
        <f>IF(LEN(TRIM($A2805))=0,0,LEN($A2805)-LEN(SUBSTITUTE($A2805," ",""))+1)</f>
        <v>8</v>
      </c>
      <c r="P2805">
        <f t="shared" si="43"/>
        <v>705</v>
      </c>
    </row>
    <row r="2806" spans="1:16" ht="144" x14ac:dyDescent="0.2">
      <c r="A2806" s="8" t="s">
        <v>1022</v>
      </c>
      <c r="C2806" s="7" t="s">
        <v>4</v>
      </c>
      <c r="K2806" s="7" t="s">
        <v>3355</v>
      </c>
      <c r="L2806" s="9">
        <v>44994</v>
      </c>
      <c r="M2806" s="13">
        <v>0.47660879629629632</v>
      </c>
      <c r="N2806" s="14">
        <v>204440003487254</v>
      </c>
      <c r="P2806" t="str">
        <f t="shared" si="43"/>
        <v/>
      </c>
    </row>
    <row r="2807" spans="1:16" ht="16" x14ac:dyDescent="0.2">
      <c r="A2807" s="8" t="s">
        <v>1877</v>
      </c>
      <c r="C2807" s="7" t="s">
        <v>2</v>
      </c>
      <c r="D2807" s="7" t="s">
        <v>3389</v>
      </c>
      <c r="E2807" s="7" t="str">
        <f>IF(OR(D2807="", D2807="___"),"", LEFT(D2807,FIND(" &gt;",D2807)-1))</f>
        <v>Success</v>
      </c>
      <c r="F2807" s="7" t="str">
        <f>IF(OR(E2807="Success",E2807="Qualified Success"),"Current",IF(E2807="Failure",IF(RIGHT(D2807,6)="Future","Future",IF(RIGHT(D2807,10)="Irrelevant","Irrelevant","Current")),""))</f>
        <v>Current</v>
      </c>
      <c r="G2807" s="7" t="str">
        <f>IF(OR(ISBLANK(D2807),D2807="Unclassifiable &gt;"),"",IF(ISNUMBER(SEARCH("Utterance",D2807)),"Utterance",IF(ISNUMBER(SEARCH("Response",D2807)),"Response",IF(ISNUMBER(SEARCH("Interaction",D2807)),"Interaction",IF(ISNUMBER(SEARCH("System",D2807)),"System","")))))</f>
        <v/>
      </c>
      <c r="H2807" s="7" t="str">
        <f>IF(G2807="Utterance", IF(ISNUMBER(SEARCH("Unrecognized",D2807)), "Unrecognized", IF(ISNUMBER(SEARCH("Mismatched",D2807)), "Mismatched", IF(ISNUMBER(SEARCH("False Positive",D2807)), "False Positive", "Irrelevant"))), "")</f>
        <v/>
      </c>
      <c r="J2807" s="7" t="s">
        <v>3742</v>
      </c>
      <c r="K2807" s="7" t="s">
        <v>3355</v>
      </c>
      <c r="L2807" s="9">
        <v>44994</v>
      </c>
      <c r="M2807" s="13">
        <v>0.47681712962962958</v>
      </c>
      <c r="N2807" s="14">
        <v>204440003487254</v>
      </c>
      <c r="O2807" s="7">
        <f>IF(LEN(TRIM($A2807))=0,0,LEN($A2807)-LEN(SUBSTITUTE($A2807," ",""))+1)</f>
        <v>9</v>
      </c>
      <c r="P2807">
        <f t="shared" si="43"/>
        <v>3411</v>
      </c>
    </row>
    <row r="2808" spans="1:16" ht="96" x14ac:dyDescent="0.2">
      <c r="A2808" s="8" t="s">
        <v>1878</v>
      </c>
      <c r="C2808" s="7" t="s">
        <v>4</v>
      </c>
      <c r="K2808" s="7" t="s">
        <v>3355</v>
      </c>
      <c r="L2808" s="9">
        <v>44994</v>
      </c>
      <c r="M2808" s="13">
        <v>0.47681712962962958</v>
      </c>
      <c r="N2808" s="14">
        <v>204440003487254</v>
      </c>
      <c r="P2808" t="str">
        <f t="shared" si="43"/>
        <v/>
      </c>
    </row>
    <row r="2809" spans="1:16" ht="16" x14ac:dyDescent="0.2">
      <c r="A2809" s="8" t="s">
        <v>1883</v>
      </c>
      <c r="C2809" s="7" t="s">
        <v>2</v>
      </c>
      <c r="D2809" s="7" t="s">
        <v>3411</v>
      </c>
      <c r="E2809" s="7" t="str">
        <f>IF(OR(D2809="", D2809="___"),"", LEFT(D2809,FIND(" &gt;",D2809)-1))</f>
        <v>Qualified Success</v>
      </c>
      <c r="F2809" s="7" t="str">
        <f>IF(OR(E2809="Success",E2809="Qualified Success"),"Current",IF(E2809="Failure",IF(RIGHT(D2809,6)="Future","Future",IF(RIGHT(D2809,10)="Irrelevant","Irrelevant","Current")),""))</f>
        <v>Current</v>
      </c>
      <c r="G2809" s="7" t="str">
        <f>IF(OR(ISBLANK(D2809),D2809="Unclassifiable &gt;"),"",IF(ISNUMBER(SEARCH("Utterance",D2809)),"Utterance",IF(ISNUMBER(SEARCH("Response",D2809)),"Response",IF(ISNUMBER(SEARCH("Interaction",D2809)),"Interaction",IF(ISNUMBER(SEARCH("System",D2809)),"System","")))))</f>
        <v>Response</v>
      </c>
      <c r="H2809" s="7" t="str">
        <f>IF(G2809="Utterance", IF(ISNUMBER(SEARCH("Unrecognized",D2809)), "Unrecognized", IF(ISNUMBER(SEARCH("Mismatched",D2809)), "Mismatched", IF(ISNUMBER(SEARCH("False Positive",D2809)), "False Positive", "Irrelevant"))), "")</f>
        <v/>
      </c>
      <c r="J2809" s="7" t="s">
        <v>3742</v>
      </c>
      <c r="K2809" s="7" t="s">
        <v>3355</v>
      </c>
      <c r="L2809" s="9">
        <v>44994</v>
      </c>
      <c r="M2809" s="13">
        <v>0.4770949074074074</v>
      </c>
      <c r="N2809" s="14">
        <v>204440003487254</v>
      </c>
      <c r="O2809" s="7">
        <f>IF(LEN(TRIM($A2809))=0,0,LEN($A2809)-LEN(SUBSTITUTE($A2809," ",""))+1)</f>
        <v>9</v>
      </c>
      <c r="P2809">
        <f t="shared" si="43"/>
        <v>201</v>
      </c>
    </row>
    <row r="2810" spans="1:16" ht="96" x14ac:dyDescent="0.2">
      <c r="A2810" s="8" t="s">
        <v>1878</v>
      </c>
      <c r="C2810" s="7" t="s">
        <v>4</v>
      </c>
      <c r="K2810" s="7" t="s">
        <v>3355</v>
      </c>
      <c r="L2810" s="9">
        <v>44994</v>
      </c>
      <c r="M2810" s="13">
        <v>0.4770949074074074</v>
      </c>
      <c r="N2810" s="14">
        <v>204440003487254</v>
      </c>
      <c r="P2810" t="str">
        <f t="shared" si="43"/>
        <v/>
      </c>
    </row>
    <row r="2811" spans="1:16" ht="32" x14ac:dyDescent="0.2">
      <c r="A2811" s="8" t="s">
        <v>2348</v>
      </c>
      <c r="C2811" s="7" t="s">
        <v>2</v>
      </c>
      <c r="D2811" s="7" t="s">
        <v>3391</v>
      </c>
      <c r="E2811" s="7" t="str">
        <f>IF(OR(D2811="", D2811="___"),"", LEFT(D2811,FIND(" &gt;",D2811)-1))</f>
        <v>Failure</v>
      </c>
      <c r="F2811" s="7" t="str">
        <f>IF(OR(E2811="Success",E2811="Qualified Success"),"Current",IF(E2811="Failure",IF(RIGHT(D2811,6)="Future","Future",IF(RIGHT(D2811,10)="Irrelevant","Irrelevant","Current")),""))</f>
        <v>Current</v>
      </c>
      <c r="G2811" s="7" t="str">
        <f>IF(OR(ISBLANK(D2811),D2811="Unclassifiable &gt;"),"",IF(ISNUMBER(SEARCH("Utterance",D2811)),"Utterance",IF(ISNUMBER(SEARCH("Response",D2811)),"Response",IF(ISNUMBER(SEARCH("Interaction",D2811)),"Interaction",IF(ISNUMBER(SEARCH("System",D2811)),"System","")))))</f>
        <v>Utterance</v>
      </c>
      <c r="H2811" s="7" t="str">
        <f>IF(G2811="Utterance", IF(ISNUMBER(SEARCH("Unrecognized",D2811)), "Unrecognized", IF(ISNUMBER(SEARCH("Mismatched",D2811)), "Mismatched", IF(ISNUMBER(SEARCH("False Positive",D2811)), "False Positive", "Irrelevant"))), "")</f>
        <v>Mismatched</v>
      </c>
      <c r="J2811" s="7" t="s">
        <v>3363</v>
      </c>
      <c r="K2811" s="7" t="s">
        <v>3355</v>
      </c>
      <c r="L2811" s="9">
        <v>44994</v>
      </c>
      <c r="M2811" s="13">
        <v>0.4812731481481482</v>
      </c>
      <c r="N2811" s="14">
        <v>204440003503021</v>
      </c>
      <c r="O2811" s="7">
        <f>IF(LEN(TRIM($A2811))=0,0,LEN($A2811)-LEN(SUBSTITUTE($A2811," ",""))+1)</f>
        <v>36</v>
      </c>
      <c r="P2811">
        <f t="shared" si="43"/>
        <v>705</v>
      </c>
    </row>
    <row r="2812" spans="1:16" ht="176" x14ac:dyDescent="0.2">
      <c r="A2812" s="8" t="s">
        <v>937</v>
      </c>
      <c r="C2812" s="7" t="s">
        <v>4</v>
      </c>
      <c r="K2812" s="7" t="s">
        <v>3355</v>
      </c>
      <c r="L2812" s="9">
        <v>44994</v>
      </c>
      <c r="M2812" s="13">
        <v>0.4812731481481482</v>
      </c>
      <c r="N2812" s="14">
        <v>204440003503021</v>
      </c>
      <c r="P2812" t="str">
        <f t="shared" si="43"/>
        <v/>
      </c>
    </row>
    <row r="2813" spans="1:16" ht="16" x14ac:dyDescent="0.2">
      <c r="A2813" s="8" t="s">
        <v>269</v>
      </c>
      <c r="B2813" s="7" t="s">
        <v>3487</v>
      </c>
      <c r="C2813" s="7" t="s">
        <v>2</v>
      </c>
      <c r="D2813" s="7" t="s">
        <v>3389</v>
      </c>
      <c r="E2813" s="7" t="str">
        <f>IF(OR(D2813="", D2813="___"),"", LEFT(D2813,FIND(" &gt;",D2813)-1))</f>
        <v>Success</v>
      </c>
      <c r="F2813" s="7" t="str">
        <f>IF(OR(E2813="Success",E2813="Qualified Success"),"Current",IF(E2813="Failure",IF(RIGHT(D2813,6)="Future","Future",IF(RIGHT(D2813,10)="Irrelevant","Irrelevant","Current")),""))</f>
        <v>Current</v>
      </c>
      <c r="G2813" s="7" t="str">
        <f>IF(OR(ISBLANK(D2813),D2813="Unclassifiable &gt;"),"",IF(ISNUMBER(SEARCH("Utterance",D2813)),"Utterance",IF(ISNUMBER(SEARCH("Response",D2813)),"Response",IF(ISNUMBER(SEARCH("Interaction",D2813)),"Interaction",IF(ISNUMBER(SEARCH("System",D2813)),"System","")))))</f>
        <v/>
      </c>
      <c r="H2813" s="7" t="str">
        <f>IF(G2813="Utterance", IF(ISNUMBER(SEARCH("Unrecognized",D2813)), "Unrecognized", IF(ISNUMBER(SEARCH("Mismatched",D2813)), "Mismatched", IF(ISNUMBER(SEARCH("False Positive",D2813)), "False Positive", "Irrelevant"))), "")</f>
        <v/>
      </c>
      <c r="J2813" s="7" t="s">
        <v>3428</v>
      </c>
      <c r="K2813" s="7" t="s">
        <v>3355</v>
      </c>
      <c r="L2813" s="9">
        <v>44994</v>
      </c>
      <c r="M2813" s="13">
        <v>0.48170138888888886</v>
      </c>
      <c r="N2813" s="14">
        <v>204440003503021</v>
      </c>
      <c r="O2813" s="7">
        <f>IF(LEN(TRIM($A2813))=0,0,LEN($A2813)-LEN(SUBSTITUTE($A2813," ",""))+1)</f>
        <v>3</v>
      </c>
      <c r="P2813">
        <f t="shared" si="43"/>
        <v>3411</v>
      </c>
    </row>
    <row r="2814" spans="1:16" ht="64" x14ac:dyDescent="0.2">
      <c r="A2814" s="8" t="s">
        <v>270</v>
      </c>
      <c r="C2814" s="7" t="s">
        <v>4</v>
      </c>
      <c r="K2814" s="7" t="s">
        <v>3355</v>
      </c>
      <c r="L2814" s="9">
        <v>44994</v>
      </c>
      <c r="M2814" s="13">
        <v>0.48170138888888886</v>
      </c>
      <c r="N2814" s="14">
        <v>204440003503021</v>
      </c>
      <c r="P2814" t="str">
        <f t="shared" si="43"/>
        <v/>
      </c>
    </row>
    <row r="2815" spans="1:16" ht="16" x14ac:dyDescent="0.2">
      <c r="A2815" s="8" t="s">
        <v>2826</v>
      </c>
      <c r="C2815" s="7" t="s">
        <v>2</v>
      </c>
      <c r="D2815" s="7" t="s">
        <v>3400</v>
      </c>
      <c r="E2815" s="7" t="str">
        <f>IF(OR(D2815="", D2815="___"),"", LEFT(D2815,FIND(" &gt;",D2815)-1))</f>
        <v>Failure</v>
      </c>
      <c r="F2815" s="7" t="str">
        <f>IF(OR(E2815="Success",E2815="Qualified Success"),"Current",IF(E2815="Failure",IF(RIGHT(D2815,6)="Future","Future",IF(RIGHT(D2815,10)="Irrelevant","Irrelevant","Current")),""))</f>
        <v>Current</v>
      </c>
      <c r="G2815" s="7" t="str">
        <f>IF(OR(ISBLANK(D2815),D2815="Unclassifiable &gt;"),"",IF(ISNUMBER(SEARCH("Utterance",D2815)),"Utterance",IF(ISNUMBER(SEARCH("Response",D2815)),"Response",IF(ISNUMBER(SEARCH("Interaction",D2815)),"Interaction",IF(ISNUMBER(SEARCH("System",D2815)),"System","")))))</f>
        <v>Interaction</v>
      </c>
      <c r="H2815" s="7" t="str">
        <f>IF(G2815="Utterance", IF(ISNUMBER(SEARCH("Unrecognized",D2815)), "Unrecognized", IF(ISNUMBER(SEARCH("Mismatched",D2815)), "Mismatched", IF(ISNUMBER(SEARCH("False Positive",D2815)), "False Positive", "Irrelevant"))), "")</f>
        <v/>
      </c>
      <c r="J2815" s="7" t="s">
        <v>3445</v>
      </c>
      <c r="K2815" s="7" t="s">
        <v>3355</v>
      </c>
      <c r="L2815" s="9">
        <v>44994</v>
      </c>
      <c r="M2815" s="13">
        <v>0.48875000000000002</v>
      </c>
      <c r="N2815" s="14">
        <v>202000241861163</v>
      </c>
      <c r="O2815" s="7">
        <f>IF(LEN(TRIM($A2815))=0,0,LEN($A2815)-LEN(SUBSTITUTE($A2815," ",""))+1)</f>
        <v>8</v>
      </c>
      <c r="P2815">
        <f t="shared" si="43"/>
        <v>412</v>
      </c>
    </row>
    <row r="2816" spans="1:16" ht="96" x14ac:dyDescent="0.2">
      <c r="A2816" s="8" t="s">
        <v>333</v>
      </c>
      <c r="C2816" s="7" t="s">
        <v>4</v>
      </c>
      <c r="K2816" s="7" t="s">
        <v>3355</v>
      </c>
      <c r="L2816" s="9">
        <v>44994</v>
      </c>
      <c r="M2816" s="13">
        <v>0.48875000000000002</v>
      </c>
      <c r="N2816" s="14">
        <v>202000241861163</v>
      </c>
      <c r="P2816" t="str">
        <f t="shared" si="43"/>
        <v/>
      </c>
    </row>
    <row r="2817" spans="1:16" ht="16" x14ac:dyDescent="0.2">
      <c r="A2817" s="8" t="s">
        <v>101</v>
      </c>
      <c r="C2817" s="7" t="s">
        <v>2</v>
      </c>
      <c r="D2817" s="7" t="s">
        <v>3389</v>
      </c>
      <c r="E2817" s="7" t="str">
        <f>IF(OR(D2817="", D2817="___"),"", LEFT(D2817,FIND(" &gt;",D2817)-1))</f>
        <v>Success</v>
      </c>
      <c r="F2817" s="7" t="str">
        <f>IF(OR(E2817="Success",E2817="Qualified Success"),"Current",IF(E2817="Failure",IF(RIGHT(D2817,6)="Future","Future",IF(RIGHT(D2817,10)="Irrelevant","Irrelevant","Current")),""))</f>
        <v>Current</v>
      </c>
      <c r="G2817" s="7" t="str">
        <f>IF(OR(ISBLANK(D2817),D2817="Unclassifiable &gt;"),"",IF(ISNUMBER(SEARCH("Utterance",D2817)),"Utterance",IF(ISNUMBER(SEARCH("Response",D2817)),"Response",IF(ISNUMBER(SEARCH("Interaction",D2817)),"Interaction",IF(ISNUMBER(SEARCH("System",D2817)),"System","")))))</f>
        <v/>
      </c>
      <c r="H2817" s="7" t="str">
        <f>IF(G2817="Utterance", IF(ISNUMBER(SEARCH("Unrecognized",D2817)), "Unrecognized", IF(ISNUMBER(SEARCH("Mismatched",D2817)), "Mismatched", IF(ISNUMBER(SEARCH("False Positive",D2817)), "False Positive", "Irrelevant"))), "")</f>
        <v/>
      </c>
      <c r="J2817" s="7" t="s">
        <v>3445</v>
      </c>
      <c r="K2817" s="7" t="s">
        <v>3355</v>
      </c>
      <c r="L2817" s="9">
        <v>44994</v>
      </c>
      <c r="M2817" s="13">
        <v>0.48895833333333333</v>
      </c>
      <c r="N2817" s="14">
        <v>202000241861163</v>
      </c>
      <c r="O2817" s="7">
        <f>IF(LEN(TRIM($A2817))=0,0,LEN($A2817)-LEN(SUBSTITUTE($A2817," ",""))+1)</f>
        <v>6</v>
      </c>
      <c r="P2817">
        <f t="shared" si="43"/>
        <v>3411</v>
      </c>
    </row>
    <row r="2818" spans="1:16" ht="16" x14ac:dyDescent="0.2">
      <c r="A2818" s="8" t="s">
        <v>72</v>
      </c>
      <c r="C2818" s="7" t="s">
        <v>4</v>
      </c>
      <c r="K2818" s="7" t="s">
        <v>3355</v>
      </c>
      <c r="L2818" s="9">
        <v>44994</v>
      </c>
      <c r="M2818" s="13">
        <v>0.48899305555555556</v>
      </c>
      <c r="N2818" s="14">
        <v>202000241861163</v>
      </c>
      <c r="P2818" t="str">
        <f t="shared" si="43"/>
        <v/>
      </c>
    </row>
    <row r="2819" spans="1:16" ht="80" x14ac:dyDescent="0.2">
      <c r="A2819" s="8" t="s">
        <v>15</v>
      </c>
      <c r="C2819" s="7" t="s">
        <v>4</v>
      </c>
      <c r="K2819" s="7" t="s">
        <v>3355</v>
      </c>
      <c r="L2819" s="9">
        <v>44994</v>
      </c>
      <c r="M2819" s="13">
        <v>0.48899305555555556</v>
      </c>
      <c r="N2819" s="14">
        <v>202000241861163</v>
      </c>
      <c r="P2819" t="str">
        <f t="shared" ref="P2819:P2882" si="44">IF(D2819="", "", COUNTIF($D$1:$D$12000, D2819))</f>
        <v/>
      </c>
    </row>
    <row r="2820" spans="1:16" ht="176" x14ac:dyDescent="0.2">
      <c r="A2820" s="8" t="s">
        <v>102</v>
      </c>
      <c r="C2820" s="7" t="s">
        <v>4</v>
      </c>
      <c r="K2820" s="7" t="s">
        <v>3355</v>
      </c>
      <c r="L2820" s="9">
        <v>44994</v>
      </c>
      <c r="M2820" s="13">
        <v>0.48899305555555556</v>
      </c>
      <c r="N2820" s="14">
        <v>202000241861163</v>
      </c>
      <c r="P2820" t="str">
        <f t="shared" si="44"/>
        <v/>
      </c>
    </row>
    <row r="2821" spans="1:16" ht="16" x14ac:dyDescent="0.2">
      <c r="A2821" s="8" t="s">
        <v>103</v>
      </c>
      <c r="C2821" s="7" t="s">
        <v>2</v>
      </c>
      <c r="D2821" s="7" t="s">
        <v>3400</v>
      </c>
      <c r="E2821" s="7" t="str">
        <f>IF(OR(D2821="", D2821="___"),"", LEFT(D2821,FIND(" &gt;",D2821)-1))</f>
        <v>Failure</v>
      </c>
      <c r="F2821" s="7" t="str">
        <f>IF(OR(E2821="Success",E2821="Qualified Success"),"Current",IF(E2821="Failure",IF(RIGHT(D2821,6)="Future","Future",IF(RIGHT(D2821,10)="Irrelevant","Irrelevant","Current")),""))</f>
        <v>Current</v>
      </c>
      <c r="G2821" s="7" t="str">
        <f>IF(OR(ISBLANK(D2821),D2821="Unclassifiable &gt;"),"",IF(ISNUMBER(SEARCH("Utterance",D2821)),"Utterance",IF(ISNUMBER(SEARCH("Response",D2821)),"Response",IF(ISNUMBER(SEARCH("Interaction",D2821)),"Interaction",IF(ISNUMBER(SEARCH("System",D2821)),"System","")))))</f>
        <v>Interaction</v>
      </c>
      <c r="H2821" s="7" t="str">
        <f>IF(G2821="Utterance", IF(ISNUMBER(SEARCH("Unrecognized",D2821)), "Unrecognized", IF(ISNUMBER(SEARCH("Mismatched",D2821)), "Mismatched", IF(ISNUMBER(SEARCH("False Positive",D2821)), "False Positive", "Irrelevant"))), "")</f>
        <v/>
      </c>
      <c r="J2821" s="7" t="s">
        <v>3445</v>
      </c>
      <c r="K2821" s="7" t="s">
        <v>3355</v>
      </c>
      <c r="L2821" s="9">
        <v>44994</v>
      </c>
      <c r="M2821" s="13">
        <v>0.48916666666666669</v>
      </c>
      <c r="N2821" s="14">
        <v>202000241861163</v>
      </c>
      <c r="O2821" s="7">
        <f>IF(LEN(TRIM($A2821))=0,0,LEN($A2821)-LEN(SUBSTITUTE($A2821," ",""))+1)</f>
        <v>7</v>
      </c>
      <c r="P2821">
        <f t="shared" si="44"/>
        <v>412</v>
      </c>
    </row>
    <row r="2822" spans="1:16" ht="48" x14ac:dyDescent="0.2">
      <c r="A2822" s="8" t="s">
        <v>73</v>
      </c>
      <c r="C2822" s="7" t="s">
        <v>4</v>
      </c>
      <c r="K2822" s="7" t="s">
        <v>3355</v>
      </c>
      <c r="L2822" s="9">
        <v>44994</v>
      </c>
      <c r="M2822" s="13">
        <v>0.48916666666666669</v>
      </c>
      <c r="N2822" s="14">
        <v>202000241861163</v>
      </c>
      <c r="P2822" t="str">
        <f t="shared" si="44"/>
        <v/>
      </c>
    </row>
    <row r="2823" spans="1:16" ht="16" x14ac:dyDescent="0.2">
      <c r="A2823" s="8" t="s">
        <v>2712</v>
      </c>
      <c r="C2823" s="7" t="s">
        <v>2</v>
      </c>
      <c r="D2823" s="7" t="s">
        <v>3389</v>
      </c>
      <c r="E2823" s="7" t="str">
        <f>IF(OR(D2823="", D2823="___"),"", LEFT(D2823,FIND(" &gt;",D2823)-1))</f>
        <v>Success</v>
      </c>
      <c r="F2823" s="7" t="str">
        <f>IF(OR(E2823="Success",E2823="Qualified Success"),"Current",IF(E2823="Failure",IF(RIGHT(D2823,6)="Future","Future",IF(RIGHT(D2823,10)="Irrelevant","Irrelevant","Current")),""))</f>
        <v>Current</v>
      </c>
      <c r="G2823" s="7" t="str">
        <f>IF(OR(ISBLANK(D2823),D2823="Unclassifiable &gt;"),"",IF(ISNUMBER(SEARCH("Utterance",D2823)),"Utterance",IF(ISNUMBER(SEARCH("Response",D2823)),"Response",IF(ISNUMBER(SEARCH("Interaction",D2823)),"Interaction",IF(ISNUMBER(SEARCH("System",D2823)),"System","")))))</f>
        <v/>
      </c>
      <c r="H2823" s="7" t="str">
        <f>IF(G2823="Utterance", IF(ISNUMBER(SEARCH("Unrecognized",D2823)), "Unrecognized", IF(ISNUMBER(SEARCH("Mismatched",D2823)), "Mismatched", IF(ISNUMBER(SEARCH("False Positive",D2823)), "False Positive", "Irrelevant"))), "")</f>
        <v/>
      </c>
      <c r="J2823" s="7" t="s">
        <v>3741</v>
      </c>
      <c r="K2823" s="7" t="s">
        <v>3355</v>
      </c>
      <c r="L2823" s="9">
        <v>44994</v>
      </c>
      <c r="M2823" s="13">
        <v>0.4931828703703704</v>
      </c>
      <c r="N2823" s="14">
        <v>204440003541163</v>
      </c>
      <c r="O2823" s="7">
        <f>IF(LEN(TRIM($A2823))=0,0,LEN($A2823)-LEN(SUBSTITUTE($A2823," ",""))+1)</f>
        <v>5</v>
      </c>
      <c r="P2823">
        <f t="shared" si="44"/>
        <v>3411</v>
      </c>
    </row>
    <row r="2824" spans="1:16" ht="64" x14ac:dyDescent="0.2">
      <c r="A2824" s="8" t="s">
        <v>691</v>
      </c>
      <c r="C2824" s="7" t="s">
        <v>4</v>
      </c>
      <c r="K2824" s="7" t="s">
        <v>3355</v>
      </c>
      <c r="L2824" s="9">
        <v>44994</v>
      </c>
      <c r="M2824" s="13">
        <v>0.4931828703703704</v>
      </c>
      <c r="N2824" s="14">
        <v>204440003541163</v>
      </c>
      <c r="P2824" t="str">
        <f t="shared" si="44"/>
        <v/>
      </c>
    </row>
    <row r="2825" spans="1:16" ht="16" x14ac:dyDescent="0.2">
      <c r="A2825" s="8" t="s">
        <v>2713</v>
      </c>
      <c r="C2825" s="7" t="s">
        <v>2</v>
      </c>
      <c r="D2825" s="7" t="s">
        <v>3389</v>
      </c>
      <c r="E2825" s="7" t="str">
        <f>IF(OR(D2825="", D2825="___"),"", LEFT(D2825,FIND(" &gt;",D2825)-1))</f>
        <v>Success</v>
      </c>
      <c r="F2825" s="7" t="str">
        <f>IF(OR(E2825="Success",E2825="Qualified Success"),"Current",IF(E2825="Failure",IF(RIGHT(D2825,6)="Future","Future",IF(RIGHT(D2825,10)="Irrelevant","Irrelevant","Current")),""))</f>
        <v>Current</v>
      </c>
      <c r="G2825" s="7" t="str">
        <f>IF(OR(ISBLANK(D2825),D2825="Unclassifiable &gt;"),"",IF(ISNUMBER(SEARCH("Utterance",D2825)),"Utterance",IF(ISNUMBER(SEARCH("Response",D2825)),"Response",IF(ISNUMBER(SEARCH("Interaction",D2825)),"Interaction",IF(ISNUMBER(SEARCH("System",D2825)),"System","")))))</f>
        <v/>
      </c>
      <c r="H2825" s="7" t="str">
        <f>IF(G2825="Utterance", IF(ISNUMBER(SEARCH("Unrecognized",D2825)), "Unrecognized", IF(ISNUMBER(SEARCH("Mismatched",D2825)), "Mismatched", IF(ISNUMBER(SEARCH("False Positive",D2825)), "False Positive", "Irrelevant"))), "")</f>
        <v/>
      </c>
      <c r="J2825" s="7" t="s">
        <v>3741</v>
      </c>
      <c r="K2825" s="7" t="s">
        <v>3355</v>
      </c>
      <c r="L2825" s="9">
        <v>44994</v>
      </c>
      <c r="M2825" s="13">
        <v>0.49341435185185184</v>
      </c>
      <c r="N2825" s="14">
        <v>204440003541163</v>
      </c>
      <c r="O2825" s="7">
        <f>IF(LEN(TRIM($A2825))=0,0,LEN($A2825)-LEN(SUBSTITUTE($A2825," ",""))+1)</f>
        <v>5</v>
      </c>
      <c r="P2825">
        <f t="shared" si="44"/>
        <v>3411</v>
      </c>
    </row>
    <row r="2826" spans="1:16" ht="144" x14ac:dyDescent="0.2">
      <c r="A2826" s="8" t="s">
        <v>250</v>
      </c>
      <c r="C2826" s="7" t="s">
        <v>4</v>
      </c>
      <c r="K2826" s="7" t="s">
        <v>3355</v>
      </c>
      <c r="L2826" s="9">
        <v>44994</v>
      </c>
      <c r="M2826" s="13">
        <v>0.49369212962962966</v>
      </c>
      <c r="N2826" s="14">
        <v>204440003541163</v>
      </c>
      <c r="P2826" t="str">
        <f t="shared" si="44"/>
        <v/>
      </c>
    </row>
    <row r="2827" spans="1:16" ht="16" x14ac:dyDescent="0.2">
      <c r="A2827" s="8" t="s">
        <v>158</v>
      </c>
      <c r="C2827" s="7" t="s">
        <v>2</v>
      </c>
      <c r="D2827" s="7" t="s">
        <v>3389</v>
      </c>
      <c r="E2827" s="7" t="str">
        <f>IF(OR(D2827="", D2827="___"),"", LEFT(D2827,FIND(" &gt;",D2827)-1))</f>
        <v>Success</v>
      </c>
      <c r="F2827" s="7" t="str">
        <f>IF(OR(E2827="Success",E2827="Qualified Success"),"Current",IF(E2827="Failure",IF(RIGHT(D2827,6)="Future","Future",IF(RIGHT(D2827,10)="Irrelevant","Irrelevant","Current")),""))</f>
        <v>Current</v>
      </c>
      <c r="G2827" s="7" t="str">
        <f>IF(OR(ISBLANK(D2827),D2827="Unclassifiable &gt;"),"",IF(ISNUMBER(SEARCH("Utterance",D2827)),"Utterance",IF(ISNUMBER(SEARCH("Response",D2827)),"Response",IF(ISNUMBER(SEARCH("Interaction",D2827)),"Interaction",IF(ISNUMBER(SEARCH("System",D2827)),"System","")))))</f>
        <v/>
      </c>
      <c r="H2827" s="7" t="str">
        <f>IF(G2827="Utterance", IF(ISNUMBER(SEARCH("Unrecognized",D2827)), "Unrecognized", IF(ISNUMBER(SEARCH("Mismatched",D2827)), "Mismatched", IF(ISNUMBER(SEARCH("False Positive",D2827)), "False Positive", "Irrelevant"))), "")</f>
        <v/>
      </c>
      <c r="J2827" s="7" t="s">
        <v>3744</v>
      </c>
      <c r="K2827" s="7" t="s">
        <v>3355</v>
      </c>
      <c r="L2827" s="9">
        <v>44994</v>
      </c>
      <c r="M2827" s="13">
        <v>0.49442129629629633</v>
      </c>
      <c r="N2827" s="14">
        <v>204440003541163</v>
      </c>
      <c r="O2827" s="7">
        <f>IF(LEN(TRIM($A2827))=0,0,LEN($A2827)-LEN(SUBSTITUTE($A2827," ",""))+1)</f>
        <v>4</v>
      </c>
      <c r="P2827">
        <f t="shared" si="44"/>
        <v>3411</v>
      </c>
    </row>
    <row r="2828" spans="1:16" ht="128" x14ac:dyDescent="0.2">
      <c r="A2828" s="8" t="s">
        <v>1839</v>
      </c>
      <c r="C2828" s="7" t="s">
        <v>4</v>
      </c>
      <c r="K2828" s="7" t="s">
        <v>3355</v>
      </c>
      <c r="L2828" s="9">
        <v>44994</v>
      </c>
      <c r="M2828" s="13">
        <v>0.49442129629629633</v>
      </c>
      <c r="N2828" s="14">
        <v>204440003541163</v>
      </c>
      <c r="P2828" t="str">
        <f t="shared" si="44"/>
        <v/>
      </c>
    </row>
    <row r="2829" spans="1:16" ht="16" x14ac:dyDescent="0.2">
      <c r="A2829" s="8" t="s">
        <v>322</v>
      </c>
      <c r="B2829" s="7" t="s">
        <v>3487</v>
      </c>
      <c r="C2829" s="7" t="s">
        <v>2</v>
      </c>
      <c r="D2829" s="7" t="s">
        <v>3389</v>
      </c>
      <c r="E2829" s="7" t="str">
        <f>IF(OR(D2829="", D2829="___"),"", LEFT(D2829,FIND(" &gt;",D2829)-1))</f>
        <v>Success</v>
      </c>
      <c r="F2829" s="7" t="str">
        <f>IF(OR(E2829="Success",E2829="Qualified Success"),"Current",IF(E2829="Failure",IF(RIGHT(D2829,6)="Future","Future",IF(RIGHT(D2829,10)="Irrelevant","Irrelevant","Current")),""))</f>
        <v>Current</v>
      </c>
      <c r="G2829" s="7" t="str">
        <f>IF(OR(ISBLANK(D2829),D2829="Unclassifiable &gt;"),"",IF(ISNUMBER(SEARCH("Utterance",D2829)),"Utterance",IF(ISNUMBER(SEARCH("Response",D2829)),"Response",IF(ISNUMBER(SEARCH("Interaction",D2829)),"Interaction",IF(ISNUMBER(SEARCH("System",D2829)),"System","")))))</f>
        <v/>
      </c>
      <c r="H2829" s="7" t="str">
        <f>IF(G2829="Utterance", IF(ISNUMBER(SEARCH("Unrecognized",D2829)), "Unrecognized", IF(ISNUMBER(SEARCH("Mismatched",D2829)), "Mismatched", IF(ISNUMBER(SEARCH("False Positive",D2829)), "False Positive", "Irrelevant"))), "")</f>
        <v/>
      </c>
      <c r="J2829" s="7" t="s">
        <v>3758</v>
      </c>
      <c r="K2829" s="7" t="s">
        <v>3355</v>
      </c>
      <c r="L2829" s="9">
        <v>44994</v>
      </c>
      <c r="M2829" s="13">
        <v>0.49637731481481479</v>
      </c>
      <c r="N2829" s="14">
        <v>513002860688127</v>
      </c>
      <c r="O2829" s="7">
        <f>IF(LEN(TRIM($A2829))=0,0,LEN($A2829)-LEN(SUBSTITUTE($A2829," ",""))+1)</f>
        <v>4</v>
      </c>
      <c r="P2829">
        <f t="shared" si="44"/>
        <v>3411</v>
      </c>
    </row>
    <row r="2830" spans="1:16" ht="16" x14ac:dyDescent="0.2">
      <c r="A2830" s="8" t="s">
        <v>3364</v>
      </c>
      <c r="C2830" s="7" t="s">
        <v>4</v>
      </c>
      <c r="K2830" s="7" t="s">
        <v>3355</v>
      </c>
      <c r="L2830" s="9">
        <v>44994</v>
      </c>
      <c r="M2830" s="13">
        <v>0.49638888888888894</v>
      </c>
      <c r="N2830" s="14">
        <v>513002860688127</v>
      </c>
      <c r="P2830" t="str">
        <f t="shared" si="44"/>
        <v/>
      </c>
    </row>
    <row r="2831" spans="1:16" ht="32" x14ac:dyDescent="0.2">
      <c r="A2831" s="8" t="s">
        <v>268</v>
      </c>
      <c r="C2831" s="7" t="s">
        <v>4</v>
      </c>
      <c r="K2831" s="7" t="s">
        <v>3355</v>
      </c>
      <c r="L2831" s="9">
        <v>44994</v>
      </c>
      <c r="M2831" s="13">
        <v>0.49638888888888894</v>
      </c>
      <c r="N2831" s="14">
        <v>513002860688127</v>
      </c>
      <c r="P2831" t="str">
        <f t="shared" si="44"/>
        <v/>
      </c>
    </row>
    <row r="2832" spans="1:16" ht="16" x14ac:dyDescent="0.2">
      <c r="A2832" s="8" t="s">
        <v>259</v>
      </c>
      <c r="B2832" s="7" t="s">
        <v>3487</v>
      </c>
      <c r="C2832" s="7" t="s">
        <v>2</v>
      </c>
      <c r="D2832" s="7" t="s">
        <v>3389</v>
      </c>
      <c r="E2832" s="7" t="str">
        <f>IF(OR(D2832="", D2832="___"),"", LEFT(D2832,FIND(" &gt;",D2832)-1))</f>
        <v>Success</v>
      </c>
      <c r="F2832" s="7" t="str">
        <f>IF(OR(E2832="Success",E2832="Qualified Success"),"Current",IF(E2832="Failure",IF(RIGHT(D2832,6)="Future","Future",IF(RIGHT(D2832,10)="Irrelevant","Irrelevant","Current")),""))</f>
        <v>Current</v>
      </c>
      <c r="G2832" s="7" t="str">
        <f>IF(OR(ISBLANK(D2832),D2832="Unclassifiable &gt;"),"",IF(ISNUMBER(SEARCH("Utterance",D2832)),"Utterance",IF(ISNUMBER(SEARCH("Response",D2832)),"Response",IF(ISNUMBER(SEARCH("Interaction",D2832)),"Interaction",IF(ISNUMBER(SEARCH("System",D2832)),"System","")))))</f>
        <v/>
      </c>
      <c r="H2832" s="7" t="str">
        <f>IF(G2832="Utterance", IF(ISNUMBER(SEARCH("Unrecognized",D2832)), "Unrecognized", IF(ISNUMBER(SEARCH("Mismatched",D2832)), "Mismatched", IF(ISNUMBER(SEARCH("False Positive",D2832)), "False Positive", "Irrelevant"))), "")</f>
        <v/>
      </c>
      <c r="J2832" s="7" t="s">
        <v>3743</v>
      </c>
      <c r="K2832" s="7" t="s">
        <v>3355</v>
      </c>
      <c r="L2832" s="9">
        <v>44994</v>
      </c>
      <c r="M2832" s="13">
        <v>0.50812500000000005</v>
      </c>
      <c r="N2832" s="14">
        <v>513002860688127</v>
      </c>
      <c r="O2832" s="7">
        <f>IF(LEN(TRIM($A2832))=0,0,LEN($A2832)-LEN(SUBSTITUTE($A2832," ",""))+1)</f>
        <v>4</v>
      </c>
      <c r="P2832">
        <f t="shared" si="44"/>
        <v>3411</v>
      </c>
    </row>
    <row r="2833" spans="1:16" ht="224" x14ac:dyDescent="0.2">
      <c r="A2833" s="8" t="s">
        <v>3580</v>
      </c>
      <c r="C2833" s="7" t="s">
        <v>4</v>
      </c>
      <c r="K2833" s="7" t="s">
        <v>3355</v>
      </c>
      <c r="L2833" s="9">
        <v>44994</v>
      </c>
      <c r="M2833" s="13">
        <v>0.50814814814814813</v>
      </c>
      <c r="N2833" s="14">
        <v>513002860688127</v>
      </c>
      <c r="P2833" t="str">
        <f t="shared" si="44"/>
        <v/>
      </c>
    </row>
    <row r="2834" spans="1:16" ht="16" x14ac:dyDescent="0.2">
      <c r="A2834" s="8" t="s">
        <v>280</v>
      </c>
      <c r="C2834" s="7" t="s">
        <v>2</v>
      </c>
      <c r="D2834" s="7" t="s">
        <v>3389</v>
      </c>
      <c r="E2834" s="7" t="str">
        <f>IF(OR(D2834="", D2834="___"),"", LEFT(D2834,FIND(" &gt;",D2834)-1))</f>
        <v>Success</v>
      </c>
      <c r="F2834" s="7" t="str">
        <f>IF(OR(E2834="Success",E2834="Qualified Success"),"Current",IF(E2834="Failure",IF(RIGHT(D2834,6)="Future","Future",IF(RIGHT(D2834,10)="Irrelevant","Irrelevant","Current")),""))</f>
        <v>Current</v>
      </c>
      <c r="G2834" s="7" t="str">
        <f>IF(OR(ISBLANK(D2834),D2834="Unclassifiable &gt;"),"",IF(ISNUMBER(SEARCH("Utterance",D2834)),"Utterance",IF(ISNUMBER(SEARCH("Response",D2834)),"Response",IF(ISNUMBER(SEARCH("Interaction",D2834)),"Interaction",IF(ISNUMBER(SEARCH("System",D2834)),"System","")))))</f>
        <v/>
      </c>
      <c r="H2834" s="7" t="str">
        <f>IF(G2834="Utterance", IF(ISNUMBER(SEARCH("Unrecognized",D2834)), "Unrecognized", IF(ISNUMBER(SEARCH("Mismatched",D2834)), "Mismatched", IF(ISNUMBER(SEARCH("False Positive",D2834)), "False Positive", "Irrelevant"))), "")</f>
        <v/>
      </c>
      <c r="J2834" s="7" t="s">
        <v>3743</v>
      </c>
      <c r="K2834" s="7" t="s">
        <v>3355</v>
      </c>
      <c r="L2834" s="9">
        <v>44994</v>
      </c>
      <c r="M2834" s="13">
        <v>0.50822916666666662</v>
      </c>
      <c r="N2834" s="14">
        <v>513002860688127</v>
      </c>
      <c r="O2834" s="7">
        <f>IF(LEN(TRIM($A2834))=0,0,LEN($A2834)-LEN(SUBSTITUTE($A2834," ",""))+1)</f>
        <v>3</v>
      </c>
      <c r="P2834">
        <f t="shared" si="44"/>
        <v>3411</v>
      </c>
    </row>
    <row r="2835" spans="1:16" ht="80" x14ac:dyDescent="0.2">
      <c r="A2835" s="8" t="s">
        <v>3093</v>
      </c>
      <c r="C2835" s="7" t="s">
        <v>4</v>
      </c>
      <c r="K2835" s="7" t="s">
        <v>3355</v>
      </c>
      <c r="L2835" s="9">
        <v>44994</v>
      </c>
      <c r="M2835" s="13">
        <v>0.50822916666666662</v>
      </c>
      <c r="N2835" s="14">
        <v>513002860688127</v>
      </c>
      <c r="P2835" t="str">
        <f t="shared" si="44"/>
        <v/>
      </c>
    </row>
    <row r="2836" spans="1:16" ht="16" x14ac:dyDescent="0.2">
      <c r="A2836" s="8" t="s">
        <v>307</v>
      </c>
      <c r="C2836" s="7" t="s">
        <v>2</v>
      </c>
      <c r="D2836" s="7" t="s">
        <v>3389</v>
      </c>
      <c r="E2836" s="7" t="str">
        <f>IF(OR(D2836="", D2836="___"),"", LEFT(D2836,FIND(" &gt;",D2836)-1))</f>
        <v>Success</v>
      </c>
      <c r="F2836" s="7" t="str">
        <f>IF(OR(E2836="Success",E2836="Qualified Success"),"Current",IF(E2836="Failure",IF(RIGHT(D2836,6)="Future","Future",IF(RIGHT(D2836,10)="Irrelevant","Irrelevant","Current")),""))</f>
        <v>Current</v>
      </c>
      <c r="G2836" s="7" t="str">
        <f>IF(OR(ISBLANK(D2836),D2836="Unclassifiable &gt;"),"",IF(ISNUMBER(SEARCH("Utterance",D2836)),"Utterance",IF(ISNUMBER(SEARCH("Response",D2836)),"Response",IF(ISNUMBER(SEARCH("Interaction",D2836)),"Interaction",IF(ISNUMBER(SEARCH("System",D2836)),"System","")))))</f>
        <v/>
      </c>
      <c r="H2836" s="7" t="str">
        <f>IF(G2836="Utterance", IF(ISNUMBER(SEARCH("Unrecognized",D2836)), "Unrecognized", IF(ISNUMBER(SEARCH("Mismatched",D2836)), "Mismatched", IF(ISNUMBER(SEARCH("False Positive",D2836)), "False Positive", "Irrelevant"))), "")</f>
        <v/>
      </c>
      <c r="J2836" s="7" t="s">
        <v>3756</v>
      </c>
      <c r="K2836" s="7" t="s">
        <v>3355</v>
      </c>
      <c r="L2836" s="9">
        <v>44994</v>
      </c>
      <c r="M2836" s="13">
        <v>0.50953703703703701</v>
      </c>
      <c r="N2836" s="14">
        <v>204440003506321</v>
      </c>
      <c r="O2836" s="7">
        <f>IF(LEN(TRIM($A2836))=0,0,LEN($A2836)-LEN(SUBSTITUTE($A2836," ",""))+1)</f>
        <v>5</v>
      </c>
      <c r="P2836">
        <f t="shared" si="44"/>
        <v>3411</v>
      </c>
    </row>
    <row r="2837" spans="1:16" ht="144" x14ac:dyDescent="0.2">
      <c r="A2837" s="8" t="s">
        <v>2432</v>
      </c>
      <c r="C2837" s="7" t="s">
        <v>4</v>
      </c>
      <c r="K2837" s="7" t="s">
        <v>3355</v>
      </c>
      <c r="L2837" s="9">
        <v>44994</v>
      </c>
      <c r="M2837" s="13">
        <v>0.50954861111111105</v>
      </c>
      <c r="N2837" s="14">
        <v>204440003506321</v>
      </c>
      <c r="P2837" t="str">
        <f t="shared" si="44"/>
        <v/>
      </c>
    </row>
    <row r="2838" spans="1:16" ht="16" x14ac:dyDescent="0.2">
      <c r="A2838" s="8" t="s">
        <v>259</v>
      </c>
      <c r="B2838" s="7" t="s">
        <v>3487</v>
      </c>
      <c r="C2838" s="7" t="s">
        <v>2</v>
      </c>
      <c r="D2838" s="7" t="s">
        <v>3389</v>
      </c>
      <c r="E2838" s="7" t="str">
        <f>IF(OR(D2838="", D2838="___"),"", LEFT(D2838,FIND(" &gt;",D2838)-1))</f>
        <v>Success</v>
      </c>
      <c r="F2838" s="7" t="str">
        <f>IF(OR(E2838="Success",E2838="Qualified Success"),"Current",IF(E2838="Failure",IF(RIGHT(D2838,6)="Future","Future",IF(RIGHT(D2838,10)="Irrelevant","Irrelevant","Current")),""))</f>
        <v>Current</v>
      </c>
      <c r="G2838" s="7" t="str">
        <f>IF(OR(ISBLANK(D2838),D2838="Unclassifiable &gt;"),"",IF(ISNUMBER(SEARCH("Utterance",D2838)),"Utterance",IF(ISNUMBER(SEARCH("Response",D2838)),"Response",IF(ISNUMBER(SEARCH("Interaction",D2838)),"Interaction",IF(ISNUMBER(SEARCH("System",D2838)),"System","")))))</f>
        <v/>
      </c>
      <c r="H2838" s="7" t="str">
        <f>IF(G2838="Utterance", IF(ISNUMBER(SEARCH("Unrecognized",D2838)), "Unrecognized", IF(ISNUMBER(SEARCH("Mismatched",D2838)), "Mismatched", IF(ISNUMBER(SEARCH("False Positive",D2838)), "False Positive", "Irrelevant"))), "")</f>
        <v/>
      </c>
      <c r="J2838" s="7" t="s">
        <v>3743</v>
      </c>
      <c r="K2838" s="7" t="s">
        <v>3355</v>
      </c>
      <c r="L2838" s="9">
        <v>44994</v>
      </c>
      <c r="M2838" s="13">
        <v>0.51806712962962964</v>
      </c>
      <c r="N2838" s="14">
        <v>204440003498598</v>
      </c>
      <c r="O2838" s="7">
        <f>IF(LEN(TRIM($A2838))=0,0,LEN($A2838)-LEN(SUBSTITUTE($A2838," ",""))+1)</f>
        <v>4</v>
      </c>
      <c r="P2838">
        <f t="shared" si="44"/>
        <v>3411</v>
      </c>
    </row>
    <row r="2839" spans="1:16" ht="224" x14ac:dyDescent="0.2">
      <c r="A2839" s="8" t="s">
        <v>3581</v>
      </c>
      <c r="C2839" s="7" t="s">
        <v>4</v>
      </c>
      <c r="K2839" s="7" t="s">
        <v>3355</v>
      </c>
      <c r="L2839" s="9">
        <v>44994</v>
      </c>
      <c r="M2839" s="13">
        <v>0.51810185185185187</v>
      </c>
      <c r="N2839" s="14">
        <v>204440003498598</v>
      </c>
      <c r="P2839" t="str">
        <f t="shared" si="44"/>
        <v/>
      </c>
    </row>
    <row r="2840" spans="1:16" ht="16" x14ac:dyDescent="0.2">
      <c r="A2840" s="8" t="s">
        <v>2227</v>
      </c>
      <c r="C2840" s="7" t="s">
        <v>2</v>
      </c>
      <c r="D2840" s="7" t="s">
        <v>3411</v>
      </c>
      <c r="E2840" s="7" t="str">
        <f>IF(OR(D2840="", D2840="___"),"", LEFT(D2840,FIND(" &gt;",D2840)-1))</f>
        <v>Qualified Success</v>
      </c>
      <c r="F2840" s="7" t="str">
        <f>IF(OR(E2840="Success",E2840="Qualified Success"),"Current",IF(E2840="Failure",IF(RIGHT(D2840,6)="Future","Future",IF(RIGHT(D2840,10)="Irrelevant","Irrelevant","Current")),""))</f>
        <v>Current</v>
      </c>
      <c r="G2840" s="7" t="str">
        <f>IF(OR(ISBLANK(D2840),D2840="Unclassifiable &gt;"),"",IF(ISNUMBER(SEARCH("Utterance",D2840)),"Utterance",IF(ISNUMBER(SEARCH("Response",D2840)),"Response",IF(ISNUMBER(SEARCH("Interaction",D2840)),"Interaction",IF(ISNUMBER(SEARCH("System",D2840)),"System","")))))</f>
        <v>Response</v>
      </c>
      <c r="H2840" s="7" t="str">
        <f>IF(G2840="Utterance", IF(ISNUMBER(SEARCH("Unrecognized",D2840)), "Unrecognized", IF(ISNUMBER(SEARCH("Mismatched",D2840)), "Mismatched", IF(ISNUMBER(SEARCH("False Positive",D2840)), "False Positive", "Irrelevant"))), "")</f>
        <v/>
      </c>
      <c r="I2840" s="7" t="s">
        <v>152</v>
      </c>
      <c r="J2840" s="7" t="s">
        <v>3743</v>
      </c>
      <c r="K2840" s="7" t="s">
        <v>3355</v>
      </c>
      <c r="L2840" s="9">
        <v>44994</v>
      </c>
      <c r="M2840" s="13">
        <v>0.51888888888888884</v>
      </c>
      <c r="N2840" s="14">
        <v>204440003498598</v>
      </c>
      <c r="O2840" s="7">
        <f>IF(LEN(TRIM($A2840))=0,0,LEN($A2840)-LEN(SUBSTITUTE($A2840," ",""))+1)</f>
        <v>11</v>
      </c>
      <c r="P2840">
        <f t="shared" si="44"/>
        <v>201</v>
      </c>
    </row>
    <row r="2841" spans="1:16" ht="16" x14ac:dyDescent="0.2">
      <c r="A2841" s="8" t="s">
        <v>2228</v>
      </c>
      <c r="C2841" s="7" t="s">
        <v>2</v>
      </c>
      <c r="D2841" s="7" t="s">
        <v>3389</v>
      </c>
      <c r="E2841" s="7" t="str">
        <f>IF(OR(D2841="", D2841="___"),"", LEFT(D2841,FIND(" &gt;",D2841)-1))</f>
        <v>Success</v>
      </c>
      <c r="F2841" s="7" t="str">
        <f>IF(OR(E2841="Success",E2841="Qualified Success"),"Current",IF(E2841="Failure",IF(RIGHT(D2841,6)="Future","Future",IF(RIGHT(D2841,10)="Irrelevant","Irrelevant","Current")),""))</f>
        <v>Current</v>
      </c>
      <c r="G2841" s="7" t="str">
        <f>IF(OR(ISBLANK(D2841),D2841="Unclassifiable &gt;"),"",IF(ISNUMBER(SEARCH("Utterance",D2841)),"Utterance",IF(ISNUMBER(SEARCH("Response",D2841)),"Response",IF(ISNUMBER(SEARCH("Interaction",D2841)),"Interaction",IF(ISNUMBER(SEARCH("System",D2841)),"System","")))))</f>
        <v/>
      </c>
      <c r="H2841" s="7" t="str">
        <f>IF(G2841="Utterance", IF(ISNUMBER(SEARCH("Unrecognized",D2841)), "Unrecognized", IF(ISNUMBER(SEARCH("Mismatched",D2841)), "Mismatched", IF(ISNUMBER(SEARCH("False Positive",D2841)), "False Positive", "Irrelevant"))), "")</f>
        <v/>
      </c>
      <c r="J2841" s="7" t="s">
        <v>3743</v>
      </c>
      <c r="K2841" s="7" t="s">
        <v>3355</v>
      </c>
      <c r="L2841" s="9">
        <v>44994</v>
      </c>
      <c r="M2841" s="13">
        <v>0.51888888888888884</v>
      </c>
      <c r="N2841" s="14">
        <v>204440003498598</v>
      </c>
      <c r="O2841" s="7">
        <f>IF(LEN(TRIM($A2841))=0,0,LEN($A2841)-LEN(SUBSTITUTE($A2841," ",""))+1)</f>
        <v>11</v>
      </c>
      <c r="P2841">
        <f t="shared" si="44"/>
        <v>3411</v>
      </c>
    </row>
    <row r="2842" spans="1:16" ht="16" x14ac:dyDescent="0.2">
      <c r="A2842" s="8" t="s">
        <v>152</v>
      </c>
      <c r="C2842" s="7" t="s">
        <v>4</v>
      </c>
      <c r="K2842" s="7" t="s">
        <v>3355</v>
      </c>
      <c r="L2842" s="9">
        <v>44994</v>
      </c>
      <c r="M2842" s="13">
        <v>0.51888888888888884</v>
      </c>
      <c r="N2842" s="14">
        <v>204440003498598</v>
      </c>
      <c r="P2842" t="str">
        <f t="shared" si="44"/>
        <v/>
      </c>
    </row>
    <row r="2843" spans="1:16" ht="224" x14ac:dyDescent="0.2">
      <c r="A2843" s="8" t="s">
        <v>2229</v>
      </c>
      <c r="C2843" s="7" t="s">
        <v>4</v>
      </c>
      <c r="K2843" s="7" t="s">
        <v>3355</v>
      </c>
      <c r="L2843" s="9">
        <v>44994</v>
      </c>
      <c r="M2843" s="13">
        <v>0.51891203703703703</v>
      </c>
      <c r="N2843" s="14">
        <v>204440003498598</v>
      </c>
      <c r="P2843" t="str">
        <f t="shared" si="44"/>
        <v/>
      </c>
    </row>
    <row r="2844" spans="1:16" ht="16" x14ac:dyDescent="0.2">
      <c r="A2844" s="8" t="s">
        <v>302</v>
      </c>
      <c r="B2844" s="7" t="s">
        <v>3487</v>
      </c>
      <c r="C2844" s="7" t="s">
        <v>2</v>
      </c>
      <c r="D2844" s="7" t="s">
        <v>3389</v>
      </c>
      <c r="E2844" s="7" t="str">
        <f>IF(OR(D2844="", D2844="___"),"", LEFT(D2844,FIND(" &gt;",D2844)-1))</f>
        <v>Success</v>
      </c>
      <c r="F2844" s="7" t="str">
        <f>IF(OR(E2844="Success",E2844="Qualified Success"),"Current",IF(E2844="Failure",IF(RIGHT(D2844,6)="Future","Future",IF(RIGHT(D2844,10)="Irrelevant","Irrelevant","Current")),""))</f>
        <v>Current</v>
      </c>
      <c r="G2844" s="7" t="str">
        <f>IF(OR(ISBLANK(D2844),D2844="Unclassifiable &gt;"),"",IF(ISNUMBER(SEARCH("Utterance",D2844)),"Utterance",IF(ISNUMBER(SEARCH("Response",D2844)),"Response",IF(ISNUMBER(SEARCH("Interaction",D2844)),"Interaction",IF(ISNUMBER(SEARCH("System",D2844)),"System","")))))</f>
        <v/>
      </c>
      <c r="H2844" s="7" t="str">
        <f>IF(G2844="Utterance", IF(ISNUMBER(SEARCH("Unrecognized",D2844)), "Unrecognized", IF(ISNUMBER(SEARCH("Mismatched",D2844)), "Mismatched", IF(ISNUMBER(SEARCH("False Positive",D2844)), "False Positive", "Irrelevant"))), "")</f>
        <v/>
      </c>
      <c r="J2844" s="7" t="s">
        <v>3428</v>
      </c>
      <c r="K2844" s="7" t="s">
        <v>3355</v>
      </c>
      <c r="L2844" s="9">
        <v>44994</v>
      </c>
      <c r="M2844" s="13">
        <v>0.52011574074074074</v>
      </c>
      <c r="N2844" s="14">
        <v>513002165737145</v>
      </c>
      <c r="O2844" s="7">
        <f>IF(LEN(TRIM($A2844))=0,0,LEN($A2844)-LEN(SUBSTITUTE($A2844," ",""))+1)</f>
        <v>3</v>
      </c>
      <c r="P2844">
        <f t="shared" si="44"/>
        <v>3411</v>
      </c>
    </row>
    <row r="2845" spans="1:16" ht="64" x14ac:dyDescent="0.2">
      <c r="A2845" s="8" t="s">
        <v>220</v>
      </c>
      <c r="C2845" s="7" t="s">
        <v>4</v>
      </c>
      <c r="K2845" s="7" t="s">
        <v>3355</v>
      </c>
      <c r="L2845" s="9">
        <v>44994</v>
      </c>
      <c r="M2845" s="13">
        <v>0.52011574074074074</v>
      </c>
      <c r="N2845" s="14">
        <v>513002165737145</v>
      </c>
      <c r="P2845" t="str">
        <f t="shared" si="44"/>
        <v/>
      </c>
    </row>
    <row r="2846" spans="1:16" ht="16" x14ac:dyDescent="0.2">
      <c r="A2846" s="8" t="s">
        <v>260</v>
      </c>
      <c r="C2846" s="7" t="s">
        <v>2</v>
      </c>
      <c r="D2846" s="7" t="s">
        <v>3389</v>
      </c>
      <c r="E2846" s="7" t="str">
        <f>IF(OR(D2846="", D2846="___"),"", LEFT(D2846,FIND(" &gt;",D2846)-1))</f>
        <v>Success</v>
      </c>
      <c r="F2846" s="7" t="str">
        <f>IF(OR(E2846="Success",E2846="Qualified Success"),"Current",IF(E2846="Failure",IF(RIGHT(D2846,6)="Future","Future",IF(RIGHT(D2846,10)="Irrelevant","Irrelevant","Current")),""))</f>
        <v>Current</v>
      </c>
      <c r="G2846" s="7" t="str">
        <f>IF(OR(ISBLANK(D2846),D2846="Unclassifiable &gt;"),"",IF(ISNUMBER(SEARCH("Utterance",D2846)),"Utterance",IF(ISNUMBER(SEARCH("Response",D2846)),"Response",IF(ISNUMBER(SEARCH("Interaction",D2846)),"Interaction",IF(ISNUMBER(SEARCH("System",D2846)),"System","")))))</f>
        <v/>
      </c>
      <c r="H2846" s="7" t="str">
        <f>IF(G2846="Utterance", IF(ISNUMBER(SEARCH("Unrecognized",D2846)), "Unrecognized", IF(ISNUMBER(SEARCH("Mismatched",D2846)), "Mismatched", IF(ISNUMBER(SEARCH("False Positive",D2846)), "False Positive", "Irrelevant"))), "")</f>
        <v/>
      </c>
      <c r="J2846" s="7" t="s">
        <v>3743</v>
      </c>
      <c r="K2846" s="7" t="s">
        <v>3355</v>
      </c>
      <c r="L2846" s="9">
        <v>44994</v>
      </c>
      <c r="M2846" s="13">
        <v>0.52060185185185182</v>
      </c>
      <c r="N2846" s="14">
        <v>204440003498598</v>
      </c>
      <c r="O2846" s="7">
        <f>IF(LEN(TRIM($A2846))=0,0,LEN($A2846)-LEN(SUBSTITUTE($A2846," ",""))+1)</f>
        <v>6</v>
      </c>
      <c r="P2846">
        <f t="shared" si="44"/>
        <v>3411</v>
      </c>
    </row>
    <row r="2847" spans="1:16" ht="48" x14ac:dyDescent="0.2">
      <c r="A2847" s="8" t="s">
        <v>261</v>
      </c>
      <c r="C2847" s="7" t="s">
        <v>4</v>
      </c>
      <c r="K2847" s="7" t="s">
        <v>3355</v>
      </c>
      <c r="L2847" s="9">
        <v>44994</v>
      </c>
      <c r="M2847" s="13">
        <v>0.52060185185185182</v>
      </c>
      <c r="N2847" s="14">
        <v>204440003498598</v>
      </c>
      <c r="P2847" t="str">
        <f t="shared" si="44"/>
        <v/>
      </c>
    </row>
    <row r="2848" spans="1:16" x14ac:dyDescent="0.2">
      <c r="A2848" s="10">
        <v>45006</v>
      </c>
      <c r="C2848" s="7" t="s">
        <v>2</v>
      </c>
      <c r="D2848" s="7" t="s">
        <v>3389</v>
      </c>
      <c r="E2848" s="7" t="str">
        <f>IF(OR(D2848="", D2848="___"),"", LEFT(D2848,FIND(" &gt;",D2848)-1))</f>
        <v>Success</v>
      </c>
      <c r="F2848" s="7" t="str">
        <f>IF(OR(E2848="Success",E2848="Qualified Success"),"Current",IF(E2848="Failure",IF(RIGHT(D2848,6)="Future","Future",IF(RIGHT(D2848,10)="Irrelevant","Irrelevant","Current")),""))</f>
        <v>Current</v>
      </c>
      <c r="G2848" s="7" t="str">
        <f>IF(OR(ISBLANK(D2848),D2848="Unclassifiable &gt;"),"",IF(ISNUMBER(SEARCH("Utterance",D2848)),"Utterance",IF(ISNUMBER(SEARCH("Response",D2848)),"Response",IF(ISNUMBER(SEARCH("Interaction",D2848)),"Interaction",IF(ISNUMBER(SEARCH("System",D2848)),"System","")))))</f>
        <v/>
      </c>
      <c r="H2848" s="7" t="str">
        <f>IF(G2848="Utterance", IF(ISNUMBER(SEARCH("Unrecognized",D2848)), "Unrecognized", IF(ISNUMBER(SEARCH("Mismatched",D2848)), "Mismatched", IF(ISNUMBER(SEARCH("False Positive",D2848)), "False Positive", "Irrelevant"))), "")</f>
        <v/>
      </c>
      <c r="J2848" s="7" t="s">
        <v>3743</v>
      </c>
      <c r="K2848" s="7" t="s">
        <v>3355</v>
      </c>
      <c r="L2848" s="9">
        <v>44994</v>
      </c>
      <c r="M2848" s="13">
        <v>0.52099537037037036</v>
      </c>
      <c r="N2848" s="14">
        <v>204440003498598</v>
      </c>
      <c r="O2848" s="7">
        <f>IF(LEN(TRIM($A2848))=0,0,LEN($A2848)-LEN(SUBSTITUTE($A2848," ",""))+1)</f>
        <v>1</v>
      </c>
      <c r="P2848">
        <f t="shared" si="44"/>
        <v>3411</v>
      </c>
    </row>
    <row r="2849" spans="1:16" ht="224" x14ac:dyDescent="0.2">
      <c r="A2849" s="8" t="s">
        <v>3582</v>
      </c>
      <c r="C2849" s="7" t="s">
        <v>4</v>
      </c>
      <c r="K2849" s="7" t="s">
        <v>3355</v>
      </c>
      <c r="L2849" s="9">
        <v>44994</v>
      </c>
      <c r="M2849" s="13">
        <v>0.5210069444444444</v>
      </c>
      <c r="N2849" s="14">
        <v>204440003498598</v>
      </c>
      <c r="P2849" t="str">
        <f t="shared" si="44"/>
        <v/>
      </c>
    </row>
    <row r="2850" spans="1:16" ht="16" x14ac:dyDescent="0.2">
      <c r="A2850" s="8" t="s">
        <v>3120</v>
      </c>
      <c r="C2850" s="7" t="s">
        <v>2</v>
      </c>
      <c r="D2850" s="7" t="s">
        <v>3389</v>
      </c>
      <c r="E2850" s="7" t="str">
        <f>IF(OR(D2850="", D2850="___"),"", LEFT(D2850,FIND(" &gt;",D2850)-1))</f>
        <v>Success</v>
      </c>
      <c r="F2850" s="7" t="str">
        <f>IF(OR(E2850="Success",E2850="Qualified Success"),"Current",IF(E2850="Failure",IF(RIGHT(D2850,6)="Future","Future",IF(RIGHT(D2850,10)="Irrelevant","Irrelevant","Current")),""))</f>
        <v>Current</v>
      </c>
      <c r="G2850" s="7" t="str">
        <f>IF(OR(ISBLANK(D2850),D2850="Unclassifiable &gt;"),"",IF(ISNUMBER(SEARCH("Utterance",D2850)),"Utterance",IF(ISNUMBER(SEARCH("Response",D2850)),"Response",IF(ISNUMBER(SEARCH("Interaction",D2850)),"Interaction",IF(ISNUMBER(SEARCH("System",D2850)),"System","")))))</f>
        <v/>
      </c>
      <c r="H2850" s="7" t="str">
        <f>IF(G2850="Utterance", IF(ISNUMBER(SEARCH("Unrecognized",D2850)), "Unrecognized", IF(ISNUMBER(SEARCH("Mismatched",D2850)), "Mismatched", IF(ISNUMBER(SEARCH("False Positive",D2850)), "False Positive", "Irrelevant"))), "")</f>
        <v/>
      </c>
      <c r="J2850" s="7" t="s">
        <v>3755</v>
      </c>
      <c r="K2850" s="7" t="s">
        <v>3355</v>
      </c>
      <c r="L2850" s="9">
        <v>44994</v>
      </c>
      <c r="M2850" s="13">
        <v>0.52504629629629629</v>
      </c>
      <c r="N2850" s="14">
        <v>513002466211425</v>
      </c>
      <c r="O2850" s="7">
        <f>IF(LEN(TRIM($A2850))=0,0,LEN($A2850)-LEN(SUBSTITUTE($A2850," ",""))+1)</f>
        <v>4</v>
      </c>
      <c r="P2850">
        <f t="shared" si="44"/>
        <v>3411</v>
      </c>
    </row>
    <row r="2851" spans="1:16" ht="112" x14ac:dyDescent="0.2">
      <c r="A2851" s="8" t="s">
        <v>3121</v>
      </c>
      <c r="C2851" s="7" t="s">
        <v>4</v>
      </c>
      <c r="K2851" s="7" t="s">
        <v>3355</v>
      </c>
      <c r="L2851" s="9">
        <v>44994</v>
      </c>
      <c r="M2851" s="13">
        <v>0.52508101851851852</v>
      </c>
      <c r="N2851" s="14">
        <v>513002466211425</v>
      </c>
      <c r="P2851" t="str">
        <f t="shared" si="44"/>
        <v/>
      </c>
    </row>
    <row r="2852" spans="1:16" ht="16" x14ac:dyDescent="0.2">
      <c r="A2852" s="8" t="s">
        <v>380</v>
      </c>
      <c r="C2852" s="7" t="s">
        <v>2</v>
      </c>
      <c r="D2852" s="7" t="s">
        <v>3389</v>
      </c>
      <c r="E2852" s="7" t="str">
        <f>IF(OR(D2852="", D2852="___"),"", LEFT(D2852,FIND(" &gt;",D2852)-1))</f>
        <v>Success</v>
      </c>
      <c r="F2852" s="7" t="str">
        <f>IF(OR(E2852="Success",E2852="Qualified Success"),"Current",IF(E2852="Failure",IF(RIGHT(D2852,6)="Future","Future",IF(RIGHT(D2852,10)="Irrelevant","Irrelevant","Current")),""))</f>
        <v>Current</v>
      </c>
      <c r="G2852" s="7" t="str">
        <f>IF(OR(ISBLANK(D2852),D2852="Unclassifiable &gt;"),"",IF(ISNUMBER(SEARCH("Utterance",D2852)),"Utterance",IF(ISNUMBER(SEARCH("Response",D2852)),"Response",IF(ISNUMBER(SEARCH("Interaction",D2852)),"Interaction",IF(ISNUMBER(SEARCH("System",D2852)),"System","")))))</f>
        <v/>
      </c>
      <c r="H2852" s="7" t="str">
        <f>IF(G2852="Utterance", IF(ISNUMBER(SEARCH("Unrecognized",D2852)), "Unrecognized", IF(ISNUMBER(SEARCH("Mismatched",D2852)), "Mismatched", IF(ISNUMBER(SEARCH("False Positive",D2852)), "False Positive", "Irrelevant"))), "")</f>
        <v/>
      </c>
      <c r="J2852" s="7" t="s">
        <v>3756</v>
      </c>
      <c r="K2852" s="7" t="s">
        <v>3355</v>
      </c>
      <c r="L2852" s="9">
        <v>44994</v>
      </c>
      <c r="M2852" s="13">
        <v>0.52596064814814814</v>
      </c>
      <c r="N2852" s="14">
        <v>204440003541773</v>
      </c>
      <c r="O2852" s="7">
        <f>IF(LEN(TRIM($A2852))=0,0,LEN($A2852)-LEN(SUBSTITUTE($A2852," ",""))+1)</f>
        <v>4</v>
      </c>
      <c r="P2852">
        <f t="shared" si="44"/>
        <v>3411</v>
      </c>
    </row>
    <row r="2853" spans="1:16" ht="144" x14ac:dyDescent="0.2">
      <c r="A2853" s="8" t="s">
        <v>2738</v>
      </c>
      <c r="C2853" s="7" t="s">
        <v>4</v>
      </c>
      <c r="K2853" s="7" t="s">
        <v>3355</v>
      </c>
      <c r="L2853" s="9">
        <v>44994</v>
      </c>
      <c r="M2853" s="13">
        <v>0.52596064814814814</v>
      </c>
      <c r="N2853" s="14">
        <v>204440003541773</v>
      </c>
      <c r="P2853" t="str">
        <f t="shared" si="44"/>
        <v/>
      </c>
    </row>
    <row r="2854" spans="1:16" ht="16" x14ac:dyDescent="0.2">
      <c r="A2854" s="8" t="s">
        <v>2670</v>
      </c>
      <c r="C2854" s="7" t="s">
        <v>2</v>
      </c>
      <c r="D2854" s="7" t="s">
        <v>3391</v>
      </c>
      <c r="E2854" s="7" t="str">
        <f>IF(OR(D2854="", D2854="___"),"", LEFT(D2854,FIND(" &gt;",D2854)-1))</f>
        <v>Failure</v>
      </c>
      <c r="F2854" s="7" t="str">
        <f>IF(OR(E2854="Success",E2854="Qualified Success"),"Current",IF(E2854="Failure",IF(RIGHT(D2854,6)="Future","Future",IF(RIGHT(D2854,10)="Irrelevant","Irrelevant","Current")),""))</f>
        <v>Current</v>
      </c>
      <c r="G2854" s="7" t="str">
        <f>IF(OR(ISBLANK(D2854),D2854="Unclassifiable &gt;"),"",IF(ISNUMBER(SEARCH("Utterance",D2854)),"Utterance",IF(ISNUMBER(SEARCH("Response",D2854)),"Response",IF(ISNUMBER(SEARCH("Interaction",D2854)),"Interaction",IF(ISNUMBER(SEARCH("System",D2854)),"System","")))))</f>
        <v>Utterance</v>
      </c>
      <c r="H2854" s="7" t="str">
        <f>IF(G2854="Utterance", IF(ISNUMBER(SEARCH("Unrecognized",D2854)), "Unrecognized", IF(ISNUMBER(SEARCH("Mismatched",D2854)), "Mismatched", IF(ISNUMBER(SEARCH("False Positive",D2854)), "False Positive", "Irrelevant"))), "")</f>
        <v>Mismatched</v>
      </c>
      <c r="J2854" s="7" t="s">
        <v>3751</v>
      </c>
      <c r="K2854" s="7" t="s">
        <v>3355</v>
      </c>
      <c r="L2854" s="9">
        <v>44994</v>
      </c>
      <c r="M2854" s="13">
        <v>0.52601851851851855</v>
      </c>
      <c r="N2854" s="14">
        <v>204440003539194</v>
      </c>
      <c r="O2854" s="7">
        <f>IF(LEN(TRIM($A2854))=0,0,LEN($A2854)-LEN(SUBSTITUTE($A2854," ",""))+1)</f>
        <v>2</v>
      </c>
      <c r="P2854">
        <f t="shared" si="44"/>
        <v>705</v>
      </c>
    </row>
    <row r="2855" spans="1:16" ht="160" x14ac:dyDescent="0.2">
      <c r="A2855" s="8" t="s">
        <v>366</v>
      </c>
      <c r="C2855" s="7" t="s">
        <v>4</v>
      </c>
      <c r="K2855" s="7" t="s">
        <v>3355</v>
      </c>
      <c r="L2855" s="9">
        <v>44994</v>
      </c>
      <c r="M2855" s="13">
        <v>0.52601851851851855</v>
      </c>
      <c r="N2855" s="14">
        <v>204440003539194</v>
      </c>
      <c r="P2855" t="str">
        <f t="shared" si="44"/>
        <v/>
      </c>
    </row>
    <row r="2856" spans="1:16" ht="16" x14ac:dyDescent="0.2">
      <c r="A2856" s="8" t="s">
        <v>269</v>
      </c>
      <c r="B2856" s="7" t="s">
        <v>3487</v>
      </c>
      <c r="C2856" s="7" t="s">
        <v>2</v>
      </c>
      <c r="D2856" s="7" t="s">
        <v>3389</v>
      </c>
      <c r="E2856" s="7" t="str">
        <f>IF(OR(D2856="", D2856="___"),"", LEFT(D2856,FIND(" &gt;",D2856)-1))</f>
        <v>Success</v>
      </c>
      <c r="F2856" s="7" t="str">
        <f>IF(OR(E2856="Success",E2856="Qualified Success"),"Current",IF(E2856="Failure",IF(RIGHT(D2856,6)="Future","Future",IF(RIGHT(D2856,10)="Irrelevant","Irrelevant","Current")),""))</f>
        <v>Current</v>
      </c>
      <c r="G2856" s="7" t="str">
        <f>IF(OR(ISBLANK(D2856),D2856="Unclassifiable &gt;"),"",IF(ISNUMBER(SEARCH("Utterance",D2856)),"Utterance",IF(ISNUMBER(SEARCH("Response",D2856)),"Response",IF(ISNUMBER(SEARCH("Interaction",D2856)),"Interaction",IF(ISNUMBER(SEARCH("System",D2856)),"System","")))))</f>
        <v/>
      </c>
      <c r="H2856" s="7" t="str">
        <f>IF(G2856="Utterance", IF(ISNUMBER(SEARCH("Unrecognized",D2856)), "Unrecognized", IF(ISNUMBER(SEARCH("Mismatched",D2856)), "Mismatched", IF(ISNUMBER(SEARCH("False Positive",D2856)), "False Positive", "Irrelevant"))), "")</f>
        <v/>
      </c>
      <c r="J2856" s="7" t="s">
        <v>3428</v>
      </c>
      <c r="K2856" s="7" t="s">
        <v>3355</v>
      </c>
      <c r="L2856" s="9">
        <v>44994</v>
      </c>
      <c r="M2856" s="13">
        <v>0.52656249999999993</v>
      </c>
      <c r="N2856" s="14">
        <v>202000578457503</v>
      </c>
      <c r="O2856" s="7">
        <f>IF(LEN(TRIM($A2856))=0,0,LEN($A2856)-LEN(SUBSTITUTE($A2856," ",""))+1)</f>
        <v>3</v>
      </c>
      <c r="P2856">
        <f t="shared" si="44"/>
        <v>3411</v>
      </c>
    </row>
    <row r="2857" spans="1:16" ht="64" x14ac:dyDescent="0.2">
      <c r="A2857" s="8" t="s">
        <v>270</v>
      </c>
      <c r="C2857" s="7" t="s">
        <v>4</v>
      </c>
      <c r="K2857" s="7" t="s">
        <v>3355</v>
      </c>
      <c r="L2857" s="9">
        <v>44994</v>
      </c>
      <c r="M2857" s="13">
        <v>0.52656249999999993</v>
      </c>
      <c r="N2857" s="14">
        <v>202000578457503</v>
      </c>
      <c r="P2857" t="str">
        <f t="shared" si="44"/>
        <v/>
      </c>
    </row>
    <row r="2858" spans="1:16" ht="16" x14ac:dyDescent="0.2">
      <c r="A2858" s="8" t="s">
        <v>259</v>
      </c>
      <c r="B2858" s="7" t="s">
        <v>3487</v>
      </c>
      <c r="C2858" s="7" t="s">
        <v>2</v>
      </c>
      <c r="D2858" s="7" t="s">
        <v>3389</v>
      </c>
      <c r="E2858" s="7" t="str">
        <f>IF(OR(D2858="", D2858="___"),"", LEFT(D2858,FIND(" &gt;",D2858)-1))</f>
        <v>Success</v>
      </c>
      <c r="F2858" s="7" t="str">
        <f>IF(OR(E2858="Success",E2858="Qualified Success"),"Current",IF(E2858="Failure",IF(RIGHT(D2858,6)="Future","Future",IF(RIGHT(D2858,10)="Irrelevant","Irrelevant","Current")),""))</f>
        <v>Current</v>
      </c>
      <c r="G2858" s="7" t="str">
        <f>IF(OR(ISBLANK(D2858),D2858="Unclassifiable &gt;"),"",IF(ISNUMBER(SEARCH("Utterance",D2858)),"Utterance",IF(ISNUMBER(SEARCH("Response",D2858)),"Response",IF(ISNUMBER(SEARCH("Interaction",D2858)),"Interaction",IF(ISNUMBER(SEARCH("System",D2858)),"System","")))))</f>
        <v/>
      </c>
      <c r="H2858" s="7" t="str">
        <f>IF(G2858="Utterance", IF(ISNUMBER(SEARCH("Unrecognized",D2858)), "Unrecognized", IF(ISNUMBER(SEARCH("Mismatched",D2858)), "Mismatched", IF(ISNUMBER(SEARCH("False Positive",D2858)), "False Positive", "Irrelevant"))), "")</f>
        <v/>
      </c>
      <c r="J2858" s="7" t="s">
        <v>3743</v>
      </c>
      <c r="K2858" s="7" t="s">
        <v>3355</v>
      </c>
      <c r="L2858" s="9">
        <v>44994</v>
      </c>
      <c r="M2858" s="13">
        <v>0.52673611111111118</v>
      </c>
      <c r="N2858" s="14">
        <v>204440003492660</v>
      </c>
      <c r="O2858" s="7">
        <f>IF(LEN(TRIM($A2858))=0,0,LEN($A2858)-LEN(SUBSTITUTE($A2858," ",""))+1)</f>
        <v>4</v>
      </c>
      <c r="P2858">
        <f t="shared" si="44"/>
        <v>3411</v>
      </c>
    </row>
    <row r="2859" spans="1:16" ht="224" x14ac:dyDescent="0.2">
      <c r="A2859" s="8" t="s">
        <v>3583</v>
      </c>
      <c r="C2859" s="7" t="s">
        <v>4</v>
      </c>
      <c r="K2859" s="7" t="s">
        <v>3355</v>
      </c>
      <c r="L2859" s="9">
        <v>44994</v>
      </c>
      <c r="M2859" s="13">
        <v>0.52674768518518522</v>
      </c>
      <c r="N2859" s="14">
        <v>204440003492660</v>
      </c>
      <c r="P2859" t="str">
        <f t="shared" si="44"/>
        <v/>
      </c>
    </row>
    <row r="2860" spans="1:16" ht="16" x14ac:dyDescent="0.2">
      <c r="A2860" s="8" t="s">
        <v>445</v>
      </c>
      <c r="C2860" s="7" t="s">
        <v>2</v>
      </c>
      <c r="D2860" s="7" t="s">
        <v>3389</v>
      </c>
      <c r="E2860" s="7" t="str">
        <f>IF(OR(D2860="", D2860="___"),"", LEFT(D2860,FIND(" &gt;",D2860)-1))</f>
        <v>Success</v>
      </c>
      <c r="F2860" s="7" t="str">
        <f>IF(OR(E2860="Success",E2860="Qualified Success"),"Current",IF(E2860="Failure",IF(RIGHT(D2860,6)="Future","Future",IF(RIGHT(D2860,10)="Irrelevant","Irrelevant","Current")),""))</f>
        <v>Current</v>
      </c>
      <c r="G2860" s="7" t="str">
        <f>IF(OR(ISBLANK(D2860),D2860="Unclassifiable &gt;"),"",IF(ISNUMBER(SEARCH("Utterance",D2860)),"Utterance",IF(ISNUMBER(SEARCH("Response",D2860)),"Response",IF(ISNUMBER(SEARCH("Interaction",D2860)),"Interaction",IF(ISNUMBER(SEARCH("System",D2860)),"System","")))))</f>
        <v/>
      </c>
      <c r="H2860" s="7" t="str">
        <f>IF(G2860="Utterance", IF(ISNUMBER(SEARCH("Unrecognized",D2860)), "Unrecognized", IF(ISNUMBER(SEARCH("Mismatched",D2860)), "Mismatched", IF(ISNUMBER(SEARCH("False Positive",D2860)), "False Positive", "Irrelevant"))), "")</f>
        <v/>
      </c>
      <c r="J2860" s="7" t="s">
        <v>3743</v>
      </c>
      <c r="K2860" s="7" t="s">
        <v>3355</v>
      </c>
      <c r="L2860" s="9">
        <v>44994</v>
      </c>
      <c r="M2860" s="13">
        <v>0.52695601851851859</v>
      </c>
      <c r="N2860" s="14">
        <v>204440003492660</v>
      </c>
      <c r="O2860" s="7">
        <f>IF(LEN(TRIM($A2860))=0,0,LEN($A2860)-LEN(SUBSTITUTE($A2860," ",""))+1)</f>
        <v>3</v>
      </c>
      <c r="P2860">
        <f t="shared" si="44"/>
        <v>3411</v>
      </c>
    </row>
    <row r="2861" spans="1:16" ht="160" x14ac:dyDescent="0.2">
      <c r="A2861" s="8" t="s">
        <v>2040</v>
      </c>
      <c r="C2861" s="7" t="s">
        <v>4</v>
      </c>
      <c r="K2861" s="7" t="s">
        <v>3355</v>
      </c>
      <c r="L2861" s="9">
        <v>44994</v>
      </c>
      <c r="M2861" s="13">
        <v>0.52695601851851859</v>
      </c>
      <c r="N2861" s="14">
        <v>204440003492660</v>
      </c>
      <c r="P2861" t="str">
        <f t="shared" si="44"/>
        <v/>
      </c>
    </row>
    <row r="2862" spans="1:16" ht="16" x14ac:dyDescent="0.2">
      <c r="A2862" s="8" t="s">
        <v>444</v>
      </c>
      <c r="C2862" s="7" t="s">
        <v>2</v>
      </c>
      <c r="D2862" s="7" t="s">
        <v>3389</v>
      </c>
      <c r="E2862" s="7" t="str">
        <f>IF(OR(D2862="", D2862="___"),"", LEFT(D2862,FIND(" &gt;",D2862)-1))</f>
        <v>Success</v>
      </c>
      <c r="F2862" s="7" t="str">
        <f>IF(OR(E2862="Success",E2862="Qualified Success"),"Current",IF(E2862="Failure",IF(RIGHT(D2862,6)="Future","Future",IF(RIGHT(D2862,10)="Irrelevant","Irrelevant","Current")),""))</f>
        <v>Current</v>
      </c>
      <c r="G2862" s="7" t="str">
        <f>IF(OR(ISBLANK(D2862),D2862="Unclassifiable &gt;"),"",IF(ISNUMBER(SEARCH("Utterance",D2862)),"Utterance",IF(ISNUMBER(SEARCH("Response",D2862)),"Response",IF(ISNUMBER(SEARCH("Interaction",D2862)),"Interaction",IF(ISNUMBER(SEARCH("System",D2862)),"System","")))))</f>
        <v/>
      </c>
      <c r="H2862" s="7" t="str">
        <f>IF(G2862="Utterance", IF(ISNUMBER(SEARCH("Unrecognized",D2862)), "Unrecognized", IF(ISNUMBER(SEARCH("Mismatched",D2862)), "Mismatched", IF(ISNUMBER(SEARCH("False Positive",D2862)), "False Positive", "Irrelevant"))), "")</f>
        <v/>
      </c>
      <c r="J2862" s="7" t="s">
        <v>3743</v>
      </c>
      <c r="K2862" s="7" t="s">
        <v>3355</v>
      </c>
      <c r="L2862" s="9">
        <v>44994</v>
      </c>
      <c r="M2862" s="13">
        <v>0.52702546296296293</v>
      </c>
      <c r="N2862" s="14">
        <v>204440003492660</v>
      </c>
      <c r="O2862" s="7">
        <f>IF(LEN(TRIM($A2862))=0,0,LEN($A2862)-LEN(SUBSTITUTE($A2862," ",""))+1)</f>
        <v>6</v>
      </c>
      <c r="P2862">
        <f t="shared" si="44"/>
        <v>3411</v>
      </c>
    </row>
    <row r="2863" spans="1:16" ht="208" x14ac:dyDescent="0.2">
      <c r="A2863" s="8" t="s">
        <v>3584</v>
      </c>
      <c r="C2863" s="7" t="s">
        <v>4</v>
      </c>
      <c r="K2863" s="7" t="s">
        <v>3355</v>
      </c>
      <c r="L2863" s="9">
        <v>44994</v>
      </c>
      <c r="M2863" s="13">
        <v>0.52702546296296293</v>
      </c>
      <c r="N2863" s="14">
        <v>204440003492660</v>
      </c>
      <c r="P2863" t="str">
        <f t="shared" si="44"/>
        <v/>
      </c>
    </row>
    <row r="2864" spans="1:16" ht="16" x14ac:dyDescent="0.2">
      <c r="A2864" s="8" t="s">
        <v>2949</v>
      </c>
      <c r="C2864" s="7" t="s">
        <v>2</v>
      </c>
      <c r="D2864" s="7" t="s">
        <v>3389</v>
      </c>
      <c r="E2864" s="7" t="str">
        <f>IF(OR(D2864="", D2864="___"),"", LEFT(D2864,FIND(" &gt;",D2864)-1))</f>
        <v>Success</v>
      </c>
      <c r="F2864" s="7" t="str">
        <f>IF(OR(E2864="Success",E2864="Qualified Success"),"Current",IF(E2864="Failure",IF(RIGHT(D2864,6)="Future","Future",IF(RIGHT(D2864,10)="Irrelevant","Irrelevant","Current")),""))</f>
        <v>Current</v>
      </c>
      <c r="G2864" s="7" t="str">
        <f>IF(OR(ISBLANK(D2864),D2864="Unclassifiable &gt;"),"",IF(ISNUMBER(SEARCH("Utterance",D2864)),"Utterance",IF(ISNUMBER(SEARCH("Response",D2864)),"Response",IF(ISNUMBER(SEARCH("Interaction",D2864)),"Interaction",IF(ISNUMBER(SEARCH("System",D2864)),"System","")))))</f>
        <v/>
      </c>
      <c r="H2864" s="7" t="str">
        <f>IF(G2864="Utterance", IF(ISNUMBER(SEARCH("Unrecognized",D2864)), "Unrecognized", IF(ISNUMBER(SEARCH("Mismatched",D2864)), "Mismatched", IF(ISNUMBER(SEARCH("False Positive",D2864)), "False Positive", "Irrelevant"))), "")</f>
        <v/>
      </c>
      <c r="J2864" s="7" t="s">
        <v>213</v>
      </c>
      <c r="K2864" s="7" t="s">
        <v>3355</v>
      </c>
      <c r="L2864" s="9">
        <v>44994</v>
      </c>
      <c r="M2864" s="13">
        <v>0.52708333333333335</v>
      </c>
      <c r="N2864" s="14">
        <v>202000578457503</v>
      </c>
      <c r="O2864" s="7">
        <f>IF(LEN(TRIM($A2864))=0,0,LEN($A2864)-LEN(SUBSTITUTE($A2864," ",""))+1)</f>
        <v>6</v>
      </c>
      <c r="P2864">
        <f t="shared" si="44"/>
        <v>3411</v>
      </c>
    </row>
    <row r="2865" spans="1:16" ht="128" x14ac:dyDescent="0.2">
      <c r="A2865" s="8" t="s">
        <v>698</v>
      </c>
      <c r="C2865" s="7" t="s">
        <v>4</v>
      </c>
      <c r="K2865" s="7" t="s">
        <v>3355</v>
      </c>
      <c r="L2865" s="9">
        <v>44994</v>
      </c>
      <c r="M2865" s="13">
        <v>0.52708333333333335</v>
      </c>
      <c r="N2865" s="14">
        <v>202000578457503</v>
      </c>
      <c r="P2865" t="str">
        <f t="shared" si="44"/>
        <v/>
      </c>
    </row>
    <row r="2866" spans="1:16" ht="16" x14ac:dyDescent="0.2">
      <c r="A2866" s="8" t="s">
        <v>223</v>
      </c>
      <c r="B2866" s="7" t="s">
        <v>3487</v>
      </c>
      <c r="C2866" s="7" t="s">
        <v>2</v>
      </c>
      <c r="D2866" s="7" t="s">
        <v>3389</v>
      </c>
      <c r="E2866" s="7" t="str">
        <f>IF(OR(D2866="", D2866="___"),"", LEFT(D2866,FIND(" &gt;",D2866)-1))</f>
        <v>Success</v>
      </c>
      <c r="F2866" s="7" t="str">
        <f>IF(OR(E2866="Success",E2866="Qualified Success"),"Current",IF(E2866="Failure",IF(RIGHT(D2866,6)="Future","Future",IF(RIGHT(D2866,10)="Irrelevant","Irrelevant","Current")),""))</f>
        <v>Current</v>
      </c>
      <c r="G2866" s="7" t="str">
        <f>IF(OR(ISBLANK(D2866),D2866="Unclassifiable &gt;"),"",IF(ISNUMBER(SEARCH("Utterance",D2866)),"Utterance",IF(ISNUMBER(SEARCH("Response",D2866)),"Response",IF(ISNUMBER(SEARCH("Interaction",D2866)),"Interaction",IF(ISNUMBER(SEARCH("System",D2866)),"System","")))))</f>
        <v/>
      </c>
      <c r="H2866" s="7" t="str">
        <f>IF(G2866="Utterance", IF(ISNUMBER(SEARCH("Unrecognized",D2866)), "Unrecognized", IF(ISNUMBER(SEARCH("Mismatched",D2866)), "Mismatched", IF(ISNUMBER(SEARCH("False Positive",D2866)), "False Positive", "Irrelevant"))), "")</f>
        <v/>
      </c>
      <c r="J2866" s="7" t="s">
        <v>3744</v>
      </c>
      <c r="K2866" s="7" t="s">
        <v>3355</v>
      </c>
      <c r="L2866" s="9">
        <v>44994</v>
      </c>
      <c r="M2866" s="13">
        <v>0.52940972222222216</v>
      </c>
      <c r="N2866" s="14">
        <v>202000010532619</v>
      </c>
      <c r="O2866" s="7">
        <f>IF(LEN(TRIM($A2866))=0,0,LEN($A2866)-LEN(SUBSTITUTE($A2866," ",""))+1)</f>
        <v>3</v>
      </c>
      <c r="P2866">
        <f t="shared" si="44"/>
        <v>3411</v>
      </c>
    </row>
    <row r="2867" spans="1:16" ht="128" x14ac:dyDescent="0.2">
      <c r="A2867" s="8" t="s">
        <v>1839</v>
      </c>
      <c r="C2867" s="7" t="s">
        <v>4</v>
      </c>
      <c r="K2867" s="7" t="s">
        <v>3355</v>
      </c>
      <c r="L2867" s="9">
        <v>44994</v>
      </c>
      <c r="M2867" s="13">
        <v>0.52940972222222216</v>
      </c>
      <c r="N2867" s="14">
        <v>202000010532619</v>
      </c>
      <c r="P2867" t="str">
        <f t="shared" si="44"/>
        <v/>
      </c>
    </row>
    <row r="2868" spans="1:16" ht="16" x14ac:dyDescent="0.2">
      <c r="A2868" s="8" t="s">
        <v>259</v>
      </c>
      <c r="B2868" s="7" t="s">
        <v>3487</v>
      </c>
      <c r="C2868" s="7" t="s">
        <v>2</v>
      </c>
      <c r="D2868" s="7" t="s">
        <v>3389</v>
      </c>
      <c r="E2868" s="7" t="str">
        <f>IF(OR(D2868="", D2868="___"),"", LEFT(D2868,FIND(" &gt;",D2868)-1))</f>
        <v>Success</v>
      </c>
      <c r="F2868" s="7" t="str">
        <f>IF(OR(E2868="Success",E2868="Qualified Success"),"Current",IF(E2868="Failure",IF(RIGHT(D2868,6)="Future","Future",IF(RIGHT(D2868,10)="Irrelevant","Irrelevant","Current")),""))</f>
        <v>Current</v>
      </c>
      <c r="G2868" s="7" t="str">
        <f>IF(OR(ISBLANK(D2868),D2868="Unclassifiable &gt;"),"",IF(ISNUMBER(SEARCH("Utterance",D2868)),"Utterance",IF(ISNUMBER(SEARCH("Response",D2868)),"Response",IF(ISNUMBER(SEARCH("Interaction",D2868)),"Interaction",IF(ISNUMBER(SEARCH("System",D2868)),"System","")))))</f>
        <v/>
      </c>
      <c r="H2868" s="7" t="str">
        <f>IF(G2868="Utterance", IF(ISNUMBER(SEARCH("Unrecognized",D2868)), "Unrecognized", IF(ISNUMBER(SEARCH("Mismatched",D2868)), "Mismatched", IF(ISNUMBER(SEARCH("False Positive",D2868)), "False Positive", "Irrelevant"))), "")</f>
        <v/>
      </c>
      <c r="J2868" s="7" t="s">
        <v>3743</v>
      </c>
      <c r="K2868" s="7" t="s">
        <v>3355</v>
      </c>
      <c r="L2868" s="9">
        <v>44994</v>
      </c>
      <c r="M2868" s="13">
        <v>0.52961805555555552</v>
      </c>
      <c r="N2868" s="14">
        <v>204440003492660</v>
      </c>
      <c r="O2868" s="7">
        <f>IF(LEN(TRIM($A2868))=0,0,LEN($A2868)-LEN(SUBSTITUTE($A2868," ",""))+1)</f>
        <v>4</v>
      </c>
      <c r="P2868">
        <f t="shared" si="44"/>
        <v>3411</v>
      </c>
    </row>
    <row r="2869" spans="1:16" ht="224" x14ac:dyDescent="0.2">
      <c r="A2869" s="8" t="s">
        <v>3583</v>
      </c>
      <c r="C2869" s="7" t="s">
        <v>4</v>
      </c>
      <c r="K2869" s="7" t="s">
        <v>3355</v>
      </c>
      <c r="L2869" s="9">
        <v>44994</v>
      </c>
      <c r="M2869" s="13">
        <v>0.52962962962962956</v>
      </c>
      <c r="N2869" s="14">
        <v>204440003492660</v>
      </c>
      <c r="P2869" t="str">
        <f t="shared" si="44"/>
        <v/>
      </c>
    </row>
    <row r="2870" spans="1:16" ht="16" x14ac:dyDescent="0.2">
      <c r="A2870" s="8" t="s">
        <v>260</v>
      </c>
      <c r="C2870" s="7" t="s">
        <v>2</v>
      </c>
      <c r="D2870" s="7" t="s">
        <v>3389</v>
      </c>
      <c r="E2870" s="7" t="str">
        <f>IF(OR(D2870="", D2870="___"),"", LEFT(D2870,FIND(" &gt;",D2870)-1))</f>
        <v>Success</v>
      </c>
      <c r="F2870" s="7" t="str">
        <f>IF(OR(E2870="Success",E2870="Qualified Success"),"Current",IF(E2870="Failure",IF(RIGHT(D2870,6)="Future","Future",IF(RIGHT(D2870,10)="Irrelevant","Irrelevant","Current")),""))</f>
        <v>Current</v>
      </c>
      <c r="G2870" s="7" t="str">
        <f>IF(OR(ISBLANK(D2870),D2870="Unclassifiable &gt;"),"",IF(ISNUMBER(SEARCH("Utterance",D2870)),"Utterance",IF(ISNUMBER(SEARCH("Response",D2870)),"Response",IF(ISNUMBER(SEARCH("Interaction",D2870)),"Interaction",IF(ISNUMBER(SEARCH("System",D2870)),"System","")))))</f>
        <v/>
      </c>
      <c r="H2870" s="7" t="str">
        <f>IF(G2870="Utterance", IF(ISNUMBER(SEARCH("Unrecognized",D2870)), "Unrecognized", IF(ISNUMBER(SEARCH("Mismatched",D2870)), "Mismatched", IF(ISNUMBER(SEARCH("False Positive",D2870)), "False Positive", "Irrelevant"))), "")</f>
        <v/>
      </c>
      <c r="J2870" s="7" t="s">
        <v>3743</v>
      </c>
      <c r="K2870" s="7" t="s">
        <v>3355</v>
      </c>
      <c r="L2870" s="9">
        <v>44994</v>
      </c>
      <c r="M2870" s="13">
        <v>0.52968749999999998</v>
      </c>
      <c r="N2870" s="14">
        <v>204440003492660</v>
      </c>
      <c r="O2870" s="7">
        <f>IF(LEN(TRIM($A2870))=0,0,LEN($A2870)-LEN(SUBSTITUTE($A2870," ",""))+1)</f>
        <v>6</v>
      </c>
      <c r="P2870">
        <f t="shared" si="44"/>
        <v>3411</v>
      </c>
    </row>
    <row r="2871" spans="1:16" ht="48" x14ac:dyDescent="0.2">
      <c r="A2871" s="8" t="s">
        <v>261</v>
      </c>
      <c r="C2871" s="7" t="s">
        <v>4</v>
      </c>
      <c r="K2871" s="7" t="s">
        <v>3355</v>
      </c>
      <c r="L2871" s="9">
        <v>44994</v>
      </c>
      <c r="M2871" s="13">
        <v>0.52968749999999998</v>
      </c>
      <c r="N2871" s="14">
        <v>204440003492660</v>
      </c>
      <c r="P2871" t="str">
        <f t="shared" si="44"/>
        <v/>
      </c>
    </row>
    <row r="2872" spans="1:16" ht="16" x14ac:dyDescent="0.2">
      <c r="A2872" s="8" t="s">
        <v>263</v>
      </c>
      <c r="C2872" s="7" t="s">
        <v>2</v>
      </c>
      <c r="D2872" s="7" t="s">
        <v>3389</v>
      </c>
      <c r="E2872" s="7" t="str">
        <f>IF(OR(D2872="", D2872="___"),"", LEFT(D2872,FIND(" &gt;",D2872)-1))</f>
        <v>Success</v>
      </c>
      <c r="F2872" s="7" t="str">
        <f>IF(OR(E2872="Success",E2872="Qualified Success"),"Current",IF(E2872="Failure",IF(RIGHT(D2872,6)="Future","Future",IF(RIGHT(D2872,10)="Irrelevant","Irrelevant","Current")),""))</f>
        <v>Current</v>
      </c>
      <c r="G2872" s="7" t="str">
        <f>IF(OR(ISBLANK(D2872),D2872="Unclassifiable &gt;"),"",IF(ISNUMBER(SEARCH("Utterance",D2872)),"Utterance",IF(ISNUMBER(SEARCH("Response",D2872)),"Response",IF(ISNUMBER(SEARCH("Interaction",D2872)),"Interaction",IF(ISNUMBER(SEARCH("System",D2872)),"System","")))))</f>
        <v/>
      </c>
      <c r="H2872" s="7" t="str">
        <f>IF(G2872="Utterance", IF(ISNUMBER(SEARCH("Unrecognized",D2872)), "Unrecognized", IF(ISNUMBER(SEARCH("Mismatched",D2872)), "Mismatched", IF(ISNUMBER(SEARCH("False Positive",D2872)), "False Positive", "Irrelevant"))), "")</f>
        <v/>
      </c>
      <c r="J2872" s="7" t="s">
        <v>3453</v>
      </c>
      <c r="K2872" s="7" t="s">
        <v>3355</v>
      </c>
      <c r="L2872" s="9">
        <v>44994</v>
      </c>
      <c r="M2872" s="13">
        <v>0.52971064814814817</v>
      </c>
      <c r="N2872" s="14">
        <v>204440003492660</v>
      </c>
      <c r="O2872" s="7">
        <f>IF(LEN(TRIM($A2872))=0,0,LEN($A2872)-LEN(SUBSTITUTE($A2872," ",""))+1)</f>
        <v>2</v>
      </c>
      <c r="P2872">
        <f t="shared" si="44"/>
        <v>3411</v>
      </c>
    </row>
    <row r="2873" spans="1:16" ht="16" x14ac:dyDescent="0.2">
      <c r="A2873" s="8" t="s">
        <v>264</v>
      </c>
      <c r="C2873" s="7" t="s">
        <v>4</v>
      </c>
      <c r="K2873" s="7" t="s">
        <v>3355</v>
      </c>
      <c r="L2873" s="9">
        <v>44994</v>
      </c>
      <c r="M2873" s="13">
        <v>0.52971064814814817</v>
      </c>
      <c r="N2873" s="14">
        <v>204440003492660</v>
      </c>
      <c r="P2873" t="str">
        <f t="shared" si="44"/>
        <v/>
      </c>
    </row>
    <row r="2874" spans="1:16" ht="16" x14ac:dyDescent="0.2">
      <c r="A2874" s="8" t="s">
        <v>259</v>
      </c>
      <c r="B2874" s="7" t="s">
        <v>3487</v>
      </c>
      <c r="C2874" s="7" t="s">
        <v>2</v>
      </c>
      <c r="D2874" s="7" t="s">
        <v>3389</v>
      </c>
      <c r="E2874" s="7" t="str">
        <f>IF(OR(D2874="", D2874="___"),"", LEFT(D2874,FIND(" &gt;",D2874)-1))</f>
        <v>Success</v>
      </c>
      <c r="F2874" s="7" t="str">
        <f>IF(OR(E2874="Success",E2874="Qualified Success"),"Current",IF(E2874="Failure",IF(RIGHT(D2874,6)="Future","Future",IF(RIGHT(D2874,10)="Irrelevant","Irrelevant","Current")),""))</f>
        <v>Current</v>
      </c>
      <c r="G2874" s="7" t="str">
        <f>IF(OR(ISBLANK(D2874),D2874="Unclassifiable &gt;"),"",IF(ISNUMBER(SEARCH("Utterance",D2874)),"Utterance",IF(ISNUMBER(SEARCH("Response",D2874)),"Response",IF(ISNUMBER(SEARCH("Interaction",D2874)),"Interaction",IF(ISNUMBER(SEARCH("System",D2874)),"System","")))))</f>
        <v/>
      </c>
      <c r="H2874" s="7" t="str">
        <f>IF(G2874="Utterance", IF(ISNUMBER(SEARCH("Unrecognized",D2874)), "Unrecognized", IF(ISNUMBER(SEARCH("Mismatched",D2874)), "Mismatched", IF(ISNUMBER(SEARCH("False Positive",D2874)), "False Positive", "Irrelevant"))), "")</f>
        <v/>
      </c>
      <c r="J2874" s="7" t="s">
        <v>3743</v>
      </c>
      <c r="K2874" s="7" t="s">
        <v>3355</v>
      </c>
      <c r="L2874" s="9">
        <v>44994</v>
      </c>
      <c r="M2874" s="13">
        <v>0.52990740740740738</v>
      </c>
      <c r="N2874" s="14">
        <v>204440003492660</v>
      </c>
      <c r="O2874" s="7">
        <f>IF(LEN(TRIM($A2874))=0,0,LEN($A2874)-LEN(SUBSTITUTE($A2874," ",""))+1)</f>
        <v>4</v>
      </c>
      <c r="P2874">
        <f t="shared" si="44"/>
        <v>3411</v>
      </c>
    </row>
    <row r="2875" spans="1:16" ht="224" x14ac:dyDescent="0.2">
      <c r="A2875" s="8" t="s">
        <v>3583</v>
      </c>
      <c r="C2875" s="7" t="s">
        <v>4</v>
      </c>
      <c r="K2875" s="7" t="s">
        <v>3355</v>
      </c>
      <c r="L2875" s="9">
        <v>44994</v>
      </c>
      <c r="M2875" s="13">
        <v>0.52991898148148142</v>
      </c>
      <c r="N2875" s="14">
        <v>204440003492660</v>
      </c>
      <c r="P2875" t="str">
        <f t="shared" si="44"/>
        <v/>
      </c>
    </row>
    <row r="2876" spans="1:16" ht="16" x14ac:dyDescent="0.2">
      <c r="A2876" s="8" t="s">
        <v>260</v>
      </c>
      <c r="C2876" s="7" t="s">
        <v>2</v>
      </c>
      <c r="D2876" s="7" t="s">
        <v>3389</v>
      </c>
      <c r="E2876" s="7" t="str">
        <f>IF(OR(D2876="", D2876="___"),"", LEFT(D2876,FIND(" &gt;",D2876)-1))</f>
        <v>Success</v>
      </c>
      <c r="F2876" s="7" t="str">
        <f>IF(OR(E2876="Success",E2876="Qualified Success"),"Current",IF(E2876="Failure",IF(RIGHT(D2876,6)="Future","Future",IF(RIGHT(D2876,10)="Irrelevant","Irrelevant","Current")),""))</f>
        <v>Current</v>
      </c>
      <c r="G2876" s="7" t="str">
        <f>IF(OR(ISBLANK(D2876),D2876="Unclassifiable &gt;"),"",IF(ISNUMBER(SEARCH("Utterance",D2876)),"Utterance",IF(ISNUMBER(SEARCH("Response",D2876)),"Response",IF(ISNUMBER(SEARCH("Interaction",D2876)),"Interaction",IF(ISNUMBER(SEARCH("System",D2876)),"System","")))))</f>
        <v/>
      </c>
      <c r="H2876" s="7" t="str">
        <f>IF(G2876="Utterance", IF(ISNUMBER(SEARCH("Unrecognized",D2876)), "Unrecognized", IF(ISNUMBER(SEARCH("Mismatched",D2876)), "Mismatched", IF(ISNUMBER(SEARCH("False Positive",D2876)), "False Positive", "Irrelevant"))), "")</f>
        <v/>
      </c>
      <c r="J2876" s="7" t="s">
        <v>3743</v>
      </c>
      <c r="K2876" s="7" t="s">
        <v>3355</v>
      </c>
      <c r="L2876" s="9">
        <v>44994</v>
      </c>
      <c r="M2876" s="13">
        <v>0.52995370370370376</v>
      </c>
      <c r="N2876" s="14">
        <v>204440003492660</v>
      </c>
      <c r="O2876" s="7">
        <f>IF(LEN(TRIM($A2876))=0,0,LEN($A2876)-LEN(SUBSTITUTE($A2876," ",""))+1)</f>
        <v>6</v>
      </c>
      <c r="P2876">
        <f t="shared" si="44"/>
        <v>3411</v>
      </c>
    </row>
    <row r="2877" spans="1:16" ht="48" x14ac:dyDescent="0.2">
      <c r="A2877" s="8" t="s">
        <v>261</v>
      </c>
      <c r="C2877" s="7" t="s">
        <v>4</v>
      </c>
      <c r="K2877" s="7" t="s">
        <v>3355</v>
      </c>
      <c r="L2877" s="9">
        <v>44994</v>
      </c>
      <c r="M2877" s="13">
        <v>0.52995370370370376</v>
      </c>
      <c r="N2877" s="14">
        <v>204440003492660</v>
      </c>
      <c r="P2877" t="str">
        <f t="shared" si="44"/>
        <v/>
      </c>
    </row>
    <row r="2878" spans="1:16" ht="16" x14ac:dyDescent="0.2">
      <c r="A2878" s="8" t="s">
        <v>263</v>
      </c>
      <c r="C2878" s="7" t="s">
        <v>2</v>
      </c>
      <c r="D2878" s="7" t="s">
        <v>3389</v>
      </c>
      <c r="E2878" s="7" t="str">
        <f>IF(OR(D2878="", D2878="___"),"", LEFT(D2878,FIND(" &gt;",D2878)-1))</f>
        <v>Success</v>
      </c>
      <c r="F2878" s="7" t="str">
        <f>IF(OR(E2878="Success",E2878="Qualified Success"),"Current",IF(E2878="Failure",IF(RIGHT(D2878,6)="Future","Future",IF(RIGHT(D2878,10)="Irrelevant","Irrelevant","Current")),""))</f>
        <v>Current</v>
      </c>
      <c r="G2878" s="7" t="str">
        <f>IF(OR(ISBLANK(D2878),D2878="Unclassifiable &gt;"),"",IF(ISNUMBER(SEARCH("Utterance",D2878)),"Utterance",IF(ISNUMBER(SEARCH("Response",D2878)),"Response",IF(ISNUMBER(SEARCH("Interaction",D2878)),"Interaction",IF(ISNUMBER(SEARCH("System",D2878)),"System","")))))</f>
        <v/>
      </c>
      <c r="H2878" s="7" t="str">
        <f>IF(G2878="Utterance", IF(ISNUMBER(SEARCH("Unrecognized",D2878)), "Unrecognized", IF(ISNUMBER(SEARCH("Mismatched",D2878)), "Mismatched", IF(ISNUMBER(SEARCH("False Positive",D2878)), "False Positive", "Irrelevant"))), "")</f>
        <v/>
      </c>
      <c r="J2878" s="7" t="s">
        <v>3453</v>
      </c>
      <c r="K2878" s="7" t="s">
        <v>3355</v>
      </c>
      <c r="L2878" s="9">
        <v>44994</v>
      </c>
      <c r="M2878" s="13">
        <v>0.52998842592592588</v>
      </c>
      <c r="N2878" s="14">
        <v>204440003492660</v>
      </c>
      <c r="O2878" s="7">
        <f>IF(LEN(TRIM($A2878))=0,0,LEN($A2878)-LEN(SUBSTITUTE($A2878," ",""))+1)</f>
        <v>2</v>
      </c>
      <c r="P2878">
        <f t="shared" si="44"/>
        <v>3411</v>
      </c>
    </row>
    <row r="2879" spans="1:16" ht="16" x14ac:dyDescent="0.2">
      <c r="A2879" s="8" t="s">
        <v>264</v>
      </c>
      <c r="C2879" s="7" t="s">
        <v>4</v>
      </c>
      <c r="K2879" s="7" t="s">
        <v>3355</v>
      </c>
      <c r="L2879" s="9">
        <v>44994</v>
      </c>
      <c r="M2879" s="13">
        <v>0.52998842592592588</v>
      </c>
      <c r="N2879" s="14">
        <v>204440003492660</v>
      </c>
      <c r="P2879" t="str">
        <f t="shared" si="44"/>
        <v/>
      </c>
    </row>
    <row r="2880" spans="1:16" ht="16" x14ac:dyDescent="0.2">
      <c r="A2880" s="8" t="s">
        <v>158</v>
      </c>
      <c r="C2880" s="7" t="s">
        <v>2</v>
      </c>
      <c r="D2880" s="7" t="s">
        <v>3389</v>
      </c>
      <c r="E2880" s="7" t="str">
        <f>IF(OR(D2880="", D2880="___"),"", LEFT(D2880,FIND(" &gt;",D2880)-1))</f>
        <v>Success</v>
      </c>
      <c r="F2880" s="7" t="str">
        <f>IF(OR(E2880="Success",E2880="Qualified Success"),"Current",IF(E2880="Failure",IF(RIGHT(D2880,6)="Future","Future",IF(RIGHT(D2880,10)="Irrelevant","Irrelevant","Current")),""))</f>
        <v>Current</v>
      </c>
      <c r="G2880" s="7" t="str">
        <f>IF(OR(ISBLANK(D2880),D2880="Unclassifiable &gt;"),"",IF(ISNUMBER(SEARCH("Utterance",D2880)),"Utterance",IF(ISNUMBER(SEARCH("Response",D2880)),"Response",IF(ISNUMBER(SEARCH("Interaction",D2880)),"Interaction",IF(ISNUMBER(SEARCH("System",D2880)),"System","")))))</f>
        <v/>
      </c>
      <c r="H2880" s="7" t="str">
        <f>IF(G2880="Utterance", IF(ISNUMBER(SEARCH("Unrecognized",D2880)), "Unrecognized", IF(ISNUMBER(SEARCH("Mismatched",D2880)), "Mismatched", IF(ISNUMBER(SEARCH("False Positive",D2880)), "False Positive", "Irrelevant"))), "")</f>
        <v/>
      </c>
      <c r="J2880" s="7" t="s">
        <v>3744</v>
      </c>
      <c r="K2880" s="7" t="s">
        <v>3355</v>
      </c>
      <c r="L2880" s="9">
        <v>44994</v>
      </c>
      <c r="M2880" s="13">
        <v>0.53024305555555562</v>
      </c>
      <c r="N2880" s="14">
        <v>204440003492660</v>
      </c>
      <c r="O2880" s="7">
        <f>IF(LEN(TRIM($A2880))=0,0,LEN($A2880)-LEN(SUBSTITUTE($A2880," ",""))+1)</f>
        <v>4</v>
      </c>
      <c r="P2880">
        <f t="shared" si="44"/>
        <v>3411</v>
      </c>
    </row>
    <row r="2881" spans="1:16" ht="128" x14ac:dyDescent="0.2">
      <c r="A2881" s="8" t="s">
        <v>1839</v>
      </c>
      <c r="C2881" s="7" t="s">
        <v>4</v>
      </c>
      <c r="K2881" s="7" t="s">
        <v>3355</v>
      </c>
      <c r="L2881" s="9">
        <v>44994</v>
      </c>
      <c r="M2881" s="13">
        <v>0.53024305555555562</v>
      </c>
      <c r="N2881" s="14">
        <v>204440003492660</v>
      </c>
      <c r="P2881" t="str">
        <f t="shared" si="44"/>
        <v/>
      </c>
    </row>
    <row r="2882" spans="1:16" ht="16" x14ac:dyDescent="0.2">
      <c r="A2882" s="8" t="s">
        <v>3293</v>
      </c>
      <c r="C2882" s="7" t="s">
        <v>2</v>
      </c>
      <c r="D2882" s="7" t="s">
        <v>3391</v>
      </c>
      <c r="E2882" s="7" t="str">
        <f>IF(OR(D2882="", D2882="___"),"", LEFT(D2882,FIND(" &gt;",D2882)-1))</f>
        <v>Failure</v>
      </c>
      <c r="F2882" s="7" t="str">
        <f>IF(OR(E2882="Success",E2882="Qualified Success"),"Current",IF(E2882="Failure",IF(RIGHT(D2882,6)="Future","Future",IF(RIGHT(D2882,10)="Irrelevant","Irrelevant","Current")),""))</f>
        <v>Current</v>
      </c>
      <c r="G2882" s="7" t="str">
        <f>IF(OR(ISBLANK(D2882),D2882="Unclassifiable &gt;"),"",IF(ISNUMBER(SEARCH("Utterance",D2882)),"Utterance",IF(ISNUMBER(SEARCH("Response",D2882)),"Response",IF(ISNUMBER(SEARCH("Interaction",D2882)),"Interaction",IF(ISNUMBER(SEARCH("System",D2882)),"System","")))))</f>
        <v>Utterance</v>
      </c>
      <c r="H2882" s="7" t="str">
        <f>IF(G2882="Utterance", IF(ISNUMBER(SEARCH("Unrecognized",D2882)), "Unrecognized", IF(ISNUMBER(SEARCH("Mismatched",D2882)), "Mismatched", IF(ISNUMBER(SEARCH("False Positive",D2882)), "False Positive", "Irrelevant"))), "")</f>
        <v>Mismatched</v>
      </c>
      <c r="J2882" s="7" t="s">
        <v>3430</v>
      </c>
      <c r="K2882" s="7" t="s">
        <v>3355</v>
      </c>
      <c r="L2882" s="9">
        <v>44994</v>
      </c>
      <c r="M2882" s="13">
        <v>0.53188657407407403</v>
      </c>
      <c r="N2882" s="14">
        <v>513003329673925</v>
      </c>
      <c r="O2882" s="7">
        <f>IF(LEN(TRIM($A2882))=0,0,LEN($A2882)-LEN(SUBSTITUTE($A2882," ",""))+1)</f>
        <v>10</v>
      </c>
      <c r="P2882">
        <f t="shared" si="44"/>
        <v>705</v>
      </c>
    </row>
    <row r="2883" spans="1:16" ht="96" x14ac:dyDescent="0.2">
      <c r="A2883" s="8" t="s">
        <v>2887</v>
      </c>
      <c r="C2883" s="7" t="s">
        <v>4</v>
      </c>
      <c r="K2883" s="7" t="s">
        <v>3355</v>
      </c>
      <c r="L2883" s="9">
        <v>44994</v>
      </c>
      <c r="M2883" s="13">
        <v>0.53188657407407403</v>
      </c>
      <c r="N2883" s="14">
        <v>513003329673925</v>
      </c>
      <c r="P2883" t="str">
        <f t="shared" ref="P2883:P2946" si="45">IF(D2883="", "", COUNTIF($D$1:$D$12000, D2883))</f>
        <v/>
      </c>
    </row>
    <row r="2884" spans="1:16" ht="16" x14ac:dyDescent="0.2">
      <c r="A2884" s="8" t="s">
        <v>3029</v>
      </c>
      <c r="C2884" s="7" t="s">
        <v>2</v>
      </c>
      <c r="D2884" s="7" t="s">
        <v>3389</v>
      </c>
      <c r="E2884" s="7" t="str">
        <f>IF(OR(D2884="", D2884="___"),"", LEFT(D2884,FIND(" &gt;",D2884)-1))</f>
        <v>Success</v>
      </c>
      <c r="F2884" s="7" t="str">
        <f>IF(OR(E2884="Success",E2884="Qualified Success"),"Current",IF(E2884="Failure",IF(RIGHT(D2884,6)="Future","Future",IF(RIGHT(D2884,10)="Irrelevant","Irrelevant","Current")),""))</f>
        <v>Current</v>
      </c>
      <c r="G2884" s="7" t="str">
        <f>IF(OR(ISBLANK(D2884),D2884="Unclassifiable &gt;"),"",IF(ISNUMBER(SEARCH("Utterance",D2884)),"Utterance",IF(ISNUMBER(SEARCH("Response",D2884)),"Response",IF(ISNUMBER(SEARCH("Interaction",D2884)),"Interaction",IF(ISNUMBER(SEARCH("System",D2884)),"System","")))))</f>
        <v/>
      </c>
      <c r="H2884" s="7" t="str">
        <f>IF(G2884="Utterance", IF(ISNUMBER(SEARCH("Unrecognized",D2884)), "Unrecognized", IF(ISNUMBER(SEARCH("Mismatched",D2884)), "Mismatched", IF(ISNUMBER(SEARCH("False Positive",D2884)), "False Positive", "Irrelevant"))), "")</f>
        <v/>
      </c>
      <c r="J2884" s="7" t="s">
        <v>3741</v>
      </c>
      <c r="K2884" s="7" t="s">
        <v>3355</v>
      </c>
      <c r="L2884" s="9">
        <v>44994</v>
      </c>
      <c r="M2884" s="13">
        <v>0.53581018518518519</v>
      </c>
      <c r="N2884" s="14">
        <v>202000941393618</v>
      </c>
      <c r="O2884" s="7">
        <f>IF(LEN(TRIM($A2884))=0,0,LEN($A2884)-LEN(SUBSTITUTE($A2884," ",""))+1)</f>
        <v>6</v>
      </c>
      <c r="P2884">
        <f t="shared" si="45"/>
        <v>3411</v>
      </c>
    </row>
    <row r="2885" spans="1:16" ht="32" x14ac:dyDescent="0.2">
      <c r="A2885" s="8" t="s">
        <v>591</v>
      </c>
      <c r="C2885" s="7" t="s">
        <v>4</v>
      </c>
      <c r="K2885" s="7" t="s">
        <v>3355</v>
      </c>
      <c r="L2885" s="9">
        <v>44994</v>
      </c>
      <c r="M2885" s="13">
        <v>0.53581018518518519</v>
      </c>
      <c r="N2885" s="14">
        <v>202000941393618</v>
      </c>
      <c r="P2885" t="str">
        <f t="shared" si="45"/>
        <v/>
      </c>
    </row>
    <row r="2886" spans="1:16" ht="16" x14ac:dyDescent="0.2">
      <c r="A2886" s="8" t="s">
        <v>3027</v>
      </c>
      <c r="C2886" s="7" t="s">
        <v>2</v>
      </c>
      <c r="D2886" s="7" t="s">
        <v>3400</v>
      </c>
      <c r="E2886" s="7" t="str">
        <f>IF(OR(D2886="", D2886="___"),"", LEFT(D2886,FIND(" &gt;",D2886)-1))</f>
        <v>Failure</v>
      </c>
      <c r="F2886" s="7" t="str">
        <f>IF(OR(E2886="Success",E2886="Qualified Success"),"Current",IF(E2886="Failure",IF(RIGHT(D2886,6)="Future","Future",IF(RIGHT(D2886,10)="Irrelevant","Irrelevant","Current")),""))</f>
        <v>Current</v>
      </c>
      <c r="G2886" s="7" t="str">
        <f>IF(OR(ISBLANK(D2886),D2886="Unclassifiable &gt;"),"",IF(ISNUMBER(SEARCH("Utterance",D2886)),"Utterance",IF(ISNUMBER(SEARCH("Response",D2886)),"Response",IF(ISNUMBER(SEARCH("Interaction",D2886)),"Interaction",IF(ISNUMBER(SEARCH("System",D2886)),"System","")))))</f>
        <v>Interaction</v>
      </c>
      <c r="H2886" s="7" t="str">
        <f>IF(G2886="Utterance", IF(ISNUMBER(SEARCH("Unrecognized",D2886)), "Unrecognized", IF(ISNUMBER(SEARCH("Mismatched",D2886)), "Mismatched", IF(ISNUMBER(SEARCH("False Positive",D2886)), "False Positive", "Irrelevant"))), "")</f>
        <v/>
      </c>
      <c r="J2886" s="7" t="s">
        <v>3741</v>
      </c>
      <c r="K2886" s="7" t="s">
        <v>3355</v>
      </c>
      <c r="L2886" s="9">
        <v>44994</v>
      </c>
      <c r="M2886" s="13">
        <v>0.53620370370370374</v>
      </c>
      <c r="N2886" s="14">
        <v>202000941393618</v>
      </c>
      <c r="O2886" s="7">
        <f>IF(LEN(TRIM($A2886))=0,0,LEN($A2886)-LEN(SUBSTITUTE($A2886," ",""))+1)</f>
        <v>14</v>
      </c>
      <c r="P2886">
        <f t="shared" si="45"/>
        <v>412</v>
      </c>
    </row>
    <row r="2887" spans="1:16" ht="96" x14ac:dyDescent="0.2">
      <c r="A2887" s="8" t="s">
        <v>1836</v>
      </c>
      <c r="C2887" s="7" t="s">
        <v>4</v>
      </c>
      <c r="K2887" s="7" t="s">
        <v>3355</v>
      </c>
      <c r="L2887" s="9">
        <v>44994</v>
      </c>
      <c r="M2887" s="13">
        <v>0.53620370370370374</v>
      </c>
      <c r="N2887" s="14">
        <v>202000941393618</v>
      </c>
      <c r="P2887" t="str">
        <f t="shared" si="45"/>
        <v/>
      </c>
    </row>
    <row r="2888" spans="1:16" ht="16" x14ac:dyDescent="0.2">
      <c r="A2888" s="8" t="s">
        <v>2075</v>
      </c>
      <c r="C2888" s="7" t="s">
        <v>2</v>
      </c>
      <c r="D2888" s="7" t="s">
        <v>3391</v>
      </c>
      <c r="E2888" s="7" t="str">
        <f>IF(OR(D2888="", D2888="___"),"", LEFT(D2888,FIND(" &gt;",D2888)-1))</f>
        <v>Failure</v>
      </c>
      <c r="F2888" s="7" t="str">
        <f>IF(OR(E2888="Success",E2888="Qualified Success"),"Current",IF(E2888="Failure",IF(RIGHT(D2888,6)="Future","Future",IF(RIGHT(D2888,10)="Irrelevant","Irrelevant","Current")),""))</f>
        <v>Current</v>
      </c>
      <c r="G2888" s="7" t="str">
        <f>IF(OR(ISBLANK(D2888),D2888="Unclassifiable &gt;"),"",IF(ISNUMBER(SEARCH("Utterance",D2888)),"Utterance",IF(ISNUMBER(SEARCH("Response",D2888)),"Response",IF(ISNUMBER(SEARCH("Interaction",D2888)),"Interaction",IF(ISNUMBER(SEARCH("System",D2888)),"System","")))))</f>
        <v>Utterance</v>
      </c>
      <c r="H2888" s="7" t="str">
        <f>IF(G2888="Utterance", IF(ISNUMBER(SEARCH("Unrecognized",D2888)), "Unrecognized", IF(ISNUMBER(SEARCH("Mismatched",D2888)), "Mismatched", IF(ISNUMBER(SEARCH("False Positive",D2888)), "False Positive", "Irrelevant"))), "")</f>
        <v>Mismatched</v>
      </c>
      <c r="J2888" s="7" t="s">
        <v>3743</v>
      </c>
      <c r="K2888" s="7" t="s">
        <v>3355</v>
      </c>
      <c r="L2888" s="9">
        <v>44994</v>
      </c>
      <c r="M2888" s="13">
        <v>0.53649305555555549</v>
      </c>
      <c r="N2888" s="14">
        <v>204440003493600</v>
      </c>
      <c r="O2888" s="7">
        <f>IF(LEN(TRIM($A2888))=0,0,LEN($A2888)-LEN(SUBSTITUTE($A2888," ",""))+1)</f>
        <v>8</v>
      </c>
      <c r="P2888">
        <f t="shared" si="45"/>
        <v>705</v>
      </c>
    </row>
    <row r="2889" spans="1:16" ht="64" x14ac:dyDescent="0.2">
      <c r="A2889" s="8" t="s">
        <v>2076</v>
      </c>
      <c r="C2889" s="7" t="s">
        <v>4</v>
      </c>
      <c r="K2889" s="7" t="s">
        <v>3355</v>
      </c>
      <c r="L2889" s="9">
        <v>44994</v>
      </c>
      <c r="M2889" s="13">
        <v>0.53649305555555549</v>
      </c>
      <c r="N2889" s="14">
        <v>204440003493600</v>
      </c>
      <c r="P2889" t="str">
        <f t="shared" si="45"/>
        <v/>
      </c>
    </row>
    <row r="2890" spans="1:16" ht="16" x14ac:dyDescent="0.2">
      <c r="A2890" s="8" t="s">
        <v>3028</v>
      </c>
      <c r="C2890" s="7" t="s">
        <v>2</v>
      </c>
      <c r="D2890" s="7" t="s">
        <v>3391</v>
      </c>
      <c r="E2890" s="7" t="str">
        <f>IF(OR(D2890="", D2890="___"),"", LEFT(D2890,FIND(" &gt;",D2890)-1))</f>
        <v>Failure</v>
      </c>
      <c r="F2890" s="7" t="str">
        <f>IF(OR(E2890="Success",E2890="Qualified Success"),"Current",IF(E2890="Failure",IF(RIGHT(D2890,6)="Future","Future",IF(RIGHT(D2890,10)="Irrelevant","Irrelevant","Current")),""))</f>
        <v>Current</v>
      </c>
      <c r="G2890" s="7" t="str">
        <f>IF(OR(ISBLANK(D2890),D2890="Unclassifiable &gt;"),"",IF(ISNUMBER(SEARCH("Utterance",D2890)),"Utterance",IF(ISNUMBER(SEARCH("Response",D2890)),"Response",IF(ISNUMBER(SEARCH("Interaction",D2890)),"Interaction",IF(ISNUMBER(SEARCH("System",D2890)),"System","")))))</f>
        <v>Utterance</v>
      </c>
      <c r="H2890" s="7" t="str">
        <f>IF(G2890="Utterance", IF(ISNUMBER(SEARCH("Unrecognized",D2890)), "Unrecognized", IF(ISNUMBER(SEARCH("Mismatched",D2890)), "Mismatched", IF(ISNUMBER(SEARCH("False Positive",D2890)), "False Positive", "Irrelevant"))), "")</f>
        <v>Mismatched</v>
      </c>
      <c r="J2890" s="7" t="s">
        <v>3743</v>
      </c>
      <c r="K2890" s="7" t="s">
        <v>3355</v>
      </c>
      <c r="L2890" s="9">
        <v>44994</v>
      </c>
      <c r="M2890" s="13">
        <v>0.5366319444444444</v>
      </c>
      <c r="N2890" s="14">
        <v>202000941393618</v>
      </c>
      <c r="O2890" s="7">
        <f>IF(LEN(TRIM($A2890))=0,0,LEN($A2890)-LEN(SUBSTITUTE($A2890," ",""))+1)</f>
        <v>10</v>
      </c>
      <c r="P2890">
        <f t="shared" si="45"/>
        <v>705</v>
      </c>
    </row>
    <row r="2891" spans="1:16" ht="80" x14ac:dyDescent="0.2">
      <c r="A2891" s="8" t="s">
        <v>230</v>
      </c>
      <c r="C2891" s="7" t="s">
        <v>4</v>
      </c>
      <c r="K2891" s="7" t="s">
        <v>3355</v>
      </c>
      <c r="L2891" s="9">
        <v>44994</v>
      </c>
      <c r="M2891" s="13">
        <v>0.5366319444444444</v>
      </c>
      <c r="N2891" s="14">
        <v>202000941393618</v>
      </c>
      <c r="P2891" t="str">
        <f t="shared" si="45"/>
        <v/>
      </c>
    </row>
    <row r="2892" spans="1:16" ht="16" x14ac:dyDescent="0.2">
      <c r="A2892" s="8" t="s">
        <v>2074</v>
      </c>
      <c r="C2892" s="7" t="s">
        <v>2</v>
      </c>
      <c r="D2892" s="7" t="s">
        <v>3389</v>
      </c>
      <c r="E2892" s="7" t="str">
        <f>IF(OR(D2892="", D2892="___"),"", LEFT(D2892,FIND(" &gt;",D2892)-1))</f>
        <v>Success</v>
      </c>
      <c r="F2892" s="7" t="str">
        <f>IF(OR(E2892="Success",E2892="Qualified Success"),"Current",IF(E2892="Failure",IF(RIGHT(D2892,6)="Future","Future",IF(RIGHT(D2892,10)="Irrelevant","Irrelevant","Current")),""))</f>
        <v>Current</v>
      </c>
      <c r="G2892" s="7" t="str">
        <f>IF(OR(ISBLANK(D2892),D2892="Unclassifiable &gt;"),"",IF(ISNUMBER(SEARCH("Utterance",D2892)),"Utterance",IF(ISNUMBER(SEARCH("Response",D2892)),"Response",IF(ISNUMBER(SEARCH("Interaction",D2892)),"Interaction",IF(ISNUMBER(SEARCH("System",D2892)),"System","")))))</f>
        <v/>
      </c>
      <c r="H2892" s="7" t="str">
        <f>IF(G2892="Utterance", IF(ISNUMBER(SEARCH("Unrecognized",D2892)), "Unrecognized", IF(ISNUMBER(SEARCH("Mismatched",D2892)), "Mismatched", IF(ISNUMBER(SEARCH("False Positive",D2892)), "False Positive", "Irrelevant"))), "")</f>
        <v/>
      </c>
      <c r="J2892" s="7" t="s">
        <v>3741</v>
      </c>
      <c r="K2892" s="7" t="s">
        <v>3355</v>
      </c>
      <c r="L2892" s="9">
        <v>44994</v>
      </c>
      <c r="M2892" s="13">
        <v>0.53675925925925927</v>
      </c>
      <c r="N2892" s="14">
        <v>204440003493600</v>
      </c>
      <c r="O2892" s="7">
        <f>IF(LEN(TRIM($A2892))=0,0,LEN($A2892)-LEN(SUBSTITUTE($A2892," ",""))+1)</f>
        <v>4</v>
      </c>
      <c r="P2892">
        <f t="shared" si="45"/>
        <v>3411</v>
      </c>
    </row>
    <row r="2893" spans="1:16" ht="144" x14ac:dyDescent="0.2">
      <c r="A2893" s="8" t="s">
        <v>250</v>
      </c>
      <c r="C2893" s="7" t="s">
        <v>4</v>
      </c>
      <c r="K2893" s="7" t="s">
        <v>3355</v>
      </c>
      <c r="L2893" s="9">
        <v>44994</v>
      </c>
      <c r="M2893" s="13">
        <v>0.53677083333333331</v>
      </c>
      <c r="N2893" s="14">
        <v>204440003493600</v>
      </c>
      <c r="P2893" t="str">
        <f t="shared" si="45"/>
        <v/>
      </c>
    </row>
    <row r="2894" spans="1:16" ht="16" x14ac:dyDescent="0.2">
      <c r="A2894" s="8" t="s">
        <v>465</v>
      </c>
      <c r="B2894" s="7" t="s">
        <v>3487</v>
      </c>
      <c r="C2894" s="7" t="s">
        <v>2</v>
      </c>
      <c r="D2894" s="7" t="s">
        <v>3389</v>
      </c>
      <c r="E2894" s="7" t="str">
        <f>IF(OR(D2894="", D2894="___"),"", LEFT(D2894,FIND(" &gt;",D2894)-1))</f>
        <v>Success</v>
      </c>
      <c r="F2894" s="7" t="str">
        <f>IF(OR(E2894="Success",E2894="Qualified Success"),"Current",IF(E2894="Failure",IF(RIGHT(D2894,6)="Future","Future",IF(RIGHT(D2894,10)="Irrelevant","Irrelevant","Current")),""))</f>
        <v>Current</v>
      </c>
      <c r="G2894" s="7" t="str">
        <f>IF(OR(ISBLANK(D2894),D2894="Unclassifiable &gt;"),"",IF(ISNUMBER(SEARCH("Utterance",D2894)),"Utterance",IF(ISNUMBER(SEARCH("Response",D2894)),"Response",IF(ISNUMBER(SEARCH("Interaction",D2894)),"Interaction",IF(ISNUMBER(SEARCH("System",D2894)),"System","")))))</f>
        <v/>
      </c>
      <c r="H2894" s="7" t="str">
        <f>IF(G2894="Utterance", IF(ISNUMBER(SEARCH("Unrecognized",D2894)), "Unrecognized", IF(ISNUMBER(SEARCH("Mismatched",D2894)), "Mismatched", IF(ISNUMBER(SEARCH("False Positive",D2894)), "False Positive", "Irrelevant"))), "")</f>
        <v/>
      </c>
      <c r="J2894" s="7" t="s">
        <v>3743</v>
      </c>
      <c r="K2894" s="7" t="s">
        <v>3355</v>
      </c>
      <c r="L2894" s="9">
        <v>44994</v>
      </c>
      <c r="M2894" s="13">
        <v>0.54320601851851846</v>
      </c>
      <c r="N2894" s="14">
        <v>204440003538785</v>
      </c>
      <c r="O2894" s="7">
        <f>IF(LEN(TRIM($A2894))=0,0,LEN($A2894)-LEN(SUBSTITUTE($A2894," ",""))+1)</f>
        <v>4</v>
      </c>
      <c r="P2894">
        <f t="shared" si="45"/>
        <v>3411</v>
      </c>
    </row>
    <row r="2895" spans="1:16" ht="144" x14ac:dyDescent="0.2">
      <c r="A2895" s="8" t="s">
        <v>250</v>
      </c>
      <c r="C2895" s="7" t="s">
        <v>4</v>
      </c>
      <c r="K2895" s="7" t="s">
        <v>3355</v>
      </c>
      <c r="L2895" s="9">
        <v>44994</v>
      </c>
      <c r="M2895" s="13">
        <v>0.54322916666666665</v>
      </c>
      <c r="N2895" s="14">
        <v>204440003538785</v>
      </c>
      <c r="P2895" t="str">
        <f t="shared" si="45"/>
        <v/>
      </c>
    </row>
    <row r="2896" spans="1:16" ht="16" x14ac:dyDescent="0.2">
      <c r="A2896" s="8" t="s">
        <v>1</v>
      </c>
      <c r="B2896" s="7" t="s">
        <v>3487</v>
      </c>
      <c r="C2896" s="7" t="s">
        <v>2</v>
      </c>
      <c r="D2896" s="7" t="s">
        <v>3389</v>
      </c>
      <c r="E2896" s="7" t="str">
        <f>IF(OR(D2896="", D2896="___"),"", LEFT(D2896,FIND(" &gt;",D2896)-1))</f>
        <v>Success</v>
      </c>
      <c r="F2896" s="7" t="str">
        <f>IF(OR(E2896="Success",E2896="Qualified Success"),"Current",IF(E2896="Failure",IF(RIGHT(D2896,6)="Future","Future",IF(RIGHT(D2896,10)="Irrelevant","Irrelevant","Current")),""))</f>
        <v>Current</v>
      </c>
      <c r="G2896" s="7" t="str">
        <f>IF(OR(ISBLANK(D2896),D2896="Unclassifiable &gt;"),"",IF(ISNUMBER(SEARCH("Utterance",D2896)),"Utterance",IF(ISNUMBER(SEARCH("Response",D2896)),"Response",IF(ISNUMBER(SEARCH("Interaction",D2896)),"Interaction",IF(ISNUMBER(SEARCH("System",D2896)),"System","")))))</f>
        <v/>
      </c>
      <c r="H2896" s="7" t="str">
        <f>IF(G2896="Utterance", IF(ISNUMBER(SEARCH("Unrecognized",D2896)), "Unrecognized", IF(ISNUMBER(SEARCH("Mismatched",D2896)), "Mismatched", IF(ISNUMBER(SEARCH("False Positive",D2896)), "False Positive", "Irrelevant"))), "")</f>
        <v/>
      </c>
      <c r="J2896" s="7" t="s">
        <v>3445</v>
      </c>
      <c r="K2896" s="7" t="s">
        <v>3355</v>
      </c>
      <c r="L2896" s="9">
        <v>44994</v>
      </c>
      <c r="M2896" s="13">
        <v>0.54364583333333327</v>
      </c>
      <c r="N2896" s="14">
        <v>204440003538785</v>
      </c>
      <c r="O2896" s="7">
        <f>IF(LEN(TRIM($A2896))=0,0,LEN($A2896)-LEN(SUBSTITUTE($A2896," ",""))+1)</f>
        <v>5</v>
      </c>
      <c r="P2896">
        <f t="shared" si="45"/>
        <v>3411</v>
      </c>
    </row>
    <row r="2897" spans="1:16" ht="16" x14ac:dyDescent="0.2">
      <c r="A2897" s="8" t="s">
        <v>23</v>
      </c>
      <c r="C2897" s="7" t="s">
        <v>4</v>
      </c>
      <c r="K2897" s="7" t="s">
        <v>3355</v>
      </c>
      <c r="L2897" s="9">
        <v>44994</v>
      </c>
      <c r="M2897" s="13">
        <v>0.54365740740740742</v>
      </c>
      <c r="N2897" s="14">
        <v>204440003538785</v>
      </c>
      <c r="P2897" t="str">
        <f t="shared" si="45"/>
        <v/>
      </c>
    </row>
    <row r="2898" spans="1:16" ht="48" x14ac:dyDescent="0.2">
      <c r="A2898" s="8" t="s">
        <v>5</v>
      </c>
      <c r="C2898" s="7" t="s">
        <v>4</v>
      </c>
      <c r="K2898" s="7" t="s">
        <v>3355</v>
      </c>
      <c r="L2898" s="9">
        <v>44994</v>
      </c>
      <c r="M2898" s="13">
        <v>0.54365740740740742</v>
      </c>
      <c r="N2898" s="14">
        <v>204440003538785</v>
      </c>
      <c r="P2898" t="str">
        <f t="shared" si="45"/>
        <v/>
      </c>
    </row>
    <row r="2899" spans="1:16" ht="192" x14ac:dyDescent="0.2">
      <c r="A2899" s="8" t="s">
        <v>94</v>
      </c>
      <c r="C2899" s="7" t="s">
        <v>4</v>
      </c>
      <c r="K2899" s="7" t="s">
        <v>3355</v>
      </c>
      <c r="L2899" s="9">
        <v>44994</v>
      </c>
      <c r="M2899" s="13">
        <v>0.54365740740740742</v>
      </c>
      <c r="N2899" s="14">
        <v>204440003538785</v>
      </c>
      <c r="P2899" t="str">
        <f t="shared" si="45"/>
        <v/>
      </c>
    </row>
    <row r="2900" spans="1:16" ht="16" x14ac:dyDescent="0.2">
      <c r="A2900" s="8" t="s">
        <v>465</v>
      </c>
      <c r="B2900" s="7" t="s">
        <v>3487</v>
      </c>
      <c r="C2900" s="7" t="s">
        <v>2</v>
      </c>
      <c r="D2900" s="7" t="s">
        <v>3389</v>
      </c>
      <c r="E2900" s="7" t="str">
        <f>IF(OR(D2900="", D2900="___"),"", LEFT(D2900,FIND(" &gt;",D2900)-1))</f>
        <v>Success</v>
      </c>
      <c r="F2900" s="7" t="str">
        <f>IF(OR(E2900="Success",E2900="Qualified Success"),"Current",IF(E2900="Failure",IF(RIGHT(D2900,6)="Future","Future",IF(RIGHT(D2900,10)="Irrelevant","Irrelevant","Current")),""))</f>
        <v>Current</v>
      </c>
      <c r="G2900" s="7" t="str">
        <f>IF(OR(ISBLANK(D2900),D2900="Unclassifiable &gt;"),"",IF(ISNUMBER(SEARCH("Utterance",D2900)),"Utterance",IF(ISNUMBER(SEARCH("Response",D2900)),"Response",IF(ISNUMBER(SEARCH("Interaction",D2900)),"Interaction",IF(ISNUMBER(SEARCH("System",D2900)),"System","")))))</f>
        <v/>
      </c>
      <c r="H2900" s="7" t="str">
        <f>IF(G2900="Utterance", IF(ISNUMBER(SEARCH("Unrecognized",D2900)), "Unrecognized", IF(ISNUMBER(SEARCH("Mismatched",D2900)), "Mismatched", IF(ISNUMBER(SEARCH("False Positive",D2900)), "False Positive", "Irrelevant"))), "")</f>
        <v/>
      </c>
      <c r="J2900" s="7" t="s">
        <v>3743</v>
      </c>
      <c r="K2900" s="7" t="s">
        <v>3355</v>
      </c>
      <c r="L2900" s="9">
        <v>44994</v>
      </c>
      <c r="M2900" s="13">
        <v>0.54403935185185182</v>
      </c>
      <c r="N2900" s="14">
        <v>204440003538785</v>
      </c>
      <c r="O2900" s="7">
        <f>IF(LEN(TRIM($A2900))=0,0,LEN($A2900)-LEN(SUBSTITUTE($A2900," ",""))+1)</f>
        <v>4</v>
      </c>
      <c r="P2900">
        <f t="shared" si="45"/>
        <v>3411</v>
      </c>
    </row>
    <row r="2901" spans="1:16" ht="144" x14ac:dyDescent="0.2">
      <c r="A2901" s="8" t="s">
        <v>250</v>
      </c>
      <c r="C2901" s="7" t="s">
        <v>4</v>
      </c>
      <c r="K2901" s="7" t="s">
        <v>3355</v>
      </c>
      <c r="L2901" s="9">
        <v>44994</v>
      </c>
      <c r="M2901" s="13">
        <v>0.54403935185185182</v>
      </c>
      <c r="N2901" s="14">
        <v>204440003538785</v>
      </c>
      <c r="P2901" t="str">
        <f t="shared" si="45"/>
        <v/>
      </c>
    </row>
    <row r="2902" spans="1:16" ht="16" x14ac:dyDescent="0.2">
      <c r="A2902" s="8" t="s">
        <v>105</v>
      </c>
      <c r="C2902" s="7" t="s">
        <v>2</v>
      </c>
      <c r="D2902" s="7" t="s">
        <v>3389</v>
      </c>
      <c r="E2902" s="7" t="str">
        <f>IF(OR(D2902="", D2902="___"),"", LEFT(D2902,FIND(" &gt;",D2902)-1))</f>
        <v>Success</v>
      </c>
      <c r="F2902" s="7" t="str">
        <f>IF(OR(E2902="Success",E2902="Qualified Success"),"Current",IF(E2902="Failure",IF(RIGHT(D2902,6)="Future","Future",IF(RIGHT(D2902,10)="Irrelevant","Irrelevant","Current")),""))</f>
        <v>Current</v>
      </c>
      <c r="G2902" s="7" t="str">
        <f>IF(OR(ISBLANK(D2902),D2902="Unclassifiable &gt;"),"",IF(ISNUMBER(SEARCH("Utterance",D2902)),"Utterance",IF(ISNUMBER(SEARCH("Response",D2902)),"Response",IF(ISNUMBER(SEARCH("Interaction",D2902)),"Interaction",IF(ISNUMBER(SEARCH("System",D2902)),"System","")))))</f>
        <v/>
      </c>
      <c r="H2902" s="7" t="str">
        <f>IF(G2902="Utterance", IF(ISNUMBER(SEARCH("Unrecognized",D2902)), "Unrecognized", IF(ISNUMBER(SEARCH("Mismatched",D2902)), "Mismatched", IF(ISNUMBER(SEARCH("False Positive",D2902)), "False Positive", "Irrelevant"))), "")</f>
        <v/>
      </c>
      <c r="J2902" s="7" t="s">
        <v>3744</v>
      </c>
      <c r="K2902" s="7" t="s">
        <v>3355</v>
      </c>
      <c r="L2902" s="9">
        <v>44994</v>
      </c>
      <c r="M2902" s="13">
        <v>0.54421296296296295</v>
      </c>
      <c r="N2902" s="14">
        <v>204440003538785</v>
      </c>
      <c r="O2902" s="7">
        <f>IF(LEN(TRIM($A2902))=0,0,LEN($A2902)-LEN(SUBSTITUTE($A2902," ",""))+1)</f>
        <v>3</v>
      </c>
      <c r="P2902">
        <f t="shared" si="45"/>
        <v>3411</v>
      </c>
    </row>
    <row r="2903" spans="1:16" ht="128" x14ac:dyDescent="0.2">
      <c r="A2903" s="8" t="s">
        <v>1839</v>
      </c>
      <c r="C2903" s="7" t="s">
        <v>4</v>
      </c>
      <c r="K2903" s="7" t="s">
        <v>3355</v>
      </c>
      <c r="L2903" s="9">
        <v>44994</v>
      </c>
      <c r="M2903" s="13">
        <v>0.54421296296296295</v>
      </c>
      <c r="N2903" s="14">
        <v>204440003538785</v>
      </c>
      <c r="P2903" t="str">
        <f t="shared" si="45"/>
        <v/>
      </c>
    </row>
    <row r="2904" spans="1:16" ht="16" x14ac:dyDescent="0.2">
      <c r="A2904" s="8" t="s">
        <v>2910</v>
      </c>
      <c r="C2904" s="7" t="s">
        <v>2</v>
      </c>
      <c r="D2904" s="7" t="s">
        <v>3389</v>
      </c>
      <c r="E2904" s="7" t="str">
        <f>IF(OR(D2904="", D2904="___"),"", LEFT(D2904,FIND(" &gt;",D2904)-1))</f>
        <v>Success</v>
      </c>
      <c r="F2904" s="7" t="str">
        <f>IF(OR(E2904="Success",E2904="Qualified Success"),"Current",IF(E2904="Failure",IF(RIGHT(D2904,6)="Future","Future",IF(RIGHT(D2904,10)="Irrelevant","Irrelevant","Current")),""))</f>
        <v>Current</v>
      </c>
      <c r="G2904" s="7" t="str">
        <f>IF(OR(ISBLANK(D2904),D2904="Unclassifiable &gt;"),"",IF(ISNUMBER(SEARCH("Utterance",D2904)),"Utterance",IF(ISNUMBER(SEARCH("Response",D2904)),"Response",IF(ISNUMBER(SEARCH("Interaction",D2904)),"Interaction",IF(ISNUMBER(SEARCH("System",D2904)),"System","")))))</f>
        <v/>
      </c>
      <c r="H2904" s="7" t="str">
        <f>IF(G2904="Utterance", IF(ISNUMBER(SEARCH("Unrecognized",D2904)), "Unrecognized", IF(ISNUMBER(SEARCH("Mismatched",D2904)), "Mismatched", IF(ISNUMBER(SEARCH("False Positive",D2904)), "False Positive", "Irrelevant"))), "")</f>
        <v/>
      </c>
      <c r="J2904" s="7" t="s">
        <v>3743</v>
      </c>
      <c r="K2904" s="7" t="s">
        <v>3355</v>
      </c>
      <c r="L2904" s="9">
        <v>44994</v>
      </c>
      <c r="M2904" s="13">
        <v>0.54666666666666663</v>
      </c>
      <c r="N2904" s="14">
        <v>202000460821252</v>
      </c>
      <c r="O2904" s="7">
        <f>IF(LEN(TRIM($A2904))=0,0,LEN($A2904)-LEN(SUBSTITUTE($A2904," ",""))+1)</f>
        <v>7</v>
      </c>
      <c r="P2904">
        <f t="shared" si="45"/>
        <v>3411</v>
      </c>
    </row>
    <row r="2905" spans="1:16" ht="144" x14ac:dyDescent="0.2">
      <c r="A2905" s="8" t="s">
        <v>250</v>
      </c>
      <c r="C2905" s="7" t="s">
        <v>4</v>
      </c>
      <c r="K2905" s="7" t="s">
        <v>3355</v>
      </c>
      <c r="L2905" s="9">
        <v>44994</v>
      </c>
      <c r="M2905" s="13">
        <v>0.54666666666666663</v>
      </c>
      <c r="N2905" s="14">
        <v>202000460821252</v>
      </c>
      <c r="P2905" t="str">
        <f t="shared" si="45"/>
        <v/>
      </c>
    </row>
    <row r="2906" spans="1:16" ht="16" x14ac:dyDescent="0.2">
      <c r="A2906" s="8" t="s">
        <v>2383</v>
      </c>
      <c r="C2906" s="7" t="s">
        <v>2</v>
      </c>
      <c r="D2906" s="7" t="s">
        <v>3400</v>
      </c>
      <c r="E2906" s="7" t="str">
        <f>IF(OR(D2906="", D2906="___"),"", LEFT(D2906,FIND(" &gt;",D2906)-1))</f>
        <v>Failure</v>
      </c>
      <c r="F2906" s="7" t="str">
        <f>IF(OR(E2906="Success",E2906="Qualified Success"),"Current",IF(E2906="Failure",IF(RIGHT(D2906,6)="Future","Future",IF(RIGHT(D2906,10)="Irrelevant","Irrelevant","Current")),""))</f>
        <v>Current</v>
      </c>
      <c r="G2906" s="7" t="str">
        <f>IF(OR(ISBLANK(D2906),D2906="Unclassifiable &gt;"),"",IF(ISNUMBER(SEARCH("Utterance",D2906)),"Utterance",IF(ISNUMBER(SEARCH("Response",D2906)),"Response",IF(ISNUMBER(SEARCH("Interaction",D2906)),"Interaction",IF(ISNUMBER(SEARCH("System",D2906)),"System","")))))</f>
        <v>Interaction</v>
      </c>
      <c r="H2906" s="7" t="str">
        <f>IF(G2906="Utterance", IF(ISNUMBER(SEARCH("Unrecognized",D2906)), "Unrecognized", IF(ISNUMBER(SEARCH("Mismatched",D2906)), "Mismatched", IF(ISNUMBER(SEARCH("False Positive",D2906)), "False Positive", "Irrelevant"))), "")</f>
        <v/>
      </c>
      <c r="J2906" s="7" t="s">
        <v>3428</v>
      </c>
      <c r="K2906" s="7" t="s">
        <v>3355</v>
      </c>
      <c r="L2906" s="9">
        <v>44994</v>
      </c>
      <c r="M2906" s="13">
        <v>0.56038194444444445</v>
      </c>
      <c r="N2906" s="14">
        <v>204440003504033</v>
      </c>
      <c r="O2906" s="7">
        <f>IF(LEN(TRIM($A2906))=0,0,LEN($A2906)-LEN(SUBSTITUTE($A2906," ",""))+1)</f>
        <v>19</v>
      </c>
      <c r="P2906">
        <f t="shared" si="45"/>
        <v>412</v>
      </c>
    </row>
    <row r="2907" spans="1:16" ht="48" x14ac:dyDescent="0.2">
      <c r="A2907" s="8" t="s">
        <v>343</v>
      </c>
      <c r="C2907" s="7" t="s">
        <v>4</v>
      </c>
      <c r="K2907" s="7" t="s">
        <v>3355</v>
      </c>
      <c r="L2907" s="9">
        <v>44994</v>
      </c>
      <c r="M2907" s="13">
        <v>0.56038194444444445</v>
      </c>
      <c r="N2907" s="14">
        <v>204440003504033</v>
      </c>
      <c r="P2907" t="str">
        <f t="shared" si="45"/>
        <v/>
      </c>
    </row>
    <row r="2908" spans="1:16" ht="16" x14ac:dyDescent="0.2">
      <c r="A2908" s="8" t="s">
        <v>1128</v>
      </c>
      <c r="C2908" s="7" t="s">
        <v>2</v>
      </c>
      <c r="D2908" s="7" t="s">
        <v>3389</v>
      </c>
      <c r="E2908" s="7" t="str">
        <f>IF(OR(D2908="", D2908="___"),"", LEFT(D2908,FIND(" &gt;",D2908)-1))</f>
        <v>Success</v>
      </c>
      <c r="F2908" s="7" t="str">
        <f>IF(OR(E2908="Success",E2908="Qualified Success"),"Current",IF(E2908="Failure",IF(RIGHT(D2908,6)="Future","Future",IF(RIGHT(D2908,10)="Irrelevant","Irrelevant","Current")),""))</f>
        <v>Current</v>
      </c>
      <c r="G2908" s="7" t="str">
        <f>IF(OR(ISBLANK(D2908),D2908="Unclassifiable &gt;"),"",IF(ISNUMBER(SEARCH("Utterance",D2908)),"Utterance",IF(ISNUMBER(SEARCH("Response",D2908)),"Response",IF(ISNUMBER(SEARCH("Interaction",D2908)),"Interaction",IF(ISNUMBER(SEARCH("System",D2908)),"System","")))))</f>
        <v/>
      </c>
      <c r="H2908" s="7" t="str">
        <f>IF(G2908="Utterance", IF(ISNUMBER(SEARCH("Unrecognized",D2908)), "Unrecognized", IF(ISNUMBER(SEARCH("Mismatched",D2908)), "Mismatched", IF(ISNUMBER(SEARCH("False Positive",D2908)), "False Positive", "Irrelevant"))), "")</f>
        <v/>
      </c>
      <c r="J2908" s="7" t="s">
        <v>3750</v>
      </c>
      <c r="K2908" s="7" t="s">
        <v>3355</v>
      </c>
      <c r="L2908" s="9">
        <v>44994</v>
      </c>
      <c r="M2908" s="13">
        <v>0.56269675925925922</v>
      </c>
      <c r="N2908" s="14">
        <v>202000025197175</v>
      </c>
      <c r="O2908" s="7">
        <f>IF(LEN(TRIM($A2908))=0,0,LEN($A2908)-LEN(SUBSTITUTE($A2908," ",""))+1)</f>
        <v>2</v>
      </c>
      <c r="P2908">
        <f t="shared" si="45"/>
        <v>3411</v>
      </c>
    </row>
    <row r="2909" spans="1:16" ht="240" x14ac:dyDescent="0.2">
      <c r="A2909" s="8" t="s">
        <v>2768</v>
      </c>
      <c r="C2909" s="7" t="s">
        <v>4</v>
      </c>
      <c r="K2909" s="7" t="s">
        <v>3355</v>
      </c>
      <c r="L2909" s="9">
        <v>44994</v>
      </c>
      <c r="M2909" s="13">
        <v>0.56295138888888896</v>
      </c>
      <c r="N2909" s="14">
        <v>202000025197175</v>
      </c>
      <c r="P2909" t="str">
        <f t="shared" si="45"/>
        <v/>
      </c>
    </row>
    <row r="2910" spans="1:16" ht="16" x14ac:dyDescent="0.2">
      <c r="A2910" s="8" t="s">
        <v>402</v>
      </c>
      <c r="C2910" s="7" t="s">
        <v>2</v>
      </c>
      <c r="D2910" s="7" t="s">
        <v>3389</v>
      </c>
      <c r="E2910" s="7" t="str">
        <f>IF(OR(D2910="", D2910="___"),"", LEFT(D2910,FIND(" &gt;",D2910)-1))</f>
        <v>Success</v>
      </c>
      <c r="F2910" s="7" t="str">
        <f>IF(OR(E2910="Success",E2910="Qualified Success"),"Current",IF(E2910="Failure",IF(RIGHT(D2910,6)="Future","Future",IF(RIGHT(D2910,10)="Irrelevant","Irrelevant","Current")),""))</f>
        <v>Current</v>
      </c>
      <c r="G2910" s="7" t="str">
        <f>IF(OR(ISBLANK(D2910),D2910="Unclassifiable &gt;"),"",IF(ISNUMBER(SEARCH("Utterance",D2910)),"Utterance",IF(ISNUMBER(SEARCH("Response",D2910)),"Response",IF(ISNUMBER(SEARCH("Interaction",D2910)),"Interaction",IF(ISNUMBER(SEARCH("System",D2910)),"System","")))))</f>
        <v/>
      </c>
      <c r="H2910" s="7" t="str">
        <f>IF(G2910="Utterance", IF(ISNUMBER(SEARCH("Unrecognized",D2910)), "Unrecognized", IF(ISNUMBER(SEARCH("Mismatched",D2910)), "Mismatched", IF(ISNUMBER(SEARCH("False Positive",D2910)), "False Positive", "Irrelevant"))), "")</f>
        <v/>
      </c>
      <c r="J2910" s="7" t="s">
        <v>3741</v>
      </c>
      <c r="K2910" s="7" t="s">
        <v>3355</v>
      </c>
      <c r="L2910" s="9">
        <v>44994</v>
      </c>
      <c r="M2910" s="13">
        <v>0.56623842592592599</v>
      </c>
      <c r="N2910" s="14">
        <v>204440003496705</v>
      </c>
      <c r="O2910" s="7">
        <f>IF(LEN(TRIM($A2910))=0,0,LEN($A2910)-LEN(SUBSTITUTE($A2910," ",""))+1)</f>
        <v>6</v>
      </c>
      <c r="P2910">
        <f t="shared" si="45"/>
        <v>3411</v>
      </c>
    </row>
    <row r="2911" spans="1:16" ht="144" x14ac:dyDescent="0.2">
      <c r="A2911" s="8" t="s">
        <v>250</v>
      </c>
      <c r="C2911" s="7" t="s">
        <v>4</v>
      </c>
      <c r="K2911" s="7" t="s">
        <v>3355</v>
      </c>
      <c r="L2911" s="9">
        <v>44994</v>
      </c>
      <c r="M2911" s="13">
        <v>0.56625000000000003</v>
      </c>
      <c r="N2911" s="14">
        <v>204440003496705</v>
      </c>
      <c r="P2911" t="str">
        <f t="shared" si="45"/>
        <v/>
      </c>
    </row>
    <row r="2912" spans="1:16" ht="16" x14ac:dyDescent="0.2">
      <c r="A2912" s="8" t="s">
        <v>2490</v>
      </c>
      <c r="C2912" s="7" t="s">
        <v>2</v>
      </c>
      <c r="D2912" s="7" t="s">
        <v>3411</v>
      </c>
      <c r="E2912" s="7" t="str">
        <f>IF(OR(D2912="", D2912="___"),"", LEFT(D2912,FIND(" &gt;",D2912)-1))</f>
        <v>Qualified Success</v>
      </c>
      <c r="F2912" s="7" t="str">
        <f>IF(OR(E2912="Success",E2912="Qualified Success"),"Current",IF(E2912="Failure",IF(RIGHT(D2912,6)="Future","Future",IF(RIGHT(D2912,10)="Irrelevant","Irrelevant","Current")),""))</f>
        <v>Current</v>
      </c>
      <c r="G2912" s="7" t="str">
        <f>IF(OR(ISBLANK(D2912),D2912="Unclassifiable &gt;"),"",IF(ISNUMBER(SEARCH("Utterance",D2912)),"Utterance",IF(ISNUMBER(SEARCH("Response",D2912)),"Response",IF(ISNUMBER(SEARCH("Interaction",D2912)),"Interaction",IF(ISNUMBER(SEARCH("System",D2912)),"System","")))))</f>
        <v>Response</v>
      </c>
      <c r="H2912" s="7" t="str">
        <f>IF(G2912="Utterance", IF(ISNUMBER(SEARCH("Unrecognized",D2912)), "Unrecognized", IF(ISNUMBER(SEARCH("Mismatched",D2912)), "Mismatched", IF(ISNUMBER(SEARCH("False Positive",D2912)), "False Positive", "Irrelevant"))), "")</f>
        <v/>
      </c>
      <c r="J2912" s="7" t="s">
        <v>3743</v>
      </c>
      <c r="K2912" s="7" t="s">
        <v>3355</v>
      </c>
      <c r="L2912" s="9">
        <v>44994</v>
      </c>
      <c r="M2912" s="13">
        <v>0.56722222222222218</v>
      </c>
      <c r="N2912" s="14">
        <v>204440003508565</v>
      </c>
      <c r="O2912" s="7">
        <f>IF(LEN(TRIM($A2912))=0,0,LEN($A2912)-LEN(SUBSTITUTE($A2912," ",""))+1)</f>
        <v>15</v>
      </c>
      <c r="P2912">
        <f t="shared" si="45"/>
        <v>201</v>
      </c>
    </row>
    <row r="2913" spans="1:16" ht="48" x14ac:dyDescent="0.2">
      <c r="A2913" s="8" t="s">
        <v>476</v>
      </c>
      <c r="C2913" s="7" t="s">
        <v>4</v>
      </c>
      <c r="K2913" s="7" t="s">
        <v>3355</v>
      </c>
      <c r="L2913" s="9">
        <v>44994</v>
      </c>
      <c r="M2913" s="13">
        <v>0.56722222222222218</v>
      </c>
      <c r="N2913" s="14">
        <v>204440003508565</v>
      </c>
      <c r="P2913" t="str">
        <f t="shared" si="45"/>
        <v/>
      </c>
    </row>
    <row r="2914" spans="1:16" ht="16" x14ac:dyDescent="0.2">
      <c r="A2914" s="8" t="s">
        <v>1882</v>
      </c>
      <c r="C2914" s="7" t="s">
        <v>2</v>
      </c>
      <c r="D2914" s="7" t="s">
        <v>3389</v>
      </c>
      <c r="E2914" s="7" t="str">
        <f>IF(OR(D2914="", D2914="___"),"", LEFT(D2914,FIND(" &gt;",D2914)-1))</f>
        <v>Success</v>
      </c>
      <c r="F2914" s="7" t="str">
        <f>IF(OR(E2914="Success",E2914="Qualified Success"),"Current",IF(E2914="Failure",IF(RIGHT(D2914,6)="Future","Future",IF(RIGHT(D2914,10)="Irrelevant","Irrelevant","Current")),""))</f>
        <v>Current</v>
      </c>
      <c r="G2914" s="7" t="str">
        <f>IF(OR(ISBLANK(D2914),D2914="Unclassifiable &gt;"),"",IF(ISNUMBER(SEARCH("Utterance",D2914)),"Utterance",IF(ISNUMBER(SEARCH("Response",D2914)),"Response",IF(ISNUMBER(SEARCH("Interaction",D2914)),"Interaction",IF(ISNUMBER(SEARCH("System",D2914)),"System","")))))</f>
        <v/>
      </c>
      <c r="H2914" s="7" t="str">
        <f>IF(G2914="Utterance", IF(ISNUMBER(SEARCH("Unrecognized",D2914)), "Unrecognized", IF(ISNUMBER(SEARCH("Mismatched",D2914)), "Mismatched", IF(ISNUMBER(SEARCH("False Positive",D2914)), "False Positive", "Irrelevant"))), "")</f>
        <v/>
      </c>
      <c r="J2914" s="7" t="s">
        <v>3758</v>
      </c>
      <c r="K2914" s="7" t="s">
        <v>3355</v>
      </c>
      <c r="L2914" s="9">
        <v>44994</v>
      </c>
      <c r="M2914" s="13">
        <v>0.56921296296296298</v>
      </c>
      <c r="N2914" s="14">
        <v>202000113522360</v>
      </c>
      <c r="O2914" s="7">
        <f>IF(LEN(TRIM($A2914))=0,0,LEN($A2914)-LEN(SUBSTITUTE($A2914," ",""))+1)</f>
        <v>1</v>
      </c>
      <c r="P2914">
        <f t="shared" si="45"/>
        <v>3411</v>
      </c>
    </row>
    <row r="2915" spans="1:16" ht="32" x14ac:dyDescent="0.2">
      <c r="A2915" s="8" t="s">
        <v>3366</v>
      </c>
      <c r="C2915" s="7" t="s">
        <v>4</v>
      </c>
      <c r="K2915" s="7" t="s">
        <v>3355</v>
      </c>
      <c r="L2915" s="9">
        <v>44994</v>
      </c>
      <c r="M2915" s="13">
        <v>0.56923611111111116</v>
      </c>
      <c r="N2915" s="14">
        <v>202000113522360</v>
      </c>
      <c r="P2915" t="str">
        <f t="shared" si="45"/>
        <v/>
      </c>
    </row>
    <row r="2916" spans="1:16" ht="32" x14ac:dyDescent="0.2">
      <c r="A2916" s="8" t="s">
        <v>268</v>
      </c>
      <c r="C2916" s="7" t="s">
        <v>4</v>
      </c>
      <c r="K2916" s="7" t="s">
        <v>3355</v>
      </c>
      <c r="L2916" s="9">
        <v>44994</v>
      </c>
      <c r="M2916" s="13">
        <v>0.56923611111111116</v>
      </c>
      <c r="N2916" s="14">
        <v>202000113522360</v>
      </c>
      <c r="P2916" t="str">
        <f t="shared" si="45"/>
        <v/>
      </c>
    </row>
    <row r="2917" spans="1:16" ht="16" x14ac:dyDescent="0.2">
      <c r="A2917" s="8" t="s">
        <v>259</v>
      </c>
      <c r="B2917" s="7" t="s">
        <v>3487</v>
      </c>
      <c r="C2917" s="7" t="s">
        <v>2</v>
      </c>
      <c r="D2917" s="7" t="s">
        <v>3389</v>
      </c>
      <c r="E2917" s="7" t="str">
        <f>IF(OR(D2917="", D2917="___"),"", LEFT(D2917,FIND(" &gt;",D2917)-1))</f>
        <v>Success</v>
      </c>
      <c r="F2917" s="7" t="str">
        <f>IF(OR(E2917="Success",E2917="Qualified Success"),"Current",IF(E2917="Failure",IF(RIGHT(D2917,6)="Future","Future",IF(RIGHT(D2917,10)="Irrelevant","Irrelevant","Current")),""))</f>
        <v>Current</v>
      </c>
      <c r="G2917" s="7" t="str">
        <f>IF(OR(ISBLANK(D2917),D2917="Unclassifiable &gt;"),"",IF(ISNUMBER(SEARCH("Utterance",D2917)),"Utterance",IF(ISNUMBER(SEARCH("Response",D2917)),"Response",IF(ISNUMBER(SEARCH("Interaction",D2917)),"Interaction",IF(ISNUMBER(SEARCH("System",D2917)),"System","")))))</f>
        <v/>
      </c>
      <c r="H2917" s="7" t="str">
        <f>IF(G2917="Utterance", IF(ISNUMBER(SEARCH("Unrecognized",D2917)), "Unrecognized", IF(ISNUMBER(SEARCH("Mismatched",D2917)), "Mismatched", IF(ISNUMBER(SEARCH("False Positive",D2917)), "False Positive", "Irrelevant"))), "")</f>
        <v/>
      </c>
      <c r="J2917" s="7" t="s">
        <v>3743</v>
      </c>
      <c r="K2917" s="7" t="s">
        <v>3355</v>
      </c>
      <c r="L2917" s="9">
        <v>44994</v>
      </c>
      <c r="M2917" s="13">
        <v>0.57126157407407407</v>
      </c>
      <c r="N2917" s="14">
        <v>204440003498598</v>
      </c>
      <c r="O2917" s="7">
        <f>IF(LEN(TRIM($A2917))=0,0,LEN($A2917)-LEN(SUBSTITUTE($A2917," ",""))+1)</f>
        <v>4</v>
      </c>
      <c r="P2917">
        <f t="shared" si="45"/>
        <v>3411</v>
      </c>
    </row>
    <row r="2918" spans="1:16" ht="224" x14ac:dyDescent="0.2">
      <c r="A2918" s="8" t="s">
        <v>3585</v>
      </c>
      <c r="C2918" s="7" t="s">
        <v>4</v>
      </c>
      <c r="K2918" s="7" t="s">
        <v>3355</v>
      </c>
      <c r="L2918" s="9">
        <v>44994</v>
      </c>
      <c r="M2918" s="13">
        <v>0.57127314814814811</v>
      </c>
      <c r="N2918" s="14">
        <v>204440003498598</v>
      </c>
      <c r="P2918" t="str">
        <f t="shared" si="45"/>
        <v/>
      </c>
    </row>
    <row r="2919" spans="1:16" ht="16" x14ac:dyDescent="0.2">
      <c r="A2919" s="8" t="s">
        <v>445</v>
      </c>
      <c r="C2919" s="7" t="s">
        <v>2</v>
      </c>
      <c r="D2919" s="7" t="s">
        <v>3389</v>
      </c>
      <c r="E2919" s="7" t="str">
        <f>IF(OR(D2919="", D2919="___"),"", LEFT(D2919,FIND(" &gt;",D2919)-1))</f>
        <v>Success</v>
      </c>
      <c r="F2919" s="7" t="str">
        <f>IF(OR(E2919="Success",E2919="Qualified Success"),"Current",IF(E2919="Failure",IF(RIGHT(D2919,6)="Future","Future",IF(RIGHT(D2919,10)="Irrelevant","Irrelevant","Current")),""))</f>
        <v>Current</v>
      </c>
      <c r="G2919" s="7" t="str">
        <f>IF(OR(ISBLANK(D2919),D2919="Unclassifiable &gt;"),"",IF(ISNUMBER(SEARCH("Utterance",D2919)),"Utterance",IF(ISNUMBER(SEARCH("Response",D2919)),"Response",IF(ISNUMBER(SEARCH("Interaction",D2919)),"Interaction",IF(ISNUMBER(SEARCH("System",D2919)),"System","")))))</f>
        <v/>
      </c>
      <c r="H2919" s="7" t="str">
        <f>IF(G2919="Utterance", IF(ISNUMBER(SEARCH("Unrecognized",D2919)), "Unrecognized", IF(ISNUMBER(SEARCH("Mismatched",D2919)), "Mismatched", IF(ISNUMBER(SEARCH("False Positive",D2919)), "False Positive", "Irrelevant"))), "")</f>
        <v/>
      </c>
      <c r="J2919" s="7" t="s">
        <v>3743</v>
      </c>
      <c r="K2919" s="7" t="s">
        <v>3355</v>
      </c>
      <c r="L2919" s="9">
        <v>44994</v>
      </c>
      <c r="M2919" s="13">
        <v>0.57138888888888884</v>
      </c>
      <c r="N2919" s="14">
        <v>204440003498598</v>
      </c>
      <c r="O2919" s="7">
        <f>IF(LEN(TRIM($A2919))=0,0,LEN($A2919)-LEN(SUBSTITUTE($A2919," ",""))+1)</f>
        <v>3</v>
      </c>
      <c r="P2919">
        <f t="shared" si="45"/>
        <v>3411</v>
      </c>
    </row>
    <row r="2920" spans="1:16" ht="160" x14ac:dyDescent="0.2">
      <c r="A2920" s="8" t="s">
        <v>2230</v>
      </c>
      <c r="C2920" s="7" t="s">
        <v>4</v>
      </c>
      <c r="K2920" s="7" t="s">
        <v>3355</v>
      </c>
      <c r="L2920" s="9">
        <v>44994</v>
      </c>
      <c r="M2920" s="13">
        <v>0.57140046296296299</v>
      </c>
      <c r="N2920" s="14">
        <v>204440003498598</v>
      </c>
      <c r="P2920" t="str">
        <f t="shared" si="45"/>
        <v/>
      </c>
    </row>
    <row r="2921" spans="1:16" ht="16" x14ac:dyDescent="0.2">
      <c r="A2921" s="8" t="s">
        <v>269</v>
      </c>
      <c r="B2921" s="7" t="s">
        <v>3487</v>
      </c>
      <c r="C2921" s="7" t="s">
        <v>2</v>
      </c>
      <c r="D2921" s="7" t="s">
        <v>3389</v>
      </c>
      <c r="E2921" s="7" t="str">
        <f>IF(OR(D2921="", D2921="___"),"", LEFT(D2921,FIND(" &gt;",D2921)-1))</f>
        <v>Success</v>
      </c>
      <c r="F2921" s="7" t="str">
        <f>IF(OR(E2921="Success",E2921="Qualified Success"),"Current",IF(E2921="Failure",IF(RIGHT(D2921,6)="Future","Future",IF(RIGHT(D2921,10)="Irrelevant","Irrelevant","Current")),""))</f>
        <v>Current</v>
      </c>
      <c r="G2921" s="7" t="str">
        <f>IF(OR(ISBLANK(D2921),D2921="Unclassifiable &gt;"),"",IF(ISNUMBER(SEARCH("Utterance",D2921)),"Utterance",IF(ISNUMBER(SEARCH("Response",D2921)),"Response",IF(ISNUMBER(SEARCH("Interaction",D2921)),"Interaction",IF(ISNUMBER(SEARCH("System",D2921)),"System","")))))</f>
        <v/>
      </c>
      <c r="H2921" s="7" t="str">
        <f>IF(G2921="Utterance", IF(ISNUMBER(SEARCH("Unrecognized",D2921)), "Unrecognized", IF(ISNUMBER(SEARCH("Mismatched",D2921)), "Mismatched", IF(ISNUMBER(SEARCH("False Positive",D2921)), "False Positive", "Irrelevant"))), "")</f>
        <v/>
      </c>
      <c r="J2921" s="7" t="s">
        <v>3428</v>
      </c>
      <c r="K2921" s="7" t="s">
        <v>3355</v>
      </c>
      <c r="L2921" s="9">
        <v>44994</v>
      </c>
      <c r="M2921" s="13">
        <v>0.58045138888888892</v>
      </c>
      <c r="N2921" s="14">
        <v>202000515904893</v>
      </c>
      <c r="O2921" s="7">
        <f>IF(LEN(TRIM($A2921))=0,0,LEN($A2921)-LEN(SUBSTITUTE($A2921," ",""))+1)</f>
        <v>3</v>
      </c>
      <c r="P2921">
        <f t="shared" si="45"/>
        <v>3411</v>
      </c>
    </row>
    <row r="2922" spans="1:16" ht="64" x14ac:dyDescent="0.2">
      <c r="A2922" s="8" t="s">
        <v>270</v>
      </c>
      <c r="C2922" s="7" t="s">
        <v>4</v>
      </c>
      <c r="K2922" s="7" t="s">
        <v>3355</v>
      </c>
      <c r="L2922" s="9">
        <v>44994</v>
      </c>
      <c r="M2922" s="13">
        <v>0.58045138888888892</v>
      </c>
      <c r="N2922" s="14">
        <v>202000515904893</v>
      </c>
      <c r="P2922" t="str">
        <f t="shared" si="45"/>
        <v/>
      </c>
    </row>
    <row r="2923" spans="1:16" ht="16" x14ac:dyDescent="0.2">
      <c r="A2923" s="8" t="s">
        <v>259</v>
      </c>
      <c r="B2923" s="7" t="s">
        <v>3487</v>
      </c>
      <c r="C2923" s="7" t="s">
        <v>2</v>
      </c>
      <c r="D2923" s="7" t="s">
        <v>3389</v>
      </c>
      <c r="E2923" s="7" t="str">
        <f>IF(OR(D2923="", D2923="___"),"", LEFT(D2923,FIND(" &gt;",D2923)-1))</f>
        <v>Success</v>
      </c>
      <c r="F2923" s="7" t="str">
        <f>IF(OR(E2923="Success",E2923="Qualified Success"),"Current",IF(E2923="Failure",IF(RIGHT(D2923,6)="Future","Future",IF(RIGHT(D2923,10)="Irrelevant","Irrelevant","Current")),""))</f>
        <v>Current</v>
      </c>
      <c r="G2923" s="7" t="str">
        <f>IF(OR(ISBLANK(D2923),D2923="Unclassifiable &gt;"),"",IF(ISNUMBER(SEARCH("Utterance",D2923)),"Utterance",IF(ISNUMBER(SEARCH("Response",D2923)),"Response",IF(ISNUMBER(SEARCH("Interaction",D2923)),"Interaction",IF(ISNUMBER(SEARCH("System",D2923)),"System","")))))</f>
        <v/>
      </c>
      <c r="H2923" s="7" t="str">
        <f>IF(G2923="Utterance", IF(ISNUMBER(SEARCH("Unrecognized",D2923)), "Unrecognized", IF(ISNUMBER(SEARCH("Mismatched",D2923)), "Mismatched", IF(ISNUMBER(SEARCH("False Positive",D2923)), "False Positive", "Irrelevant"))), "")</f>
        <v/>
      </c>
      <c r="J2923" s="7" t="s">
        <v>3743</v>
      </c>
      <c r="K2923" s="7" t="s">
        <v>3355</v>
      </c>
      <c r="L2923" s="9">
        <v>44994</v>
      </c>
      <c r="M2923" s="13">
        <v>0.58310185185185182</v>
      </c>
      <c r="N2923" s="14">
        <v>204440003492660</v>
      </c>
      <c r="O2923" s="7">
        <f>IF(LEN(TRIM($A2923))=0,0,LEN($A2923)-LEN(SUBSTITUTE($A2923," ",""))+1)</f>
        <v>4</v>
      </c>
      <c r="P2923">
        <f t="shared" si="45"/>
        <v>3411</v>
      </c>
    </row>
    <row r="2924" spans="1:16" ht="224" x14ac:dyDescent="0.2">
      <c r="A2924" s="8" t="s">
        <v>3583</v>
      </c>
      <c r="C2924" s="7" t="s">
        <v>4</v>
      </c>
      <c r="K2924" s="7" t="s">
        <v>3355</v>
      </c>
      <c r="L2924" s="9">
        <v>44994</v>
      </c>
      <c r="M2924" s="13">
        <v>0.583125</v>
      </c>
      <c r="N2924" s="14">
        <v>204440003492660</v>
      </c>
      <c r="P2924" t="str">
        <f t="shared" si="45"/>
        <v/>
      </c>
    </row>
    <row r="2925" spans="1:16" ht="16" x14ac:dyDescent="0.2">
      <c r="A2925" s="8" t="s">
        <v>260</v>
      </c>
      <c r="C2925" s="7" t="s">
        <v>2</v>
      </c>
      <c r="D2925" s="7" t="s">
        <v>3389</v>
      </c>
      <c r="E2925" s="7" t="str">
        <f>IF(OR(D2925="", D2925="___"),"", LEFT(D2925,FIND(" &gt;",D2925)-1))</f>
        <v>Success</v>
      </c>
      <c r="F2925" s="7" t="str">
        <f>IF(OR(E2925="Success",E2925="Qualified Success"),"Current",IF(E2925="Failure",IF(RIGHT(D2925,6)="Future","Future",IF(RIGHT(D2925,10)="Irrelevant","Irrelevant","Current")),""))</f>
        <v>Current</v>
      </c>
      <c r="G2925" s="7" t="str">
        <f>IF(OR(ISBLANK(D2925),D2925="Unclassifiable &gt;"),"",IF(ISNUMBER(SEARCH("Utterance",D2925)),"Utterance",IF(ISNUMBER(SEARCH("Response",D2925)),"Response",IF(ISNUMBER(SEARCH("Interaction",D2925)),"Interaction",IF(ISNUMBER(SEARCH("System",D2925)),"System","")))))</f>
        <v/>
      </c>
      <c r="H2925" s="7" t="str">
        <f>IF(G2925="Utterance", IF(ISNUMBER(SEARCH("Unrecognized",D2925)), "Unrecognized", IF(ISNUMBER(SEARCH("Mismatched",D2925)), "Mismatched", IF(ISNUMBER(SEARCH("False Positive",D2925)), "False Positive", "Irrelevant"))), "")</f>
        <v/>
      </c>
      <c r="J2925" s="7" t="s">
        <v>3743</v>
      </c>
      <c r="K2925" s="7" t="s">
        <v>3355</v>
      </c>
      <c r="L2925" s="9">
        <v>44994</v>
      </c>
      <c r="M2925" s="13">
        <v>0.58332175925925933</v>
      </c>
      <c r="N2925" s="14">
        <v>204440003492660</v>
      </c>
      <c r="O2925" s="7">
        <f>IF(LEN(TRIM($A2925))=0,0,LEN($A2925)-LEN(SUBSTITUTE($A2925," ",""))+1)</f>
        <v>6</v>
      </c>
      <c r="P2925">
        <f t="shared" si="45"/>
        <v>3411</v>
      </c>
    </row>
    <row r="2926" spans="1:16" ht="48" x14ac:dyDescent="0.2">
      <c r="A2926" s="8" t="s">
        <v>261</v>
      </c>
      <c r="C2926" s="7" t="s">
        <v>4</v>
      </c>
      <c r="K2926" s="7" t="s">
        <v>3355</v>
      </c>
      <c r="L2926" s="9">
        <v>44994</v>
      </c>
      <c r="M2926" s="13">
        <v>0.58332175925925933</v>
      </c>
      <c r="N2926" s="14">
        <v>204440003492660</v>
      </c>
      <c r="P2926" t="str">
        <f t="shared" si="45"/>
        <v/>
      </c>
    </row>
    <row r="2927" spans="1:16" x14ac:dyDescent="0.2">
      <c r="A2927" s="10">
        <v>45291</v>
      </c>
      <c r="C2927" s="7" t="s">
        <v>2</v>
      </c>
      <c r="D2927" s="7" t="s">
        <v>3389</v>
      </c>
      <c r="E2927" s="7" t="str">
        <f>IF(OR(D2927="", D2927="___"),"", LEFT(D2927,FIND(" &gt;",D2927)-1))</f>
        <v>Success</v>
      </c>
      <c r="F2927" s="7" t="str">
        <f>IF(OR(E2927="Success",E2927="Qualified Success"),"Current",IF(E2927="Failure",IF(RIGHT(D2927,6)="Future","Future",IF(RIGHT(D2927,10)="Irrelevant","Irrelevant","Current")),""))</f>
        <v>Current</v>
      </c>
      <c r="G2927" s="7" t="str">
        <f>IF(OR(ISBLANK(D2927),D2927="Unclassifiable &gt;"),"",IF(ISNUMBER(SEARCH("Utterance",D2927)),"Utterance",IF(ISNUMBER(SEARCH("Response",D2927)),"Response",IF(ISNUMBER(SEARCH("Interaction",D2927)),"Interaction",IF(ISNUMBER(SEARCH("System",D2927)),"System","")))))</f>
        <v/>
      </c>
      <c r="H2927" s="7" t="str">
        <f>IF(G2927="Utterance", IF(ISNUMBER(SEARCH("Unrecognized",D2927)), "Unrecognized", IF(ISNUMBER(SEARCH("Mismatched",D2927)), "Mismatched", IF(ISNUMBER(SEARCH("False Positive",D2927)), "False Positive", "Irrelevant"))), "")</f>
        <v/>
      </c>
      <c r="J2927" s="7" t="s">
        <v>3743</v>
      </c>
      <c r="K2927" s="7" t="s">
        <v>3355</v>
      </c>
      <c r="L2927" s="9">
        <v>44994</v>
      </c>
      <c r="M2927" s="13">
        <v>0.58374999999999999</v>
      </c>
      <c r="N2927" s="14">
        <v>204440003492660</v>
      </c>
      <c r="O2927" s="7">
        <f>IF(LEN(TRIM($A2927))=0,0,LEN($A2927)-LEN(SUBSTITUTE($A2927," ",""))+1)</f>
        <v>1</v>
      </c>
      <c r="P2927">
        <f t="shared" si="45"/>
        <v>3411</v>
      </c>
    </row>
    <row r="2928" spans="1:16" ht="224" x14ac:dyDescent="0.2">
      <c r="A2928" s="8" t="s">
        <v>2041</v>
      </c>
      <c r="C2928" s="7" t="s">
        <v>4</v>
      </c>
      <c r="K2928" s="7" t="s">
        <v>3355</v>
      </c>
      <c r="L2928" s="9">
        <v>44994</v>
      </c>
      <c r="M2928" s="13">
        <v>0.58376157407407414</v>
      </c>
      <c r="N2928" s="14">
        <v>204440003492660</v>
      </c>
      <c r="P2928" t="str">
        <f t="shared" si="45"/>
        <v/>
      </c>
    </row>
    <row r="2929" spans="1:16" ht="16" x14ac:dyDescent="0.2">
      <c r="A2929" s="8" t="s">
        <v>2042</v>
      </c>
      <c r="C2929" s="7" t="s">
        <v>2</v>
      </c>
      <c r="D2929" s="7" t="s">
        <v>3405</v>
      </c>
      <c r="E2929" s="7" t="str">
        <f>IF(OR(D2929="", D2929="___"),"", LEFT(D2929,FIND(" &gt;",D2929)-1))</f>
        <v>Failure</v>
      </c>
      <c r="F2929" s="7" t="str">
        <f>IF(OR(E2929="Success",E2929="Qualified Success"),"Current",IF(E2929="Failure",IF(RIGHT(D2929,6)="Future","Future",IF(RIGHT(D2929,10)="Irrelevant","Irrelevant","Current")),""))</f>
        <v>Current</v>
      </c>
      <c r="G2929" s="7" t="str">
        <f>IF(OR(ISBLANK(D2929),D2929="Unclassifiable &gt;"),"",IF(ISNUMBER(SEARCH("Utterance",D2929)),"Utterance",IF(ISNUMBER(SEARCH("Response",D2929)),"Response",IF(ISNUMBER(SEARCH("Interaction",D2929)),"Interaction",IF(ISNUMBER(SEARCH("System",D2929)),"System","")))))</f>
        <v>System</v>
      </c>
      <c r="H2929" s="7" t="str">
        <f>IF(G2929="Utterance", IF(ISNUMBER(SEARCH("Unrecognized",D2929)), "Unrecognized", IF(ISNUMBER(SEARCH("Mismatched",D2929)), "Mismatched", IF(ISNUMBER(SEARCH("False Positive",D2929)), "False Positive", "Irrelevant"))), "")</f>
        <v/>
      </c>
      <c r="I2929" s="7" t="s">
        <v>152</v>
      </c>
      <c r="J2929" s="7" t="s">
        <v>213</v>
      </c>
      <c r="K2929" s="7" t="s">
        <v>3355</v>
      </c>
      <c r="L2929" s="9">
        <v>44994</v>
      </c>
      <c r="M2929" s="13">
        <v>0.58401620370370366</v>
      </c>
      <c r="N2929" s="14">
        <v>204440003492660</v>
      </c>
      <c r="O2929" s="7">
        <f>IF(LEN(TRIM($A2929))=0,0,LEN($A2929)-LEN(SUBSTITUTE($A2929," ",""))+1)</f>
        <v>2</v>
      </c>
      <c r="P2929">
        <f t="shared" si="45"/>
        <v>168</v>
      </c>
    </row>
    <row r="2930" spans="1:16" ht="16" x14ac:dyDescent="0.2">
      <c r="A2930" s="8" t="s">
        <v>2042</v>
      </c>
      <c r="C2930" s="7" t="s">
        <v>2</v>
      </c>
      <c r="D2930" s="7" t="s">
        <v>3391</v>
      </c>
      <c r="E2930" s="7" t="str">
        <f>IF(OR(D2930="", D2930="___"),"", LEFT(D2930,FIND(" &gt;",D2930)-1))</f>
        <v>Failure</v>
      </c>
      <c r="F2930" s="7" t="str">
        <f>IF(OR(E2930="Success",E2930="Qualified Success"),"Current",IF(E2930="Failure",IF(RIGHT(D2930,6)="Future","Future",IF(RIGHT(D2930,10)="Irrelevant","Irrelevant","Current")),""))</f>
        <v>Current</v>
      </c>
      <c r="G2930" s="7" t="str">
        <f>IF(OR(ISBLANK(D2930),D2930="Unclassifiable &gt;"),"",IF(ISNUMBER(SEARCH("Utterance",D2930)),"Utterance",IF(ISNUMBER(SEARCH("Response",D2930)),"Response",IF(ISNUMBER(SEARCH("Interaction",D2930)),"Interaction",IF(ISNUMBER(SEARCH("System",D2930)),"System","")))))</f>
        <v>Utterance</v>
      </c>
      <c r="H2930" s="7" t="str">
        <f>IF(G2930="Utterance", IF(ISNUMBER(SEARCH("Unrecognized",D2930)), "Unrecognized", IF(ISNUMBER(SEARCH("Mismatched",D2930)), "Mismatched", IF(ISNUMBER(SEARCH("False Positive",D2930)), "False Positive", "Irrelevant"))), "")</f>
        <v>Mismatched</v>
      </c>
      <c r="J2930" s="7" t="s">
        <v>213</v>
      </c>
      <c r="K2930" s="7" t="s">
        <v>3355</v>
      </c>
      <c r="L2930" s="9">
        <v>44994</v>
      </c>
      <c r="M2930" s="13">
        <v>0.58401620370370366</v>
      </c>
      <c r="N2930" s="14">
        <v>204440003492660</v>
      </c>
      <c r="O2930" s="7">
        <f>IF(LEN(TRIM($A2930))=0,0,LEN($A2930)-LEN(SUBSTITUTE($A2930," ",""))+1)</f>
        <v>2</v>
      </c>
      <c r="P2930">
        <f t="shared" si="45"/>
        <v>705</v>
      </c>
    </row>
    <row r="2931" spans="1:16" ht="16" x14ac:dyDescent="0.2">
      <c r="A2931" s="8" t="s">
        <v>152</v>
      </c>
      <c r="C2931" s="7" t="s">
        <v>4</v>
      </c>
      <c r="K2931" s="7" t="s">
        <v>3355</v>
      </c>
      <c r="L2931" s="9">
        <v>44994</v>
      </c>
      <c r="M2931" s="13">
        <v>0.58401620370370366</v>
      </c>
      <c r="N2931" s="14">
        <v>204440003492660</v>
      </c>
      <c r="P2931" t="str">
        <f t="shared" si="45"/>
        <v/>
      </c>
    </row>
    <row r="2932" spans="1:16" ht="64" x14ac:dyDescent="0.2">
      <c r="A2932" s="8" t="s">
        <v>1946</v>
      </c>
      <c r="C2932" s="7" t="s">
        <v>4</v>
      </c>
      <c r="K2932" s="7" t="s">
        <v>3355</v>
      </c>
      <c r="L2932" s="9">
        <v>44994</v>
      </c>
      <c r="M2932" s="13">
        <v>0.58401620370370366</v>
      </c>
      <c r="N2932" s="14">
        <v>204440003492660</v>
      </c>
      <c r="P2932" t="str">
        <f t="shared" si="45"/>
        <v/>
      </c>
    </row>
    <row r="2933" spans="1:16" ht="16" x14ac:dyDescent="0.2">
      <c r="A2933" s="8" t="s">
        <v>158</v>
      </c>
      <c r="C2933" s="7" t="s">
        <v>2</v>
      </c>
      <c r="D2933" s="7" t="s">
        <v>3389</v>
      </c>
      <c r="E2933" s="7" t="str">
        <f>IF(OR(D2933="", D2933="___"),"", LEFT(D2933,FIND(" &gt;",D2933)-1))</f>
        <v>Success</v>
      </c>
      <c r="F2933" s="7" t="str">
        <f>IF(OR(E2933="Success",E2933="Qualified Success"),"Current",IF(E2933="Failure",IF(RIGHT(D2933,6)="Future","Future",IF(RIGHT(D2933,10)="Irrelevant","Irrelevant","Current")),""))</f>
        <v>Current</v>
      </c>
      <c r="G2933" s="7" t="str">
        <f>IF(OR(ISBLANK(D2933),D2933="Unclassifiable &gt;"),"",IF(ISNUMBER(SEARCH("Utterance",D2933)),"Utterance",IF(ISNUMBER(SEARCH("Response",D2933)),"Response",IF(ISNUMBER(SEARCH("Interaction",D2933)),"Interaction",IF(ISNUMBER(SEARCH("System",D2933)),"System","")))))</f>
        <v/>
      </c>
      <c r="H2933" s="7" t="str">
        <f>IF(G2933="Utterance", IF(ISNUMBER(SEARCH("Unrecognized",D2933)), "Unrecognized", IF(ISNUMBER(SEARCH("Mismatched",D2933)), "Mismatched", IF(ISNUMBER(SEARCH("False Positive",D2933)), "False Positive", "Irrelevant"))), "")</f>
        <v/>
      </c>
      <c r="J2933" s="7" t="s">
        <v>3744</v>
      </c>
      <c r="K2933" s="7" t="s">
        <v>3355</v>
      </c>
      <c r="L2933" s="9">
        <v>44994</v>
      </c>
      <c r="M2933" s="13">
        <v>0.58436342592592594</v>
      </c>
      <c r="N2933" s="14">
        <v>202000646265256</v>
      </c>
      <c r="O2933" s="7">
        <f>IF(LEN(TRIM($A2933))=0,0,LEN($A2933)-LEN(SUBSTITUTE($A2933," ",""))+1)</f>
        <v>4</v>
      </c>
      <c r="P2933">
        <f t="shared" si="45"/>
        <v>3411</v>
      </c>
    </row>
    <row r="2934" spans="1:16" ht="128" x14ac:dyDescent="0.2">
      <c r="A2934" s="8" t="s">
        <v>1839</v>
      </c>
      <c r="C2934" s="7" t="s">
        <v>4</v>
      </c>
      <c r="K2934" s="7" t="s">
        <v>3355</v>
      </c>
      <c r="L2934" s="9">
        <v>44994</v>
      </c>
      <c r="M2934" s="13">
        <v>0.58436342592592594</v>
      </c>
      <c r="N2934" s="14">
        <v>202000646265256</v>
      </c>
      <c r="P2934" t="str">
        <f t="shared" si="45"/>
        <v/>
      </c>
    </row>
    <row r="2935" spans="1:16" ht="16" x14ac:dyDescent="0.2">
      <c r="A2935" s="8" t="s">
        <v>269</v>
      </c>
      <c r="B2935" s="7" t="s">
        <v>3487</v>
      </c>
      <c r="C2935" s="7" t="s">
        <v>2</v>
      </c>
      <c r="D2935" s="7" t="s">
        <v>3389</v>
      </c>
      <c r="E2935" s="7" t="str">
        <f>IF(OR(D2935="", D2935="___"),"", LEFT(D2935,FIND(" &gt;",D2935)-1))</f>
        <v>Success</v>
      </c>
      <c r="F2935" s="7" t="str">
        <f>IF(OR(E2935="Success",E2935="Qualified Success"),"Current",IF(E2935="Failure",IF(RIGHT(D2935,6)="Future","Future",IF(RIGHT(D2935,10)="Irrelevant","Irrelevant","Current")),""))</f>
        <v>Current</v>
      </c>
      <c r="G2935" s="7" t="str">
        <f>IF(OR(ISBLANK(D2935),D2935="Unclassifiable &gt;"),"",IF(ISNUMBER(SEARCH("Utterance",D2935)),"Utterance",IF(ISNUMBER(SEARCH("Response",D2935)),"Response",IF(ISNUMBER(SEARCH("Interaction",D2935)),"Interaction",IF(ISNUMBER(SEARCH("System",D2935)),"System","")))))</f>
        <v/>
      </c>
      <c r="H2935" s="7" t="str">
        <f>IF(G2935="Utterance", IF(ISNUMBER(SEARCH("Unrecognized",D2935)), "Unrecognized", IF(ISNUMBER(SEARCH("Mismatched",D2935)), "Mismatched", IF(ISNUMBER(SEARCH("False Positive",D2935)), "False Positive", "Irrelevant"))), "")</f>
        <v/>
      </c>
      <c r="J2935" s="7" t="s">
        <v>3428</v>
      </c>
      <c r="K2935" s="7" t="s">
        <v>3355</v>
      </c>
      <c r="L2935" s="9">
        <v>44994</v>
      </c>
      <c r="M2935" s="13">
        <v>0.58819444444444446</v>
      </c>
      <c r="N2935" s="14">
        <v>202000515904893</v>
      </c>
      <c r="O2935" s="7">
        <f>IF(LEN(TRIM($A2935))=0,0,LEN($A2935)-LEN(SUBSTITUTE($A2935," ",""))+1)</f>
        <v>3</v>
      </c>
      <c r="P2935">
        <f t="shared" si="45"/>
        <v>3411</v>
      </c>
    </row>
    <row r="2936" spans="1:16" ht="64" x14ac:dyDescent="0.2">
      <c r="A2936" s="8" t="s">
        <v>270</v>
      </c>
      <c r="C2936" s="7" t="s">
        <v>4</v>
      </c>
      <c r="K2936" s="7" t="s">
        <v>3355</v>
      </c>
      <c r="L2936" s="9">
        <v>44994</v>
      </c>
      <c r="M2936" s="13">
        <v>0.58819444444444446</v>
      </c>
      <c r="N2936" s="14">
        <v>202000515904893</v>
      </c>
      <c r="P2936" t="str">
        <f t="shared" si="45"/>
        <v/>
      </c>
    </row>
    <row r="2937" spans="1:16" ht="16" x14ac:dyDescent="0.2">
      <c r="A2937" s="8" t="s">
        <v>158</v>
      </c>
      <c r="C2937" s="7" t="s">
        <v>2</v>
      </c>
      <c r="D2937" s="7" t="s">
        <v>3389</v>
      </c>
      <c r="E2937" s="7" t="str">
        <f>IF(OR(D2937="", D2937="___"),"", LEFT(D2937,FIND(" &gt;",D2937)-1))</f>
        <v>Success</v>
      </c>
      <c r="F2937" s="7" t="str">
        <f>IF(OR(E2937="Success",E2937="Qualified Success"),"Current",IF(E2937="Failure",IF(RIGHT(D2937,6)="Future","Future",IF(RIGHT(D2937,10)="Irrelevant","Irrelevant","Current")),""))</f>
        <v>Current</v>
      </c>
      <c r="G2937" s="7" t="str">
        <f>IF(OR(ISBLANK(D2937),D2937="Unclassifiable &gt;"),"",IF(ISNUMBER(SEARCH("Utterance",D2937)),"Utterance",IF(ISNUMBER(SEARCH("Response",D2937)),"Response",IF(ISNUMBER(SEARCH("Interaction",D2937)),"Interaction",IF(ISNUMBER(SEARCH("System",D2937)),"System","")))))</f>
        <v/>
      </c>
      <c r="H2937" s="7" t="str">
        <f>IF(G2937="Utterance", IF(ISNUMBER(SEARCH("Unrecognized",D2937)), "Unrecognized", IF(ISNUMBER(SEARCH("Mismatched",D2937)), "Mismatched", IF(ISNUMBER(SEARCH("False Positive",D2937)), "False Positive", "Irrelevant"))), "")</f>
        <v/>
      </c>
      <c r="J2937" s="7" t="s">
        <v>3744</v>
      </c>
      <c r="K2937" s="7" t="s">
        <v>3355</v>
      </c>
      <c r="L2937" s="9">
        <v>44994</v>
      </c>
      <c r="M2937" s="13">
        <v>0.59001157407407401</v>
      </c>
      <c r="N2937" s="14">
        <v>204440003502998</v>
      </c>
      <c r="O2937" s="7">
        <f>IF(LEN(TRIM($A2937))=0,0,LEN($A2937)-LEN(SUBSTITUTE($A2937," ",""))+1)</f>
        <v>4</v>
      </c>
      <c r="P2937">
        <f t="shared" si="45"/>
        <v>3411</v>
      </c>
    </row>
    <row r="2938" spans="1:16" ht="128" x14ac:dyDescent="0.2">
      <c r="A2938" s="8" t="s">
        <v>1839</v>
      </c>
      <c r="C2938" s="7" t="s">
        <v>4</v>
      </c>
      <c r="K2938" s="7" t="s">
        <v>3355</v>
      </c>
      <c r="L2938" s="9">
        <v>44994</v>
      </c>
      <c r="M2938" s="13">
        <v>0.59001157407407401</v>
      </c>
      <c r="N2938" s="14">
        <v>204440003502998</v>
      </c>
      <c r="P2938" t="str">
        <f t="shared" si="45"/>
        <v/>
      </c>
    </row>
    <row r="2939" spans="1:16" ht="16" x14ac:dyDescent="0.2">
      <c r="A2939" s="8" t="s">
        <v>302</v>
      </c>
      <c r="B2939" s="7" t="s">
        <v>3487</v>
      </c>
      <c r="C2939" s="7" t="s">
        <v>2</v>
      </c>
      <c r="D2939" s="7" t="s">
        <v>3389</v>
      </c>
      <c r="E2939" s="7" t="str">
        <f>IF(OR(D2939="", D2939="___"),"", LEFT(D2939,FIND(" &gt;",D2939)-1))</f>
        <v>Success</v>
      </c>
      <c r="F2939" s="7" t="str">
        <f>IF(OR(E2939="Success",E2939="Qualified Success"),"Current",IF(E2939="Failure",IF(RIGHT(D2939,6)="Future","Future",IF(RIGHT(D2939,10)="Irrelevant","Irrelevant","Current")),""))</f>
        <v>Current</v>
      </c>
      <c r="G2939" s="7" t="str">
        <f>IF(OR(ISBLANK(D2939),D2939="Unclassifiable &gt;"),"",IF(ISNUMBER(SEARCH("Utterance",D2939)),"Utterance",IF(ISNUMBER(SEARCH("Response",D2939)),"Response",IF(ISNUMBER(SEARCH("Interaction",D2939)),"Interaction",IF(ISNUMBER(SEARCH("System",D2939)),"System","")))))</f>
        <v/>
      </c>
      <c r="H2939" s="7" t="str">
        <f>IF(G2939="Utterance", IF(ISNUMBER(SEARCH("Unrecognized",D2939)), "Unrecognized", IF(ISNUMBER(SEARCH("Mismatched",D2939)), "Mismatched", IF(ISNUMBER(SEARCH("False Positive",D2939)), "False Positive", "Irrelevant"))), "")</f>
        <v/>
      </c>
      <c r="J2939" s="7" t="s">
        <v>3428</v>
      </c>
      <c r="K2939" s="7" t="s">
        <v>3355</v>
      </c>
      <c r="L2939" s="9">
        <v>44994</v>
      </c>
      <c r="M2939" s="13">
        <v>0.59069444444444441</v>
      </c>
      <c r="N2939" s="14">
        <v>204440003499303</v>
      </c>
      <c r="O2939" s="7">
        <f>IF(LEN(TRIM($A2939))=0,0,LEN($A2939)-LEN(SUBSTITUTE($A2939," ",""))+1)</f>
        <v>3</v>
      </c>
      <c r="P2939">
        <f t="shared" si="45"/>
        <v>3411</v>
      </c>
    </row>
    <row r="2940" spans="1:16" ht="64" x14ac:dyDescent="0.2">
      <c r="A2940" s="8" t="s">
        <v>220</v>
      </c>
      <c r="C2940" s="7" t="s">
        <v>4</v>
      </c>
      <c r="K2940" s="7" t="s">
        <v>3355</v>
      </c>
      <c r="L2940" s="9">
        <v>44994</v>
      </c>
      <c r="M2940" s="13">
        <v>0.59069444444444441</v>
      </c>
      <c r="N2940" s="14">
        <v>204440003499303</v>
      </c>
      <c r="P2940" t="str">
        <f t="shared" si="45"/>
        <v/>
      </c>
    </row>
    <row r="2941" spans="1:16" ht="16" x14ac:dyDescent="0.2">
      <c r="A2941" s="8" t="s">
        <v>2245</v>
      </c>
      <c r="C2941" s="7" t="s">
        <v>2</v>
      </c>
      <c r="D2941" s="7" t="s">
        <v>3411</v>
      </c>
      <c r="E2941" s="7" t="str">
        <f>IF(OR(D2941="", D2941="___"),"", LEFT(D2941,FIND(" &gt;",D2941)-1))</f>
        <v>Qualified Success</v>
      </c>
      <c r="F2941" s="7" t="str">
        <f>IF(OR(E2941="Success",E2941="Qualified Success"),"Current",IF(E2941="Failure",IF(RIGHT(D2941,6)="Future","Future",IF(RIGHT(D2941,10)="Irrelevant","Irrelevant","Current")),""))</f>
        <v>Current</v>
      </c>
      <c r="G2941" s="7" t="str">
        <f>IF(OR(ISBLANK(D2941),D2941="Unclassifiable &gt;"),"",IF(ISNUMBER(SEARCH("Utterance",D2941)),"Utterance",IF(ISNUMBER(SEARCH("Response",D2941)),"Response",IF(ISNUMBER(SEARCH("Interaction",D2941)),"Interaction",IF(ISNUMBER(SEARCH("System",D2941)),"System","")))))</f>
        <v>Response</v>
      </c>
      <c r="H2941" s="7" t="str">
        <f>IF(G2941="Utterance", IF(ISNUMBER(SEARCH("Unrecognized",D2941)), "Unrecognized", IF(ISNUMBER(SEARCH("Mismatched",D2941)), "Mismatched", IF(ISNUMBER(SEARCH("False Positive",D2941)), "False Positive", "Irrelevant"))), "")</f>
        <v/>
      </c>
      <c r="J2941" s="7" t="s">
        <v>3756</v>
      </c>
      <c r="K2941" s="7" t="s">
        <v>3355</v>
      </c>
      <c r="L2941" s="9">
        <v>44994</v>
      </c>
      <c r="M2941" s="13">
        <v>0.59111111111111114</v>
      </c>
      <c r="N2941" s="14">
        <v>204440003499303</v>
      </c>
      <c r="O2941" s="7">
        <f>IF(LEN(TRIM($A2941))=0,0,LEN($A2941)-LEN(SUBSTITUTE($A2941," ",""))+1)</f>
        <v>10</v>
      </c>
      <c r="P2941">
        <f t="shared" si="45"/>
        <v>201</v>
      </c>
    </row>
    <row r="2942" spans="1:16" ht="112" x14ac:dyDescent="0.2">
      <c r="A2942" s="8" t="s">
        <v>373</v>
      </c>
      <c r="C2942" s="7" t="s">
        <v>4</v>
      </c>
      <c r="K2942" s="7" t="s">
        <v>3355</v>
      </c>
      <c r="L2942" s="9">
        <v>44994</v>
      </c>
      <c r="M2942" s="13">
        <v>0.59111111111111114</v>
      </c>
      <c r="N2942" s="14">
        <v>204440003499303</v>
      </c>
      <c r="P2942" t="str">
        <f t="shared" si="45"/>
        <v/>
      </c>
    </row>
    <row r="2943" spans="1:16" ht="16" x14ac:dyDescent="0.2">
      <c r="A2943" s="8" t="s">
        <v>259</v>
      </c>
      <c r="B2943" s="7" t="s">
        <v>3487</v>
      </c>
      <c r="C2943" s="7" t="s">
        <v>2</v>
      </c>
      <c r="D2943" s="7" t="s">
        <v>3389</v>
      </c>
      <c r="E2943" s="7" t="str">
        <f>IF(OR(D2943="", D2943="___"),"", LEFT(D2943,FIND(" &gt;",D2943)-1))</f>
        <v>Success</v>
      </c>
      <c r="F2943" s="7" t="str">
        <f>IF(OR(E2943="Success",E2943="Qualified Success"),"Current",IF(E2943="Failure",IF(RIGHT(D2943,6)="Future","Future",IF(RIGHT(D2943,10)="Irrelevant","Irrelevant","Current")),""))</f>
        <v>Current</v>
      </c>
      <c r="G2943" s="7" t="str">
        <f>IF(OR(ISBLANK(D2943),D2943="Unclassifiable &gt;"),"",IF(ISNUMBER(SEARCH("Utterance",D2943)),"Utterance",IF(ISNUMBER(SEARCH("Response",D2943)),"Response",IF(ISNUMBER(SEARCH("Interaction",D2943)),"Interaction",IF(ISNUMBER(SEARCH("System",D2943)),"System","")))))</f>
        <v/>
      </c>
      <c r="H2943" s="7" t="str">
        <f>IF(G2943="Utterance", IF(ISNUMBER(SEARCH("Unrecognized",D2943)), "Unrecognized", IF(ISNUMBER(SEARCH("Mismatched",D2943)), "Mismatched", IF(ISNUMBER(SEARCH("False Positive",D2943)), "False Positive", "Irrelevant"))), "")</f>
        <v/>
      </c>
      <c r="J2943" s="7" t="s">
        <v>3743</v>
      </c>
      <c r="K2943" s="7" t="s">
        <v>3355</v>
      </c>
      <c r="L2943" s="9">
        <v>44994</v>
      </c>
      <c r="M2943" s="13">
        <v>0.59245370370370376</v>
      </c>
      <c r="N2943" s="14">
        <v>513002656315114</v>
      </c>
      <c r="O2943" s="7">
        <f>IF(LEN(TRIM($A2943))=0,0,LEN($A2943)-LEN(SUBSTITUTE($A2943," ",""))+1)</f>
        <v>4</v>
      </c>
      <c r="P2943">
        <f t="shared" si="45"/>
        <v>3411</v>
      </c>
    </row>
    <row r="2944" spans="1:16" ht="224" x14ac:dyDescent="0.2">
      <c r="A2944" s="8" t="s">
        <v>3586</v>
      </c>
      <c r="C2944" s="7" t="s">
        <v>4</v>
      </c>
      <c r="K2944" s="7" t="s">
        <v>3355</v>
      </c>
      <c r="L2944" s="9">
        <v>44994</v>
      </c>
      <c r="M2944" s="13">
        <v>0.59247685185185184</v>
      </c>
      <c r="N2944" s="14">
        <v>513002656315114</v>
      </c>
      <c r="P2944" t="str">
        <f t="shared" si="45"/>
        <v/>
      </c>
    </row>
    <row r="2945" spans="1:16" ht="16" x14ac:dyDescent="0.2">
      <c r="A2945" s="8" t="s">
        <v>260</v>
      </c>
      <c r="C2945" s="7" t="s">
        <v>2</v>
      </c>
      <c r="D2945" s="7" t="s">
        <v>3389</v>
      </c>
      <c r="E2945" s="7" t="str">
        <f>IF(OR(D2945="", D2945="___"),"", LEFT(D2945,FIND(" &gt;",D2945)-1))</f>
        <v>Success</v>
      </c>
      <c r="F2945" s="7" t="str">
        <f>IF(OR(E2945="Success",E2945="Qualified Success"),"Current",IF(E2945="Failure",IF(RIGHT(D2945,6)="Future","Future",IF(RIGHT(D2945,10)="Irrelevant","Irrelevant","Current")),""))</f>
        <v>Current</v>
      </c>
      <c r="G2945" s="7" t="str">
        <f>IF(OR(ISBLANK(D2945),D2945="Unclassifiable &gt;"),"",IF(ISNUMBER(SEARCH("Utterance",D2945)),"Utterance",IF(ISNUMBER(SEARCH("Response",D2945)),"Response",IF(ISNUMBER(SEARCH("Interaction",D2945)),"Interaction",IF(ISNUMBER(SEARCH("System",D2945)),"System","")))))</f>
        <v/>
      </c>
      <c r="H2945" s="7" t="str">
        <f>IF(G2945="Utterance", IF(ISNUMBER(SEARCH("Unrecognized",D2945)), "Unrecognized", IF(ISNUMBER(SEARCH("Mismatched",D2945)), "Mismatched", IF(ISNUMBER(SEARCH("False Positive",D2945)), "False Positive", "Irrelevant"))), "")</f>
        <v/>
      </c>
      <c r="J2945" s="7" t="s">
        <v>3743</v>
      </c>
      <c r="K2945" s="7" t="s">
        <v>3355</v>
      </c>
      <c r="L2945" s="9">
        <v>44994</v>
      </c>
      <c r="M2945" s="13">
        <v>0.59258101851851852</v>
      </c>
      <c r="N2945" s="14">
        <v>513002656315114</v>
      </c>
      <c r="O2945" s="7">
        <f>IF(LEN(TRIM($A2945))=0,0,LEN($A2945)-LEN(SUBSTITUTE($A2945," ",""))+1)</f>
        <v>6</v>
      </c>
      <c r="P2945">
        <f t="shared" si="45"/>
        <v>3411</v>
      </c>
    </row>
    <row r="2946" spans="1:16" ht="48" x14ac:dyDescent="0.2">
      <c r="A2946" s="8" t="s">
        <v>261</v>
      </c>
      <c r="C2946" s="7" t="s">
        <v>4</v>
      </c>
      <c r="K2946" s="7" t="s">
        <v>3355</v>
      </c>
      <c r="L2946" s="9">
        <v>44994</v>
      </c>
      <c r="M2946" s="13">
        <v>0.59258101851851852</v>
      </c>
      <c r="N2946" s="14">
        <v>513002656315114</v>
      </c>
      <c r="P2946" t="str">
        <f t="shared" si="45"/>
        <v/>
      </c>
    </row>
    <row r="2947" spans="1:16" ht="16" x14ac:dyDescent="0.2">
      <c r="A2947" s="8" t="s">
        <v>302</v>
      </c>
      <c r="B2947" s="7" t="s">
        <v>3487</v>
      </c>
      <c r="C2947" s="7" t="s">
        <v>2</v>
      </c>
      <c r="D2947" s="7" t="s">
        <v>3389</v>
      </c>
      <c r="E2947" s="7" t="str">
        <f>IF(OR(D2947="", D2947="___"),"", LEFT(D2947,FIND(" &gt;",D2947)-1))</f>
        <v>Success</v>
      </c>
      <c r="F2947" s="7" t="str">
        <f>IF(OR(E2947="Success",E2947="Qualified Success"),"Current",IF(E2947="Failure",IF(RIGHT(D2947,6)="Future","Future",IF(RIGHT(D2947,10)="Irrelevant","Irrelevant","Current")),""))</f>
        <v>Current</v>
      </c>
      <c r="G2947" s="7" t="str">
        <f>IF(OR(ISBLANK(D2947),D2947="Unclassifiable &gt;"),"",IF(ISNUMBER(SEARCH("Utterance",D2947)),"Utterance",IF(ISNUMBER(SEARCH("Response",D2947)),"Response",IF(ISNUMBER(SEARCH("Interaction",D2947)),"Interaction",IF(ISNUMBER(SEARCH("System",D2947)),"System","")))))</f>
        <v/>
      </c>
      <c r="H2947" s="7" t="str">
        <f>IF(G2947="Utterance", IF(ISNUMBER(SEARCH("Unrecognized",D2947)), "Unrecognized", IF(ISNUMBER(SEARCH("Mismatched",D2947)), "Mismatched", IF(ISNUMBER(SEARCH("False Positive",D2947)), "False Positive", "Irrelevant"))), "")</f>
        <v/>
      </c>
      <c r="J2947" s="7" t="s">
        <v>3428</v>
      </c>
      <c r="K2947" s="7" t="s">
        <v>3355</v>
      </c>
      <c r="L2947" s="9">
        <v>44994</v>
      </c>
      <c r="M2947" s="13">
        <v>0.59281249999999996</v>
      </c>
      <c r="N2947" s="14">
        <v>513002596631159</v>
      </c>
      <c r="O2947" s="7">
        <f>IF(LEN(TRIM($A2947))=0,0,LEN($A2947)-LEN(SUBSTITUTE($A2947," ",""))+1)</f>
        <v>3</v>
      </c>
      <c r="P2947">
        <f t="shared" ref="P2947:P3010" si="46">IF(D2947="", "", COUNTIF($D$1:$D$12000, D2947))</f>
        <v>3411</v>
      </c>
    </row>
    <row r="2948" spans="1:16" ht="64" x14ac:dyDescent="0.2">
      <c r="A2948" s="8" t="s">
        <v>220</v>
      </c>
      <c r="C2948" s="7" t="s">
        <v>4</v>
      </c>
      <c r="K2948" s="7" t="s">
        <v>3355</v>
      </c>
      <c r="L2948" s="9">
        <v>44994</v>
      </c>
      <c r="M2948" s="13">
        <v>0.59281249999999996</v>
      </c>
      <c r="N2948" s="14">
        <v>513002596631159</v>
      </c>
      <c r="P2948" t="str">
        <f t="shared" si="46"/>
        <v/>
      </c>
    </row>
    <row r="2949" spans="1:16" ht="16" x14ac:dyDescent="0.2">
      <c r="A2949" s="8" t="s">
        <v>2380</v>
      </c>
      <c r="C2949" s="7" t="s">
        <v>2</v>
      </c>
      <c r="D2949" s="7" t="s">
        <v>3389</v>
      </c>
      <c r="E2949" s="7" t="str">
        <f>IF(OR(D2949="", D2949="___"),"", LEFT(D2949,FIND(" &gt;",D2949)-1))</f>
        <v>Success</v>
      </c>
      <c r="F2949" s="7" t="str">
        <f>IF(OR(E2949="Success",E2949="Qualified Success"),"Current",IF(E2949="Failure",IF(RIGHT(D2949,6)="Future","Future",IF(RIGHT(D2949,10)="Irrelevant","Irrelevant","Current")),""))</f>
        <v>Current</v>
      </c>
      <c r="G2949" s="7" t="str">
        <f>IF(OR(ISBLANK(D2949),D2949="Unclassifiable &gt;"),"",IF(ISNUMBER(SEARCH("Utterance",D2949)),"Utterance",IF(ISNUMBER(SEARCH("Response",D2949)),"Response",IF(ISNUMBER(SEARCH("Interaction",D2949)),"Interaction",IF(ISNUMBER(SEARCH("System",D2949)),"System","")))))</f>
        <v/>
      </c>
      <c r="H2949" s="7" t="str">
        <f>IF(G2949="Utterance", IF(ISNUMBER(SEARCH("Unrecognized",D2949)), "Unrecognized", IF(ISNUMBER(SEARCH("Mismatched",D2949)), "Mismatched", IF(ISNUMBER(SEARCH("False Positive",D2949)), "False Positive", "Irrelevant"))), "")</f>
        <v/>
      </c>
      <c r="J2949" s="7" t="s">
        <v>3741</v>
      </c>
      <c r="K2949" s="7" t="s">
        <v>3355</v>
      </c>
      <c r="L2949" s="9">
        <v>44994</v>
      </c>
      <c r="M2949" s="13">
        <v>0.59362268518518524</v>
      </c>
      <c r="N2949" s="14">
        <v>204440003503806</v>
      </c>
      <c r="O2949" s="7">
        <f>IF(LEN(TRIM($A2949))=0,0,LEN($A2949)-LEN(SUBSTITUTE($A2949," ",""))+1)</f>
        <v>8</v>
      </c>
      <c r="P2949">
        <f t="shared" si="46"/>
        <v>3411</v>
      </c>
    </row>
    <row r="2950" spans="1:16" ht="112" x14ac:dyDescent="0.2">
      <c r="A2950" s="8" t="s">
        <v>345</v>
      </c>
      <c r="C2950" s="7" t="s">
        <v>4</v>
      </c>
      <c r="K2950" s="7" t="s">
        <v>3355</v>
      </c>
      <c r="L2950" s="9">
        <v>44994</v>
      </c>
      <c r="M2950" s="13">
        <v>0.59362268518518524</v>
      </c>
      <c r="N2950" s="14">
        <v>204440003503806</v>
      </c>
      <c r="P2950" t="str">
        <f t="shared" si="46"/>
        <v/>
      </c>
    </row>
    <row r="2951" spans="1:16" x14ac:dyDescent="0.2">
      <c r="A2951" s="10">
        <v>44998</v>
      </c>
      <c r="C2951" s="7" t="s">
        <v>2</v>
      </c>
      <c r="D2951" s="7" t="s">
        <v>3389</v>
      </c>
      <c r="E2951" s="7" t="str">
        <f>IF(OR(D2951="", D2951="___"),"", LEFT(D2951,FIND(" &gt;",D2951)-1))</f>
        <v>Success</v>
      </c>
      <c r="F2951" s="7" t="str">
        <f>IF(OR(E2951="Success",E2951="Qualified Success"),"Current",IF(E2951="Failure",IF(RIGHT(D2951,6)="Future","Future",IF(RIGHT(D2951,10)="Irrelevant","Irrelevant","Current")),""))</f>
        <v>Current</v>
      </c>
      <c r="G2951" s="7" t="str">
        <f>IF(OR(ISBLANK(D2951),D2951="Unclassifiable &gt;"),"",IF(ISNUMBER(SEARCH("Utterance",D2951)),"Utterance",IF(ISNUMBER(SEARCH("Response",D2951)),"Response",IF(ISNUMBER(SEARCH("Interaction",D2951)),"Interaction",IF(ISNUMBER(SEARCH("System",D2951)),"System","")))))</f>
        <v/>
      </c>
      <c r="H2951" s="7" t="str">
        <f>IF(G2951="Utterance", IF(ISNUMBER(SEARCH("Unrecognized",D2951)), "Unrecognized", IF(ISNUMBER(SEARCH("Mismatched",D2951)), "Mismatched", IF(ISNUMBER(SEARCH("False Positive",D2951)), "False Positive", "Irrelevant"))), "")</f>
        <v/>
      </c>
      <c r="J2951" s="7" t="s">
        <v>3743</v>
      </c>
      <c r="K2951" s="7" t="s">
        <v>3355</v>
      </c>
      <c r="L2951" s="9">
        <v>44994</v>
      </c>
      <c r="M2951" s="13">
        <v>0.59562499999999996</v>
      </c>
      <c r="N2951" s="14">
        <v>513002656315114</v>
      </c>
      <c r="O2951" s="7">
        <f>IF(LEN(TRIM($A2951))=0,0,LEN($A2951)-LEN(SUBSTITUTE($A2951," ",""))+1)</f>
        <v>1</v>
      </c>
      <c r="P2951">
        <f t="shared" si="46"/>
        <v>3411</v>
      </c>
    </row>
    <row r="2952" spans="1:16" ht="224" x14ac:dyDescent="0.2">
      <c r="A2952" s="8" t="s">
        <v>3587</v>
      </c>
      <c r="C2952" s="7" t="s">
        <v>4</v>
      </c>
      <c r="K2952" s="7" t="s">
        <v>3355</v>
      </c>
      <c r="L2952" s="9">
        <v>44994</v>
      </c>
      <c r="M2952" s="13">
        <v>0.595636574074074</v>
      </c>
      <c r="N2952" s="14">
        <v>513002656315114</v>
      </c>
      <c r="P2952" t="str">
        <f t="shared" si="46"/>
        <v/>
      </c>
    </row>
    <row r="2953" spans="1:16" ht="16" x14ac:dyDescent="0.2">
      <c r="A2953" s="8" t="s">
        <v>2673</v>
      </c>
      <c r="C2953" s="7" t="s">
        <v>2</v>
      </c>
      <c r="D2953" s="7" t="s">
        <v>3411</v>
      </c>
      <c r="E2953" s="7" t="str">
        <f>IF(OR(D2953="", D2953="___"),"", LEFT(D2953,FIND(" &gt;",D2953)-1))</f>
        <v>Qualified Success</v>
      </c>
      <c r="F2953" s="7" t="str">
        <f>IF(OR(E2953="Success",E2953="Qualified Success"),"Current",IF(E2953="Failure",IF(RIGHT(D2953,6)="Future","Future",IF(RIGHT(D2953,10)="Irrelevant","Irrelevant","Current")),""))</f>
        <v>Current</v>
      </c>
      <c r="G2953" s="7" t="str">
        <f>IF(OR(ISBLANK(D2953),D2953="Unclassifiable &gt;"),"",IF(ISNUMBER(SEARCH("Utterance",D2953)),"Utterance",IF(ISNUMBER(SEARCH("Response",D2953)),"Response",IF(ISNUMBER(SEARCH("Interaction",D2953)),"Interaction",IF(ISNUMBER(SEARCH("System",D2953)),"System","")))))</f>
        <v>Response</v>
      </c>
      <c r="H2953" s="7" t="str">
        <f>IF(G2953="Utterance", IF(ISNUMBER(SEARCH("Unrecognized",D2953)), "Unrecognized", IF(ISNUMBER(SEARCH("Mismatched",D2953)), "Mismatched", IF(ISNUMBER(SEARCH("False Positive",D2953)), "False Positive", "Irrelevant"))), "")</f>
        <v/>
      </c>
      <c r="J2953" s="7" t="s">
        <v>3741</v>
      </c>
      <c r="K2953" s="7" t="s">
        <v>3355</v>
      </c>
      <c r="L2953" s="9">
        <v>44994</v>
      </c>
      <c r="M2953" s="13">
        <v>0.59613425925925922</v>
      </c>
      <c r="N2953" s="14">
        <v>204440003539359</v>
      </c>
      <c r="O2953" s="7">
        <f>IF(LEN(TRIM($A2953))=0,0,LEN($A2953)-LEN(SUBSTITUTE($A2953," ",""))+1)</f>
        <v>23</v>
      </c>
      <c r="P2953">
        <f t="shared" si="46"/>
        <v>201</v>
      </c>
    </row>
    <row r="2954" spans="1:16" ht="80" x14ac:dyDescent="0.2">
      <c r="A2954" s="8" t="s">
        <v>1196</v>
      </c>
      <c r="C2954" s="7" t="s">
        <v>4</v>
      </c>
      <c r="K2954" s="7" t="s">
        <v>3355</v>
      </c>
      <c r="L2954" s="9">
        <v>44994</v>
      </c>
      <c r="M2954" s="13">
        <v>0.59613425925925922</v>
      </c>
      <c r="N2954" s="14">
        <v>204440003539359</v>
      </c>
      <c r="P2954" t="str">
        <f t="shared" si="46"/>
        <v/>
      </c>
    </row>
    <row r="2955" spans="1:16" ht="16" x14ac:dyDescent="0.2">
      <c r="A2955" s="8" t="s">
        <v>302</v>
      </c>
      <c r="B2955" s="7" t="s">
        <v>3487</v>
      </c>
      <c r="C2955" s="7" t="s">
        <v>2</v>
      </c>
      <c r="D2955" s="7" t="s">
        <v>3389</v>
      </c>
      <c r="E2955" s="7" t="str">
        <f>IF(OR(D2955="", D2955="___"),"", LEFT(D2955,FIND(" &gt;",D2955)-1))</f>
        <v>Success</v>
      </c>
      <c r="F2955" s="7" t="str">
        <f>IF(OR(E2955="Success",E2955="Qualified Success"),"Current",IF(E2955="Failure",IF(RIGHT(D2955,6)="Future","Future",IF(RIGHT(D2955,10)="Irrelevant","Irrelevant","Current")),""))</f>
        <v>Current</v>
      </c>
      <c r="G2955" s="7" t="str">
        <f>IF(OR(ISBLANK(D2955),D2955="Unclassifiable &gt;"),"",IF(ISNUMBER(SEARCH("Utterance",D2955)),"Utterance",IF(ISNUMBER(SEARCH("Response",D2955)),"Response",IF(ISNUMBER(SEARCH("Interaction",D2955)),"Interaction",IF(ISNUMBER(SEARCH("System",D2955)),"System","")))))</f>
        <v/>
      </c>
      <c r="H2955" s="7" t="str">
        <f>IF(G2955="Utterance", IF(ISNUMBER(SEARCH("Unrecognized",D2955)), "Unrecognized", IF(ISNUMBER(SEARCH("Mismatched",D2955)), "Mismatched", IF(ISNUMBER(SEARCH("False Positive",D2955)), "False Positive", "Irrelevant"))), "")</f>
        <v/>
      </c>
      <c r="J2955" s="7" t="s">
        <v>3428</v>
      </c>
      <c r="K2955" s="7" t="s">
        <v>3355</v>
      </c>
      <c r="L2955" s="9">
        <v>44994</v>
      </c>
      <c r="M2955" s="13">
        <v>0.59695601851851854</v>
      </c>
      <c r="N2955" s="14">
        <v>202000703478694</v>
      </c>
      <c r="O2955" s="7">
        <f>IF(LEN(TRIM($A2955))=0,0,LEN($A2955)-LEN(SUBSTITUTE($A2955," ",""))+1)</f>
        <v>3</v>
      </c>
      <c r="P2955">
        <f t="shared" si="46"/>
        <v>3411</v>
      </c>
    </row>
    <row r="2956" spans="1:16" ht="64" x14ac:dyDescent="0.2">
      <c r="A2956" s="8" t="s">
        <v>220</v>
      </c>
      <c r="C2956" s="7" t="s">
        <v>4</v>
      </c>
      <c r="K2956" s="7" t="s">
        <v>3355</v>
      </c>
      <c r="L2956" s="9">
        <v>44994</v>
      </c>
      <c r="M2956" s="13">
        <v>0.59695601851851854</v>
      </c>
      <c r="N2956" s="14">
        <v>202000703478694</v>
      </c>
      <c r="P2956" t="str">
        <f t="shared" si="46"/>
        <v/>
      </c>
    </row>
    <row r="2957" spans="1:16" ht="16" x14ac:dyDescent="0.2">
      <c r="A2957" s="8" t="s">
        <v>269</v>
      </c>
      <c r="B2957" s="7" t="s">
        <v>3487</v>
      </c>
      <c r="C2957" s="7" t="s">
        <v>2</v>
      </c>
      <c r="D2957" s="7" t="s">
        <v>3389</v>
      </c>
      <c r="E2957" s="7" t="str">
        <f>IF(OR(D2957="", D2957="___"),"", LEFT(D2957,FIND(" &gt;",D2957)-1))</f>
        <v>Success</v>
      </c>
      <c r="F2957" s="7" t="str">
        <f>IF(OR(E2957="Success",E2957="Qualified Success"),"Current",IF(E2957="Failure",IF(RIGHT(D2957,6)="Future","Future",IF(RIGHT(D2957,10)="Irrelevant","Irrelevant","Current")),""))</f>
        <v>Current</v>
      </c>
      <c r="G2957" s="7" t="str">
        <f>IF(OR(ISBLANK(D2957),D2957="Unclassifiable &gt;"),"",IF(ISNUMBER(SEARCH("Utterance",D2957)),"Utterance",IF(ISNUMBER(SEARCH("Response",D2957)),"Response",IF(ISNUMBER(SEARCH("Interaction",D2957)),"Interaction",IF(ISNUMBER(SEARCH("System",D2957)),"System","")))))</f>
        <v/>
      </c>
      <c r="H2957" s="7" t="str">
        <f>IF(G2957="Utterance", IF(ISNUMBER(SEARCH("Unrecognized",D2957)), "Unrecognized", IF(ISNUMBER(SEARCH("Mismatched",D2957)), "Mismatched", IF(ISNUMBER(SEARCH("False Positive",D2957)), "False Positive", "Irrelevant"))), "")</f>
        <v/>
      </c>
      <c r="J2957" s="7" t="s">
        <v>3428</v>
      </c>
      <c r="K2957" s="7" t="s">
        <v>3355</v>
      </c>
      <c r="L2957" s="9">
        <v>44994</v>
      </c>
      <c r="M2957" s="13">
        <v>0.59718749999999998</v>
      </c>
      <c r="N2957" s="14">
        <v>204440003501883</v>
      </c>
      <c r="O2957" s="7">
        <f>IF(LEN(TRIM($A2957))=0,0,LEN($A2957)-LEN(SUBSTITUTE($A2957," ",""))+1)</f>
        <v>3</v>
      </c>
      <c r="P2957">
        <f t="shared" si="46"/>
        <v>3411</v>
      </c>
    </row>
    <row r="2958" spans="1:16" ht="64" x14ac:dyDescent="0.2">
      <c r="A2958" s="8" t="s">
        <v>270</v>
      </c>
      <c r="C2958" s="7" t="s">
        <v>4</v>
      </c>
      <c r="K2958" s="7" t="s">
        <v>3355</v>
      </c>
      <c r="L2958" s="9">
        <v>44994</v>
      </c>
      <c r="M2958" s="13">
        <v>0.59718749999999998</v>
      </c>
      <c r="N2958" s="14">
        <v>204440003501883</v>
      </c>
      <c r="P2958" t="str">
        <f t="shared" si="46"/>
        <v/>
      </c>
    </row>
    <row r="2959" spans="1:16" ht="16" x14ac:dyDescent="0.2">
      <c r="A2959" s="8" t="s">
        <v>158</v>
      </c>
      <c r="C2959" s="7" t="s">
        <v>2</v>
      </c>
      <c r="D2959" s="7" t="s">
        <v>3389</v>
      </c>
      <c r="E2959" s="7" t="str">
        <f>IF(OR(D2959="", D2959="___"),"", LEFT(D2959,FIND(" &gt;",D2959)-1))</f>
        <v>Success</v>
      </c>
      <c r="F2959" s="7" t="str">
        <f>IF(OR(E2959="Success",E2959="Qualified Success"),"Current",IF(E2959="Failure",IF(RIGHT(D2959,6)="Future","Future",IF(RIGHT(D2959,10)="Irrelevant","Irrelevant","Current")),""))</f>
        <v>Current</v>
      </c>
      <c r="G2959" s="7" t="str">
        <f>IF(OR(ISBLANK(D2959),D2959="Unclassifiable &gt;"),"",IF(ISNUMBER(SEARCH("Utterance",D2959)),"Utterance",IF(ISNUMBER(SEARCH("Response",D2959)),"Response",IF(ISNUMBER(SEARCH("Interaction",D2959)),"Interaction",IF(ISNUMBER(SEARCH("System",D2959)),"System","")))))</f>
        <v/>
      </c>
      <c r="H2959" s="7" t="str">
        <f>IF(G2959="Utterance", IF(ISNUMBER(SEARCH("Unrecognized",D2959)), "Unrecognized", IF(ISNUMBER(SEARCH("Mismatched",D2959)), "Mismatched", IF(ISNUMBER(SEARCH("False Positive",D2959)), "False Positive", "Irrelevant"))), "")</f>
        <v/>
      </c>
      <c r="J2959" s="7" t="s">
        <v>3744</v>
      </c>
      <c r="K2959" s="7" t="s">
        <v>3355</v>
      </c>
      <c r="L2959" s="9">
        <v>44994</v>
      </c>
      <c r="M2959" s="13">
        <v>0.59752314814814811</v>
      </c>
      <c r="N2959" s="14">
        <v>513002596631159</v>
      </c>
      <c r="O2959" s="7">
        <f>IF(LEN(TRIM($A2959))=0,0,LEN($A2959)-LEN(SUBSTITUTE($A2959," ",""))+1)</f>
        <v>4</v>
      </c>
      <c r="P2959">
        <f t="shared" si="46"/>
        <v>3411</v>
      </c>
    </row>
    <row r="2960" spans="1:16" ht="128" x14ac:dyDescent="0.2">
      <c r="A2960" s="8" t="s">
        <v>1839</v>
      </c>
      <c r="C2960" s="7" t="s">
        <v>4</v>
      </c>
      <c r="K2960" s="7" t="s">
        <v>3355</v>
      </c>
      <c r="L2960" s="9">
        <v>44994</v>
      </c>
      <c r="M2960" s="13">
        <v>0.59752314814814811</v>
      </c>
      <c r="N2960" s="14">
        <v>513002596631159</v>
      </c>
      <c r="P2960" t="str">
        <f t="shared" si="46"/>
        <v/>
      </c>
    </row>
    <row r="2961" spans="1:16" ht="16" x14ac:dyDescent="0.2">
      <c r="A2961" s="8" t="s">
        <v>2110</v>
      </c>
      <c r="C2961" s="7" t="s">
        <v>2</v>
      </c>
      <c r="D2961" s="7" t="s">
        <v>3389</v>
      </c>
      <c r="E2961" s="7" t="str">
        <f>IF(OR(D2961="", D2961="___"),"", LEFT(D2961,FIND(" &gt;",D2961)-1))</f>
        <v>Success</v>
      </c>
      <c r="F2961" s="7" t="str">
        <f>IF(OR(E2961="Success",E2961="Qualified Success"),"Current",IF(E2961="Failure",IF(RIGHT(D2961,6)="Future","Future",IF(RIGHT(D2961,10)="Irrelevant","Irrelevant","Current")),""))</f>
        <v>Current</v>
      </c>
      <c r="G2961" s="7" t="str">
        <f>IF(OR(ISBLANK(D2961),D2961="Unclassifiable &gt;"),"",IF(ISNUMBER(SEARCH("Utterance",D2961)),"Utterance",IF(ISNUMBER(SEARCH("Response",D2961)),"Response",IF(ISNUMBER(SEARCH("Interaction",D2961)),"Interaction",IF(ISNUMBER(SEARCH("System",D2961)),"System","")))))</f>
        <v/>
      </c>
      <c r="H2961" s="7" t="str">
        <f>IF(G2961="Utterance", IF(ISNUMBER(SEARCH("Unrecognized",D2961)), "Unrecognized", IF(ISNUMBER(SEARCH("Mismatched",D2961)), "Mismatched", IF(ISNUMBER(SEARCH("False Positive",D2961)), "False Positive", "Irrelevant"))), "")</f>
        <v/>
      </c>
      <c r="J2961" s="7" t="s">
        <v>3748</v>
      </c>
      <c r="K2961" s="7" t="s">
        <v>3355</v>
      </c>
      <c r="L2961" s="9">
        <v>44994</v>
      </c>
      <c r="M2961" s="13">
        <v>0.60068287037037038</v>
      </c>
      <c r="N2961" s="14">
        <v>204440003494948</v>
      </c>
      <c r="O2961" s="7">
        <f>IF(LEN(TRIM($A2961))=0,0,LEN($A2961)-LEN(SUBSTITUTE($A2961," ",""))+1)</f>
        <v>6</v>
      </c>
      <c r="P2961">
        <f t="shared" si="46"/>
        <v>3411</v>
      </c>
    </row>
    <row r="2962" spans="1:16" ht="112" x14ac:dyDescent="0.2">
      <c r="A2962" s="8" t="s">
        <v>321</v>
      </c>
      <c r="C2962" s="7" t="s">
        <v>4</v>
      </c>
      <c r="K2962" s="7" t="s">
        <v>3355</v>
      </c>
      <c r="L2962" s="9">
        <v>44994</v>
      </c>
      <c r="M2962" s="13">
        <v>0.60068287037037038</v>
      </c>
      <c r="N2962" s="14">
        <v>204440003494948</v>
      </c>
      <c r="P2962" t="str">
        <f t="shared" si="46"/>
        <v/>
      </c>
    </row>
    <row r="2963" spans="1:16" ht="16" x14ac:dyDescent="0.2">
      <c r="A2963" s="8" t="s">
        <v>370</v>
      </c>
      <c r="C2963" s="7" t="s">
        <v>2</v>
      </c>
      <c r="D2963" s="7" t="s">
        <v>3389</v>
      </c>
      <c r="E2963" s="7" t="str">
        <f>IF(OR(D2963="", D2963="___"),"", LEFT(D2963,FIND(" &gt;",D2963)-1))</f>
        <v>Success</v>
      </c>
      <c r="F2963" s="7" t="str">
        <f>IF(OR(E2963="Success",E2963="Qualified Success"),"Current",IF(E2963="Failure",IF(RIGHT(D2963,6)="Future","Future",IF(RIGHT(D2963,10)="Irrelevant","Irrelevant","Current")),""))</f>
        <v>Current</v>
      </c>
      <c r="G2963" s="7" t="str">
        <f>IF(OR(ISBLANK(D2963),D2963="Unclassifiable &gt;"),"",IF(ISNUMBER(SEARCH("Utterance",D2963)),"Utterance",IF(ISNUMBER(SEARCH("Response",D2963)),"Response",IF(ISNUMBER(SEARCH("Interaction",D2963)),"Interaction",IF(ISNUMBER(SEARCH("System",D2963)),"System","")))))</f>
        <v/>
      </c>
      <c r="H2963" s="7" t="str">
        <f>IF(G2963="Utterance", IF(ISNUMBER(SEARCH("Unrecognized",D2963)), "Unrecognized", IF(ISNUMBER(SEARCH("Mismatched",D2963)), "Mismatched", IF(ISNUMBER(SEARCH("False Positive",D2963)), "False Positive", "Irrelevant"))), "")</f>
        <v/>
      </c>
      <c r="J2963" s="7" t="s">
        <v>3750</v>
      </c>
      <c r="K2963" s="7" t="s">
        <v>3355</v>
      </c>
      <c r="L2963" s="9">
        <v>44994</v>
      </c>
      <c r="M2963" s="13">
        <v>0.60158564814814819</v>
      </c>
      <c r="N2963" s="14">
        <v>204440003501883</v>
      </c>
      <c r="O2963" s="7">
        <f>IF(LEN(TRIM($A2963))=0,0,LEN($A2963)-LEN(SUBSTITUTE($A2963," ",""))+1)</f>
        <v>2</v>
      </c>
      <c r="P2963">
        <f t="shared" si="46"/>
        <v>3411</v>
      </c>
    </row>
    <row r="2964" spans="1:16" ht="240" x14ac:dyDescent="0.2">
      <c r="A2964" s="8" t="s">
        <v>2316</v>
      </c>
      <c r="C2964" s="7" t="s">
        <v>4</v>
      </c>
      <c r="K2964" s="7" t="s">
        <v>3355</v>
      </c>
      <c r="L2964" s="9">
        <v>44994</v>
      </c>
      <c r="M2964" s="13">
        <v>0.60162037037037031</v>
      </c>
      <c r="N2964" s="14">
        <v>204440003501883</v>
      </c>
      <c r="P2964" t="str">
        <f t="shared" si="46"/>
        <v/>
      </c>
    </row>
    <row r="2965" spans="1:16" ht="16" x14ac:dyDescent="0.2">
      <c r="A2965" s="8" t="s">
        <v>302</v>
      </c>
      <c r="B2965" s="7" t="s">
        <v>3487</v>
      </c>
      <c r="C2965" s="7" t="s">
        <v>2</v>
      </c>
      <c r="D2965" s="7" t="s">
        <v>3389</v>
      </c>
      <c r="E2965" s="7" t="str">
        <f>IF(OR(D2965="", D2965="___"),"", LEFT(D2965,FIND(" &gt;",D2965)-1))</f>
        <v>Success</v>
      </c>
      <c r="F2965" s="7" t="str">
        <f>IF(OR(E2965="Success",E2965="Qualified Success"),"Current",IF(E2965="Failure",IF(RIGHT(D2965,6)="Future","Future",IF(RIGHT(D2965,10)="Irrelevant","Irrelevant","Current")),""))</f>
        <v>Current</v>
      </c>
      <c r="G2965" s="7" t="str">
        <f>IF(OR(ISBLANK(D2965),D2965="Unclassifiable &gt;"),"",IF(ISNUMBER(SEARCH("Utterance",D2965)),"Utterance",IF(ISNUMBER(SEARCH("Response",D2965)),"Response",IF(ISNUMBER(SEARCH("Interaction",D2965)),"Interaction",IF(ISNUMBER(SEARCH("System",D2965)),"System","")))))</f>
        <v/>
      </c>
      <c r="H2965" s="7" t="str">
        <f>IF(G2965="Utterance", IF(ISNUMBER(SEARCH("Unrecognized",D2965)), "Unrecognized", IF(ISNUMBER(SEARCH("Mismatched",D2965)), "Mismatched", IF(ISNUMBER(SEARCH("False Positive",D2965)), "False Positive", "Irrelevant"))), "")</f>
        <v/>
      </c>
      <c r="J2965" s="7" t="s">
        <v>3428</v>
      </c>
      <c r="K2965" s="7" t="s">
        <v>3355</v>
      </c>
      <c r="L2965" s="9">
        <v>44994</v>
      </c>
      <c r="M2965" s="13">
        <v>0.60373842592592586</v>
      </c>
      <c r="N2965" s="14">
        <v>204440003541806</v>
      </c>
      <c r="O2965" s="7">
        <f>IF(LEN(TRIM($A2965))=0,0,LEN($A2965)-LEN(SUBSTITUTE($A2965," ",""))+1)</f>
        <v>3</v>
      </c>
      <c r="P2965">
        <f t="shared" si="46"/>
        <v>3411</v>
      </c>
    </row>
    <row r="2966" spans="1:16" ht="64" x14ac:dyDescent="0.2">
      <c r="A2966" s="8" t="s">
        <v>220</v>
      </c>
      <c r="C2966" s="7" t="s">
        <v>4</v>
      </c>
      <c r="K2966" s="7" t="s">
        <v>3355</v>
      </c>
      <c r="L2966" s="9">
        <v>44994</v>
      </c>
      <c r="M2966" s="13">
        <v>0.60373842592592586</v>
      </c>
      <c r="N2966" s="14">
        <v>204440003541806</v>
      </c>
      <c r="P2966" t="str">
        <f t="shared" si="46"/>
        <v/>
      </c>
    </row>
    <row r="2967" spans="1:16" ht="16" x14ac:dyDescent="0.2">
      <c r="A2967" s="8" t="s">
        <v>156</v>
      </c>
      <c r="C2967" s="7" t="s">
        <v>2</v>
      </c>
      <c r="D2967" s="7" t="s">
        <v>3400</v>
      </c>
      <c r="E2967" s="7" t="str">
        <f>IF(OR(D2967="", D2967="___"),"", LEFT(D2967,FIND(" &gt;",D2967)-1))</f>
        <v>Failure</v>
      </c>
      <c r="F2967" s="7" t="str">
        <f>IF(OR(E2967="Success",E2967="Qualified Success"),"Current",IF(E2967="Failure",IF(RIGHT(D2967,6)="Future","Future",IF(RIGHT(D2967,10)="Irrelevant","Irrelevant","Current")),""))</f>
        <v>Current</v>
      </c>
      <c r="G2967" s="7" t="str">
        <f>IF(OR(ISBLANK(D2967),D2967="Unclassifiable &gt;"),"",IF(ISNUMBER(SEARCH("Utterance",D2967)),"Utterance",IF(ISNUMBER(SEARCH("Response",D2967)),"Response",IF(ISNUMBER(SEARCH("Interaction",D2967)),"Interaction",IF(ISNUMBER(SEARCH("System",D2967)),"System","")))))</f>
        <v>Interaction</v>
      </c>
      <c r="H2967" s="7" t="str">
        <f>IF(G2967="Utterance", IF(ISNUMBER(SEARCH("Unrecognized",D2967)), "Unrecognized", IF(ISNUMBER(SEARCH("Mismatched",D2967)), "Mismatched", IF(ISNUMBER(SEARCH("False Positive",D2967)), "False Positive", "Irrelevant"))), "")</f>
        <v/>
      </c>
      <c r="J2967" s="7" t="s">
        <v>3755</v>
      </c>
      <c r="K2967" s="7" t="s">
        <v>3355</v>
      </c>
      <c r="L2967" s="9">
        <v>44994</v>
      </c>
      <c r="M2967" s="13">
        <v>0.61141203703703706</v>
      </c>
      <c r="N2967" s="14">
        <v>513003078148633</v>
      </c>
      <c r="O2967" s="7">
        <f>IF(LEN(TRIM($A2967))=0,0,LEN($A2967)-LEN(SUBSTITUTE($A2967," ",""))+1)</f>
        <v>1</v>
      </c>
      <c r="P2967">
        <f t="shared" si="46"/>
        <v>412</v>
      </c>
    </row>
    <row r="2968" spans="1:16" ht="112" x14ac:dyDescent="0.2">
      <c r="A2968" s="8" t="s">
        <v>298</v>
      </c>
      <c r="C2968" s="7" t="s">
        <v>4</v>
      </c>
      <c r="K2968" s="7" t="s">
        <v>3355</v>
      </c>
      <c r="L2968" s="9">
        <v>44994</v>
      </c>
      <c r="M2968" s="13">
        <v>0.61141203703703706</v>
      </c>
      <c r="N2968" s="14">
        <v>513003078148633</v>
      </c>
      <c r="P2968" t="str">
        <f t="shared" si="46"/>
        <v/>
      </c>
    </row>
    <row r="2969" spans="1:16" ht="16" x14ac:dyDescent="0.2">
      <c r="A2969" s="8" t="s">
        <v>3234</v>
      </c>
      <c r="C2969" s="7" t="s">
        <v>2</v>
      </c>
      <c r="D2969" s="7" t="s">
        <v>3400</v>
      </c>
      <c r="E2969" s="7" t="str">
        <f>IF(OR(D2969="", D2969="___"),"", LEFT(D2969,FIND(" &gt;",D2969)-1))</f>
        <v>Failure</v>
      </c>
      <c r="F2969" s="7" t="str">
        <f>IF(OR(E2969="Success",E2969="Qualified Success"),"Current",IF(E2969="Failure",IF(RIGHT(D2969,6)="Future","Future",IF(RIGHT(D2969,10)="Irrelevant","Irrelevant","Current")),""))</f>
        <v>Current</v>
      </c>
      <c r="G2969" s="7" t="str">
        <f>IF(OR(ISBLANK(D2969),D2969="Unclassifiable &gt;"),"",IF(ISNUMBER(SEARCH("Utterance",D2969)),"Utterance",IF(ISNUMBER(SEARCH("Response",D2969)),"Response",IF(ISNUMBER(SEARCH("Interaction",D2969)),"Interaction",IF(ISNUMBER(SEARCH("System",D2969)),"System","")))))</f>
        <v>Interaction</v>
      </c>
      <c r="H2969" s="7" t="str">
        <f>IF(G2969="Utterance", IF(ISNUMBER(SEARCH("Unrecognized",D2969)), "Unrecognized", IF(ISNUMBER(SEARCH("Mismatched",D2969)), "Mismatched", IF(ISNUMBER(SEARCH("False Positive",D2969)), "False Positive", "Irrelevant"))), "")</f>
        <v/>
      </c>
      <c r="J2969" s="7" t="s">
        <v>3755</v>
      </c>
      <c r="K2969" s="7" t="s">
        <v>3355</v>
      </c>
      <c r="L2969" s="9">
        <v>44994</v>
      </c>
      <c r="M2969" s="13">
        <v>0.61184027777777772</v>
      </c>
      <c r="N2969" s="14">
        <v>513003078148633</v>
      </c>
      <c r="O2969" s="7">
        <f>IF(LEN(TRIM($A2969))=0,0,LEN($A2969)-LEN(SUBSTITUTE($A2969," ",""))+1)</f>
        <v>6</v>
      </c>
      <c r="P2969">
        <f t="shared" si="46"/>
        <v>412</v>
      </c>
    </row>
    <row r="2970" spans="1:16" ht="112" x14ac:dyDescent="0.2">
      <c r="A2970" s="8" t="s">
        <v>2023</v>
      </c>
      <c r="C2970" s="7" t="s">
        <v>4</v>
      </c>
      <c r="K2970" s="7" t="s">
        <v>3355</v>
      </c>
      <c r="L2970" s="9">
        <v>44994</v>
      </c>
      <c r="M2970" s="13">
        <v>0.61184027777777772</v>
      </c>
      <c r="N2970" s="14">
        <v>513003078148633</v>
      </c>
      <c r="P2970" t="str">
        <f t="shared" si="46"/>
        <v/>
      </c>
    </row>
    <row r="2971" spans="1:16" ht="16" x14ac:dyDescent="0.2">
      <c r="A2971" s="8" t="s">
        <v>3233</v>
      </c>
      <c r="C2971" s="7" t="s">
        <v>2</v>
      </c>
      <c r="D2971" s="7" t="s">
        <v>3400</v>
      </c>
      <c r="E2971" s="7" t="str">
        <f>IF(OR(D2971="", D2971="___"),"", LEFT(D2971,FIND(" &gt;",D2971)-1))</f>
        <v>Failure</v>
      </c>
      <c r="F2971" s="7" t="str">
        <f>IF(OR(E2971="Success",E2971="Qualified Success"),"Current",IF(E2971="Failure",IF(RIGHT(D2971,6)="Future","Future",IF(RIGHT(D2971,10)="Irrelevant","Irrelevant","Current")),""))</f>
        <v>Current</v>
      </c>
      <c r="G2971" s="7" t="str">
        <f>IF(OR(ISBLANK(D2971),D2971="Unclassifiable &gt;"),"",IF(ISNUMBER(SEARCH("Utterance",D2971)),"Utterance",IF(ISNUMBER(SEARCH("Response",D2971)),"Response",IF(ISNUMBER(SEARCH("Interaction",D2971)),"Interaction",IF(ISNUMBER(SEARCH("System",D2971)),"System","")))))</f>
        <v>Interaction</v>
      </c>
      <c r="H2971" s="7" t="str">
        <f>IF(G2971="Utterance", IF(ISNUMBER(SEARCH("Unrecognized",D2971)), "Unrecognized", IF(ISNUMBER(SEARCH("Mismatched",D2971)), "Mismatched", IF(ISNUMBER(SEARCH("False Positive",D2971)), "False Positive", "Irrelevant"))), "")</f>
        <v/>
      </c>
      <c r="J2971" s="7" t="s">
        <v>3755</v>
      </c>
      <c r="K2971" s="7" t="s">
        <v>3355</v>
      </c>
      <c r="L2971" s="9">
        <v>44994</v>
      </c>
      <c r="M2971" s="13">
        <v>0.61209490740740746</v>
      </c>
      <c r="N2971" s="14">
        <v>513003078148633</v>
      </c>
      <c r="O2971" s="7">
        <f>IF(LEN(TRIM($A2971))=0,0,LEN($A2971)-LEN(SUBSTITUTE($A2971," ",""))+1)</f>
        <v>5</v>
      </c>
      <c r="P2971">
        <f t="shared" si="46"/>
        <v>412</v>
      </c>
    </row>
    <row r="2972" spans="1:16" ht="48" x14ac:dyDescent="0.2">
      <c r="A2972" s="8" t="s">
        <v>361</v>
      </c>
      <c r="C2972" s="7" t="s">
        <v>4</v>
      </c>
      <c r="K2972" s="7" t="s">
        <v>3355</v>
      </c>
      <c r="L2972" s="9">
        <v>44994</v>
      </c>
      <c r="M2972" s="13">
        <v>0.61212962962962958</v>
      </c>
      <c r="N2972" s="14">
        <v>513003078148633</v>
      </c>
      <c r="P2972" t="str">
        <f t="shared" si="46"/>
        <v/>
      </c>
    </row>
    <row r="2973" spans="1:16" ht="16" x14ac:dyDescent="0.2">
      <c r="A2973" s="8" t="s">
        <v>3235</v>
      </c>
      <c r="C2973" s="7" t="s">
        <v>2</v>
      </c>
      <c r="D2973" s="7" t="s">
        <v>3400</v>
      </c>
      <c r="E2973" s="7" t="str">
        <f>IF(OR(D2973="", D2973="___"),"", LEFT(D2973,FIND(" &gt;",D2973)-1))</f>
        <v>Failure</v>
      </c>
      <c r="F2973" s="7" t="str">
        <f>IF(OR(E2973="Success",E2973="Qualified Success"),"Current",IF(E2973="Failure",IF(RIGHT(D2973,6)="Future","Future",IF(RIGHT(D2973,10)="Irrelevant","Irrelevant","Current")),""))</f>
        <v>Current</v>
      </c>
      <c r="G2973" s="7" t="str">
        <f>IF(OR(ISBLANK(D2973),D2973="Unclassifiable &gt;"),"",IF(ISNUMBER(SEARCH("Utterance",D2973)),"Utterance",IF(ISNUMBER(SEARCH("Response",D2973)),"Response",IF(ISNUMBER(SEARCH("Interaction",D2973)),"Interaction",IF(ISNUMBER(SEARCH("System",D2973)),"System","")))))</f>
        <v>Interaction</v>
      </c>
      <c r="H2973" s="7" t="str">
        <f>IF(G2973="Utterance", IF(ISNUMBER(SEARCH("Unrecognized",D2973)), "Unrecognized", IF(ISNUMBER(SEARCH("Mismatched",D2973)), "Mismatched", IF(ISNUMBER(SEARCH("False Positive",D2973)), "False Positive", "Irrelevant"))), "")</f>
        <v/>
      </c>
      <c r="J2973" s="7" t="s">
        <v>3755</v>
      </c>
      <c r="K2973" s="7" t="s">
        <v>3355</v>
      </c>
      <c r="L2973" s="9">
        <v>44994</v>
      </c>
      <c r="M2973" s="13">
        <v>0.61269675925925926</v>
      </c>
      <c r="N2973" s="14">
        <v>513003078148633</v>
      </c>
      <c r="O2973" s="7">
        <f>IF(LEN(TRIM($A2973))=0,0,LEN($A2973)-LEN(SUBSTITUTE($A2973," ",""))+1)</f>
        <v>5</v>
      </c>
      <c r="P2973">
        <f t="shared" si="46"/>
        <v>412</v>
      </c>
    </row>
    <row r="2974" spans="1:16" ht="128" x14ac:dyDescent="0.2">
      <c r="A2974" s="8" t="s">
        <v>3236</v>
      </c>
      <c r="C2974" s="7" t="s">
        <v>4</v>
      </c>
      <c r="K2974" s="7" t="s">
        <v>3355</v>
      </c>
      <c r="L2974" s="9">
        <v>44994</v>
      </c>
      <c r="M2974" s="13">
        <v>0.61269675925925926</v>
      </c>
      <c r="N2974" s="14">
        <v>513003078148633</v>
      </c>
      <c r="P2974" t="str">
        <f t="shared" si="46"/>
        <v/>
      </c>
    </row>
    <row r="2975" spans="1:16" ht="16" x14ac:dyDescent="0.2">
      <c r="A2975" s="8" t="s">
        <v>444</v>
      </c>
      <c r="C2975" s="7" t="s">
        <v>2</v>
      </c>
      <c r="D2975" s="7" t="s">
        <v>3389</v>
      </c>
      <c r="E2975" s="7" t="str">
        <f>IF(OR(D2975="", D2975="___"),"", LEFT(D2975,FIND(" &gt;",D2975)-1))</f>
        <v>Success</v>
      </c>
      <c r="F2975" s="7" t="str">
        <f>IF(OR(E2975="Success",E2975="Qualified Success"),"Current",IF(E2975="Failure",IF(RIGHT(D2975,6)="Future","Future",IF(RIGHT(D2975,10)="Irrelevant","Irrelevant","Current")),""))</f>
        <v>Current</v>
      </c>
      <c r="G2975" s="7" t="str">
        <f>IF(OR(ISBLANK(D2975),D2975="Unclassifiable &gt;"),"",IF(ISNUMBER(SEARCH("Utterance",D2975)),"Utterance",IF(ISNUMBER(SEARCH("Response",D2975)),"Response",IF(ISNUMBER(SEARCH("Interaction",D2975)),"Interaction",IF(ISNUMBER(SEARCH("System",D2975)),"System","")))))</f>
        <v/>
      </c>
      <c r="H2975" s="7" t="str">
        <f>IF(G2975="Utterance", IF(ISNUMBER(SEARCH("Unrecognized",D2975)), "Unrecognized", IF(ISNUMBER(SEARCH("Mismatched",D2975)), "Mismatched", IF(ISNUMBER(SEARCH("False Positive",D2975)), "False Positive", "Irrelevant"))), "")</f>
        <v/>
      </c>
      <c r="J2975" s="7" t="s">
        <v>3743</v>
      </c>
      <c r="K2975" s="7" t="s">
        <v>3355</v>
      </c>
      <c r="L2975" s="9">
        <v>44994</v>
      </c>
      <c r="M2975" s="13">
        <v>0.61283564814814817</v>
      </c>
      <c r="N2975" s="14">
        <v>513003078148633</v>
      </c>
      <c r="O2975" s="7">
        <f>IF(LEN(TRIM($A2975))=0,0,LEN($A2975)-LEN(SUBSTITUTE($A2975," ",""))+1)</f>
        <v>6</v>
      </c>
      <c r="P2975">
        <f t="shared" si="46"/>
        <v>3411</v>
      </c>
    </row>
    <row r="2976" spans="1:16" ht="224" x14ac:dyDescent="0.2">
      <c r="A2976" s="8" t="s">
        <v>3588</v>
      </c>
      <c r="C2976" s="7" t="s">
        <v>4</v>
      </c>
      <c r="K2976" s="7" t="s">
        <v>3355</v>
      </c>
      <c r="L2976" s="9">
        <v>44994</v>
      </c>
      <c r="M2976" s="13">
        <v>0.61284722222222221</v>
      </c>
      <c r="N2976" s="14">
        <v>513003078148633</v>
      </c>
      <c r="P2976" t="str">
        <f t="shared" si="46"/>
        <v/>
      </c>
    </row>
    <row r="2977" spans="1:16" ht="16" x14ac:dyDescent="0.2">
      <c r="A2977" s="8" t="s">
        <v>445</v>
      </c>
      <c r="C2977" s="7" t="s">
        <v>2</v>
      </c>
      <c r="D2977" s="7" t="s">
        <v>3389</v>
      </c>
      <c r="E2977" s="7" t="str">
        <f>IF(OR(D2977="", D2977="___"),"", LEFT(D2977,FIND(" &gt;",D2977)-1))</f>
        <v>Success</v>
      </c>
      <c r="F2977" s="7" t="str">
        <f>IF(OR(E2977="Success",E2977="Qualified Success"),"Current",IF(E2977="Failure",IF(RIGHT(D2977,6)="Future","Future",IF(RIGHT(D2977,10)="Irrelevant","Irrelevant","Current")),""))</f>
        <v>Current</v>
      </c>
      <c r="G2977" s="7" t="str">
        <f>IF(OR(ISBLANK(D2977),D2977="Unclassifiable &gt;"),"",IF(ISNUMBER(SEARCH("Utterance",D2977)),"Utterance",IF(ISNUMBER(SEARCH("Response",D2977)),"Response",IF(ISNUMBER(SEARCH("Interaction",D2977)),"Interaction",IF(ISNUMBER(SEARCH("System",D2977)),"System","")))))</f>
        <v/>
      </c>
      <c r="H2977" s="7" t="str">
        <f>IF(G2977="Utterance", IF(ISNUMBER(SEARCH("Unrecognized",D2977)), "Unrecognized", IF(ISNUMBER(SEARCH("Mismatched",D2977)), "Mismatched", IF(ISNUMBER(SEARCH("False Positive",D2977)), "False Positive", "Irrelevant"))), "")</f>
        <v/>
      </c>
      <c r="J2977" s="7" t="s">
        <v>3743</v>
      </c>
      <c r="K2977" s="7" t="s">
        <v>3355</v>
      </c>
      <c r="L2977" s="9">
        <v>44994</v>
      </c>
      <c r="M2977" s="13">
        <v>0.61307870370370365</v>
      </c>
      <c r="N2977" s="14">
        <v>513003078148633</v>
      </c>
      <c r="O2977" s="7">
        <f>IF(LEN(TRIM($A2977))=0,0,LEN($A2977)-LEN(SUBSTITUTE($A2977," ",""))+1)</f>
        <v>3</v>
      </c>
      <c r="P2977">
        <f t="shared" si="46"/>
        <v>3411</v>
      </c>
    </row>
    <row r="2978" spans="1:16" ht="80" x14ac:dyDescent="0.2">
      <c r="A2978" s="8" t="s">
        <v>1584</v>
      </c>
      <c r="C2978" s="7" t="s">
        <v>4</v>
      </c>
      <c r="K2978" s="7" t="s">
        <v>3355</v>
      </c>
      <c r="L2978" s="9">
        <v>44994</v>
      </c>
      <c r="M2978" s="13">
        <v>0.6130902777777778</v>
      </c>
      <c r="N2978" s="14">
        <v>513003078148633</v>
      </c>
      <c r="P2978" t="str">
        <f t="shared" si="46"/>
        <v/>
      </c>
    </row>
    <row r="2979" spans="1:16" ht="16" x14ac:dyDescent="0.2">
      <c r="A2979" s="8" t="s">
        <v>2789</v>
      </c>
      <c r="C2979" s="7" t="s">
        <v>2</v>
      </c>
      <c r="D2979" s="7" t="s">
        <v>3389</v>
      </c>
      <c r="E2979" s="7" t="str">
        <f>IF(OR(D2979="", D2979="___"),"", LEFT(D2979,FIND(" &gt;",D2979)-1))</f>
        <v>Success</v>
      </c>
      <c r="F2979" s="7" t="str">
        <f>IF(OR(E2979="Success",E2979="Qualified Success"),"Current",IF(E2979="Failure",IF(RIGHT(D2979,6)="Future","Future",IF(RIGHT(D2979,10)="Irrelevant","Irrelevant","Current")),""))</f>
        <v>Current</v>
      </c>
      <c r="G2979" s="7" t="str">
        <f>IF(OR(ISBLANK(D2979),D2979="Unclassifiable &gt;"),"",IF(ISNUMBER(SEARCH("Utterance",D2979)),"Utterance",IF(ISNUMBER(SEARCH("Response",D2979)),"Response",IF(ISNUMBER(SEARCH("Interaction",D2979)),"Interaction",IF(ISNUMBER(SEARCH("System",D2979)),"System","")))))</f>
        <v/>
      </c>
      <c r="H2979" s="7" t="str">
        <f>IF(G2979="Utterance", IF(ISNUMBER(SEARCH("Unrecognized",D2979)), "Unrecognized", IF(ISNUMBER(SEARCH("Mismatched",D2979)), "Mismatched", IF(ISNUMBER(SEARCH("False Positive",D2979)), "False Positive", "Irrelevant"))), "")</f>
        <v/>
      </c>
      <c r="J2979" s="7" t="s">
        <v>3743</v>
      </c>
      <c r="K2979" s="7" t="s">
        <v>3355</v>
      </c>
      <c r="L2979" s="9">
        <v>44994</v>
      </c>
      <c r="M2979" s="13">
        <v>0.61313657407407407</v>
      </c>
      <c r="N2979" s="14">
        <v>513003078148633</v>
      </c>
      <c r="O2979" s="7">
        <f>IF(LEN(TRIM($A2979))=0,0,LEN($A2979)-LEN(SUBSTITUTE($A2979," ",""))+1)</f>
        <v>6</v>
      </c>
      <c r="P2979">
        <f t="shared" si="46"/>
        <v>3411</v>
      </c>
    </row>
    <row r="2980" spans="1:16" ht="48" x14ac:dyDescent="0.2">
      <c r="A2980" s="8" t="s">
        <v>1916</v>
      </c>
      <c r="C2980" s="7" t="s">
        <v>4</v>
      </c>
      <c r="K2980" s="7" t="s">
        <v>3355</v>
      </c>
      <c r="L2980" s="9">
        <v>44994</v>
      </c>
      <c r="M2980" s="13">
        <v>0.61313657407407407</v>
      </c>
      <c r="N2980" s="14">
        <v>513003078148633</v>
      </c>
      <c r="P2980" t="str">
        <f t="shared" si="46"/>
        <v/>
      </c>
    </row>
    <row r="2981" spans="1:16" ht="16" x14ac:dyDescent="0.2">
      <c r="A2981" s="8" t="s">
        <v>2739</v>
      </c>
      <c r="C2981" s="7" t="s">
        <v>2</v>
      </c>
      <c r="D2981" s="7" t="s">
        <v>3391</v>
      </c>
      <c r="E2981" s="7" t="str">
        <f>IF(OR(D2981="", D2981="___"),"", LEFT(D2981,FIND(" &gt;",D2981)-1))</f>
        <v>Failure</v>
      </c>
      <c r="F2981" s="7" t="str">
        <f>IF(OR(E2981="Success",E2981="Qualified Success"),"Current",IF(E2981="Failure",IF(RIGHT(D2981,6)="Future","Future",IF(RIGHT(D2981,10)="Irrelevant","Irrelevant","Current")),""))</f>
        <v>Current</v>
      </c>
      <c r="G2981" s="7" t="str">
        <f>IF(OR(ISBLANK(D2981),D2981="Unclassifiable &gt;"),"",IF(ISNUMBER(SEARCH("Utterance",D2981)),"Utterance",IF(ISNUMBER(SEARCH("Response",D2981)),"Response",IF(ISNUMBER(SEARCH("Interaction",D2981)),"Interaction",IF(ISNUMBER(SEARCH("System",D2981)),"System","")))))</f>
        <v>Utterance</v>
      </c>
      <c r="H2981" s="7" t="str">
        <f>IF(G2981="Utterance", IF(ISNUMBER(SEARCH("Unrecognized",D2981)), "Unrecognized", IF(ISNUMBER(SEARCH("Mismatched",D2981)), "Mismatched", IF(ISNUMBER(SEARCH("False Positive",D2981)), "False Positive", "Irrelevant"))), "")</f>
        <v>Mismatched</v>
      </c>
      <c r="J2981" s="7" t="s">
        <v>3756</v>
      </c>
      <c r="K2981" s="7" t="s">
        <v>3355</v>
      </c>
      <c r="L2981" s="9">
        <v>44994</v>
      </c>
      <c r="M2981" s="13">
        <v>0.61417824074074068</v>
      </c>
      <c r="N2981" s="14">
        <v>204440003541806</v>
      </c>
      <c r="O2981" s="7">
        <f>IF(LEN(TRIM($A2981))=0,0,LEN($A2981)-LEN(SUBSTITUTE($A2981," ",""))+1)</f>
        <v>1</v>
      </c>
      <c r="P2981">
        <f t="shared" si="46"/>
        <v>705</v>
      </c>
    </row>
    <row r="2982" spans="1:16" ht="112" x14ac:dyDescent="0.2">
      <c r="A2982" s="8" t="s">
        <v>226</v>
      </c>
      <c r="C2982" s="7" t="s">
        <v>4</v>
      </c>
      <c r="K2982" s="7" t="s">
        <v>3355</v>
      </c>
      <c r="L2982" s="9">
        <v>44994</v>
      </c>
      <c r="M2982" s="13">
        <v>0.61417824074074068</v>
      </c>
      <c r="N2982" s="14">
        <v>204440003541806</v>
      </c>
      <c r="P2982" t="str">
        <f t="shared" si="46"/>
        <v/>
      </c>
    </row>
    <row r="2983" spans="1:16" ht="16" x14ac:dyDescent="0.2">
      <c r="A2983" s="8" t="s">
        <v>1307</v>
      </c>
      <c r="C2983" s="7" t="s">
        <v>2</v>
      </c>
      <c r="D2983" s="7" t="s">
        <v>3389</v>
      </c>
      <c r="E2983" s="7" t="str">
        <f>IF(OR(D2983="", D2983="___"),"", LEFT(D2983,FIND(" &gt;",D2983)-1))</f>
        <v>Success</v>
      </c>
      <c r="F2983" s="7" t="str">
        <f>IF(OR(E2983="Success",E2983="Qualified Success"),"Current",IF(E2983="Failure",IF(RIGHT(D2983,6)="Future","Future",IF(RIGHT(D2983,10)="Irrelevant","Irrelevant","Current")),""))</f>
        <v>Current</v>
      </c>
      <c r="G2983" s="7" t="str">
        <f>IF(OR(ISBLANK(D2983),D2983="Unclassifiable &gt;"),"",IF(ISNUMBER(SEARCH("Utterance",D2983)),"Utterance",IF(ISNUMBER(SEARCH("Response",D2983)),"Response",IF(ISNUMBER(SEARCH("Interaction",D2983)),"Interaction",IF(ISNUMBER(SEARCH("System",D2983)),"System","")))))</f>
        <v/>
      </c>
      <c r="H2983" s="7" t="str">
        <f>IF(G2983="Utterance", IF(ISNUMBER(SEARCH("Unrecognized",D2983)), "Unrecognized", IF(ISNUMBER(SEARCH("Mismatched",D2983)), "Mismatched", IF(ISNUMBER(SEARCH("False Positive",D2983)), "False Positive", "Irrelevant"))), "")</f>
        <v/>
      </c>
      <c r="J2983" s="7" t="s">
        <v>3751</v>
      </c>
      <c r="K2983" s="7" t="s">
        <v>3355</v>
      </c>
      <c r="L2983" s="9">
        <v>44994</v>
      </c>
      <c r="M2983" s="13">
        <v>0.61745370370370367</v>
      </c>
      <c r="N2983" s="14">
        <v>202000651239482</v>
      </c>
      <c r="O2983" s="7">
        <f>IF(LEN(TRIM($A2983))=0,0,LEN($A2983)-LEN(SUBSTITUTE($A2983," ",""))+1)</f>
        <v>3</v>
      </c>
      <c r="P2983">
        <f t="shared" si="46"/>
        <v>3411</v>
      </c>
    </row>
    <row r="2984" spans="1:16" ht="96" x14ac:dyDescent="0.2">
      <c r="A2984" s="8" t="s">
        <v>766</v>
      </c>
      <c r="C2984" s="7" t="s">
        <v>4</v>
      </c>
      <c r="K2984" s="7" t="s">
        <v>3355</v>
      </c>
      <c r="L2984" s="9">
        <v>44994</v>
      </c>
      <c r="M2984" s="13">
        <v>0.61745370370370367</v>
      </c>
      <c r="N2984" s="14">
        <v>202000651239482</v>
      </c>
      <c r="P2984" t="str">
        <f t="shared" si="46"/>
        <v/>
      </c>
    </row>
    <row r="2985" spans="1:16" ht="16" x14ac:dyDescent="0.2">
      <c r="A2985" s="8" t="s">
        <v>674</v>
      </c>
      <c r="C2985" s="7" t="s">
        <v>2</v>
      </c>
      <c r="D2985" s="7" t="s">
        <v>3389</v>
      </c>
      <c r="E2985" s="7" t="str">
        <f>IF(OR(D2985="", D2985="___"),"", LEFT(D2985,FIND(" &gt;",D2985)-1))</f>
        <v>Success</v>
      </c>
      <c r="F2985" s="7" t="str">
        <f>IF(OR(E2985="Success",E2985="Qualified Success"),"Current",IF(E2985="Failure",IF(RIGHT(D2985,6)="Future","Future",IF(RIGHT(D2985,10)="Irrelevant","Irrelevant","Current")),""))</f>
        <v>Current</v>
      </c>
      <c r="G2985" s="7" t="str">
        <f>IF(OR(ISBLANK(D2985),D2985="Unclassifiable &gt;"),"",IF(ISNUMBER(SEARCH("Utterance",D2985)),"Utterance",IF(ISNUMBER(SEARCH("Response",D2985)),"Response",IF(ISNUMBER(SEARCH("Interaction",D2985)),"Interaction",IF(ISNUMBER(SEARCH("System",D2985)),"System","")))))</f>
        <v/>
      </c>
      <c r="H2985" s="7" t="str">
        <f>IF(G2985="Utterance", IF(ISNUMBER(SEARCH("Unrecognized",D2985)), "Unrecognized", IF(ISNUMBER(SEARCH("Mismatched",D2985)), "Mismatched", IF(ISNUMBER(SEARCH("False Positive",D2985)), "False Positive", "Irrelevant"))), "")</f>
        <v/>
      </c>
      <c r="J2985" s="7" t="s">
        <v>3756</v>
      </c>
      <c r="K2985" s="7" t="s">
        <v>3355</v>
      </c>
      <c r="L2985" s="9">
        <v>44994</v>
      </c>
      <c r="M2985" s="13">
        <v>0.6317476851851852</v>
      </c>
      <c r="N2985" s="14">
        <v>204440003538944</v>
      </c>
      <c r="O2985" s="7">
        <f>IF(LEN(TRIM($A2985))=0,0,LEN($A2985)-LEN(SUBSTITUTE($A2985," ",""))+1)</f>
        <v>7</v>
      </c>
      <c r="P2985">
        <f t="shared" si="46"/>
        <v>3411</v>
      </c>
    </row>
    <row r="2986" spans="1:16" ht="144" x14ac:dyDescent="0.2">
      <c r="A2986" s="8" t="s">
        <v>2664</v>
      </c>
      <c r="C2986" s="7" t="s">
        <v>4</v>
      </c>
      <c r="K2986" s="7" t="s">
        <v>3355</v>
      </c>
      <c r="L2986" s="9">
        <v>44994</v>
      </c>
      <c r="M2986" s="13">
        <v>0.63200231481481484</v>
      </c>
      <c r="N2986" s="14">
        <v>204440003538944</v>
      </c>
      <c r="P2986" t="str">
        <f t="shared" si="46"/>
        <v/>
      </c>
    </row>
    <row r="2987" spans="1:16" ht="16" x14ac:dyDescent="0.2">
      <c r="A2987" s="8" t="s">
        <v>259</v>
      </c>
      <c r="B2987" s="7" t="s">
        <v>3487</v>
      </c>
      <c r="C2987" s="7" t="s">
        <v>2</v>
      </c>
      <c r="D2987" s="7" t="s">
        <v>3389</v>
      </c>
      <c r="E2987" s="7" t="str">
        <f>IF(OR(D2987="", D2987="___"),"", LEFT(D2987,FIND(" &gt;",D2987)-1))</f>
        <v>Success</v>
      </c>
      <c r="F2987" s="7" t="str">
        <f>IF(OR(E2987="Success",E2987="Qualified Success"),"Current",IF(E2987="Failure",IF(RIGHT(D2987,6)="Future","Future",IF(RIGHT(D2987,10)="Irrelevant","Irrelevant","Current")),""))</f>
        <v>Current</v>
      </c>
      <c r="G2987" s="7" t="str">
        <f>IF(OR(ISBLANK(D2987),D2987="Unclassifiable &gt;"),"",IF(ISNUMBER(SEARCH("Utterance",D2987)),"Utterance",IF(ISNUMBER(SEARCH("Response",D2987)),"Response",IF(ISNUMBER(SEARCH("Interaction",D2987)),"Interaction",IF(ISNUMBER(SEARCH("System",D2987)),"System","")))))</f>
        <v/>
      </c>
      <c r="H2987" s="7" t="str">
        <f>IF(G2987="Utterance", IF(ISNUMBER(SEARCH("Unrecognized",D2987)), "Unrecognized", IF(ISNUMBER(SEARCH("Mismatched",D2987)), "Mismatched", IF(ISNUMBER(SEARCH("False Positive",D2987)), "False Positive", "Irrelevant"))), "")</f>
        <v/>
      </c>
      <c r="J2987" s="7" t="s">
        <v>3743</v>
      </c>
      <c r="K2987" s="7" t="s">
        <v>3355</v>
      </c>
      <c r="L2987" s="9">
        <v>44994</v>
      </c>
      <c r="M2987" s="13">
        <v>0.63329861111111108</v>
      </c>
      <c r="N2987" s="14">
        <v>204440003498598</v>
      </c>
      <c r="O2987" s="7">
        <f>IF(LEN(TRIM($A2987))=0,0,LEN($A2987)-LEN(SUBSTITUTE($A2987," ",""))+1)</f>
        <v>4</v>
      </c>
      <c r="P2987">
        <f t="shared" si="46"/>
        <v>3411</v>
      </c>
    </row>
    <row r="2988" spans="1:16" ht="224" x14ac:dyDescent="0.2">
      <c r="A2988" s="8" t="s">
        <v>3585</v>
      </c>
      <c r="C2988" s="7" t="s">
        <v>4</v>
      </c>
      <c r="K2988" s="7" t="s">
        <v>3355</v>
      </c>
      <c r="L2988" s="9">
        <v>44994</v>
      </c>
      <c r="M2988" s="13">
        <v>0.63332175925925926</v>
      </c>
      <c r="N2988" s="14">
        <v>204440003498598</v>
      </c>
      <c r="P2988" t="str">
        <f t="shared" si="46"/>
        <v/>
      </c>
    </row>
    <row r="2989" spans="1:16" ht="16" x14ac:dyDescent="0.2">
      <c r="A2989" s="8" t="s">
        <v>259</v>
      </c>
      <c r="B2989" s="7" t="s">
        <v>3487</v>
      </c>
      <c r="C2989" s="7" t="s">
        <v>2</v>
      </c>
      <c r="D2989" s="7" t="s">
        <v>3389</v>
      </c>
      <c r="E2989" s="7" t="str">
        <f>IF(OR(D2989="", D2989="___"),"", LEFT(D2989,FIND(" &gt;",D2989)-1))</f>
        <v>Success</v>
      </c>
      <c r="F2989" s="7" t="str">
        <f>IF(OR(E2989="Success",E2989="Qualified Success"),"Current",IF(E2989="Failure",IF(RIGHT(D2989,6)="Future","Future",IF(RIGHT(D2989,10)="Irrelevant","Irrelevant","Current")),""))</f>
        <v>Current</v>
      </c>
      <c r="G2989" s="7" t="str">
        <f>IF(OR(ISBLANK(D2989),D2989="Unclassifiable &gt;"),"",IF(ISNUMBER(SEARCH("Utterance",D2989)),"Utterance",IF(ISNUMBER(SEARCH("Response",D2989)),"Response",IF(ISNUMBER(SEARCH("Interaction",D2989)),"Interaction",IF(ISNUMBER(SEARCH("System",D2989)),"System","")))))</f>
        <v/>
      </c>
      <c r="H2989" s="7" t="str">
        <f>IF(G2989="Utterance", IF(ISNUMBER(SEARCH("Unrecognized",D2989)), "Unrecognized", IF(ISNUMBER(SEARCH("Mismatched",D2989)), "Mismatched", IF(ISNUMBER(SEARCH("False Positive",D2989)), "False Positive", "Irrelevant"))), "")</f>
        <v/>
      </c>
      <c r="J2989" s="7" t="s">
        <v>3743</v>
      </c>
      <c r="K2989" s="7" t="s">
        <v>3355</v>
      </c>
      <c r="L2989" s="9">
        <v>44994</v>
      </c>
      <c r="M2989" s="13">
        <v>0.63346064814814818</v>
      </c>
      <c r="N2989" s="14">
        <v>202000373741287</v>
      </c>
      <c r="O2989" s="7">
        <f>IF(LEN(TRIM($A2989))=0,0,LEN($A2989)-LEN(SUBSTITUTE($A2989," ",""))+1)</f>
        <v>4</v>
      </c>
      <c r="P2989">
        <f t="shared" si="46"/>
        <v>3411</v>
      </c>
    </row>
    <row r="2990" spans="1:16" ht="224" x14ac:dyDescent="0.2">
      <c r="A2990" s="8" t="s">
        <v>3589</v>
      </c>
      <c r="C2990" s="7" t="s">
        <v>4</v>
      </c>
      <c r="K2990" s="7" t="s">
        <v>3355</v>
      </c>
      <c r="L2990" s="9">
        <v>44994</v>
      </c>
      <c r="M2990" s="13">
        <v>0.63348379629629636</v>
      </c>
      <c r="N2990" s="14">
        <v>202000373741287</v>
      </c>
      <c r="P2990" t="str">
        <f t="shared" si="46"/>
        <v/>
      </c>
    </row>
    <row r="2991" spans="1:16" ht="16" x14ac:dyDescent="0.2">
      <c r="A2991" s="8" t="s">
        <v>158</v>
      </c>
      <c r="C2991" s="7" t="s">
        <v>2</v>
      </c>
      <c r="D2991" s="7" t="s">
        <v>3389</v>
      </c>
      <c r="E2991" s="7" t="str">
        <f>IF(OR(D2991="", D2991="___"),"", LEFT(D2991,FIND(" &gt;",D2991)-1))</f>
        <v>Success</v>
      </c>
      <c r="F2991" s="7" t="str">
        <f>IF(OR(E2991="Success",E2991="Qualified Success"),"Current",IF(E2991="Failure",IF(RIGHT(D2991,6)="Future","Future",IF(RIGHT(D2991,10)="Irrelevant","Irrelevant","Current")),""))</f>
        <v>Current</v>
      </c>
      <c r="G2991" s="7" t="str">
        <f>IF(OR(ISBLANK(D2991),D2991="Unclassifiable &gt;"),"",IF(ISNUMBER(SEARCH("Utterance",D2991)),"Utterance",IF(ISNUMBER(SEARCH("Response",D2991)),"Response",IF(ISNUMBER(SEARCH("Interaction",D2991)),"Interaction",IF(ISNUMBER(SEARCH("System",D2991)),"System","")))))</f>
        <v/>
      </c>
      <c r="H2991" s="7" t="str">
        <f>IF(G2991="Utterance", IF(ISNUMBER(SEARCH("Unrecognized",D2991)), "Unrecognized", IF(ISNUMBER(SEARCH("Mismatched",D2991)), "Mismatched", IF(ISNUMBER(SEARCH("False Positive",D2991)), "False Positive", "Irrelevant"))), "")</f>
        <v/>
      </c>
      <c r="J2991" s="7" t="s">
        <v>3744</v>
      </c>
      <c r="K2991" s="7" t="s">
        <v>3355</v>
      </c>
      <c r="L2991" s="9">
        <v>44994</v>
      </c>
      <c r="M2991" s="13">
        <v>0.64144675925925931</v>
      </c>
      <c r="N2991" s="14">
        <v>202000646265256</v>
      </c>
      <c r="O2991" s="7">
        <f>IF(LEN(TRIM($A2991))=0,0,LEN($A2991)-LEN(SUBSTITUTE($A2991," ",""))+1)</f>
        <v>4</v>
      </c>
      <c r="P2991">
        <f t="shared" si="46"/>
        <v>3411</v>
      </c>
    </row>
    <row r="2992" spans="1:16" ht="128" x14ac:dyDescent="0.2">
      <c r="A2992" s="8" t="s">
        <v>1839</v>
      </c>
      <c r="C2992" s="7" t="s">
        <v>4</v>
      </c>
      <c r="K2992" s="7" t="s">
        <v>3355</v>
      </c>
      <c r="L2992" s="9">
        <v>44994</v>
      </c>
      <c r="M2992" s="13">
        <v>0.64144675925925931</v>
      </c>
      <c r="N2992" s="14">
        <v>202000646265256</v>
      </c>
      <c r="P2992" t="str">
        <f t="shared" si="46"/>
        <v/>
      </c>
    </row>
    <row r="2993" spans="1:16" ht="16" x14ac:dyDescent="0.2">
      <c r="A2993" s="8" t="s">
        <v>158</v>
      </c>
      <c r="C2993" s="7" t="s">
        <v>2</v>
      </c>
      <c r="D2993" s="7" t="s">
        <v>3389</v>
      </c>
      <c r="E2993" s="7" t="str">
        <f>IF(OR(D2993="", D2993="___"),"", LEFT(D2993,FIND(" &gt;",D2993)-1))</f>
        <v>Success</v>
      </c>
      <c r="F2993" s="7" t="str">
        <f>IF(OR(E2993="Success",E2993="Qualified Success"),"Current",IF(E2993="Failure",IF(RIGHT(D2993,6)="Future","Future",IF(RIGHT(D2993,10)="Irrelevant","Irrelevant","Current")),""))</f>
        <v>Current</v>
      </c>
      <c r="G2993" s="7" t="str">
        <f>IF(OR(ISBLANK(D2993),D2993="Unclassifiable &gt;"),"",IF(ISNUMBER(SEARCH("Utterance",D2993)),"Utterance",IF(ISNUMBER(SEARCH("Response",D2993)),"Response",IF(ISNUMBER(SEARCH("Interaction",D2993)),"Interaction",IF(ISNUMBER(SEARCH("System",D2993)),"System","")))))</f>
        <v/>
      </c>
      <c r="H2993" s="7" t="str">
        <f>IF(G2993="Utterance", IF(ISNUMBER(SEARCH("Unrecognized",D2993)), "Unrecognized", IF(ISNUMBER(SEARCH("Mismatched",D2993)), "Mismatched", IF(ISNUMBER(SEARCH("False Positive",D2993)), "False Positive", "Irrelevant"))), "")</f>
        <v/>
      </c>
      <c r="J2993" s="7" t="s">
        <v>3744</v>
      </c>
      <c r="K2993" s="7" t="s">
        <v>3355</v>
      </c>
      <c r="L2993" s="9">
        <v>44994</v>
      </c>
      <c r="M2993" s="13">
        <v>0.64484953703703707</v>
      </c>
      <c r="N2993" s="14">
        <v>513003535423820</v>
      </c>
      <c r="O2993" s="7">
        <f>IF(LEN(TRIM($A2993))=0,0,LEN($A2993)-LEN(SUBSTITUTE($A2993," ",""))+1)</f>
        <v>4</v>
      </c>
      <c r="P2993">
        <f t="shared" si="46"/>
        <v>3411</v>
      </c>
    </row>
    <row r="2994" spans="1:16" ht="128" x14ac:dyDescent="0.2">
      <c r="A2994" s="8" t="s">
        <v>1839</v>
      </c>
      <c r="C2994" s="7" t="s">
        <v>4</v>
      </c>
      <c r="K2994" s="7" t="s">
        <v>3355</v>
      </c>
      <c r="L2994" s="9">
        <v>44994</v>
      </c>
      <c r="M2994" s="13">
        <v>0.64484953703703707</v>
      </c>
      <c r="N2994" s="14">
        <v>513003535423820</v>
      </c>
      <c r="P2994" t="str">
        <f t="shared" si="46"/>
        <v/>
      </c>
    </row>
    <row r="2995" spans="1:16" ht="16" x14ac:dyDescent="0.2">
      <c r="A2995" s="8" t="s">
        <v>2148</v>
      </c>
      <c r="C2995" s="7" t="s">
        <v>2</v>
      </c>
      <c r="D2995" s="7" t="s">
        <v>3389</v>
      </c>
      <c r="E2995" s="7" t="str">
        <f>IF(OR(D2995="", D2995="___"),"", LEFT(D2995,FIND(" &gt;",D2995)-1))</f>
        <v>Success</v>
      </c>
      <c r="F2995" s="7" t="str">
        <f>IF(OR(E2995="Success",E2995="Qualified Success"),"Current",IF(E2995="Failure",IF(RIGHT(D2995,6)="Future","Future",IF(RIGHT(D2995,10)="Irrelevant","Irrelevant","Current")),""))</f>
        <v>Current</v>
      </c>
      <c r="G2995" s="7" t="str">
        <f>IF(OR(ISBLANK(D2995),D2995="Unclassifiable &gt;"),"",IF(ISNUMBER(SEARCH("Utterance",D2995)),"Utterance",IF(ISNUMBER(SEARCH("Response",D2995)),"Response",IF(ISNUMBER(SEARCH("Interaction",D2995)),"Interaction",IF(ISNUMBER(SEARCH("System",D2995)),"System","")))))</f>
        <v/>
      </c>
      <c r="H2995" s="7" t="str">
        <f>IF(G2995="Utterance", IF(ISNUMBER(SEARCH("Unrecognized",D2995)), "Unrecognized", IF(ISNUMBER(SEARCH("Mismatched",D2995)), "Mismatched", IF(ISNUMBER(SEARCH("False Positive",D2995)), "False Positive", "Irrelevant"))), "")</f>
        <v/>
      </c>
      <c r="J2995" s="7" t="s">
        <v>3434</v>
      </c>
      <c r="K2995" s="7" t="s">
        <v>3355</v>
      </c>
      <c r="L2995" s="9">
        <v>44994</v>
      </c>
      <c r="M2995" s="13">
        <v>0.647974537037037</v>
      </c>
      <c r="N2995" s="14">
        <v>204440003496015</v>
      </c>
      <c r="O2995" s="7">
        <f>IF(LEN(TRIM($A2995))=0,0,LEN($A2995)-LEN(SUBSTITUTE($A2995," ",""))+1)</f>
        <v>12</v>
      </c>
      <c r="P2995">
        <f t="shared" si="46"/>
        <v>3411</v>
      </c>
    </row>
    <row r="2996" spans="1:16" ht="64" x14ac:dyDescent="0.2">
      <c r="A2996" s="8" t="s">
        <v>1855</v>
      </c>
      <c r="C2996" s="7" t="s">
        <v>4</v>
      </c>
      <c r="K2996" s="7" t="s">
        <v>3355</v>
      </c>
      <c r="L2996" s="9">
        <v>44994</v>
      </c>
      <c r="M2996" s="13">
        <v>0.647974537037037</v>
      </c>
      <c r="N2996" s="14">
        <v>204440003496015</v>
      </c>
      <c r="P2996" t="str">
        <f t="shared" si="46"/>
        <v/>
      </c>
    </row>
    <row r="2997" spans="1:16" ht="16" x14ac:dyDescent="0.2">
      <c r="A2997" s="8" t="s">
        <v>2910</v>
      </c>
      <c r="C2997" s="7" t="s">
        <v>2</v>
      </c>
      <c r="D2997" s="7" t="s">
        <v>3389</v>
      </c>
      <c r="E2997" s="7" t="str">
        <f>IF(OR(D2997="", D2997="___"),"", LEFT(D2997,FIND(" &gt;",D2997)-1))</f>
        <v>Success</v>
      </c>
      <c r="F2997" s="7" t="str">
        <f>IF(OR(E2997="Success",E2997="Qualified Success"),"Current",IF(E2997="Failure",IF(RIGHT(D2997,6)="Future","Future",IF(RIGHT(D2997,10)="Irrelevant","Irrelevant","Current")),""))</f>
        <v>Current</v>
      </c>
      <c r="G2997" s="7" t="str">
        <f>IF(OR(ISBLANK(D2997),D2997="Unclassifiable &gt;"),"",IF(ISNUMBER(SEARCH("Utterance",D2997)),"Utterance",IF(ISNUMBER(SEARCH("Response",D2997)),"Response",IF(ISNUMBER(SEARCH("Interaction",D2997)),"Interaction",IF(ISNUMBER(SEARCH("System",D2997)),"System","")))))</f>
        <v/>
      </c>
      <c r="H2997" s="7" t="str">
        <f>IF(G2997="Utterance", IF(ISNUMBER(SEARCH("Unrecognized",D2997)), "Unrecognized", IF(ISNUMBER(SEARCH("Mismatched",D2997)), "Mismatched", IF(ISNUMBER(SEARCH("False Positive",D2997)), "False Positive", "Irrelevant"))), "")</f>
        <v/>
      </c>
      <c r="J2997" s="7" t="s">
        <v>3743</v>
      </c>
      <c r="K2997" s="7" t="s">
        <v>3355</v>
      </c>
      <c r="L2997" s="9">
        <v>44994</v>
      </c>
      <c r="M2997" s="13">
        <v>0.65288194444444447</v>
      </c>
      <c r="N2997" s="14">
        <v>202000460821252</v>
      </c>
      <c r="O2997" s="7">
        <f>IF(LEN(TRIM($A2997))=0,0,LEN($A2997)-LEN(SUBSTITUTE($A2997," ",""))+1)</f>
        <v>7</v>
      </c>
      <c r="P2997">
        <f t="shared" si="46"/>
        <v>3411</v>
      </c>
    </row>
    <row r="2998" spans="1:16" ht="144" x14ac:dyDescent="0.2">
      <c r="A2998" s="8" t="s">
        <v>250</v>
      </c>
      <c r="C2998" s="7" t="s">
        <v>4</v>
      </c>
      <c r="K2998" s="7" t="s">
        <v>3355</v>
      </c>
      <c r="L2998" s="9">
        <v>44994</v>
      </c>
      <c r="M2998" s="13">
        <v>0.65311342592592592</v>
      </c>
      <c r="N2998" s="14">
        <v>202000460821252</v>
      </c>
      <c r="P2998" t="str">
        <f t="shared" si="46"/>
        <v/>
      </c>
    </row>
    <row r="2999" spans="1:16" ht="16" x14ac:dyDescent="0.2">
      <c r="A2999" s="8" t="s">
        <v>158</v>
      </c>
      <c r="C2999" s="7" t="s">
        <v>2</v>
      </c>
      <c r="D2999" s="7" t="s">
        <v>3389</v>
      </c>
      <c r="E2999" s="7" t="str">
        <f>IF(OR(D2999="", D2999="___"),"", LEFT(D2999,FIND(" &gt;",D2999)-1))</f>
        <v>Success</v>
      </c>
      <c r="F2999" s="7" t="str">
        <f>IF(OR(E2999="Success",E2999="Qualified Success"),"Current",IF(E2999="Failure",IF(RIGHT(D2999,6)="Future","Future",IF(RIGHT(D2999,10)="Irrelevant","Irrelevant","Current")),""))</f>
        <v>Current</v>
      </c>
      <c r="G2999" s="7" t="str">
        <f>IF(OR(ISBLANK(D2999),D2999="Unclassifiable &gt;"),"",IF(ISNUMBER(SEARCH("Utterance",D2999)),"Utterance",IF(ISNUMBER(SEARCH("Response",D2999)),"Response",IF(ISNUMBER(SEARCH("Interaction",D2999)),"Interaction",IF(ISNUMBER(SEARCH("System",D2999)),"System","")))))</f>
        <v/>
      </c>
      <c r="H2999" s="7" t="str">
        <f>IF(G2999="Utterance", IF(ISNUMBER(SEARCH("Unrecognized",D2999)), "Unrecognized", IF(ISNUMBER(SEARCH("Mismatched",D2999)), "Mismatched", IF(ISNUMBER(SEARCH("False Positive",D2999)), "False Positive", "Irrelevant"))), "")</f>
        <v/>
      </c>
      <c r="J2999" s="7" t="s">
        <v>3744</v>
      </c>
      <c r="K2999" s="7" t="s">
        <v>3355</v>
      </c>
      <c r="L2999" s="9">
        <v>44994</v>
      </c>
      <c r="M2999" s="13">
        <v>0.66129629629629627</v>
      </c>
      <c r="N2999" s="14">
        <v>204440003500093</v>
      </c>
      <c r="O2999" s="7">
        <f>IF(LEN(TRIM($A2999))=0,0,LEN($A2999)-LEN(SUBSTITUTE($A2999," ",""))+1)</f>
        <v>4</v>
      </c>
      <c r="P2999">
        <f t="shared" si="46"/>
        <v>3411</v>
      </c>
    </row>
    <row r="3000" spans="1:16" ht="128" x14ac:dyDescent="0.2">
      <c r="A3000" s="8" t="s">
        <v>1839</v>
      </c>
      <c r="C3000" s="7" t="s">
        <v>4</v>
      </c>
      <c r="K3000" s="7" t="s">
        <v>3355</v>
      </c>
      <c r="L3000" s="9">
        <v>44994</v>
      </c>
      <c r="M3000" s="13">
        <v>0.66129629629629627</v>
      </c>
      <c r="N3000" s="14">
        <v>204440003500093</v>
      </c>
      <c r="P3000" t="str">
        <f t="shared" si="46"/>
        <v/>
      </c>
    </row>
    <row r="3001" spans="1:16" ht="16" x14ac:dyDescent="0.2">
      <c r="A3001" s="8" t="s">
        <v>2285</v>
      </c>
      <c r="C3001" s="7" t="s">
        <v>2</v>
      </c>
      <c r="D3001" s="7" t="s">
        <v>3389</v>
      </c>
      <c r="E3001" s="7" t="str">
        <f>IF(OR(D3001="", D3001="___"),"", LEFT(D3001,FIND(" &gt;",D3001)-1))</f>
        <v>Success</v>
      </c>
      <c r="F3001" s="7" t="str">
        <f>IF(OR(E3001="Success",E3001="Qualified Success"),"Current",IF(E3001="Failure",IF(RIGHT(D3001,6)="Future","Future",IF(RIGHT(D3001,10)="Irrelevant","Irrelevant","Current")),""))</f>
        <v>Current</v>
      </c>
      <c r="G3001" s="7" t="str">
        <f>IF(OR(ISBLANK(D3001),D3001="Unclassifiable &gt;"),"",IF(ISNUMBER(SEARCH("Utterance",D3001)),"Utterance",IF(ISNUMBER(SEARCH("Response",D3001)),"Response",IF(ISNUMBER(SEARCH("Interaction",D3001)),"Interaction",IF(ISNUMBER(SEARCH("System",D3001)),"System","")))))</f>
        <v/>
      </c>
      <c r="H3001" s="7" t="str">
        <f>IF(G3001="Utterance", IF(ISNUMBER(SEARCH("Unrecognized",D3001)), "Unrecognized", IF(ISNUMBER(SEARCH("Mismatched",D3001)), "Mismatched", IF(ISNUMBER(SEARCH("False Positive",D3001)), "False Positive", "Irrelevant"))), "")</f>
        <v/>
      </c>
      <c r="J3001" s="7" t="s">
        <v>3756</v>
      </c>
      <c r="K3001" s="7" t="s">
        <v>3355</v>
      </c>
      <c r="L3001" s="9">
        <v>44994</v>
      </c>
      <c r="M3001" s="13">
        <v>0.66554398148148153</v>
      </c>
      <c r="N3001" s="14">
        <v>204440003500720</v>
      </c>
      <c r="O3001" s="7">
        <f>IF(LEN(TRIM($A3001))=0,0,LEN($A3001)-LEN(SUBSTITUTE($A3001," ",""))+1)</f>
        <v>5</v>
      </c>
      <c r="P3001">
        <f t="shared" si="46"/>
        <v>3411</v>
      </c>
    </row>
    <row r="3002" spans="1:16" ht="144" x14ac:dyDescent="0.2">
      <c r="A3002" s="8" t="s">
        <v>2279</v>
      </c>
      <c r="C3002" s="7" t="s">
        <v>4</v>
      </c>
      <c r="K3002" s="7" t="s">
        <v>3355</v>
      </c>
      <c r="L3002" s="9">
        <v>44994</v>
      </c>
      <c r="M3002" s="13">
        <v>0.66556712962962961</v>
      </c>
      <c r="N3002" s="14">
        <v>204440003500720</v>
      </c>
      <c r="P3002" t="str">
        <f t="shared" si="46"/>
        <v/>
      </c>
    </row>
    <row r="3003" spans="1:16" ht="16" x14ac:dyDescent="0.2">
      <c r="A3003" s="8" t="s">
        <v>2037</v>
      </c>
      <c r="C3003" s="7" t="s">
        <v>2</v>
      </c>
      <c r="D3003" s="7" t="s">
        <v>3391</v>
      </c>
      <c r="E3003" s="7" t="str">
        <f>IF(OR(D3003="", D3003="___"),"", LEFT(D3003,FIND(" &gt;",D3003)-1))</f>
        <v>Failure</v>
      </c>
      <c r="F3003" s="7" t="str">
        <f>IF(OR(E3003="Success",E3003="Qualified Success"),"Current",IF(E3003="Failure",IF(RIGHT(D3003,6)="Future","Future",IF(RIGHT(D3003,10)="Irrelevant","Irrelevant","Current")),""))</f>
        <v>Current</v>
      </c>
      <c r="G3003" s="7" t="str">
        <f>IF(OR(ISBLANK(D3003),D3003="Unclassifiable &gt;"),"",IF(ISNUMBER(SEARCH("Utterance",D3003)),"Utterance",IF(ISNUMBER(SEARCH("Response",D3003)),"Response",IF(ISNUMBER(SEARCH("Interaction",D3003)),"Interaction",IF(ISNUMBER(SEARCH("System",D3003)),"System","")))))</f>
        <v>Utterance</v>
      </c>
      <c r="H3003" s="7" t="str">
        <f>IF(G3003="Utterance", IF(ISNUMBER(SEARCH("Unrecognized",D3003)), "Unrecognized", IF(ISNUMBER(SEARCH("Mismatched",D3003)), "Mismatched", IF(ISNUMBER(SEARCH("False Positive",D3003)), "False Positive", "Irrelevant"))), "")</f>
        <v>Mismatched</v>
      </c>
      <c r="J3003" s="7" t="s">
        <v>3755</v>
      </c>
      <c r="K3003" s="7" t="s">
        <v>3355</v>
      </c>
      <c r="L3003" s="9">
        <v>44994</v>
      </c>
      <c r="M3003" s="13">
        <v>0.69167824074074069</v>
      </c>
      <c r="N3003" s="14">
        <v>204440003502912</v>
      </c>
      <c r="O3003" s="7">
        <f>IF(LEN(TRIM($A3003))=0,0,LEN($A3003)-LEN(SUBSTITUTE($A3003," ",""))+1)</f>
        <v>1</v>
      </c>
      <c r="P3003">
        <f t="shared" si="46"/>
        <v>705</v>
      </c>
    </row>
    <row r="3004" spans="1:16" ht="112" x14ac:dyDescent="0.2">
      <c r="A3004" s="8" t="s">
        <v>296</v>
      </c>
      <c r="C3004" s="7" t="s">
        <v>4</v>
      </c>
      <c r="K3004" s="7" t="s">
        <v>3355</v>
      </c>
      <c r="L3004" s="9">
        <v>44994</v>
      </c>
      <c r="M3004" s="13">
        <v>0.69167824074074069</v>
      </c>
      <c r="N3004" s="14">
        <v>204440003502912</v>
      </c>
      <c r="P3004" t="str">
        <f t="shared" si="46"/>
        <v/>
      </c>
    </row>
    <row r="3005" spans="1:16" ht="16" x14ac:dyDescent="0.2">
      <c r="A3005" s="8" t="s">
        <v>3098</v>
      </c>
      <c r="C3005" s="7" t="s">
        <v>2</v>
      </c>
      <c r="D3005" s="7" t="s">
        <v>3389</v>
      </c>
      <c r="E3005" s="7" t="str">
        <f>IF(OR(D3005="", D3005="___"),"", LEFT(D3005,FIND(" &gt;",D3005)-1))</f>
        <v>Success</v>
      </c>
      <c r="F3005" s="7" t="str">
        <f>IF(OR(E3005="Success",E3005="Qualified Success"),"Current",IF(E3005="Failure",IF(RIGHT(D3005,6)="Future","Future",IF(RIGHT(D3005,10)="Irrelevant","Irrelevant","Current")),""))</f>
        <v>Current</v>
      </c>
      <c r="G3005" s="7" t="str">
        <f>IF(OR(ISBLANK(D3005),D3005="Unclassifiable &gt;"),"",IF(ISNUMBER(SEARCH("Utterance",D3005)),"Utterance",IF(ISNUMBER(SEARCH("Response",D3005)),"Response",IF(ISNUMBER(SEARCH("Interaction",D3005)),"Interaction",IF(ISNUMBER(SEARCH("System",D3005)),"System","")))))</f>
        <v/>
      </c>
      <c r="H3005" s="7" t="str">
        <f>IF(G3005="Utterance", IF(ISNUMBER(SEARCH("Unrecognized",D3005)), "Unrecognized", IF(ISNUMBER(SEARCH("Mismatched",D3005)), "Mismatched", IF(ISNUMBER(SEARCH("False Positive",D3005)), "False Positive", "Irrelevant"))), "")</f>
        <v/>
      </c>
      <c r="J3005" s="7" t="s">
        <v>3742</v>
      </c>
      <c r="K3005" s="7" t="s">
        <v>3355</v>
      </c>
      <c r="L3005" s="9">
        <v>44994</v>
      </c>
      <c r="M3005" s="13">
        <v>0.70070601851851855</v>
      </c>
      <c r="N3005" s="14">
        <v>513002324252837</v>
      </c>
      <c r="O3005" s="7">
        <f>IF(LEN(TRIM($A3005))=0,0,LEN($A3005)-LEN(SUBSTITUTE($A3005," ",""))+1)</f>
        <v>3</v>
      </c>
      <c r="P3005">
        <f t="shared" si="46"/>
        <v>3411</v>
      </c>
    </row>
    <row r="3006" spans="1:16" ht="48" x14ac:dyDescent="0.2">
      <c r="A3006" s="8" t="s">
        <v>404</v>
      </c>
      <c r="C3006" s="7" t="s">
        <v>4</v>
      </c>
      <c r="K3006" s="7" t="s">
        <v>3355</v>
      </c>
      <c r="L3006" s="9">
        <v>44994</v>
      </c>
      <c r="M3006" s="13">
        <v>0.70070601851851855</v>
      </c>
      <c r="N3006" s="14">
        <v>513002324252837</v>
      </c>
      <c r="P3006" t="str">
        <f t="shared" si="46"/>
        <v/>
      </c>
    </row>
    <row r="3007" spans="1:16" ht="16" x14ac:dyDescent="0.2">
      <c r="A3007" s="8" t="s">
        <v>1466</v>
      </c>
      <c r="C3007" s="7" t="s">
        <v>2</v>
      </c>
      <c r="D3007" s="7" t="s">
        <v>3389</v>
      </c>
      <c r="E3007" s="7" t="str">
        <f>IF(OR(D3007="", D3007="___"),"", LEFT(D3007,FIND(" &gt;",D3007)-1))</f>
        <v>Success</v>
      </c>
      <c r="F3007" s="7" t="str">
        <f>IF(OR(E3007="Success",E3007="Qualified Success"),"Current",IF(E3007="Failure",IF(RIGHT(D3007,6)="Future","Future",IF(RIGHT(D3007,10)="Irrelevant","Irrelevant","Current")),""))</f>
        <v>Current</v>
      </c>
      <c r="G3007" s="7" t="str">
        <f>IF(OR(ISBLANK(D3007),D3007="Unclassifiable &gt;"),"",IF(ISNUMBER(SEARCH("Utterance",D3007)),"Utterance",IF(ISNUMBER(SEARCH("Response",D3007)),"Response",IF(ISNUMBER(SEARCH("Interaction",D3007)),"Interaction",IF(ISNUMBER(SEARCH("System",D3007)),"System","")))))</f>
        <v/>
      </c>
      <c r="H3007" s="7" t="str">
        <f>IF(G3007="Utterance", IF(ISNUMBER(SEARCH("Unrecognized",D3007)), "Unrecognized", IF(ISNUMBER(SEARCH("Mismatched",D3007)), "Mismatched", IF(ISNUMBER(SEARCH("False Positive",D3007)), "False Positive", "Irrelevant"))), "")</f>
        <v/>
      </c>
      <c r="J3007" s="7" t="s">
        <v>3434</v>
      </c>
      <c r="K3007" s="7" t="s">
        <v>3355</v>
      </c>
      <c r="L3007" s="9">
        <v>44994</v>
      </c>
      <c r="M3007" s="13">
        <v>0.70333333333333325</v>
      </c>
      <c r="N3007" s="14">
        <v>513002324252837</v>
      </c>
      <c r="O3007" s="7">
        <f>IF(LEN(TRIM($A3007))=0,0,LEN($A3007)-LEN(SUBSTITUTE($A3007," ",""))+1)</f>
        <v>3</v>
      </c>
      <c r="P3007">
        <f t="shared" si="46"/>
        <v>3411</v>
      </c>
    </row>
    <row r="3008" spans="1:16" ht="64" x14ac:dyDescent="0.2">
      <c r="A3008" s="8" t="s">
        <v>331</v>
      </c>
      <c r="C3008" s="7" t="s">
        <v>4</v>
      </c>
      <c r="K3008" s="7" t="s">
        <v>3355</v>
      </c>
      <c r="L3008" s="9">
        <v>44994</v>
      </c>
      <c r="M3008" s="13">
        <v>0.70333333333333325</v>
      </c>
      <c r="N3008" s="14">
        <v>513002324252837</v>
      </c>
      <c r="P3008" t="str">
        <f t="shared" si="46"/>
        <v/>
      </c>
    </row>
    <row r="3009" spans="1:16" ht="16" x14ac:dyDescent="0.2">
      <c r="A3009" s="8" t="s">
        <v>198</v>
      </c>
      <c r="C3009" s="7" t="s">
        <v>2</v>
      </c>
      <c r="D3009" s="7" t="s">
        <v>3389</v>
      </c>
      <c r="E3009" s="7" t="str">
        <f>IF(OR(D3009="", D3009="___"),"", LEFT(D3009,FIND(" &gt;",D3009)-1))</f>
        <v>Success</v>
      </c>
      <c r="F3009" s="7" t="str">
        <f>IF(OR(E3009="Success",E3009="Qualified Success"),"Current",IF(E3009="Failure",IF(RIGHT(D3009,6)="Future","Future",IF(RIGHT(D3009,10)="Irrelevant","Irrelevant","Current")),""))</f>
        <v>Current</v>
      </c>
      <c r="G3009" s="7" t="str">
        <f>IF(OR(ISBLANK(D3009),D3009="Unclassifiable &gt;"),"",IF(ISNUMBER(SEARCH("Utterance",D3009)),"Utterance",IF(ISNUMBER(SEARCH("Response",D3009)),"Response",IF(ISNUMBER(SEARCH("Interaction",D3009)),"Interaction",IF(ISNUMBER(SEARCH("System",D3009)),"System","")))))</f>
        <v/>
      </c>
      <c r="H3009" s="7" t="str">
        <f>IF(G3009="Utterance", IF(ISNUMBER(SEARCH("Unrecognized",D3009)), "Unrecognized", IF(ISNUMBER(SEARCH("Mismatched",D3009)), "Mismatched", IF(ISNUMBER(SEARCH("False Positive",D3009)), "False Positive", "Irrelevant"))), "")</f>
        <v/>
      </c>
      <c r="J3009" s="7" t="s">
        <v>3750</v>
      </c>
      <c r="K3009" s="7" t="s">
        <v>3355</v>
      </c>
      <c r="L3009" s="9">
        <v>44994</v>
      </c>
      <c r="M3009" s="13">
        <v>0.70746527777777779</v>
      </c>
      <c r="N3009" s="14">
        <v>204440003495771</v>
      </c>
      <c r="O3009" s="7">
        <f>IF(LEN(TRIM($A3009))=0,0,LEN($A3009)-LEN(SUBSTITUTE($A3009," ",""))+1)</f>
        <v>3</v>
      </c>
      <c r="P3009">
        <f t="shared" si="46"/>
        <v>3411</v>
      </c>
    </row>
    <row r="3010" spans="1:16" ht="240" x14ac:dyDescent="0.2">
      <c r="A3010" s="8" t="s">
        <v>2141</v>
      </c>
      <c r="C3010" s="7" t="s">
        <v>4</v>
      </c>
      <c r="K3010" s="7" t="s">
        <v>3355</v>
      </c>
      <c r="L3010" s="9">
        <v>44994</v>
      </c>
      <c r="M3010" s="13">
        <v>0.70775462962962965</v>
      </c>
      <c r="N3010" s="14">
        <v>204440003495771</v>
      </c>
      <c r="P3010" t="str">
        <f t="shared" si="46"/>
        <v/>
      </c>
    </row>
    <row r="3011" spans="1:16" ht="16" x14ac:dyDescent="0.2">
      <c r="A3011" s="8" t="s">
        <v>2055</v>
      </c>
      <c r="C3011" s="7" t="s">
        <v>2</v>
      </c>
      <c r="D3011" s="7" t="s">
        <v>3389</v>
      </c>
      <c r="E3011" s="7" t="str">
        <f>IF(OR(D3011="", D3011="___"),"", LEFT(D3011,FIND(" &gt;",D3011)-1))</f>
        <v>Success</v>
      </c>
      <c r="F3011" s="7" t="str">
        <f>IF(OR(E3011="Success",E3011="Qualified Success"),"Current",IF(E3011="Failure",IF(RIGHT(D3011,6)="Future","Future",IF(RIGHT(D3011,10)="Irrelevant","Irrelevant","Current")),""))</f>
        <v>Current</v>
      </c>
      <c r="G3011" s="7" t="str">
        <f>IF(OR(ISBLANK(D3011),D3011="Unclassifiable &gt;"),"",IF(ISNUMBER(SEARCH("Utterance",D3011)),"Utterance",IF(ISNUMBER(SEARCH("Response",D3011)),"Response",IF(ISNUMBER(SEARCH("Interaction",D3011)),"Interaction",IF(ISNUMBER(SEARCH("System",D3011)),"System","")))))</f>
        <v/>
      </c>
      <c r="H3011" s="7" t="str">
        <f>IF(G3011="Utterance", IF(ISNUMBER(SEARCH("Unrecognized",D3011)), "Unrecognized", IF(ISNUMBER(SEARCH("Mismatched",D3011)), "Mismatched", IF(ISNUMBER(SEARCH("False Positive",D3011)), "False Positive", "Irrelevant"))), "")</f>
        <v/>
      </c>
      <c r="J3011" s="7" t="s">
        <v>3756</v>
      </c>
      <c r="K3011" s="7" t="s">
        <v>3355</v>
      </c>
      <c r="L3011" s="9">
        <v>44994</v>
      </c>
      <c r="M3011" s="13">
        <v>0.71002314814814815</v>
      </c>
      <c r="N3011" s="14">
        <v>204440003492991</v>
      </c>
      <c r="O3011" s="7">
        <f>IF(LEN(TRIM($A3011))=0,0,LEN($A3011)-LEN(SUBSTITUTE($A3011," ",""))+1)</f>
        <v>5</v>
      </c>
      <c r="P3011">
        <f t="shared" ref="P3011:P3074" si="47">IF(D3011="", "", COUNTIF($D$1:$D$12000, D3011))</f>
        <v>3411</v>
      </c>
    </row>
    <row r="3012" spans="1:16" ht="144" x14ac:dyDescent="0.2">
      <c r="A3012" s="8" t="s">
        <v>2056</v>
      </c>
      <c r="C3012" s="7" t="s">
        <v>4</v>
      </c>
      <c r="K3012" s="7" t="s">
        <v>3355</v>
      </c>
      <c r="L3012" s="9">
        <v>44994</v>
      </c>
      <c r="M3012" s="13">
        <v>0.71003472222222219</v>
      </c>
      <c r="N3012" s="14">
        <v>204440003492991</v>
      </c>
      <c r="P3012" t="str">
        <f t="shared" si="47"/>
        <v/>
      </c>
    </row>
    <row r="3013" spans="1:16" ht="16" x14ac:dyDescent="0.2">
      <c r="A3013" s="8" t="s">
        <v>3018</v>
      </c>
      <c r="C3013" s="7" t="s">
        <v>2</v>
      </c>
      <c r="D3013" s="7" t="s">
        <v>3389</v>
      </c>
      <c r="E3013" s="7" t="str">
        <f>IF(OR(D3013="", D3013="___"),"", LEFT(D3013,FIND(" &gt;",D3013)-1))</f>
        <v>Success</v>
      </c>
      <c r="F3013" s="7" t="str">
        <f>IF(OR(E3013="Success",E3013="Qualified Success"),"Current",IF(E3013="Failure",IF(RIGHT(D3013,6)="Future","Future",IF(RIGHT(D3013,10)="Irrelevant","Irrelevant","Current")),""))</f>
        <v>Current</v>
      </c>
      <c r="G3013" s="7" t="str">
        <f>IF(OR(ISBLANK(D3013),D3013="Unclassifiable &gt;"),"",IF(ISNUMBER(SEARCH("Utterance",D3013)),"Utterance",IF(ISNUMBER(SEARCH("Response",D3013)),"Response",IF(ISNUMBER(SEARCH("Interaction",D3013)),"Interaction",IF(ISNUMBER(SEARCH("System",D3013)),"System","")))))</f>
        <v/>
      </c>
      <c r="H3013" s="7" t="str">
        <f>IF(G3013="Utterance", IF(ISNUMBER(SEARCH("Unrecognized",D3013)), "Unrecognized", IF(ISNUMBER(SEARCH("Mismatched",D3013)), "Mismatched", IF(ISNUMBER(SEARCH("False Positive",D3013)), "False Positive", "Irrelevant"))), "")</f>
        <v/>
      </c>
      <c r="J3013" s="7" t="s">
        <v>3431</v>
      </c>
      <c r="K3013" s="7" t="s">
        <v>3355</v>
      </c>
      <c r="L3013" s="9">
        <v>44994</v>
      </c>
      <c r="M3013" s="13">
        <v>0.76885416666666673</v>
      </c>
      <c r="N3013" s="14">
        <v>202000872466759</v>
      </c>
      <c r="O3013" s="7">
        <f>IF(LEN(TRIM($A3013))=0,0,LEN($A3013)-LEN(SUBSTITUTE($A3013," ",""))+1)</f>
        <v>1</v>
      </c>
      <c r="P3013">
        <f t="shared" si="47"/>
        <v>3411</v>
      </c>
    </row>
    <row r="3014" spans="1:16" ht="112" x14ac:dyDescent="0.2">
      <c r="A3014" s="8" t="s">
        <v>2474</v>
      </c>
      <c r="C3014" s="7" t="s">
        <v>4</v>
      </c>
      <c r="K3014" s="7" t="s">
        <v>3355</v>
      </c>
      <c r="L3014" s="9">
        <v>44994</v>
      </c>
      <c r="M3014" s="13">
        <v>0.76885416666666673</v>
      </c>
      <c r="N3014" s="14">
        <v>202000872466759</v>
      </c>
      <c r="P3014" t="str">
        <f t="shared" si="47"/>
        <v/>
      </c>
    </row>
    <row r="3015" spans="1:16" ht="16" x14ac:dyDescent="0.2">
      <c r="A3015" s="8" t="s">
        <v>3017</v>
      </c>
      <c r="C3015" s="7" t="s">
        <v>2</v>
      </c>
      <c r="D3015" s="7" t="s">
        <v>3400</v>
      </c>
      <c r="E3015" s="7" t="str">
        <f>IF(OR(D3015="", D3015="___"),"", LEFT(D3015,FIND(" &gt;",D3015)-1))</f>
        <v>Failure</v>
      </c>
      <c r="F3015" s="7" t="str">
        <f>IF(OR(E3015="Success",E3015="Qualified Success"),"Current",IF(E3015="Failure",IF(RIGHT(D3015,6)="Future","Future",IF(RIGHT(D3015,10)="Irrelevant","Irrelevant","Current")),""))</f>
        <v>Current</v>
      </c>
      <c r="G3015" s="7" t="str">
        <f>IF(OR(ISBLANK(D3015),D3015="Unclassifiable &gt;"),"",IF(ISNUMBER(SEARCH("Utterance",D3015)),"Utterance",IF(ISNUMBER(SEARCH("Response",D3015)),"Response",IF(ISNUMBER(SEARCH("Interaction",D3015)),"Interaction",IF(ISNUMBER(SEARCH("System",D3015)),"System","")))))</f>
        <v>Interaction</v>
      </c>
      <c r="H3015" s="7" t="str">
        <f>IF(G3015="Utterance", IF(ISNUMBER(SEARCH("Unrecognized",D3015)), "Unrecognized", IF(ISNUMBER(SEARCH("Mismatched",D3015)), "Mismatched", IF(ISNUMBER(SEARCH("False Positive",D3015)), "False Positive", "Irrelevant"))), "")</f>
        <v/>
      </c>
      <c r="J3015" s="7" t="s">
        <v>3742</v>
      </c>
      <c r="K3015" s="7" t="s">
        <v>3355</v>
      </c>
      <c r="L3015" s="9">
        <v>44994</v>
      </c>
      <c r="M3015" s="13">
        <v>0.76938657407407407</v>
      </c>
      <c r="N3015" s="14">
        <v>202000872466759</v>
      </c>
      <c r="O3015" s="7">
        <f>IF(LEN(TRIM($A3015))=0,0,LEN($A3015)-LEN(SUBSTITUTE($A3015," ",""))+1)</f>
        <v>2</v>
      </c>
      <c r="P3015">
        <f t="shared" si="47"/>
        <v>412</v>
      </c>
    </row>
    <row r="3016" spans="1:16" ht="32" x14ac:dyDescent="0.2">
      <c r="A3016" s="8" t="s">
        <v>3366</v>
      </c>
      <c r="C3016" s="7" t="s">
        <v>4</v>
      </c>
      <c r="K3016" s="7" t="s">
        <v>3355</v>
      </c>
      <c r="L3016" s="9">
        <v>44994</v>
      </c>
      <c r="M3016" s="13">
        <v>0.7696412037037037</v>
      </c>
      <c r="N3016" s="14">
        <v>202000872466759</v>
      </c>
      <c r="P3016" t="str">
        <f t="shared" si="47"/>
        <v/>
      </c>
    </row>
    <row r="3017" spans="1:16" ht="32" x14ac:dyDescent="0.2">
      <c r="A3017" s="8" t="s">
        <v>268</v>
      </c>
      <c r="C3017" s="7" t="s">
        <v>4</v>
      </c>
      <c r="K3017" s="7" t="s">
        <v>3355</v>
      </c>
      <c r="L3017" s="9">
        <v>44994</v>
      </c>
      <c r="M3017" s="13">
        <v>0.7696412037037037</v>
      </c>
      <c r="N3017" s="14">
        <v>202000872466759</v>
      </c>
      <c r="P3017" t="str">
        <f t="shared" si="47"/>
        <v/>
      </c>
    </row>
    <row r="3018" spans="1:16" ht="16" x14ac:dyDescent="0.2">
      <c r="A3018" s="8" t="s">
        <v>2951</v>
      </c>
      <c r="C3018" s="7" t="s">
        <v>2</v>
      </c>
      <c r="D3018" s="7" t="s">
        <v>3391</v>
      </c>
      <c r="E3018" s="7" t="str">
        <f>IF(OR(D3018="", D3018="___"),"", LEFT(D3018,FIND(" &gt;",D3018)-1))</f>
        <v>Failure</v>
      </c>
      <c r="F3018" s="7" t="str">
        <f>IF(OR(E3018="Success",E3018="Qualified Success"),"Current",IF(E3018="Failure",IF(RIGHT(D3018,6)="Future","Future",IF(RIGHT(D3018,10)="Irrelevant","Irrelevant","Current")),""))</f>
        <v>Current</v>
      </c>
      <c r="G3018" s="7" t="str">
        <f>IF(OR(ISBLANK(D3018),D3018="Unclassifiable &gt;"),"",IF(ISNUMBER(SEARCH("Utterance",D3018)),"Utterance",IF(ISNUMBER(SEARCH("Response",D3018)),"Response",IF(ISNUMBER(SEARCH("Interaction",D3018)),"Interaction",IF(ISNUMBER(SEARCH("System",D3018)),"System","")))))</f>
        <v>Utterance</v>
      </c>
      <c r="H3018" s="7" t="str">
        <f>IF(G3018="Utterance", IF(ISNUMBER(SEARCH("Unrecognized",D3018)), "Unrecognized", IF(ISNUMBER(SEARCH("Mismatched",D3018)), "Mismatched", IF(ISNUMBER(SEARCH("False Positive",D3018)), "False Positive", "Irrelevant"))), "")</f>
        <v>Mismatched</v>
      </c>
      <c r="J3018" s="7" t="s">
        <v>3741</v>
      </c>
      <c r="K3018" s="7" t="s">
        <v>3353</v>
      </c>
      <c r="L3018" s="9">
        <v>44995</v>
      </c>
      <c r="M3018" s="13">
        <v>1.0625000000000001E-2</v>
      </c>
      <c r="N3018" s="14">
        <v>202000622889118</v>
      </c>
      <c r="O3018" s="7">
        <f>IF(LEN(TRIM($A3018))=0,0,LEN($A3018)-LEN(SUBSTITUTE($A3018," ",""))+1)</f>
        <v>10</v>
      </c>
      <c r="P3018">
        <f t="shared" si="47"/>
        <v>705</v>
      </c>
    </row>
    <row r="3019" spans="1:16" ht="80" x14ac:dyDescent="0.2">
      <c r="A3019" s="8" t="s">
        <v>1941</v>
      </c>
      <c r="C3019" s="7" t="s">
        <v>4</v>
      </c>
      <c r="K3019" s="7" t="s">
        <v>3353</v>
      </c>
      <c r="L3019" s="9">
        <v>44995</v>
      </c>
      <c r="M3019" s="13">
        <v>1.0625000000000001E-2</v>
      </c>
      <c r="N3019" s="14">
        <v>202000622889118</v>
      </c>
      <c r="P3019" t="str">
        <f t="shared" si="47"/>
        <v/>
      </c>
    </row>
    <row r="3020" spans="1:16" ht="16" x14ac:dyDescent="0.2">
      <c r="A3020" s="8" t="s">
        <v>2484</v>
      </c>
      <c r="C3020" s="7" t="s">
        <v>2</v>
      </c>
      <c r="D3020" s="7" t="s">
        <v>3391</v>
      </c>
      <c r="E3020" s="7" t="str">
        <f>IF(OR(D3020="", D3020="___"),"", LEFT(D3020,FIND(" &gt;",D3020)-1))</f>
        <v>Failure</v>
      </c>
      <c r="F3020" s="7" t="str">
        <f>IF(OR(E3020="Success",E3020="Qualified Success"),"Current",IF(E3020="Failure",IF(RIGHT(D3020,6)="Future","Future",IF(RIGHT(D3020,10)="Irrelevant","Irrelevant","Current")),""))</f>
        <v>Current</v>
      </c>
      <c r="G3020" s="7" t="str">
        <f>IF(OR(ISBLANK(D3020),D3020="Unclassifiable &gt;"),"",IF(ISNUMBER(SEARCH("Utterance",D3020)),"Utterance",IF(ISNUMBER(SEARCH("Response",D3020)),"Response",IF(ISNUMBER(SEARCH("Interaction",D3020)),"Interaction",IF(ISNUMBER(SEARCH("System",D3020)),"System","")))))</f>
        <v>Utterance</v>
      </c>
      <c r="H3020" s="7" t="str">
        <f>IF(G3020="Utterance", IF(ISNUMBER(SEARCH("Unrecognized",D3020)), "Unrecognized", IF(ISNUMBER(SEARCH("Mismatched",D3020)), "Mismatched", IF(ISNUMBER(SEARCH("False Positive",D3020)), "False Positive", "Irrelevant"))), "")</f>
        <v>Mismatched</v>
      </c>
      <c r="J3020" s="7" t="s">
        <v>3430</v>
      </c>
      <c r="K3020" s="7" t="s">
        <v>3353</v>
      </c>
      <c r="L3020" s="9">
        <v>44995</v>
      </c>
      <c r="M3020" s="13">
        <v>0.24810185185185185</v>
      </c>
      <c r="N3020" s="14">
        <v>204440003508501</v>
      </c>
      <c r="O3020" s="7">
        <f>IF(LEN(TRIM($A3020))=0,0,LEN($A3020)-LEN(SUBSTITUTE($A3020," ",""))+1)</f>
        <v>10</v>
      </c>
      <c r="P3020">
        <f t="shared" si="47"/>
        <v>705</v>
      </c>
    </row>
    <row r="3021" spans="1:16" ht="96" x14ac:dyDescent="0.2">
      <c r="A3021" s="8" t="s">
        <v>718</v>
      </c>
      <c r="C3021" s="7" t="s">
        <v>4</v>
      </c>
      <c r="K3021" s="7" t="s">
        <v>3353</v>
      </c>
      <c r="L3021" s="9">
        <v>44995</v>
      </c>
      <c r="M3021" s="13">
        <v>0.24810185185185185</v>
      </c>
      <c r="N3021" s="14">
        <v>204440003508501</v>
      </c>
      <c r="P3021" t="str">
        <f t="shared" si="47"/>
        <v/>
      </c>
    </row>
    <row r="3022" spans="1:16" ht="16" x14ac:dyDescent="0.2">
      <c r="A3022" s="8" t="s">
        <v>219</v>
      </c>
      <c r="C3022" s="7" t="s">
        <v>2</v>
      </c>
      <c r="D3022" s="7" t="s">
        <v>3389</v>
      </c>
      <c r="E3022" s="7" t="str">
        <f>IF(OR(D3022="", D3022="___"),"", LEFT(D3022,FIND(" &gt;",D3022)-1))</f>
        <v>Success</v>
      </c>
      <c r="F3022" s="7" t="str">
        <f>IF(OR(E3022="Success",E3022="Qualified Success"),"Current",IF(E3022="Failure",IF(RIGHT(D3022,6)="Future","Future",IF(RIGHT(D3022,10)="Irrelevant","Irrelevant","Current")),""))</f>
        <v>Current</v>
      </c>
      <c r="G3022" s="7" t="str">
        <f>IF(OR(ISBLANK(D3022),D3022="Unclassifiable &gt;"),"",IF(ISNUMBER(SEARCH("Utterance",D3022)),"Utterance",IF(ISNUMBER(SEARCH("Response",D3022)),"Response",IF(ISNUMBER(SEARCH("Interaction",D3022)),"Interaction",IF(ISNUMBER(SEARCH("System",D3022)),"System","")))))</f>
        <v/>
      </c>
      <c r="H3022" s="7" t="str">
        <f>IF(G3022="Utterance", IF(ISNUMBER(SEARCH("Unrecognized",D3022)), "Unrecognized", IF(ISNUMBER(SEARCH("Mismatched",D3022)), "Mismatched", IF(ISNUMBER(SEARCH("False Positive",D3022)), "False Positive", "Irrelevant"))), "")</f>
        <v/>
      </c>
      <c r="J3022" s="7" t="s">
        <v>3443</v>
      </c>
      <c r="K3022" s="7" t="s">
        <v>3353</v>
      </c>
      <c r="L3022" s="9">
        <v>44995</v>
      </c>
      <c r="M3022" s="13">
        <v>0.25388888888888889</v>
      </c>
      <c r="N3022" s="14">
        <v>202000037338056</v>
      </c>
      <c r="O3022" s="7">
        <f>IF(LEN(TRIM($A3022))=0,0,LEN($A3022)-LEN(SUBSTITUTE($A3022," ",""))+1)</f>
        <v>2</v>
      </c>
      <c r="P3022">
        <f t="shared" si="47"/>
        <v>3411</v>
      </c>
    </row>
    <row r="3023" spans="1:16" ht="64" x14ac:dyDescent="0.2">
      <c r="A3023" s="8" t="s">
        <v>220</v>
      </c>
      <c r="C3023" s="7" t="s">
        <v>4</v>
      </c>
      <c r="K3023" s="7" t="s">
        <v>3353</v>
      </c>
      <c r="L3023" s="9">
        <v>44995</v>
      </c>
      <c r="M3023" s="13">
        <v>0.25388888888888889</v>
      </c>
      <c r="N3023" s="14">
        <v>202000037338056</v>
      </c>
      <c r="P3023" t="str">
        <f t="shared" si="47"/>
        <v/>
      </c>
    </row>
    <row r="3024" spans="1:16" ht="16" x14ac:dyDescent="0.2">
      <c r="A3024" s="8" t="s">
        <v>2364</v>
      </c>
      <c r="C3024" s="7" t="s">
        <v>2</v>
      </c>
      <c r="D3024" s="7" t="s">
        <v>3411</v>
      </c>
      <c r="E3024" s="7" t="str">
        <f>IF(OR(D3024="", D3024="___"),"", LEFT(D3024,FIND(" &gt;",D3024)-1))</f>
        <v>Qualified Success</v>
      </c>
      <c r="F3024" s="7" t="str">
        <f>IF(OR(E3024="Success",E3024="Qualified Success"),"Current",IF(E3024="Failure",IF(RIGHT(D3024,6)="Future","Future",IF(RIGHT(D3024,10)="Irrelevant","Irrelevant","Current")),""))</f>
        <v>Current</v>
      </c>
      <c r="G3024" s="7" t="str">
        <f>IF(OR(ISBLANK(D3024),D3024="Unclassifiable &gt;"),"",IF(ISNUMBER(SEARCH("Utterance",D3024)),"Utterance",IF(ISNUMBER(SEARCH("Response",D3024)),"Response",IF(ISNUMBER(SEARCH("Interaction",D3024)),"Interaction",IF(ISNUMBER(SEARCH("System",D3024)),"System","")))))</f>
        <v>Response</v>
      </c>
      <c r="H3024" s="7" t="str">
        <f>IF(G3024="Utterance", IF(ISNUMBER(SEARCH("Unrecognized",D3024)), "Unrecognized", IF(ISNUMBER(SEARCH("Mismatched",D3024)), "Mismatched", IF(ISNUMBER(SEARCH("False Positive",D3024)), "False Positive", "Irrelevant"))), "")</f>
        <v/>
      </c>
      <c r="J3024" s="7" t="s">
        <v>3743</v>
      </c>
      <c r="K3024" s="7" t="s">
        <v>3353</v>
      </c>
      <c r="L3024" s="9">
        <v>44995</v>
      </c>
      <c r="M3024" s="13">
        <v>0.27258101851851851</v>
      </c>
      <c r="N3024" s="14">
        <v>204440003503470</v>
      </c>
      <c r="O3024" s="7">
        <f>IF(LEN(TRIM($A3024))=0,0,LEN($A3024)-LEN(SUBSTITUTE($A3024," ",""))+1)</f>
        <v>2</v>
      </c>
      <c r="P3024">
        <f t="shared" si="47"/>
        <v>201</v>
      </c>
    </row>
    <row r="3025" spans="1:16" ht="80" x14ac:dyDescent="0.2">
      <c r="A3025" s="8" t="s">
        <v>1858</v>
      </c>
      <c r="C3025" s="7" t="s">
        <v>4</v>
      </c>
      <c r="K3025" s="7" t="s">
        <v>3353</v>
      </c>
      <c r="L3025" s="9">
        <v>44995</v>
      </c>
      <c r="M3025" s="13">
        <v>0.27258101851851851</v>
      </c>
      <c r="N3025" s="14">
        <v>204440003503470</v>
      </c>
      <c r="P3025" t="str">
        <f t="shared" si="47"/>
        <v/>
      </c>
    </row>
    <row r="3026" spans="1:16" ht="16" x14ac:dyDescent="0.2">
      <c r="A3026" s="8" t="s">
        <v>2365</v>
      </c>
      <c r="C3026" s="7" t="s">
        <v>2</v>
      </c>
      <c r="D3026" s="7" t="s">
        <v>3391</v>
      </c>
      <c r="E3026" s="7" t="str">
        <f>IF(OR(D3026="", D3026="___"),"", LEFT(D3026,FIND(" &gt;",D3026)-1))</f>
        <v>Failure</v>
      </c>
      <c r="F3026" s="7" t="str">
        <f>IF(OR(E3026="Success",E3026="Qualified Success"),"Current",IF(E3026="Failure",IF(RIGHT(D3026,6)="Future","Future",IF(RIGHT(D3026,10)="Irrelevant","Irrelevant","Current")),""))</f>
        <v>Current</v>
      </c>
      <c r="G3026" s="7" t="str">
        <f>IF(OR(ISBLANK(D3026),D3026="Unclassifiable &gt;"),"",IF(ISNUMBER(SEARCH("Utterance",D3026)),"Utterance",IF(ISNUMBER(SEARCH("Response",D3026)),"Response",IF(ISNUMBER(SEARCH("Interaction",D3026)),"Interaction",IF(ISNUMBER(SEARCH("System",D3026)),"System","")))))</f>
        <v>Utterance</v>
      </c>
      <c r="H3026" s="7" t="str">
        <f>IF(G3026="Utterance", IF(ISNUMBER(SEARCH("Unrecognized",D3026)), "Unrecognized", IF(ISNUMBER(SEARCH("Mismatched",D3026)), "Mismatched", IF(ISNUMBER(SEARCH("False Positive",D3026)), "False Positive", "Irrelevant"))), "")</f>
        <v>Mismatched</v>
      </c>
      <c r="J3026" s="7" t="s">
        <v>3743</v>
      </c>
      <c r="K3026" s="7" t="s">
        <v>3353</v>
      </c>
      <c r="L3026" s="9">
        <v>44995</v>
      </c>
      <c r="M3026" s="13">
        <v>0.27328703703703705</v>
      </c>
      <c r="N3026" s="14">
        <v>204440003503470</v>
      </c>
      <c r="O3026" s="7">
        <f>IF(LEN(TRIM($A3026))=0,0,LEN($A3026)-LEN(SUBSTITUTE($A3026," ",""))+1)</f>
        <v>2</v>
      </c>
      <c r="P3026">
        <f t="shared" si="47"/>
        <v>705</v>
      </c>
    </row>
    <row r="3027" spans="1:16" ht="64" x14ac:dyDescent="0.2">
      <c r="A3027" s="8" t="s">
        <v>270</v>
      </c>
      <c r="C3027" s="7" t="s">
        <v>4</v>
      </c>
      <c r="K3027" s="7" t="s">
        <v>3353</v>
      </c>
      <c r="L3027" s="9">
        <v>44995</v>
      </c>
      <c r="M3027" s="13">
        <v>0.27328703703703705</v>
      </c>
      <c r="N3027" s="14">
        <v>204440003503470</v>
      </c>
      <c r="P3027" t="str">
        <f t="shared" si="47"/>
        <v/>
      </c>
    </row>
    <row r="3028" spans="1:16" ht="16" x14ac:dyDescent="0.2">
      <c r="A3028" s="8" t="s">
        <v>2365</v>
      </c>
      <c r="C3028" s="7" t="s">
        <v>2</v>
      </c>
      <c r="D3028" s="7" t="s">
        <v>3389</v>
      </c>
      <c r="E3028" s="7" t="str">
        <f>IF(OR(D3028="", D3028="___"),"", LEFT(D3028,FIND(" &gt;",D3028)-1))</f>
        <v>Success</v>
      </c>
      <c r="F3028" s="7" t="str">
        <f>IF(OR(E3028="Success",E3028="Qualified Success"),"Current",IF(E3028="Failure",IF(RIGHT(D3028,6)="Future","Future",IF(RIGHT(D3028,10)="Irrelevant","Irrelevant","Current")),""))</f>
        <v>Current</v>
      </c>
      <c r="G3028" s="7" t="str">
        <f>IF(OR(ISBLANK(D3028),D3028="Unclassifiable &gt;"),"",IF(ISNUMBER(SEARCH("Utterance",D3028)),"Utterance",IF(ISNUMBER(SEARCH("Response",D3028)),"Response",IF(ISNUMBER(SEARCH("Interaction",D3028)),"Interaction",IF(ISNUMBER(SEARCH("System",D3028)),"System","")))))</f>
        <v/>
      </c>
      <c r="H3028" s="7" t="str">
        <f>IF(G3028="Utterance", IF(ISNUMBER(SEARCH("Unrecognized",D3028)), "Unrecognized", IF(ISNUMBER(SEARCH("Mismatched",D3028)), "Mismatched", IF(ISNUMBER(SEARCH("False Positive",D3028)), "False Positive", "Irrelevant"))), "")</f>
        <v/>
      </c>
      <c r="J3028" s="7" t="s">
        <v>3743</v>
      </c>
      <c r="K3028" s="7" t="s">
        <v>3353</v>
      </c>
      <c r="L3028" s="9">
        <v>44995</v>
      </c>
      <c r="M3028" s="13">
        <v>0.27457175925925925</v>
      </c>
      <c r="N3028" s="14">
        <v>204440003503470</v>
      </c>
      <c r="O3028" s="7">
        <f>IF(LEN(TRIM($A3028))=0,0,LEN($A3028)-LEN(SUBSTITUTE($A3028," ",""))+1)</f>
        <v>2</v>
      </c>
      <c r="P3028">
        <f t="shared" si="47"/>
        <v>3411</v>
      </c>
    </row>
    <row r="3029" spans="1:16" ht="64" x14ac:dyDescent="0.2">
      <c r="A3029" s="8" t="s">
        <v>270</v>
      </c>
      <c r="C3029" s="7" t="s">
        <v>4</v>
      </c>
      <c r="K3029" s="7" t="s">
        <v>3353</v>
      </c>
      <c r="L3029" s="9">
        <v>44995</v>
      </c>
      <c r="M3029" s="13">
        <v>0.27457175925925925</v>
      </c>
      <c r="N3029" s="14">
        <v>204440003503470</v>
      </c>
      <c r="P3029" t="str">
        <f t="shared" si="47"/>
        <v/>
      </c>
    </row>
    <row r="3030" spans="1:16" ht="16" x14ac:dyDescent="0.2">
      <c r="A3030" s="8" t="s">
        <v>2366</v>
      </c>
      <c r="C3030" s="7" t="s">
        <v>2</v>
      </c>
      <c r="D3030" s="7" t="s">
        <v>3391</v>
      </c>
      <c r="E3030" s="7" t="str">
        <f>IF(OR(D3030="", D3030="___"),"", LEFT(D3030,FIND(" &gt;",D3030)-1))</f>
        <v>Failure</v>
      </c>
      <c r="F3030" s="7" t="str">
        <f>IF(OR(E3030="Success",E3030="Qualified Success"),"Current",IF(E3030="Failure",IF(RIGHT(D3030,6)="Future","Future",IF(RIGHT(D3030,10)="Irrelevant","Irrelevant","Current")),""))</f>
        <v>Current</v>
      </c>
      <c r="G3030" s="7" t="str">
        <f>IF(OR(ISBLANK(D3030),D3030="Unclassifiable &gt;"),"",IF(ISNUMBER(SEARCH("Utterance",D3030)),"Utterance",IF(ISNUMBER(SEARCH("Response",D3030)),"Response",IF(ISNUMBER(SEARCH("Interaction",D3030)),"Interaction",IF(ISNUMBER(SEARCH("System",D3030)),"System","")))))</f>
        <v>Utterance</v>
      </c>
      <c r="H3030" s="7" t="str">
        <f>IF(G3030="Utterance", IF(ISNUMBER(SEARCH("Unrecognized",D3030)), "Unrecognized", IF(ISNUMBER(SEARCH("Mismatched",D3030)), "Mismatched", IF(ISNUMBER(SEARCH("False Positive",D3030)), "False Positive", "Irrelevant"))), "")</f>
        <v>Mismatched</v>
      </c>
      <c r="J3030" s="7" t="s">
        <v>3741</v>
      </c>
      <c r="K3030" s="7" t="s">
        <v>3353</v>
      </c>
      <c r="L3030" s="9">
        <v>44995</v>
      </c>
      <c r="M3030" s="13">
        <v>0.27716435185185184</v>
      </c>
      <c r="N3030" s="14">
        <v>204440003503470</v>
      </c>
      <c r="O3030" s="7">
        <f>IF(LEN(TRIM($A3030))=0,0,LEN($A3030)-LEN(SUBSTITUTE($A3030," ",""))+1)</f>
        <v>2</v>
      </c>
      <c r="P3030">
        <f t="shared" si="47"/>
        <v>705</v>
      </c>
    </row>
    <row r="3031" spans="1:16" ht="96" x14ac:dyDescent="0.2">
      <c r="A3031" s="8" t="s">
        <v>831</v>
      </c>
      <c r="C3031" s="7" t="s">
        <v>4</v>
      </c>
      <c r="K3031" s="7" t="s">
        <v>3353</v>
      </c>
      <c r="L3031" s="9">
        <v>44995</v>
      </c>
      <c r="M3031" s="13">
        <v>0.27716435185185184</v>
      </c>
      <c r="N3031" s="14">
        <v>204440003503470</v>
      </c>
      <c r="P3031" t="str">
        <f t="shared" si="47"/>
        <v/>
      </c>
    </row>
    <row r="3032" spans="1:16" ht="16" x14ac:dyDescent="0.2">
      <c r="A3032" s="8" t="s">
        <v>198</v>
      </c>
      <c r="C3032" s="7" t="s">
        <v>2</v>
      </c>
      <c r="D3032" s="7" t="s">
        <v>3389</v>
      </c>
      <c r="E3032" s="7" t="str">
        <f>IF(OR(D3032="", D3032="___"),"", LEFT(D3032,FIND(" &gt;",D3032)-1))</f>
        <v>Success</v>
      </c>
      <c r="F3032" s="7" t="str">
        <f>IF(OR(E3032="Success",E3032="Qualified Success"),"Current",IF(E3032="Failure",IF(RIGHT(D3032,6)="Future","Future",IF(RIGHT(D3032,10)="Irrelevant","Irrelevant","Current")),""))</f>
        <v>Current</v>
      </c>
      <c r="G3032" s="7" t="str">
        <f>IF(OR(ISBLANK(D3032),D3032="Unclassifiable &gt;"),"",IF(ISNUMBER(SEARCH("Utterance",D3032)),"Utterance",IF(ISNUMBER(SEARCH("Response",D3032)),"Response",IF(ISNUMBER(SEARCH("Interaction",D3032)),"Interaction",IF(ISNUMBER(SEARCH("System",D3032)),"System","")))))</f>
        <v/>
      </c>
      <c r="H3032" s="7" t="str">
        <f>IF(G3032="Utterance", IF(ISNUMBER(SEARCH("Unrecognized",D3032)), "Unrecognized", IF(ISNUMBER(SEARCH("Mismatched",D3032)), "Mismatched", IF(ISNUMBER(SEARCH("False Positive",D3032)), "False Positive", "Irrelevant"))), "")</f>
        <v/>
      </c>
      <c r="J3032" s="7" t="s">
        <v>3750</v>
      </c>
      <c r="K3032" s="7" t="s">
        <v>3353</v>
      </c>
      <c r="L3032" s="9">
        <v>44995</v>
      </c>
      <c r="M3032" s="13">
        <v>0.30331018518518521</v>
      </c>
      <c r="N3032" s="14">
        <v>204440003492758</v>
      </c>
      <c r="O3032" s="7">
        <f>IF(LEN(TRIM($A3032))=0,0,LEN($A3032)-LEN(SUBSTITUTE($A3032," ",""))+1)</f>
        <v>3</v>
      </c>
      <c r="P3032">
        <f t="shared" si="47"/>
        <v>3411</v>
      </c>
    </row>
    <row r="3033" spans="1:16" ht="240" x14ac:dyDescent="0.2">
      <c r="A3033" s="8" t="s">
        <v>2049</v>
      </c>
      <c r="C3033" s="7" t="s">
        <v>4</v>
      </c>
      <c r="K3033" s="7" t="s">
        <v>3353</v>
      </c>
      <c r="L3033" s="9">
        <v>44995</v>
      </c>
      <c r="M3033" s="13">
        <v>0.30362268518518515</v>
      </c>
      <c r="N3033" s="14">
        <v>204440003492758</v>
      </c>
      <c r="P3033" t="str">
        <f t="shared" si="47"/>
        <v/>
      </c>
    </row>
    <row r="3034" spans="1:16" ht="16" x14ac:dyDescent="0.2">
      <c r="A3034" s="8" t="s">
        <v>487</v>
      </c>
      <c r="C3034" s="7" t="s">
        <v>2</v>
      </c>
      <c r="D3034" s="7" t="s">
        <v>3389</v>
      </c>
      <c r="E3034" s="7" t="str">
        <f>IF(OR(D3034="", D3034="___"),"", LEFT(D3034,FIND(" &gt;",D3034)-1))</f>
        <v>Success</v>
      </c>
      <c r="F3034" s="7" t="str">
        <f>IF(OR(E3034="Success",E3034="Qualified Success"),"Current",IF(E3034="Failure",IF(RIGHT(D3034,6)="Future","Future",IF(RIGHT(D3034,10)="Irrelevant","Irrelevant","Current")),""))</f>
        <v>Current</v>
      </c>
      <c r="G3034" s="7" t="str">
        <f>IF(OR(ISBLANK(D3034),D3034="Unclassifiable &gt;"),"",IF(ISNUMBER(SEARCH("Utterance",D3034)),"Utterance",IF(ISNUMBER(SEARCH("Response",D3034)),"Response",IF(ISNUMBER(SEARCH("Interaction",D3034)),"Interaction",IF(ISNUMBER(SEARCH("System",D3034)),"System","")))))</f>
        <v/>
      </c>
      <c r="H3034" s="7" t="str">
        <f>IF(G3034="Utterance", IF(ISNUMBER(SEARCH("Unrecognized",D3034)), "Unrecognized", IF(ISNUMBER(SEARCH("Mismatched",D3034)), "Mismatched", IF(ISNUMBER(SEARCH("False Positive",D3034)), "False Positive", "Irrelevant"))), "")</f>
        <v/>
      </c>
      <c r="J3034" s="7" t="s">
        <v>3428</v>
      </c>
      <c r="K3034" s="7" t="s">
        <v>3353</v>
      </c>
      <c r="L3034" s="9">
        <v>44995</v>
      </c>
      <c r="M3034" s="13">
        <v>0.30879629629629629</v>
      </c>
      <c r="N3034" s="14">
        <v>204440003506509</v>
      </c>
      <c r="O3034" s="7">
        <f>IF(LEN(TRIM($A3034))=0,0,LEN($A3034)-LEN(SUBSTITUTE($A3034," ",""))+1)</f>
        <v>3</v>
      </c>
      <c r="P3034">
        <f t="shared" si="47"/>
        <v>3411</v>
      </c>
    </row>
    <row r="3035" spans="1:16" ht="64" x14ac:dyDescent="0.2">
      <c r="A3035" s="8" t="s">
        <v>220</v>
      </c>
      <c r="C3035" s="7" t="s">
        <v>4</v>
      </c>
      <c r="K3035" s="7" t="s">
        <v>3353</v>
      </c>
      <c r="L3035" s="9">
        <v>44995</v>
      </c>
      <c r="M3035" s="13">
        <v>0.30879629629629629</v>
      </c>
      <c r="N3035" s="14">
        <v>204440003506509</v>
      </c>
      <c r="P3035" t="str">
        <f t="shared" si="47"/>
        <v/>
      </c>
    </row>
    <row r="3036" spans="1:16" ht="16" x14ac:dyDescent="0.2">
      <c r="A3036" s="8" t="s">
        <v>2185</v>
      </c>
      <c r="C3036" s="7" t="s">
        <v>2</v>
      </c>
      <c r="D3036" s="7" t="s">
        <v>3389</v>
      </c>
      <c r="E3036" s="7" t="str">
        <f>IF(OR(D3036="", D3036="___"),"", LEFT(D3036,FIND(" &gt;",D3036)-1))</f>
        <v>Success</v>
      </c>
      <c r="F3036" s="7" t="str">
        <f>IF(OR(E3036="Success",E3036="Qualified Success"),"Current",IF(E3036="Failure",IF(RIGHT(D3036,6)="Future","Future",IF(RIGHT(D3036,10)="Irrelevant","Irrelevant","Current")),""))</f>
        <v>Current</v>
      </c>
      <c r="G3036" s="7" t="str">
        <f>IF(OR(ISBLANK(D3036),D3036="Unclassifiable &gt;"),"",IF(ISNUMBER(SEARCH("Utterance",D3036)),"Utterance",IF(ISNUMBER(SEARCH("Response",D3036)),"Response",IF(ISNUMBER(SEARCH("Interaction",D3036)),"Interaction",IF(ISNUMBER(SEARCH("System",D3036)),"System","")))))</f>
        <v/>
      </c>
      <c r="H3036" s="7" t="str">
        <f>IF(G3036="Utterance", IF(ISNUMBER(SEARCH("Unrecognized",D3036)), "Unrecognized", IF(ISNUMBER(SEARCH("Mismatched",D3036)), "Mismatched", IF(ISNUMBER(SEARCH("False Positive",D3036)), "False Positive", "Irrelevant"))), "")</f>
        <v/>
      </c>
      <c r="J3036" s="7" t="s">
        <v>3751</v>
      </c>
      <c r="K3036" s="7" t="s">
        <v>3353</v>
      </c>
      <c r="L3036" s="9">
        <v>44995</v>
      </c>
      <c r="M3036" s="13">
        <v>0.32990740740740737</v>
      </c>
      <c r="N3036" s="14">
        <v>204440003511367</v>
      </c>
      <c r="O3036" s="7">
        <f>IF(LEN(TRIM($A3036))=0,0,LEN($A3036)-LEN(SUBSTITUTE($A3036," ",""))+1)</f>
        <v>4</v>
      </c>
      <c r="P3036">
        <f t="shared" si="47"/>
        <v>3411</v>
      </c>
    </row>
    <row r="3037" spans="1:16" ht="80" x14ac:dyDescent="0.2">
      <c r="A3037" s="8" t="s">
        <v>2018</v>
      </c>
      <c r="C3037" s="7" t="s">
        <v>4</v>
      </c>
      <c r="K3037" s="7" t="s">
        <v>3353</v>
      </c>
      <c r="L3037" s="9">
        <v>44995</v>
      </c>
      <c r="M3037" s="13">
        <v>0.32991898148148152</v>
      </c>
      <c r="N3037" s="14">
        <v>204440003511367</v>
      </c>
      <c r="P3037" t="str">
        <f t="shared" si="47"/>
        <v/>
      </c>
    </row>
    <row r="3038" spans="1:16" ht="16" x14ac:dyDescent="0.2">
      <c r="A3038" s="8" t="s">
        <v>2063</v>
      </c>
      <c r="C3038" s="7" t="s">
        <v>2</v>
      </c>
      <c r="D3038" s="7" t="s">
        <v>3400</v>
      </c>
      <c r="E3038" s="7" t="str">
        <f>IF(OR(D3038="", D3038="___"),"", LEFT(D3038,FIND(" &gt;",D3038)-1))</f>
        <v>Failure</v>
      </c>
      <c r="F3038" s="7" t="str">
        <f>IF(OR(E3038="Success",E3038="Qualified Success"),"Current",IF(E3038="Failure",IF(RIGHT(D3038,6)="Future","Future",IF(RIGHT(D3038,10)="Irrelevant","Irrelevant","Current")),""))</f>
        <v>Current</v>
      </c>
      <c r="G3038" s="7" t="str">
        <f>IF(OR(ISBLANK(D3038),D3038="Unclassifiable &gt;"),"",IF(ISNUMBER(SEARCH("Utterance",D3038)),"Utterance",IF(ISNUMBER(SEARCH("Response",D3038)),"Response",IF(ISNUMBER(SEARCH("Interaction",D3038)),"Interaction",IF(ISNUMBER(SEARCH("System",D3038)),"System","")))))</f>
        <v>Interaction</v>
      </c>
      <c r="H3038" s="7" t="str">
        <f>IF(G3038="Utterance", IF(ISNUMBER(SEARCH("Unrecognized",D3038)), "Unrecognized", IF(ISNUMBER(SEARCH("Mismatched",D3038)), "Mismatched", IF(ISNUMBER(SEARCH("False Positive",D3038)), "False Positive", "Irrelevant"))), "")</f>
        <v/>
      </c>
      <c r="J3038" s="7" t="s">
        <v>3428</v>
      </c>
      <c r="K3038" s="7" t="s">
        <v>3353</v>
      </c>
      <c r="L3038" s="9">
        <v>44995</v>
      </c>
      <c r="M3038" s="13">
        <v>0.33752314814814816</v>
      </c>
      <c r="N3038" s="14">
        <v>204440003493303</v>
      </c>
      <c r="O3038" s="7">
        <f>IF(LEN(TRIM($A3038))=0,0,LEN($A3038)-LEN(SUBSTITUTE($A3038," ",""))+1)</f>
        <v>5</v>
      </c>
      <c r="P3038">
        <f t="shared" si="47"/>
        <v>412</v>
      </c>
    </row>
    <row r="3039" spans="1:16" ht="48" x14ac:dyDescent="0.2">
      <c r="A3039" s="8" t="s">
        <v>2064</v>
      </c>
      <c r="C3039" s="7" t="s">
        <v>4</v>
      </c>
      <c r="K3039" s="7" t="s">
        <v>3353</v>
      </c>
      <c r="L3039" s="9">
        <v>44995</v>
      </c>
      <c r="M3039" s="13">
        <v>0.33781250000000002</v>
      </c>
      <c r="N3039" s="14">
        <v>204440003493303</v>
      </c>
      <c r="P3039" t="str">
        <f t="shared" si="47"/>
        <v/>
      </c>
    </row>
    <row r="3040" spans="1:16" ht="16" x14ac:dyDescent="0.2">
      <c r="A3040" s="8" t="s">
        <v>259</v>
      </c>
      <c r="B3040" s="7" t="s">
        <v>3487</v>
      </c>
      <c r="C3040" s="7" t="s">
        <v>2</v>
      </c>
      <c r="D3040" s="7" t="s">
        <v>3389</v>
      </c>
      <c r="E3040" s="7" t="str">
        <f>IF(OR(D3040="", D3040="___"),"", LEFT(D3040,FIND(" &gt;",D3040)-1))</f>
        <v>Success</v>
      </c>
      <c r="F3040" s="7" t="str">
        <f>IF(OR(E3040="Success",E3040="Qualified Success"),"Current",IF(E3040="Failure",IF(RIGHT(D3040,6)="Future","Future",IF(RIGHT(D3040,10)="Irrelevant","Irrelevant","Current")),""))</f>
        <v>Current</v>
      </c>
      <c r="G3040" s="7" t="str">
        <f>IF(OR(ISBLANK(D3040),D3040="Unclassifiable &gt;"),"",IF(ISNUMBER(SEARCH("Utterance",D3040)),"Utterance",IF(ISNUMBER(SEARCH("Response",D3040)),"Response",IF(ISNUMBER(SEARCH("Interaction",D3040)),"Interaction",IF(ISNUMBER(SEARCH("System",D3040)),"System","")))))</f>
        <v/>
      </c>
      <c r="H3040" s="7" t="str">
        <f>IF(G3040="Utterance", IF(ISNUMBER(SEARCH("Unrecognized",D3040)), "Unrecognized", IF(ISNUMBER(SEARCH("Mismatched",D3040)), "Mismatched", IF(ISNUMBER(SEARCH("False Positive",D3040)), "False Positive", "Irrelevant"))), "")</f>
        <v/>
      </c>
      <c r="J3040" s="7" t="s">
        <v>3743</v>
      </c>
      <c r="K3040" s="7" t="s">
        <v>3353</v>
      </c>
      <c r="L3040" s="9">
        <v>44995</v>
      </c>
      <c r="M3040" s="13">
        <v>0.34067129629629633</v>
      </c>
      <c r="N3040" s="14">
        <v>204440003498598</v>
      </c>
      <c r="O3040" s="7">
        <f>IF(LEN(TRIM($A3040))=0,0,LEN($A3040)-LEN(SUBSTITUTE($A3040," ",""))+1)</f>
        <v>4</v>
      </c>
      <c r="P3040">
        <f t="shared" si="47"/>
        <v>3411</v>
      </c>
    </row>
    <row r="3041" spans="1:16" ht="224" x14ac:dyDescent="0.2">
      <c r="A3041" s="8" t="s">
        <v>3590</v>
      </c>
      <c r="C3041" s="7" t="s">
        <v>4</v>
      </c>
      <c r="K3041" s="7" t="s">
        <v>3353</v>
      </c>
      <c r="L3041" s="9">
        <v>44995</v>
      </c>
      <c r="M3041" s="13">
        <v>0.34068287037037037</v>
      </c>
      <c r="N3041" s="14">
        <v>204440003498598</v>
      </c>
      <c r="P3041" t="str">
        <f t="shared" si="47"/>
        <v/>
      </c>
    </row>
    <row r="3042" spans="1:16" ht="16" x14ac:dyDescent="0.2">
      <c r="A3042" s="8" t="s">
        <v>2743</v>
      </c>
      <c r="C3042" s="7" t="s">
        <v>2</v>
      </c>
      <c r="D3042" s="7" t="s">
        <v>3400</v>
      </c>
      <c r="E3042" s="7" t="str">
        <f>IF(OR(D3042="", D3042="___"),"", LEFT(D3042,FIND(" &gt;",D3042)-1))</f>
        <v>Failure</v>
      </c>
      <c r="F3042" s="7" t="str">
        <f>IF(OR(E3042="Success",E3042="Qualified Success"),"Current",IF(E3042="Failure",IF(RIGHT(D3042,6)="Future","Future",IF(RIGHT(D3042,10)="Irrelevant","Irrelevant","Current")),""))</f>
        <v>Current</v>
      </c>
      <c r="G3042" s="7" t="str">
        <f>IF(OR(ISBLANK(D3042),D3042="Unclassifiable &gt;"),"",IF(ISNUMBER(SEARCH("Utterance",D3042)),"Utterance",IF(ISNUMBER(SEARCH("Response",D3042)),"Response",IF(ISNUMBER(SEARCH("Interaction",D3042)),"Interaction",IF(ISNUMBER(SEARCH("System",D3042)),"System","")))))</f>
        <v>Interaction</v>
      </c>
      <c r="H3042" s="7" t="str">
        <f>IF(G3042="Utterance", IF(ISNUMBER(SEARCH("Unrecognized",D3042)), "Unrecognized", IF(ISNUMBER(SEARCH("Mismatched",D3042)), "Mismatched", IF(ISNUMBER(SEARCH("False Positive",D3042)), "False Positive", "Irrelevant"))), "")</f>
        <v/>
      </c>
      <c r="J3042" s="7" t="s">
        <v>3363</v>
      </c>
      <c r="K3042" s="7" t="s">
        <v>3353</v>
      </c>
      <c r="L3042" s="9">
        <v>44995</v>
      </c>
      <c r="M3042" s="13">
        <v>0.34520833333333334</v>
      </c>
      <c r="N3042" s="14">
        <v>204440003542132</v>
      </c>
      <c r="O3042" s="7">
        <f>IF(LEN(TRIM($A3042))=0,0,LEN($A3042)-LEN(SUBSTITUTE($A3042," ",""))+1)</f>
        <v>21</v>
      </c>
      <c r="P3042">
        <f t="shared" si="47"/>
        <v>412</v>
      </c>
    </row>
    <row r="3043" spans="1:16" ht="176" x14ac:dyDescent="0.2">
      <c r="A3043" s="8" t="s">
        <v>1892</v>
      </c>
      <c r="C3043" s="7" t="s">
        <v>4</v>
      </c>
      <c r="K3043" s="7" t="s">
        <v>3353</v>
      </c>
      <c r="L3043" s="9">
        <v>44995</v>
      </c>
      <c r="M3043" s="13">
        <v>0.34520833333333334</v>
      </c>
      <c r="N3043" s="14">
        <v>204440003542132</v>
      </c>
      <c r="P3043" t="str">
        <f t="shared" si="47"/>
        <v/>
      </c>
    </row>
    <row r="3044" spans="1:16" ht="16" x14ac:dyDescent="0.2">
      <c r="A3044" s="8" t="s">
        <v>493</v>
      </c>
      <c r="C3044" s="7" t="s">
        <v>2</v>
      </c>
      <c r="D3044" s="7" t="s">
        <v>3389</v>
      </c>
      <c r="E3044" s="7" t="str">
        <f>IF(OR(D3044="", D3044="___"),"", LEFT(D3044,FIND(" &gt;",D3044)-1))</f>
        <v>Success</v>
      </c>
      <c r="F3044" s="7" t="str">
        <f>IF(OR(E3044="Success",E3044="Qualified Success"),"Current",IF(E3044="Failure",IF(RIGHT(D3044,6)="Future","Future",IF(RIGHT(D3044,10)="Irrelevant","Irrelevant","Current")),""))</f>
        <v>Current</v>
      </c>
      <c r="G3044" s="7" t="str">
        <f>IF(OR(ISBLANK(D3044),D3044="Unclassifiable &gt;"),"",IF(ISNUMBER(SEARCH("Utterance",D3044)),"Utterance",IF(ISNUMBER(SEARCH("Response",D3044)),"Response",IF(ISNUMBER(SEARCH("Interaction",D3044)),"Interaction",IF(ISNUMBER(SEARCH("System",D3044)),"System","")))))</f>
        <v/>
      </c>
      <c r="H3044" s="7" t="str">
        <f>IF(G3044="Utterance", IF(ISNUMBER(SEARCH("Unrecognized",D3044)), "Unrecognized", IF(ISNUMBER(SEARCH("Mismatched",D3044)), "Mismatched", IF(ISNUMBER(SEARCH("False Positive",D3044)), "False Positive", "Irrelevant"))), "")</f>
        <v/>
      </c>
      <c r="J3044" s="7" t="s">
        <v>3756</v>
      </c>
      <c r="K3044" s="7" t="s">
        <v>3353</v>
      </c>
      <c r="L3044" s="9">
        <v>44995</v>
      </c>
      <c r="M3044" s="13">
        <v>0.35730324074074077</v>
      </c>
      <c r="N3044" s="14">
        <v>202000333096274</v>
      </c>
      <c r="O3044" s="7">
        <f>IF(LEN(TRIM($A3044))=0,0,LEN($A3044)-LEN(SUBSTITUTE($A3044," ",""))+1)</f>
        <v>2</v>
      </c>
      <c r="P3044">
        <f t="shared" si="47"/>
        <v>3411</v>
      </c>
    </row>
    <row r="3045" spans="1:16" ht="144" x14ac:dyDescent="0.2">
      <c r="A3045" s="8" t="s">
        <v>2861</v>
      </c>
      <c r="C3045" s="7" t="s">
        <v>4</v>
      </c>
      <c r="K3045" s="7" t="s">
        <v>3353</v>
      </c>
      <c r="L3045" s="9">
        <v>44995</v>
      </c>
      <c r="M3045" s="13">
        <v>0.35753472222222221</v>
      </c>
      <c r="N3045" s="14">
        <v>202000333096274</v>
      </c>
      <c r="P3045" t="str">
        <f t="shared" si="47"/>
        <v/>
      </c>
    </row>
    <row r="3046" spans="1:16" ht="16" x14ac:dyDescent="0.2">
      <c r="A3046" s="8" t="s">
        <v>493</v>
      </c>
      <c r="C3046" s="7" t="s">
        <v>2</v>
      </c>
      <c r="D3046" s="7" t="s">
        <v>3389</v>
      </c>
      <c r="E3046" s="7" t="str">
        <f>IF(OR(D3046="", D3046="___"),"", LEFT(D3046,FIND(" &gt;",D3046)-1))</f>
        <v>Success</v>
      </c>
      <c r="F3046" s="7" t="str">
        <f>IF(OR(E3046="Success",E3046="Qualified Success"),"Current",IF(E3046="Failure",IF(RIGHT(D3046,6)="Future","Future",IF(RIGHT(D3046,10)="Irrelevant","Irrelevant","Current")),""))</f>
        <v>Current</v>
      </c>
      <c r="G3046" s="7" t="str">
        <f>IF(OR(ISBLANK(D3046),D3046="Unclassifiable &gt;"),"",IF(ISNUMBER(SEARCH("Utterance",D3046)),"Utterance",IF(ISNUMBER(SEARCH("Response",D3046)),"Response",IF(ISNUMBER(SEARCH("Interaction",D3046)),"Interaction",IF(ISNUMBER(SEARCH("System",D3046)),"System","")))))</f>
        <v/>
      </c>
      <c r="H3046" s="7" t="str">
        <f>IF(G3046="Utterance", IF(ISNUMBER(SEARCH("Unrecognized",D3046)), "Unrecognized", IF(ISNUMBER(SEARCH("Mismatched",D3046)), "Mismatched", IF(ISNUMBER(SEARCH("False Positive",D3046)), "False Positive", "Irrelevant"))), "")</f>
        <v/>
      </c>
      <c r="J3046" s="7" t="s">
        <v>3756</v>
      </c>
      <c r="K3046" s="7" t="s">
        <v>3353</v>
      </c>
      <c r="L3046" s="9">
        <v>44995</v>
      </c>
      <c r="M3046" s="13">
        <v>0.35768518518518522</v>
      </c>
      <c r="N3046" s="14">
        <v>202000333096274</v>
      </c>
      <c r="O3046" s="7">
        <f>IF(LEN(TRIM($A3046))=0,0,LEN($A3046)-LEN(SUBSTITUTE($A3046," ",""))+1)</f>
        <v>2</v>
      </c>
      <c r="P3046">
        <f t="shared" si="47"/>
        <v>3411</v>
      </c>
    </row>
    <row r="3047" spans="1:16" ht="144" x14ac:dyDescent="0.2">
      <c r="A3047" s="8" t="s">
        <v>2861</v>
      </c>
      <c r="C3047" s="7" t="s">
        <v>4</v>
      </c>
      <c r="K3047" s="7" t="s">
        <v>3353</v>
      </c>
      <c r="L3047" s="9">
        <v>44995</v>
      </c>
      <c r="M3047" s="13">
        <v>0.35768518518518522</v>
      </c>
      <c r="N3047" s="14">
        <v>202000333096274</v>
      </c>
      <c r="P3047" t="str">
        <f t="shared" si="47"/>
        <v/>
      </c>
    </row>
    <row r="3048" spans="1:16" ht="16" x14ac:dyDescent="0.2">
      <c r="A3048" s="8" t="s">
        <v>223</v>
      </c>
      <c r="B3048" s="7" t="s">
        <v>3487</v>
      </c>
      <c r="C3048" s="7" t="s">
        <v>2</v>
      </c>
      <c r="D3048" s="7" t="s">
        <v>3389</v>
      </c>
      <c r="E3048" s="7" t="str">
        <f>IF(OR(D3048="", D3048="___"),"", LEFT(D3048,FIND(" &gt;",D3048)-1))</f>
        <v>Success</v>
      </c>
      <c r="F3048" s="7" t="str">
        <f>IF(OR(E3048="Success",E3048="Qualified Success"),"Current",IF(E3048="Failure",IF(RIGHT(D3048,6)="Future","Future",IF(RIGHT(D3048,10)="Irrelevant","Irrelevant","Current")),""))</f>
        <v>Current</v>
      </c>
      <c r="G3048" s="7" t="str">
        <f>IF(OR(ISBLANK(D3048),D3048="Unclassifiable &gt;"),"",IF(ISNUMBER(SEARCH("Utterance",D3048)),"Utterance",IF(ISNUMBER(SEARCH("Response",D3048)),"Response",IF(ISNUMBER(SEARCH("Interaction",D3048)),"Interaction",IF(ISNUMBER(SEARCH("System",D3048)),"System","")))))</f>
        <v/>
      </c>
      <c r="H3048" s="7" t="str">
        <f>IF(G3048="Utterance", IF(ISNUMBER(SEARCH("Unrecognized",D3048)), "Unrecognized", IF(ISNUMBER(SEARCH("Mismatched",D3048)), "Mismatched", IF(ISNUMBER(SEARCH("False Positive",D3048)), "False Positive", "Irrelevant"))), "")</f>
        <v/>
      </c>
      <c r="J3048" s="7" t="s">
        <v>3744</v>
      </c>
      <c r="K3048" s="7" t="s">
        <v>3353</v>
      </c>
      <c r="L3048" s="9">
        <v>44995</v>
      </c>
      <c r="M3048" s="13">
        <v>0.36355324074074075</v>
      </c>
      <c r="N3048" s="14">
        <v>204440003492798</v>
      </c>
      <c r="O3048" s="7">
        <f>IF(LEN(TRIM($A3048))=0,0,LEN($A3048)-LEN(SUBSTITUTE($A3048," ",""))+1)</f>
        <v>3</v>
      </c>
      <c r="P3048">
        <f t="shared" si="47"/>
        <v>3411</v>
      </c>
    </row>
    <row r="3049" spans="1:16" ht="128" x14ac:dyDescent="0.2">
      <c r="A3049" s="8" t="s">
        <v>1839</v>
      </c>
      <c r="C3049" s="7" t="s">
        <v>4</v>
      </c>
      <c r="K3049" s="7" t="s">
        <v>3353</v>
      </c>
      <c r="L3049" s="9">
        <v>44995</v>
      </c>
      <c r="M3049" s="13">
        <v>0.36355324074074075</v>
      </c>
      <c r="N3049" s="14">
        <v>204440003492798</v>
      </c>
      <c r="P3049" t="str">
        <f t="shared" si="47"/>
        <v/>
      </c>
    </row>
    <row r="3050" spans="1:16" ht="16" x14ac:dyDescent="0.2">
      <c r="A3050" s="8" t="s">
        <v>2576</v>
      </c>
      <c r="C3050" s="7" t="s">
        <v>2</v>
      </c>
      <c r="D3050" s="7" t="s">
        <v>3389</v>
      </c>
      <c r="E3050" s="7" t="str">
        <f>IF(OR(D3050="", D3050="___"),"", LEFT(D3050,FIND(" &gt;",D3050)-1))</f>
        <v>Success</v>
      </c>
      <c r="F3050" s="7" t="str">
        <f>IF(OR(E3050="Success",E3050="Qualified Success"),"Current",IF(E3050="Failure",IF(RIGHT(D3050,6)="Future","Future",IF(RIGHT(D3050,10)="Irrelevant","Irrelevant","Current")),""))</f>
        <v>Current</v>
      </c>
      <c r="G3050" s="7" t="str">
        <f>IF(OR(ISBLANK(D3050),D3050="Unclassifiable &gt;"),"",IF(ISNUMBER(SEARCH("Utterance",D3050)),"Utterance",IF(ISNUMBER(SEARCH("Response",D3050)),"Response",IF(ISNUMBER(SEARCH("Interaction",D3050)),"Interaction",IF(ISNUMBER(SEARCH("System",D3050)),"System","")))))</f>
        <v/>
      </c>
      <c r="H3050" s="7" t="str">
        <f>IF(G3050="Utterance", IF(ISNUMBER(SEARCH("Unrecognized",D3050)), "Unrecognized", IF(ISNUMBER(SEARCH("Mismatched",D3050)), "Mismatched", IF(ISNUMBER(SEARCH("False Positive",D3050)), "False Positive", "Irrelevant"))), "")</f>
        <v/>
      </c>
      <c r="J3050" s="7" t="s">
        <v>3430</v>
      </c>
      <c r="K3050" s="7" t="s">
        <v>3353</v>
      </c>
      <c r="L3050" s="9">
        <v>44995</v>
      </c>
      <c r="M3050" s="13">
        <v>0.36469907407407409</v>
      </c>
      <c r="N3050" s="14">
        <v>204440003511044</v>
      </c>
      <c r="O3050" s="7">
        <f>IF(LEN(TRIM($A3050))=0,0,LEN($A3050)-LEN(SUBSTITUTE($A3050," ",""))+1)</f>
        <v>4</v>
      </c>
      <c r="P3050">
        <f t="shared" si="47"/>
        <v>3411</v>
      </c>
    </row>
    <row r="3051" spans="1:16" ht="144" x14ac:dyDescent="0.2">
      <c r="A3051" s="8" t="s">
        <v>1200</v>
      </c>
      <c r="C3051" s="7" t="s">
        <v>4</v>
      </c>
      <c r="K3051" s="7" t="s">
        <v>3353</v>
      </c>
      <c r="L3051" s="9">
        <v>44995</v>
      </c>
      <c r="M3051" s="13">
        <v>0.36473379629629626</v>
      </c>
      <c r="N3051" s="14">
        <v>204440003511044</v>
      </c>
      <c r="P3051" t="str">
        <f t="shared" si="47"/>
        <v/>
      </c>
    </row>
    <row r="3052" spans="1:16" ht="16" x14ac:dyDescent="0.2">
      <c r="A3052" s="8" t="s">
        <v>2297</v>
      </c>
      <c r="C3052" s="7" t="s">
        <v>2</v>
      </c>
      <c r="D3052" s="7" t="s">
        <v>3400</v>
      </c>
      <c r="E3052" s="7" t="str">
        <f>IF(OR(D3052="", D3052="___"),"", LEFT(D3052,FIND(" &gt;",D3052)-1))</f>
        <v>Failure</v>
      </c>
      <c r="F3052" s="7" t="str">
        <f>IF(OR(E3052="Success",E3052="Qualified Success"),"Current",IF(E3052="Failure",IF(RIGHT(D3052,6)="Future","Future",IF(RIGHT(D3052,10)="Irrelevant","Irrelevant","Current")),""))</f>
        <v>Current</v>
      </c>
      <c r="G3052" s="7" t="str">
        <f>IF(OR(ISBLANK(D3052),D3052="Unclassifiable &gt;"),"",IF(ISNUMBER(SEARCH("Utterance",D3052)),"Utterance",IF(ISNUMBER(SEARCH("Response",D3052)),"Response",IF(ISNUMBER(SEARCH("Interaction",D3052)),"Interaction",IF(ISNUMBER(SEARCH("System",D3052)),"System","")))))</f>
        <v>Interaction</v>
      </c>
      <c r="H3052" s="7" t="str">
        <f>IF(G3052="Utterance", IF(ISNUMBER(SEARCH("Unrecognized",D3052)), "Unrecognized", IF(ISNUMBER(SEARCH("Mismatched",D3052)), "Mismatched", IF(ISNUMBER(SEARCH("False Positive",D3052)), "False Positive", "Irrelevant"))), "")</f>
        <v/>
      </c>
      <c r="J3052" s="7" t="s">
        <v>3428</v>
      </c>
      <c r="K3052" s="7" t="s">
        <v>3353</v>
      </c>
      <c r="L3052" s="9">
        <v>44995</v>
      </c>
      <c r="M3052" s="13">
        <v>0.36499999999999999</v>
      </c>
      <c r="N3052" s="14">
        <v>204440003501340</v>
      </c>
      <c r="O3052" s="7">
        <f>IF(LEN(TRIM($A3052))=0,0,LEN($A3052)-LEN(SUBSTITUTE($A3052," ",""))+1)</f>
        <v>6</v>
      </c>
      <c r="P3052">
        <f t="shared" si="47"/>
        <v>412</v>
      </c>
    </row>
    <row r="3053" spans="1:16" ht="192" x14ac:dyDescent="0.2">
      <c r="A3053" s="8" t="s">
        <v>663</v>
      </c>
      <c r="C3053" s="7" t="s">
        <v>4</v>
      </c>
      <c r="K3053" s="7" t="s">
        <v>3353</v>
      </c>
      <c r="L3053" s="9">
        <v>44995</v>
      </c>
      <c r="M3053" s="13">
        <v>0.36502314814814812</v>
      </c>
      <c r="N3053" s="14">
        <v>204440003501340</v>
      </c>
      <c r="P3053" t="str">
        <f t="shared" si="47"/>
        <v/>
      </c>
    </row>
    <row r="3054" spans="1:16" ht="16" x14ac:dyDescent="0.2">
      <c r="A3054" s="8" t="s">
        <v>2053</v>
      </c>
      <c r="C3054" s="7" t="s">
        <v>2</v>
      </c>
      <c r="D3054" s="7" t="s">
        <v>3400</v>
      </c>
      <c r="E3054" s="7" t="str">
        <f>IF(OR(D3054="", D3054="___"),"", LEFT(D3054,FIND(" &gt;",D3054)-1))</f>
        <v>Failure</v>
      </c>
      <c r="F3054" s="7" t="str">
        <f>IF(OR(E3054="Success",E3054="Qualified Success"),"Current",IF(E3054="Failure",IF(RIGHT(D3054,6)="Future","Future",IF(RIGHT(D3054,10)="Irrelevant","Irrelevant","Current")),""))</f>
        <v>Current</v>
      </c>
      <c r="G3054" s="7" t="str">
        <f>IF(OR(ISBLANK(D3054),D3054="Unclassifiable &gt;"),"",IF(ISNUMBER(SEARCH("Utterance",D3054)),"Utterance",IF(ISNUMBER(SEARCH("Response",D3054)),"Response",IF(ISNUMBER(SEARCH("Interaction",D3054)),"Interaction",IF(ISNUMBER(SEARCH("System",D3054)),"System","")))))</f>
        <v>Interaction</v>
      </c>
      <c r="H3054" s="7" t="str">
        <f>IF(G3054="Utterance", IF(ISNUMBER(SEARCH("Unrecognized",D3054)), "Unrecognized", IF(ISNUMBER(SEARCH("Mismatched",D3054)), "Mismatched", IF(ISNUMBER(SEARCH("False Positive",D3054)), "False Positive", "Irrelevant"))), "")</f>
        <v/>
      </c>
      <c r="J3054" s="7" t="s">
        <v>3744</v>
      </c>
      <c r="K3054" s="7" t="s">
        <v>3353</v>
      </c>
      <c r="L3054" s="9">
        <v>44995</v>
      </c>
      <c r="M3054" s="13">
        <v>0.36629629629629629</v>
      </c>
      <c r="N3054" s="14">
        <v>204440003492798</v>
      </c>
      <c r="O3054" s="7">
        <f>IF(LEN(TRIM($A3054))=0,0,LEN($A3054)-LEN(SUBSTITUTE($A3054," ",""))+1)</f>
        <v>10</v>
      </c>
      <c r="P3054">
        <f t="shared" si="47"/>
        <v>412</v>
      </c>
    </row>
    <row r="3055" spans="1:16" ht="128" x14ac:dyDescent="0.2">
      <c r="A3055" s="8" t="s">
        <v>1839</v>
      </c>
      <c r="C3055" s="7" t="s">
        <v>4</v>
      </c>
      <c r="K3055" s="7" t="s">
        <v>3353</v>
      </c>
      <c r="L3055" s="9">
        <v>44995</v>
      </c>
      <c r="M3055" s="13">
        <v>0.36629629629629629</v>
      </c>
      <c r="N3055" s="14">
        <v>204440003492798</v>
      </c>
      <c r="P3055" t="str">
        <f t="shared" si="47"/>
        <v/>
      </c>
    </row>
    <row r="3056" spans="1:16" ht="16" x14ac:dyDescent="0.2">
      <c r="A3056" s="8" t="s">
        <v>2411</v>
      </c>
      <c r="C3056" s="7" t="s">
        <v>2</v>
      </c>
      <c r="D3056" s="7" t="s">
        <v>3400</v>
      </c>
      <c r="E3056" s="7" t="str">
        <f>IF(OR(D3056="", D3056="___"),"", LEFT(D3056,FIND(" &gt;",D3056)-1))</f>
        <v>Failure</v>
      </c>
      <c r="F3056" s="7" t="str">
        <f>IF(OR(E3056="Success",E3056="Qualified Success"),"Current",IF(E3056="Failure",IF(RIGHT(D3056,6)="Future","Future",IF(RIGHT(D3056,10)="Irrelevant","Irrelevant","Current")),""))</f>
        <v>Current</v>
      </c>
      <c r="G3056" s="7" t="str">
        <f>IF(OR(ISBLANK(D3056),D3056="Unclassifiable &gt;"),"",IF(ISNUMBER(SEARCH("Utterance",D3056)),"Utterance",IF(ISNUMBER(SEARCH("Response",D3056)),"Response",IF(ISNUMBER(SEARCH("Interaction",D3056)),"Interaction",IF(ISNUMBER(SEARCH("System",D3056)),"System","")))))</f>
        <v>Interaction</v>
      </c>
      <c r="H3056" s="7" t="str">
        <f>IF(G3056="Utterance", IF(ISNUMBER(SEARCH("Unrecognized",D3056)), "Unrecognized", IF(ISNUMBER(SEARCH("Mismatched",D3056)), "Mismatched", IF(ISNUMBER(SEARCH("False Positive",D3056)), "False Positive", "Irrelevant"))), "")</f>
        <v/>
      </c>
      <c r="J3056" s="7" t="s">
        <v>3434</v>
      </c>
      <c r="K3056" s="7" t="s">
        <v>3353</v>
      </c>
      <c r="L3056" s="9">
        <v>44995</v>
      </c>
      <c r="M3056" s="13">
        <v>0.36664351851851856</v>
      </c>
      <c r="N3056" s="14">
        <v>204440003505446</v>
      </c>
      <c r="O3056" s="7">
        <f>IF(LEN(TRIM($A3056))=0,0,LEN($A3056)-LEN(SUBSTITUTE($A3056," ",""))+1)</f>
        <v>4</v>
      </c>
      <c r="P3056">
        <f t="shared" si="47"/>
        <v>412</v>
      </c>
    </row>
    <row r="3057" spans="1:16" ht="112" x14ac:dyDescent="0.2">
      <c r="A3057" s="8" t="s">
        <v>298</v>
      </c>
      <c r="C3057" s="7" t="s">
        <v>4</v>
      </c>
      <c r="K3057" s="7" t="s">
        <v>3353</v>
      </c>
      <c r="L3057" s="9">
        <v>44995</v>
      </c>
      <c r="M3057" s="13">
        <v>0.36664351851851856</v>
      </c>
      <c r="N3057" s="14">
        <v>204440003505446</v>
      </c>
      <c r="P3057" t="str">
        <f t="shared" si="47"/>
        <v/>
      </c>
    </row>
    <row r="3058" spans="1:16" ht="16" x14ac:dyDescent="0.2">
      <c r="A3058" s="8" t="s">
        <v>2410</v>
      </c>
      <c r="C3058" s="7" t="s">
        <v>2</v>
      </c>
      <c r="D3058" s="7" t="s">
        <v>3400</v>
      </c>
      <c r="E3058" s="7" t="str">
        <f>IF(OR(D3058="", D3058="___"),"", LEFT(D3058,FIND(" &gt;",D3058)-1))</f>
        <v>Failure</v>
      </c>
      <c r="F3058" s="7" t="str">
        <f>IF(OR(E3058="Success",E3058="Qualified Success"),"Current",IF(E3058="Failure",IF(RIGHT(D3058,6)="Future","Future",IF(RIGHT(D3058,10)="Irrelevant","Irrelevant","Current")),""))</f>
        <v>Current</v>
      </c>
      <c r="G3058" s="7" t="str">
        <f>IF(OR(ISBLANK(D3058),D3058="Unclassifiable &gt;"),"",IF(ISNUMBER(SEARCH("Utterance",D3058)),"Utterance",IF(ISNUMBER(SEARCH("Response",D3058)),"Response",IF(ISNUMBER(SEARCH("Interaction",D3058)),"Interaction",IF(ISNUMBER(SEARCH("System",D3058)),"System","")))))</f>
        <v>Interaction</v>
      </c>
      <c r="H3058" s="7" t="str">
        <f>IF(G3058="Utterance", IF(ISNUMBER(SEARCH("Unrecognized",D3058)), "Unrecognized", IF(ISNUMBER(SEARCH("Mismatched",D3058)), "Mismatched", IF(ISNUMBER(SEARCH("False Positive",D3058)), "False Positive", "Irrelevant"))), "")</f>
        <v/>
      </c>
      <c r="J3058" s="7" t="s">
        <v>3434</v>
      </c>
      <c r="K3058" s="7" t="s">
        <v>3353</v>
      </c>
      <c r="L3058" s="9">
        <v>44995</v>
      </c>
      <c r="M3058" s="13">
        <v>0.3667361111111111</v>
      </c>
      <c r="N3058" s="14">
        <v>204440003505446</v>
      </c>
      <c r="O3058" s="7">
        <f>IF(LEN(TRIM($A3058))=0,0,LEN($A3058)-LEN(SUBSTITUTE($A3058," ",""))+1)</f>
        <v>1</v>
      </c>
      <c r="P3058">
        <f t="shared" si="47"/>
        <v>412</v>
      </c>
    </row>
    <row r="3059" spans="1:16" ht="112" x14ac:dyDescent="0.2">
      <c r="A3059" s="8" t="s">
        <v>298</v>
      </c>
      <c r="C3059" s="7" t="s">
        <v>4</v>
      </c>
      <c r="K3059" s="7" t="s">
        <v>3353</v>
      </c>
      <c r="L3059" s="9">
        <v>44995</v>
      </c>
      <c r="M3059" s="13">
        <v>0.3667361111111111</v>
      </c>
      <c r="N3059" s="14">
        <v>204440003505446</v>
      </c>
      <c r="P3059" t="str">
        <f t="shared" si="47"/>
        <v/>
      </c>
    </row>
    <row r="3060" spans="1:16" ht="16" x14ac:dyDescent="0.2">
      <c r="A3060" s="8" t="s">
        <v>2409</v>
      </c>
      <c r="C3060" s="7" t="s">
        <v>2</v>
      </c>
      <c r="D3060" s="7" t="s">
        <v>3400</v>
      </c>
      <c r="E3060" s="7" t="str">
        <f>IF(OR(D3060="", D3060="___"),"", LEFT(D3060,FIND(" &gt;",D3060)-1))</f>
        <v>Failure</v>
      </c>
      <c r="F3060" s="7" t="str">
        <f>IF(OR(E3060="Success",E3060="Qualified Success"),"Current",IF(E3060="Failure",IF(RIGHT(D3060,6)="Future","Future",IF(RIGHT(D3060,10)="Irrelevant","Irrelevant","Current")),""))</f>
        <v>Current</v>
      </c>
      <c r="G3060" s="7" t="str">
        <f>IF(OR(ISBLANK(D3060),D3060="Unclassifiable &gt;"),"",IF(ISNUMBER(SEARCH("Utterance",D3060)),"Utterance",IF(ISNUMBER(SEARCH("Response",D3060)),"Response",IF(ISNUMBER(SEARCH("Interaction",D3060)),"Interaction",IF(ISNUMBER(SEARCH("System",D3060)),"System","")))))</f>
        <v>Interaction</v>
      </c>
      <c r="H3060" s="7" t="str">
        <f>IF(G3060="Utterance", IF(ISNUMBER(SEARCH("Unrecognized",D3060)), "Unrecognized", IF(ISNUMBER(SEARCH("Mismatched",D3060)), "Mismatched", IF(ISNUMBER(SEARCH("False Positive",D3060)), "False Positive", "Irrelevant"))), "")</f>
        <v/>
      </c>
      <c r="J3060" s="7" t="s">
        <v>3741</v>
      </c>
      <c r="K3060" s="7" t="s">
        <v>3353</v>
      </c>
      <c r="L3060" s="9">
        <v>44995</v>
      </c>
      <c r="M3060" s="13">
        <v>0.36682870370370368</v>
      </c>
      <c r="N3060" s="14">
        <v>204440003505446</v>
      </c>
      <c r="O3060" s="7">
        <f>IF(LEN(TRIM($A3060))=0,0,LEN($A3060)-LEN(SUBSTITUTE($A3060," ",""))+1)</f>
        <v>3</v>
      </c>
      <c r="P3060">
        <f t="shared" si="47"/>
        <v>412</v>
      </c>
    </row>
    <row r="3061" spans="1:16" ht="240" x14ac:dyDescent="0.2">
      <c r="A3061" s="8" t="s">
        <v>3504</v>
      </c>
      <c r="C3061" s="7" t="s">
        <v>4</v>
      </c>
      <c r="K3061" s="7" t="s">
        <v>3353</v>
      </c>
      <c r="L3061" s="9">
        <v>44995</v>
      </c>
      <c r="M3061" s="13">
        <v>0.36684027777777778</v>
      </c>
      <c r="N3061" s="14">
        <v>204440003505446</v>
      </c>
      <c r="P3061" t="str">
        <f t="shared" si="47"/>
        <v/>
      </c>
    </row>
    <row r="3062" spans="1:16" ht="16" x14ac:dyDescent="0.2">
      <c r="A3062" s="8" t="s">
        <v>1944</v>
      </c>
      <c r="C3062" s="7" t="s">
        <v>2</v>
      </c>
      <c r="D3062" s="7" t="s">
        <v>3389</v>
      </c>
      <c r="E3062" s="7" t="str">
        <f>IF(OR(D3062="", D3062="___"),"", LEFT(D3062,FIND(" &gt;",D3062)-1))</f>
        <v>Success</v>
      </c>
      <c r="F3062" s="7" t="str">
        <f>IF(OR(E3062="Success",E3062="Qualified Success"),"Current",IF(E3062="Failure",IF(RIGHT(D3062,6)="Future","Future",IF(RIGHT(D3062,10)="Irrelevant","Irrelevant","Current")),""))</f>
        <v>Current</v>
      </c>
      <c r="G3062" s="7" t="str">
        <f>IF(OR(ISBLANK(D3062),D3062="Unclassifiable &gt;"),"",IF(ISNUMBER(SEARCH("Utterance",D3062)),"Utterance",IF(ISNUMBER(SEARCH("Response",D3062)),"Response",IF(ISNUMBER(SEARCH("Interaction",D3062)),"Interaction",IF(ISNUMBER(SEARCH("System",D3062)),"System","")))))</f>
        <v/>
      </c>
      <c r="H3062" s="7" t="str">
        <f>IF(G3062="Utterance", IF(ISNUMBER(SEARCH("Unrecognized",D3062)), "Unrecognized", IF(ISNUMBER(SEARCH("Mismatched",D3062)), "Mismatched", IF(ISNUMBER(SEARCH("False Positive",D3062)), "False Positive", "Irrelevant"))), "")</f>
        <v/>
      </c>
      <c r="J3062" s="7" t="s">
        <v>3741</v>
      </c>
      <c r="K3062" s="7" t="s">
        <v>3353</v>
      </c>
      <c r="L3062" s="9">
        <v>44995</v>
      </c>
      <c r="M3062" s="13">
        <v>0.36686342592592597</v>
      </c>
      <c r="N3062" s="14">
        <v>204440003488879</v>
      </c>
      <c r="O3062" s="7">
        <f>IF(LEN(TRIM($A3062))=0,0,LEN($A3062)-LEN(SUBSTITUTE($A3062," ",""))+1)</f>
        <v>16</v>
      </c>
      <c r="P3062">
        <f t="shared" si="47"/>
        <v>3411</v>
      </c>
    </row>
    <row r="3063" spans="1:16" ht="144" x14ac:dyDescent="0.2">
      <c r="A3063" s="8" t="s">
        <v>250</v>
      </c>
      <c r="C3063" s="7" t="s">
        <v>4</v>
      </c>
      <c r="K3063" s="7" t="s">
        <v>3353</v>
      </c>
      <c r="L3063" s="9">
        <v>44995</v>
      </c>
      <c r="M3063" s="13">
        <v>0.36687500000000001</v>
      </c>
      <c r="N3063" s="14">
        <v>204440003488879</v>
      </c>
      <c r="P3063" t="str">
        <f t="shared" si="47"/>
        <v/>
      </c>
    </row>
    <row r="3064" spans="1:16" ht="16" x14ac:dyDescent="0.2">
      <c r="A3064" s="8" t="s">
        <v>223</v>
      </c>
      <c r="B3064" s="7" t="s">
        <v>3487</v>
      </c>
      <c r="C3064" s="7" t="s">
        <v>2</v>
      </c>
      <c r="D3064" s="7" t="s">
        <v>3389</v>
      </c>
      <c r="E3064" s="7" t="str">
        <f>IF(OR(D3064="", D3064="___"),"", LEFT(D3064,FIND(" &gt;",D3064)-1))</f>
        <v>Success</v>
      </c>
      <c r="F3064" s="7" t="str">
        <f>IF(OR(E3064="Success",E3064="Qualified Success"),"Current",IF(E3064="Failure",IF(RIGHT(D3064,6)="Future","Future",IF(RIGHT(D3064,10)="Irrelevant","Irrelevant","Current")),""))</f>
        <v>Current</v>
      </c>
      <c r="G3064" s="7" t="str">
        <f>IF(OR(ISBLANK(D3064),D3064="Unclassifiable &gt;"),"",IF(ISNUMBER(SEARCH("Utterance",D3064)),"Utterance",IF(ISNUMBER(SEARCH("Response",D3064)),"Response",IF(ISNUMBER(SEARCH("Interaction",D3064)),"Interaction",IF(ISNUMBER(SEARCH("System",D3064)),"System","")))))</f>
        <v/>
      </c>
      <c r="H3064" s="7" t="str">
        <f>IF(G3064="Utterance", IF(ISNUMBER(SEARCH("Unrecognized",D3064)), "Unrecognized", IF(ISNUMBER(SEARCH("Mismatched",D3064)), "Mismatched", IF(ISNUMBER(SEARCH("False Positive",D3064)), "False Positive", "Irrelevant"))), "")</f>
        <v/>
      </c>
      <c r="J3064" s="7" t="s">
        <v>3744</v>
      </c>
      <c r="K3064" s="7" t="s">
        <v>3353</v>
      </c>
      <c r="L3064" s="9">
        <v>44995</v>
      </c>
      <c r="M3064" s="13">
        <v>0.36855324074074075</v>
      </c>
      <c r="N3064" s="14">
        <v>204440003505446</v>
      </c>
      <c r="O3064" s="7">
        <f>IF(LEN(TRIM($A3064))=0,0,LEN($A3064)-LEN(SUBSTITUTE($A3064," ",""))+1)</f>
        <v>3</v>
      </c>
      <c r="P3064">
        <f t="shared" si="47"/>
        <v>3411</v>
      </c>
    </row>
    <row r="3065" spans="1:16" ht="128" x14ac:dyDescent="0.2">
      <c r="A3065" s="8" t="s">
        <v>1839</v>
      </c>
      <c r="C3065" s="7" t="s">
        <v>4</v>
      </c>
      <c r="K3065" s="7" t="s">
        <v>3353</v>
      </c>
      <c r="L3065" s="9">
        <v>44995</v>
      </c>
      <c r="M3065" s="13">
        <v>0.36855324074074075</v>
      </c>
      <c r="N3065" s="14">
        <v>204440003505446</v>
      </c>
      <c r="P3065" t="str">
        <f t="shared" si="47"/>
        <v/>
      </c>
    </row>
    <row r="3066" spans="1:16" ht="16" x14ac:dyDescent="0.2">
      <c r="A3066" s="8" t="s">
        <v>307</v>
      </c>
      <c r="C3066" s="7" t="s">
        <v>2</v>
      </c>
      <c r="D3066" s="7" t="s">
        <v>3389</v>
      </c>
      <c r="E3066" s="7" t="str">
        <f>IF(OR(D3066="", D3066="___"),"", LEFT(D3066,FIND(" &gt;",D3066)-1))</f>
        <v>Success</v>
      </c>
      <c r="F3066" s="7" t="str">
        <f>IF(OR(E3066="Success",E3066="Qualified Success"),"Current",IF(E3066="Failure",IF(RIGHT(D3066,6)="Future","Future",IF(RIGHT(D3066,10)="Irrelevant","Irrelevant","Current")),""))</f>
        <v>Current</v>
      </c>
      <c r="G3066" s="7" t="str">
        <f>IF(OR(ISBLANK(D3066),D3066="Unclassifiable &gt;"),"",IF(ISNUMBER(SEARCH("Utterance",D3066)),"Utterance",IF(ISNUMBER(SEARCH("Response",D3066)),"Response",IF(ISNUMBER(SEARCH("Interaction",D3066)),"Interaction",IF(ISNUMBER(SEARCH("System",D3066)),"System","")))))</f>
        <v/>
      </c>
      <c r="H3066" s="7" t="str">
        <f>IF(G3066="Utterance", IF(ISNUMBER(SEARCH("Unrecognized",D3066)), "Unrecognized", IF(ISNUMBER(SEARCH("Mismatched",D3066)), "Mismatched", IF(ISNUMBER(SEARCH("False Positive",D3066)), "False Positive", "Irrelevant"))), "")</f>
        <v/>
      </c>
      <c r="J3066" s="7" t="s">
        <v>3756</v>
      </c>
      <c r="K3066" s="7" t="s">
        <v>3353</v>
      </c>
      <c r="L3066" s="9">
        <v>44995</v>
      </c>
      <c r="M3066" s="13">
        <v>0.37039351851851854</v>
      </c>
      <c r="N3066" s="14">
        <v>204440003489112</v>
      </c>
      <c r="O3066" s="7">
        <f>IF(LEN(TRIM($A3066))=0,0,LEN($A3066)-LEN(SUBSTITUTE($A3066," ",""))+1)</f>
        <v>5</v>
      </c>
      <c r="P3066">
        <f t="shared" si="47"/>
        <v>3411</v>
      </c>
    </row>
    <row r="3067" spans="1:16" ht="144" x14ac:dyDescent="0.2">
      <c r="A3067" s="8" t="s">
        <v>1948</v>
      </c>
      <c r="C3067" s="7" t="s">
        <v>4</v>
      </c>
      <c r="K3067" s="7" t="s">
        <v>3353</v>
      </c>
      <c r="L3067" s="9">
        <v>44995</v>
      </c>
      <c r="M3067" s="13">
        <v>0.37040509259259258</v>
      </c>
      <c r="N3067" s="14">
        <v>204440003489112</v>
      </c>
      <c r="P3067" t="str">
        <f t="shared" si="47"/>
        <v/>
      </c>
    </row>
    <row r="3068" spans="1:16" ht="16" x14ac:dyDescent="0.2">
      <c r="A3068" s="8" t="s">
        <v>158</v>
      </c>
      <c r="C3068" s="7" t="s">
        <v>2</v>
      </c>
      <c r="D3068" s="7" t="s">
        <v>3389</v>
      </c>
      <c r="E3068" s="7" t="str">
        <f>IF(OR(D3068="", D3068="___"),"", LEFT(D3068,FIND(" &gt;",D3068)-1))</f>
        <v>Success</v>
      </c>
      <c r="F3068" s="7" t="str">
        <f>IF(OR(E3068="Success",E3068="Qualified Success"),"Current",IF(E3068="Failure",IF(RIGHT(D3068,6)="Future","Future",IF(RIGHT(D3068,10)="Irrelevant","Irrelevant","Current")),""))</f>
        <v>Current</v>
      </c>
      <c r="G3068" s="7" t="str">
        <f>IF(OR(ISBLANK(D3068),D3068="Unclassifiable &gt;"),"",IF(ISNUMBER(SEARCH("Utterance",D3068)),"Utterance",IF(ISNUMBER(SEARCH("Response",D3068)),"Response",IF(ISNUMBER(SEARCH("Interaction",D3068)),"Interaction",IF(ISNUMBER(SEARCH("System",D3068)),"System","")))))</f>
        <v/>
      </c>
      <c r="H3068" s="7" t="str">
        <f>IF(G3068="Utterance", IF(ISNUMBER(SEARCH("Unrecognized",D3068)), "Unrecognized", IF(ISNUMBER(SEARCH("Mismatched",D3068)), "Mismatched", IF(ISNUMBER(SEARCH("False Positive",D3068)), "False Positive", "Irrelevant"))), "")</f>
        <v/>
      </c>
      <c r="J3068" s="7" t="s">
        <v>3744</v>
      </c>
      <c r="K3068" s="7" t="s">
        <v>3353</v>
      </c>
      <c r="L3068" s="9">
        <v>44995</v>
      </c>
      <c r="M3068" s="13">
        <v>0.37072916666666672</v>
      </c>
      <c r="N3068" s="14">
        <v>204440003492798</v>
      </c>
      <c r="O3068" s="7">
        <f>IF(LEN(TRIM($A3068))=0,0,LEN($A3068)-LEN(SUBSTITUTE($A3068," ",""))+1)</f>
        <v>4</v>
      </c>
      <c r="P3068">
        <f t="shared" si="47"/>
        <v>3411</v>
      </c>
    </row>
    <row r="3069" spans="1:16" ht="128" x14ac:dyDescent="0.2">
      <c r="A3069" s="8" t="s">
        <v>1839</v>
      </c>
      <c r="C3069" s="7" t="s">
        <v>4</v>
      </c>
      <c r="K3069" s="7" t="s">
        <v>3353</v>
      </c>
      <c r="L3069" s="9">
        <v>44995</v>
      </c>
      <c r="M3069" s="13">
        <v>0.37072916666666672</v>
      </c>
      <c r="N3069" s="14">
        <v>204440003492798</v>
      </c>
      <c r="P3069" t="str">
        <f t="shared" si="47"/>
        <v/>
      </c>
    </row>
    <row r="3070" spans="1:16" ht="16" x14ac:dyDescent="0.2">
      <c r="A3070" s="8" t="s">
        <v>2598</v>
      </c>
      <c r="C3070" s="7" t="s">
        <v>2</v>
      </c>
      <c r="D3070" s="7" t="s">
        <v>3389</v>
      </c>
      <c r="E3070" s="7" t="str">
        <f>IF(OR(D3070="", D3070="___"),"", LEFT(D3070,FIND(" &gt;",D3070)-1))</f>
        <v>Success</v>
      </c>
      <c r="F3070" s="7" t="str">
        <f>IF(OR(E3070="Success",E3070="Qualified Success"),"Current",IF(E3070="Failure",IF(RIGHT(D3070,6)="Future","Future",IF(RIGHT(D3070,10)="Irrelevant","Irrelevant","Current")),""))</f>
        <v>Current</v>
      </c>
      <c r="G3070" s="7" t="str">
        <f>IF(OR(ISBLANK(D3070),D3070="Unclassifiable &gt;"),"",IF(ISNUMBER(SEARCH("Utterance",D3070)),"Utterance",IF(ISNUMBER(SEARCH("Response",D3070)),"Response",IF(ISNUMBER(SEARCH("Interaction",D3070)),"Interaction",IF(ISNUMBER(SEARCH("System",D3070)),"System","")))))</f>
        <v/>
      </c>
      <c r="H3070" s="7" t="str">
        <f>IF(G3070="Utterance", IF(ISNUMBER(SEARCH("Unrecognized",D3070)), "Unrecognized", IF(ISNUMBER(SEARCH("Mismatched",D3070)), "Mismatched", IF(ISNUMBER(SEARCH("False Positive",D3070)), "False Positive", "Irrelevant"))), "")</f>
        <v/>
      </c>
      <c r="J3070" s="7" t="s">
        <v>3430</v>
      </c>
      <c r="K3070" s="7" t="s">
        <v>3353</v>
      </c>
      <c r="L3070" s="9">
        <v>44995</v>
      </c>
      <c r="M3070" s="13">
        <v>0.37185185185185188</v>
      </c>
      <c r="N3070" s="14">
        <v>204440003537112</v>
      </c>
      <c r="O3070" s="7">
        <f>IF(LEN(TRIM($A3070))=0,0,LEN($A3070)-LEN(SUBSTITUTE($A3070," ",""))+1)</f>
        <v>6</v>
      </c>
      <c r="P3070">
        <f t="shared" si="47"/>
        <v>3411</v>
      </c>
    </row>
    <row r="3071" spans="1:16" ht="96" x14ac:dyDescent="0.2">
      <c r="A3071" s="8" t="s">
        <v>702</v>
      </c>
      <c r="C3071" s="7" t="s">
        <v>4</v>
      </c>
      <c r="K3071" s="7" t="s">
        <v>3353</v>
      </c>
      <c r="L3071" s="9">
        <v>44995</v>
      </c>
      <c r="M3071" s="13">
        <v>0.37186342592592592</v>
      </c>
      <c r="N3071" s="14">
        <v>204440003537112</v>
      </c>
      <c r="P3071" t="str">
        <f t="shared" si="47"/>
        <v/>
      </c>
    </row>
    <row r="3072" spans="1:16" ht="16" x14ac:dyDescent="0.2">
      <c r="A3072" s="8" t="s">
        <v>223</v>
      </c>
      <c r="B3072" s="7" t="s">
        <v>3487</v>
      </c>
      <c r="C3072" s="7" t="s">
        <v>2</v>
      </c>
      <c r="D3072" s="7" t="s">
        <v>3389</v>
      </c>
      <c r="E3072" s="7" t="str">
        <f>IF(OR(D3072="", D3072="___"),"", LEFT(D3072,FIND(" &gt;",D3072)-1))</f>
        <v>Success</v>
      </c>
      <c r="F3072" s="7" t="str">
        <f>IF(OR(E3072="Success",E3072="Qualified Success"),"Current",IF(E3072="Failure",IF(RIGHT(D3072,6)="Future","Future",IF(RIGHT(D3072,10)="Irrelevant","Irrelevant","Current")),""))</f>
        <v>Current</v>
      </c>
      <c r="G3072" s="7" t="str">
        <f>IF(OR(ISBLANK(D3072),D3072="Unclassifiable &gt;"),"",IF(ISNUMBER(SEARCH("Utterance",D3072)),"Utterance",IF(ISNUMBER(SEARCH("Response",D3072)),"Response",IF(ISNUMBER(SEARCH("Interaction",D3072)),"Interaction",IF(ISNUMBER(SEARCH("System",D3072)),"System","")))))</f>
        <v/>
      </c>
      <c r="H3072" s="7" t="str">
        <f>IF(G3072="Utterance", IF(ISNUMBER(SEARCH("Unrecognized",D3072)), "Unrecognized", IF(ISNUMBER(SEARCH("Mismatched",D3072)), "Mismatched", IF(ISNUMBER(SEARCH("False Positive",D3072)), "False Positive", "Irrelevant"))), "")</f>
        <v/>
      </c>
      <c r="J3072" s="7" t="s">
        <v>3744</v>
      </c>
      <c r="K3072" s="7" t="s">
        <v>3353</v>
      </c>
      <c r="L3072" s="9">
        <v>44995</v>
      </c>
      <c r="M3072" s="13">
        <v>0.37302083333333336</v>
      </c>
      <c r="N3072" s="14">
        <v>513001809159665</v>
      </c>
      <c r="O3072" s="7">
        <f>IF(LEN(TRIM($A3072))=0,0,LEN($A3072)-LEN(SUBSTITUTE($A3072," ",""))+1)</f>
        <v>3</v>
      </c>
      <c r="P3072">
        <f t="shared" si="47"/>
        <v>3411</v>
      </c>
    </row>
    <row r="3073" spans="1:16" ht="128" x14ac:dyDescent="0.2">
      <c r="A3073" s="8" t="s">
        <v>1839</v>
      </c>
      <c r="C3073" s="7" t="s">
        <v>4</v>
      </c>
      <c r="K3073" s="7" t="s">
        <v>3353</v>
      </c>
      <c r="L3073" s="9">
        <v>44995</v>
      </c>
      <c r="M3073" s="13">
        <v>0.37302083333333336</v>
      </c>
      <c r="N3073" s="14">
        <v>513001809159665</v>
      </c>
      <c r="P3073" t="str">
        <f t="shared" si="47"/>
        <v/>
      </c>
    </row>
    <row r="3074" spans="1:16" ht="16" x14ac:dyDescent="0.2">
      <c r="A3074" s="8" t="s">
        <v>2910</v>
      </c>
      <c r="C3074" s="7" t="s">
        <v>2</v>
      </c>
      <c r="D3074" s="7" t="s">
        <v>3389</v>
      </c>
      <c r="E3074" s="7" t="str">
        <f>IF(OR(D3074="", D3074="___"),"", LEFT(D3074,FIND(" &gt;",D3074)-1))</f>
        <v>Success</v>
      </c>
      <c r="F3074" s="7" t="str">
        <f>IF(OR(E3074="Success",E3074="Qualified Success"),"Current",IF(E3074="Failure",IF(RIGHT(D3074,6)="Future","Future",IF(RIGHT(D3074,10)="Irrelevant","Irrelevant","Current")),""))</f>
        <v>Current</v>
      </c>
      <c r="G3074" s="7" t="str">
        <f>IF(OR(ISBLANK(D3074),D3074="Unclassifiable &gt;"),"",IF(ISNUMBER(SEARCH("Utterance",D3074)),"Utterance",IF(ISNUMBER(SEARCH("Response",D3074)),"Response",IF(ISNUMBER(SEARCH("Interaction",D3074)),"Interaction",IF(ISNUMBER(SEARCH("System",D3074)),"System","")))))</f>
        <v/>
      </c>
      <c r="H3074" s="7" t="str">
        <f>IF(G3074="Utterance", IF(ISNUMBER(SEARCH("Unrecognized",D3074)), "Unrecognized", IF(ISNUMBER(SEARCH("Mismatched",D3074)), "Mismatched", IF(ISNUMBER(SEARCH("False Positive",D3074)), "False Positive", "Irrelevant"))), "")</f>
        <v/>
      </c>
      <c r="J3074" s="7" t="s">
        <v>3741</v>
      </c>
      <c r="K3074" s="7" t="s">
        <v>3353</v>
      </c>
      <c r="L3074" s="9">
        <v>44995</v>
      </c>
      <c r="M3074" s="13">
        <v>0.37440972222222224</v>
      </c>
      <c r="N3074" s="14">
        <v>202000460821252</v>
      </c>
      <c r="O3074" s="7">
        <f>IF(LEN(TRIM($A3074))=0,0,LEN($A3074)-LEN(SUBSTITUTE($A3074," ",""))+1)</f>
        <v>7</v>
      </c>
      <c r="P3074">
        <f t="shared" si="47"/>
        <v>3411</v>
      </c>
    </row>
    <row r="3075" spans="1:16" ht="144" x14ac:dyDescent="0.2">
      <c r="A3075" s="8" t="s">
        <v>250</v>
      </c>
      <c r="C3075" s="7" t="s">
        <v>4</v>
      </c>
      <c r="K3075" s="7" t="s">
        <v>3353</v>
      </c>
      <c r="L3075" s="9">
        <v>44995</v>
      </c>
      <c r="M3075" s="13">
        <v>0.37442129629629628</v>
      </c>
      <c r="N3075" s="14">
        <v>202000460821252</v>
      </c>
      <c r="P3075" t="str">
        <f t="shared" ref="P3075:P3138" si="48">IF(D3075="", "", COUNTIF($D$1:$D$12000, D3075))</f>
        <v/>
      </c>
    </row>
    <row r="3076" spans="1:16" ht="16" x14ac:dyDescent="0.2">
      <c r="A3076" s="8" t="s">
        <v>269</v>
      </c>
      <c r="B3076" s="7" t="s">
        <v>3487</v>
      </c>
      <c r="C3076" s="7" t="s">
        <v>2</v>
      </c>
      <c r="D3076" s="7" t="s">
        <v>3389</v>
      </c>
      <c r="E3076" s="7" t="str">
        <f>IF(OR(D3076="", D3076="___"),"", LEFT(D3076,FIND(" &gt;",D3076)-1))</f>
        <v>Success</v>
      </c>
      <c r="F3076" s="7" t="str">
        <f>IF(OR(E3076="Success",E3076="Qualified Success"),"Current",IF(E3076="Failure",IF(RIGHT(D3076,6)="Future","Future",IF(RIGHT(D3076,10)="Irrelevant","Irrelevant","Current")),""))</f>
        <v>Current</v>
      </c>
      <c r="G3076" s="7" t="str">
        <f>IF(OR(ISBLANK(D3076),D3076="Unclassifiable &gt;"),"",IF(ISNUMBER(SEARCH("Utterance",D3076)),"Utterance",IF(ISNUMBER(SEARCH("Response",D3076)),"Response",IF(ISNUMBER(SEARCH("Interaction",D3076)),"Interaction",IF(ISNUMBER(SEARCH("System",D3076)),"System","")))))</f>
        <v/>
      </c>
      <c r="H3076" s="7" t="str">
        <f>IF(G3076="Utterance", IF(ISNUMBER(SEARCH("Unrecognized",D3076)), "Unrecognized", IF(ISNUMBER(SEARCH("Mismatched",D3076)), "Mismatched", IF(ISNUMBER(SEARCH("False Positive",D3076)), "False Positive", "Irrelevant"))), "")</f>
        <v/>
      </c>
      <c r="J3076" s="7" t="s">
        <v>3428</v>
      </c>
      <c r="K3076" s="7" t="s">
        <v>3353</v>
      </c>
      <c r="L3076" s="9">
        <v>44995</v>
      </c>
      <c r="M3076" s="13">
        <v>0.3756944444444445</v>
      </c>
      <c r="N3076" s="14">
        <v>204440003495282</v>
      </c>
      <c r="O3076" s="7">
        <f>IF(LEN(TRIM($A3076))=0,0,LEN($A3076)-LEN(SUBSTITUTE($A3076," ",""))+1)</f>
        <v>3</v>
      </c>
      <c r="P3076">
        <f t="shared" si="48"/>
        <v>3411</v>
      </c>
    </row>
    <row r="3077" spans="1:16" ht="64" x14ac:dyDescent="0.2">
      <c r="A3077" s="8" t="s">
        <v>270</v>
      </c>
      <c r="C3077" s="7" t="s">
        <v>4</v>
      </c>
      <c r="K3077" s="7" t="s">
        <v>3353</v>
      </c>
      <c r="L3077" s="9">
        <v>44995</v>
      </c>
      <c r="M3077" s="13">
        <v>0.3756944444444445</v>
      </c>
      <c r="N3077" s="14">
        <v>204440003495282</v>
      </c>
      <c r="P3077" t="str">
        <f t="shared" si="48"/>
        <v/>
      </c>
    </row>
    <row r="3078" spans="1:16" ht="16" x14ac:dyDescent="0.2">
      <c r="A3078" s="8" t="s">
        <v>2150</v>
      </c>
      <c r="C3078" s="7" t="s">
        <v>2</v>
      </c>
      <c r="D3078" s="7" t="s">
        <v>3411</v>
      </c>
      <c r="E3078" s="7" t="str">
        <f>IF(OR(D3078="", D3078="___"),"", LEFT(D3078,FIND(" &gt;",D3078)-1))</f>
        <v>Qualified Success</v>
      </c>
      <c r="F3078" s="7" t="str">
        <f>IF(OR(E3078="Success",E3078="Qualified Success"),"Current",IF(E3078="Failure",IF(RIGHT(D3078,6)="Future","Future",IF(RIGHT(D3078,10)="Irrelevant","Irrelevant","Current")),""))</f>
        <v>Current</v>
      </c>
      <c r="G3078" s="7" t="str">
        <f>IF(OR(ISBLANK(D3078),D3078="Unclassifiable &gt;"),"",IF(ISNUMBER(SEARCH("Utterance",D3078)),"Utterance",IF(ISNUMBER(SEARCH("Response",D3078)),"Response",IF(ISNUMBER(SEARCH("Interaction",D3078)),"Interaction",IF(ISNUMBER(SEARCH("System",D3078)),"System","")))))</f>
        <v>Response</v>
      </c>
      <c r="H3078" s="7" t="str">
        <f>IF(G3078="Utterance", IF(ISNUMBER(SEARCH("Unrecognized",D3078)), "Unrecognized", IF(ISNUMBER(SEARCH("Mismatched",D3078)), "Mismatched", IF(ISNUMBER(SEARCH("False Positive",D3078)), "False Positive", "Irrelevant"))), "")</f>
        <v/>
      </c>
      <c r="J3078" s="7" t="s">
        <v>3752</v>
      </c>
      <c r="K3078" s="7" t="s">
        <v>3353</v>
      </c>
      <c r="L3078" s="9">
        <v>44995</v>
      </c>
      <c r="M3078" s="13">
        <v>0.38047453703703704</v>
      </c>
      <c r="N3078" s="14">
        <v>204440003496303</v>
      </c>
      <c r="O3078" s="7">
        <f>IF(LEN(TRIM($A3078))=0,0,LEN($A3078)-LEN(SUBSTITUTE($A3078," ",""))+1)</f>
        <v>8</v>
      </c>
      <c r="P3078">
        <f t="shared" si="48"/>
        <v>201</v>
      </c>
    </row>
    <row r="3079" spans="1:16" ht="128" x14ac:dyDescent="0.2">
      <c r="A3079" s="8" t="s">
        <v>2006</v>
      </c>
      <c r="C3079" s="7" t="s">
        <v>4</v>
      </c>
      <c r="K3079" s="7" t="s">
        <v>3353</v>
      </c>
      <c r="L3079" s="9">
        <v>44995</v>
      </c>
      <c r="M3079" s="13">
        <v>0.38047453703703704</v>
      </c>
      <c r="N3079" s="14">
        <v>204440003496303</v>
      </c>
      <c r="P3079" t="str">
        <f t="shared" si="48"/>
        <v/>
      </c>
    </row>
    <row r="3080" spans="1:16" ht="16" x14ac:dyDescent="0.2">
      <c r="A3080" s="8" t="s">
        <v>2149</v>
      </c>
      <c r="C3080" s="7" t="s">
        <v>2</v>
      </c>
      <c r="D3080" s="7" t="s">
        <v>3389</v>
      </c>
      <c r="E3080" s="7" t="str">
        <f>IF(OR(D3080="", D3080="___"),"", LEFT(D3080,FIND(" &gt;",D3080)-1))</f>
        <v>Success</v>
      </c>
      <c r="F3080" s="7" t="str">
        <f>IF(OR(E3080="Success",E3080="Qualified Success"),"Current",IF(E3080="Failure",IF(RIGHT(D3080,6)="Future","Future",IF(RIGHT(D3080,10)="Irrelevant","Irrelevant","Current")),""))</f>
        <v>Current</v>
      </c>
      <c r="G3080" s="7" t="str">
        <f>IF(OR(ISBLANK(D3080),D3080="Unclassifiable &gt;"),"",IF(ISNUMBER(SEARCH("Utterance",D3080)),"Utterance",IF(ISNUMBER(SEARCH("Response",D3080)),"Response",IF(ISNUMBER(SEARCH("Interaction",D3080)),"Interaction",IF(ISNUMBER(SEARCH("System",D3080)),"System","")))))</f>
        <v/>
      </c>
      <c r="H3080" s="7" t="str">
        <f>IF(G3080="Utterance", IF(ISNUMBER(SEARCH("Unrecognized",D3080)), "Unrecognized", IF(ISNUMBER(SEARCH("Mismatched",D3080)), "Mismatched", IF(ISNUMBER(SEARCH("False Positive",D3080)), "False Positive", "Irrelevant"))), "")</f>
        <v/>
      </c>
      <c r="J3080" s="7" t="s">
        <v>213</v>
      </c>
      <c r="K3080" s="7" t="s">
        <v>3353</v>
      </c>
      <c r="L3080" s="9">
        <v>44995</v>
      </c>
      <c r="M3080" s="13">
        <v>0.38104166666666667</v>
      </c>
      <c r="N3080" s="14">
        <v>204440003496303</v>
      </c>
      <c r="O3080" s="7">
        <f>IF(LEN(TRIM($A3080))=0,0,LEN($A3080)-LEN(SUBSTITUTE($A3080," ",""))+1)</f>
        <v>3</v>
      </c>
      <c r="P3080">
        <f t="shared" si="48"/>
        <v>3411</v>
      </c>
    </row>
    <row r="3081" spans="1:16" ht="112" x14ac:dyDescent="0.2">
      <c r="A3081" s="8" t="s">
        <v>1841</v>
      </c>
      <c r="C3081" s="7" t="s">
        <v>4</v>
      </c>
      <c r="K3081" s="7" t="s">
        <v>3353</v>
      </c>
      <c r="L3081" s="9">
        <v>44995</v>
      </c>
      <c r="M3081" s="13">
        <v>0.38104166666666667</v>
      </c>
      <c r="N3081" s="14">
        <v>204440003496303</v>
      </c>
      <c r="P3081" t="str">
        <f t="shared" si="48"/>
        <v/>
      </c>
    </row>
    <row r="3082" spans="1:16" ht="16" x14ac:dyDescent="0.2">
      <c r="A3082" s="8" t="s">
        <v>2151</v>
      </c>
      <c r="C3082" s="7" t="s">
        <v>2</v>
      </c>
      <c r="D3082" s="7" t="s">
        <v>3389</v>
      </c>
      <c r="E3082" s="7" t="str">
        <f>IF(OR(D3082="", D3082="___"),"", LEFT(D3082,FIND(" &gt;",D3082)-1))</f>
        <v>Success</v>
      </c>
      <c r="F3082" s="7" t="str">
        <f>IF(OR(E3082="Success",E3082="Qualified Success"),"Current",IF(E3082="Failure",IF(RIGHT(D3082,6)="Future","Future",IF(RIGHT(D3082,10)="Irrelevant","Irrelevant","Current")),""))</f>
        <v>Current</v>
      </c>
      <c r="G3082" s="7" t="str">
        <f>IF(OR(ISBLANK(D3082),D3082="Unclassifiable &gt;"),"",IF(ISNUMBER(SEARCH("Utterance",D3082)),"Utterance",IF(ISNUMBER(SEARCH("Response",D3082)),"Response",IF(ISNUMBER(SEARCH("Interaction",D3082)),"Interaction",IF(ISNUMBER(SEARCH("System",D3082)),"System","")))))</f>
        <v/>
      </c>
      <c r="H3082" s="7" t="str">
        <f>IF(G3082="Utterance", IF(ISNUMBER(SEARCH("Unrecognized",D3082)), "Unrecognized", IF(ISNUMBER(SEARCH("Mismatched",D3082)), "Mismatched", IF(ISNUMBER(SEARCH("False Positive",D3082)), "False Positive", "Irrelevant"))), "")</f>
        <v/>
      </c>
      <c r="J3082" s="7" t="s">
        <v>213</v>
      </c>
      <c r="K3082" s="7" t="s">
        <v>3353</v>
      </c>
      <c r="L3082" s="9">
        <v>44995</v>
      </c>
      <c r="M3082" s="13">
        <v>0.38134259259259262</v>
      </c>
      <c r="N3082" s="14">
        <v>204440003496303</v>
      </c>
      <c r="O3082" s="7">
        <f>IF(LEN(TRIM($A3082))=0,0,LEN($A3082)-LEN(SUBSTITUTE($A3082," ",""))+1)</f>
        <v>3</v>
      </c>
      <c r="P3082">
        <f t="shared" si="48"/>
        <v>3411</v>
      </c>
    </row>
    <row r="3083" spans="1:16" ht="112" x14ac:dyDescent="0.2">
      <c r="A3083" s="8" t="s">
        <v>1841</v>
      </c>
      <c r="C3083" s="7" t="s">
        <v>4</v>
      </c>
      <c r="K3083" s="7" t="s">
        <v>3353</v>
      </c>
      <c r="L3083" s="9">
        <v>44995</v>
      </c>
      <c r="M3083" s="13">
        <v>0.38134259259259262</v>
      </c>
      <c r="N3083" s="14">
        <v>204440003496303</v>
      </c>
      <c r="P3083" t="str">
        <f t="shared" si="48"/>
        <v/>
      </c>
    </row>
    <row r="3084" spans="1:16" ht="16" x14ac:dyDescent="0.2">
      <c r="A3084" s="8" t="s">
        <v>2111</v>
      </c>
      <c r="C3084" s="7" t="s">
        <v>2</v>
      </c>
      <c r="D3084" s="7" t="s">
        <v>3389</v>
      </c>
      <c r="E3084" s="7" t="str">
        <f>IF(OR(D3084="", D3084="___"),"", LEFT(D3084,FIND(" &gt;",D3084)-1))</f>
        <v>Success</v>
      </c>
      <c r="F3084" s="7" t="str">
        <f>IF(OR(E3084="Success",E3084="Qualified Success"),"Current",IF(E3084="Failure",IF(RIGHT(D3084,6)="Future","Future",IF(RIGHT(D3084,10)="Irrelevant","Irrelevant","Current")),""))</f>
        <v>Current</v>
      </c>
      <c r="G3084" s="7" t="str">
        <f>IF(OR(ISBLANK(D3084),D3084="Unclassifiable &gt;"),"",IF(ISNUMBER(SEARCH("Utterance",D3084)),"Utterance",IF(ISNUMBER(SEARCH("Response",D3084)),"Response",IF(ISNUMBER(SEARCH("Interaction",D3084)),"Interaction",IF(ISNUMBER(SEARCH("System",D3084)),"System","")))))</f>
        <v/>
      </c>
      <c r="H3084" s="7" t="str">
        <f>IF(G3084="Utterance", IF(ISNUMBER(SEARCH("Unrecognized",D3084)), "Unrecognized", IF(ISNUMBER(SEARCH("Mismatched",D3084)), "Mismatched", IF(ISNUMBER(SEARCH("False Positive",D3084)), "False Positive", "Irrelevant"))), "")</f>
        <v/>
      </c>
      <c r="J3084" s="7" t="s">
        <v>213</v>
      </c>
      <c r="K3084" s="7" t="s">
        <v>3353</v>
      </c>
      <c r="L3084" s="9">
        <v>44995</v>
      </c>
      <c r="M3084" s="13">
        <v>0.38155092592592593</v>
      </c>
      <c r="N3084" s="14">
        <v>204440003496303</v>
      </c>
      <c r="O3084" s="7">
        <f>IF(LEN(TRIM($A3084))=0,0,LEN($A3084)-LEN(SUBSTITUTE($A3084," ",""))+1)</f>
        <v>4</v>
      </c>
      <c r="P3084">
        <f t="shared" si="48"/>
        <v>3411</v>
      </c>
    </row>
    <row r="3085" spans="1:16" ht="112" x14ac:dyDescent="0.2">
      <c r="A3085" s="8" t="s">
        <v>1841</v>
      </c>
      <c r="C3085" s="7" t="s">
        <v>4</v>
      </c>
      <c r="K3085" s="7" t="s">
        <v>3353</v>
      </c>
      <c r="L3085" s="9">
        <v>44995</v>
      </c>
      <c r="M3085" s="13">
        <v>0.38155092592592593</v>
      </c>
      <c r="N3085" s="14">
        <v>204440003496303</v>
      </c>
      <c r="P3085" t="str">
        <f t="shared" si="48"/>
        <v/>
      </c>
    </row>
    <row r="3086" spans="1:16" ht="16" x14ac:dyDescent="0.2">
      <c r="A3086" s="8" t="s">
        <v>1</v>
      </c>
      <c r="B3086" s="7" t="s">
        <v>3487</v>
      </c>
      <c r="C3086" s="7" t="s">
        <v>2</v>
      </c>
      <c r="D3086" s="7" t="s">
        <v>3389</v>
      </c>
      <c r="E3086" s="7" t="str">
        <f>IF(OR(D3086="", D3086="___"),"", LEFT(D3086,FIND(" &gt;",D3086)-1))</f>
        <v>Success</v>
      </c>
      <c r="F3086" s="7" t="str">
        <f>IF(OR(E3086="Success",E3086="Qualified Success"),"Current",IF(E3086="Failure",IF(RIGHT(D3086,6)="Future","Future",IF(RIGHT(D3086,10)="Irrelevant","Irrelevant","Current")),""))</f>
        <v>Current</v>
      </c>
      <c r="G3086" s="7" t="str">
        <f>IF(OR(ISBLANK(D3086),D3086="Unclassifiable &gt;"),"",IF(ISNUMBER(SEARCH("Utterance",D3086)),"Utterance",IF(ISNUMBER(SEARCH("Response",D3086)),"Response",IF(ISNUMBER(SEARCH("Interaction",D3086)),"Interaction",IF(ISNUMBER(SEARCH("System",D3086)),"System","")))))</f>
        <v/>
      </c>
      <c r="H3086" s="7" t="str">
        <f>IF(G3086="Utterance", IF(ISNUMBER(SEARCH("Unrecognized",D3086)), "Unrecognized", IF(ISNUMBER(SEARCH("Mismatched",D3086)), "Mismatched", IF(ISNUMBER(SEARCH("False Positive",D3086)), "False Positive", "Irrelevant"))), "")</f>
        <v/>
      </c>
      <c r="I3086" s="7" t="s">
        <v>3484</v>
      </c>
      <c r="J3086" s="7" t="s">
        <v>3445</v>
      </c>
      <c r="K3086" s="7" t="s">
        <v>3353</v>
      </c>
      <c r="L3086" s="9">
        <v>44995</v>
      </c>
      <c r="M3086" s="13">
        <v>0.3825810185185185</v>
      </c>
      <c r="N3086" s="14">
        <v>202000627325623</v>
      </c>
      <c r="O3086" s="7">
        <f>IF(LEN(TRIM($A3086))=0,0,LEN($A3086)-LEN(SUBSTITUTE($A3086," ",""))+1)</f>
        <v>5</v>
      </c>
      <c r="P3086">
        <f t="shared" si="48"/>
        <v>3411</v>
      </c>
    </row>
    <row r="3087" spans="1:16" ht="16" x14ac:dyDescent="0.2">
      <c r="A3087" s="8" t="s">
        <v>87</v>
      </c>
      <c r="C3087" s="7" t="s">
        <v>4</v>
      </c>
      <c r="K3087" s="7" t="s">
        <v>3353</v>
      </c>
      <c r="L3087" s="9">
        <v>44995</v>
      </c>
      <c r="M3087" s="13">
        <v>0.38260416666666663</v>
      </c>
      <c r="N3087" s="14">
        <v>202000627325623</v>
      </c>
      <c r="P3087" t="str">
        <f t="shared" si="48"/>
        <v/>
      </c>
    </row>
    <row r="3088" spans="1:16" ht="48" x14ac:dyDescent="0.2">
      <c r="A3088" s="8" t="s">
        <v>5</v>
      </c>
      <c r="C3088" s="7" t="s">
        <v>4</v>
      </c>
      <c r="K3088" s="7" t="s">
        <v>3353</v>
      </c>
      <c r="L3088" s="9">
        <v>44995</v>
      </c>
      <c r="M3088" s="13">
        <v>0.38260416666666663</v>
      </c>
      <c r="N3088" s="14">
        <v>202000627325623</v>
      </c>
      <c r="P3088" t="str">
        <f t="shared" si="48"/>
        <v/>
      </c>
    </row>
    <row r="3089" spans="1:16" ht="192" x14ac:dyDescent="0.2">
      <c r="A3089" s="8" t="s">
        <v>110</v>
      </c>
      <c r="C3089" s="7" t="s">
        <v>4</v>
      </c>
      <c r="K3089" s="7" t="s">
        <v>3353</v>
      </c>
      <c r="L3089" s="9">
        <v>44995</v>
      </c>
      <c r="M3089" s="13">
        <v>0.38260416666666663</v>
      </c>
      <c r="N3089" s="14">
        <v>202000627325623</v>
      </c>
      <c r="P3089" t="str">
        <f t="shared" si="48"/>
        <v/>
      </c>
    </row>
    <row r="3090" spans="1:16" ht="16" x14ac:dyDescent="0.2">
      <c r="A3090" s="8" t="s">
        <v>111</v>
      </c>
      <c r="C3090" s="7" t="s">
        <v>2</v>
      </c>
      <c r="D3090" s="7" t="s">
        <v>3405</v>
      </c>
      <c r="E3090" s="7" t="str">
        <f>IF(OR(D3090="", D3090="___"),"", LEFT(D3090,FIND(" &gt;",D3090)-1))</f>
        <v>Failure</v>
      </c>
      <c r="F3090" s="7" t="str">
        <f>IF(OR(E3090="Success",E3090="Qualified Success"),"Current",IF(E3090="Failure",IF(RIGHT(D3090,6)="Future","Future",IF(RIGHT(D3090,10)="Irrelevant","Irrelevant","Current")),""))</f>
        <v>Current</v>
      </c>
      <c r="G3090" s="7" t="str">
        <f>IF(OR(ISBLANK(D3090),D3090="Unclassifiable &gt;"),"",IF(ISNUMBER(SEARCH("Utterance",D3090)),"Utterance",IF(ISNUMBER(SEARCH("Response",D3090)),"Response",IF(ISNUMBER(SEARCH("Interaction",D3090)),"Interaction",IF(ISNUMBER(SEARCH("System",D3090)),"System","")))))</f>
        <v>System</v>
      </c>
      <c r="H3090" s="7" t="str">
        <f>IF(G3090="Utterance", IF(ISNUMBER(SEARCH("Unrecognized",D3090)), "Unrecognized", IF(ISNUMBER(SEARCH("Mismatched",D3090)), "Mismatched", IF(ISNUMBER(SEARCH("False Positive",D3090)), "False Positive", "Irrelevant"))), "")</f>
        <v/>
      </c>
      <c r="I3090" s="7" t="s">
        <v>3444</v>
      </c>
      <c r="J3090" s="7" t="s">
        <v>213</v>
      </c>
      <c r="K3090" s="7" t="s">
        <v>3353</v>
      </c>
      <c r="L3090" s="9">
        <v>44995</v>
      </c>
      <c r="M3090" s="13">
        <v>0.38287037037037036</v>
      </c>
      <c r="N3090" s="14">
        <v>202000627325623</v>
      </c>
      <c r="O3090" s="7">
        <f>IF(LEN(TRIM($A3090))=0,0,LEN($A3090)-LEN(SUBSTITUTE($A3090," ",""))+1)</f>
        <v>3</v>
      </c>
      <c r="P3090">
        <f t="shared" si="48"/>
        <v>168</v>
      </c>
    </row>
    <row r="3091" spans="1:16" ht="16" x14ac:dyDescent="0.2">
      <c r="A3091" s="8" t="s">
        <v>26</v>
      </c>
      <c r="C3091" s="7" t="s">
        <v>4</v>
      </c>
      <c r="K3091" s="7" t="s">
        <v>3353</v>
      </c>
      <c r="L3091" s="9">
        <v>44995</v>
      </c>
      <c r="M3091" s="13">
        <v>0.3835648148148148</v>
      </c>
      <c r="N3091" s="14">
        <v>202000627325623</v>
      </c>
      <c r="P3091" t="str">
        <f t="shared" si="48"/>
        <v/>
      </c>
    </row>
    <row r="3092" spans="1:16" ht="16" x14ac:dyDescent="0.2">
      <c r="A3092" s="8" t="s">
        <v>1</v>
      </c>
      <c r="B3092" s="7" t="s">
        <v>3487</v>
      </c>
      <c r="C3092" s="7" t="s">
        <v>2</v>
      </c>
      <c r="D3092" s="7" t="s">
        <v>3389</v>
      </c>
      <c r="E3092" s="7" t="str">
        <f>IF(OR(D3092="", D3092="___"),"", LEFT(D3092,FIND(" &gt;",D3092)-1))</f>
        <v>Success</v>
      </c>
      <c r="F3092" s="7" t="str">
        <f>IF(OR(E3092="Success",E3092="Qualified Success"),"Current",IF(E3092="Failure",IF(RIGHT(D3092,6)="Future","Future",IF(RIGHT(D3092,10)="Irrelevant","Irrelevant","Current")),""))</f>
        <v>Current</v>
      </c>
      <c r="G3092" s="7" t="str">
        <f>IF(OR(ISBLANK(D3092),D3092="Unclassifiable &gt;"),"",IF(ISNUMBER(SEARCH("Utterance",D3092)),"Utterance",IF(ISNUMBER(SEARCH("Response",D3092)),"Response",IF(ISNUMBER(SEARCH("Interaction",D3092)),"Interaction",IF(ISNUMBER(SEARCH("System",D3092)),"System","")))))</f>
        <v/>
      </c>
      <c r="H3092" s="7" t="str">
        <f>IF(G3092="Utterance", IF(ISNUMBER(SEARCH("Unrecognized",D3092)), "Unrecognized", IF(ISNUMBER(SEARCH("Mismatched",D3092)), "Mismatched", IF(ISNUMBER(SEARCH("False Positive",D3092)), "False Positive", "Irrelevant"))), "")</f>
        <v/>
      </c>
      <c r="I3092" s="7" t="s">
        <v>3484</v>
      </c>
      <c r="J3092" s="7" t="s">
        <v>3445</v>
      </c>
      <c r="K3092" s="7" t="s">
        <v>3353</v>
      </c>
      <c r="L3092" s="9">
        <v>44995</v>
      </c>
      <c r="M3092" s="13">
        <v>0.38384259259259257</v>
      </c>
      <c r="N3092" s="14">
        <v>202000627325623</v>
      </c>
      <c r="O3092" s="7">
        <f>IF(LEN(TRIM($A3092))=0,0,LEN($A3092)-LEN(SUBSTITUTE($A3092," ",""))+1)</f>
        <v>5</v>
      </c>
      <c r="P3092">
        <f t="shared" si="48"/>
        <v>3411</v>
      </c>
    </row>
    <row r="3093" spans="1:16" ht="16" x14ac:dyDescent="0.2">
      <c r="A3093" s="8" t="s">
        <v>87</v>
      </c>
      <c r="C3093" s="7" t="s">
        <v>4</v>
      </c>
      <c r="K3093" s="7" t="s">
        <v>3353</v>
      </c>
      <c r="L3093" s="9">
        <v>44995</v>
      </c>
      <c r="M3093" s="13">
        <v>0.38385416666666666</v>
      </c>
      <c r="N3093" s="14">
        <v>202000627325623</v>
      </c>
      <c r="P3093" t="str">
        <f t="shared" si="48"/>
        <v/>
      </c>
    </row>
    <row r="3094" spans="1:16" ht="48" x14ac:dyDescent="0.2">
      <c r="A3094" s="8" t="s">
        <v>5</v>
      </c>
      <c r="C3094" s="7" t="s">
        <v>4</v>
      </c>
      <c r="K3094" s="7" t="s">
        <v>3353</v>
      </c>
      <c r="L3094" s="9">
        <v>44995</v>
      </c>
      <c r="M3094" s="13">
        <v>0.38385416666666666</v>
      </c>
      <c r="N3094" s="14">
        <v>202000627325623</v>
      </c>
      <c r="P3094" t="str">
        <f t="shared" si="48"/>
        <v/>
      </c>
    </row>
    <row r="3095" spans="1:16" ht="192" x14ac:dyDescent="0.2">
      <c r="A3095" s="8" t="s">
        <v>110</v>
      </c>
      <c r="C3095" s="7" t="s">
        <v>4</v>
      </c>
      <c r="K3095" s="7" t="s">
        <v>3353</v>
      </c>
      <c r="L3095" s="9">
        <v>44995</v>
      </c>
      <c r="M3095" s="13">
        <v>0.38385416666666666</v>
      </c>
      <c r="N3095" s="14">
        <v>202000627325623</v>
      </c>
      <c r="P3095" t="str">
        <f t="shared" si="48"/>
        <v/>
      </c>
    </row>
    <row r="3096" spans="1:16" ht="16" x14ac:dyDescent="0.2">
      <c r="A3096" s="8" t="s">
        <v>493</v>
      </c>
      <c r="C3096" s="7" t="s">
        <v>2</v>
      </c>
      <c r="D3096" s="7" t="s">
        <v>3389</v>
      </c>
      <c r="E3096" s="7" t="str">
        <f>IF(OR(D3096="", D3096="___"),"", LEFT(D3096,FIND(" &gt;",D3096)-1))</f>
        <v>Success</v>
      </c>
      <c r="F3096" s="7" t="str">
        <f>IF(OR(E3096="Success",E3096="Qualified Success"),"Current",IF(E3096="Failure",IF(RIGHT(D3096,6)="Future","Future",IF(RIGHT(D3096,10)="Irrelevant","Irrelevant","Current")),""))</f>
        <v>Current</v>
      </c>
      <c r="G3096" s="7" t="str">
        <f>IF(OR(ISBLANK(D3096),D3096="Unclassifiable &gt;"),"",IF(ISNUMBER(SEARCH("Utterance",D3096)),"Utterance",IF(ISNUMBER(SEARCH("Response",D3096)),"Response",IF(ISNUMBER(SEARCH("Interaction",D3096)),"Interaction",IF(ISNUMBER(SEARCH("System",D3096)),"System","")))))</f>
        <v/>
      </c>
      <c r="H3096" s="7" t="str">
        <f>IF(G3096="Utterance", IF(ISNUMBER(SEARCH("Unrecognized",D3096)), "Unrecognized", IF(ISNUMBER(SEARCH("Mismatched",D3096)), "Mismatched", IF(ISNUMBER(SEARCH("False Positive",D3096)), "False Positive", "Irrelevant"))), "")</f>
        <v/>
      </c>
      <c r="J3096" s="7" t="s">
        <v>3756</v>
      </c>
      <c r="K3096" s="7" t="s">
        <v>3353</v>
      </c>
      <c r="L3096" s="9">
        <v>44995</v>
      </c>
      <c r="M3096" s="13">
        <v>0.38918981481481479</v>
      </c>
      <c r="N3096" s="14">
        <v>204440003497123</v>
      </c>
      <c r="O3096" s="7">
        <f>IF(LEN(TRIM($A3096))=0,0,LEN($A3096)-LEN(SUBSTITUTE($A3096," ",""))+1)</f>
        <v>2</v>
      </c>
      <c r="P3096">
        <f t="shared" si="48"/>
        <v>3411</v>
      </c>
    </row>
    <row r="3097" spans="1:16" ht="144" x14ac:dyDescent="0.2">
      <c r="A3097" s="8" t="s">
        <v>2186</v>
      </c>
      <c r="C3097" s="7" t="s">
        <v>4</v>
      </c>
      <c r="K3097" s="7" t="s">
        <v>3353</v>
      </c>
      <c r="L3097" s="9">
        <v>44995</v>
      </c>
      <c r="M3097" s="13">
        <v>0.38951388888888888</v>
      </c>
      <c r="N3097" s="14">
        <v>204440003497123</v>
      </c>
      <c r="P3097" t="str">
        <f t="shared" si="48"/>
        <v/>
      </c>
    </row>
    <row r="3098" spans="1:16" ht="16" x14ac:dyDescent="0.2">
      <c r="A3098" s="8" t="s">
        <v>1922</v>
      </c>
      <c r="C3098" s="7" t="s">
        <v>2</v>
      </c>
      <c r="D3098" s="7" t="s">
        <v>3389</v>
      </c>
      <c r="E3098" s="7" t="str">
        <f>IF(OR(D3098="", D3098="___"),"", LEFT(D3098,FIND(" &gt;",D3098)-1))</f>
        <v>Success</v>
      </c>
      <c r="F3098" s="7" t="str">
        <f>IF(OR(E3098="Success",E3098="Qualified Success"),"Current",IF(E3098="Failure",IF(RIGHT(D3098,6)="Future","Future",IF(RIGHT(D3098,10)="Irrelevant","Irrelevant","Current")),""))</f>
        <v>Current</v>
      </c>
      <c r="G3098" s="7" t="str">
        <f>IF(OR(ISBLANK(D3098),D3098="Unclassifiable &gt;"),"",IF(ISNUMBER(SEARCH("Utterance",D3098)),"Utterance",IF(ISNUMBER(SEARCH("Response",D3098)),"Response",IF(ISNUMBER(SEARCH("Interaction",D3098)),"Interaction",IF(ISNUMBER(SEARCH("System",D3098)),"System","")))))</f>
        <v/>
      </c>
      <c r="H3098" s="7" t="str">
        <f>IF(G3098="Utterance", IF(ISNUMBER(SEARCH("Unrecognized",D3098)), "Unrecognized", IF(ISNUMBER(SEARCH("Mismatched",D3098)), "Mismatched", IF(ISNUMBER(SEARCH("False Positive",D3098)), "False Positive", "Irrelevant"))), "")</f>
        <v/>
      </c>
      <c r="J3098" s="7" t="s">
        <v>3743</v>
      </c>
      <c r="K3098" s="7" t="s">
        <v>3353</v>
      </c>
      <c r="L3098" s="9">
        <v>44995</v>
      </c>
      <c r="M3098" s="13">
        <v>0.39246527777777779</v>
      </c>
      <c r="N3098" s="14">
        <v>204440003488432</v>
      </c>
      <c r="O3098" s="7">
        <f>IF(LEN(TRIM($A3098))=0,0,LEN($A3098)-LEN(SUBSTITUTE($A3098," ",""))+1)</f>
        <v>6</v>
      </c>
      <c r="P3098">
        <f t="shared" si="48"/>
        <v>3411</v>
      </c>
    </row>
    <row r="3099" spans="1:16" ht="240" x14ac:dyDescent="0.2">
      <c r="A3099" s="8" t="s">
        <v>3591</v>
      </c>
      <c r="C3099" s="7" t="s">
        <v>4</v>
      </c>
      <c r="K3099" s="7" t="s">
        <v>3353</v>
      </c>
      <c r="L3099" s="9">
        <v>44995</v>
      </c>
      <c r="M3099" s="13">
        <v>0.39247685185185183</v>
      </c>
      <c r="N3099" s="14">
        <v>204440003488432</v>
      </c>
      <c r="P3099" t="str">
        <f t="shared" si="48"/>
        <v/>
      </c>
    </row>
    <row r="3100" spans="1:16" ht="16" x14ac:dyDescent="0.2">
      <c r="A3100" s="8" t="s">
        <v>260</v>
      </c>
      <c r="C3100" s="7" t="s">
        <v>2</v>
      </c>
      <c r="D3100" s="7" t="s">
        <v>3389</v>
      </c>
      <c r="E3100" s="7" t="str">
        <f>IF(OR(D3100="", D3100="___"),"", LEFT(D3100,FIND(" &gt;",D3100)-1))</f>
        <v>Success</v>
      </c>
      <c r="F3100" s="7" t="str">
        <f>IF(OR(E3100="Success",E3100="Qualified Success"),"Current",IF(E3100="Failure",IF(RIGHT(D3100,6)="Future","Future",IF(RIGHT(D3100,10)="Irrelevant","Irrelevant","Current")),""))</f>
        <v>Current</v>
      </c>
      <c r="G3100" s="7" t="str">
        <f>IF(OR(ISBLANK(D3100),D3100="Unclassifiable &gt;"),"",IF(ISNUMBER(SEARCH("Utterance",D3100)),"Utterance",IF(ISNUMBER(SEARCH("Response",D3100)),"Response",IF(ISNUMBER(SEARCH("Interaction",D3100)),"Interaction",IF(ISNUMBER(SEARCH("System",D3100)),"System","")))))</f>
        <v/>
      </c>
      <c r="H3100" s="7" t="str">
        <f>IF(G3100="Utterance", IF(ISNUMBER(SEARCH("Unrecognized",D3100)), "Unrecognized", IF(ISNUMBER(SEARCH("Mismatched",D3100)), "Mismatched", IF(ISNUMBER(SEARCH("False Positive",D3100)), "False Positive", "Irrelevant"))), "")</f>
        <v/>
      </c>
      <c r="J3100" s="7" t="s">
        <v>3743</v>
      </c>
      <c r="K3100" s="7" t="s">
        <v>3353</v>
      </c>
      <c r="L3100" s="9">
        <v>44995</v>
      </c>
      <c r="M3100" s="13">
        <v>0.39303240740740741</v>
      </c>
      <c r="N3100" s="14">
        <v>204440003488432</v>
      </c>
      <c r="O3100" s="7">
        <f>IF(LEN(TRIM($A3100))=0,0,LEN($A3100)-LEN(SUBSTITUTE($A3100," ",""))+1)</f>
        <v>6</v>
      </c>
      <c r="P3100">
        <f t="shared" si="48"/>
        <v>3411</v>
      </c>
    </row>
    <row r="3101" spans="1:16" ht="48" x14ac:dyDescent="0.2">
      <c r="A3101" s="8" t="s">
        <v>261</v>
      </c>
      <c r="C3101" s="7" t="s">
        <v>4</v>
      </c>
      <c r="K3101" s="7" t="s">
        <v>3353</v>
      </c>
      <c r="L3101" s="9">
        <v>44995</v>
      </c>
      <c r="M3101" s="13">
        <v>0.39303240740740741</v>
      </c>
      <c r="N3101" s="14">
        <v>204440003488432</v>
      </c>
      <c r="P3101" t="str">
        <f t="shared" si="48"/>
        <v/>
      </c>
    </row>
    <row r="3102" spans="1:16" x14ac:dyDescent="0.2">
      <c r="A3102" s="10">
        <v>45206</v>
      </c>
      <c r="C3102" s="7" t="s">
        <v>2</v>
      </c>
      <c r="D3102" s="17" t="s">
        <v>3389</v>
      </c>
      <c r="E3102" s="7" t="str">
        <f>IF(OR(D3102="", D3102="___"),"", LEFT(D3102,FIND(" &gt;",D3102)-1))</f>
        <v>Success</v>
      </c>
      <c r="F3102" s="7" t="str">
        <f>IF(OR(E3102="Success",E3102="Qualified Success"),"Current",IF(E3102="Failure",IF(RIGHT(D3102,6)="Future","Future",IF(RIGHT(D3102,10)="Irrelevant","Irrelevant","Current")),""))</f>
        <v>Current</v>
      </c>
      <c r="G3102" s="7" t="str">
        <f>IF(OR(ISBLANK(D3102),D3102="Unclassifiable &gt;"),"",IF(ISNUMBER(SEARCH("Utterance",D3102)),"Utterance",IF(ISNUMBER(SEARCH("Response",D3102)),"Response",IF(ISNUMBER(SEARCH("Interaction",D3102)),"Interaction",IF(ISNUMBER(SEARCH("System",D3102)),"System","")))))</f>
        <v/>
      </c>
      <c r="H3102" s="7" t="str">
        <f>IF(G3102="Utterance", IF(ISNUMBER(SEARCH("Unrecognized",D3102)), "Unrecognized", IF(ISNUMBER(SEARCH("Mismatched",D3102)), "Mismatched", IF(ISNUMBER(SEARCH("False Positive",D3102)), "False Positive", "Irrelevant"))), "")</f>
        <v/>
      </c>
      <c r="I3102" s="7" t="s">
        <v>3484</v>
      </c>
      <c r="J3102" s="7" t="s">
        <v>3743</v>
      </c>
      <c r="K3102" s="7" t="s">
        <v>3353</v>
      </c>
      <c r="L3102" s="9">
        <v>44995</v>
      </c>
      <c r="M3102" s="13">
        <v>0.39314814814814819</v>
      </c>
      <c r="N3102" s="14">
        <v>204440003488432</v>
      </c>
      <c r="O3102" s="7">
        <f>IF(LEN(TRIM($A3102))=0,0,LEN($A3102)-LEN(SUBSTITUTE($A3102," ",""))+1)</f>
        <v>1</v>
      </c>
      <c r="P3102">
        <f t="shared" si="48"/>
        <v>3411</v>
      </c>
    </row>
    <row r="3103" spans="1:16" ht="240" x14ac:dyDescent="0.2">
      <c r="A3103" s="8" t="s">
        <v>1923</v>
      </c>
      <c r="C3103" s="7" t="s">
        <v>4</v>
      </c>
      <c r="K3103" s="7" t="s">
        <v>3353</v>
      </c>
      <c r="L3103" s="9">
        <v>44995</v>
      </c>
      <c r="M3103" s="13">
        <v>0.39314814814814819</v>
      </c>
      <c r="N3103" s="14">
        <v>204440003488432</v>
      </c>
      <c r="P3103" t="str">
        <f t="shared" si="48"/>
        <v/>
      </c>
    </row>
    <row r="3104" spans="1:16" ht="16" x14ac:dyDescent="0.2">
      <c r="A3104" s="8" t="s">
        <v>260</v>
      </c>
      <c r="C3104" s="7" t="s">
        <v>2</v>
      </c>
      <c r="D3104" s="7" t="s">
        <v>3389</v>
      </c>
      <c r="E3104" s="7" t="str">
        <f>IF(OR(D3104="", D3104="___"),"", LEFT(D3104,FIND(" &gt;",D3104)-1))</f>
        <v>Success</v>
      </c>
      <c r="F3104" s="7" t="str">
        <f>IF(OR(E3104="Success",E3104="Qualified Success"),"Current",IF(E3104="Failure",IF(RIGHT(D3104,6)="Future","Future",IF(RIGHT(D3104,10)="Irrelevant","Irrelevant","Current")),""))</f>
        <v>Current</v>
      </c>
      <c r="G3104" s="7" t="str">
        <f>IF(OR(ISBLANK(D3104),D3104="Unclassifiable &gt;"),"",IF(ISNUMBER(SEARCH("Utterance",D3104)),"Utterance",IF(ISNUMBER(SEARCH("Response",D3104)),"Response",IF(ISNUMBER(SEARCH("Interaction",D3104)),"Interaction",IF(ISNUMBER(SEARCH("System",D3104)),"System","")))))</f>
        <v/>
      </c>
      <c r="H3104" s="7" t="str">
        <f>IF(G3104="Utterance", IF(ISNUMBER(SEARCH("Unrecognized",D3104)), "Unrecognized", IF(ISNUMBER(SEARCH("Mismatched",D3104)), "Mismatched", IF(ISNUMBER(SEARCH("False Positive",D3104)), "False Positive", "Irrelevant"))), "")</f>
        <v/>
      </c>
      <c r="J3104" s="7" t="s">
        <v>3743</v>
      </c>
      <c r="K3104" s="7" t="s">
        <v>3353</v>
      </c>
      <c r="L3104" s="9">
        <v>44995</v>
      </c>
      <c r="M3104" s="13">
        <v>0.39325231481481482</v>
      </c>
      <c r="N3104" s="14">
        <v>204440003488432</v>
      </c>
      <c r="O3104" s="7">
        <f>IF(LEN(TRIM($A3104))=0,0,LEN($A3104)-LEN(SUBSTITUTE($A3104," ",""))+1)</f>
        <v>6</v>
      </c>
      <c r="P3104">
        <f t="shared" si="48"/>
        <v>3411</v>
      </c>
    </row>
    <row r="3105" spans="1:16" ht="48" x14ac:dyDescent="0.2">
      <c r="A3105" s="8" t="s">
        <v>261</v>
      </c>
      <c r="C3105" s="7" t="s">
        <v>4</v>
      </c>
      <c r="K3105" s="7" t="s">
        <v>3353</v>
      </c>
      <c r="L3105" s="9">
        <v>44995</v>
      </c>
      <c r="M3105" s="13">
        <v>0.39325231481481482</v>
      </c>
      <c r="N3105" s="14">
        <v>204440003488432</v>
      </c>
      <c r="P3105" t="str">
        <f t="shared" si="48"/>
        <v/>
      </c>
    </row>
    <row r="3106" spans="1:16" ht="16" x14ac:dyDescent="0.2">
      <c r="A3106" s="8" t="s">
        <v>1924</v>
      </c>
      <c r="C3106" s="7" t="s">
        <v>2</v>
      </c>
      <c r="D3106" s="7" t="s">
        <v>3389</v>
      </c>
      <c r="E3106" s="7" t="str">
        <f>IF(OR(D3106="", D3106="___"),"", LEFT(D3106,FIND(" &gt;",D3106)-1))</f>
        <v>Success</v>
      </c>
      <c r="F3106" s="7" t="str">
        <f>IF(OR(E3106="Success",E3106="Qualified Success"),"Current",IF(E3106="Failure",IF(RIGHT(D3106,6)="Future","Future",IF(RIGHT(D3106,10)="Irrelevant","Irrelevant","Current")),""))</f>
        <v>Current</v>
      </c>
      <c r="G3106" s="7" t="str">
        <f>IF(OR(ISBLANK(D3106),D3106="Unclassifiable &gt;"),"",IF(ISNUMBER(SEARCH("Utterance",D3106)),"Utterance",IF(ISNUMBER(SEARCH("Response",D3106)),"Response",IF(ISNUMBER(SEARCH("Interaction",D3106)),"Interaction",IF(ISNUMBER(SEARCH("System",D3106)),"System","")))))</f>
        <v/>
      </c>
      <c r="H3106" s="7" t="str">
        <f>IF(G3106="Utterance", IF(ISNUMBER(SEARCH("Unrecognized",D3106)), "Unrecognized", IF(ISNUMBER(SEARCH("Mismatched",D3106)), "Mismatched", IF(ISNUMBER(SEARCH("False Positive",D3106)), "False Positive", "Irrelevant"))), "")</f>
        <v/>
      </c>
      <c r="J3106" s="7" t="s">
        <v>3743</v>
      </c>
      <c r="K3106" s="7" t="s">
        <v>3353</v>
      </c>
      <c r="L3106" s="9">
        <v>44995</v>
      </c>
      <c r="M3106" s="13">
        <v>0.39333333333333331</v>
      </c>
      <c r="N3106" s="14">
        <v>204440003488432</v>
      </c>
      <c r="O3106" s="7">
        <f>IF(LEN(TRIM($A3106))=0,0,LEN($A3106)-LEN(SUBSTITUTE($A3106," ",""))+1)</f>
        <v>1</v>
      </c>
      <c r="P3106">
        <f t="shared" si="48"/>
        <v>3411</v>
      </c>
    </row>
    <row r="3107" spans="1:16" ht="48" x14ac:dyDescent="0.2">
      <c r="A3107" s="8" t="s">
        <v>739</v>
      </c>
      <c r="C3107" s="7" t="s">
        <v>4</v>
      </c>
      <c r="K3107" s="7" t="s">
        <v>3353</v>
      </c>
      <c r="L3107" s="9">
        <v>44995</v>
      </c>
      <c r="M3107" s="13">
        <v>0.39333333333333331</v>
      </c>
      <c r="N3107" s="14">
        <v>204440003488432</v>
      </c>
      <c r="P3107" t="str">
        <f t="shared" si="48"/>
        <v/>
      </c>
    </row>
    <row r="3108" spans="1:16" x14ac:dyDescent="0.2">
      <c r="A3108" s="10">
        <v>45206</v>
      </c>
      <c r="C3108" s="7" t="s">
        <v>2</v>
      </c>
      <c r="D3108" s="17" t="s">
        <v>3389</v>
      </c>
      <c r="E3108" s="7" t="str">
        <f>IF(OR(D3108="", D3108="___"),"", LEFT(D3108,FIND(" &gt;",D3108)-1))</f>
        <v>Success</v>
      </c>
      <c r="F3108" s="7" t="str">
        <f>IF(OR(E3108="Success",E3108="Qualified Success"),"Current",IF(E3108="Failure",IF(RIGHT(D3108,6)="Future","Future",IF(RIGHT(D3108,10)="Irrelevant","Irrelevant","Current")),""))</f>
        <v>Current</v>
      </c>
      <c r="G3108" s="7" t="str">
        <f>IF(OR(ISBLANK(D3108),D3108="Unclassifiable &gt;"),"",IF(ISNUMBER(SEARCH("Utterance",D3108)),"Utterance",IF(ISNUMBER(SEARCH("Response",D3108)),"Response",IF(ISNUMBER(SEARCH("Interaction",D3108)),"Interaction",IF(ISNUMBER(SEARCH("System",D3108)),"System","")))))</f>
        <v/>
      </c>
      <c r="H3108" s="7" t="str">
        <f>IF(G3108="Utterance", IF(ISNUMBER(SEARCH("Unrecognized",D3108)), "Unrecognized", IF(ISNUMBER(SEARCH("Mismatched",D3108)), "Mismatched", IF(ISNUMBER(SEARCH("False Positive",D3108)), "False Positive", "Irrelevant"))), "")</f>
        <v/>
      </c>
      <c r="J3108" s="7" t="s">
        <v>3743</v>
      </c>
      <c r="K3108" s="7" t="s">
        <v>3353</v>
      </c>
      <c r="L3108" s="9">
        <v>44995</v>
      </c>
      <c r="M3108" s="13">
        <v>0.39341435185185186</v>
      </c>
      <c r="N3108" s="14">
        <v>204440003488432</v>
      </c>
      <c r="O3108" s="7">
        <f>IF(LEN(TRIM($A3108))=0,0,LEN($A3108)-LEN(SUBSTITUTE($A3108," ",""))+1)</f>
        <v>1</v>
      </c>
      <c r="P3108">
        <f t="shared" si="48"/>
        <v>3411</v>
      </c>
    </row>
    <row r="3109" spans="1:16" ht="240" x14ac:dyDescent="0.2">
      <c r="A3109" s="8" t="s">
        <v>1923</v>
      </c>
      <c r="C3109" s="7" t="s">
        <v>4</v>
      </c>
      <c r="K3109" s="7" t="s">
        <v>3353</v>
      </c>
      <c r="L3109" s="9">
        <v>44995</v>
      </c>
      <c r="M3109" s="13">
        <v>0.3934259259259259</v>
      </c>
      <c r="N3109" s="14">
        <v>204440003488432</v>
      </c>
      <c r="P3109" t="str">
        <f t="shared" si="48"/>
        <v/>
      </c>
    </row>
    <row r="3110" spans="1:16" x14ac:dyDescent="0.2">
      <c r="A3110" s="10">
        <v>45117</v>
      </c>
      <c r="C3110" s="7" t="s">
        <v>2</v>
      </c>
      <c r="D3110" s="7" t="s">
        <v>3405</v>
      </c>
      <c r="E3110" s="7" t="str">
        <f>IF(OR(D3110="", D3110="___"),"", LEFT(D3110,FIND(" &gt;",D3110)-1))</f>
        <v>Failure</v>
      </c>
      <c r="F3110" s="7" t="str">
        <f>IF(OR(E3110="Success",E3110="Qualified Success"),"Current",IF(E3110="Failure",IF(RIGHT(D3110,6)="Future","Future",IF(RIGHT(D3110,10)="Irrelevant","Irrelevant","Current")),""))</f>
        <v>Current</v>
      </c>
      <c r="G3110" s="7" t="str">
        <f>IF(OR(ISBLANK(D3110),D3110="Unclassifiable &gt;"),"",IF(ISNUMBER(SEARCH("Utterance",D3110)),"Utterance",IF(ISNUMBER(SEARCH("Response",D3110)),"Response",IF(ISNUMBER(SEARCH("Interaction",D3110)),"Interaction",IF(ISNUMBER(SEARCH("System",D3110)),"System","")))))</f>
        <v>System</v>
      </c>
      <c r="H3110" s="7" t="str">
        <f>IF(G3110="Utterance", IF(ISNUMBER(SEARCH("Unrecognized",D3110)), "Unrecognized", IF(ISNUMBER(SEARCH("Mismatched",D3110)), "Mismatched", IF(ISNUMBER(SEARCH("False Positive",D3110)), "False Positive", "Irrelevant"))), "")</f>
        <v/>
      </c>
      <c r="I3110" s="17" t="s">
        <v>152</v>
      </c>
      <c r="J3110" s="7" t="s">
        <v>3743</v>
      </c>
      <c r="K3110" s="7" t="s">
        <v>3353</v>
      </c>
      <c r="L3110" s="9">
        <v>44995</v>
      </c>
      <c r="M3110" s="13">
        <v>0.393587962962963</v>
      </c>
      <c r="N3110" s="14">
        <v>204440003488432</v>
      </c>
      <c r="O3110" s="7">
        <f>IF(LEN(TRIM($A3110))=0,0,LEN($A3110)-LEN(SUBSTITUTE($A3110," ",""))+1)</f>
        <v>1</v>
      </c>
      <c r="P3110">
        <f t="shared" si="48"/>
        <v>168</v>
      </c>
    </row>
    <row r="3111" spans="1:16" ht="16" x14ac:dyDescent="0.2">
      <c r="A3111" s="8" t="s">
        <v>152</v>
      </c>
      <c r="C3111" s="7" t="s">
        <v>4</v>
      </c>
      <c r="I3111" s="17"/>
      <c r="K3111" s="7" t="s">
        <v>3353</v>
      </c>
      <c r="L3111" s="9">
        <v>44995</v>
      </c>
      <c r="M3111" s="13">
        <v>0.393587962962963</v>
      </c>
      <c r="N3111" s="14">
        <v>204440003488432</v>
      </c>
      <c r="P3111" t="str">
        <f t="shared" si="48"/>
        <v/>
      </c>
    </row>
    <row r="3112" spans="1:16" ht="16" x14ac:dyDescent="0.2">
      <c r="A3112" s="8" t="s">
        <v>1925</v>
      </c>
      <c r="C3112" s="7" t="s">
        <v>2</v>
      </c>
      <c r="D3112" s="7" t="s">
        <v>3405</v>
      </c>
      <c r="E3112" s="7" t="str">
        <f>IF(OR(D3112="", D3112="___"),"", LEFT(D3112,FIND(" &gt;",D3112)-1))</f>
        <v>Failure</v>
      </c>
      <c r="F3112" s="7" t="str">
        <f>IF(OR(E3112="Success",E3112="Qualified Success"),"Current",IF(E3112="Failure",IF(RIGHT(D3112,6)="Future","Future",IF(RIGHT(D3112,10)="Irrelevant","Irrelevant","Current")),""))</f>
        <v>Current</v>
      </c>
      <c r="G3112" s="7" t="str">
        <f>IF(OR(ISBLANK(D3112),D3112="Unclassifiable &gt;"),"",IF(ISNUMBER(SEARCH("Utterance",D3112)),"Utterance",IF(ISNUMBER(SEARCH("Response",D3112)),"Response",IF(ISNUMBER(SEARCH("Interaction",D3112)),"Interaction",IF(ISNUMBER(SEARCH("System",D3112)),"System","")))))</f>
        <v>System</v>
      </c>
      <c r="H3112" s="7" t="str">
        <f>IF(G3112="Utterance", IF(ISNUMBER(SEARCH("Unrecognized",D3112)), "Unrecognized", IF(ISNUMBER(SEARCH("Mismatched",D3112)), "Mismatched", IF(ISNUMBER(SEARCH("False Positive",D3112)), "False Positive", "Irrelevant"))), "")</f>
        <v/>
      </c>
      <c r="I3112" s="17" t="s">
        <v>152</v>
      </c>
      <c r="J3112" s="7" t="s">
        <v>3743</v>
      </c>
      <c r="K3112" s="7" t="s">
        <v>3353</v>
      </c>
      <c r="L3112" s="9">
        <v>44995</v>
      </c>
      <c r="M3112" s="13">
        <v>0.39381944444444444</v>
      </c>
      <c r="N3112" s="14">
        <v>204440003488432</v>
      </c>
      <c r="O3112" s="7">
        <f>IF(LEN(TRIM($A3112))=0,0,LEN($A3112)-LEN(SUBSTITUTE($A3112," ",""))+1)</f>
        <v>9</v>
      </c>
      <c r="P3112">
        <f t="shared" si="48"/>
        <v>168</v>
      </c>
    </row>
    <row r="3113" spans="1:16" ht="16" x14ac:dyDescent="0.2">
      <c r="A3113" s="8" t="s">
        <v>152</v>
      </c>
      <c r="C3113" s="7" t="s">
        <v>4</v>
      </c>
      <c r="I3113" s="17"/>
      <c r="K3113" s="7" t="s">
        <v>3353</v>
      </c>
      <c r="L3113" s="9">
        <v>44995</v>
      </c>
      <c r="M3113" s="13">
        <v>0.39381944444444444</v>
      </c>
      <c r="N3113" s="14">
        <v>204440003488432</v>
      </c>
      <c r="P3113" t="str">
        <f t="shared" si="48"/>
        <v/>
      </c>
    </row>
    <row r="3114" spans="1:16" ht="16" x14ac:dyDescent="0.2">
      <c r="A3114" s="8" t="s">
        <v>1926</v>
      </c>
      <c r="C3114" s="7" t="s">
        <v>2</v>
      </c>
      <c r="D3114" s="7" t="s">
        <v>3405</v>
      </c>
      <c r="E3114" s="7" t="str">
        <f>IF(OR(D3114="", D3114="___"),"", LEFT(D3114,FIND(" &gt;",D3114)-1))</f>
        <v>Failure</v>
      </c>
      <c r="F3114" s="7" t="str">
        <f>IF(OR(E3114="Success",E3114="Qualified Success"),"Current",IF(E3114="Failure",IF(RIGHT(D3114,6)="Future","Future",IF(RIGHT(D3114,10)="Irrelevant","Irrelevant","Current")),""))</f>
        <v>Current</v>
      </c>
      <c r="G3114" s="7" t="str">
        <f>IF(OR(ISBLANK(D3114),D3114="Unclassifiable &gt;"),"",IF(ISNUMBER(SEARCH("Utterance",D3114)),"Utterance",IF(ISNUMBER(SEARCH("Response",D3114)),"Response",IF(ISNUMBER(SEARCH("Interaction",D3114)),"Interaction",IF(ISNUMBER(SEARCH("System",D3114)),"System","")))))</f>
        <v>System</v>
      </c>
      <c r="H3114" s="7" t="str">
        <f>IF(G3114="Utterance", IF(ISNUMBER(SEARCH("Unrecognized",D3114)), "Unrecognized", IF(ISNUMBER(SEARCH("Mismatched",D3114)), "Mismatched", IF(ISNUMBER(SEARCH("False Positive",D3114)), "False Positive", "Irrelevant"))), "")</f>
        <v/>
      </c>
      <c r="I3114" s="17" t="s">
        <v>152</v>
      </c>
      <c r="J3114" s="7" t="s">
        <v>3743</v>
      </c>
      <c r="K3114" s="7" t="s">
        <v>3353</v>
      </c>
      <c r="L3114" s="9">
        <v>44995</v>
      </c>
      <c r="M3114" s="13">
        <v>0.39408564814814812</v>
      </c>
      <c r="N3114" s="14">
        <v>204440003488432</v>
      </c>
      <c r="O3114" s="7">
        <f>IF(LEN(TRIM($A3114))=0,0,LEN($A3114)-LEN(SUBSTITUTE($A3114," ",""))+1)</f>
        <v>10</v>
      </c>
      <c r="P3114">
        <f t="shared" si="48"/>
        <v>168</v>
      </c>
    </row>
    <row r="3115" spans="1:16" ht="16" x14ac:dyDescent="0.2">
      <c r="A3115" s="8" t="s">
        <v>152</v>
      </c>
      <c r="C3115" s="7" t="s">
        <v>4</v>
      </c>
      <c r="I3115" s="17"/>
      <c r="K3115" s="7" t="s">
        <v>3353</v>
      </c>
      <c r="L3115" s="9">
        <v>44995</v>
      </c>
      <c r="M3115" s="13">
        <v>0.39408564814814812</v>
      </c>
      <c r="N3115" s="14">
        <v>204440003488432</v>
      </c>
      <c r="P3115" t="str">
        <f t="shared" si="48"/>
        <v/>
      </c>
    </row>
    <row r="3116" spans="1:16" ht="16" x14ac:dyDescent="0.2">
      <c r="A3116" s="8" t="s">
        <v>1927</v>
      </c>
      <c r="C3116" s="7" t="s">
        <v>2</v>
      </c>
      <c r="D3116" s="7" t="s">
        <v>3405</v>
      </c>
      <c r="E3116" s="7" t="str">
        <f>IF(OR(D3116="", D3116="___"),"", LEFT(D3116,FIND(" &gt;",D3116)-1))</f>
        <v>Failure</v>
      </c>
      <c r="F3116" s="7" t="str">
        <f>IF(OR(E3116="Success",E3116="Qualified Success"),"Current",IF(E3116="Failure",IF(RIGHT(D3116,6)="Future","Future",IF(RIGHT(D3116,10)="Irrelevant","Irrelevant","Current")),""))</f>
        <v>Current</v>
      </c>
      <c r="G3116" s="7" t="str">
        <f>IF(OR(ISBLANK(D3116),D3116="Unclassifiable &gt;"),"",IF(ISNUMBER(SEARCH("Utterance",D3116)),"Utterance",IF(ISNUMBER(SEARCH("Response",D3116)),"Response",IF(ISNUMBER(SEARCH("Interaction",D3116)),"Interaction",IF(ISNUMBER(SEARCH("System",D3116)),"System","")))))</f>
        <v>System</v>
      </c>
      <c r="H3116" s="7" t="str">
        <f>IF(G3116="Utterance", IF(ISNUMBER(SEARCH("Unrecognized",D3116)), "Unrecognized", IF(ISNUMBER(SEARCH("Mismatched",D3116)), "Mismatched", IF(ISNUMBER(SEARCH("False Positive",D3116)), "False Positive", "Irrelevant"))), "")</f>
        <v/>
      </c>
      <c r="I3116" s="17" t="s">
        <v>152</v>
      </c>
      <c r="J3116" s="7" t="s">
        <v>3743</v>
      </c>
      <c r="K3116" s="7" t="s">
        <v>3353</v>
      </c>
      <c r="L3116" s="9">
        <v>44995</v>
      </c>
      <c r="M3116" s="13">
        <v>0.3943402777777778</v>
      </c>
      <c r="N3116" s="14">
        <v>204440003488432</v>
      </c>
      <c r="O3116" s="7">
        <f>IF(LEN(TRIM($A3116))=0,0,LEN($A3116)-LEN(SUBSTITUTE($A3116," ",""))+1)</f>
        <v>11</v>
      </c>
      <c r="P3116">
        <f t="shared" si="48"/>
        <v>168</v>
      </c>
    </row>
    <row r="3117" spans="1:16" ht="16" x14ac:dyDescent="0.2">
      <c r="A3117" s="8" t="s">
        <v>152</v>
      </c>
      <c r="C3117" s="7" t="s">
        <v>4</v>
      </c>
      <c r="I3117" s="17"/>
      <c r="K3117" s="7" t="s">
        <v>3353</v>
      </c>
      <c r="L3117" s="9">
        <v>44995</v>
      </c>
      <c r="M3117" s="13">
        <v>0.3943402777777778</v>
      </c>
      <c r="N3117" s="14">
        <v>204440003488432</v>
      </c>
      <c r="P3117" t="str">
        <f t="shared" si="48"/>
        <v/>
      </c>
    </row>
    <row r="3118" spans="1:16" ht="16" x14ac:dyDescent="0.2">
      <c r="A3118" s="8" t="s">
        <v>1928</v>
      </c>
      <c r="C3118" s="7" t="s">
        <v>2</v>
      </c>
      <c r="D3118" s="7" t="s">
        <v>3405</v>
      </c>
      <c r="E3118" s="7" t="str">
        <f>IF(OR(D3118="", D3118="___"),"", LEFT(D3118,FIND(" &gt;",D3118)-1))</f>
        <v>Failure</v>
      </c>
      <c r="F3118" s="7" t="str">
        <f>IF(OR(E3118="Success",E3118="Qualified Success"),"Current",IF(E3118="Failure",IF(RIGHT(D3118,6)="Future","Future",IF(RIGHT(D3118,10)="Irrelevant","Irrelevant","Current")),""))</f>
        <v>Current</v>
      </c>
      <c r="G3118" s="7" t="str">
        <f>IF(OR(ISBLANK(D3118),D3118="Unclassifiable &gt;"),"",IF(ISNUMBER(SEARCH("Utterance",D3118)),"Utterance",IF(ISNUMBER(SEARCH("Response",D3118)),"Response",IF(ISNUMBER(SEARCH("Interaction",D3118)),"Interaction",IF(ISNUMBER(SEARCH("System",D3118)),"System","")))))</f>
        <v>System</v>
      </c>
      <c r="H3118" s="7" t="str">
        <f>IF(G3118="Utterance", IF(ISNUMBER(SEARCH("Unrecognized",D3118)), "Unrecognized", IF(ISNUMBER(SEARCH("Mismatched",D3118)), "Mismatched", IF(ISNUMBER(SEARCH("False Positive",D3118)), "False Positive", "Irrelevant"))), "")</f>
        <v/>
      </c>
      <c r="I3118" s="17" t="s">
        <v>152</v>
      </c>
      <c r="J3118" s="7" t="s">
        <v>3743</v>
      </c>
      <c r="K3118" s="7" t="s">
        <v>3353</v>
      </c>
      <c r="L3118" s="9">
        <v>44995</v>
      </c>
      <c r="M3118" s="13">
        <v>0.39445601851851847</v>
      </c>
      <c r="N3118" s="14">
        <v>204440003488432</v>
      </c>
      <c r="O3118" s="7">
        <f>IF(LEN(TRIM($A3118))=0,0,LEN($A3118)-LEN(SUBSTITUTE($A3118," ",""))+1)</f>
        <v>7</v>
      </c>
      <c r="P3118">
        <f t="shared" si="48"/>
        <v>168</v>
      </c>
    </row>
    <row r="3119" spans="1:16" ht="16" x14ac:dyDescent="0.2">
      <c r="A3119" s="8" t="s">
        <v>152</v>
      </c>
      <c r="C3119" s="7" t="s">
        <v>4</v>
      </c>
      <c r="I3119" s="17"/>
      <c r="K3119" s="7" t="s">
        <v>3353</v>
      </c>
      <c r="L3119" s="9">
        <v>44995</v>
      </c>
      <c r="M3119" s="13">
        <v>0.39445601851851847</v>
      </c>
      <c r="N3119" s="14">
        <v>204440003488432</v>
      </c>
      <c r="P3119" t="str">
        <f t="shared" si="48"/>
        <v/>
      </c>
    </row>
    <row r="3120" spans="1:16" ht="16" x14ac:dyDescent="0.2">
      <c r="A3120" s="8" t="s">
        <v>1121</v>
      </c>
      <c r="C3120" s="7" t="s">
        <v>2</v>
      </c>
      <c r="D3120" s="7" t="s">
        <v>3405</v>
      </c>
      <c r="E3120" s="7" t="str">
        <f>IF(OR(D3120="", D3120="___"),"", LEFT(D3120,FIND(" &gt;",D3120)-1))</f>
        <v>Failure</v>
      </c>
      <c r="F3120" s="7" t="str">
        <f>IF(OR(E3120="Success",E3120="Qualified Success"),"Current",IF(E3120="Failure",IF(RIGHT(D3120,6)="Future","Future",IF(RIGHT(D3120,10)="Irrelevant","Irrelevant","Current")),""))</f>
        <v>Current</v>
      </c>
      <c r="G3120" s="7" t="str">
        <f>IF(OR(ISBLANK(D3120),D3120="Unclassifiable &gt;"),"",IF(ISNUMBER(SEARCH("Utterance",D3120)),"Utterance",IF(ISNUMBER(SEARCH("Response",D3120)),"Response",IF(ISNUMBER(SEARCH("Interaction",D3120)),"Interaction",IF(ISNUMBER(SEARCH("System",D3120)),"System","")))))</f>
        <v>System</v>
      </c>
      <c r="H3120" s="7" t="str">
        <f>IF(G3120="Utterance", IF(ISNUMBER(SEARCH("Unrecognized",D3120)), "Unrecognized", IF(ISNUMBER(SEARCH("Mismatched",D3120)), "Mismatched", IF(ISNUMBER(SEARCH("False Positive",D3120)), "False Positive", "Irrelevant"))), "")</f>
        <v/>
      </c>
      <c r="I3120" s="17" t="s">
        <v>152</v>
      </c>
      <c r="J3120" s="7" t="s">
        <v>3743</v>
      </c>
      <c r="K3120" s="7" t="s">
        <v>3353</v>
      </c>
      <c r="L3120" s="9">
        <v>44995</v>
      </c>
      <c r="M3120" s="13">
        <v>0.39454861111111111</v>
      </c>
      <c r="N3120" s="14">
        <v>204440003488432</v>
      </c>
      <c r="O3120" s="7">
        <f>IF(LEN(TRIM($A3120))=0,0,LEN($A3120)-LEN(SUBSTITUTE($A3120," ",""))+1)</f>
        <v>1</v>
      </c>
      <c r="P3120">
        <f t="shared" si="48"/>
        <v>168</v>
      </c>
    </row>
    <row r="3121" spans="1:16" ht="16" x14ac:dyDescent="0.2">
      <c r="A3121" s="8" t="s">
        <v>152</v>
      </c>
      <c r="C3121" s="7" t="s">
        <v>4</v>
      </c>
      <c r="K3121" s="7" t="s">
        <v>3353</v>
      </c>
      <c r="L3121" s="9">
        <v>44995</v>
      </c>
      <c r="M3121" s="13">
        <v>0.39454861111111111</v>
      </c>
      <c r="N3121" s="14">
        <v>204440003488432</v>
      </c>
      <c r="P3121" t="str">
        <f t="shared" si="48"/>
        <v/>
      </c>
    </row>
    <row r="3122" spans="1:16" ht="16" x14ac:dyDescent="0.2">
      <c r="A3122" s="8" t="s">
        <v>158</v>
      </c>
      <c r="C3122" s="7" t="s">
        <v>2</v>
      </c>
      <c r="D3122" s="7" t="s">
        <v>3389</v>
      </c>
      <c r="E3122" s="7" t="str">
        <f>IF(OR(D3122="", D3122="___"),"", LEFT(D3122,FIND(" &gt;",D3122)-1))</f>
        <v>Success</v>
      </c>
      <c r="F3122" s="7" t="str">
        <f>IF(OR(E3122="Success",E3122="Qualified Success"),"Current",IF(E3122="Failure",IF(RIGHT(D3122,6)="Future","Future",IF(RIGHT(D3122,10)="Irrelevant","Irrelevant","Current")),""))</f>
        <v>Current</v>
      </c>
      <c r="G3122" s="7" t="str">
        <f>IF(OR(ISBLANK(D3122),D3122="Unclassifiable &gt;"),"",IF(ISNUMBER(SEARCH("Utterance",D3122)),"Utterance",IF(ISNUMBER(SEARCH("Response",D3122)),"Response",IF(ISNUMBER(SEARCH("Interaction",D3122)),"Interaction",IF(ISNUMBER(SEARCH("System",D3122)),"System","")))))</f>
        <v/>
      </c>
      <c r="H3122" s="7" t="str">
        <f>IF(G3122="Utterance", IF(ISNUMBER(SEARCH("Unrecognized",D3122)), "Unrecognized", IF(ISNUMBER(SEARCH("Mismatched",D3122)), "Mismatched", IF(ISNUMBER(SEARCH("False Positive",D3122)), "False Positive", "Irrelevant"))), "")</f>
        <v/>
      </c>
      <c r="J3122" s="7" t="s">
        <v>3744</v>
      </c>
      <c r="K3122" s="7" t="s">
        <v>3353</v>
      </c>
      <c r="L3122" s="9">
        <v>44995</v>
      </c>
      <c r="M3122" s="13">
        <v>0.39473379629629629</v>
      </c>
      <c r="N3122" s="14">
        <v>202000627325623</v>
      </c>
      <c r="O3122" s="7">
        <f>IF(LEN(TRIM($A3122))=0,0,LEN($A3122)-LEN(SUBSTITUTE($A3122," ",""))+1)</f>
        <v>4</v>
      </c>
      <c r="P3122">
        <f t="shared" si="48"/>
        <v>3411</v>
      </c>
    </row>
    <row r="3123" spans="1:16" ht="128" x14ac:dyDescent="0.2">
      <c r="A3123" s="8" t="s">
        <v>1839</v>
      </c>
      <c r="C3123" s="7" t="s">
        <v>4</v>
      </c>
      <c r="K3123" s="7" t="s">
        <v>3353</v>
      </c>
      <c r="L3123" s="9">
        <v>44995</v>
      </c>
      <c r="M3123" s="13">
        <v>0.39473379629629629</v>
      </c>
      <c r="N3123" s="14">
        <v>202000627325623</v>
      </c>
      <c r="P3123" t="str">
        <f t="shared" si="48"/>
        <v/>
      </c>
    </row>
    <row r="3124" spans="1:16" ht="16" x14ac:dyDescent="0.2">
      <c r="A3124" s="8" t="s">
        <v>259</v>
      </c>
      <c r="B3124" s="7" t="s">
        <v>3487</v>
      </c>
      <c r="C3124" s="7" t="s">
        <v>2</v>
      </c>
      <c r="D3124" s="7" t="s">
        <v>3389</v>
      </c>
      <c r="E3124" s="7" t="str">
        <f>IF(OR(D3124="", D3124="___"),"", LEFT(D3124,FIND(" &gt;",D3124)-1))</f>
        <v>Success</v>
      </c>
      <c r="F3124" s="7" t="str">
        <f>IF(OR(E3124="Success",E3124="Qualified Success"),"Current",IF(E3124="Failure",IF(RIGHT(D3124,6)="Future","Future",IF(RIGHT(D3124,10)="Irrelevant","Irrelevant","Current")),""))</f>
        <v>Current</v>
      </c>
      <c r="G3124" s="7" t="str">
        <f>IF(OR(ISBLANK(D3124),D3124="Unclassifiable &gt;"),"",IF(ISNUMBER(SEARCH("Utterance",D3124)),"Utterance",IF(ISNUMBER(SEARCH("Response",D3124)),"Response",IF(ISNUMBER(SEARCH("Interaction",D3124)),"Interaction",IF(ISNUMBER(SEARCH("System",D3124)),"System","")))))</f>
        <v/>
      </c>
      <c r="H3124" s="7" t="str">
        <f>IF(G3124="Utterance", IF(ISNUMBER(SEARCH("Unrecognized",D3124)), "Unrecognized", IF(ISNUMBER(SEARCH("Mismatched",D3124)), "Mismatched", IF(ISNUMBER(SEARCH("False Positive",D3124)), "False Positive", "Irrelevant"))), "")</f>
        <v/>
      </c>
      <c r="J3124" s="7" t="s">
        <v>3743</v>
      </c>
      <c r="K3124" s="7" t="s">
        <v>3353</v>
      </c>
      <c r="L3124" s="9">
        <v>44995</v>
      </c>
      <c r="M3124" s="13">
        <v>0.39496527777777773</v>
      </c>
      <c r="N3124" s="14">
        <v>204440003488432</v>
      </c>
      <c r="O3124" s="7">
        <f>IF(LEN(TRIM($A3124))=0,0,LEN($A3124)-LEN(SUBSTITUTE($A3124," ",""))+1)</f>
        <v>4</v>
      </c>
      <c r="P3124">
        <f t="shared" si="48"/>
        <v>3411</v>
      </c>
    </row>
    <row r="3125" spans="1:16" ht="240" x14ac:dyDescent="0.2">
      <c r="A3125" s="8" t="s">
        <v>3591</v>
      </c>
      <c r="C3125" s="7" t="s">
        <v>4</v>
      </c>
      <c r="K3125" s="7" t="s">
        <v>3353</v>
      </c>
      <c r="L3125" s="9">
        <v>44995</v>
      </c>
      <c r="M3125" s="13">
        <v>0.39497685185185188</v>
      </c>
      <c r="N3125" s="14">
        <v>204440003488432</v>
      </c>
      <c r="P3125" t="str">
        <f t="shared" si="48"/>
        <v/>
      </c>
    </row>
    <row r="3126" spans="1:16" ht="16" x14ac:dyDescent="0.2">
      <c r="A3126" s="8" t="s">
        <v>2091</v>
      </c>
      <c r="C3126" s="7" t="s">
        <v>2</v>
      </c>
      <c r="D3126" s="7" t="s">
        <v>3389</v>
      </c>
      <c r="E3126" s="7" t="str">
        <f>IF(OR(D3126="", D3126="___"),"", LEFT(D3126,FIND(" &gt;",D3126)-1))</f>
        <v>Success</v>
      </c>
      <c r="F3126" s="7" t="str">
        <f>IF(OR(E3126="Success",E3126="Qualified Success"),"Current",IF(E3126="Failure",IF(RIGHT(D3126,6)="Future","Future",IF(RIGHT(D3126,10)="Irrelevant","Irrelevant","Current")),""))</f>
        <v>Current</v>
      </c>
      <c r="G3126" s="7" t="str">
        <f>IF(OR(ISBLANK(D3126),D3126="Unclassifiable &gt;"),"",IF(ISNUMBER(SEARCH("Utterance",D3126)),"Utterance",IF(ISNUMBER(SEARCH("Response",D3126)),"Response",IF(ISNUMBER(SEARCH("Interaction",D3126)),"Interaction",IF(ISNUMBER(SEARCH("System",D3126)),"System","")))))</f>
        <v/>
      </c>
      <c r="H3126" s="7" t="str">
        <f>IF(G3126="Utterance", IF(ISNUMBER(SEARCH("Unrecognized",D3126)), "Unrecognized", IF(ISNUMBER(SEARCH("Mismatched",D3126)), "Mismatched", IF(ISNUMBER(SEARCH("False Positive",D3126)), "False Positive", "Irrelevant"))), "")</f>
        <v/>
      </c>
      <c r="J3126" s="7" t="s">
        <v>3742</v>
      </c>
      <c r="K3126" s="7" t="s">
        <v>3353</v>
      </c>
      <c r="L3126" s="9">
        <v>44995</v>
      </c>
      <c r="M3126" s="13">
        <v>0.39511574074074068</v>
      </c>
      <c r="N3126" s="14">
        <v>204440003494047</v>
      </c>
      <c r="O3126" s="7">
        <f>IF(LEN(TRIM($A3126))=0,0,LEN($A3126)-LEN(SUBSTITUTE($A3126," ",""))+1)</f>
        <v>3</v>
      </c>
      <c r="P3126">
        <f t="shared" si="48"/>
        <v>3411</v>
      </c>
    </row>
    <row r="3127" spans="1:16" ht="96" x14ac:dyDescent="0.2">
      <c r="A3127" s="8" t="s">
        <v>461</v>
      </c>
      <c r="C3127" s="7" t="s">
        <v>4</v>
      </c>
      <c r="K3127" s="7" t="s">
        <v>3353</v>
      </c>
      <c r="L3127" s="9">
        <v>44995</v>
      </c>
      <c r="M3127" s="13">
        <v>0.39511574074074068</v>
      </c>
      <c r="N3127" s="14">
        <v>204440003494047</v>
      </c>
      <c r="P3127" t="str">
        <f t="shared" si="48"/>
        <v/>
      </c>
    </row>
    <row r="3128" spans="1:16" ht="16" x14ac:dyDescent="0.2">
      <c r="A3128" s="8" t="s">
        <v>1897</v>
      </c>
      <c r="C3128" s="7" t="s">
        <v>2</v>
      </c>
      <c r="D3128" s="7" t="s">
        <v>3411</v>
      </c>
      <c r="E3128" s="7" t="str">
        <f>IF(OR(D3128="", D3128="___"),"", LEFT(D3128,FIND(" &gt;",D3128)-1))</f>
        <v>Qualified Success</v>
      </c>
      <c r="F3128" s="7" t="str">
        <f>IF(OR(E3128="Success",E3128="Qualified Success"),"Current",IF(E3128="Failure",IF(RIGHT(D3128,6)="Future","Future",IF(RIGHT(D3128,10)="Irrelevant","Irrelevant","Current")),""))</f>
        <v>Current</v>
      </c>
      <c r="G3128" s="7" t="str">
        <f>IF(OR(ISBLANK(D3128),D3128="Unclassifiable &gt;"),"",IF(ISNUMBER(SEARCH("Utterance",D3128)),"Utterance",IF(ISNUMBER(SEARCH("Response",D3128)),"Response",IF(ISNUMBER(SEARCH("Interaction",D3128)),"Interaction",IF(ISNUMBER(SEARCH("System",D3128)),"System","")))))</f>
        <v>Response</v>
      </c>
      <c r="H3128" s="7" t="str">
        <f>IF(G3128="Utterance", IF(ISNUMBER(SEARCH("Unrecognized",D3128)), "Unrecognized", IF(ISNUMBER(SEARCH("Mismatched",D3128)), "Mismatched", IF(ISNUMBER(SEARCH("False Positive",D3128)), "False Positive", "Irrelevant"))), "")</f>
        <v/>
      </c>
      <c r="J3128" s="7" t="s">
        <v>213</v>
      </c>
      <c r="K3128" s="7" t="s">
        <v>3353</v>
      </c>
      <c r="L3128" s="9">
        <v>44995</v>
      </c>
      <c r="M3128" s="13">
        <v>0.39527777777777778</v>
      </c>
      <c r="N3128" s="14">
        <v>202000627325623</v>
      </c>
      <c r="O3128" s="7">
        <f>IF(LEN(TRIM($A3128))=0,0,LEN($A3128)-LEN(SUBSTITUTE($A3128," ",""))+1)</f>
        <v>2</v>
      </c>
      <c r="P3128">
        <f t="shared" si="48"/>
        <v>201</v>
      </c>
    </row>
    <row r="3129" spans="1:16" ht="128" x14ac:dyDescent="0.2">
      <c r="A3129" s="8" t="s">
        <v>1862</v>
      </c>
      <c r="C3129" s="7" t="s">
        <v>4</v>
      </c>
      <c r="K3129" s="7" t="s">
        <v>3353</v>
      </c>
      <c r="L3129" s="9">
        <v>44995</v>
      </c>
      <c r="M3129" s="13">
        <v>0.39527777777777778</v>
      </c>
      <c r="N3129" s="14">
        <v>202000627325623</v>
      </c>
      <c r="P3129" t="str">
        <f t="shared" si="48"/>
        <v/>
      </c>
    </row>
    <row r="3130" spans="1:16" ht="16" x14ac:dyDescent="0.2">
      <c r="A3130" s="8" t="s">
        <v>2090</v>
      </c>
      <c r="C3130" s="7" t="s">
        <v>2</v>
      </c>
      <c r="D3130" s="7" t="s">
        <v>3391</v>
      </c>
      <c r="E3130" s="7" t="str">
        <f>IF(OR(D3130="", D3130="___"),"", LEFT(D3130,FIND(" &gt;",D3130)-1))</f>
        <v>Failure</v>
      </c>
      <c r="F3130" s="7" t="str">
        <f>IF(OR(E3130="Success",E3130="Qualified Success"),"Current",IF(E3130="Failure",IF(RIGHT(D3130,6)="Future","Future",IF(RIGHT(D3130,10)="Irrelevant","Irrelevant","Current")),""))</f>
        <v>Current</v>
      </c>
      <c r="G3130" s="7" t="str">
        <f>IF(OR(ISBLANK(D3130),D3130="Unclassifiable &gt;"),"",IF(ISNUMBER(SEARCH("Utterance",D3130)),"Utterance",IF(ISNUMBER(SEARCH("Response",D3130)),"Response",IF(ISNUMBER(SEARCH("Interaction",D3130)),"Interaction",IF(ISNUMBER(SEARCH("System",D3130)),"System","")))))</f>
        <v>Utterance</v>
      </c>
      <c r="H3130" s="7" t="str">
        <f>IF(G3130="Utterance", IF(ISNUMBER(SEARCH("Unrecognized",D3130)), "Unrecognized", IF(ISNUMBER(SEARCH("Mismatched",D3130)), "Mismatched", IF(ISNUMBER(SEARCH("False Positive",D3130)), "False Positive", "Irrelevant"))), "")</f>
        <v>Mismatched</v>
      </c>
      <c r="J3130" s="7" t="s">
        <v>3743</v>
      </c>
      <c r="K3130" s="7" t="s">
        <v>3353</v>
      </c>
      <c r="L3130" s="9">
        <v>44995</v>
      </c>
      <c r="M3130" s="13">
        <v>0.39541666666666669</v>
      </c>
      <c r="N3130" s="14">
        <v>204440003494047</v>
      </c>
      <c r="O3130" s="7">
        <f>IF(LEN(TRIM($A3130))=0,0,LEN($A3130)-LEN(SUBSTITUTE($A3130," ",""))+1)</f>
        <v>4</v>
      </c>
      <c r="P3130">
        <f t="shared" si="48"/>
        <v>705</v>
      </c>
    </row>
    <row r="3131" spans="1:16" ht="160" x14ac:dyDescent="0.2">
      <c r="A3131" s="8" t="s">
        <v>238</v>
      </c>
      <c r="C3131" s="7" t="s">
        <v>4</v>
      </c>
      <c r="K3131" s="7" t="s">
        <v>3353</v>
      </c>
      <c r="L3131" s="9">
        <v>44995</v>
      </c>
      <c r="M3131" s="13">
        <v>0.39541666666666669</v>
      </c>
      <c r="N3131" s="14">
        <v>204440003494047</v>
      </c>
      <c r="P3131" t="str">
        <f t="shared" si="48"/>
        <v/>
      </c>
    </row>
    <row r="3132" spans="1:16" ht="16" x14ac:dyDescent="0.2">
      <c r="A3132" s="8" t="s">
        <v>158</v>
      </c>
      <c r="C3132" s="7" t="s">
        <v>2</v>
      </c>
      <c r="D3132" s="7" t="s">
        <v>3389</v>
      </c>
      <c r="E3132" s="7" t="str">
        <f>IF(OR(D3132="", D3132="___"),"", LEFT(D3132,FIND(" &gt;",D3132)-1))</f>
        <v>Success</v>
      </c>
      <c r="F3132" s="7" t="str">
        <f>IF(OR(E3132="Success",E3132="Qualified Success"),"Current",IF(E3132="Failure",IF(RIGHT(D3132,6)="Future","Future",IF(RIGHT(D3132,10)="Irrelevant","Irrelevant","Current")),""))</f>
        <v>Current</v>
      </c>
      <c r="G3132" s="7" t="str">
        <f>IF(OR(ISBLANK(D3132),D3132="Unclassifiable &gt;"),"",IF(ISNUMBER(SEARCH("Utterance",D3132)),"Utterance",IF(ISNUMBER(SEARCH("Response",D3132)),"Response",IF(ISNUMBER(SEARCH("Interaction",D3132)),"Interaction",IF(ISNUMBER(SEARCH("System",D3132)),"System","")))))</f>
        <v/>
      </c>
      <c r="H3132" s="7" t="str">
        <f>IF(G3132="Utterance", IF(ISNUMBER(SEARCH("Unrecognized",D3132)), "Unrecognized", IF(ISNUMBER(SEARCH("Mismatched",D3132)), "Mismatched", IF(ISNUMBER(SEARCH("False Positive",D3132)), "False Positive", "Irrelevant"))), "")</f>
        <v/>
      </c>
      <c r="J3132" s="7" t="s">
        <v>3744</v>
      </c>
      <c r="K3132" s="7" t="s">
        <v>3353</v>
      </c>
      <c r="L3132" s="9">
        <v>44995</v>
      </c>
      <c r="M3132" s="13">
        <v>0.4024537037037037</v>
      </c>
      <c r="N3132" s="14">
        <v>513003520403450</v>
      </c>
      <c r="O3132" s="7">
        <f>IF(LEN(TRIM($A3132))=0,0,LEN($A3132)-LEN(SUBSTITUTE($A3132," ",""))+1)</f>
        <v>4</v>
      </c>
      <c r="P3132">
        <f t="shared" si="48"/>
        <v>3411</v>
      </c>
    </row>
    <row r="3133" spans="1:16" ht="128" x14ac:dyDescent="0.2">
      <c r="A3133" s="8" t="s">
        <v>1839</v>
      </c>
      <c r="C3133" s="7" t="s">
        <v>4</v>
      </c>
      <c r="K3133" s="7" t="s">
        <v>3353</v>
      </c>
      <c r="L3133" s="9">
        <v>44995</v>
      </c>
      <c r="M3133" s="13">
        <v>0.4024537037037037</v>
      </c>
      <c r="N3133" s="14">
        <v>513003520403450</v>
      </c>
      <c r="P3133" t="str">
        <f t="shared" si="48"/>
        <v/>
      </c>
    </row>
    <row r="3134" spans="1:16" ht="16" x14ac:dyDescent="0.2">
      <c r="A3134" s="8" t="s">
        <v>753</v>
      </c>
      <c r="C3134" s="7" t="s">
        <v>2</v>
      </c>
      <c r="D3134" s="7" t="s">
        <v>3391</v>
      </c>
      <c r="E3134" s="7" t="str">
        <f>IF(OR(D3134="", D3134="___"),"", LEFT(D3134,FIND(" &gt;",D3134)-1))</f>
        <v>Failure</v>
      </c>
      <c r="F3134" s="7" t="str">
        <f>IF(OR(E3134="Success",E3134="Qualified Success"),"Current",IF(E3134="Failure",IF(RIGHT(D3134,6)="Future","Future",IF(RIGHT(D3134,10)="Irrelevant","Irrelevant","Current")),""))</f>
        <v>Current</v>
      </c>
      <c r="G3134" s="7" t="str">
        <f>IF(OR(ISBLANK(D3134),D3134="Unclassifiable &gt;"),"",IF(ISNUMBER(SEARCH("Utterance",D3134)),"Utterance",IF(ISNUMBER(SEARCH("Response",D3134)),"Response",IF(ISNUMBER(SEARCH("Interaction",D3134)),"Interaction",IF(ISNUMBER(SEARCH("System",D3134)),"System","")))))</f>
        <v>Utterance</v>
      </c>
      <c r="H3134" s="7" t="str">
        <f>IF(G3134="Utterance", IF(ISNUMBER(SEARCH("Unrecognized",D3134)), "Unrecognized", IF(ISNUMBER(SEARCH("Mismatched",D3134)), "Mismatched", IF(ISNUMBER(SEARCH("False Positive",D3134)), "False Positive", "Irrelevant"))), "")</f>
        <v>Mismatched</v>
      </c>
      <c r="J3134" s="7" t="s">
        <v>3741</v>
      </c>
      <c r="K3134" s="7" t="s">
        <v>3353</v>
      </c>
      <c r="L3134" s="9">
        <v>44995</v>
      </c>
      <c r="M3134" s="13">
        <v>0.40304398148148146</v>
      </c>
      <c r="N3134" s="14">
        <v>204440003503201</v>
      </c>
      <c r="O3134" s="7">
        <f>IF(LEN(TRIM($A3134))=0,0,LEN($A3134)-LEN(SUBSTITUTE($A3134," ",""))+1)</f>
        <v>1</v>
      </c>
      <c r="P3134">
        <f t="shared" si="48"/>
        <v>705</v>
      </c>
    </row>
    <row r="3135" spans="1:16" ht="112" x14ac:dyDescent="0.2">
      <c r="A3135" s="8" t="s">
        <v>298</v>
      </c>
      <c r="C3135" s="7" t="s">
        <v>4</v>
      </c>
      <c r="K3135" s="7" t="s">
        <v>3353</v>
      </c>
      <c r="L3135" s="9">
        <v>44995</v>
      </c>
      <c r="M3135" s="13">
        <v>0.40304398148148146</v>
      </c>
      <c r="N3135" s="14">
        <v>204440003503201</v>
      </c>
      <c r="P3135" t="str">
        <f t="shared" si="48"/>
        <v/>
      </c>
    </row>
    <row r="3136" spans="1:16" ht="16" x14ac:dyDescent="0.2">
      <c r="A3136" s="8" t="s">
        <v>2353</v>
      </c>
      <c r="C3136" s="7" t="s">
        <v>2</v>
      </c>
      <c r="D3136" s="7" t="s">
        <v>3389</v>
      </c>
      <c r="E3136" s="7" t="str">
        <f>IF(OR(D3136="", D3136="___"),"", LEFT(D3136,FIND(" &gt;",D3136)-1))</f>
        <v>Success</v>
      </c>
      <c r="F3136" s="7" t="str">
        <f>IF(OR(E3136="Success",E3136="Qualified Success"),"Current",IF(E3136="Failure",IF(RIGHT(D3136,6)="Future","Future",IF(RIGHT(D3136,10)="Irrelevant","Irrelevant","Current")),""))</f>
        <v>Current</v>
      </c>
      <c r="G3136" s="7" t="str">
        <f>IF(OR(ISBLANK(D3136),D3136="Unclassifiable &gt;"),"",IF(ISNUMBER(SEARCH("Utterance",D3136)),"Utterance",IF(ISNUMBER(SEARCH("Response",D3136)),"Response",IF(ISNUMBER(SEARCH("Interaction",D3136)),"Interaction",IF(ISNUMBER(SEARCH("System",D3136)),"System","")))))</f>
        <v/>
      </c>
      <c r="H3136" s="7" t="str">
        <f>IF(G3136="Utterance", IF(ISNUMBER(SEARCH("Unrecognized",D3136)), "Unrecognized", IF(ISNUMBER(SEARCH("Mismatched",D3136)), "Mismatched", IF(ISNUMBER(SEARCH("False Positive",D3136)), "False Positive", "Irrelevant"))), "")</f>
        <v/>
      </c>
      <c r="J3136" s="7" t="s">
        <v>3741</v>
      </c>
      <c r="K3136" s="7" t="s">
        <v>3353</v>
      </c>
      <c r="L3136" s="9">
        <v>44995</v>
      </c>
      <c r="M3136" s="13">
        <v>0.4034490740740741</v>
      </c>
      <c r="N3136" s="14">
        <v>204440003503201</v>
      </c>
      <c r="O3136" s="7">
        <f>IF(LEN(TRIM($A3136))=0,0,LEN($A3136)-LEN(SUBSTITUTE($A3136," ",""))+1)</f>
        <v>2</v>
      </c>
      <c r="P3136">
        <f t="shared" si="48"/>
        <v>3411</v>
      </c>
    </row>
    <row r="3137" spans="1:16" ht="64" x14ac:dyDescent="0.2">
      <c r="A3137" s="8" t="s">
        <v>220</v>
      </c>
      <c r="C3137" s="7" t="s">
        <v>4</v>
      </c>
      <c r="K3137" s="7" t="s">
        <v>3353</v>
      </c>
      <c r="L3137" s="9">
        <v>44995</v>
      </c>
      <c r="M3137" s="13">
        <v>0.4034490740740741</v>
      </c>
      <c r="N3137" s="14">
        <v>204440003503201</v>
      </c>
      <c r="P3137" t="str">
        <f t="shared" si="48"/>
        <v/>
      </c>
    </row>
    <row r="3138" spans="1:16" ht="16" x14ac:dyDescent="0.2">
      <c r="A3138" s="8" t="s">
        <v>158</v>
      </c>
      <c r="C3138" s="7" t="s">
        <v>2</v>
      </c>
      <c r="D3138" s="7" t="s">
        <v>3389</v>
      </c>
      <c r="E3138" s="7" t="str">
        <f>IF(OR(D3138="", D3138="___"),"", LEFT(D3138,FIND(" &gt;",D3138)-1))</f>
        <v>Success</v>
      </c>
      <c r="F3138" s="7" t="str">
        <f>IF(OR(E3138="Success",E3138="Qualified Success"),"Current",IF(E3138="Failure",IF(RIGHT(D3138,6)="Future","Future",IF(RIGHT(D3138,10)="Irrelevant","Irrelevant","Current")),""))</f>
        <v>Current</v>
      </c>
      <c r="G3138" s="7" t="str">
        <f>IF(OR(ISBLANK(D3138),D3138="Unclassifiable &gt;"),"",IF(ISNUMBER(SEARCH("Utterance",D3138)),"Utterance",IF(ISNUMBER(SEARCH("Response",D3138)),"Response",IF(ISNUMBER(SEARCH("Interaction",D3138)),"Interaction",IF(ISNUMBER(SEARCH("System",D3138)),"System","")))))</f>
        <v/>
      </c>
      <c r="H3138" s="7" t="str">
        <f>IF(G3138="Utterance", IF(ISNUMBER(SEARCH("Unrecognized",D3138)), "Unrecognized", IF(ISNUMBER(SEARCH("Mismatched",D3138)), "Mismatched", IF(ISNUMBER(SEARCH("False Positive",D3138)), "False Positive", "Irrelevant"))), "")</f>
        <v/>
      </c>
      <c r="J3138" s="7" t="s">
        <v>3744</v>
      </c>
      <c r="K3138" s="7" t="s">
        <v>3353</v>
      </c>
      <c r="L3138" s="9">
        <v>44995</v>
      </c>
      <c r="M3138" s="13">
        <v>0.40415509259259258</v>
      </c>
      <c r="N3138" s="14">
        <v>204440003541723</v>
      </c>
      <c r="O3138" s="7">
        <f>IF(LEN(TRIM($A3138))=0,0,LEN($A3138)-LEN(SUBSTITUTE($A3138," ",""))+1)</f>
        <v>4</v>
      </c>
      <c r="P3138">
        <f t="shared" si="48"/>
        <v>3411</v>
      </c>
    </row>
    <row r="3139" spans="1:16" ht="128" x14ac:dyDescent="0.2">
      <c r="A3139" s="8" t="s">
        <v>1839</v>
      </c>
      <c r="C3139" s="7" t="s">
        <v>4</v>
      </c>
      <c r="K3139" s="7" t="s">
        <v>3353</v>
      </c>
      <c r="L3139" s="9">
        <v>44995</v>
      </c>
      <c r="M3139" s="13">
        <v>0.40415509259259258</v>
      </c>
      <c r="N3139" s="14">
        <v>204440003541723</v>
      </c>
      <c r="P3139" t="str">
        <f t="shared" ref="P3139:P3202" si="49">IF(D3139="", "", COUNTIF($D$1:$D$12000, D3139))</f>
        <v/>
      </c>
    </row>
    <row r="3140" spans="1:16" ht="16" x14ac:dyDescent="0.2">
      <c r="A3140" s="8" t="s">
        <v>260</v>
      </c>
      <c r="C3140" s="7" t="s">
        <v>2</v>
      </c>
      <c r="D3140" s="7" t="s">
        <v>3389</v>
      </c>
      <c r="E3140" s="7" t="str">
        <f>IF(OR(D3140="", D3140="___"),"", LEFT(D3140,FIND(" &gt;",D3140)-1))</f>
        <v>Success</v>
      </c>
      <c r="F3140" s="7" t="str">
        <f>IF(OR(E3140="Success",E3140="Qualified Success"),"Current",IF(E3140="Failure",IF(RIGHT(D3140,6)="Future","Future",IF(RIGHT(D3140,10)="Irrelevant","Irrelevant","Current")),""))</f>
        <v>Current</v>
      </c>
      <c r="G3140" s="7" t="str">
        <f>IF(OR(ISBLANK(D3140),D3140="Unclassifiable &gt;"),"",IF(ISNUMBER(SEARCH("Utterance",D3140)),"Utterance",IF(ISNUMBER(SEARCH("Response",D3140)),"Response",IF(ISNUMBER(SEARCH("Interaction",D3140)),"Interaction",IF(ISNUMBER(SEARCH("System",D3140)),"System","")))))</f>
        <v/>
      </c>
      <c r="H3140" s="7" t="str">
        <f>IF(G3140="Utterance", IF(ISNUMBER(SEARCH("Unrecognized",D3140)), "Unrecognized", IF(ISNUMBER(SEARCH("Mismatched",D3140)), "Mismatched", IF(ISNUMBER(SEARCH("False Positive",D3140)), "False Positive", "Irrelevant"))), "")</f>
        <v/>
      </c>
      <c r="J3140" s="7" t="s">
        <v>3743</v>
      </c>
      <c r="K3140" s="7" t="s">
        <v>3353</v>
      </c>
      <c r="L3140" s="9">
        <v>44995</v>
      </c>
      <c r="M3140" s="13">
        <v>0.40844907407407405</v>
      </c>
      <c r="N3140" s="14">
        <v>204440003488432</v>
      </c>
      <c r="O3140" s="7">
        <f>IF(LEN(TRIM($A3140))=0,0,LEN($A3140)-LEN(SUBSTITUTE($A3140," ",""))+1)</f>
        <v>6</v>
      </c>
      <c r="P3140">
        <f t="shared" si="49"/>
        <v>3411</v>
      </c>
    </row>
    <row r="3141" spans="1:16" ht="48" x14ac:dyDescent="0.2">
      <c r="A3141" s="8" t="s">
        <v>261</v>
      </c>
      <c r="C3141" s="7" t="s">
        <v>4</v>
      </c>
      <c r="K3141" s="7" t="s">
        <v>3353</v>
      </c>
      <c r="L3141" s="9">
        <v>44995</v>
      </c>
      <c r="M3141" s="13">
        <v>0.40844907407407405</v>
      </c>
      <c r="N3141" s="14">
        <v>204440003488432</v>
      </c>
      <c r="P3141" t="str">
        <f t="shared" si="49"/>
        <v/>
      </c>
    </row>
    <row r="3142" spans="1:16" x14ac:dyDescent="0.2">
      <c r="A3142" s="10">
        <v>45209</v>
      </c>
      <c r="C3142" s="7" t="s">
        <v>2</v>
      </c>
      <c r="D3142" s="7" t="s">
        <v>3389</v>
      </c>
      <c r="E3142" s="7" t="str">
        <f>IF(OR(D3142="", D3142="___"),"", LEFT(D3142,FIND(" &gt;",D3142)-1))</f>
        <v>Success</v>
      </c>
      <c r="F3142" s="7" t="str">
        <f>IF(OR(E3142="Success",E3142="Qualified Success"),"Current",IF(E3142="Failure",IF(RIGHT(D3142,6)="Future","Future",IF(RIGHT(D3142,10)="Irrelevant","Irrelevant","Current")),""))</f>
        <v>Current</v>
      </c>
      <c r="G3142" s="7" t="str">
        <f>IF(OR(ISBLANK(D3142),D3142="Unclassifiable &gt;"),"",IF(ISNUMBER(SEARCH("Utterance",D3142)),"Utterance",IF(ISNUMBER(SEARCH("Response",D3142)),"Response",IF(ISNUMBER(SEARCH("Interaction",D3142)),"Interaction",IF(ISNUMBER(SEARCH("System",D3142)),"System","")))))</f>
        <v/>
      </c>
      <c r="H3142" s="7" t="str">
        <f>IF(G3142="Utterance", IF(ISNUMBER(SEARCH("Unrecognized",D3142)), "Unrecognized", IF(ISNUMBER(SEARCH("Mismatched",D3142)), "Mismatched", IF(ISNUMBER(SEARCH("False Positive",D3142)), "False Positive", "Irrelevant"))), "")</f>
        <v/>
      </c>
      <c r="J3142" s="7" t="s">
        <v>3743</v>
      </c>
      <c r="K3142" s="7" t="s">
        <v>3353</v>
      </c>
      <c r="L3142" s="9">
        <v>44995</v>
      </c>
      <c r="M3142" s="13">
        <v>0.40858796296296296</v>
      </c>
      <c r="N3142" s="14">
        <v>204440003488432</v>
      </c>
      <c r="O3142" s="7">
        <f>IF(LEN(TRIM($A3142))=0,0,LEN($A3142)-LEN(SUBSTITUTE($A3142," ",""))+1)</f>
        <v>1</v>
      </c>
      <c r="P3142">
        <f t="shared" si="49"/>
        <v>3411</v>
      </c>
    </row>
    <row r="3143" spans="1:16" ht="240" x14ac:dyDescent="0.2">
      <c r="A3143" s="8" t="s">
        <v>1921</v>
      </c>
      <c r="C3143" s="7" t="s">
        <v>4</v>
      </c>
      <c r="K3143" s="7" t="s">
        <v>3353</v>
      </c>
      <c r="L3143" s="9">
        <v>44995</v>
      </c>
      <c r="M3143" s="13">
        <v>0.40861111111111109</v>
      </c>
      <c r="N3143" s="14">
        <v>204440003488432</v>
      </c>
      <c r="P3143" t="str">
        <f t="shared" si="49"/>
        <v/>
      </c>
    </row>
    <row r="3144" spans="1:16" ht="16" x14ac:dyDescent="0.2">
      <c r="A3144" s="8" t="s">
        <v>158</v>
      </c>
      <c r="C3144" s="7" t="s">
        <v>2</v>
      </c>
      <c r="D3144" s="7" t="s">
        <v>3389</v>
      </c>
      <c r="E3144" s="7" t="str">
        <f>IF(OR(D3144="", D3144="___"),"", LEFT(D3144,FIND(" &gt;",D3144)-1))</f>
        <v>Success</v>
      </c>
      <c r="F3144" s="7" t="str">
        <f>IF(OR(E3144="Success",E3144="Qualified Success"),"Current",IF(E3144="Failure",IF(RIGHT(D3144,6)="Future","Future",IF(RIGHT(D3144,10)="Irrelevant","Irrelevant","Current")),""))</f>
        <v>Current</v>
      </c>
      <c r="G3144" s="7" t="str">
        <f>IF(OR(ISBLANK(D3144),D3144="Unclassifiable &gt;"),"",IF(ISNUMBER(SEARCH("Utterance",D3144)),"Utterance",IF(ISNUMBER(SEARCH("Response",D3144)),"Response",IF(ISNUMBER(SEARCH("Interaction",D3144)),"Interaction",IF(ISNUMBER(SEARCH("System",D3144)),"System","")))))</f>
        <v/>
      </c>
      <c r="H3144" s="7" t="str">
        <f>IF(G3144="Utterance", IF(ISNUMBER(SEARCH("Unrecognized",D3144)), "Unrecognized", IF(ISNUMBER(SEARCH("Mismatched",D3144)), "Mismatched", IF(ISNUMBER(SEARCH("False Positive",D3144)), "False Positive", "Irrelevant"))), "")</f>
        <v/>
      </c>
      <c r="J3144" s="7" t="s">
        <v>3744</v>
      </c>
      <c r="K3144" s="7" t="s">
        <v>3353</v>
      </c>
      <c r="L3144" s="9">
        <v>44995</v>
      </c>
      <c r="M3144" s="13">
        <v>0.41047453703703707</v>
      </c>
      <c r="N3144" s="14">
        <v>202000493329807</v>
      </c>
      <c r="O3144" s="7">
        <f>IF(LEN(TRIM($A3144))=0,0,LEN($A3144)-LEN(SUBSTITUTE($A3144," ",""))+1)</f>
        <v>4</v>
      </c>
      <c r="P3144">
        <f t="shared" si="49"/>
        <v>3411</v>
      </c>
    </row>
    <row r="3145" spans="1:16" ht="128" x14ac:dyDescent="0.2">
      <c r="A3145" s="8" t="s">
        <v>1839</v>
      </c>
      <c r="C3145" s="7" t="s">
        <v>4</v>
      </c>
      <c r="K3145" s="7" t="s">
        <v>3353</v>
      </c>
      <c r="L3145" s="9">
        <v>44995</v>
      </c>
      <c r="M3145" s="13">
        <v>0.41047453703703707</v>
      </c>
      <c r="N3145" s="14">
        <v>202000493329807</v>
      </c>
      <c r="P3145" t="str">
        <f t="shared" si="49"/>
        <v/>
      </c>
    </row>
    <row r="3146" spans="1:16" ht="32" x14ac:dyDescent="0.2">
      <c r="A3146" s="8" t="s">
        <v>2220</v>
      </c>
      <c r="C3146" s="7" t="s">
        <v>2</v>
      </c>
      <c r="D3146" s="7" t="s">
        <v>3400</v>
      </c>
      <c r="E3146" s="7" t="str">
        <f>IF(OR(D3146="", D3146="___"),"", LEFT(D3146,FIND(" &gt;",D3146)-1))</f>
        <v>Failure</v>
      </c>
      <c r="F3146" s="7" t="str">
        <f>IF(OR(E3146="Success",E3146="Qualified Success"),"Current",IF(E3146="Failure",IF(RIGHT(D3146,6)="Future","Future",IF(RIGHT(D3146,10)="Irrelevant","Irrelevant","Current")),""))</f>
        <v>Current</v>
      </c>
      <c r="G3146" s="7" t="str">
        <f>IF(OR(ISBLANK(D3146),D3146="Unclassifiable &gt;"),"",IF(ISNUMBER(SEARCH("Utterance",D3146)),"Utterance",IF(ISNUMBER(SEARCH("Response",D3146)),"Response",IF(ISNUMBER(SEARCH("Interaction",D3146)),"Interaction",IF(ISNUMBER(SEARCH("System",D3146)),"System","")))))</f>
        <v>Interaction</v>
      </c>
      <c r="H3146" s="7" t="str">
        <f>IF(G3146="Utterance", IF(ISNUMBER(SEARCH("Unrecognized",D3146)), "Unrecognized", IF(ISNUMBER(SEARCH("Mismatched",D3146)), "Mismatched", IF(ISNUMBER(SEARCH("False Positive",D3146)), "False Positive", "Irrelevant"))), "")</f>
        <v/>
      </c>
      <c r="J3146" s="7" t="s">
        <v>3741</v>
      </c>
      <c r="K3146" s="7" t="s">
        <v>3353</v>
      </c>
      <c r="L3146" s="9">
        <v>44995</v>
      </c>
      <c r="M3146" s="13">
        <v>0.41246527777777775</v>
      </c>
      <c r="N3146" s="14">
        <v>204440003498288</v>
      </c>
      <c r="O3146" s="7">
        <f>IF(LEN(TRIM($A3146))=0,0,LEN($A3146)-LEN(SUBSTITUTE($A3146," ",""))+1)</f>
        <v>48</v>
      </c>
      <c r="P3146">
        <f t="shared" si="49"/>
        <v>412</v>
      </c>
    </row>
    <row r="3147" spans="1:16" ht="64" x14ac:dyDescent="0.2">
      <c r="A3147" s="8" t="s">
        <v>2165</v>
      </c>
      <c r="C3147" s="7" t="s">
        <v>4</v>
      </c>
      <c r="K3147" s="7" t="s">
        <v>3353</v>
      </c>
      <c r="L3147" s="9">
        <v>44995</v>
      </c>
      <c r="M3147" s="13">
        <v>0.41246527777777775</v>
      </c>
      <c r="N3147" s="14">
        <v>204440003498288</v>
      </c>
      <c r="P3147" t="str">
        <f t="shared" si="49"/>
        <v/>
      </c>
    </row>
    <row r="3148" spans="1:16" ht="16" x14ac:dyDescent="0.2">
      <c r="A3148" s="8" t="s">
        <v>2219</v>
      </c>
      <c r="C3148" s="7" t="s">
        <v>2</v>
      </c>
      <c r="D3148" s="7" t="s">
        <v>3391</v>
      </c>
      <c r="E3148" s="7" t="str">
        <f>IF(OR(D3148="", D3148="___"),"", LEFT(D3148,FIND(" &gt;",D3148)-1))</f>
        <v>Failure</v>
      </c>
      <c r="F3148" s="7" t="str">
        <f>IF(OR(E3148="Success",E3148="Qualified Success"),"Current",IF(E3148="Failure",IF(RIGHT(D3148,6)="Future","Future",IF(RIGHT(D3148,10)="Irrelevant","Irrelevant","Current")),""))</f>
        <v>Current</v>
      </c>
      <c r="G3148" s="7" t="str">
        <f>IF(OR(ISBLANK(D3148),D3148="Unclassifiable &gt;"),"",IF(ISNUMBER(SEARCH("Utterance",D3148)),"Utterance",IF(ISNUMBER(SEARCH("Response",D3148)),"Response",IF(ISNUMBER(SEARCH("Interaction",D3148)),"Interaction",IF(ISNUMBER(SEARCH("System",D3148)),"System","")))))</f>
        <v>Utterance</v>
      </c>
      <c r="H3148" s="7" t="str">
        <f>IF(G3148="Utterance", IF(ISNUMBER(SEARCH("Unrecognized",D3148)), "Unrecognized", IF(ISNUMBER(SEARCH("Mismatched",D3148)), "Mismatched", IF(ISNUMBER(SEARCH("False Positive",D3148)), "False Positive", "Irrelevant"))), "")</f>
        <v>Mismatched</v>
      </c>
      <c r="J3148" s="7" t="s">
        <v>3754</v>
      </c>
      <c r="K3148" s="7" t="s">
        <v>3353</v>
      </c>
      <c r="L3148" s="9">
        <v>44995</v>
      </c>
      <c r="M3148" s="13">
        <v>0.4130092592592593</v>
      </c>
      <c r="N3148" s="14">
        <v>204440003498288</v>
      </c>
      <c r="O3148" s="7">
        <f>IF(LEN(TRIM($A3148))=0,0,LEN($A3148)-LEN(SUBSTITUTE($A3148," ",""))+1)</f>
        <v>9</v>
      </c>
      <c r="P3148">
        <f t="shared" si="49"/>
        <v>705</v>
      </c>
    </row>
    <row r="3149" spans="1:16" ht="16" x14ac:dyDescent="0.2">
      <c r="A3149" s="8" t="s">
        <v>294</v>
      </c>
      <c r="C3149" s="7" t="s">
        <v>4</v>
      </c>
      <c r="K3149" s="7" t="s">
        <v>3353</v>
      </c>
      <c r="L3149" s="9">
        <v>44995</v>
      </c>
      <c r="M3149" s="13">
        <v>0.4130092592592593</v>
      </c>
      <c r="N3149" s="14">
        <v>204440003498288</v>
      </c>
      <c r="P3149" t="str">
        <f t="shared" si="49"/>
        <v/>
      </c>
    </row>
    <row r="3150" spans="1:16" ht="16" x14ac:dyDescent="0.2">
      <c r="A3150" s="8" t="s">
        <v>158</v>
      </c>
      <c r="C3150" s="7" t="s">
        <v>2</v>
      </c>
      <c r="D3150" s="7" t="s">
        <v>3389</v>
      </c>
      <c r="E3150" s="7" t="str">
        <f>IF(OR(D3150="", D3150="___"),"", LEFT(D3150,FIND(" &gt;",D3150)-1))</f>
        <v>Success</v>
      </c>
      <c r="F3150" s="7" t="str">
        <f>IF(OR(E3150="Success",E3150="Qualified Success"),"Current",IF(E3150="Failure",IF(RIGHT(D3150,6)="Future","Future",IF(RIGHT(D3150,10)="Irrelevant","Irrelevant","Current")),""))</f>
        <v>Current</v>
      </c>
      <c r="G3150" s="7" t="str">
        <f>IF(OR(ISBLANK(D3150),D3150="Unclassifiable &gt;"),"",IF(ISNUMBER(SEARCH("Utterance",D3150)),"Utterance",IF(ISNUMBER(SEARCH("Response",D3150)),"Response",IF(ISNUMBER(SEARCH("Interaction",D3150)),"Interaction",IF(ISNUMBER(SEARCH("System",D3150)),"System","")))))</f>
        <v/>
      </c>
      <c r="H3150" s="7" t="str">
        <f>IF(G3150="Utterance", IF(ISNUMBER(SEARCH("Unrecognized",D3150)), "Unrecognized", IF(ISNUMBER(SEARCH("Mismatched",D3150)), "Mismatched", IF(ISNUMBER(SEARCH("False Positive",D3150)), "False Positive", "Irrelevant"))), "")</f>
        <v/>
      </c>
      <c r="J3150" s="7" t="s">
        <v>3744</v>
      </c>
      <c r="K3150" s="7" t="s">
        <v>3353</v>
      </c>
      <c r="L3150" s="9">
        <v>44995</v>
      </c>
      <c r="M3150" s="13">
        <v>0.41386574074074073</v>
      </c>
      <c r="N3150" s="14">
        <v>204440003498288</v>
      </c>
      <c r="O3150" s="7">
        <f>IF(LEN(TRIM($A3150))=0,0,LEN($A3150)-LEN(SUBSTITUTE($A3150," ",""))+1)</f>
        <v>4</v>
      </c>
      <c r="P3150">
        <f t="shared" si="49"/>
        <v>3411</v>
      </c>
    </row>
    <row r="3151" spans="1:16" ht="128" x14ac:dyDescent="0.2">
      <c r="A3151" s="8" t="s">
        <v>1839</v>
      </c>
      <c r="C3151" s="7" t="s">
        <v>4</v>
      </c>
      <c r="K3151" s="7" t="s">
        <v>3353</v>
      </c>
      <c r="L3151" s="9">
        <v>44995</v>
      </c>
      <c r="M3151" s="13">
        <v>0.41386574074074073</v>
      </c>
      <c r="N3151" s="14">
        <v>204440003498288</v>
      </c>
      <c r="P3151" t="str">
        <f t="shared" si="49"/>
        <v/>
      </c>
    </row>
    <row r="3152" spans="1:16" ht="16" x14ac:dyDescent="0.2">
      <c r="A3152" s="8" t="s">
        <v>158</v>
      </c>
      <c r="C3152" s="7" t="s">
        <v>2</v>
      </c>
      <c r="D3152" s="7" t="s">
        <v>3389</v>
      </c>
      <c r="E3152" s="7" t="str">
        <f>IF(OR(D3152="", D3152="___"),"", LEFT(D3152,FIND(" &gt;",D3152)-1))</f>
        <v>Success</v>
      </c>
      <c r="F3152" s="7" t="str">
        <f>IF(OR(E3152="Success",E3152="Qualified Success"),"Current",IF(E3152="Failure",IF(RIGHT(D3152,6)="Future","Future",IF(RIGHT(D3152,10)="Irrelevant","Irrelevant","Current")),""))</f>
        <v>Current</v>
      </c>
      <c r="G3152" s="7" t="str">
        <f>IF(OR(ISBLANK(D3152),D3152="Unclassifiable &gt;"),"",IF(ISNUMBER(SEARCH("Utterance",D3152)),"Utterance",IF(ISNUMBER(SEARCH("Response",D3152)),"Response",IF(ISNUMBER(SEARCH("Interaction",D3152)),"Interaction",IF(ISNUMBER(SEARCH("System",D3152)),"System","")))))</f>
        <v/>
      </c>
      <c r="H3152" s="7" t="str">
        <f>IF(G3152="Utterance", IF(ISNUMBER(SEARCH("Unrecognized",D3152)), "Unrecognized", IF(ISNUMBER(SEARCH("Mismatched",D3152)), "Mismatched", IF(ISNUMBER(SEARCH("False Positive",D3152)), "False Positive", "Irrelevant"))), "")</f>
        <v/>
      </c>
      <c r="J3152" s="7" t="s">
        <v>3744</v>
      </c>
      <c r="K3152" s="7" t="s">
        <v>3353</v>
      </c>
      <c r="L3152" s="9">
        <v>44995</v>
      </c>
      <c r="M3152" s="13">
        <v>0.41875000000000001</v>
      </c>
      <c r="N3152" s="14">
        <v>513003333858138</v>
      </c>
      <c r="O3152" s="7">
        <f>IF(LEN(TRIM($A3152))=0,0,LEN($A3152)-LEN(SUBSTITUTE($A3152," ",""))+1)</f>
        <v>4</v>
      </c>
      <c r="P3152">
        <f t="shared" si="49"/>
        <v>3411</v>
      </c>
    </row>
    <row r="3153" spans="1:16" ht="128" x14ac:dyDescent="0.2">
      <c r="A3153" s="8" t="s">
        <v>1839</v>
      </c>
      <c r="C3153" s="7" t="s">
        <v>4</v>
      </c>
      <c r="K3153" s="7" t="s">
        <v>3353</v>
      </c>
      <c r="L3153" s="9">
        <v>44995</v>
      </c>
      <c r="M3153" s="13">
        <v>0.41875000000000001</v>
      </c>
      <c r="N3153" s="14">
        <v>513003333858138</v>
      </c>
      <c r="P3153" t="str">
        <f t="shared" si="49"/>
        <v/>
      </c>
    </row>
    <row r="3154" spans="1:16" ht="16" x14ac:dyDescent="0.2">
      <c r="A3154" s="8" t="s">
        <v>302</v>
      </c>
      <c r="B3154" s="7" t="s">
        <v>3487</v>
      </c>
      <c r="C3154" s="7" t="s">
        <v>2</v>
      </c>
      <c r="D3154" s="7" t="s">
        <v>3389</v>
      </c>
      <c r="E3154" s="7" t="str">
        <f>IF(OR(D3154="", D3154="___"),"", LEFT(D3154,FIND(" &gt;",D3154)-1))</f>
        <v>Success</v>
      </c>
      <c r="F3154" s="7" t="str">
        <f>IF(OR(E3154="Success",E3154="Qualified Success"),"Current",IF(E3154="Failure",IF(RIGHT(D3154,6)="Future","Future",IF(RIGHT(D3154,10)="Irrelevant","Irrelevant","Current")),""))</f>
        <v>Current</v>
      </c>
      <c r="G3154" s="7" t="str">
        <f>IF(OR(ISBLANK(D3154),D3154="Unclassifiable &gt;"),"",IF(ISNUMBER(SEARCH("Utterance",D3154)),"Utterance",IF(ISNUMBER(SEARCH("Response",D3154)),"Response",IF(ISNUMBER(SEARCH("Interaction",D3154)),"Interaction",IF(ISNUMBER(SEARCH("System",D3154)),"System","")))))</f>
        <v/>
      </c>
      <c r="H3154" s="7" t="str">
        <f>IF(G3154="Utterance", IF(ISNUMBER(SEARCH("Unrecognized",D3154)), "Unrecognized", IF(ISNUMBER(SEARCH("Mismatched",D3154)), "Mismatched", IF(ISNUMBER(SEARCH("False Positive",D3154)), "False Positive", "Irrelevant"))), "")</f>
        <v/>
      </c>
      <c r="J3154" s="7" t="s">
        <v>3428</v>
      </c>
      <c r="K3154" s="7" t="s">
        <v>3353</v>
      </c>
      <c r="L3154" s="9">
        <v>44995</v>
      </c>
      <c r="M3154" s="13">
        <v>0.42010416666666667</v>
      </c>
      <c r="N3154" s="14">
        <v>204440003495282</v>
      </c>
      <c r="O3154" s="7">
        <f>IF(LEN(TRIM($A3154))=0,0,LEN($A3154)-LEN(SUBSTITUTE($A3154," ",""))+1)</f>
        <v>3</v>
      </c>
      <c r="P3154">
        <f t="shared" si="49"/>
        <v>3411</v>
      </c>
    </row>
    <row r="3155" spans="1:16" ht="64" x14ac:dyDescent="0.2">
      <c r="A3155" s="8" t="s">
        <v>220</v>
      </c>
      <c r="C3155" s="7" t="s">
        <v>4</v>
      </c>
      <c r="K3155" s="7" t="s">
        <v>3353</v>
      </c>
      <c r="L3155" s="9">
        <v>44995</v>
      </c>
      <c r="M3155" s="13">
        <v>0.42010416666666667</v>
      </c>
      <c r="N3155" s="14">
        <v>204440003495282</v>
      </c>
      <c r="P3155" t="str">
        <f t="shared" si="49"/>
        <v/>
      </c>
    </row>
    <row r="3156" spans="1:16" ht="16" x14ac:dyDescent="0.2">
      <c r="A3156" s="8" t="s">
        <v>212</v>
      </c>
      <c r="C3156" s="7" t="s">
        <v>2</v>
      </c>
      <c r="D3156" s="7" t="s">
        <v>3391</v>
      </c>
      <c r="E3156" s="7" t="str">
        <f>IF(OR(D3156="", D3156="___"),"", LEFT(D3156,FIND(" &gt;",D3156)-1))</f>
        <v>Failure</v>
      </c>
      <c r="F3156" s="7" t="str">
        <f>IF(OR(E3156="Success",E3156="Qualified Success"),"Current",IF(E3156="Failure",IF(RIGHT(D3156,6)="Future","Future",IF(RIGHT(D3156,10)="Irrelevant","Irrelevant","Current")),""))</f>
        <v>Current</v>
      </c>
      <c r="G3156" s="7" t="str">
        <f>IF(OR(ISBLANK(D3156),D3156="Unclassifiable &gt;"),"",IF(ISNUMBER(SEARCH("Utterance",D3156)),"Utterance",IF(ISNUMBER(SEARCH("Response",D3156)),"Response",IF(ISNUMBER(SEARCH("Interaction",D3156)),"Interaction",IF(ISNUMBER(SEARCH("System",D3156)),"System","")))))</f>
        <v>Utterance</v>
      </c>
      <c r="H3156" s="7" t="str">
        <f>IF(G3156="Utterance", IF(ISNUMBER(SEARCH("Unrecognized",D3156)), "Unrecognized", IF(ISNUMBER(SEARCH("Mismatched",D3156)), "Mismatched", IF(ISNUMBER(SEARCH("False Positive",D3156)), "False Positive", "Irrelevant"))), "")</f>
        <v>Mismatched</v>
      </c>
      <c r="J3156" s="7" t="s">
        <v>3742</v>
      </c>
      <c r="K3156" s="7" t="s">
        <v>3353</v>
      </c>
      <c r="L3156" s="9">
        <v>44995</v>
      </c>
      <c r="M3156" s="13">
        <v>0.42114583333333333</v>
      </c>
      <c r="N3156" s="14">
        <v>204440003495115</v>
      </c>
      <c r="O3156" s="7">
        <f>IF(LEN(TRIM($A3156))=0,0,LEN($A3156)-LEN(SUBSTITUTE($A3156," ",""))+1)</f>
        <v>1</v>
      </c>
      <c r="P3156">
        <f t="shared" si="49"/>
        <v>705</v>
      </c>
    </row>
    <row r="3157" spans="1:16" ht="144" x14ac:dyDescent="0.2">
      <c r="A3157" s="8" t="s">
        <v>247</v>
      </c>
      <c r="C3157" s="7" t="s">
        <v>4</v>
      </c>
      <c r="K3157" s="7" t="s">
        <v>3353</v>
      </c>
      <c r="L3157" s="9">
        <v>44995</v>
      </c>
      <c r="M3157" s="13">
        <v>0.42114583333333333</v>
      </c>
      <c r="N3157" s="14">
        <v>204440003495115</v>
      </c>
      <c r="P3157" t="str">
        <f t="shared" si="49"/>
        <v/>
      </c>
    </row>
    <row r="3158" spans="1:16" ht="16" x14ac:dyDescent="0.2">
      <c r="A3158" s="8" t="s">
        <v>2390</v>
      </c>
      <c r="C3158" s="7" t="s">
        <v>2</v>
      </c>
      <c r="D3158" s="7" t="s">
        <v>3389</v>
      </c>
      <c r="E3158" s="7" t="str">
        <f>IF(OR(D3158="", D3158="___"),"", LEFT(D3158,FIND(" &gt;",D3158)-1))</f>
        <v>Success</v>
      </c>
      <c r="F3158" s="7" t="str">
        <f>IF(OR(E3158="Success",E3158="Qualified Success"),"Current",IF(E3158="Failure",IF(RIGHT(D3158,6)="Future","Future",IF(RIGHT(D3158,10)="Irrelevant","Irrelevant","Current")),""))</f>
        <v>Current</v>
      </c>
      <c r="G3158" s="7" t="str">
        <f>IF(OR(ISBLANK(D3158),D3158="Unclassifiable &gt;"),"",IF(ISNUMBER(SEARCH("Utterance",D3158)),"Utterance",IF(ISNUMBER(SEARCH("Response",D3158)),"Response",IF(ISNUMBER(SEARCH("Interaction",D3158)),"Interaction",IF(ISNUMBER(SEARCH("System",D3158)),"System","")))))</f>
        <v/>
      </c>
      <c r="H3158" s="7" t="str">
        <f>IF(G3158="Utterance", IF(ISNUMBER(SEARCH("Unrecognized",D3158)), "Unrecognized", IF(ISNUMBER(SEARCH("Mismatched",D3158)), "Mismatched", IF(ISNUMBER(SEARCH("False Positive",D3158)), "False Positive", "Irrelevant"))), "")</f>
        <v/>
      </c>
      <c r="J3158" s="7" t="s">
        <v>3741</v>
      </c>
      <c r="K3158" s="7" t="s">
        <v>3353</v>
      </c>
      <c r="L3158" s="9">
        <v>44995</v>
      </c>
      <c r="M3158" s="13">
        <v>0.42171296296296296</v>
      </c>
      <c r="N3158" s="14">
        <v>204440003504319</v>
      </c>
      <c r="O3158" s="7">
        <f>IF(LEN(TRIM($A3158))=0,0,LEN($A3158)-LEN(SUBSTITUTE($A3158," ",""))+1)</f>
        <v>5</v>
      </c>
      <c r="P3158">
        <f t="shared" si="49"/>
        <v>3411</v>
      </c>
    </row>
    <row r="3159" spans="1:16" ht="144" x14ac:dyDescent="0.2">
      <c r="A3159" s="8" t="s">
        <v>250</v>
      </c>
      <c r="C3159" s="7" t="s">
        <v>4</v>
      </c>
      <c r="K3159" s="7" t="s">
        <v>3353</v>
      </c>
      <c r="L3159" s="9">
        <v>44995</v>
      </c>
      <c r="M3159" s="13">
        <v>0.42173611111111109</v>
      </c>
      <c r="N3159" s="14">
        <v>204440003504319</v>
      </c>
      <c r="P3159" t="str">
        <f t="shared" si="49"/>
        <v/>
      </c>
    </row>
    <row r="3160" spans="1:16" ht="16" x14ac:dyDescent="0.2">
      <c r="A3160" s="8" t="s">
        <v>311</v>
      </c>
      <c r="C3160" s="7" t="s">
        <v>2</v>
      </c>
      <c r="D3160" s="7" t="s">
        <v>3391</v>
      </c>
      <c r="E3160" s="7" t="str">
        <f>IF(OR(D3160="", D3160="___"),"", LEFT(D3160,FIND(" &gt;",D3160)-1))</f>
        <v>Failure</v>
      </c>
      <c r="F3160" s="7" t="str">
        <f>IF(OR(E3160="Success",E3160="Qualified Success"),"Current",IF(E3160="Failure",IF(RIGHT(D3160,6)="Future","Future",IF(RIGHT(D3160,10)="Irrelevant","Irrelevant","Current")),""))</f>
        <v>Current</v>
      </c>
      <c r="G3160" s="7" t="str">
        <f>IF(OR(ISBLANK(D3160),D3160="Unclassifiable &gt;"),"",IF(ISNUMBER(SEARCH("Utterance",D3160)),"Utterance",IF(ISNUMBER(SEARCH("Response",D3160)),"Response",IF(ISNUMBER(SEARCH("Interaction",D3160)),"Interaction",IF(ISNUMBER(SEARCH("System",D3160)),"System","")))))</f>
        <v>Utterance</v>
      </c>
      <c r="H3160" s="7" t="str">
        <f>IF(G3160="Utterance", IF(ISNUMBER(SEARCH("Unrecognized",D3160)), "Unrecognized", IF(ISNUMBER(SEARCH("Mismatched",D3160)), "Mismatched", IF(ISNUMBER(SEARCH("False Positive",D3160)), "False Positive", "Irrelevant"))), "")</f>
        <v>Mismatched</v>
      </c>
      <c r="J3160" s="7" t="s">
        <v>3743</v>
      </c>
      <c r="K3160" s="7" t="s">
        <v>3353</v>
      </c>
      <c r="L3160" s="9">
        <v>44995</v>
      </c>
      <c r="M3160" s="13">
        <v>0.42195601851851849</v>
      </c>
      <c r="N3160" s="14">
        <v>204440003504319</v>
      </c>
      <c r="O3160" s="7">
        <f>IF(LEN(TRIM($A3160))=0,0,LEN($A3160)-LEN(SUBSTITUTE($A3160," ",""))+1)</f>
        <v>4</v>
      </c>
      <c r="P3160">
        <f t="shared" si="49"/>
        <v>705</v>
      </c>
    </row>
    <row r="3161" spans="1:16" ht="32" x14ac:dyDescent="0.2">
      <c r="A3161" s="8" t="s">
        <v>312</v>
      </c>
      <c r="C3161" s="7" t="s">
        <v>4</v>
      </c>
      <c r="K3161" s="7" t="s">
        <v>3353</v>
      </c>
      <c r="L3161" s="9">
        <v>44995</v>
      </c>
      <c r="M3161" s="13">
        <v>0.42195601851851849</v>
      </c>
      <c r="N3161" s="14">
        <v>204440003504319</v>
      </c>
      <c r="P3161" t="str">
        <f t="shared" si="49"/>
        <v/>
      </c>
    </row>
    <row r="3162" spans="1:16" ht="16" x14ac:dyDescent="0.2">
      <c r="A3162" s="8" t="s">
        <v>2376</v>
      </c>
      <c r="C3162" s="7" t="s">
        <v>2</v>
      </c>
      <c r="D3162" s="7" t="s">
        <v>3391</v>
      </c>
      <c r="E3162" s="7" t="str">
        <f>IF(OR(D3162="", D3162="___"),"", LEFT(D3162,FIND(" &gt;",D3162)-1))</f>
        <v>Failure</v>
      </c>
      <c r="F3162" s="7" t="str">
        <f>IF(OR(E3162="Success",E3162="Qualified Success"),"Current",IF(E3162="Failure",IF(RIGHT(D3162,6)="Future","Future",IF(RIGHT(D3162,10)="Irrelevant","Irrelevant","Current")),""))</f>
        <v>Current</v>
      </c>
      <c r="G3162" s="7" t="str">
        <f>IF(OR(ISBLANK(D3162),D3162="Unclassifiable &gt;"),"",IF(ISNUMBER(SEARCH("Utterance",D3162)),"Utterance",IF(ISNUMBER(SEARCH("Response",D3162)),"Response",IF(ISNUMBER(SEARCH("Interaction",D3162)),"Interaction",IF(ISNUMBER(SEARCH("System",D3162)),"System","")))))</f>
        <v>Utterance</v>
      </c>
      <c r="H3162" s="7" t="str">
        <f>IF(G3162="Utterance", IF(ISNUMBER(SEARCH("Unrecognized",D3162)), "Unrecognized", IF(ISNUMBER(SEARCH("Mismatched",D3162)), "Mismatched", IF(ISNUMBER(SEARCH("False Positive",D3162)), "False Positive", "Irrelevant"))), "")</f>
        <v>Mismatched</v>
      </c>
      <c r="J3162" s="7" t="s">
        <v>3741</v>
      </c>
      <c r="K3162" s="7" t="s">
        <v>3353</v>
      </c>
      <c r="L3162" s="9">
        <v>44995</v>
      </c>
      <c r="M3162" s="13">
        <v>0.42208333333333337</v>
      </c>
      <c r="N3162" s="14">
        <v>204440003504319</v>
      </c>
      <c r="O3162" s="7">
        <f>IF(LEN(TRIM($A3162))=0,0,LEN($A3162)-LEN(SUBSTITUTE($A3162," ",""))+1)</f>
        <v>2</v>
      </c>
      <c r="P3162">
        <f t="shared" si="49"/>
        <v>705</v>
      </c>
    </row>
    <row r="3163" spans="1:16" ht="64" x14ac:dyDescent="0.2">
      <c r="A3163" s="8" t="s">
        <v>327</v>
      </c>
      <c r="C3163" s="7" t="s">
        <v>4</v>
      </c>
      <c r="K3163" s="7" t="s">
        <v>3353</v>
      </c>
      <c r="L3163" s="9">
        <v>44995</v>
      </c>
      <c r="M3163" s="13">
        <v>0.42208333333333337</v>
      </c>
      <c r="N3163" s="14">
        <v>204440003504319</v>
      </c>
      <c r="P3163" t="str">
        <f t="shared" si="49"/>
        <v/>
      </c>
    </row>
    <row r="3164" spans="1:16" ht="16" x14ac:dyDescent="0.2">
      <c r="A3164" s="8" t="s">
        <v>2868</v>
      </c>
      <c r="C3164" s="7" t="s">
        <v>2</v>
      </c>
      <c r="D3164" s="7" t="s">
        <v>3391</v>
      </c>
      <c r="E3164" s="7" t="str">
        <f>IF(OR(D3164="", D3164="___"),"", LEFT(D3164,FIND(" &gt;",D3164)-1))</f>
        <v>Failure</v>
      </c>
      <c r="F3164" s="7" t="str">
        <f>IF(OR(E3164="Success",E3164="Qualified Success"),"Current",IF(E3164="Failure",IF(RIGHT(D3164,6)="Future","Future",IF(RIGHT(D3164,10)="Irrelevant","Irrelevant","Current")),""))</f>
        <v>Current</v>
      </c>
      <c r="G3164" s="7" t="str">
        <f>IF(OR(ISBLANK(D3164),D3164="Unclassifiable &gt;"),"",IF(ISNUMBER(SEARCH("Utterance",D3164)),"Utterance",IF(ISNUMBER(SEARCH("Response",D3164)),"Response",IF(ISNUMBER(SEARCH("Interaction",D3164)),"Interaction",IF(ISNUMBER(SEARCH("System",D3164)),"System","")))))</f>
        <v>Utterance</v>
      </c>
      <c r="H3164" s="7" t="str">
        <f>IF(G3164="Utterance", IF(ISNUMBER(SEARCH("Unrecognized",D3164)), "Unrecognized", IF(ISNUMBER(SEARCH("Mismatched",D3164)), "Mismatched", IF(ISNUMBER(SEARCH("False Positive",D3164)), "False Positive", "Irrelevant"))), "")</f>
        <v>Mismatched</v>
      </c>
      <c r="J3164" s="7" t="s">
        <v>3756</v>
      </c>
      <c r="K3164" s="7" t="s">
        <v>3353</v>
      </c>
      <c r="L3164" s="9">
        <v>44995</v>
      </c>
      <c r="M3164" s="13">
        <v>0.43180555555555555</v>
      </c>
      <c r="N3164" s="14">
        <v>202000351735572</v>
      </c>
      <c r="O3164" s="7">
        <f>IF(LEN(TRIM($A3164))=0,0,LEN($A3164)-LEN(SUBSTITUTE($A3164," ",""))+1)</f>
        <v>1</v>
      </c>
      <c r="P3164">
        <f t="shared" si="49"/>
        <v>705</v>
      </c>
    </row>
    <row r="3165" spans="1:16" ht="16" x14ac:dyDescent="0.2">
      <c r="A3165" s="8" t="s">
        <v>354</v>
      </c>
      <c r="C3165" s="7" t="s">
        <v>4</v>
      </c>
      <c r="K3165" s="7" t="s">
        <v>3353</v>
      </c>
      <c r="L3165" s="9">
        <v>44995</v>
      </c>
      <c r="M3165" s="13">
        <v>0.43180555555555555</v>
      </c>
      <c r="N3165" s="14">
        <v>202000351735572</v>
      </c>
      <c r="P3165" t="str">
        <f t="shared" si="49"/>
        <v/>
      </c>
    </row>
    <row r="3166" spans="1:16" ht="16" x14ac:dyDescent="0.2">
      <c r="A3166" s="8" t="s">
        <v>500</v>
      </c>
      <c r="C3166" s="7" t="s">
        <v>2</v>
      </c>
      <c r="D3166" s="7" t="s">
        <v>3389</v>
      </c>
      <c r="E3166" s="7" t="str">
        <f>IF(OR(D3166="", D3166="___"),"", LEFT(D3166,FIND(" &gt;",D3166)-1))</f>
        <v>Success</v>
      </c>
      <c r="F3166" s="7" t="str">
        <f>IF(OR(E3166="Success",E3166="Qualified Success"),"Current",IF(E3166="Failure",IF(RIGHT(D3166,6)="Future","Future",IF(RIGHT(D3166,10)="Irrelevant","Irrelevant","Current")),""))</f>
        <v>Current</v>
      </c>
      <c r="G3166" s="7" t="str">
        <f>IF(OR(ISBLANK(D3166),D3166="Unclassifiable &gt;"),"",IF(ISNUMBER(SEARCH("Utterance",D3166)),"Utterance",IF(ISNUMBER(SEARCH("Response",D3166)),"Response",IF(ISNUMBER(SEARCH("Interaction",D3166)),"Interaction",IF(ISNUMBER(SEARCH("System",D3166)),"System","")))))</f>
        <v/>
      </c>
      <c r="H3166" s="7" t="str">
        <f>IF(G3166="Utterance", IF(ISNUMBER(SEARCH("Unrecognized",D3166)), "Unrecognized", IF(ISNUMBER(SEARCH("Mismatched",D3166)), "Mismatched", IF(ISNUMBER(SEARCH("False Positive",D3166)), "False Positive", "Irrelevant"))), "")</f>
        <v/>
      </c>
      <c r="J3166" s="7" t="s">
        <v>3748</v>
      </c>
      <c r="K3166" s="7" t="s">
        <v>3353</v>
      </c>
      <c r="L3166" s="9">
        <v>44995</v>
      </c>
      <c r="M3166" s="13">
        <v>0.43190972222222218</v>
      </c>
      <c r="N3166" s="14">
        <v>202000351735572</v>
      </c>
      <c r="O3166" s="7">
        <f>IF(LEN(TRIM($A3166))=0,0,LEN($A3166)-LEN(SUBSTITUTE($A3166," ",""))+1)</f>
        <v>1</v>
      </c>
      <c r="P3166">
        <f t="shared" si="49"/>
        <v>3411</v>
      </c>
    </row>
    <row r="3167" spans="1:16" ht="112" x14ac:dyDescent="0.2">
      <c r="A3167" s="8" t="s">
        <v>321</v>
      </c>
      <c r="C3167" s="7" t="s">
        <v>4</v>
      </c>
      <c r="K3167" s="7" t="s">
        <v>3353</v>
      </c>
      <c r="L3167" s="9">
        <v>44995</v>
      </c>
      <c r="M3167" s="13">
        <v>0.43190972222222218</v>
      </c>
      <c r="N3167" s="14">
        <v>202000351735572</v>
      </c>
      <c r="P3167" t="str">
        <f t="shared" si="49"/>
        <v/>
      </c>
    </row>
    <row r="3168" spans="1:16" ht="16" x14ac:dyDescent="0.2">
      <c r="A3168" s="8" t="s">
        <v>2412</v>
      </c>
      <c r="C3168" s="7" t="s">
        <v>2</v>
      </c>
      <c r="D3168" s="7" t="s">
        <v>3389</v>
      </c>
      <c r="E3168" s="7" t="str">
        <f>IF(OR(D3168="", D3168="___"),"", LEFT(D3168,FIND(" &gt;",D3168)-1))</f>
        <v>Success</v>
      </c>
      <c r="F3168" s="7" t="str">
        <f>IF(OR(E3168="Success",E3168="Qualified Success"),"Current",IF(E3168="Failure",IF(RIGHT(D3168,6)="Future","Future",IF(RIGHT(D3168,10)="Irrelevant","Irrelevant","Current")),""))</f>
        <v>Current</v>
      </c>
      <c r="G3168" s="7" t="str">
        <f>IF(OR(ISBLANK(D3168),D3168="Unclassifiable &gt;"),"",IF(ISNUMBER(SEARCH("Utterance",D3168)),"Utterance",IF(ISNUMBER(SEARCH("Response",D3168)),"Response",IF(ISNUMBER(SEARCH("Interaction",D3168)),"Interaction",IF(ISNUMBER(SEARCH("System",D3168)),"System","")))))</f>
        <v/>
      </c>
      <c r="H3168" s="7" t="str">
        <f>IF(G3168="Utterance", IF(ISNUMBER(SEARCH("Unrecognized",D3168)), "Unrecognized", IF(ISNUMBER(SEARCH("Mismatched",D3168)), "Mismatched", IF(ISNUMBER(SEARCH("False Positive",D3168)), "False Positive", "Irrelevant"))), "")</f>
        <v/>
      </c>
      <c r="J3168" s="7" t="s">
        <v>3755</v>
      </c>
      <c r="K3168" s="7" t="s">
        <v>3353</v>
      </c>
      <c r="L3168" s="9">
        <v>44995</v>
      </c>
      <c r="M3168" s="13">
        <v>0.43656249999999996</v>
      </c>
      <c r="N3168" s="14">
        <v>204440003505503</v>
      </c>
      <c r="O3168" s="7">
        <f>IF(LEN(TRIM($A3168))=0,0,LEN($A3168)-LEN(SUBSTITUTE($A3168," ",""))+1)</f>
        <v>2</v>
      </c>
      <c r="P3168">
        <f t="shared" si="49"/>
        <v>3411</v>
      </c>
    </row>
    <row r="3169" spans="1:16" ht="144" x14ac:dyDescent="0.2">
      <c r="A3169" s="8" t="s">
        <v>2413</v>
      </c>
      <c r="C3169" s="7" t="s">
        <v>4</v>
      </c>
      <c r="K3169" s="7" t="s">
        <v>3353</v>
      </c>
      <c r="L3169" s="9">
        <v>44995</v>
      </c>
      <c r="M3169" s="13">
        <v>0.43660879629629629</v>
      </c>
      <c r="N3169" s="14">
        <v>204440003505503</v>
      </c>
      <c r="P3169" t="str">
        <f t="shared" si="49"/>
        <v/>
      </c>
    </row>
    <row r="3170" spans="1:16" ht="16" x14ac:dyDescent="0.2">
      <c r="A3170" s="8" t="s">
        <v>223</v>
      </c>
      <c r="B3170" s="7" t="s">
        <v>3487</v>
      </c>
      <c r="C3170" s="7" t="s">
        <v>2</v>
      </c>
      <c r="D3170" s="7" t="s">
        <v>3389</v>
      </c>
      <c r="E3170" s="7" t="str">
        <f>IF(OR(D3170="", D3170="___"),"", LEFT(D3170,FIND(" &gt;",D3170)-1))</f>
        <v>Success</v>
      </c>
      <c r="F3170" s="7" t="str">
        <f>IF(OR(E3170="Success",E3170="Qualified Success"),"Current",IF(E3170="Failure",IF(RIGHT(D3170,6)="Future","Future",IF(RIGHT(D3170,10)="Irrelevant","Irrelevant","Current")),""))</f>
        <v>Current</v>
      </c>
      <c r="G3170" s="7" t="str">
        <f>IF(OR(ISBLANK(D3170),D3170="Unclassifiable &gt;"),"",IF(ISNUMBER(SEARCH("Utterance",D3170)),"Utterance",IF(ISNUMBER(SEARCH("Response",D3170)),"Response",IF(ISNUMBER(SEARCH("Interaction",D3170)),"Interaction",IF(ISNUMBER(SEARCH("System",D3170)),"System","")))))</f>
        <v/>
      </c>
      <c r="H3170" s="7" t="str">
        <f>IF(G3170="Utterance", IF(ISNUMBER(SEARCH("Unrecognized",D3170)), "Unrecognized", IF(ISNUMBER(SEARCH("Mismatched",D3170)), "Mismatched", IF(ISNUMBER(SEARCH("False Positive",D3170)), "False Positive", "Irrelevant"))), "")</f>
        <v/>
      </c>
      <c r="J3170" s="7" t="s">
        <v>3744</v>
      </c>
      <c r="K3170" s="7" t="s">
        <v>3353</v>
      </c>
      <c r="L3170" s="9">
        <v>44995</v>
      </c>
      <c r="M3170" s="13">
        <v>0.43769675925925927</v>
      </c>
      <c r="N3170" s="14">
        <v>204440003541163</v>
      </c>
      <c r="O3170" s="7">
        <f>IF(LEN(TRIM($A3170))=0,0,LEN($A3170)-LEN(SUBSTITUTE($A3170," ",""))+1)</f>
        <v>3</v>
      </c>
      <c r="P3170">
        <f t="shared" si="49"/>
        <v>3411</v>
      </c>
    </row>
    <row r="3171" spans="1:16" ht="128" x14ac:dyDescent="0.2">
      <c r="A3171" s="8" t="s">
        <v>1839</v>
      </c>
      <c r="C3171" s="7" t="s">
        <v>4</v>
      </c>
      <c r="K3171" s="7" t="s">
        <v>3353</v>
      </c>
      <c r="L3171" s="9">
        <v>44995</v>
      </c>
      <c r="M3171" s="13">
        <v>0.43770833333333337</v>
      </c>
      <c r="N3171" s="14">
        <v>204440003541163</v>
      </c>
      <c r="P3171" t="str">
        <f t="shared" si="49"/>
        <v/>
      </c>
    </row>
    <row r="3172" spans="1:16" ht="16" x14ac:dyDescent="0.2">
      <c r="A3172" s="8" t="s">
        <v>158</v>
      </c>
      <c r="C3172" s="7" t="s">
        <v>2</v>
      </c>
      <c r="D3172" s="7" t="s">
        <v>3389</v>
      </c>
      <c r="E3172" s="7" t="str">
        <f>IF(OR(D3172="", D3172="___"),"", LEFT(D3172,FIND(" &gt;",D3172)-1))</f>
        <v>Success</v>
      </c>
      <c r="F3172" s="7" t="str">
        <f>IF(OR(E3172="Success",E3172="Qualified Success"),"Current",IF(E3172="Failure",IF(RIGHT(D3172,6)="Future","Future",IF(RIGHT(D3172,10)="Irrelevant","Irrelevant","Current")),""))</f>
        <v>Current</v>
      </c>
      <c r="G3172" s="7" t="str">
        <f>IF(OR(ISBLANK(D3172),D3172="Unclassifiable &gt;"),"",IF(ISNUMBER(SEARCH("Utterance",D3172)),"Utterance",IF(ISNUMBER(SEARCH("Response",D3172)),"Response",IF(ISNUMBER(SEARCH("Interaction",D3172)),"Interaction",IF(ISNUMBER(SEARCH("System",D3172)),"System","")))))</f>
        <v/>
      </c>
      <c r="H3172" s="7" t="str">
        <f>IF(G3172="Utterance", IF(ISNUMBER(SEARCH("Unrecognized",D3172)), "Unrecognized", IF(ISNUMBER(SEARCH("Mismatched",D3172)), "Mismatched", IF(ISNUMBER(SEARCH("False Positive",D3172)), "False Positive", "Irrelevant"))), "")</f>
        <v/>
      </c>
      <c r="J3172" s="7" t="s">
        <v>3744</v>
      </c>
      <c r="K3172" s="7" t="s">
        <v>3353</v>
      </c>
      <c r="L3172" s="9">
        <v>44995</v>
      </c>
      <c r="M3172" s="13">
        <v>0.43916666666666665</v>
      </c>
      <c r="N3172" s="14">
        <v>513002652611947</v>
      </c>
      <c r="O3172" s="7">
        <f>IF(LEN(TRIM($A3172))=0,0,LEN($A3172)-LEN(SUBSTITUTE($A3172," ",""))+1)</f>
        <v>4</v>
      </c>
      <c r="P3172">
        <f t="shared" si="49"/>
        <v>3411</v>
      </c>
    </row>
    <row r="3173" spans="1:16" ht="128" x14ac:dyDescent="0.2">
      <c r="A3173" s="8" t="s">
        <v>1839</v>
      </c>
      <c r="C3173" s="7" t="s">
        <v>4</v>
      </c>
      <c r="K3173" s="7" t="s">
        <v>3353</v>
      </c>
      <c r="L3173" s="9">
        <v>44995</v>
      </c>
      <c r="M3173" s="13">
        <v>0.43916666666666665</v>
      </c>
      <c r="N3173" s="14">
        <v>513002652611947</v>
      </c>
      <c r="P3173" t="str">
        <f t="shared" si="49"/>
        <v/>
      </c>
    </row>
    <row r="3174" spans="1:16" ht="16" x14ac:dyDescent="0.2">
      <c r="A3174" s="8" t="s">
        <v>3339</v>
      </c>
      <c r="C3174" s="7" t="s">
        <v>2</v>
      </c>
      <c r="D3174" s="7" t="s">
        <v>3400</v>
      </c>
      <c r="E3174" s="7" t="str">
        <f>IF(OR(D3174="", D3174="___"),"", LEFT(D3174,FIND(" &gt;",D3174)-1))</f>
        <v>Failure</v>
      </c>
      <c r="F3174" s="7" t="str">
        <f>IF(OR(E3174="Success",E3174="Qualified Success"),"Current",IF(E3174="Failure",IF(RIGHT(D3174,6)="Future","Future",IF(RIGHT(D3174,10)="Irrelevant","Irrelevant","Current")),""))</f>
        <v>Current</v>
      </c>
      <c r="G3174" s="7" t="str">
        <f>IF(OR(ISBLANK(D3174),D3174="Unclassifiable &gt;"),"",IF(ISNUMBER(SEARCH("Utterance",D3174)),"Utterance",IF(ISNUMBER(SEARCH("Response",D3174)),"Response",IF(ISNUMBER(SEARCH("Interaction",D3174)),"Interaction",IF(ISNUMBER(SEARCH("System",D3174)),"System","")))))</f>
        <v>Interaction</v>
      </c>
      <c r="H3174" s="7" t="str">
        <f>IF(G3174="Utterance", IF(ISNUMBER(SEARCH("Unrecognized",D3174)), "Unrecognized", IF(ISNUMBER(SEARCH("Mismatched",D3174)), "Mismatched", IF(ISNUMBER(SEARCH("False Positive",D3174)), "False Positive", "Irrelevant"))), "")</f>
        <v/>
      </c>
      <c r="J3174" s="7" t="s">
        <v>3441</v>
      </c>
      <c r="K3174" s="7" t="s">
        <v>3353</v>
      </c>
      <c r="L3174" s="9">
        <v>44995</v>
      </c>
      <c r="M3174" s="13">
        <v>0.43974537037037037</v>
      </c>
      <c r="N3174" s="14">
        <v>513003519315452</v>
      </c>
      <c r="O3174" s="7">
        <f>IF(LEN(TRIM($A3174))=0,0,LEN($A3174)-LEN(SUBSTITUTE($A3174," ",""))+1)</f>
        <v>6</v>
      </c>
      <c r="P3174">
        <f t="shared" si="49"/>
        <v>412</v>
      </c>
    </row>
    <row r="3175" spans="1:16" ht="176" x14ac:dyDescent="0.2">
      <c r="A3175" s="8" t="s">
        <v>417</v>
      </c>
      <c r="C3175" s="7" t="s">
        <v>4</v>
      </c>
      <c r="K3175" s="7" t="s">
        <v>3353</v>
      </c>
      <c r="L3175" s="9">
        <v>44995</v>
      </c>
      <c r="M3175" s="13">
        <v>0.43974537037037037</v>
      </c>
      <c r="N3175" s="14">
        <v>513003519315452</v>
      </c>
      <c r="P3175" t="str">
        <f t="shared" si="49"/>
        <v/>
      </c>
    </row>
    <row r="3176" spans="1:16" ht="16" x14ac:dyDescent="0.2">
      <c r="A3176" s="8" t="s">
        <v>1913</v>
      </c>
      <c r="C3176" s="7" t="s">
        <v>2</v>
      </c>
      <c r="D3176" s="7" t="s">
        <v>3389</v>
      </c>
      <c r="E3176" s="7" t="str">
        <f>IF(OR(D3176="", D3176="___"),"", LEFT(D3176,FIND(" &gt;",D3176)-1))</f>
        <v>Success</v>
      </c>
      <c r="F3176" s="7" t="str">
        <f>IF(OR(E3176="Success",E3176="Qualified Success"),"Current",IF(E3176="Failure",IF(RIGHT(D3176,6)="Future","Future",IF(RIGHT(D3176,10)="Irrelevant","Irrelevant","Current")),""))</f>
        <v>Current</v>
      </c>
      <c r="G3176" s="7" t="str">
        <f>IF(OR(ISBLANK(D3176),D3176="Unclassifiable &gt;"),"",IF(ISNUMBER(SEARCH("Utterance",D3176)),"Utterance",IF(ISNUMBER(SEARCH("Response",D3176)),"Response",IF(ISNUMBER(SEARCH("Interaction",D3176)),"Interaction",IF(ISNUMBER(SEARCH("System",D3176)),"System","")))))</f>
        <v/>
      </c>
      <c r="H3176" s="7" t="str">
        <f>IF(G3176="Utterance", IF(ISNUMBER(SEARCH("Unrecognized",D3176)), "Unrecognized", IF(ISNUMBER(SEARCH("Mismatched",D3176)), "Mismatched", IF(ISNUMBER(SEARCH("False Positive",D3176)), "False Positive", "Irrelevant"))), "")</f>
        <v/>
      </c>
      <c r="J3176" s="7" t="s">
        <v>3755</v>
      </c>
      <c r="K3176" s="7" t="s">
        <v>3353</v>
      </c>
      <c r="L3176" s="9">
        <v>44995</v>
      </c>
      <c r="M3176" s="13">
        <v>0.43979166666666664</v>
      </c>
      <c r="N3176" s="14">
        <v>204440003488352</v>
      </c>
      <c r="O3176" s="7">
        <f>IF(LEN(TRIM($A3176))=0,0,LEN($A3176)-LEN(SUBSTITUTE($A3176," ",""))+1)</f>
        <v>3</v>
      </c>
      <c r="P3176">
        <f t="shared" si="49"/>
        <v>3411</v>
      </c>
    </row>
    <row r="3177" spans="1:16" ht="208" x14ac:dyDescent="0.2">
      <c r="A3177" s="8" t="s">
        <v>277</v>
      </c>
      <c r="C3177" s="7" t="s">
        <v>4</v>
      </c>
      <c r="K3177" s="7" t="s">
        <v>3353</v>
      </c>
      <c r="L3177" s="9">
        <v>44995</v>
      </c>
      <c r="M3177" s="13">
        <v>0.43979166666666664</v>
      </c>
      <c r="N3177" s="14">
        <v>204440003488352</v>
      </c>
      <c r="P3177" t="str">
        <f t="shared" si="49"/>
        <v/>
      </c>
    </row>
    <row r="3178" spans="1:16" ht="16" x14ac:dyDescent="0.2">
      <c r="A3178" s="8" t="s">
        <v>3338</v>
      </c>
      <c r="C3178" s="7" t="s">
        <v>2</v>
      </c>
      <c r="D3178" s="7" t="s">
        <v>3389</v>
      </c>
      <c r="E3178" s="7" t="str">
        <f>IF(OR(D3178="", D3178="___"),"", LEFT(D3178,FIND(" &gt;",D3178)-1))</f>
        <v>Success</v>
      </c>
      <c r="F3178" s="7" t="str">
        <f>IF(OR(E3178="Success",E3178="Qualified Success"),"Current",IF(E3178="Failure",IF(RIGHT(D3178,6)="Future","Future",IF(RIGHT(D3178,10)="Irrelevant","Irrelevant","Current")),""))</f>
        <v>Current</v>
      </c>
      <c r="G3178" s="7" t="str">
        <f>IF(OR(ISBLANK(D3178),D3178="Unclassifiable &gt;"),"",IF(ISNUMBER(SEARCH("Utterance",D3178)),"Utterance",IF(ISNUMBER(SEARCH("Response",D3178)),"Response",IF(ISNUMBER(SEARCH("Interaction",D3178)),"Interaction",IF(ISNUMBER(SEARCH("System",D3178)),"System","")))))</f>
        <v/>
      </c>
      <c r="H3178" s="7" t="str">
        <f>IF(G3178="Utterance", IF(ISNUMBER(SEARCH("Unrecognized",D3178)), "Unrecognized", IF(ISNUMBER(SEARCH("Mismatched",D3178)), "Mismatched", IF(ISNUMBER(SEARCH("False Positive",D3178)), "False Positive", "Irrelevant"))), "")</f>
        <v/>
      </c>
      <c r="J3178" s="7" t="s">
        <v>213</v>
      </c>
      <c r="K3178" s="7" t="s">
        <v>3353</v>
      </c>
      <c r="L3178" s="9">
        <v>44995</v>
      </c>
      <c r="M3178" s="13">
        <v>0.43986111111111109</v>
      </c>
      <c r="N3178" s="14">
        <v>513003519315452</v>
      </c>
      <c r="O3178" s="7">
        <f>IF(LEN(TRIM($A3178))=0,0,LEN($A3178)-LEN(SUBSTITUTE($A3178," ",""))+1)</f>
        <v>6</v>
      </c>
      <c r="P3178">
        <f t="shared" si="49"/>
        <v>3411</v>
      </c>
    </row>
    <row r="3179" spans="1:16" ht="288" x14ac:dyDescent="0.2">
      <c r="A3179" s="8" t="s">
        <v>1901</v>
      </c>
      <c r="C3179" s="7" t="s">
        <v>4</v>
      </c>
      <c r="K3179" s="7" t="s">
        <v>3353</v>
      </c>
      <c r="L3179" s="9">
        <v>44995</v>
      </c>
      <c r="M3179" s="13">
        <v>0.43986111111111109</v>
      </c>
      <c r="N3179" s="14">
        <v>513003519315452</v>
      </c>
      <c r="P3179" t="str">
        <f t="shared" si="49"/>
        <v/>
      </c>
    </row>
    <row r="3180" spans="1:16" ht="16" x14ac:dyDescent="0.2">
      <c r="A3180" s="8" t="s">
        <v>1975</v>
      </c>
      <c r="C3180" s="7" t="s">
        <v>2</v>
      </c>
      <c r="D3180" s="7" t="s">
        <v>3389</v>
      </c>
      <c r="E3180" s="7" t="str">
        <f>IF(OR(D3180="", D3180="___"),"", LEFT(D3180,FIND(" &gt;",D3180)-1))</f>
        <v>Success</v>
      </c>
      <c r="F3180" s="7" t="str">
        <f>IF(OR(E3180="Success",E3180="Qualified Success"),"Current",IF(E3180="Failure",IF(RIGHT(D3180,6)="Future","Future",IF(RIGHT(D3180,10)="Irrelevant","Irrelevant","Current")),""))</f>
        <v>Current</v>
      </c>
      <c r="G3180" s="7" t="str">
        <f>IF(OR(ISBLANK(D3180),D3180="Unclassifiable &gt;"),"",IF(ISNUMBER(SEARCH("Utterance",D3180)),"Utterance",IF(ISNUMBER(SEARCH("Response",D3180)),"Response",IF(ISNUMBER(SEARCH("Interaction",D3180)),"Interaction",IF(ISNUMBER(SEARCH("System",D3180)),"System","")))))</f>
        <v/>
      </c>
      <c r="H3180" s="7" t="str">
        <f>IF(G3180="Utterance", IF(ISNUMBER(SEARCH("Unrecognized",D3180)), "Unrecognized", IF(ISNUMBER(SEARCH("Mismatched",D3180)), "Mismatched", IF(ISNUMBER(SEARCH("False Positive",D3180)), "False Positive", "Irrelevant"))), "")</f>
        <v/>
      </c>
      <c r="J3180" s="7" t="s">
        <v>3755</v>
      </c>
      <c r="K3180" s="7" t="s">
        <v>3353</v>
      </c>
      <c r="L3180" s="9">
        <v>44995</v>
      </c>
      <c r="M3180" s="13">
        <v>0.44148148148148153</v>
      </c>
      <c r="N3180" s="14">
        <v>204440003490376</v>
      </c>
      <c r="O3180" s="7">
        <f>IF(LEN(TRIM($A3180))=0,0,LEN($A3180)-LEN(SUBSTITUTE($A3180," ",""))+1)</f>
        <v>3</v>
      </c>
      <c r="P3180">
        <f t="shared" si="49"/>
        <v>3411</v>
      </c>
    </row>
    <row r="3181" spans="1:16" ht="208" x14ac:dyDescent="0.2">
      <c r="A3181" s="8" t="s">
        <v>277</v>
      </c>
      <c r="C3181" s="7" t="s">
        <v>4</v>
      </c>
      <c r="K3181" s="7" t="s">
        <v>3353</v>
      </c>
      <c r="L3181" s="9">
        <v>44995</v>
      </c>
      <c r="M3181" s="13">
        <v>0.44148148148148153</v>
      </c>
      <c r="N3181" s="14">
        <v>204440003490376</v>
      </c>
      <c r="P3181" t="str">
        <f t="shared" si="49"/>
        <v/>
      </c>
    </row>
    <row r="3182" spans="1:16" ht="16" x14ac:dyDescent="0.2">
      <c r="A3182" s="8" t="s">
        <v>2367</v>
      </c>
      <c r="C3182" s="7" t="s">
        <v>2</v>
      </c>
      <c r="D3182" s="7" t="s">
        <v>3389</v>
      </c>
      <c r="E3182" s="7" t="str">
        <f>IF(OR(D3182="", D3182="___"),"", LEFT(D3182,FIND(" &gt;",D3182)-1))</f>
        <v>Success</v>
      </c>
      <c r="F3182" s="7" t="str">
        <f>IF(OR(E3182="Success",E3182="Qualified Success"),"Current",IF(E3182="Failure",IF(RIGHT(D3182,6)="Future","Future",IF(RIGHT(D3182,10)="Irrelevant","Irrelevant","Current")),""))</f>
        <v>Current</v>
      </c>
      <c r="G3182" s="7" t="str">
        <f>IF(OR(ISBLANK(D3182),D3182="Unclassifiable &gt;"),"",IF(ISNUMBER(SEARCH("Utterance",D3182)),"Utterance",IF(ISNUMBER(SEARCH("Response",D3182)),"Response",IF(ISNUMBER(SEARCH("Interaction",D3182)),"Interaction",IF(ISNUMBER(SEARCH("System",D3182)),"System","")))))</f>
        <v/>
      </c>
      <c r="H3182" s="7" t="str">
        <f>IF(G3182="Utterance", IF(ISNUMBER(SEARCH("Unrecognized",D3182)), "Unrecognized", IF(ISNUMBER(SEARCH("Mismatched",D3182)), "Mismatched", IF(ISNUMBER(SEARCH("False Positive",D3182)), "False Positive", "Irrelevant"))), "")</f>
        <v/>
      </c>
      <c r="J3182" s="7" t="s">
        <v>3457</v>
      </c>
      <c r="K3182" s="7" t="s">
        <v>3353</v>
      </c>
      <c r="L3182" s="9">
        <v>44995</v>
      </c>
      <c r="M3182" s="13">
        <v>0.44196759259259261</v>
      </c>
      <c r="N3182" s="14">
        <v>204440003503470</v>
      </c>
      <c r="O3182" s="7">
        <f>IF(LEN(TRIM($A3182))=0,0,LEN($A3182)-LEN(SUBSTITUTE($A3182," ",""))+1)</f>
        <v>2</v>
      </c>
      <c r="P3182">
        <f t="shared" si="49"/>
        <v>3411</v>
      </c>
    </row>
    <row r="3183" spans="1:16" ht="32" x14ac:dyDescent="0.2">
      <c r="A3183" s="8" t="s">
        <v>1322</v>
      </c>
      <c r="C3183" s="7" t="s">
        <v>4</v>
      </c>
      <c r="K3183" s="7" t="s">
        <v>3353</v>
      </c>
      <c r="L3183" s="9">
        <v>44995</v>
      </c>
      <c r="M3183" s="13">
        <v>0.44196759259259261</v>
      </c>
      <c r="N3183" s="14">
        <v>204440003503470</v>
      </c>
      <c r="P3183" t="str">
        <f t="shared" si="49"/>
        <v/>
      </c>
    </row>
    <row r="3184" spans="1:16" ht="16" x14ac:dyDescent="0.2">
      <c r="A3184" s="8" t="s">
        <v>269</v>
      </c>
      <c r="B3184" s="7" t="s">
        <v>3487</v>
      </c>
      <c r="C3184" s="7" t="s">
        <v>2</v>
      </c>
      <c r="D3184" s="7" t="s">
        <v>3389</v>
      </c>
      <c r="E3184" s="7" t="str">
        <f>IF(OR(D3184="", D3184="___"),"", LEFT(D3184,FIND(" &gt;",D3184)-1))</f>
        <v>Success</v>
      </c>
      <c r="F3184" s="7" t="str">
        <f>IF(OR(E3184="Success",E3184="Qualified Success"),"Current",IF(E3184="Failure",IF(RIGHT(D3184,6)="Future","Future",IF(RIGHT(D3184,10)="Irrelevant","Irrelevant","Current")),""))</f>
        <v>Current</v>
      </c>
      <c r="G3184" s="7" t="str">
        <f>IF(OR(ISBLANK(D3184),D3184="Unclassifiable &gt;"),"",IF(ISNUMBER(SEARCH("Utterance",D3184)),"Utterance",IF(ISNUMBER(SEARCH("Response",D3184)),"Response",IF(ISNUMBER(SEARCH("Interaction",D3184)),"Interaction",IF(ISNUMBER(SEARCH("System",D3184)),"System","")))))</f>
        <v/>
      </c>
      <c r="H3184" s="7" t="str">
        <f>IF(G3184="Utterance", IF(ISNUMBER(SEARCH("Unrecognized",D3184)), "Unrecognized", IF(ISNUMBER(SEARCH("Mismatched",D3184)), "Mismatched", IF(ISNUMBER(SEARCH("False Positive",D3184)), "False Positive", "Irrelevant"))), "")</f>
        <v/>
      </c>
      <c r="J3184" s="7" t="s">
        <v>3428</v>
      </c>
      <c r="K3184" s="7" t="s">
        <v>3353</v>
      </c>
      <c r="L3184" s="9">
        <v>44995</v>
      </c>
      <c r="M3184" s="13">
        <v>0.44307870370370367</v>
      </c>
      <c r="N3184" s="14">
        <v>204440003493635</v>
      </c>
      <c r="O3184" s="7">
        <f>IF(LEN(TRIM($A3184))=0,0,LEN($A3184)-LEN(SUBSTITUTE($A3184," ",""))+1)</f>
        <v>3</v>
      </c>
      <c r="P3184">
        <f t="shared" si="49"/>
        <v>3411</v>
      </c>
    </row>
    <row r="3185" spans="1:16" ht="64" x14ac:dyDescent="0.2">
      <c r="A3185" s="8" t="s">
        <v>270</v>
      </c>
      <c r="C3185" s="7" t="s">
        <v>4</v>
      </c>
      <c r="K3185" s="7" t="s">
        <v>3353</v>
      </c>
      <c r="L3185" s="9">
        <v>44995</v>
      </c>
      <c r="M3185" s="13">
        <v>0.44307870370370367</v>
      </c>
      <c r="N3185" s="14">
        <v>204440003493635</v>
      </c>
      <c r="P3185" t="str">
        <f t="shared" si="49"/>
        <v/>
      </c>
    </row>
    <row r="3186" spans="1:16" ht="16" x14ac:dyDescent="0.2">
      <c r="A3186" s="8" t="s">
        <v>2266</v>
      </c>
      <c r="C3186" s="7" t="s">
        <v>2</v>
      </c>
      <c r="D3186" s="7" t="s">
        <v>3389</v>
      </c>
      <c r="E3186" s="7" t="str">
        <f>IF(OR(D3186="", D3186="___"),"", LEFT(D3186,FIND(" &gt;",D3186)-1))</f>
        <v>Success</v>
      </c>
      <c r="F3186" s="7" t="str">
        <f>IF(OR(E3186="Success",E3186="Qualified Success"),"Current",IF(E3186="Failure",IF(RIGHT(D3186,6)="Future","Future",IF(RIGHT(D3186,10)="Irrelevant","Irrelevant","Current")),""))</f>
        <v>Current</v>
      </c>
      <c r="G3186" s="7" t="str">
        <f>IF(OR(ISBLANK(D3186),D3186="Unclassifiable &gt;"),"",IF(ISNUMBER(SEARCH("Utterance",D3186)),"Utterance",IF(ISNUMBER(SEARCH("Response",D3186)),"Response",IF(ISNUMBER(SEARCH("Interaction",D3186)),"Interaction",IF(ISNUMBER(SEARCH("System",D3186)),"System","")))))</f>
        <v/>
      </c>
      <c r="H3186" s="7" t="str">
        <f>IF(G3186="Utterance", IF(ISNUMBER(SEARCH("Unrecognized",D3186)), "Unrecognized", IF(ISNUMBER(SEARCH("Mismatched",D3186)), "Mismatched", IF(ISNUMBER(SEARCH("False Positive",D3186)), "False Positive", "Irrelevant"))), "")</f>
        <v/>
      </c>
      <c r="J3186" s="7" t="s">
        <v>3460</v>
      </c>
      <c r="K3186" s="7" t="s">
        <v>3353</v>
      </c>
      <c r="L3186" s="9">
        <v>44995</v>
      </c>
      <c r="M3186" s="13">
        <v>0.44422453703703701</v>
      </c>
      <c r="N3186" s="14">
        <v>204440003499849</v>
      </c>
      <c r="O3186" s="7">
        <f>IF(LEN(TRIM($A3186))=0,0,LEN($A3186)-LEN(SUBSTITUTE($A3186," ",""))+1)</f>
        <v>4</v>
      </c>
      <c r="P3186">
        <f t="shared" si="49"/>
        <v>3411</v>
      </c>
    </row>
    <row r="3187" spans="1:16" ht="80" x14ac:dyDescent="0.2">
      <c r="A3187" s="8" t="s">
        <v>1710</v>
      </c>
      <c r="C3187" s="7" t="s">
        <v>4</v>
      </c>
      <c r="K3187" s="7" t="s">
        <v>3353</v>
      </c>
      <c r="L3187" s="9">
        <v>44995</v>
      </c>
      <c r="M3187" s="13">
        <v>0.44423611111111111</v>
      </c>
      <c r="N3187" s="14">
        <v>204440003499849</v>
      </c>
      <c r="P3187" t="str">
        <f t="shared" si="49"/>
        <v/>
      </c>
    </row>
    <row r="3188" spans="1:16" ht="16" x14ac:dyDescent="0.2">
      <c r="A3188" s="8" t="s">
        <v>2268</v>
      </c>
      <c r="C3188" s="7" t="s">
        <v>2</v>
      </c>
      <c r="D3188" s="7" t="s">
        <v>3389</v>
      </c>
      <c r="E3188" s="7" t="str">
        <f>IF(OR(D3188="", D3188="___"),"", LEFT(D3188,FIND(" &gt;",D3188)-1))</f>
        <v>Success</v>
      </c>
      <c r="F3188" s="7" t="str">
        <f>IF(OR(E3188="Success",E3188="Qualified Success"),"Current",IF(E3188="Failure",IF(RIGHT(D3188,6)="Future","Future",IF(RIGHT(D3188,10)="Irrelevant","Irrelevant","Current")),""))</f>
        <v>Current</v>
      </c>
      <c r="G3188" s="7" t="str">
        <f>IF(OR(ISBLANK(D3188),D3188="Unclassifiable &gt;"),"",IF(ISNUMBER(SEARCH("Utterance",D3188)),"Utterance",IF(ISNUMBER(SEARCH("Response",D3188)),"Response",IF(ISNUMBER(SEARCH("Interaction",D3188)),"Interaction",IF(ISNUMBER(SEARCH("System",D3188)),"System","")))))</f>
        <v/>
      </c>
      <c r="H3188" s="7" t="str">
        <f>IF(G3188="Utterance", IF(ISNUMBER(SEARCH("Unrecognized",D3188)), "Unrecognized", IF(ISNUMBER(SEARCH("Mismatched",D3188)), "Mismatched", IF(ISNUMBER(SEARCH("False Positive",D3188)), "False Positive", "Irrelevant"))), "")</f>
        <v/>
      </c>
      <c r="J3188" s="7" t="s">
        <v>3460</v>
      </c>
      <c r="K3188" s="7" t="s">
        <v>3353</v>
      </c>
      <c r="L3188" s="9">
        <v>44995</v>
      </c>
      <c r="M3188" s="13">
        <v>0.4447800925925926</v>
      </c>
      <c r="N3188" s="14">
        <v>204440003499849</v>
      </c>
      <c r="O3188" s="7">
        <f>IF(LEN(TRIM($A3188))=0,0,LEN($A3188)-LEN(SUBSTITUTE($A3188," ",""))+1)</f>
        <v>5</v>
      </c>
      <c r="P3188">
        <f t="shared" si="49"/>
        <v>3411</v>
      </c>
    </row>
    <row r="3189" spans="1:16" ht="80" x14ac:dyDescent="0.2">
      <c r="A3189" s="8" t="s">
        <v>1710</v>
      </c>
      <c r="C3189" s="7" t="s">
        <v>4</v>
      </c>
      <c r="K3189" s="7" t="s">
        <v>3353</v>
      </c>
      <c r="L3189" s="9">
        <v>44995</v>
      </c>
      <c r="M3189" s="13">
        <v>0.4447800925925926</v>
      </c>
      <c r="N3189" s="14">
        <v>204440003499849</v>
      </c>
      <c r="P3189" t="str">
        <f t="shared" si="49"/>
        <v/>
      </c>
    </row>
    <row r="3190" spans="1:16" ht="16" x14ac:dyDescent="0.2">
      <c r="A3190" s="8" t="s">
        <v>269</v>
      </c>
      <c r="B3190" s="7" t="s">
        <v>3487</v>
      </c>
      <c r="C3190" s="7" t="s">
        <v>2</v>
      </c>
      <c r="D3190" s="7" t="s">
        <v>3389</v>
      </c>
      <c r="E3190" s="7" t="str">
        <f>IF(OR(D3190="", D3190="___"),"", LEFT(D3190,FIND(" &gt;",D3190)-1))</f>
        <v>Success</v>
      </c>
      <c r="F3190" s="7" t="str">
        <f>IF(OR(E3190="Success",E3190="Qualified Success"),"Current",IF(E3190="Failure",IF(RIGHT(D3190,6)="Future","Future",IF(RIGHT(D3190,10)="Irrelevant","Irrelevant","Current")),""))</f>
        <v>Current</v>
      </c>
      <c r="G3190" s="7" t="str">
        <f>IF(OR(ISBLANK(D3190),D3190="Unclassifiable &gt;"),"",IF(ISNUMBER(SEARCH("Utterance",D3190)),"Utterance",IF(ISNUMBER(SEARCH("Response",D3190)),"Response",IF(ISNUMBER(SEARCH("Interaction",D3190)),"Interaction",IF(ISNUMBER(SEARCH("System",D3190)),"System","")))))</f>
        <v/>
      </c>
      <c r="H3190" s="7" t="str">
        <f>IF(G3190="Utterance", IF(ISNUMBER(SEARCH("Unrecognized",D3190)), "Unrecognized", IF(ISNUMBER(SEARCH("Mismatched",D3190)), "Mismatched", IF(ISNUMBER(SEARCH("False Positive",D3190)), "False Positive", "Irrelevant"))), "")</f>
        <v/>
      </c>
      <c r="J3190" s="7" t="s">
        <v>3428</v>
      </c>
      <c r="K3190" s="7" t="s">
        <v>3353</v>
      </c>
      <c r="L3190" s="9">
        <v>44995</v>
      </c>
      <c r="M3190" s="13">
        <v>0.44490740740740736</v>
      </c>
      <c r="N3190" s="14">
        <v>204440003493635</v>
      </c>
      <c r="O3190" s="7">
        <f>IF(LEN(TRIM($A3190))=0,0,LEN($A3190)-LEN(SUBSTITUTE($A3190," ",""))+1)</f>
        <v>3</v>
      </c>
      <c r="P3190">
        <f t="shared" si="49"/>
        <v>3411</v>
      </c>
    </row>
    <row r="3191" spans="1:16" ht="64" x14ac:dyDescent="0.2">
      <c r="A3191" s="8" t="s">
        <v>270</v>
      </c>
      <c r="C3191" s="7" t="s">
        <v>4</v>
      </c>
      <c r="K3191" s="7" t="s">
        <v>3353</v>
      </c>
      <c r="L3191" s="9">
        <v>44995</v>
      </c>
      <c r="M3191" s="13">
        <v>0.44490740740740736</v>
      </c>
      <c r="N3191" s="14">
        <v>204440003493635</v>
      </c>
      <c r="P3191" t="str">
        <f t="shared" si="49"/>
        <v/>
      </c>
    </row>
    <row r="3192" spans="1:16" ht="16" x14ac:dyDescent="0.2">
      <c r="A3192" s="8" t="s">
        <v>2267</v>
      </c>
      <c r="C3192" s="7" t="s">
        <v>2</v>
      </c>
      <c r="D3192" s="7" t="s">
        <v>3389</v>
      </c>
      <c r="E3192" s="7" t="str">
        <f>IF(OR(D3192="", D3192="___"),"", LEFT(D3192,FIND(" &gt;",D3192)-1))</f>
        <v>Success</v>
      </c>
      <c r="F3192" s="7" t="str">
        <f>IF(OR(E3192="Success",E3192="Qualified Success"),"Current",IF(E3192="Failure",IF(RIGHT(D3192,6)="Future","Future",IF(RIGHT(D3192,10)="Irrelevant","Irrelevant","Current")),""))</f>
        <v>Current</v>
      </c>
      <c r="G3192" s="7" t="str">
        <f>IF(OR(ISBLANK(D3192),D3192="Unclassifiable &gt;"),"",IF(ISNUMBER(SEARCH("Utterance",D3192)),"Utterance",IF(ISNUMBER(SEARCH("Response",D3192)),"Response",IF(ISNUMBER(SEARCH("Interaction",D3192)),"Interaction",IF(ISNUMBER(SEARCH("System",D3192)),"System","")))))</f>
        <v/>
      </c>
      <c r="H3192" s="7" t="str">
        <f>IF(G3192="Utterance", IF(ISNUMBER(SEARCH("Unrecognized",D3192)), "Unrecognized", IF(ISNUMBER(SEARCH("Mismatched",D3192)), "Mismatched", IF(ISNUMBER(SEARCH("False Positive",D3192)), "False Positive", "Irrelevant"))), "")</f>
        <v/>
      </c>
      <c r="J3192" s="7" t="s">
        <v>3744</v>
      </c>
      <c r="K3192" s="7" t="s">
        <v>3353</v>
      </c>
      <c r="L3192" s="9">
        <v>44995</v>
      </c>
      <c r="M3192" s="13">
        <v>0.44497685185185182</v>
      </c>
      <c r="N3192" s="14">
        <v>204440003499849</v>
      </c>
      <c r="O3192" s="7">
        <f>IF(LEN(TRIM($A3192))=0,0,LEN($A3192)-LEN(SUBSTITUTE($A3192," ",""))+1)</f>
        <v>5</v>
      </c>
      <c r="P3192">
        <f t="shared" si="49"/>
        <v>3411</v>
      </c>
    </row>
    <row r="3193" spans="1:16" ht="128" x14ac:dyDescent="0.2">
      <c r="A3193" s="8" t="s">
        <v>1839</v>
      </c>
      <c r="C3193" s="7" t="s">
        <v>4</v>
      </c>
      <c r="K3193" s="7" t="s">
        <v>3353</v>
      </c>
      <c r="L3193" s="9">
        <v>44995</v>
      </c>
      <c r="M3193" s="13">
        <v>0.44497685185185182</v>
      </c>
      <c r="N3193" s="14">
        <v>204440003499849</v>
      </c>
      <c r="P3193" t="str">
        <f t="shared" si="49"/>
        <v/>
      </c>
    </row>
    <row r="3194" spans="1:16" ht="32" x14ac:dyDescent="0.2">
      <c r="A3194" s="8" t="s">
        <v>2843</v>
      </c>
      <c r="C3194" s="7" t="s">
        <v>2</v>
      </c>
      <c r="D3194" s="7" t="s">
        <v>3411</v>
      </c>
      <c r="E3194" s="7" t="str">
        <f>IF(OR(D3194="", D3194="___"),"", LEFT(D3194,FIND(" &gt;",D3194)-1))</f>
        <v>Qualified Success</v>
      </c>
      <c r="F3194" s="7" t="str">
        <f>IF(OR(E3194="Success",E3194="Qualified Success"),"Current",IF(E3194="Failure",IF(RIGHT(D3194,6)="Future","Future",IF(RIGHT(D3194,10)="Irrelevant","Irrelevant","Current")),""))</f>
        <v>Current</v>
      </c>
      <c r="G3194" s="7" t="str">
        <f>IF(OR(ISBLANK(D3194),D3194="Unclassifiable &gt;"),"",IF(ISNUMBER(SEARCH("Utterance",D3194)),"Utterance",IF(ISNUMBER(SEARCH("Response",D3194)),"Response",IF(ISNUMBER(SEARCH("Interaction",D3194)),"Interaction",IF(ISNUMBER(SEARCH("System",D3194)),"System","")))))</f>
        <v>Response</v>
      </c>
      <c r="H3194" s="7" t="str">
        <f>IF(G3194="Utterance", IF(ISNUMBER(SEARCH("Unrecognized",D3194)), "Unrecognized", IF(ISNUMBER(SEARCH("Mismatched",D3194)), "Mismatched", IF(ISNUMBER(SEARCH("False Positive",D3194)), "False Positive", "Irrelevant"))), "")</f>
        <v/>
      </c>
      <c r="J3194" s="7" t="s">
        <v>3742</v>
      </c>
      <c r="K3194" s="7" t="s">
        <v>3353</v>
      </c>
      <c r="L3194" s="9">
        <v>44995</v>
      </c>
      <c r="M3194" s="13">
        <v>0.45765046296296297</v>
      </c>
      <c r="N3194" s="14">
        <v>202000324353179</v>
      </c>
      <c r="O3194" s="7">
        <f>IF(LEN(TRIM($A3194))=0,0,LEN($A3194)-LEN(SUBSTITUTE($A3194," ",""))+1)</f>
        <v>28</v>
      </c>
      <c r="P3194">
        <f t="shared" si="49"/>
        <v>201</v>
      </c>
    </row>
    <row r="3195" spans="1:16" ht="96" x14ac:dyDescent="0.2">
      <c r="A3195" s="8" t="s">
        <v>1878</v>
      </c>
      <c r="C3195" s="7" t="s">
        <v>4</v>
      </c>
      <c r="K3195" s="7" t="s">
        <v>3353</v>
      </c>
      <c r="L3195" s="9">
        <v>44995</v>
      </c>
      <c r="M3195" s="13">
        <v>0.45765046296296297</v>
      </c>
      <c r="N3195" s="14">
        <v>202000324353179</v>
      </c>
      <c r="P3195" t="str">
        <f t="shared" si="49"/>
        <v/>
      </c>
    </row>
    <row r="3196" spans="1:16" ht="16" x14ac:dyDescent="0.2">
      <c r="A3196" s="8" t="s">
        <v>2844</v>
      </c>
      <c r="C3196" s="7" t="s">
        <v>2</v>
      </c>
      <c r="D3196" s="7" t="s">
        <v>3389</v>
      </c>
      <c r="E3196" s="7" t="str">
        <f>IF(OR(D3196="", D3196="___"),"", LEFT(D3196,FIND(" &gt;",D3196)-1))</f>
        <v>Success</v>
      </c>
      <c r="F3196" s="7" t="str">
        <f>IF(OR(E3196="Success",E3196="Qualified Success"),"Current",IF(E3196="Failure",IF(RIGHT(D3196,6)="Future","Future",IF(RIGHT(D3196,10)="Irrelevant","Irrelevant","Current")),""))</f>
        <v>Current</v>
      </c>
      <c r="G3196" s="7" t="str">
        <f>IF(OR(ISBLANK(D3196),D3196="Unclassifiable &gt;"),"",IF(ISNUMBER(SEARCH("Utterance",D3196)),"Utterance",IF(ISNUMBER(SEARCH("Response",D3196)),"Response",IF(ISNUMBER(SEARCH("Interaction",D3196)),"Interaction",IF(ISNUMBER(SEARCH("System",D3196)),"System","")))))</f>
        <v/>
      </c>
      <c r="H3196" s="7" t="str">
        <f>IF(G3196="Utterance", IF(ISNUMBER(SEARCH("Unrecognized",D3196)), "Unrecognized", IF(ISNUMBER(SEARCH("Mismatched",D3196)), "Mismatched", IF(ISNUMBER(SEARCH("False Positive",D3196)), "False Positive", "Irrelevant"))), "")</f>
        <v/>
      </c>
      <c r="J3196" s="7" t="s">
        <v>3439</v>
      </c>
      <c r="K3196" s="7" t="s">
        <v>3353</v>
      </c>
      <c r="L3196" s="9">
        <v>44995</v>
      </c>
      <c r="M3196" s="13">
        <v>0.4580555555555556</v>
      </c>
      <c r="N3196" s="14">
        <v>202000324353179</v>
      </c>
      <c r="O3196" s="7">
        <f>IF(LEN(TRIM($A3196))=0,0,LEN($A3196)-LEN(SUBSTITUTE($A3196," ",""))+1)</f>
        <v>6</v>
      </c>
      <c r="P3196">
        <f t="shared" si="49"/>
        <v>3411</v>
      </c>
    </row>
    <row r="3197" spans="1:16" ht="128" x14ac:dyDescent="0.2">
      <c r="A3197" s="8" t="s">
        <v>990</v>
      </c>
      <c r="C3197" s="7" t="s">
        <v>4</v>
      </c>
      <c r="K3197" s="7" t="s">
        <v>3353</v>
      </c>
      <c r="L3197" s="9">
        <v>44995</v>
      </c>
      <c r="M3197" s="13">
        <v>0.4580555555555556</v>
      </c>
      <c r="N3197" s="14">
        <v>202000324353179</v>
      </c>
      <c r="P3197" t="str">
        <f t="shared" si="49"/>
        <v/>
      </c>
    </row>
    <row r="3198" spans="1:16" ht="16" x14ac:dyDescent="0.2">
      <c r="A3198" s="8" t="s">
        <v>2008</v>
      </c>
      <c r="C3198" s="7" t="s">
        <v>2</v>
      </c>
      <c r="D3198" s="7" t="s">
        <v>3389</v>
      </c>
      <c r="E3198" s="7" t="str">
        <f>IF(OR(D3198="", D3198="___"),"", LEFT(D3198,FIND(" &gt;",D3198)-1))</f>
        <v>Success</v>
      </c>
      <c r="F3198" s="7" t="str">
        <f>IF(OR(E3198="Success",E3198="Qualified Success"),"Current",IF(E3198="Failure",IF(RIGHT(D3198,6)="Future","Future",IF(RIGHT(D3198,10)="Irrelevant","Irrelevant","Current")),""))</f>
        <v>Current</v>
      </c>
      <c r="G3198" s="7" t="str">
        <f>IF(OR(ISBLANK(D3198),D3198="Unclassifiable &gt;"),"",IF(ISNUMBER(SEARCH("Utterance",D3198)),"Utterance",IF(ISNUMBER(SEARCH("Response",D3198)),"Response",IF(ISNUMBER(SEARCH("Interaction",D3198)),"Interaction",IF(ISNUMBER(SEARCH("System",D3198)),"System","")))))</f>
        <v/>
      </c>
      <c r="H3198" s="7" t="str">
        <f>IF(G3198="Utterance", IF(ISNUMBER(SEARCH("Unrecognized",D3198)), "Unrecognized", IF(ISNUMBER(SEARCH("Mismatched",D3198)), "Mismatched", IF(ISNUMBER(SEARCH("False Positive",D3198)), "False Positive", "Irrelevant"))), "")</f>
        <v/>
      </c>
      <c r="J3198" s="7" t="s">
        <v>3741</v>
      </c>
      <c r="K3198" s="7" t="s">
        <v>3353</v>
      </c>
      <c r="L3198" s="9">
        <v>44995</v>
      </c>
      <c r="M3198" s="13">
        <v>0.4616319444444445</v>
      </c>
      <c r="N3198" s="14">
        <v>204440003491595</v>
      </c>
      <c r="O3198" s="7">
        <f>IF(LEN(TRIM($A3198))=0,0,LEN($A3198)-LEN(SUBSTITUTE($A3198," ",""))+1)</f>
        <v>5</v>
      </c>
      <c r="P3198">
        <f t="shared" si="49"/>
        <v>3411</v>
      </c>
    </row>
    <row r="3199" spans="1:16" ht="112" x14ac:dyDescent="0.2">
      <c r="A3199" s="8" t="s">
        <v>345</v>
      </c>
      <c r="C3199" s="7" t="s">
        <v>4</v>
      </c>
      <c r="K3199" s="7" t="s">
        <v>3353</v>
      </c>
      <c r="L3199" s="9">
        <v>44995</v>
      </c>
      <c r="M3199" s="13">
        <v>0.4616319444444445</v>
      </c>
      <c r="N3199" s="14">
        <v>204440003491595</v>
      </c>
      <c r="P3199" t="str">
        <f t="shared" si="49"/>
        <v/>
      </c>
    </row>
    <row r="3200" spans="1:16" ht="32" x14ac:dyDescent="0.2">
      <c r="A3200" s="8" t="s">
        <v>2377</v>
      </c>
      <c r="C3200" s="7" t="s">
        <v>2</v>
      </c>
      <c r="D3200" s="7" t="s">
        <v>3400</v>
      </c>
      <c r="E3200" s="7" t="str">
        <f>IF(OR(D3200="", D3200="___"),"", LEFT(D3200,FIND(" &gt;",D3200)-1))</f>
        <v>Failure</v>
      </c>
      <c r="F3200" s="7" t="str">
        <f>IF(OR(E3200="Success",E3200="Qualified Success"),"Current",IF(E3200="Failure",IF(RIGHT(D3200,6)="Future","Future",IF(RIGHT(D3200,10)="Irrelevant","Irrelevant","Current")),""))</f>
        <v>Current</v>
      </c>
      <c r="G3200" s="7" t="str">
        <f>IF(OR(ISBLANK(D3200),D3200="Unclassifiable &gt;"),"",IF(ISNUMBER(SEARCH("Utterance",D3200)),"Utterance",IF(ISNUMBER(SEARCH("Response",D3200)),"Response",IF(ISNUMBER(SEARCH("Interaction",D3200)),"Interaction",IF(ISNUMBER(SEARCH("System",D3200)),"System","")))))</f>
        <v>Interaction</v>
      </c>
      <c r="H3200" s="7" t="str">
        <f>IF(G3200="Utterance", IF(ISNUMBER(SEARCH("Unrecognized",D3200)), "Unrecognized", IF(ISNUMBER(SEARCH("Mismatched",D3200)), "Mismatched", IF(ISNUMBER(SEARCH("False Positive",D3200)), "False Positive", "Irrelevant"))), "")</f>
        <v/>
      </c>
      <c r="J3200" s="7" t="s">
        <v>3741</v>
      </c>
      <c r="K3200" s="7" t="s">
        <v>3353</v>
      </c>
      <c r="L3200" s="9">
        <v>44995</v>
      </c>
      <c r="M3200" s="13">
        <v>0.46238425925925924</v>
      </c>
      <c r="N3200" s="14">
        <v>204440003503646</v>
      </c>
      <c r="O3200" s="7">
        <f>IF(LEN(TRIM($A3200))=0,0,LEN($A3200)-LEN(SUBSTITUTE($A3200," ",""))+1)</f>
        <v>32</v>
      </c>
      <c r="P3200">
        <f t="shared" si="49"/>
        <v>412</v>
      </c>
    </row>
    <row r="3201" spans="1:16" ht="80" x14ac:dyDescent="0.2">
      <c r="A3201" s="8" t="s">
        <v>230</v>
      </c>
      <c r="C3201" s="7" t="s">
        <v>4</v>
      </c>
      <c r="K3201" s="7" t="s">
        <v>3353</v>
      </c>
      <c r="L3201" s="9">
        <v>44995</v>
      </c>
      <c r="M3201" s="13">
        <v>0.46238425925925924</v>
      </c>
      <c r="N3201" s="14">
        <v>204440003503646</v>
      </c>
      <c r="P3201" t="str">
        <f t="shared" si="49"/>
        <v/>
      </c>
    </row>
    <row r="3202" spans="1:16" ht="16" x14ac:dyDescent="0.2">
      <c r="A3202" s="8" t="s">
        <v>2772</v>
      </c>
      <c r="C3202" s="7" t="s">
        <v>2</v>
      </c>
      <c r="D3202" s="7" t="s">
        <v>3391</v>
      </c>
      <c r="E3202" s="7" t="str">
        <f>IF(OR(D3202="", D3202="___"),"", LEFT(D3202,FIND(" &gt;",D3202)-1))</f>
        <v>Failure</v>
      </c>
      <c r="F3202" s="7" t="str">
        <f>IF(OR(E3202="Success",E3202="Qualified Success"),"Current",IF(E3202="Failure",IF(RIGHT(D3202,6)="Future","Future",IF(RIGHT(D3202,10)="Irrelevant","Irrelevant","Current")),""))</f>
        <v>Current</v>
      </c>
      <c r="G3202" s="7" t="str">
        <f>IF(OR(ISBLANK(D3202),D3202="Unclassifiable &gt;"),"",IF(ISNUMBER(SEARCH("Utterance",D3202)),"Utterance",IF(ISNUMBER(SEARCH("Response",D3202)),"Response",IF(ISNUMBER(SEARCH("Interaction",D3202)),"Interaction",IF(ISNUMBER(SEARCH("System",D3202)),"System","")))))</f>
        <v>Utterance</v>
      </c>
      <c r="H3202" s="7" t="str">
        <f>IF(G3202="Utterance", IF(ISNUMBER(SEARCH("Unrecognized",D3202)), "Unrecognized", IF(ISNUMBER(SEARCH("Mismatched",D3202)), "Mismatched", IF(ISNUMBER(SEARCH("False Positive",D3202)), "False Positive", "Irrelevant"))), "")</f>
        <v>Mismatched</v>
      </c>
      <c r="J3202" s="7" t="s">
        <v>3756</v>
      </c>
      <c r="K3202" s="7" t="s">
        <v>3353</v>
      </c>
      <c r="L3202" s="9">
        <v>44995</v>
      </c>
      <c r="M3202" s="13">
        <v>0.46410879629629626</v>
      </c>
      <c r="N3202" s="14">
        <v>202000046250608</v>
      </c>
      <c r="O3202" s="7">
        <f>IF(LEN(TRIM($A3202))=0,0,LEN($A3202)-LEN(SUBSTITUTE($A3202," ",""))+1)</f>
        <v>2</v>
      </c>
      <c r="P3202">
        <f t="shared" si="49"/>
        <v>705</v>
      </c>
    </row>
    <row r="3203" spans="1:16" ht="112" x14ac:dyDescent="0.2">
      <c r="A3203" s="8" t="s">
        <v>226</v>
      </c>
      <c r="C3203" s="7" t="s">
        <v>4</v>
      </c>
      <c r="K3203" s="7" t="s">
        <v>3353</v>
      </c>
      <c r="L3203" s="9">
        <v>44995</v>
      </c>
      <c r="M3203" s="13">
        <v>0.46410879629629626</v>
      </c>
      <c r="N3203" s="14">
        <v>202000046250608</v>
      </c>
      <c r="P3203" t="str">
        <f t="shared" ref="P3203:P3266" si="50">IF(D3203="", "", COUNTIF($D$1:$D$12000, D3203))</f>
        <v/>
      </c>
    </row>
    <row r="3204" spans="1:16" ht="16" x14ac:dyDescent="0.2">
      <c r="A3204" s="8" t="s">
        <v>943</v>
      </c>
      <c r="C3204" s="7" t="s">
        <v>2</v>
      </c>
      <c r="D3204" s="7" t="s">
        <v>3391</v>
      </c>
      <c r="E3204" s="7" t="str">
        <f>IF(OR(D3204="", D3204="___"),"", LEFT(D3204,FIND(" &gt;",D3204)-1))</f>
        <v>Failure</v>
      </c>
      <c r="F3204" s="7" t="str">
        <f>IF(OR(E3204="Success",E3204="Qualified Success"),"Current",IF(E3204="Failure",IF(RIGHT(D3204,6)="Future","Future",IF(RIGHT(D3204,10)="Irrelevant","Irrelevant","Current")),""))</f>
        <v>Current</v>
      </c>
      <c r="G3204" s="7" t="str">
        <f>IF(OR(ISBLANK(D3204),D3204="Unclassifiable &gt;"),"",IF(ISNUMBER(SEARCH("Utterance",D3204)),"Utterance",IF(ISNUMBER(SEARCH("Response",D3204)),"Response",IF(ISNUMBER(SEARCH("Interaction",D3204)),"Interaction",IF(ISNUMBER(SEARCH("System",D3204)),"System","")))))</f>
        <v>Utterance</v>
      </c>
      <c r="H3204" s="7" t="str">
        <f>IF(G3204="Utterance", IF(ISNUMBER(SEARCH("Unrecognized",D3204)), "Unrecognized", IF(ISNUMBER(SEARCH("Mismatched",D3204)), "Mismatched", IF(ISNUMBER(SEARCH("False Positive",D3204)), "False Positive", "Irrelevant"))), "")</f>
        <v>Mismatched</v>
      </c>
      <c r="J3204" s="7" t="s">
        <v>3756</v>
      </c>
      <c r="K3204" s="7" t="s">
        <v>3353</v>
      </c>
      <c r="L3204" s="9">
        <v>44995</v>
      </c>
      <c r="M3204" s="13">
        <v>0.4642592592592592</v>
      </c>
      <c r="N3204" s="14">
        <v>202000046250608</v>
      </c>
      <c r="O3204" s="7">
        <f>IF(LEN(TRIM($A3204))=0,0,LEN($A3204)-LEN(SUBSTITUTE($A3204," ",""))+1)</f>
        <v>1</v>
      </c>
      <c r="P3204">
        <f t="shared" si="50"/>
        <v>705</v>
      </c>
    </row>
    <row r="3205" spans="1:16" ht="112" x14ac:dyDescent="0.2">
      <c r="A3205" s="8" t="s">
        <v>226</v>
      </c>
      <c r="C3205" s="7" t="s">
        <v>4</v>
      </c>
      <c r="K3205" s="7" t="s">
        <v>3353</v>
      </c>
      <c r="L3205" s="9">
        <v>44995</v>
      </c>
      <c r="M3205" s="13">
        <v>0.4642592592592592</v>
      </c>
      <c r="N3205" s="14">
        <v>202000046250608</v>
      </c>
      <c r="P3205" t="str">
        <f t="shared" si="50"/>
        <v/>
      </c>
    </row>
    <row r="3206" spans="1:16" ht="16" x14ac:dyDescent="0.2">
      <c r="A3206" s="8" t="s">
        <v>2773</v>
      </c>
      <c r="C3206" s="7" t="s">
        <v>2</v>
      </c>
      <c r="D3206" s="7" t="s">
        <v>3389</v>
      </c>
      <c r="E3206" s="7" t="str">
        <f>IF(OR(D3206="", D3206="___"),"", LEFT(D3206,FIND(" &gt;",D3206)-1))</f>
        <v>Success</v>
      </c>
      <c r="F3206" s="7" t="str">
        <f>IF(OR(E3206="Success",E3206="Qualified Success"),"Current",IF(E3206="Failure",IF(RIGHT(D3206,6)="Future","Future",IF(RIGHT(D3206,10)="Irrelevant","Irrelevant","Current")),""))</f>
        <v>Current</v>
      </c>
      <c r="G3206" s="7" t="str">
        <f>IF(OR(ISBLANK(D3206),D3206="Unclassifiable &gt;"),"",IF(ISNUMBER(SEARCH("Utterance",D3206)),"Utterance",IF(ISNUMBER(SEARCH("Response",D3206)),"Response",IF(ISNUMBER(SEARCH("Interaction",D3206)),"Interaction",IF(ISNUMBER(SEARCH("System",D3206)),"System","")))))</f>
        <v/>
      </c>
      <c r="H3206" s="7" t="str">
        <f>IF(G3206="Utterance", IF(ISNUMBER(SEARCH("Unrecognized",D3206)), "Unrecognized", IF(ISNUMBER(SEARCH("Mismatched",D3206)), "Mismatched", IF(ISNUMBER(SEARCH("False Positive",D3206)), "False Positive", "Irrelevant"))), "")</f>
        <v/>
      </c>
      <c r="J3206" s="7" t="s">
        <v>3756</v>
      </c>
      <c r="K3206" s="7" t="s">
        <v>3353</v>
      </c>
      <c r="L3206" s="9">
        <v>44995</v>
      </c>
      <c r="M3206" s="13">
        <v>0.46447916666666672</v>
      </c>
      <c r="N3206" s="14">
        <v>202000046250608</v>
      </c>
      <c r="O3206" s="7">
        <f>IF(LEN(TRIM($A3206))=0,0,LEN($A3206)-LEN(SUBSTITUTE($A3206," ",""))+1)</f>
        <v>11</v>
      </c>
      <c r="P3206">
        <f t="shared" si="50"/>
        <v>3411</v>
      </c>
    </row>
    <row r="3207" spans="1:16" ht="144" x14ac:dyDescent="0.2">
      <c r="A3207" s="8" t="s">
        <v>689</v>
      </c>
      <c r="C3207" s="7" t="s">
        <v>4</v>
      </c>
      <c r="K3207" s="7" t="s">
        <v>3353</v>
      </c>
      <c r="L3207" s="9">
        <v>44995</v>
      </c>
      <c r="M3207" s="13">
        <v>0.46447916666666672</v>
      </c>
      <c r="N3207" s="14">
        <v>202000046250608</v>
      </c>
      <c r="P3207" t="str">
        <f t="shared" si="50"/>
        <v/>
      </c>
    </row>
    <row r="3208" spans="1:16" ht="16" x14ac:dyDescent="0.2">
      <c r="A3208" s="8" t="s">
        <v>402</v>
      </c>
      <c r="C3208" s="7" t="s">
        <v>2</v>
      </c>
      <c r="D3208" s="7" t="s">
        <v>3389</v>
      </c>
      <c r="E3208" s="7" t="str">
        <f>IF(OR(D3208="", D3208="___"),"", LEFT(D3208,FIND(" &gt;",D3208)-1))</f>
        <v>Success</v>
      </c>
      <c r="F3208" s="7" t="str">
        <f>IF(OR(E3208="Success",E3208="Qualified Success"),"Current",IF(E3208="Failure",IF(RIGHT(D3208,6)="Future","Future",IF(RIGHT(D3208,10)="Irrelevant","Irrelevant","Current")),""))</f>
        <v>Current</v>
      </c>
      <c r="G3208" s="7" t="str">
        <f>IF(OR(ISBLANK(D3208),D3208="Unclassifiable &gt;"),"",IF(ISNUMBER(SEARCH("Utterance",D3208)),"Utterance",IF(ISNUMBER(SEARCH("Response",D3208)),"Response",IF(ISNUMBER(SEARCH("Interaction",D3208)),"Interaction",IF(ISNUMBER(SEARCH("System",D3208)),"System","")))))</f>
        <v/>
      </c>
      <c r="H3208" s="7" t="str">
        <f>IF(G3208="Utterance", IF(ISNUMBER(SEARCH("Unrecognized",D3208)), "Unrecognized", IF(ISNUMBER(SEARCH("Mismatched",D3208)), "Mismatched", IF(ISNUMBER(SEARCH("False Positive",D3208)), "False Positive", "Irrelevant"))), "")</f>
        <v/>
      </c>
      <c r="J3208" s="7" t="s">
        <v>3741</v>
      </c>
      <c r="K3208" s="7" t="s">
        <v>3353</v>
      </c>
      <c r="L3208" s="9">
        <v>44995</v>
      </c>
      <c r="M3208" s="13">
        <v>0.46627314814814813</v>
      </c>
      <c r="N3208" s="14">
        <v>204440003503646</v>
      </c>
      <c r="O3208" s="7">
        <f>IF(LEN(TRIM($A3208))=0,0,LEN($A3208)-LEN(SUBSTITUTE($A3208," ",""))+1)</f>
        <v>6</v>
      </c>
      <c r="P3208">
        <f t="shared" si="50"/>
        <v>3411</v>
      </c>
    </row>
    <row r="3209" spans="1:16" ht="144" x14ac:dyDescent="0.2">
      <c r="A3209" s="8" t="s">
        <v>250</v>
      </c>
      <c r="C3209" s="7" t="s">
        <v>4</v>
      </c>
      <c r="K3209" s="7" t="s">
        <v>3353</v>
      </c>
      <c r="L3209" s="9">
        <v>44995</v>
      </c>
      <c r="M3209" s="13">
        <v>0.46650462962962963</v>
      </c>
      <c r="N3209" s="14">
        <v>204440003503646</v>
      </c>
      <c r="P3209" t="str">
        <f t="shared" si="50"/>
        <v/>
      </c>
    </row>
    <row r="3210" spans="1:16" ht="16" x14ac:dyDescent="0.2">
      <c r="A3210" s="8" t="s">
        <v>158</v>
      </c>
      <c r="C3210" s="7" t="s">
        <v>2</v>
      </c>
      <c r="D3210" s="7" t="s">
        <v>3389</v>
      </c>
      <c r="E3210" s="7" t="str">
        <f>IF(OR(D3210="", D3210="___"),"", LEFT(D3210,FIND(" &gt;",D3210)-1))</f>
        <v>Success</v>
      </c>
      <c r="F3210" s="7" t="str">
        <f>IF(OR(E3210="Success",E3210="Qualified Success"),"Current",IF(E3210="Failure",IF(RIGHT(D3210,6)="Future","Future",IF(RIGHT(D3210,10)="Irrelevant","Irrelevant","Current")),""))</f>
        <v>Current</v>
      </c>
      <c r="G3210" s="7" t="str">
        <f>IF(OR(ISBLANK(D3210),D3210="Unclassifiable &gt;"),"",IF(ISNUMBER(SEARCH("Utterance",D3210)),"Utterance",IF(ISNUMBER(SEARCH("Response",D3210)),"Response",IF(ISNUMBER(SEARCH("Interaction",D3210)),"Interaction",IF(ISNUMBER(SEARCH("System",D3210)),"System","")))))</f>
        <v/>
      </c>
      <c r="H3210" s="7" t="str">
        <f>IF(G3210="Utterance", IF(ISNUMBER(SEARCH("Unrecognized",D3210)), "Unrecognized", IF(ISNUMBER(SEARCH("Mismatched",D3210)), "Mismatched", IF(ISNUMBER(SEARCH("False Positive",D3210)), "False Positive", "Irrelevant"))), "")</f>
        <v/>
      </c>
      <c r="J3210" s="7" t="s">
        <v>3744</v>
      </c>
      <c r="K3210" s="7" t="s">
        <v>3353</v>
      </c>
      <c r="L3210" s="9">
        <v>44995</v>
      </c>
      <c r="M3210" s="13">
        <v>0.47123842592592591</v>
      </c>
      <c r="N3210" s="14">
        <v>513002668536885</v>
      </c>
      <c r="O3210" s="7">
        <f>IF(LEN(TRIM($A3210))=0,0,LEN($A3210)-LEN(SUBSTITUTE($A3210," ",""))+1)</f>
        <v>4</v>
      </c>
      <c r="P3210">
        <f t="shared" si="50"/>
        <v>3411</v>
      </c>
    </row>
    <row r="3211" spans="1:16" ht="128" x14ac:dyDescent="0.2">
      <c r="A3211" s="8" t="s">
        <v>1839</v>
      </c>
      <c r="C3211" s="7" t="s">
        <v>4</v>
      </c>
      <c r="K3211" s="7" t="s">
        <v>3353</v>
      </c>
      <c r="L3211" s="9">
        <v>44995</v>
      </c>
      <c r="M3211" s="13">
        <v>0.47123842592592591</v>
      </c>
      <c r="N3211" s="14">
        <v>513002668536885</v>
      </c>
      <c r="P3211" t="str">
        <f t="shared" si="50"/>
        <v/>
      </c>
    </row>
    <row r="3212" spans="1:16" ht="16" x14ac:dyDescent="0.2">
      <c r="A3212" s="8" t="s">
        <v>2287</v>
      </c>
      <c r="C3212" s="7" t="s">
        <v>2</v>
      </c>
      <c r="D3212" s="7" t="s">
        <v>3389</v>
      </c>
      <c r="E3212" s="7" t="str">
        <f>IF(OR(D3212="", D3212="___"),"", LEFT(D3212,FIND(" &gt;",D3212)-1))</f>
        <v>Success</v>
      </c>
      <c r="F3212" s="7" t="str">
        <f>IF(OR(E3212="Success",E3212="Qualified Success"),"Current",IF(E3212="Failure",IF(RIGHT(D3212,6)="Future","Future",IF(RIGHT(D3212,10)="Irrelevant","Irrelevant","Current")),""))</f>
        <v>Current</v>
      </c>
      <c r="G3212" s="7" t="str">
        <f>IF(OR(ISBLANK(D3212),D3212="Unclassifiable &gt;"),"",IF(ISNUMBER(SEARCH("Utterance",D3212)),"Utterance",IF(ISNUMBER(SEARCH("Response",D3212)),"Response",IF(ISNUMBER(SEARCH("Interaction",D3212)),"Interaction",IF(ISNUMBER(SEARCH("System",D3212)),"System","")))))</f>
        <v/>
      </c>
      <c r="H3212" s="7" t="str">
        <f>IF(G3212="Utterance", IF(ISNUMBER(SEARCH("Unrecognized",D3212)), "Unrecognized", IF(ISNUMBER(SEARCH("Mismatched",D3212)), "Mismatched", IF(ISNUMBER(SEARCH("False Positive",D3212)), "False Positive", "Irrelevant"))), "")</f>
        <v/>
      </c>
      <c r="J3212" s="7" t="s">
        <v>3457</v>
      </c>
      <c r="K3212" s="7" t="s">
        <v>3353</v>
      </c>
      <c r="L3212" s="9">
        <v>44995</v>
      </c>
      <c r="M3212" s="13">
        <v>0.48326388888888888</v>
      </c>
      <c r="N3212" s="14">
        <v>204440003500738</v>
      </c>
      <c r="O3212" s="7">
        <f>IF(LEN(TRIM($A3212))=0,0,LEN($A3212)-LEN(SUBSTITUTE($A3212," ",""))+1)</f>
        <v>1</v>
      </c>
      <c r="P3212">
        <f t="shared" si="50"/>
        <v>3411</v>
      </c>
    </row>
    <row r="3213" spans="1:16" ht="176" x14ac:dyDescent="0.2">
      <c r="A3213" s="8" t="s">
        <v>1409</v>
      </c>
      <c r="C3213" s="7" t="s">
        <v>4</v>
      </c>
      <c r="K3213" s="7" t="s">
        <v>3353</v>
      </c>
      <c r="L3213" s="9">
        <v>44995</v>
      </c>
      <c r="M3213" s="13">
        <v>0.48326388888888888</v>
      </c>
      <c r="N3213" s="14">
        <v>204440003500738</v>
      </c>
      <c r="P3213" t="str">
        <f t="shared" si="50"/>
        <v/>
      </c>
    </row>
    <row r="3214" spans="1:16" ht="16" x14ac:dyDescent="0.2">
      <c r="A3214" s="8" t="s">
        <v>1845</v>
      </c>
      <c r="C3214" s="7" t="s">
        <v>2</v>
      </c>
      <c r="D3214" s="7" t="s">
        <v>3389</v>
      </c>
      <c r="E3214" s="7" t="str">
        <f>IF(OR(D3214="", D3214="___"),"", LEFT(D3214,FIND(" &gt;",D3214)-1))</f>
        <v>Success</v>
      </c>
      <c r="F3214" s="7" t="str">
        <f>IF(OR(E3214="Success",E3214="Qualified Success"),"Current",IF(E3214="Failure",IF(RIGHT(D3214,6)="Future","Future",IF(RIGHT(D3214,10)="Irrelevant","Irrelevant","Current")),""))</f>
        <v>Current</v>
      </c>
      <c r="G3214" s="7" t="str">
        <f>IF(OR(ISBLANK(D3214),D3214="Unclassifiable &gt;"),"",IF(ISNUMBER(SEARCH("Utterance",D3214)),"Utterance",IF(ISNUMBER(SEARCH("Response",D3214)),"Response",IF(ISNUMBER(SEARCH("Interaction",D3214)),"Interaction",IF(ISNUMBER(SEARCH("System",D3214)),"System","")))))</f>
        <v/>
      </c>
      <c r="H3214" s="7" t="str">
        <f>IF(G3214="Utterance", IF(ISNUMBER(SEARCH("Unrecognized",D3214)), "Unrecognized", IF(ISNUMBER(SEARCH("Mismatched",D3214)), "Mismatched", IF(ISNUMBER(SEARCH("False Positive",D3214)), "False Positive", "Irrelevant"))), "")</f>
        <v/>
      </c>
      <c r="J3214" s="7" t="s">
        <v>3751</v>
      </c>
      <c r="K3214" s="7" t="s">
        <v>3353</v>
      </c>
      <c r="L3214" s="9">
        <v>44995</v>
      </c>
      <c r="M3214" s="13">
        <v>0.48850694444444448</v>
      </c>
      <c r="N3214" s="14">
        <v>204440003486071</v>
      </c>
      <c r="O3214" s="7">
        <f>IF(LEN(TRIM($A3214))=0,0,LEN($A3214)-LEN(SUBSTITUTE($A3214," ",""))+1)</f>
        <v>4</v>
      </c>
      <c r="P3214">
        <f t="shared" si="50"/>
        <v>3411</v>
      </c>
    </row>
    <row r="3215" spans="1:16" ht="144" x14ac:dyDescent="0.2">
      <c r="A3215" s="8" t="s">
        <v>1846</v>
      </c>
      <c r="C3215" s="7" t="s">
        <v>4</v>
      </c>
      <c r="K3215" s="7" t="s">
        <v>3353</v>
      </c>
      <c r="L3215" s="9">
        <v>44995</v>
      </c>
      <c r="M3215" s="13">
        <v>0.48876157407407406</v>
      </c>
      <c r="N3215" s="14">
        <v>204440003486071</v>
      </c>
      <c r="P3215" t="str">
        <f t="shared" si="50"/>
        <v/>
      </c>
    </row>
    <row r="3216" spans="1:16" ht="16" x14ac:dyDescent="0.2">
      <c r="A3216" s="8" t="s">
        <v>2211</v>
      </c>
      <c r="C3216" s="7" t="s">
        <v>2</v>
      </c>
      <c r="D3216" s="7" t="s">
        <v>3411</v>
      </c>
      <c r="E3216" s="7" t="str">
        <f>IF(OR(D3216="", D3216="___"),"", LEFT(D3216,FIND(" &gt;",D3216)-1))</f>
        <v>Qualified Success</v>
      </c>
      <c r="F3216" s="7" t="str">
        <f>IF(OR(E3216="Success",E3216="Qualified Success"),"Current",IF(E3216="Failure",IF(RIGHT(D3216,6)="Future","Future",IF(RIGHT(D3216,10)="Irrelevant","Irrelevant","Current")),""))</f>
        <v>Current</v>
      </c>
      <c r="G3216" s="7" t="str">
        <f>IF(OR(ISBLANK(D3216),D3216="Unclassifiable &gt;"),"",IF(ISNUMBER(SEARCH("Utterance",D3216)),"Utterance",IF(ISNUMBER(SEARCH("Response",D3216)),"Response",IF(ISNUMBER(SEARCH("Interaction",D3216)),"Interaction",IF(ISNUMBER(SEARCH("System",D3216)),"System","")))))</f>
        <v>Response</v>
      </c>
      <c r="H3216" s="7" t="str">
        <f>IF(G3216="Utterance", IF(ISNUMBER(SEARCH("Unrecognized",D3216)), "Unrecognized", IF(ISNUMBER(SEARCH("Mismatched",D3216)), "Mismatched", IF(ISNUMBER(SEARCH("False Positive",D3216)), "False Positive", "Irrelevant"))), "")</f>
        <v/>
      </c>
      <c r="J3216" s="7" t="s">
        <v>3434</v>
      </c>
      <c r="K3216" s="7" t="s">
        <v>3353</v>
      </c>
      <c r="L3216" s="9">
        <v>44995</v>
      </c>
      <c r="M3216" s="13">
        <v>0.49400462962962965</v>
      </c>
      <c r="N3216" s="14">
        <v>204440003497930</v>
      </c>
      <c r="O3216" s="7">
        <f>IF(LEN(TRIM($A3216))=0,0,LEN($A3216)-LEN(SUBSTITUTE($A3216," ",""))+1)</f>
        <v>10</v>
      </c>
      <c r="P3216">
        <f t="shared" si="50"/>
        <v>201</v>
      </c>
    </row>
    <row r="3217" spans="1:16" ht="112" x14ac:dyDescent="0.2">
      <c r="A3217" s="8" t="s">
        <v>1893</v>
      </c>
      <c r="C3217" s="7" t="s">
        <v>4</v>
      </c>
      <c r="K3217" s="7" t="s">
        <v>3353</v>
      </c>
      <c r="L3217" s="9">
        <v>44995</v>
      </c>
      <c r="M3217" s="13">
        <v>0.49400462962962965</v>
      </c>
      <c r="N3217" s="14">
        <v>204440003497930</v>
      </c>
      <c r="P3217" t="str">
        <f t="shared" si="50"/>
        <v/>
      </c>
    </row>
    <row r="3218" spans="1:16" ht="16" x14ac:dyDescent="0.2">
      <c r="A3218" s="8" t="s">
        <v>158</v>
      </c>
      <c r="C3218" s="7" t="s">
        <v>2</v>
      </c>
      <c r="D3218" s="7" t="s">
        <v>3389</v>
      </c>
      <c r="E3218" s="7" t="str">
        <f>IF(OR(D3218="", D3218="___"),"", LEFT(D3218,FIND(" &gt;",D3218)-1))</f>
        <v>Success</v>
      </c>
      <c r="F3218" s="7" t="str">
        <f>IF(OR(E3218="Success",E3218="Qualified Success"),"Current",IF(E3218="Failure",IF(RIGHT(D3218,6)="Future","Future",IF(RIGHT(D3218,10)="Irrelevant","Irrelevant","Current")),""))</f>
        <v>Current</v>
      </c>
      <c r="G3218" s="7" t="str">
        <f>IF(OR(ISBLANK(D3218),D3218="Unclassifiable &gt;"),"",IF(ISNUMBER(SEARCH("Utterance",D3218)),"Utterance",IF(ISNUMBER(SEARCH("Response",D3218)),"Response",IF(ISNUMBER(SEARCH("Interaction",D3218)),"Interaction",IF(ISNUMBER(SEARCH("System",D3218)),"System","")))))</f>
        <v/>
      </c>
      <c r="H3218" s="7" t="str">
        <f>IF(G3218="Utterance", IF(ISNUMBER(SEARCH("Unrecognized",D3218)), "Unrecognized", IF(ISNUMBER(SEARCH("Mismatched",D3218)), "Mismatched", IF(ISNUMBER(SEARCH("False Positive",D3218)), "False Positive", "Irrelevant"))), "")</f>
        <v/>
      </c>
      <c r="J3218" s="7" t="s">
        <v>3744</v>
      </c>
      <c r="K3218" s="7" t="s">
        <v>3353</v>
      </c>
      <c r="L3218" s="9">
        <v>44995</v>
      </c>
      <c r="M3218" s="13">
        <v>0.50148148148148153</v>
      </c>
      <c r="N3218" s="14">
        <v>513003520403450</v>
      </c>
      <c r="O3218" s="7">
        <f>IF(LEN(TRIM($A3218))=0,0,LEN($A3218)-LEN(SUBSTITUTE($A3218," ",""))+1)</f>
        <v>4</v>
      </c>
      <c r="P3218">
        <f t="shared" si="50"/>
        <v>3411</v>
      </c>
    </row>
    <row r="3219" spans="1:16" ht="128" x14ac:dyDescent="0.2">
      <c r="A3219" s="8" t="s">
        <v>1839</v>
      </c>
      <c r="C3219" s="7" t="s">
        <v>4</v>
      </c>
      <c r="K3219" s="7" t="s">
        <v>3353</v>
      </c>
      <c r="L3219" s="9">
        <v>44995</v>
      </c>
      <c r="M3219" s="13">
        <v>0.50148148148148153</v>
      </c>
      <c r="N3219" s="14">
        <v>513003520403450</v>
      </c>
      <c r="P3219" t="str">
        <f t="shared" si="50"/>
        <v/>
      </c>
    </row>
    <row r="3220" spans="1:16" ht="16" x14ac:dyDescent="0.2">
      <c r="A3220" s="8" t="s">
        <v>2563</v>
      </c>
      <c r="C3220" s="7" t="s">
        <v>2</v>
      </c>
      <c r="D3220" s="7" t="s">
        <v>3389</v>
      </c>
      <c r="E3220" s="7" t="str">
        <f>IF(OR(D3220="", D3220="___"),"", LEFT(D3220,FIND(" &gt;",D3220)-1))</f>
        <v>Success</v>
      </c>
      <c r="F3220" s="7" t="str">
        <f>IF(OR(E3220="Success",E3220="Qualified Success"),"Current",IF(E3220="Failure",IF(RIGHT(D3220,6)="Future","Future",IF(RIGHT(D3220,10)="Irrelevant","Irrelevant","Current")),""))</f>
        <v>Current</v>
      </c>
      <c r="G3220" s="7" t="str">
        <f>IF(OR(ISBLANK(D3220),D3220="Unclassifiable &gt;"),"",IF(ISNUMBER(SEARCH("Utterance",D3220)),"Utterance",IF(ISNUMBER(SEARCH("Response",D3220)),"Response",IF(ISNUMBER(SEARCH("Interaction",D3220)),"Interaction",IF(ISNUMBER(SEARCH("System",D3220)),"System","")))))</f>
        <v/>
      </c>
      <c r="H3220" s="7" t="str">
        <f>IF(G3220="Utterance", IF(ISNUMBER(SEARCH("Unrecognized",D3220)), "Unrecognized", IF(ISNUMBER(SEARCH("Mismatched",D3220)), "Mismatched", IF(ISNUMBER(SEARCH("False Positive",D3220)), "False Positive", "Irrelevant"))), "")</f>
        <v/>
      </c>
      <c r="J3220" s="7" t="s">
        <v>3755</v>
      </c>
      <c r="K3220" s="7" t="s">
        <v>3353</v>
      </c>
      <c r="L3220" s="9">
        <v>44995</v>
      </c>
      <c r="M3220" s="13">
        <v>0.5021296296296297</v>
      </c>
      <c r="N3220" s="14">
        <v>204440003510687</v>
      </c>
      <c r="O3220" s="7">
        <f>IF(LEN(TRIM($A3220))=0,0,LEN($A3220)-LEN(SUBSTITUTE($A3220," ",""))+1)</f>
        <v>5</v>
      </c>
      <c r="P3220">
        <f t="shared" si="50"/>
        <v>3411</v>
      </c>
    </row>
    <row r="3221" spans="1:16" ht="208" x14ac:dyDescent="0.2">
      <c r="A3221" s="8" t="s">
        <v>277</v>
      </c>
      <c r="C3221" s="7" t="s">
        <v>4</v>
      </c>
      <c r="K3221" s="7" t="s">
        <v>3353</v>
      </c>
      <c r="L3221" s="9">
        <v>44995</v>
      </c>
      <c r="M3221" s="13">
        <v>0.5021296296296297</v>
      </c>
      <c r="N3221" s="14">
        <v>204440003510687</v>
      </c>
      <c r="P3221" t="str">
        <f t="shared" si="50"/>
        <v/>
      </c>
    </row>
    <row r="3222" spans="1:16" ht="16" x14ac:dyDescent="0.2">
      <c r="A3222" s="8" t="s">
        <v>828</v>
      </c>
      <c r="C3222" s="7" t="s">
        <v>2</v>
      </c>
      <c r="D3222" s="7" t="s">
        <v>3389</v>
      </c>
      <c r="E3222" s="7" t="str">
        <f>IF(OR(D3222="", D3222="___"),"", LEFT(D3222,FIND(" &gt;",D3222)-1))</f>
        <v>Success</v>
      </c>
      <c r="F3222" s="7" t="str">
        <f>IF(OR(E3222="Success",E3222="Qualified Success"),"Current",IF(E3222="Failure",IF(RIGHT(D3222,6)="Future","Future",IF(RIGHT(D3222,10)="Irrelevant","Irrelevant","Current")),""))</f>
        <v>Current</v>
      </c>
      <c r="G3222" s="7" t="str">
        <f>IF(OR(ISBLANK(D3222),D3222="Unclassifiable &gt;"),"",IF(ISNUMBER(SEARCH("Utterance",D3222)),"Utterance",IF(ISNUMBER(SEARCH("Response",D3222)),"Response",IF(ISNUMBER(SEARCH("Interaction",D3222)),"Interaction",IF(ISNUMBER(SEARCH("System",D3222)),"System","")))))</f>
        <v/>
      </c>
      <c r="H3222" s="7" t="str">
        <f>IF(G3222="Utterance", IF(ISNUMBER(SEARCH("Unrecognized",D3222)), "Unrecognized", IF(ISNUMBER(SEARCH("Mismatched",D3222)), "Mismatched", IF(ISNUMBER(SEARCH("False Positive",D3222)), "False Positive", "Irrelevant"))), "")</f>
        <v/>
      </c>
      <c r="J3222" s="7" t="s">
        <v>3742</v>
      </c>
      <c r="K3222" s="7" t="s">
        <v>3353</v>
      </c>
      <c r="L3222" s="9">
        <v>44995</v>
      </c>
      <c r="M3222" s="13">
        <v>0.51156250000000003</v>
      </c>
      <c r="N3222" s="14">
        <v>202000326031429</v>
      </c>
      <c r="O3222" s="7">
        <f>IF(LEN(TRIM($A3222))=0,0,LEN($A3222)-LEN(SUBSTITUTE($A3222," ",""))+1)</f>
        <v>2</v>
      </c>
      <c r="P3222">
        <f t="shared" si="50"/>
        <v>3411</v>
      </c>
    </row>
    <row r="3223" spans="1:16" ht="48" x14ac:dyDescent="0.2">
      <c r="A3223" s="8" t="s">
        <v>404</v>
      </c>
      <c r="C3223" s="7" t="s">
        <v>4</v>
      </c>
      <c r="K3223" s="7" t="s">
        <v>3353</v>
      </c>
      <c r="L3223" s="9">
        <v>44995</v>
      </c>
      <c r="M3223" s="13">
        <v>0.51156250000000003</v>
      </c>
      <c r="N3223" s="14">
        <v>202000326031429</v>
      </c>
      <c r="P3223" t="str">
        <f t="shared" si="50"/>
        <v/>
      </c>
    </row>
    <row r="3224" spans="1:16" ht="16" x14ac:dyDescent="0.2">
      <c r="A3224" s="8" t="s">
        <v>2296</v>
      </c>
      <c r="C3224" s="7" t="s">
        <v>2</v>
      </c>
      <c r="D3224" s="7" t="s">
        <v>3391</v>
      </c>
      <c r="E3224" s="7" t="str">
        <f>IF(OR(D3224="", D3224="___"),"", LEFT(D3224,FIND(" &gt;",D3224)-1))</f>
        <v>Failure</v>
      </c>
      <c r="F3224" s="7" t="str">
        <f>IF(OR(E3224="Success",E3224="Qualified Success"),"Current",IF(E3224="Failure",IF(RIGHT(D3224,6)="Future","Future",IF(RIGHT(D3224,10)="Irrelevant","Irrelevant","Current")),""))</f>
        <v>Current</v>
      </c>
      <c r="G3224" s="7" t="str">
        <f>IF(OR(ISBLANK(D3224),D3224="Unclassifiable &gt;"),"",IF(ISNUMBER(SEARCH("Utterance",D3224)),"Utterance",IF(ISNUMBER(SEARCH("Response",D3224)),"Response",IF(ISNUMBER(SEARCH("Interaction",D3224)),"Interaction",IF(ISNUMBER(SEARCH("System",D3224)),"System","")))))</f>
        <v>Utterance</v>
      </c>
      <c r="H3224" s="7" t="str">
        <f>IF(G3224="Utterance", IF(ISNUMBER(SEARCH("Unrecognized",D3224)), "Unrecognized", IF(ISNUMBER(SEARCH("Mismatched",D3224)), "Mismatched", IF(ISNUMBER(SEARCH("False Positive",D3224)), "False Positive", "Irrelevant"))), "")</f>
        <v>Mismatched</v>
      </c>
      <c r="J3224" s="7" t="s">
        <v>3757</v>
      </c>
      <c r="K3224" s="7" t="s">
        <v>3353</v>
      </c>
      <c r="L3224" s="9">
        <v>44995</v>
      </c>
      <c r="M3224" s="13">
        <v>0.5116087962962963</v>
      </c>
      <c r="N3224" s="14">
        <v>204440003501200</v>
      </c>
      <c r="O3224" s="7">
        <f>IF(LEN(TRIM($A3224))=0,0,LEN($A3224)-LEN(SUBSTITUTE($A3224," ",""))+1)</f>
        <v>5</v>
      </c>
      <c r="P3224">
        <f t="shared" si="50"/>
        <v>705</v>
      </c>
    </row>
    <row r="3225" spans="1:16" ht="80" x14ac:dyDescent="0.2">
      <c r="A3225" s="8" t="s">
        <v>1710</v>
      </c>
      <c r="C3225" s="7" t="s">
        <v>4</v>
      </c>
      <c r="K3225" s="7" t="s">
        <v>3353</v>
      </c>
      <c r="L3225" s="9">
        <v>44995</v>
      </c>
      <c r="M3225" s="13">
        <v>0.5116087962962963</v>
      </c>
      <c r="N3225" s="14">
        <v>204440003501200</v>
      </c>
      <c r="P3225" t="str">
        <f t="shared" si="50"/>
        <v/>
      </c>
    </row>
    <row r="3226" spans="1:16" ht="16" x14ac:dyDescent="0.2">
      <c r="A3226" s="8" t="s">
        <v>158</v>
      </c>
      <c r="C3226" s="7" t="s">
        <v>2</v>
      </c>
      <c r="D3226" s="7" t="s">
        <v>3389</v>
      </c>
      <c r="E3226" s="7" t="str">
        <f>IF(OR(D3226="", D3226="___"),"", LEFT(D3226,FIND(" &gt;",D3226)-1))</f>
        <v>Success</v>
      </c>
      <c r="F3226" s="7" t="str">
        <f>IF(OR(E3226="Success",E3226="Qualified Success"),"Current",IF(E3226="Failure",IF(RIGHT(D3226,6)="Future","Future",IF(RIGHT(D3226,10)="Irrelevant","Irrelevant","Current")),""))</f>
        <v>Current</v>
      </c>
      <c r="G3226" s="7" t="str">
        <f>IF(OR(ISBLANK(D3226),D3226="Unclassifiable &gt;"),"",IF(ISNUMBER(SEARCH("Utterance",D3226)),"Utterance",IF(ISNUMBER(SEARCH("Response",D3226)),"Response",IF(ISNUMBER(SEARCH("Interaction",D3226)),"Interaction",IF(ISNUMBER(SEARCH("System",D3226)),"System","")))))</f>
        <v/>
      </c>
      <c r="H3226" s="7" t="str">
        <f>IF(G3226="Utterance", IF(ISNUMBER(SEARCH("Unrecognized",D3226)), "Unrecognized", IF(ISNUMBER(SEARCH("Mismatched",D3226)), "Mismatched", IF(ISNUMBER(SEARCH("False Positive",D3226)), "False Positive", "Irrelevant"))), "")</f>
        <v/>
      </c>
      <c r="J3226" s="7" t="s">
        <v>3744</v>
      </c>
      <c r="K3226" s="7" t="s">
        <v>3353</v>
      </c>
      <c r="L3226" s="9">
        <v>44995</v>
      </c>
      <c r="M3226" s="13">
        <v>0.51245370370370369</v>
      </c>
      <c r="N3226" s="14">
        <v>204440003541300</v>
      </c>
      <c r="O3226" s="7">
        <f>IF(LEN(TRIM($A3226))=0,0,LEN($A3226)-LEN(SUBSTITUTE($A3226," ",""))+1)</f>
        <v>4</v>
      </c>
      <c r="P3226">
        <f t="shared" si="50"/>
        <v>3411</v>
      </c>
    </row>
    <row r="3227" spans="1:16" ht="128" x14ac:dyDescent="0.2">
      <c r="A3227" s="8" t="s">
        <v>1839</v>
      </c>
      <c r="C3227" s="7" t="s">
        <v>4</v>
      </c>
      <c r="K3227" s="7" t="s">
        <v>3353</v>
      </c>
      <c r="L3227" s="9">
        <v>44995</v>
      </c>
      <c r="M3227" s="13">
        <v>0.51245370370370369</v>
      </c>
      <c r="N3227" s="14">
        <v>204440003541300</v>
      </c>
      <c r="P3227" t="str">
        <f t="shared" si="50"/>
        <v/>
      </c>
    </row>
    <row r="3228" spans="1:16" ht="16" x14ac:dyDescent="0.2">
      <c r="A3228" s="8" t="s">
        <v>2327</v>
      </c>
      <c r="C3228" s="7" t="s">
        <v>2</v>
      </c>
      <c r="D3228" s="7" t="s">
        <v>3391</v>
      </c>
      <c r="E3228" s="7" t="str">
        <f>IF(OR(D3228="", D3228="___"),"", LEFT(D3228,FIND(" &gt;",D3228)-1))</f>
        <v>Failure</v>
      </c>
      <c r="F3228" s="7" t="str">
        <f>IF(OR(E3228="Success",E3228="Qualified Success"),"Current",IF(E3228="Failure",IF(RIGHT(D3228,6)="Future","Future",IF(RIGHT(D3228,10)="Irrelevant","Irrelevant","Current")),""))</f>
        <v>Current</v>
      </c>
      <c r="G3228" s="7" t="str">
        <f>IF(OR(ISBLANK(D3228),D3228="Unclassifiable &gt;"),"",IF(ISNUMBER(SEARCH("Utterance",D3228)),"Utterance",IF(ISNUMBER(SEARCH("Response",D3228)),"Response",IF(ISNUMBER(SEARCH("Interaction",D3228)),"Interaction",IF(ISNUMBER(SEARCH("System",D3228)),"System","")))))</f>
        <v>Utterance</v>
      </c>
      <c r="H3228" s="7" t="str">
        <f>IF(G3228="Utterance", IF(ISNUMBER(SEARCH("Unrecognized",D3228)), "Unrecognized", IF(ISNUMBER(SEARCH("Mismatched",D3228)), "Mismatched", IF(ISNUMBER(SEARCH("False Positive",D3228)), "False Positive", "Irrelevant"))), "")</f>
        <v>Mismatched</v>
      </c>
      <c r="J3228" s="7" t="s">
        <v>3751</v>
      </c>
      <c r="K3228" s="7" t="s">
        <v>3353</v>
      </c>
      <c r="L3228" s="9">
        <v>44995</v>
      </c>
      <c r="M3228" s="13">
        <v>0.51693287037037039</v>
      </c>
      <c r="N3228" s="14">
        <v>204440003502385</v>
      </c>
      <c r="O3228" s="7">
        <f>IF(LEN(TRIM($A3228))=0,0,LEN($A3228)-LEN(SUBSTITUTE($A3228," ",""))+1)</f>
        <v>6</v>
      </c>
      <c r="P3228">
        <f t="shared" si="50"/>
        <v>705</v>
      </c>
    </row>
    <row r="3229" spans="1:16" ht="16" x14ac:dyDescent="0.2">
      <c r="A3229" s="8" t="s">
        <v>819</v>
      </c>
      <c r="C3229" s="7" t="s">
        <v>4</v>
      </c>
      <c r="K3229" s="7" t="s">
        <v>3353</v>
      </c>
      <c r="L3229" s="9">
        <v>44995</v>
      </c>
      <c r="M3229" s="13">
        <v>0.51718750000000002</v>
      </c>
      <c r="N3229" s="14">
        <v>204440003502385</v>
      </c>
      <c r="P3229" t="str">
        <f t="shared" si="50"/>
        <v/>
      </c>
    </row>
    <row r="3230" spans="1:16" ht="16" x14ac:dyDescent="0.2">
      <c r="A3230" s="8" t="s">
        <v>2328</v>
      </c>
      <c r="C3230" s="7" t="s">
        <v>2</v>
      </c>
      <c r="D3230" s="7" t="s">
        <v>3391</v>
      </c>
      <c r="E3230" s="7" t="str">
        <f>IF(OR(D3230="", D3230="___"),"", LEFT(D3230,FIND(" &gt;",D3230)-1))</f>
        <v>Failure</v>
      </c>
      <c r="F3230" s="7" t="str">
        <f>IF(OR(E3230="Success",E3230="Qualified Success"),"Current",IF(E3230="Failure",IF(RIGHT(D3230,6)="Future","Future",IF(RIGHT(D3230,10)="Irrelevant","Irrelevant","Current")),""))</f>
        <v>Current</v>
      </c>
      <c r="G3230" s="7" t="str">
        <f>IF(OR(ISBLANK(D3230),D3230="Unclassifiable &gt;"),"",IF(ISNUMBER(SEARCH("Utterance",D3230)),"Utterance",IF(ISNUMBER(SEARCH("Response",D3230)),"Response",IF(ISNUMBER(SEARCH("Interaction",D3230)),"Interaction",IF(ISNUMBER(SEARCH("System",D3230)),"System","")))))</f>
        <v>Utterance</v>
      </c>
      <c r="H3230" s="7" t="str">
        <f>IF(G3230="Utterance", IF(ISNUMBER(SEARCH("Unrecognized",D3230)), "Unrecognized", IF(ISNUMBER(SEARCH("Mismatched",D3230)), "Mismatched", IF(ISNUMBER(SEARCH("False Positive",D3230)), "False Positive", "Irrelevant"))), "")</f>
        <v>Mismatched</v>
      </c>
      <c r="J3230" s="7" t="s">
        <v>3751</v>
      </c>
      <c r="K3230" s="7" t="s">
        <v>3353</v>
      </c>
      <c r="L3230" s="9">
        <v>44995</v>
      </c>
      <c r="M3230" s="13">
        <v>0.51729166666666659</v>
      </c>
      <c r="N3230" s="14">
        <v>204440003502385</v>
      </c>
      <c r="O3230" s="7">
        <f>IF(LEN(TRIM($A3230))=0,0,LEN($A3230)-LEN(SUBSTITUTE($A3230," ",""))+1)</f>
        <v>2</v>
      </c>
      <c r="P3230">
        <f t="shared" si="50"/>
        <v>705</v>
      </c>
    </row>
    <row r="3231" spans="1:16" ht="16" x14ac:dyDescent="0.2">
      <c r="A3231" s="8" t="s">
        <v>2329</v>
      </c>
      <c r="C3231" s="7" t="s">
        <v>4</v>
      </c>
      <c r="K3231" s="7" t="s">
        <v>3353</v>
      </c>
      <c r="L3231" s="9">
        <v>44995</v>
      </c>
      <c r="M3231" s="13">
        <v>0.51733796296296297</v>
      </c>
      <c r="N3231" s="14">
        <v>204440003502385</v>
      </c>
      <c r="P3231" t="str">
        <f t="shared" si="50"/>
        <v/>
      </c>
    </row>
    <row r="3232" spans="1:16" ht="16" x14ac:dyDescent="0.2">
      <c r="A3232" s="8" t="s">
        <v>2325</v>
      </c>
      <c r="C3232" s="7" t="s">
        <v>2</v>
      </c>
      <c r="D3232" s="7" t="s">
        <v>3391</v>
      </c>
      <c r="E3232" s="7" t="str">
        <f>IF(OR(D3232="", D3232="___"),"", LEFT(D3232,FIND(" &gt;",D3232)-1))</f>
        <v>Failure</v>
      </c>
      <c r="F3232" s="7" t="str">
        <f>IF(OR(E3232="Success",E3232="Qualified Success"),"Current",IF(E3232="Failure",IF(RIGHT(D3232,6)="Future","Future",IF(RIGHT(D3232,10)="Irrelevant","Irrelevant","Current")),""))</f>
        <v>Current</v>
      </c>
      <c r="G3232" s="7" t="str">
        <f>IF(OR(ISBLANK(D3232),D3232="Unclassifiable &gt;"),"",IF(ISNUMBER(SEARCH("Utterance",D3232)),"Utterance",IF(ISNUMBER(SEARCH("Response",D3232)),"Response",IF(ISNUMBER(SEARCH("Interaction",D3232)),"Interaction",IF(ISNUMBER(SEARCH("System",D3232)),"System","")))))</f>
        <v>Utterance</v>
      </c>
      <c r="H3232" s="7" t="str">
        <f>IF(G3232="Utterance", IF(ISNUMBER(SEARCH("Unrecognized",D3232)), "Unrecognized", IF(ISNUMBER(SEARCH("Mismatched",D3232)), "Mismatched", IF(ISNUMBER(SEARCH("False Positive",D3232)), "False Positive", "Irrelevant"))), "")</f>
        <v>Mismatched</v>
      </c>
      <c r="J3232" s="7" t="s">
        <v>3751</v>
      </c>
      <c r="K3232" s="7" t="s">
        <v>3353</v>
      </c>
      <c r="L3232" s="9">
        <v>44995</v>
      </c>
      <c r="M3232" s="13">
        <v>0.51741898148148147</v>
      </c>
      <c r="N3232" s="14">
        <v>204440003502385</v>
      </c>
      <c r="O3232" s="7">
        <f>IF(LEN(TRIM($A3232))=0,0,LEN($A3232)-LEN(SUBSTITUTE($A3232," ",""))+1)</f>
        <v>2</v>
      </c>
      <c r="P3232">
        <f t="shared" si="50"/>
        <v>705</v>
      </c>
    </row>
    <row r="3233" spans="1:16" ht="144" x14ac:dyDescent="0.2">
      <c r="A3233" s="8" t="s">
        <v>2326</v>
      </c>
      <c r="C3233" s="7" t="s">
        <v>4</v>
      </c>
      <c r="K3233" s="7" t="s">
        <v>3353</v>
      </c>
      <c r="L3233" s="9">
        <v>44995</v>
      </c>
      <c r="M3233" s="13">
        <v>0.51745370370370369</v>
      </c>
      <c r="N3233" s="14">
        <v>204440003502385</v>
      </c>
      <c r="P3233" t="str">
        <f t="shared" si="50"/>
        <v/>
      </c>
    </row>
    <row r="3234" spans="1:16" ht="16" x14ac:dyDescent="0.2">
      <c r="A3234" s="8" t="s">
        <v>3303</v>
      </c>
      <c r="C3234" s="7" t="s">
        <v>2</v>
      </c>
      <c r="D3234" s="7" t="s">
        <v>3389</v>
      </c>
      <c r="E3234" s="7" t="str">
        <f>IF(OR(D3234="", D3234="___"),"", LEFT(D3234,FIND(" &gt;",D3234)-1))</f>
        <v>Success</v>
      </c>
      <c r="F3234" s="7" t="str">
        <f>IF(OR(E3234="Success",E3234="Qualified Success"),"Current",IF(E3234="Failure",IF(RIGHT(D3234,6)="Future","Future",IF(RIGHT(D3234,10)="Irrelevant","Irrelevant","Current")),""))</f>
        <v>Current</v>
      </c>
      <c r="G3234" s="7" t="str">
        <f>IF(OR(ISBLANK(D3234),D3234="Unclassifiable &gt;"),"",IF(ISNUMBER(SEARCH("Utterance",D3234)),"Utterance",IF(ISNUMBER(SEARCH("Response",D3234)),"Response",IF(ISNUMBER(SEARCH("Interaction",D3234)),"Interaction",IF(ISNUMBER(SEARCH("System",D3234)),"System","")))))</f>
        <v/>
      </c>
      <c r="H3234" s="7" t="str">
        <f>IF(G3234="Utterance", IF(ISNUMBER(SEARCH("Unrecognized",D3234)), "Unrecognized", IF(ISNUMBER(SEARCH("Mismatched",D3234)), "Mismatched", IF(ISNUMBER(SEARCH("False Positive",D3234)), "False Positive", "Irrelevant"))), "")</f>
        <v/>
      </c>
      <c r="J3234" s="7" t="s">
        <v>3755</v>
      </c>
      <c r="K3234" s="7" t="s">
        <v>3353</v>
      </c>
      <c r="L3234" s="9">
        <v>44995</v>
      </c>
      <c r="M3234" s="13">
        <v>0.52561342592592586</v>
      </c>
      <c r="N3234" s="14">
        <v>513003391099740</v>
      </c>
      <c r="O3234" s="7">
        <f>IF(LEN(TRIM($A3234))=0,0,LEN($A3234)-LEN(SUBSTITUTE($A3234," ",""))+1)</f>
        <v>7</v>
      </c>
      <c r="P3234">
        <f t="shared" si="50"/>
        <v>3411</v>
      </c>
    </row>
    <row r="3235" spans="1:16" ht="208" x14ac:dyDescent="0.2">
      <c r="A3235" s="8" t="s">
        <v>277</v>
      </c>
      <c r="C3235" s="7" t="s">
        <v>4</v>
      </c>
      <c r="K3235" s="7" t="s">
        <v>3353</v>
      </c>
      <c r="L3235" s="9">
        <v>44995</v>
      </c>
      <c r="M3235" s="13">
        <v>0.52561342592592586</v>
      </c>
      <c r="N3235" s="14">
        <v>513003391099740</v>
      </c>
      <c r="P3235" t="str">
        <f t="shared" si="50"/>
        <v/>
      </c>
    </row>
    <row r="3236" spans="1:16" ht="16" x14ac:dyDescent="0.2">
      <c r="A3236" s="8" t="s">
        <v>158</v>
      </c>
      <c r="C3236" s="7" t="s">
        <v>2</v>
      </c>
      <c r="D3236" s="7" t="s">
        <v>3389</v>
      </c>
      <c r="E3236" s="7" t="str">
        <f>IF(OR(D3236="", D3236="___"),"", LEFT(D3236,FIND(" &gt;",D3236)-1))</f>
        <v>Success</v>
      </c>
      <c r="F3236" s="7" t="str">
        <f>IF(OR(E3236="Success",E3236="Qualified Success"),"Current",IF(E3236="Failure",IF(RIGHT(D3236,6)="Future","Future",IF(RIGHT(D3236,10)="Irrelevant","Irrelevant","Current")),""))</f>
        <v>Current</v>
      </c>
      <c r="G3236" s="7" t="str">
        <f>IF(OR(ISBLANK(D3236),D3236="Unclassifiable &gt;"),"",IF(ISNUMBER(SEARCH("Utterance",D3236)),"Utterance",IF(ISNUMBER(SEARCH("Response",D3236)),"Response",IF(ISNUMBER(SEARCH("Interaction",D3236)),"Interaction",IF(ISNUMBER(SEARCH("System",D3236)),"System","")))))</f>
        <v/>
      </c>
      <c r="H3236" s="7" t="str">
        <f>IF(G3236="Utterance", IF(ISNUMBER(SEARCH("Unrecognized",D3236)), "Unrecognized", IF(ISNUMBER(SEARCH("Mismatched",D3236)), "Mismatched", IF(ISNUMBER(SEARCH("False Positive",D3236)), "False Positive", "Irrelevant"))), "")</f>
        <v/>
      </c>
      <c r="J3236" s="7" t="s">
        <v>3744</v>
      </c>
      <c r="K3236" s="7" t="s">
        <v>3353</v>
      </c>
      <c r="L3236" s="9">
        <v>44995</v>
      </c>
      <c r="M3236" s="13">
        <v>0.52679398148148149</v>
      </c>
      <c r="N3236" s="14">
        <v>204440003502643</v>
      </c>
      <c r="O3236" s="7">
        <f>IF(LEN(TRIM($A3236))=0,0,LEN($A3236)-LEN(SUBSTITUTE($A3236," ",""))+1)</f>
        <v>4</v>
      </c>
      <c r="P3236">
        <f t="shared" si="50"/>
        <v>3411</v>
      </c>
    </row>
    <row r="3237" spans="1:16" ht="128" x14ac:dyDescent="0.2">
      <c r="A3237" s="8" t="s">
        <v>1839</v>
      </c>
      <c r="C3237" s="7" t="s">
        <v>4</v>
      </c>
      <c r="K3237" s="7" t="s">
        <v>3353</v>
      </c>
      <c r="L3237" s="9">
        <v>44995</v>
      </c>
      <c r="M3237" s="13">
        <v>0.52679398148148149</v>
      </c>
      <c r="N3237" s="14">
        <v>204440003502643</v>
      </c>
      <c r="P3237" t="str">
        <f t="shared" si="50"/>
        <v/>
      </c>
    </row>
    <row r="3238" spans="1:16" ht="16" x14ac:dyDescent="0.2">
      <c r="A3238" s="8" t="s">
        <v>223</v>
      </c>
      <c r="B3238" s="7" t="s">
        <v>3487</v>
      </c>
      <c r="C3238" s="7" t="s">
        <v>2</v>
      </c>
      <c r="D3238" s="7" t="s">
        <v>3389</v>
      </c>
      <c r="E3238" s="7" t="str">
        <f>IF(OR(D3238="", D3238="___"),"", LEFT(D3238,FIND(" &gt;",D3238)-1))</f>
        <v>Success</v>
      </c>
      <c r="F3238" s="7" t="str">
        <f>IF(OR(E3238="Success",E3238="Qualified Success"),"Current",IF(E3238="Failure",IF(RIGHT(D3238,6)="Future","Future",IF(RIGHT(D3238,10)="Irrelevant","Irrelevant","Current")),""))</f>
        <v>Current</v>
      </c>
      <c r="G3238" s="7" t="str">
        <f>IF(OR(ISBLANK(D3238),D3238="Unclassifiable &gt;"),"",IF(ISNUMBER(SEARCH("Utterance",D3238)),"Utterance",IF(ISNUMBER(SEARCH("Response",D3238)),"Response",IF(ISNUMBER(SEARCH("Interaction",D3238)),"Interaction",IF(ISNUMBER(SEARCH("System",D3238)),"System","")))))</f>
        <v/>
      </c>
      <c r="H3238" s="7" t="str">
        <f>IF(G3238="Utterance", IF(ISNUMBER(SEARCH("Unrecognized",D3238)), "Unrecognized", IF(ISNUMBER(SEARCH("Mismatched",D3238)), "Mismatched", IF(ISNUMBER(SEARCH("False Positive",D3238)), "False Positive", "Irrelevant"))), "")</f>
        <v/>
      </c>
      <c r="J3238" s="7" t="s">
        <v>3744</v>
      </c>
      <c r="K3238" s="7" t="s">
        <v>3353</v>
      </c>
      <c r="L3238" s="9">
        <v>44995</v>
      </c>
      <c r="M3238" s="13">
        <v>0.53863425925925923</v>
      </c>
      <c r="N3238" s="14">
        <v>204440003541163</v>
      </c>
      <c r="O3238" s="7">
        <f>IF(LEN(TRIM($A3238))=0,0,LEN($A3238)-LEN(SUBSTITUTE($A3238," ",""))+1)</f>
        <v>3</v>
      </c>
      <c r="P3238">
        <f t="shared" si="50"/>
        <v>3411</v>
      </c>
    </row>
    <row r="3239" spans="1:16" ht="128" x14ac:dyDescent="0.2">
      <c r="A3239" s="8" t="s">
        <v>1839</v>
      </c>
      <c r="C3239" s="7" t="s">
        <v>4</v>
      </c>
      <c r="K3239" s="7" t="s">
        <v>3353</v>
      </c>
      <c r="L3239" s="9">
        <v>44995</v>
      </c>
      <c r="M3239" s="13">
        <v>0.53863425925925923</v>
      </c>
      <c r="N3239" s="14">
        <v>204440003541163</v>
      </c>
      <c r="P3239" t="str">
        <f t="shared" si="50"/>
        <v/>
      </c>
    </row>
    <row r="3240" spans="1:16" ht="16" x14ac:dyDescent="0.2">
      <c r="A3240" s="8" t="s">
        <v>2070</v>
      </c>
      <c r="C3240" s="7" t="s">
        <v>2</v>
      </c>
      <c r="D3240" s="7" t="s">
        <v>3389</v>
      </c>
      <c r="E3240" s="7" t="str">
        <f>IF(OR(D3240="", D3240="___"),"", LEFT(D3240,FIND(" &gt;",D3240)-1))</f>
        <v>Success</v>
      </c>
      <c r="F3240" s="7" t="str">
        <f>IF(OR(E3240="Success",E3240="Qualified Success"),"Current",IF(E3240="Failure",IF(RIGHT(D3240,6)="Future","Future",IF(RIGHT(D3240,10)="Irrelevant","Irrelevant","Current")),""))</f>
        <v>Current</v>
      </c>
      <c r="G3240" s="7" t="str">
        <f>IF(OR(ISBLANK(D3240),D3240="Unclassifiable &gt;"),"",IF(ISNUMBER(SEARCH("Utterance",D3240)),"Utterance",IF(ISNUMBER(SEARCH("Response",D3240)),"Response",IF(ISNUMBER(SEARCH("Interaction",D3240)),"Interaction",IF(ISNUMBER(SEARCH("System",D3240)),"System","")))))</f>
        <v/>
      </c>
      <c r="H3240" s="7" t="str">
        <f>IF(G3240="Utterance", IF(ISNUMBER(SEARCH("Unrecognized",D3240)), "Unrecognized", IF(ISNUMBER(SEARCH("Mismatched",D3240)), "Mismatched", IF(ISNUMBER(SEARCH("False Positive",D3240)), "False Positive", "Irrelevant"))), "")</f>
        <v/>
      </c>
      <c r="J3240" s="7" t="s">
        <v>3741</v>
      </c>
      <c r="K3240" s="7" t="s">
        <v>3353</v>
      </c>
      <c r="L3240" s="9">
        <v>44995</v>
      </c>
      <c r="M3240" s="13">
        <v>0.54018518518518521</v>
      </c>
      <c r="N3240" s="14">
        <v>204440003493513</v>
      </c>
      <c r="O3240" s="7">
        <f>IF(LEN(TRIM($A3240))=0,0,LEN($A3240)-LEN(SUBSTITUTE($A3240," ",""))+1)</f>
        <v>3</v>
      </c>
      <c r="P3240">
        <f t="shared" si="50"/>
        <v>3411</v>
      </c>
    </row>
    <row r="3241" spans="1:16" ht="80" x14ac:dyDescent="0.2">
      <c r="A3241" s="8" t="s">
        <v>230</v>
      </c>
      <c r="C3241" s="7" t="s">
        <v>4</v>
      </c>
      <c r="K3241" s="7" t="s">
        <v>3353</v>
      </c>
      <c r="L3241" s="9">
        <v>44995</v>
      </c>
      <c r="M3241" s="13">
        <v>0.54018518518518521</v>
      </c>
      <c r="N3241" s="14">
        <v>204440003493513</v>
      </c>
      <c r="P3241" t="str">
        <f t="shared" si="50"/>
        <v/>
      </c>
    </row>
    <row r="3242" spans="1:16" ht="16" x14ac:dyDescent="0.2">
      <c r="A3242" s="8" t="s">
        <v>158</v>
      </c>
      <c r="C3242" s="7" t="s">
        <v>2</v>
      </c>
      <c r="D3242" s="7" t="s">
        <v>3389</v>
      </c>
      <c r="E3242" s="7" t="str">
        <f>IF(OR(D3242="", D3242="___"),"", LEFT(D3242,FIND(" &gt;",D3242)-1))</f>
        <v>Success</v>
      </c>
      <c r="F3242" s="7" t="str">
        <f>IF(OR(E3242="Success",E3242="Qualified Success"),"Current",IF(E3242="Failure",IF(RIGHT(D3242,6)="Future","Future",IF(RIGHT(D3242,10)="Irrelevant","Irrelevant","Current")),""))</f>
        <v>Current</v>
      </c>
      <c r="G3242" s="7" t="str">
        <f>IF(OR(ISBLANK(D3242),D3242="Unclassifiable &gt;"),"",IF(ISNUMBER(SEARCH("Utterance",D3242)),"Utterance",IF(ISNUMBER(SEARCH("Response",D3242)),"Response",IF(ISNUMBER(SEARCH("Interaction",D3242)),"Interaction",IF(ISNUMBER(SEARCH("System",D3242)),"System","")))))</f>
        <v/>
      </c>
      <c r="H3242" s="7" t="str">
        <f>IF(G3242="Utterance", IF(ISNUMBER(SEARCH("Unrecognized",D3242)), "Unrecognized", IF(ISNUMBER(SEARCH("Mismatched",D3242)), "Mismatched", IF(ISNUMBER(SEARCH("False Positive",D3242)), "False Positive", "Irrelevant"))), "")</f>
        <v/>
      </c>
      <c r="J3242" s="7" t="s">
        <v>3744</v>
      </c>
      <c r="K3242" s="7" t="s">
        <v>3353</v>
      </c>
      <c r="L3242" s="9">
        <v>44995</v>
      </c>
      <c r="M3242" s="13">
        <v>0.56172453703703706</v>
      </c>
      <c r="N3242" s="14">
        <v>513001967265763</v>
      </c>
      <c r="O3242" s="7">
        <f>IF(LEN(TRIM($A3242))=0,0,LEN($A3242)-LEN(SUBSTITUTE($A3242," ",""))+1)</f>
        <v>4</v>
      </c>
      <c r="P3242">
        <f t="shared" si="50"/>
        <v>3411</v>
      </c>
    </row>
    <row r="3243" spans="1:16" ht="128" x14ac:dyDescent="0.2">
      <c r="A3243" s="8" t="s">
        <v>1839</v>
      </c>
      <c r="C3243" s="7" t="s">
        <v>4</v>
      </c>
      <c r="K3243" s="7" t="s">
        <v>3353</v>
      </c>
      <c r="L3243" s="9">
        <v>44995</v>
      </c>
      <c r="M3243" s="13">
        <v>0.56172453703703706</v>
      </c>
      <c r="N3243" s="14">
        <v>513001967265763</v>
      </c>
      <c r="P3243" t="str">
        <f t="shared" si="50"/>
        <v/>
      </c>
    </row>
    <row r="3244" spans="1:16" ht="16" x14ac:dyDescent="0.2">
      <c r="A3244" s="8" t="s">
        <v>209</v>
      </c>
      <c r="C3244" s="7" t="s">
        <v>2</v>
      </c>
      <c r="D3244" s="7" t="s">
        <v>3389</v>
      </c>
      <c r="E3244" s="7" t="str">
        <f>IF(OR(D3244="", D3244="___"),"", LEFT(D3244,FIND(" &gt;",D3244)-1))</f>
        <v>Success</v>
      </c>
      <c r="F3244" s="7" t="str">
        <f>IF(OR(E3244="Success",E3244="Qualified Success"),"Current",IF(E3244="Failure",IF(RIGHT(D3244,6)="Future","Future",IF(RIGHT(D3244,10)="Irrelevant","Irrelevant","Current")),""))</f>
        <v>Current</v>
      </c>
      <c r="G3244" s="7" t="str">
        <f>IF(OR(ISBLANK(D3244),D3244="Unclassifiable &gt;"),"",IF(ISNUMBER(SEARCH("Utterance",D3244)),"Utterance",IF(ISNUMBER(SEARCH("Response",D3244)),"Response",IF(ISNUMBER(SEARCH("Interaction",D3244)),"Interaction",IF(ISNUMBER(SEARCH("System",D3244)),"System","")))))</f>
        <v/>
      </c>
      <c r="H3244" s="7" t="str">
        <f>IF(G3244="Utterance", IF(ISNUMBER(SEARCH("Unrecognized",D3244)), "Unrecognized", IF(ISNUMBER(SEARCH("Mismatched",D3244)), "Mismatched", IF(ISNUMBER(SEARCH("False Positive",D3244)), "False Positive", "Irrelevant"))), "")</f>
        <v/>
      </c>
      <c r="J3244" s="7" t="s">
        <v>3756</v>
      </c>
      <c r="K3244" s="7" t="s">
        <v>3353</v>
      </c>
      <c r="L3244" s="9">
        <v>44995</v>
      </c>
      <c r="M3244" s="13">
        <v>0.56200231481481489</v>
      </c>
      <c r="N3244" s="14">
        <v>204440003540856</v>
      </c>
      <c r="O3244" s="7">
        <f>IF(LEN(TRIM($A3244))=0,0,LEN($A3244)-LEN(SUBSTITUTE($A3244," ",""))+1)</f>
        <v>5</v>
      </c>
      <c r="P3244">
        <f t="shared" si="50"/>
        <v>3411</v>
      </c>
    </row>
    <row r="3245" spans="1:16" ht="112" x14ac:dyDescent="0.2">
      <c r="A3245" s="8" t="s">
        <v>373</v>
      </c>
      <c r="C3245" s="7" t="s">
        <v>4</v>
      </c>
      <c r="K3245" s="7" t="s">
        <v>3353</v>
      </c>
      <c r="L3245" s="9">
        <v>44995</v>
      </c>
      <c r="M3245" s="13">
        <v>0.56200231481481489</v>
      </c>
      <c r="N3245" s="14">
        <v>204440003540856</v>
      </c>
      <c r="P3245" t="str">
        <f t="shared" si="50"/>
        <v/>
      </c>
    </row>
    <row r="3246" spans="1:16" ht="16" x14ac:dyDescent="0.2">
      <c r="A3246" s="8" t="s">
        <v>1270</v>
      </c>
      <c r="C3246" s="7" t="s">
        <v>2</v>
      </c>
      <c r="D3246" s="7" t="s">
        <v>3389</v>
      </c>
      <c r="E3246" s="7" t="str">
        <f>IF(OR(D3246="", D3246="___"),"", LEFT(D3246,FIND(" &gt;",D3246)-1))</f>
        <v>Success</v>
      </c>
      <c r="F3246" s="7" t="str">
        <f>IF(OR(E3246="Success",E3246="Qualified Success"),"Current",IF(E3246="Failure",IF(RIGHT(D3246,6)="Future","Future",IF(RIGHT(D3246,10)="Irrelevant","Irrelevant","Current")),""))</f>
        <v>Current</v>
      </c>
      <c r="G3246" s="7" t="str">
        <f>IF(OR(ISBLANK(D3246),D3246="Unclassifiable &gt;"),"",IF(ISNUMBER(SEARCH("Utterance",D3246)),"Utterance",IF(ISNUMBER(SEARCH("Response",D3246)),"Response",IF(ISNUMBER(SEARCH("Interaction",D3246)),"Interaction",IF(ISNUMBER(SEARCH("System",D3246)),"System","")))))</f>
        <v/>
      </c>
      <c r="H3246" s="7" t="str">
        <f>IF(G3246="Utterance", IF(ISNUMBER(SEARCH("Unrecognized",D3246)), "Unrecognized", IF(ISNUMBER(SEARCH("Mismatched",D3246)), "Mismatched", IF(ISNUMBER(SEARCH("False Positive",D3246)), "False Positive", "Irrelevant"))), "")</f>
        <v/>
      </c>
      <c r="J3246" s="7" t="s">
        <v>3741</v>
      </c>
      <c r="K3246" s="7" t="s">
        <v>3353</v>
      </c>
      <c r="L3246" s="9">
        <v>44995</v>
      </c>
      <c r="M3246" s="13">
        <v>0.56223379629629633</v>
      </c>
      <c r="N3246" s="14">
        <v>202000276083816</v>
      </c>
      <c r="O3246" s="7">
        <f>IF(LEN(TRIM($A3246))=0,0,LEN($A3246)-LEN(SUBSTITUTE($A3246," ",""))+1)</f>
        <v>3</v>
      </c>
      <c r="P3246">
        <f t="shared" si="50"/>
        <v>3411</v>
      </c>
    </row>
    <row r="3247" spans="1:16" ht="16" x14ac:dyDescent="0.2">
      <c r="A3247" s="8" t="s">
        <v>3152</v>
      </c>
      <c r="C3247" s="7" t="s">
        <v>2</v>
      </c>
      <c r="D3247" s="7" t="s">
        <v>3389</v>
      </c>
      <c r="E3247" s="7" t="str">
        <f>IF(OR(D3247="", D3247="___"),"", LEFT(D3247,FIND(" &gt;",D3247)-1))</f>
        <v>Success</v>
      </c>
      <c r="F3247" s="7" t="str">
        <f>IF(OR(E3247="Success",E3247="Qualified Success"),"Current",IF(E3247="Failure",IF(RIGHT(D3247,6)="Future","Future",IF(RIGHT(D3247,10)="Irrelevant","Irrelevant","Current")),""))</f>
        <v>Current</v>
      </c>
      <c r="G3247" s="7" t="str">
        <f>IF(OR(ISBLANK(D3247),D3247="Unclassifiable &gt;"),"",IF(ISNUMBER(SEARCH("Utterance",D3247)),"Utterance",IF(ISNUMBER(SEARCH("Response",D3247)),"Response",IF(ISNUMBER(SEARCH("Interaction",D3247)),"Interaction",IF(ISNUMBER(SEARCH("System",D3247)),"System","")))))</f>
        <v/>
      </c>
      <c r="H3247" s="7" t="str">
        <f>IF(G3247="Utterance", IF(ISNUMBER(SEARCH("Unrecognized",D3247)), "Unrecognized", IF(ISNUMBER(SEARCH("Mismatched",D3247)), "Mismatched", IF(ISNUMBER(SEARCH("False Positive",D3247)), "False Positive", "Irrelevant"))), "")</f>
        <v/>
      </c>
      <c r="J3247" s="7" t="s">
        <v>3439</v>
      </c>
      <c r="K3247" s="7" t="s">
        <v>3353</v>
      </c>
      <c r="L3247" s="9">
        <v>44995</v>
      </c>
      <c r="M3247" s="13">
        <v>0.5623379629629629</v>
      </c>
      <c r="N3247" s="14">
        <v>513002597911555</v>
      </c>
      <c r="O3247" s="7">
        <f>IF(LEN(TRIM($A3247))=0,0,LEN($A3247)-LEN(SUBSTITUTE($A3247," ",""))+1)</f>
        <v>6</v>
      </c>
      <c r="P3247">
        <f t="shared" si="50"/>
        <v>3411</v>
      </c>
    </row>
    <row r="3248" spans="1:16" ht="128" x14ac:dyDescent="0.2">
      <c r="A3248" s="8" t="s">
        <v>990</v>
      </c>
      <c r="C3248" s="7" t="s">
        <v>4</v>
      </c>
      <c r="K3248" s="7" t="s">
        <v>3353</v>
      </c>
      <c r="L3248" s="9">
        <v>44995</v>
      </c>
      <c r="M3248" s="13">
        <v>0.5623379629629629</v>
      </c>
      <c r="N3248" s="14">
        <v>513002597911555</v>
      </c>
      <c r="P3248" t="str">
        <f t="shared" si="50"/>
        <v/>
      </c>
    </row>
    <row r="3249" spans="1:16" ht="144" x14ac:dyDescent="0.2">
      <c r="A3249" s="8" t="s">
        <v>250</v>
      </c>
      <c r="C3249" s="7" t="s">
        <v>4</v>
      </c>
      <c r="K3249" s="7" t="s">
        <v>3353</v>
      </c>
      <c r="L3249" s="9">
        <v>44995</v>
      </c>
      <c r="M3249" s="13">
        <v>0.56247685185185181</v>
      </c>
      <c r="N3249" s="14">
        <v>202000276083816</v>
      </c>
      <c r="P3249" t="str">
        <f t="shared" si="50"/>
        <v/>
      </c>
    </row>
    <row r="3250" spans="1:16" ht="16" x14ac:dyDescent="0.2">
      <c r="A3250" s="8" t="s">
        <v>158</v>
      </c>
      <c r="C3250" s="7" t="s">
        <v>2</v>
      </c>
      <c r="D3250" s="7" t="s">
        <v>3389</v>
      </c>
      <c r="E3250" s="7" t="str">
        <f>IF(OR(D3250="", D3250="___"),"", LEFT(D3250,FIND(" &gt;",D3250)-1))</f>
        <v>Success</v>
      </c>
      <c r="F3250" s="7" t="str">
        <f>IF(OR(E3250="Success",E3250="Qualified Success"),"Current",IF(E3250="Failure",IF(RIGHT(D3250,6)="Future","Future",IF(RIGHT(D3250,10)="Irrelevant","Irrelevant","Current")),""))</f>
        <v>Current</v>
      </c>
      <c r="G3250" s="7" t="str">
        <f>IF(OR(ISBLANK(D3250),D3250="Unclassifiable &gt;"),"",IF(ISNUMBER(SEARCH("Utterance",D3250)),"Utterance",IF(ISNUMBER(SEARCH("Response",D3250)),"Response",IF(ISNUMBER(SEARCH("Interaction",D3250)),"Interaction",IF(ISNUMBER(SEARCH("System",D3250)),"System","")))))</f>
        <v/>
      </c>
      <c r="H3250" s="7" t="str">
        <f>IF(G3250="Utterance", IF(ISNUMBER(SEARCH("Unrecognized",D3250)), "Unrecognized", IF(ISNUMBER(SEARCH("Mismatched",D3250)), "Mismatched", IF(ISNUMBER(SEARCH("False Positive",D3250)), "False Positive", "Irrelevant"))), "")</f>
        <v/>
      </c>
      <c r="J3250" s="7" t="s">
        <v>3744</v>
      </c>
      <c r="K3250" s="7" t="s">
        <v>3353</v>
      </c>
      <c r="L3250" s="9">
        <v>44995</v>
      </c>
      <c r="M3250" s="13">
        <v>0.56248842592592596</v>
      </c>
      <c r="N3250" s="14">
        <v>513001967265763</v>
      </c>
      <c r="O3250" s="7">
        <f>IF(LEN(TRIM($A3250))=0,0,LEN($A3250)-LEN(SUBSTITUTE($A3250," ",""))+1)</f>
        <v>4</v>
      </c>
      <c r="P3250">
        <f t="shared" si="50"/>
        <v>3411</v>
      </c>
    </row>
    <row r="3251" spans="1:16" ht="128" x14ac:dyDescent="0.2">
      <c r="A3251" s="8" t="s">
        <v>1839</v>
      </c>
      <c r="C3251" s="7" t="s">
        <v>4</v>
      </c>
      <c r="K3251" s="7" t="s">
        <v>3353</v>
      </c>
      <c r="L3251" s="9">
        <v>44995</v>
      </c>
      <c r="M3251" s="13">
        <v>0.56248842592592596</v>
      </c>
      <c r="N3251" s="14">
        <v>513001967265763</v>
      </c>
      <c r="P3251" t="str">
        <f t="shared" si="50"/>
        <v/>
      </c>
    </row>
    <row r="3252" spans="1:16" ht="16" x14ac:dyDescent="0.2">
      <c r="A3252" s="8" t="s">
        <v>313</v>
      </c>
      <c r="C3252" s="7" t="s">
        <v>2</v>
      </c>
      <c r="D3252" s="7" t="s">
        <v>3389</v>
      </c>
      <c r="E3252" s="7" t="str">
        <f>IF(OR(D3252="", D3252="___"),"", LEFT(D3252,FIND(" &gt;",D3252)-1))</f>
        <v>Success</v>
      </c>
      <c r="F3252" s="7" t="str">
        <f>IF(OR(E3252="Success",E3252="Qualified Success"),"Current",IF(E3252="Failure",IF(RIGHT(D3252,6)="Future","Future",IF(RIGHT(D3252,10)="Irrelevant","Irrelevant","Current")),""))</f>
        <v>Current</v>
      </c>
      <c r="G3252" s="7" t="str">
        <f>IF(OR(ISBLANK(D3252),D3252="Unclassifiable &gt;"),"",IF(ISNUMBER(SEARCH("Utterance",D3252)),"Utterance",IF(ISNUMBER(SEARCH("Response",D3252)),"Response",IF(ISNUMBER(SEARCH("Interaction",D3252)),"Interaction",IF(ISNUMBER(SEARCH("System",D3252)),"System","")))))</f>
        <v/>
      </c>
      <c r="H3252" s="7" t="str">
        <f>IF(G3252="Utterance", IF(ISNUMBER(SEARCH("Unrecognized",D3252)), "Unrecognized", IF(ISNUMBER(SEARCH("Mismatched",D3252)), "Mismatched", IF(ISNUMBER(SEARCH("False Positive",D3252)), "False Positive", "Irrelevant"))), "")</f>
        <v/>
      </c>
      <c r="J3252" s="7" t="s">
        <v>3741</v>
      </c>
      <c r="K3252" s="7" t="s">
        <v>3353</v>
      </c>
      <c r="L3252" s="9">
        <v>44995</v>
      </c>
      <c r="M3252" s="13">
        <v>0.56277777777777771</v>
      </c>
      <c r="N3252" s="14">
        <v>202000276083816</v>
      </c>
      <c r="O3252" s="7">
        <f>IF(LEN(TRIM($A3252))=0,0,LEN($A3252)-LEN(SUBSTITUTE($A3252," ",""))+1)</f>
        <v>3</v>
      </c>
      <c r="P3252">
        <f t="shared" si="50"/>
        <v>3411</v>
      </c>
    </row>
    <row r="3253" spans="1:16" ht="160" x14ac:dyDescent="0.2">
      <c r="A3253" s="8" t="s">
        <v>238</v>
      </c>
      <c r="C3253" s="7" t="s">
        <v>4</v>
      </c>
      <c r="K3253" s="7" t="s">
        <v>3353</v>
      </c>
      <c r="L3253" s="9">
        <v>44995</v>
      </c>
      <c r="M3253" s="13">
        <v>0.56277777777777771</v>
      </c>
      <c r="N3253" s="14">
        <v>202000276083816</v>
      </c>
      <c r="P3253" t="str">
        <f t="shared" si="50"/>
        <v/>
      </c>
    </row>
    <row r="3254" spans="1:16" ht="16" x14ac:dyDescent="0.2">
      <c r="A3254" s="8" t="s">
        <v>2609</v>
      </c>
      <c r="C3254" s="7" t="s">
        <v>2</v>
      </c>
      <c r="D3254" s="7" t="s">
        <v>3389</v>
      </c>
      <c r="E3254" s="7" t="str">
        <f>IF(OR(D3254="", D3254="___"),"", LEFT(D3254,FIND(" &gt;",D3254)-1))</f>
        <v>Success</v>
      </c>
      <c r="F3254" s="7" t="str">
        <f>IF(OR(E3254="Success",E3254="Qualified Success"),"Current",IF(E3254="Failure",IF(RIGHT(D3254,6)="Future","Future",IF(RIGHT(D3254,10)="Irrelevant","Irrelevant","Current")),""))</f>
        <v>Current</v>
      </c>
      <c r="G3254" s="7" t="str">
        <f>IF(OR(ISBLANK(D3254),D3254="Unclassifiable &gt;"),"",IF(ISNUMBER(SEARCH("Utterance",D3254)),"Utterance",IF(ISNUMBER(SEARCH("Response",D3254)),"Response",IF(ISNUMBER(SEARCH("Interaction",D3254)),"Interaction",IF(ISNUMBER(SEARCH("System",D3254)),"System","")))))</f>
        <v/>
      </c>
      <c r="H3254" s="7" t="str">
        <f>IF(G3254="Utterance", IF(ISNUMBER(SEARCH("Unrecognized",D3254)), "Unrecognized", IF(ISNUMBER(SEARCH("Mismatched",D3254)), "Mismatched", IF(ISNUMBER(SEARCH("False Positive",D3254)), "False Positive", "Irrelevant"))), "")</f>
        <v/>
      </c>
      <c r="J3254" s="7" t="s">
        <v>3756</v>
      </c>
      <c r="K3254" s="7" t="s">
        <v>3353</v>
      </c>
      <c r="L3254" s="9">
        <v>44995</v>
      </c>
      <c r="M3254" s="13">
        <v>0.56366898148148148</v>
      </c>
      <c r="N3254" s="14">
        <v>204440003537317</v>
      </c>
      <c r="O3254" s="7">
        <f>IF(LEN(TRIM($A3254))=0,0,LEN($A3254)-LEN(SUBSTITUTE($A3254," ",""))+1)</f>
        <v>10</v>
      </c>
      <c r="P3254">
        <f t="shared" si="50"/>
        <v>3411</v>
      </c>
    </row>
    <row r="3255" spans="1:16" ht="112" x14ac:dyDescent="0.2">
      <c r="A3255" s="8" t="s">
        <v>373</v>
      </c>
      <c r="C3255" s="7" t="s">
        <v>4</v>
      </c>
      <c r="K3255" s="7" t="s">
        <v>3353</v>
      </c>
      <c r="L3255" s="9">
        <v>44995</v>
      </c>
      <c r="M3255" s="13">
        <v>0.56366898148148148</v>
      </c>
      <c r="N3255" s="14">
        <v>204440003537317</v>
      </c>
      <c r="P3255" t="str">
        <f t="shared" si="50"/>
        <v/>
      </c>
    </row>
    <row r="3256" spans="1:16" ht="16" x14ac:dyDescent="0.2">
      <c r="A3256" s="8" t="s">
        <v>214</v>
      </c>
      <c r="C3256" s="7" t="s">
        <v>2</v>
      </c>
      <c r="D3256" s="7" t="s">
        <v>3391</v>
      </c>
      <c r="E3256" s="7" t="str">
        <f>IF(OR(D3256="", D3256="___"),"", LEFT(D3256,FIND(" &gt;",D3256)-1))</f>
        <v>Failure</v>
      </c>
      <c r="F3256" s="7" t="str">
        <f>IF(OR(E3256="Success",E3256="Qualified Success"),"Current",IF(E3256="Failure",IF(RIGHT(D3256,6)="Future","Future",IF(RIGHT(D3256,10)="Irrelevant","Irrelevant","Current")),""))</f>
        <v>Current</v>
      </c>
      <c r="G3256" s="7" t="str">
        <f>IF(OR(ISBLANK(D3256),D3256="Unclassifiable &gt;"),"",IF(ISNUMBER(SEARCH("Utterance",D3256)),"Utterance",IF(ISNUMBER(SEARCH("Response",D3256)),"Response",IF(ISNUMBER(SEARCH("Interaction",D3256)),"Interaction",IF(ISNUMBER(SEARCH("System",D3256)),"System","")))))</f>
        <v>Utterance</v>
      </c>
      <c r="H3256" s="7" t="str">
        <f>IF(G3256="Utterance", IF(ISNUMBER(SEARCH("Unrecognized",D3256)), "Unrecognized", IF(ISNUMBER(SEARCH("Mismatched",D3256)), "Mismatched", IF(ISNUMBER(SEARCH("False Positive",D3256)), "False Positive", "Irrelevant"))), "")</f>
        <v>Mismatched</v>
      </c>
      <c r="J3256" s="7" t="s">
        <v>3742</v>
      </c>
      <c r="K3256" s="7" t="s">
        <v>3353</v>
      </c>
      <c r="L3256" s="9">
        <v>44995</v>
      </c>
      <c r="M3256" s="13">
        <v>0.56615740740740739</v>
      </c>
      <c r="N3256" s="14">
        <v>513002597911555</v>
      </c>
      <c r="O3256" s="7">
        <f>IF(LEN(TRIM($A3256))=0,0,LEN($A3256)-LEN(SUBSTITUTE($A3256," ",""))+1)</f>
        <v>2</v>
      </c>
      <c r="P3256">
        <f t="shared" si="50"/>
        <v>705</v>
      </c>
    </row>
    <row r="3257" spans="1:16" ht="224" x14ac:dyDescent="0.2">
      <c r="A3257" s="8" t="s">
        <v>3592</v>
      </c>
      <c r="C3257" s="7" t="s">
        <v>4</v>
      </c>
      <c r="K3257" s="7" t="s">
        <v>3353</v>
      </c>
      <c r="L3257" s="9">
        <v>44995</v>
      </c>
      <c r="M3257" s="13">
        <v>0.56618055555555558</v>
      </c>
      <c r="N3257" s="14">
        <v>513002597911555</v>
      </c>
      <c r="P3257" t="str">
        <f t="shared" si="50"/>
        <v/>
      </c>
    </row>
    <row r="3258" spans="1:16" ht="16" x14ac:dyDescent="0.2">
      <c r="A3258" s="8" t="s">
        <v>260</v>
      </c>
      <c r="C3258" s="7" t="s">
        <v>2</v>
      </c>
      <c r="D3258" s="7" t="s">
        <v>3389</v>
      </c>
      <c r="E3258" s="7" t="str">
        <f>IF(OR(D3258="", D3258="___"),"", LEFT(D3258,FIND(" &gt;",D3258)-1))</f>
        <v>Success</v>
      </c>
      <c r="F3258" s="7" t="str">
        <f>IF(OR(E3258="Success",E3258="Qualified Success"),"Current",IF(E3258="Failure",IF(RIGHT(D3258,6)="Future","Future",IF(RIGHT(D3258,10)="Irrelevant","Irrelevant","Current")),""))</f>
        <v>Current</v>
      </c>
      <c r="G3258" s="7" t="str">
        <f>IF(OR(ISBLANK(D3258),D3258="Unclassifiable &gt;"),"",IF(ISNUMBER(SEARCH("Utterance",D3258)),"Utterance",IF(ISNUMBER(SEARCH("Response",D3258)),"Response",IF(ISNUMBER(SEARCH("Interaction",D3258)),"Interaction",IF(ISNUMBER(SEARCH("System",D3258)),"System","")))))</f>
        <v/>
      </c>
      <c r="H3258" s="7" t="str">
        <f>IF(G3258="Utterance", IF(ISNUMBER(SEARCH("Unrecognized",D3258)), "Unrecognized", IF(ISNUMBER(SEARCH("Mismatched",D3258)), "Mismatched", IF(ISNUMBER(SEARCH("False Positive",D3258)), "False Positive", "Irrelevant"))), "")</f>
        <v/>
      </c>
      <c r="J3258" s="7" t="s">
        <v>3743</v>
      </c>
      <c r="K3258" s="7" t="s">
        <v>3353</v>
      </c>
      <c r="L3258" s="9">
        <v>44995</v>
      </c>
      <c r="M3258" s="13">
        <v>0.57075231481481481</v>
      </c>
      <c r="N3258" s="14">
        <v>513002597911555</v>
      </c>
      <c r="O3258" s="7">
        <f>IF(LEN(TRIM($A3258))=0,0,LEN($A3258)-LEN(SUBSTITUTE($A3258," ",""))+1)</f>
        <v>6</v>
      </c>
      <c r="P3258">
        <f t="shared" si="50"/>
        <v>3411</v>
      </c>
    </row>
    <row r="3259" spans="1:16" ht="48" x14ac:dyDescent="0.2">
      <c r="A3259" s="8" t="s">
        <v>261</v>
      </c>
      <c r="C3259" s="7" t="s">
        <v>4</v>
      </c>
      <c r="K3259" s="7" t="s">
        <v>3353</v>
      </c>
      <c r="L3259" s="9">
        <v>44995</v>
      </c>
      <c r="M3259" s="13">
        <v>0.57075231481481481</v>
      </c>
      <c r="N3259" s="14">
        <v>513002597911555</v>
      </c>
      <c r="P3259" t="str">
        <f t="shared" si="50"/>
        <v/>
      </c>
    </row>
    <row r="3260" spans="1:16" x14ac:dyDescent="0.2">
      <c r="A3260" s="10">
        <v>45291</v>
      </c>
      <c r="C3260" s="7" t="s">
        <v>2</v>
      </c>
      <c r="D3260" s="7" t="s">
        <v>3389</v>
      </c>
      <c r="E3260" s="7" t="str">
        <f>IF(OR(D3260="", D3260="___"),"", LEFT(D3260,FIND(" &gt;",D3260)-1))</f>
        <v>Success</v>
      </c>
      <c r="F3260" s="7" t="str">
        <f>IF(OR(E3260="Success",E3260="Qualified Success"),"Current",IF(E3260="Failure",IF(RIGHT(D3260,6)="Future","Future",IF(RIGHT(D3260,10)="Irrelevant","Irrelevant","Current")),""))</f>
        <v>Current</v>
      </c>
      <c r="G3260" s="7" t="str">
        <f>IF(OR(ISBLANK(D3260),D3260="Unclassifiable &gt;"),"",IF(ISNUMBER(SEARCH("Utterance",D3260)),"Utterance",IF(ISNUMBER(SEARCH("Response",D3260)),"Response",IF(ISNUMBER(SEARCH("Interaction",D3260)),"Interaction",IF(ISNUMBER(SEARCH("System",D3260)),"System","")))))</f>
        <v/>
      </c>
      <c r="H3260" s="7" t="str">
        <f>IF(G3260="Utterance", IF(ISNUMBER(SEARCH("Unrecognized",D3260)), "Unrecognized", IF(ISNUMBER(SEARCH("Mismatched",D3260)), "Mismatched", IF(ISNUMBER(SEARCH("False Positive",D3260)), "False Positive", "Irrelevant"))), "")</f>
        <v/>
      </c>
      <c r="J3260" s="7" t="s">
        <v>3743</v>
      </c>
      <c r="K3260" s="7" t="s">
        <v>3353</v>
      </c>
      <c r="L3260" s="9">
        <v>44995</v>
      </c>
      <c r="M3260" s="13">
        <v>0.5708333333333333</v>
      </c>
      <c r="N3260" s="14">
        <v>513002597911555</v>
      </c>
      <c r="O3260" s="7">
        <f>IF(LEN(TRIM($A3260))=0,0,LEN($A3260)-LEN(SUBSTITUTE($A3260," ",""))+1)</f>
        <v>1</v>
      </c>
      <c r="P3260">
        <f t="shared" si="50"/>
        <v>3411</v>
      </c>
    </row>
    <row r="3261" spans="1:16" ht="224" x14ac:dyDescent="0.2">
      <c r="A3261" s="8" t="s">
        <v>3151</v>
      </c>
      <c r="C3261" s="7" t="s">
        <v>4</v>
      </c>
      <c r="K3261" s="7" t="s">
        <v>3353</v>
      </c>
      <c r="L3261" s="9">
        <v>44995</v>
      </c>
      <c r="M3261" s="13">
        <v>0.5708333333333333</v>
      </c>
      <c r="N3261" s="14">
        <v>513002597911555</v>
      </c>
      <c r="P3261" t="str">
        <f t="shared" si="50"/>
        <v/>
      </c>
    </row>
    <row r="3262" spans="1:16" ht="16" x14ac:dyDescent="0.2">
      <c r="A3262" s="8" t="s">
        <v>97</v>
      </c>
      <c r="C3262" s="7" t="s">
        <v>2</v>
      </c>
      <c r="D3262" s="7" t="s">
        <v>3391</v>
      </c>
      <c r="E3262" s="7" t="str">
        <f>IF(OR(D3262="", D3262="___"),"", LEFT(D3262,FIND(" &gt;",D3262)-1))</f>
        <v>Failure</v>
      </c>
      <c r="F3262" s="7" t="str">
        <f>IF(OR(E3262="Success",E3262="Qualified Success"),"Current",IF(E3262="Failure",IF(RIGHT(D3262,6)="Future","Future",IF(RIGHT(D3262,10)="Irrelevant","Irrelevant","Current")),""))</f>
        <v>Current</v>
      </c>
      <c r="G3262" s="7" t="str">
        <f>IF(OR(ISBLANK(D3262),D3262="Unclassifiable &gt;"),"",IF(ISNUMBER(SEARCH("Utterance",D3262)),"Utterance",IF(ISNUMBER(SEARCH("Response",D3262)),"Response",IF(ISNUMBER(SEARCH("Interaction",D3262)),"Interaction",IF(ISNUMBER(SEARCH("System",D3262)),"System","")))))</f>
        <v>Utterance</v>
      </c>
      <c r="H3262" s="7" t="str">
        <f>IF(G3262="Utterance", IF(ISNUMBER(SEARCH("Unrecognized",D3262)), "Unrecognized", IF(ISNUMBER(SEARCH("Mismatched",D3262)), "Mismatched", IF(ISNUMBER(SEARCH("False Positive",D3262)), "False Positive", "Irrelevant"))), "")</f>
        <v>Mismatched</v>
      </c>
      <c r="J3262" s="7" t="s">
        <v>3751</v>
      </c>
      <c r="K3262" s="7" t="s">
        <v>3353</v>
      </c>
      <c r="L3262" s="9">
        <v>44995</v>
      </c>
      <c r="M3262" s="13">
        <v>0.57259259259259265</v>
      </c>
      <c r="N3262" s="14">
        <v>204440003497613</v>
      </c>
      <c r="O3262" s="7">
        <f>IF(LEN(TRIM($A3262))=0,0,LEN($A3262)-LEN(SUBSTITUTE($A3262," ",""))+1)</f>
        <v>1</v>
      </c>
      <c r="P3262">
        <f t="shared" si="50"/>
        <v>705</v>
      </c>
    </row>
    <row r="3263" spans="1:16" ht="144" x14ac:dyDescent="0.2">
      <c r="A3263" s="8" t="s">
        <v>247</v>
      </c>
      <c r="C3263" s="7" t="s">
        <v>4</v>
      </c>
      <c r="K3263" s="7" t="s">
        <v>3353</v>
      </c>
      <c r="L3263" s="9">
        <v>44995</v>
      </c>
      <c r="M3263" s="13">
        <v>0.57259259259259265</v>
      </c>
      <c r="N3263" s="14">
        <v>204440003497613</v>
      </c>
      <c r="P3263" t="str">
        <f t="shared" si="50"/>
        <v/>
      </c>
    </row>
    <row r="3264" spans="1:16" ht="16" x14ac:dyDescent="0.2">
      <c r="A3264" s="8" t="s">
        <v>442</v>
      </c>
      <c r="C3264" s="7" t="s">
        <v>2</v>
      </c>
      <c r="D3264" s="7" t="s">
        <v>3389</v>
      </c>
      <c r="E3264" s="7" t="str">
        <f>IF(OR(D3264="", D3264="___"),"", LEFT(D3264,FIND(" &gt;",D3264)-1))</f>
        <v>Success</v>
      </c>
      <c r="F3264" s="7" t="str">
        <f>IF(OR(E3264="Success",E3264="Qualified Success"),"Current",IF(E3264="Failure",IF(RIGHT(D3264,6)="Future","Future",IF(RIGHT(D3264,10)="Irrelevant","Irrelevant","Current")),""))</f>
        <v>Current</v>
      </c>
      <c r="G3264" s="7" t="str">
        <f>IF(OR(ISBLANK(D3264),D3264="Unclassifiable &gt;"),"",IF(ISNUMBER(SEARCH("Utterance",D3264)),"Utterance",IF(ISNUMBER(SEARCH("Response",D3264)),"Response",IF(ISNUMBER(SEARCH("Interaction",D3264)),"Interaction",IF(ISNUMBER(SEARCH("System",D3264)),"System","")))))</f>
        <v/>
      </c>
      <c r="H3264" s="7" t="str">
        <f>IF(G3264="Utterance", IF(ISNUMBER(SEARCH("Unrecognized",D3264)), "Unrecognized", IF(ISNUMBER(SEARCH("Mismatched",D3264)), "Mismatched", IF(ISNUMBER(SEARCH("False Positive",D3264)), "False Positive", "Irrelevant"))), "")</f>
        <v/>
      </c>
      <c r="J3264" s="7" t="s">
        <v>3743</v>
      </c>
      <c r="K3264" s="7" t="s">
        <v>3353</v>
      </c>
      <c r="L3264" s="9">
        <v>44995</v>
      </c>
      <c r="M3264" s="13">
        <v>0.58164351851851859</v>
      </c>
      <c r="N3264" s="14">
        <v>204440003510902</v>
      </c>
      <c r="O3264" s="7">
        <f>IF(LEN(TRIM($A3264))=0,0,LEN($A3264)-LEN(SUBSTITUTE($A3264," ",""))+1)</f>
        <v>2</v>
      </c>
      <c r="P3264">
        <f t="shared" si="50"/>
        <v>3411</v>
      </c>
    </row>
    <row r="3265" spans="1:16" ht="176" x14ac:dyDescent="0.2">
      <c r="A3265" s="8" t="s">
        <v>2568</v>
      </c>
      <c r="C3265" s="7" t="s">
        <v>4</v>
      </c>
      <c r="K3265" s="7" t="s">
        <v>3353</v>
      </c>
      <c r="L3265" s="9">
        <v>44995</v>
      </c>
      <c r="M3265" s="13">
        <v>0.58190972222222226</v>
      </c>
      <c r="N3265" s="14">
        <v>204440003510902</v>
      </c>
      <c r="P3265" t="str">
        <f t="shared" si="50"/>
        <v/>
      </c>
    </row>
    <row r="3266" spans="1:16" ht="16" x14ac:dyDescent="0.2">
      <c r="A3266" s="8" t="s">
        <v>2569</v>
      </c>
      <c r="C3266" s="7" t="s">
        <v>2</v>
      </c>
      <c r="D3266" s="7" t="s">
        <v>3405</v>
      </c>
      <c r="E3266" s="7" t="str">
        <f>IF(OR(D3266="", D3266="___"),"", LEFT(D3266,FIND(" &gt;",D3266)-1))</f>
        <v>Failure</v>
      </c>
      <c r="F3266" s="7" t="str">
        <f>IF(OR(E3266="Success",E3266="Qualified Success"),"Current",IF(E3266="Failure",IF(RIGHT(D3266,6)="Future","Future",IF(RIGHT(D3266,10)="Irrelevant","Irrelevant","Current")),""))</f>
        <v>Current</v>
      </c>
      <c r="G3266" s="7" t="str">
        <f>IF(OR(ISBLANK(D3266),D3266="Unclassifiable &gt;"),"",IF(ISNUMBER(SEARCH("Utterance",D3266)),"Utterance",IF(ISNUMBER(SEARCH("Response",D3266)),"Response",IF(ISNUMBER(SEARCH("Interaction",D3266)),"Interaction",IF(ISNUMBER(SEARCH("System",D3266)),"System","")))))</f>
        <v>System</v>
      </c>
      <c r="H3266" s="7" t="str">
        <f>IF(G3266="Utterance", IF(ISNUMBER(SEARCH("Unrecognized",D3266)), "Unrecognized", IF(ISNUMBER(SEARCH("Mismatched",D3266)), "Mismatched", IF(ISNUMBER(SEARCH("False Positive",D3266)), "False Positive", "Irrelevant"))), "")</f>
        <v/>
      </c>
      <c r="I3266" s="7" t="s">
        <v>152</v>
      </c>
      <c r="J3266" s="7" t="s">
        <v>3428</v>
      </c>
      <c r="K3266" s="7" t="s">
        <v>3353</v>
      </c>
      <c r="L3266" s="9">
        <v>44995</v>
      </c>
      <c r="M3266" s="13">
        <v>0.58221064814814816</v>
      </c>
      <c r="N3266" s="14">
        <v>204440003510902</v>
      </c>
      <c r="O3266" s="7">
        <f>IF(LEN(TRIM($A3266))=0,0,LEN($A3266)-LEN(SUBSTITUTE($A3266," ",""))+1)</f>
        <v>3</v>
      </c>
      <c r="P3266">
        <f t="shared" si="50"/>
        <v>168</v>
      </c>
    </row>
    <row r="3267" spans="1:16" ht="16" x14ac:dyDescent="0.2">
      <c r="A3267" s="8" t="s">
        <v>2569</v>
      </c>
      <c r="C3267" s="7" t="s">
        <v>2</v>
      </c>
      <c r="D3267" s="7" t="s">
        <v>3391</v>
      </c>
      <c r="E3267" s="7" t="str">
        <f>IF(OR(D3267="", D3267="___"),"", LEFT(D3267,FIND(" &gt;",D3267)-1))</f>
        <v>Failure</v>
      </c>
      <c r="F3267" s="7" t="str">
        <f>IF(OR(E3267="Success",E3267="Qualified Success"),"Current",IF(E3267="Failure",IF(RIGHT(D3267,6)="Future","Future",IF(RIGHT(D3267,10)="Irrelevant","Irrelevant","Current")),""))</f>
        <v>Current</v>
      </c>
      <c r="G3267" s="7" t="str">
        <f>IF(OR(ISBLANK(D3267),D3267="Unclassifiable &gt;"),"",IF(ISNUMBER(SEARCH("Utterance",D3267)),"Utterance",IF(ISNUMBER(SEARCH("Response",D3267)),"Response",IF(ISNUMBER(SEARCH("Interaction",D3267)),"Interaction",IF(ISNUMBER(SEARCH("System",D3267)),"System","")))))</f>
        <v>Utterance</v>
      </c>
      <c r="H3267" s="7" t="str">
        <f>IF(G3267="Utterance", IF(ISNUMBER(SEARCH("Unrecognized",D3267)), "Unrecognized", IF(ISNUMBER(SEARCH("Mismatched",D3267)), "Mismatched", IF(ISNUMBER(SEARCH("False Positive",D3267)), "False Positive", "Irrelevant"))), "")</f>
        <v>Mismatched</v>
      </c>
      <c r="J3267" s="7" t="s">
        <v>3428</v>
      </c>
      <c r="K3267" s="7" t="s">
        <v>3353</v>
      </c>
      <c r="L3267" s="9">
        <v>44995</v>
      </c>
      <c r="M3267" s="13">
        <v>0.58221064814814816</v>
      </c>
      <c r="N3267" s="14">
        <v>204440003510902</v>
      </c>
      <c r="O3267" s="7">
        <f>IF(LEN(TRIM($A3267))=0,0,LEN($A3267)-LEN(SUBSTITUTE($A3267," ",""))+1)</f>
        <v>3</v>
      </c>
      <c r="P3267">
        <f t="shared" ref="P3267:P3330" si="51">IF(D3267="", "", COUNTIF($D$1:$D$12000, D3267))</f>
        <v>705</v>
      </c>
    </row>
    <row r="3268" spans="1:16" ht="16" x14ac:dyDescent="0.2">
      <c r="A3268" s="8" t="s">
        <v>152</v>
      </c>
      <c r="C3268" s="7" t="s">
        <v>4</v>
      </c>
      <c r="K3268" s="7" t="s">
        <v>3353</v>
      </c>
      <c r="L3268" s="9">
        <v>44995</v>
      </c>
      <c r="M3268" s="13">
        <v>0.58221064814814816</v>
      </c>
      <c r="N3268" s="14">
        <v>204440003510902</v>
      </c>
      <c r="P3268" t="str">
        <f t="shared" si="51"/>
        <v/>
      </c>
    </row>
    <row r="3269" spans="1:16" ht="64" x14ac:dyDescent="0.2">
      <c r="A3269" s="8" t="s">
        <v>1855</v>
      </c>
      <c r="C3269" s="7" t="s">
        <v>4</v>
      </c>
      <c r="K3269" s="7" t="s">
        <v>3353</v>
      </c>
      <c r="L3269" s="9">
        <v>44995</v>
      </c>
      <c r="M3269" s="13">
        <v>0.58221064814814816</v>
      </c>
      <c r="N3269" s="14">
        <v>204440003510902</v>
      </c>
      <c r="P3269" t="str">
        <f t="shared" si="51"/>
        <v/>
      </c>
    </row>
    <row r="3270" spans="1:16" ht="16" x14ac:dyDescent="0.2">
      <c r="A3270" s="8" t="s">
        <v>2570</v>
      </c>
      <c r="C3270" s="7" t="s">
        <v>2</v>
      </c>
      <c r="D3270" s="7" t="s">
        <v>3389</v>
      </c>
      <c r="E3270" s="7" t="str">
        <f>IF(OR(D3270="", D3270="___"),"", LEFT(D3270,FIND(" &gt;",D3270)-1))</f>
        <v>Success</v>
      </c>
      <c r="F3270" s="7" t="str">
        <f>IF(OR(E3270="Success",E3270="Qualified Success"),"Current",IF(E3270="Failure",IF(RIGHT(D3270,6)="Future","Future",IF(RIGHT(D3270,10)="Irrelevant","Irrelevant","Current")),""))</f>
        <v>Current</v>
      </c>
      <c r="G3270" s="7" t="str">
        <f>IF(OR(ISBLANK(D3270),D3270="Unclassifiable &gt;"),"",IF(ISNUMBER(SEARCH("Utterance",D3270)),"Utterance",IF(ISNUMBER(SEARCH("Response",D3270)),"Response",IF(ISNUMBER(SEARCH("Interaction",D3270)),"Interaction",IF(ISNUMBER(SEARCH("System",D3270)),"System","")))))</f>
        <v/>
      </c>
      <c r="H3270" s="7" t="str">
        <f>IF(G3270="Utterance", IF(ISNUMBER(SEARCH("Unrecognized",D3270)), "Unrecognized", IF(ISNUMBER(SEARCH("Mismatched",D3270)), "Mismatched", IF(ISNUMBER(SEARCH("False Positive",D3270)), "False Positive", "Irrelevant"))), "")</f>
        <v/>
      </c>
      <c r="J3270" s="7" t="s">
        <v>3428</v>
      </c>
      <c r="K3270" s="7" t="s">
        <v>3353</v>
      </c>
      <c r="L3270" s="9">
        <v>44995</v>
      </c>
      <c r="M3270" s="13">
        <v>0.5823032407407408</v>
      </c>
      <c r="N3270" s="14">
        <v>204440003510902</v>
      </c>
      <c r="O3270" s="7">
        <f>IF(LEN(TRIM($A3270))=0,0,LEN($A3270)-LEN(SUBSTITUTE($A3270," ",""))+1)</f>
        <v>3</v>
      </c>
      <c r="P3270">
        <f t="shared" si="51"/>
        <v>3411</v>
      </c>
    </row>
    <row r="3271" spans="1:16" ht="64" x14ac:dyDescent="0.2">
      <c r="A3271" s="8" t="s">
        <v>220</v>
      </c>
      <c r="C3271" s="7" t="s">
        <v>4</v>
      </c>
      <c r="K3271" s="7" t="s">
        <v>3353</v>
      </c>
      <c r="L3271" s="9">
        <v>44995</v>
      </c>
      <c r="M3271" s="13">
        <v>0.5823032407407408</v>
      </c>
      <c r="N3271" s="14">
        <v>204440003510902</v>
      </c>
      <c r="P3271" t="str">
        <f t="shared" si="51"/>
        <v/>
      </c>
    </row>
    <row r="3272" spans="1:16" ht="16" x14ac:dyDescent="0.2">
      <c r="A3272" s="8" t="s">
        <v>487</v>
      </c>
      <c r="C3272" s="7" t="s">
        <v>2</v>
      </c>
      <c r="D3272" s="7" t="s">
        <v>3389</v>
      </c>
      <c r="E3272" s="7" t="str">
        <f>IF(OR(D3272="", D3272="___"),"", LEFT(D3272,FIND(" &gt;",D3272)-1))</f>
        <v>Success</v>
      </c>
      <c r="F3272" s="7" t="str">
        <f>IF(OR(E3272="Success",E3272="Qualified Success"),"Current",IF(E3272="Failure",IF(RIGHT(D3272,6)="Future","Future",IF(RIGHT(D3272,10)="Irrelevant","Irrelevant","Current")),""))</f>
        <v>Current</v>
      </c>
      <c r="G3272" s="7" t="str">
        <f>IF(OR(ISBLANK(D3272),D3272="Unclassifiable &gt;"),"",IF(ISNUMBER(SEARCH("Utterance",D3272)),"Utterance",IF(ISNUMBER(SEARCH("Response",D3272)),"Response",IF(ISNUMBER(SEARCH("Interaction",D3272)),"Interaction",IF(ISNUMBER(SEARCH("System",D3272)),"System","")))))</f>
        <v/>
      </c>
      <c r="H3272" s="7" t="str">
        <f>IF(G3272="Utterance", IF(ISNUMBER(SEARCH("Unrecognized",D3272)), "Unrecognized", IF(ISNUMBER(SEARCH("Mismatched",D3272)), "Mismatched", IF(ISNUMBER(SEARCH("False Positive",D3272)), "False Positive", "Irrelevant"))), "")</f>
        <v/>
      </c>
      <c r="J3272" s="7" t="s">
        <v>3428</v>
      </c>
      <c r="K3272" s="7" t="s">
        <v>3353</v>
      </c>
      <c r="L3272" s="9">
        <v>44995</v>
      </c>
      <c r="M3272" s="13">
        <v>0.58427083333333341</v>
      </c>
      <c r="N3272" s="14">
        <v>204440003510902</v>
      </c>
      <c r="O3272" s="7">
        <f>IF(LEN(TRIM($A3272))=0,0,LEN($A3272)-LEN(SUBSTITUTE($A3272," ",""))+1)</f>
        <v>3</v>
      </c>
      <c r="P3272">
        <f t="shared" si="51"/>
        <v>3411</v>
      </c>
    </row>
    <row r="3273" spans="1:16" ht="64" x14ac:dyDescent="0.2">
      <c r="A3273" s="8" t="s">
        <v>220</v>
      </c>
      <c r="C3273" s="7" t="s">
        <v>4</v>
      </c>
      <c r="K3273" s="7" t="s">
        <v>3353</v>
      </c>
      <c r="L3273" s="9">
        <v>44995</v>
      </c>
      <c r="M3273" s="13">
        <v>0.58427083333333341</v>
      </c>
      <c r="N3273" s="14">
        <v>204440003510902</v>
      </c>
      <c r="P3273" t="str">
        <f t="shared" si="51"/>
        <v/>
      </c>
    </row>
    <row r="3274" spans="1:16" ht="16" x14ac:dyDescent="0.2">
      <c r="A3274" s="8" t="s">
        <v>158</v>
      </c>
      <c r="C3274" s="7" t="s">
        <v>2</v>
      </c>
      <c r="D3274" s="7" t="s">
        <v>3389</v>
      </c>
      <c r="E3274" s="7" t="str">
        <f>IF(OR(D3274="", D3274="___"),"", LEFT(D3274,FIND(" &gt;",D3274)-1))</f>
        <v>Success</v>
      </c>
      <c r="F3274" s="7" t="str">
        <f>IF(OR(E3274="Success",E3274="Qualified Success"),"Current",IF(E3274="Failure",IF(RIGHT(D3274,6)="Future","Future",IF(RIGHT(D3274,10)="Irrelevant","Irrelevant","Current")),""))</f>
        <v>Current</v>
      </c>
      <c r="G3274" s="7" t="str">
        <f>IF(OR(ISBLANK(D3274),D3274="Unclassifiable &gt;"),"",IF(ISNUMBER(SEARCH("Utterance",D3274)),"Utterance",IF(ISNUMBER(SEARCH("Response",D3274)),"Response",IF(ISNUMBER(SEARCH("Interaction",D3274)),"Interaction",IF(ISNUMBER(SEARCH("System",D3274)),"System","")))))</f>
        <v/>
      </c>
      <c r="H3274" s="7" t="str">
        <f>IF(G3274="Utterance", IF(ISNUMBER(SEARCH("Unrecognized",D3274)), "Unrecognized", IF(ISNUMBER(SEARCH("Mismatched",D3274)), "Mismatched", IF(ISNUMBER(SEARCH("False Positive",D3274)), "False Positive", "Irrelevant"))), "")</f>
        <v/>
      </c>
      <c r="J3274" s="7" t="s">
        <v>3744</v>
      </c>
      <c r="K3274" s="7" t="s">
        <v>3353</v>
      </c>
      <c r="L3274" s="9">
        <v>44995</v>
      </c>
      <c r="M3274" s="13">
        <v>0.59326388888888892</v>
      </c>
      <c r="N3274" s="14">
        <v>204440003496145</v>
      </c>
      <c r="O3274" s="7">
        <f>IF(LEN(TRIM($A3274))=0,0,LEN($A3274)-LEN(SUBSTITUTE($A3274," ",""))+1)</f>
        <v>4</v>
      </c>
      <c r="P3274">
        <f t="shared" si="51"/>
        <v>3411</v>
      </c>
    </row>
    <row r="3275" spans="1:16" ht="128" x14ac:dyDescent="0.2">
      <c r="A3275" s="8" t="s">
        <v>1839</v>
      </c>
      <c r="C3275" s="7" t="s">
        <v>4</v>
      </c>
      <c r="K3275" s="7" t="s">
        <v>3353</v>
      </c>
      <c r="L3275" s="9">
        <v>44995</v>
      </c>
      <c r="M3275" s="13">
        <v>0.59326388888888892</v>
      </c>
      <c r="N3275" s="14">
        <v>204440003496145</v>
      </c>
      <c r="P3275" t="str">
        <f t="shared" si="51"/>
        <v/>
      </c>
    </row>
    <row r="3276" spans="1:16" ht="16" x14ac:dyDescent="0.2">
      <c r="A3276" s="8" t="s">
        <v>2601</v>
      </c>
      <c r="C3276" s="7" t="s">
        <v>2</v>
      </c>
      <c r="D3276" s="7" t="s">
        <v>3389</v>
      </c>
      <c r="E3276" s="7" t="str">
        <f>IF(OR(D3276="", D3276="___"),"", LEFT(D3276,FIND(" &gt;",D3276)-1))</f>
        <v>Success</v>
      </c>
      <c r="F3276" s="7" t="str">
        <f>IF(OR(E3276="Success",E3276="Qualified Success"),"Current",IF(E3276="Failure",IF(RIGHT(D3276,6)="Future","Future",IF(RIGHT(D3276,10)="Irrelevant","Irrelevant","Current")),""))</f>
        <v>Current</v>
      </c>
      <c r="G3276" s="7" t="str">
        <f>IF(OR(ISBLANK(D3276),D3276="Unclassifiable &gt;"),"",IF(ISNUMBER(SEARCH("Utterance",D3276)),"Utterance",IF(ISNUMBER(SEARCH("Response",D3276)),"Response",IF(ISNUMBER(SEARCH("Interaction",D3276)),"Interaction",IF(ISNUMBER(SEARCH("System",D3276)),"System","")))))</f>
        <v/>
      </c>
      <c r="H3276" s="7" t="str">
        <f>IF(G3276="Utterance", IF(ISNUMBER(SEARCH("Unrecognized",D3276)), "Unrecognized", IF(ISNUMBER(SEARCH("Mismatched",D3276)), "Mismatched", IF(ISNUMBER(SEARCH("False Positive",D3276)), "False Positive", "Irrelevant"))), "")</f>
        <v/>
      </c>
      <c r="J3276" s="7" t="s">
        <v>3741</v>
      </c>
      <c r="K3276" s="7" t="s">
        <v>3353</v>
      </c>
      <c r="L3276" s="9">
        <v>44995</v>
      </c>
      <c r="M3276" s="13">
        <v>0.59429398148148149</v>
      </c>
      <c r="N3276" s="14">
        <v>204440003537130</v>
      </c>
      <c r="O3276" s="7">
        <f>IF(LEN(TRIM($A3276))=0,0,LEN($A3276)-LEN(SUBSTITUTE($A3276," ",""))+1)</f>
        <v>5</v>
      </c>
      <c r="P3276">
        <f t="shared" si="51"/>
        <v>3411</v>
      </c>
    </row>
    <row r="3277" spans="1:16" ht="208" x14ac:dyDescent="0.2">
      <c r="A3277" s="8" t="s">
        <v>1256</v>
      </c>
      <c r="C3277" s="7" t="s">
        <v>4</v>
      </c>
      <c r="K3277" s="7" t="s">
        <v>3353</v>
      </c>
      <c r="L3277" s="9">
        <v>44995</v>
      </c>
      <c r="M3277" s="13">
        <v>0.59429398148148149</v>
      </c>
      <c r="N3277" s="14">
        <v>204440003537130</v>
      </c>
      <c r="P3277" t="str">
        <f t="shared" si="51"/>
        <v/>
      </c>
    </row>
    <row r="3278" spans="1:16" ht="16" x14ac:dyDescent="0.2">
      <c r="A3278" s="8" t="s">
        <v>2602</v>
      </c>
      <c r="C3278" s="7" t="s">
        <v>2</v>
      </c>
      <c r="D3278" s="7" t="s">
        <v>3389</v>
      </c>
      <c r="E3278" s="7" t="str">
        <f>IF(OR(D3278="", D3278="___"),"", LEFT(D3278,FIND(" &gt;",D3278)-1))</f>
        <v>Success</v>
      </c>
      <c r="F3278" s="7" t="str">
        <f>IF(OR(E3278="Success",E3278="Qualified Success"),"Current",IF(E3278="Failure",IF(RIGHT(D3278,6)="Future","Future",IF(RIGHT(D3278,10)="Irrelevant","Irrelevant","Current")),""))</f>
        <v>Current</v>
      </c>
      <c r="G3278" s="7" t="str">
        <f>IF(OR(ISBLANK(D3278),D3278="Unclassifiable &gt;"),"",IF(ISNUMBER(SEARCH("Utterance",D3278)),"Utterance",IF(ISNUMBER(SEARCH("Response",D3278)),"Response",IF(ISNUMBER(SEARCH("Interaction",D3278)),"Interaction",IF(ISNUMBER(SEARCH("System",D3278)),"System","")))))</f>
        <v/>
      </c>
      <c r="H3278" s="7" t="str">
        <f>IF(G3278="Utterance", IF(ISNUMBER(SEARCH("Unrecognized",D3278)), "Unrecognized", IF(ISNUMBER(SEARCH("Mismatched",D3278)), "Mismatched", IF(ISNUMBER(SEARCH("False Positive",D3278)), "False Positive", "Irrelevant"))), "")</f>
        <v/>
      </c>
      <c r="J3278" s="7" t="s">
        <v>3741</v>
      </c>
      <c r="K3278" s="7" t="s">
        <v>3353</v>
      </c>
      <c r="L3278" s="9">
        <v>44995</v>
      </c>
      <c r="M3278" s="13">
        <v>0.60130787037037037</v>
      </c>
      <c r="N3278" s="14">
        <v>204440003537130</v>
      </c>
      <c r="O3278" s="7">
        <f>IF(LEN(TRIM($A3278))=0,0,LEN($A3278)-LEN(SUBSTITUTE($A3278," ",""))+1)</f>
        <v>3</v>
      </c>
      <c r="P3278">
        <f t="shared" si="51"/>
        <v>3411</v>
      </c>
    </row>
    <row r="3279" spans="1:16" ht="208" x14ac:dyDescent="0.2">
      <c r="A3279" s="8" t="s">
        <v>1256</v>
      </c>
      <c r="C3279" s="7" t="s">
        <v>4</v>
      </c>
      <c r="K3279" s="7" t="s">
        <v>3353</v>
      </c>
      <c r="L3279" s="9">
        <v>44995</v>
      </c>
      <c r="M3279" s="13">
        <v>0.60130787037037037</v>
      </c>
      <c r="N3279" s="14">
        <v>204440003537130</v>
      </c>
      <c r="P3279" t="str">
        <f t="shared" si="51"/>
        <v/>
      </c>
    </row>
    <row r="3280" spans="1:16" ht="16" x14ac:dyDescent="0.2">
      <c r="A3280" s="8" t="s">
        <v>770</v>
      </c>
      <c r="C3280" s="7" t="s">
        <v>2</v>
      </c>
      <c r="D3280" s="7" t="s">
        <v>3389</v>
      </c>
      <c r="E3280" s="7" t="str">
        <f>IF(OR(D3280="", D3280="___"),"", LEFT(D3280,FIND(" &gt;",D3280)-1))</f>
        <v>Success</v>
      </c>
      <c r="F3280" s="7" t="str">
        <f>IF(OR(E3280="Success",E3280="Qualified Success"),"Current",IF(E3280="Failure",IF(RIGHT(D3280,6)="Future","Future",IF(RIGHT(D3280,10)="Irrelevant","Irrelevant","Current")),""))</f>
        <v>Current</v>
      </c>
      <c r="G3280" s="7" t="str">
        <f>IF(OR(ISBLANK(D3280),D3280="Unclassifiable &gt;"),"",IF(ISNUMBER(SEARCH("Utterance",D3280)),"Utterance",IF(ISNUMBER(SEARCH("Response",D3280)),"Response",IF(ISNUMBER(SEARCH("Interaction",D3280)),"Interaction",IF(ISNUMBER(SEARCH("System",D3280)),"System","")))))</f>
        <v/>
      </c>
      <c r="H3280" s="7" t="str">
        <f>IF(G3280="Utterance", IF(ISNUMBER(SEARCH("Unrecognized",D3280)), "Unrecognized", IF(ISNUMBER(SEARCH("Mismatched",D3280)), "Mismatched", IF(ISNUMBER(SEARCH("False Positive",D3280)), "False Positive", "Irrelevant"))), "")</f>
        <v/>
      </c>
      <c r="J3280" s="7" t="s">
        <v>3750</v>
      </c>
      <c r="K3280" s="7" t="s">
        <v>3353</v>
      </c>
      <c r="L3280" s="9">
        <v>44995</v>
      </c>
      <c r="M3280" s="13">
        <v>0.60303240740740738</v>
      </c>
      <c r="N3280" s="14">
        <v>204440003507196</v>
      </c>
      <c r="O3280" s="7">
        <f>IF(LEN(TRIM($A3280))=0,0,LEN($A3280)-LEN(SUBSTITUTE($A3280," ",""))+1)</f>
        <v>2</v>
      </c>
      <c r="P3280">
        <f t="shared" si="51"/>
        <v>3411</v>
      </c>
    </row>
    <row r="3281" spans="1:16" ht="240" x14ac:dyDescent="0.2">
      <c r="A3281" s="8" t="s">
        <v>2457</v>
      </c>
      <c r="C3281" s="7" t="s">
        <v>4</v>
      </c>
      <c r="K3281" s="7" t="s">
        <v>3353</v>
      </c>
      <c r="L3281" s="9">
        <v>44995</v>
      </c>
      <c r="M3281" s="13">
        <v>0.6033101851851852</v>
      </c>
      <c r="N3281" s="14">
        <v>204440003507196</v>
      </c>
      <c r="P3281" t="str">
        <f t="shared" si="51"/>
        <v/>
      </c>
    </row>
    <row r="3282" spans="1:16" ht="16" x14ac:dyDescent="0.2">
      <c r="A3282" s="8" t="s">
        <v>158</v>
      </c>
      <c r="C3282" s="7" t="s">
        <v>2</v>
      </c>
      <c r="D3282" s="7" t="s">
        <v>3389</v>
      </c>
      <c r="E3282" s="7" t="str">
        <f>IF(OR(D3282="", D3282="___"),"", LEFT(D3282,FIND(" &gt;",D3282)-1))</f>
        <v>Success</v>
      </c>
      <c r="F3282" s="7" t="str">
        <f>IF(OR(E3282="Success",E3282="Qualified Success"),"Current",IF(E3282="Failure",IF(RIGHT(D3282,6)="Future","Future",IF(RIGHT(D3282,10)="Irrelevant","Irrelevant","Current")),""))</f>
        <v>Current</v>
      </c>
      <c r="G3282" s="7" t="str">
        <f>IF(OR(ISBLANK(D3282),D3282="Unclassifiable &gt;"),"",IF(ISNUMBER(SEARCH("Utterance",D3282)),"Utterance",IF(ISNUMBER(SEARCH("Response",D3282)),"Response",IF(ISNUMBER(SEARCH("Interaction",D3282)),"Interaction",IF(ISNUMBER(SEARCH("System",D3282)),"System","")))))</f>
        <v/>
      </c>
      <c r="H3282" s="7" t="str">
        <f>IF(G3282="Utterance", IF(ISNUMBER(SEARCH("Unrecognized",D3282)), "Unrecognized", IF(ISNUMBER(SEARCH("Mismatched",D3282)), "Mismatched", IF(ISNUMBER(SEARCH("False Positive",D3282)), "False Positive", "Irrelevant"))), "")</f>
        <v/>
      </c>
      <c r="J3282" s="7" t="s">
        <v>3744</v>
      </c>
      <c r="K3282" s="7" t="s">
        <v>3353</v>
      </c>
      <c r="L3282" s="9">
        <v>44995</v>
      </c>
      <c r="M3282" s="13">
        <v>0.60636574074074068</v>
      </c>
      <c r="N3282" s="14">
        <v>513001661259883</v>
      </c>
      <c r="O3282" s="7">
        <f>IF(LEN(TRIM($A3282))=0,0,LEN($A3282)-LEN(SUBSTITUTE($A3282," ",""))+1)</f>
        <v>4</v>
      </c>
      <c r="P3282">
        <f t="shared" si="51"/>
        <v>3411</v>
      </c>
    </row>
    <row r="3283" spans="1:16" ht="128" x14ac:dyDescent="0.2">
      <c r="A3283" s="8" t="s">
        <v>1839</v>
      </c>
      <c r="C3283" s="7" t="s">
        <v>4</v>
      </c>
      <c r="K3283" s="7" t="s">
        <v>3353</v>
      </c>
      <c r="L3283" s="9">
        <v>44995</v>
      </c>
      <c r="M3283" s="13">
        <v>0.60636574074074068</v>
      </c>
      <c r="N3283" s="14">
        <v>513001661259883</v>
      </c>
      <c r="P3283" t="str">
        <f t="shared" si="51"/>
        <v/>
      </c>
    </row>
    <row r="3284" spans="1:16" ht="16" x14ac:dyDescent="0.2">
      <c r="A3284" s="8" t="s">
        <v>2737</v>
      </c>
      <c r="C3284" s="7" t="s">
        <v>2</v>
      </c>
      <c r="D3284" s="7" t="s">
        <v>3400</v>
      </c>
      <c r="E3284" s="7" t="str">
        <f>IF(OR(D3284="", D3284="___"),"", LEFT(D3284,FIND(" &gt;",D3284)-1))</f>
        <v>Failure</v>
      </c>
      <c r="F3284" s="7" t="str">
        <f>IF(OR(E3284="Success",E3284="Qualified Success"),"Current",IF(E3284="Failure",IF(RIGHT(D3284,6)="Future","Future",IF(RIGHT(D3284,10)="Irrelevant","Irrelevant","Current")),""))</f>
        <v>Current</v>
      </c>
      <c r="G3284" s="7" t="str">
        <f>IF(OR(ISBLANK(D3284),D3284="Unclassifiable &gt;"),"",IF(ISNUMBER(SEARCH("Utterance",D3284)),"Utterance",IF(ISNUMBER(SEARCH("Response",D3284)),"Response",IF(ISNUMBER(SEARCH("Interaction",D3284)),"Interaction",IF(ISNUMBER(SEARCH("System",D3284)),"System","")))))</f>
        <v>Interaction</v>
      </c>
      <c r="H3284" s="7" t="str">
        <f>IF(G3284="Utterance", IF(ISNUMBER(SEARCH("Unrecognized",D3284)), "Unrecognized", IF(ISNUMBER(SEARCH("Mismatched",D3284)), "Mismatched", IF(ISNUMBER(SEARCH("False Positive",D3284)), "False Positive", "Irrelevant"))), "")</f>
        <v/>
      </c>
      <c r="J3284" s="7" t="s">
        <v>3755</v>
      </c>
      <c r="K3284" s="7" t="s">
        <v>3353</v>
      </c>
      <c r="L3284" s="9">
        <v>44995</v>
      </c>
      <c r="M3284" s="13">
        <v>0.60761574074074076</v>
      </c>
      <c r="N3284" s="14">
        <v>204440003541760</v>
      </c>
      <c r="O3284" s="7">
        <f>IF(LEN(TRIM($A3284))=0,0,LEN($A3284)-LEN(SUBSTITUTE($A3284," ",""))+1)</f>
        <v>8</v>
      </c>
      <c r="P3284">
        <f t="shared" si="51"/>
        <v>412</v>
      </c>
    </row>
    <row r="3285" spans="1:16" ht="80" x14ac:dyDescent="0.2">
      <c r="A3285" s="8" t="s">
        <v>1262</v>
      </c>
      <c r="C3285" s="7" t="s">
        <v>4</v>
      </c>
      <c r="K3285" s="7" t="s">
        <v>3353</v>
      </c>
      <c r="L3285" s="9">
        <v>44995</v>
      </c>
      <c r="M3285" s="13">
        <v>0.60761574074074076</v>
      </c>
      <c r="N3285" s="14">
        <v>204440003541760</v>
      </c>
      <c r="P3285" t="str">
        <f t="shared" si="51"/>
        <v/>
      </c>
    </row>
    <row r="3286" spans="1:16" ht="16" x14ac:dyDescent="0.2">
      <c r="A3286" s="8" t="s">
        <v>2345</v>
      </c>
      <c r="C3286" s="7" t="s">
        <v>2</v>
      </c>
      <c r="D3286" s="7" t="s">
        <v>3389</v>
      </c>
      <c r="E3286" s="7" t="str">
        <f>IF(OR(D3286="", D3286="___"),"", LEFT(D3286,FIND(" &gt;",D3286)-1))</f>
        <v>Success</v>
      </c>
      <c r="F3286" s="7" t="str">
        <f>IF(OR(E3286="Success",E3286="Qualified Success"),"Current",IF(E3286="Failure",IF(RIGHT(D3286,6)="Future","Future",IF(RIGHT(D3286,10)="Irrelevant","Irrelevant","Current")),""))</f>
        <v>Current</v>
      </c>
      <c r="G3286" s="7" t="str">
        <f>IF(OR(ISBLANK(D3286),D3286="Unclassifiable &gt;"),"",IF(ISNUMBER(SEARCH("Utterance",D3286)),"Utterance",IF(ISNUMBER(SEARCH("Response",D3286)),"Response",IF(ISNUMBER(SEARCH("Interaction",D3286)),"Interaction",IF(ISNUMBER(SEARCH("System",D3286)),"System","")))))</f>
        <v/>
      </c>
      <c r="H3286" s="7" t="str">
        <f>IF(G3286="Utterance", IF(ISNUMBER(SEARCH("Unrecognized",D3286)), "Unrecognized", IF(ISNUMBER(SEARCH("Mismatched",D3286)), "Mismatched", IF(ISNUMBER(SEARCH("False Positive",D3286)), "False Positive", "Irrelevant"))), "")</f>
        <v/>
      </c>
      <c r="J3286" s="7" t="s">
        <v>3439</v>
      </c>
      <c r="K3286" s="7" t="s">
        <v>3353</v>
      </c>
      <c r="L3286" s="9">
        <v>44995</v>
      </c>
      <c r="M3286" s="13">
        <v>0.61194444444444451</v>
      </c>
      <c r="N3286" s="14">
        <v>204440003502912</v>
      </c>
      <c r="O3286" s="7">
        <f>IF(LEN(TRIM($A3286))=0,0,LEN($A3286)-LEN(SUBSTITUTE($A3286," ",""))+1)</f>
        <v>2</v>
      </c>
      <c r="P3286">
        <f t="shared" si="51"/>
        <v>3411</v>
      </c>
    </row>
    <row r="3287" spans="1:16" ht="128" x14ac:dyDescent="0.2">
      <c r="A3287" s="8" t="s">
        <v>990</v>
      </c>
      <c r="C3287" s="7" t="s">
        <v>4</v>
      </c>
      <c r="K3287" s="7" t="s">
        <v>3353</v>
      </c>
      <c r="L3287" s="9">
        <v>44995</v>
      </c>
      <c r="M3287" s="13">
        <v>0.61194444444444451</v>
      </c>
      <c r="N3287" s="14">
        <v>204440003502912</v>
      </c>
      <c r="P3287" t="str">
        <f t="shared" si="51"/>
        <v/>
      </c>
    </row>
    <row r="3288" spans="1:16" ht="16" x14ac:dyDescent="0.2">
      <c r="A3288" s="8" t="s">
        <v>269</v>
      </c>
      <c r="B3288" s="7" t="s">
        <v>3487</v>
      </c>
      <c r="C3288" s="7" t="s">
        <v>2</v>
      </c>
      <c r="D3288" s="7" t="s">
        <v>3389</v>
      </c>
      <c r="E3288" s="7" t="str">
        <f>IF(OR(D3288="", D3288="___"),"", LEFT(D3288,FIND(" &gt;",D3288)-1))</f>
        <v>Success</v>
      </c>
      <c r="F3288" s="7" t="str">
        <f>IF(OR(E3288="Success",E3288="Qualified Success"),"Current",IF(E3288="Failure",IF(RIGHT(D3288,6)="Future","Future",IF(RIGHT(D3288,10)="Irrelevant","Irrelevant","Current")),""))</f>
        <v>Current</v>
      </c>
      <c r="G3288" s="7" t="str">
        <f>IF(OR(ISBLANK(D3288),D3288="Unclassifiable &gt;"),"",IF(ISNUMBER(SEARCH("Utterance",D3288)),"Utterance",IF(ISNUMBER(SEARCH("Response",D3288)),"Response",IF(ISNUMBER(SEARCH("Interaction",D3288)),"Interaction",IF(ISNUMBER(SEARCH("System",D3288)),"System","")))))</f>
        <v/>
      </c>
      <c r="H3288" s="7" t="str">
        <f>IF(G3288="Utterance", IF(ISNUMBER(SEARCH("Unrecognized",D3288)), "Unrecognized", IF(ISNUMBER(SEARCH("Mismatched",D3288)), "Mismatched", IF(ISNUMBER(SEARCH("False Positive",D3288)), "False Positive", "Irrelevant"))), "")</f>
        <v/>
      </c>
      <c r="J3288" s="7" t="s">
        <v>3428</v>
      </c>
      <c r="K3288" s="7" t="s">
        <v>3353</v>
      </c>
      <c r="L3288" s="9">
        <v>44995</v>
      </c>
      <c r="M3288" s="13">
        <v>0.61410879629629633</v>
      </c>
      <c r="N3288" s="14">
        <v>513003479843582</v>
      </c>
      <c r="O3288" s="7">
        <f>IF(LEN(TRIM($A3288))=0,0,LEN($A3288)-LEN(SUBSTITUTE($A3288," ",""))+1)</f>
        <v>3</v>
      </c>
      <c r="P3288">
        <f t="shared" si="51"/>
        <v>3411</v>
      </c>
    </row>
    <row r="3289" spans="1:16" ht="64" x14ac:dyDescent="0.2">
      <c r="A3289" s="8" t="s">
        <v>270</v>
      </c>
      <c r="C3289" s="7" t="s">
        <v>4</v>
      </c>
      <c r="K3289" s="7" t="s">
        <v>3353</v>
      </c>
      <c r="L3289" s="9">
        <v>44995</v>
      </c>
      <c r="M3289" s="13">
        <v>0.61410879629629633</v>
      </c>
      <c r="N3289" s="14">
        <v>513003479843582</v>
      </c>
      <c r="P3289" t="str">
        <f t="shared" si="51"/>
        <v/>
      </c>
    </row>
    <row r="3290" spans="1:16" ht="16" x14ac:dyDescent="0.2">
      <c r="A3290" s="8" t="s">
        <v>3326</v>
      </c>
      <c r="C3290" s="7" t="s">
        <v>2</v>
      </c>
      <c r="D3290" s="7" t="s">
        <v>3389</v>
      </c>
      <c r="E3290" s="7" t="str">
        <f>IF(OR(D3290="", D3290="___"),"", LEFT(D3290,FIND(" &gt;",D3290)-1))</f>
        <v>Success</v>
      </c>
      <c r="F3290" s="7" t="str">
        <f>IF(OR(E3290="Success",E3290="Qualified Success"),"Current",IF(E3290="Failure",IF(RIGHT(D3290,6)="Future","Future",IF(RIGHT(D3290,10)="Irrelevant","Irrelevant","Current")),""))</f>
        <v>Current</v>
      </c>
      <c r="G3290" s="7" t="str">
        <f>IF(OR(ISBLANK(D3290),D3290="Unclassifiable &gt;"),"",IF(ISNUMBER(SEARCH("Utterance",D3290)),"Utterance",IF(ISNUMBER(SEARCH("Response",D3290)),"Response",IF(ISNUMBER(SEARCH("Interaction",D3290)),"Interaction",IF(ISNUMBER(SEARCH("System",D3290)),"System","")))))</f>
        <v/>
      </c>
      <c r="H3290" s="7" t="str">
        <f>IF(G3290="Utterance", IF(ISNUMBER(SEARCH("Unrecognized",D3290)), "Unrecognized", IF(ISNUMBER(SEARCH("Mismatched",D3290)), "Mismatched", IF(ISNUMBER(SEARCH("False Positive",D3290)), "False Positive", "Irrelevant"))), "")</f>
        <v/>
      </c>
      <c r="J3290" s="7" t="s">
        <v>3741</v>
      </c>
      <c r="K3290" s="7" t="s">
        <v>3353</v>
      </c>
      <c r="L3290" s="9">
        <v>44995</v>
      </c>
      <c r="M3290" s="13">
        <v>0.61436342592592597</v>
      </c>
      <c r="N3290" s="14">
        <v>513003479843582</v>
      </c>
      <c r="O3290" s="7">
        <f>IF(LEN(TRIM($A3290))=0,0,LEN($A3290)-LEN(SUBSTITUTE($A3290," ",""))+1)</f>
        <v>3</v>
      </c>
      <c r="P3290">
        <f t="shared" si="51"/>
        <v>3411</v>
      </c>
    </row>
    <row r="3291" spans="1:16" ht="176" x14ac:dyDescent="0.2">
      <c r="A3291" s="8" t="s">
        <v>417</v>
      </c>
      <c r="C3291" s="7" t="s">
        <v>4</v>
      </c>
      <c r="K3291" s="7" t="s">
        <v>3353</v>
      </c>
      <c r="L3291" s="9">
        <v>44995</v>
      </c>
      <c r="M3291" s="13">
        <v>0.61436342592592597</v>
      </c>
      <c r="N3291" s="14">
        <v>513003479843582</v>
      </c>
      <c r="P3291" t="str">
        <f t="shared" si="51"/>
        <v/>
      </c>
    </row>
    <row r="3292" spans="1:16" ht="16" x14ac:dyDescent="0.2">
      <c r="A3292" s="8" t="s">
        <v>2456</v>
      </c>
      <c r="C3292" s="7" t="s">
        <v>2</v>
      </c>
      <c r="D3292" s="7" t="s">
        <v>3400</v>
      </c>
      <c r="E3292" s="7" t="str">
        <f>IF(OR(D3292="", D3292="___"),"", LEFT(D3292,FIND(" &gt;",D3292)-1))</f>
        <v>Failure</v>
      </c>
      <c r="F3292" s="7" t="str">
        <f>IF(OR(E3292="Success",E3292="Qualified Success"),"Current",IF(E3292="Failure",IF(RIGHT(D3292,6)="Future","Future",IF(RIGHT(D3292,10)="Irrelevant","Irrelevant","Current")),""))</f>
        <v>Current</v>
      </c>
      <c r="G3292" s="7" t="str">
        <f>IF(OR(ISBLANK(D3292),D3292="Unclassifiable &gt;"),"",IF(ISNUMBER(SEARCH("Utterance",D3292)),"Utterance",IF(ISNUMBER(SEARCH("Response",D3292)),"Response",IF(ISNUMBER(SEARCH("Interaction",D3292)),"Interaction",IF(ISNUMBER(SEARCH("System",D3292)),"System","")))))</f>
        <v>Interaction</v>
      </c>
      <c r="H3292" s="7" t="str">
        <f>IF(G3292="Utterance", IF(ISNUMBER(SEARCH("Unrecognized",D3292)), "Unrecognized", IF(ISNUMBER(SEARCH("Mismatched",D3292)), "Mismatched", IF(ISNUMBER(SEARCH("False Positive",D3292)), "False Positive", "Irrelevant"))), "")</f>
        <v/>
      </c>
      <c r="J3292" s="7" t="s">
        <v>3744</v>
      </c>
      <c r="K3292" s="7" t="s">
        <v>3353</v>
      </c>
      <c r="L3292" s="9">
        <v>44995</v>
      </c>
      <c r="M3292" s="13">
        <v>0.61785879629629636</v>
      </c>
      <c r="N3292" s="14">
        <v>204440003507133</v>
      </c>
      <c r="O3292" s="7">
        <f>IF(LEN(TRIM($A3292))=0,0,LEN($A3292)-LEN(SUBSTITUTE($A3292," ",""))+1)</f>
        <v>3</v>
      </c>
      <c r="P3292">
        <f t="shared" si="51"/>
        <v>412</v>
      </c>
    </row>
    <row r="3293" spans="1:16" ht="64" x14ac:dyDescent="0.2">
      <c r="A3293" s="8" t="s">
        <v>254</v>
      </c>
      <c r="C3293" s="7" t="s">
        <v>4</v>
      </c>
      <c r="K3293" s="7" t="s">
        <v>3353</v>
      </c>
      <c r="L3293" s="9">
        <v>44995</v>
      </c>
      <c r="M3293" s="13">
        <v>0.61785879629629636</v>
      </c>
      <c r="N3293" s="14">
        <v>204440003507133</v>
      </c>
      <c r="P3293" t="str">
        <f t="shared" si="51"/>
        <v/>
      </c>
    </row>
    <row r="3294" spans="1:16" ht="16" x14ac:dyDescent="0.2">
      <c r="A3294" s="8" t="s">
        <v>2455</v>
      </c>
      <c r="C3294" s="7" t="s">
        <v>2</v>
      </c>
      <c r="D3294" s="7" t="s">
        <v>3389</v>
      </c>
      <c r="E3294" s="7" t="str">
        <f>IF(OR(D3294="", D3294="___"),"", LEFT(D3294,FIND(" &gt;",D3294)-1))</f>
        <v>Success</v>
      </c>
      <c r="F3294" s="7" t="str">
        <f>IF(OR(E3294="Success",E3294="Qualified Success"),"Current",IF(E3294="Failure",IF(RIGHT(D3294,6)="Future","Future",IF(RIGHT(D3294,10)="Irrelevant","Irrelevant","Current")),""))</f>
        <v>Current</v>
      </c>
      <c r="G3294" s="7" t="str">
        <f>IF(OR(ISBLANK(D3294),D3294="Unclassifiable &gt;"),"",IF(ISNUMBER(SEARCH("Utterance",D3294)),"Utterance",IF(ISNUMBER(SEARCH("Response",D3294)),"Response",IF(ISNUMBER(SEARCH("Interaction",D3294)),"Interaction",IF(ISNUMBER(SEARCH("System",D3294)),"System","")))))</f>
        <v/>
      </c>
      <c r="H3294" s="7" t="str">
        <f>IF(G3294="Utterance", IF(ISNUMBER(SEARCH("Unrecognized",D3294)), "Unrecognized", IF(ISNUMBER(SEARCH("Mismatched",D3294)), "Mismatched", IF(ISNUMBER(SEARCH("False Positive",D3294)), "False Positive", "Irrelevant"))), "")</f>
        <v/>
      </c>
      <c r="J3294" s="7" t="s">
        <v>3757</v>
      </c>
      <c r="K3294" s="7" t="s">
        <v>3353</v>
      </c>
      <c r="L3294" s="9">
        <v>44995</v>
      </c>
      <c r="M3294" s="13">
        <v>0.61879629629629629</v>
      </c>
      <c r="N3294" s="14">
        <v>204440003507133</v>
      </c>
      <c r="O3294" s="7">
        <f>IF(LEN(TRIM($A3294))=0,0,LEN($A3294)-LEN(SUBSTITUTE($A3294," ",""))+1)</f>
        <v>4</v>
      </c>
      <c r="P3294">
        <f t="shared" si="51"/>
        <v>3411</v>
      </c>
    </row>
    <row r="3295" spans="1:16" ht="144" x14ac:dyDescent="0.2">
      <c r="A3295" s="8" t="s">
        <v>232</v>
      </c>
      <c r="C3295" s="7" t="s">
        <v>4</v>
      </c>
      <c r="K3295" s="7" t="s">
        <v>3353</v>
      </c>
      <c r="L3295" s="9">
        <v>44995</v>
      </c>
      <c r="M3295" s="13">
        <v>0.61879629629629629</v>
      </c>
      <c r="N3295" s="14">
        <v>204440003507133</v>
      </c>
      <c r="P3295" t="str">
        <f t="shared" si="51"/>
        <v/>
      </c>
    </row>
    <row r="3296" spans="1:16" ht="16" x14ac:dyDescent="0.2">
      <c r="A3296" s="8" t="s">
        <v>569</v>
      </c>
      <c r="C3296" s="7" t="s">
        <v>2</v>
      </c>
      <c r="D3296" s="7" t="s">
        <v>3389</v>
      </c>
      <c r="E3296" s="7" t="str">
        <f>IF(OR(D3296="", D3296="___"),"", LEFT(D3296,FIND(" &gt;",D3296)-1))</f>
        <v>Success</v>
      </c>
      <c r="F3296" s="7" t="str">
        <f>IF(OR(E3296="Success",E3296="Qualified Success"),"Current",IF(E3296="Failure",IF(RIGHT(D3296,6)="Future","Future",IF(RIGHT(D3296,10)="Irrelevant","Irrelevant","Current")),""))</f>
        <v>Current</v>
      </c>
      <c r="G3296" s="7" t="str">
        <f>IF(OR(ISBLANK(D3296),D3296="Unclassifiable &gt;"),"",IF(ISNUMBER(SEARCH("Utterance",D3296)),"Utterance",IF(ISNUMBER(SEARCH("Response",D3296)),"Response",IF(ISNUMBER(SEARCH("Interaction",D3296)),"Interaction",IF(ISNUMBER(SEARCH("System",D3296)),"System","")))))</f>
        <v/>
      </c>
      <c r="H3296" s="7" t="str">
        <f>IF(G3296="Utterance", IF(ISNUMBER(SEARCH("Unrecognized",D3296)), "Unrecognized", IF(ISNUMBER(SEARCH("Mismatched",D3296)), "Mismatched", IF(ISNUMBER(SEARCH("False Positive",D3296)), "False Positive", "Irrelevant"))), "")</f>
        <v/>
      </c>
      <c r="J3296" s="7" t="s">
        <v>3741</v>
      </c>
      <c r="K3296" s="7" t="s">
        <v>3353</v>
      </c>
      <c r="L3296" s="9">
        <v>44995</v>
      </c>
      <c r="M3296" s="13">
        <v>0.62091435185185184</v>
      </c>
      <c r="N3296" s="14">
        <v>204440003493600</v>
      </c>
      <c r="O3296" s="7">
        <f>IF(LEN(TRIM($A3296))=0,0,LEN($A3296)-LEN(SUBSTITUTE($A3296," ",""))+1)</f>
        <v>3</v>
      </c>
      <c r="P3296">
        <f t="shared" si="51"/>
        <v>3411</v>
      </c>
    </row>
    <row r="3297" spans="1:16" ht="144" x14ac:dyDescent="0.2">
      <c r="A3297" s="8" t="s">
        <v>250</v>
      </c>
      <c r="C3297" s="7" t="s">
        <v>4</v>
      </c>
      <c r="K3297" s="7" t="s">
        <v>3353</v>
      </c>
      <c r="L3297" s="9">
        <v>44995</v>
      </c>
      <c r="M3297" s="13">
        <v>0.62116898148148147</v>
      </c>
      <c r="N3297" s="14">
        <v>204440003493600</v>
      </c>
      <c r="P3297" t="str">
        <f t="shared" si="51"/>
        <v/>
      </c>
    </row>
    <row r="3298" spans="1:16" ht="16" x14ac:dyDescent="0.2">
      <c r="A3298" s="8" t="s">
        <v>158</v>
      </c>
      <c r="C3298" s="7" t="s">
        <v>2</v>
      </c>
      <c r="D3298" s="7" t="s">
        <v>3389</v>
      </c>
      <c r="E3298" s="7" t="str">
        <f>IF(OR(D3298="", D3298="___"),"", LEFT(D3298,FIND(" &gt;",D3298)-1))</f>
        <v>Success</v>
      </c>
      <c r="F3298" s="7" t="str">
        <f>IF(OR(E3298="Success",E3298="Qualified Success"),"Current",IF(E3298="Failure",IF(RIGHT(D3298,6)="Future","Future",IF(RIGHT(D3298,10)="Irrelevant","Irrelevant","Current")),""))</f>
        <v>Current</v>
      </c>
      <c r="G3298" s="7" t="str">
        <f>IF(OR(ISBLANK(D3298),D3298="Unclassifiable &gt;"),"",IF(ISNUMBER(SEARCH("Utterance",D3298)),"Utterance",IF(ISNUMBER(SEARCH("Response",D3298)),"Response",IF(ISNUMBER(SEARCH("Interaction",D3298)),"Interaction",IF(ISNUMBER(SEARCH("System",D3298)),"System","")))))</f>
        <v/>
      </c>
      <c r="H3298" s="7" t="str">
        <f>IF(G3298="Utterance", IF(ISNUMBER(SEARCH("Unrecognized",D3298)), "Unrecognized", IF(ISNUMBER(SEARCH("Mismatched",D3298)), "Mismatched", IF(ISNUMBER(SEARCH("False Positive",D3298)), "False Positive", "Irrelevant"))), "")</f>
        <v/>
      </c>
      <c r="J3298" s="7" t="s">
        <v>3744</v>
      </c>
      <c r="K3298" s="7" t="s">
        <v>3353</v>
      </c>
      <c r="L3298" s="9">
        <v>44995</v>
      </c>
      <c r="M3298" s="13">
        <v>0.62457175925925923</v>
      </c>
      <c r="N3298" s="14">
        <v>204440003498544</v>
      </c>
      <c r="O3298" s="7">
        <f>IF(LEN(TRIM($A3298))=0,0,LEN($A3298)-LEN(SUBSTITUTE($A3298," ",""))+1)</f>
        <v>4</v>
      </c>
      <c r="P3298">
        <f t="shared" si="51"/>
        <v>3411</v>
      </c>
    </row>
    <row r="3299" spans="1:16" ht="128" x14ac:dyDescent="0.2">
      <c r="A3299" s="8" t="s">
        <v>1839</v>
      </c>
      <c r="C3299" s="7" t="s">
        <v>4</v>
      </c>
      <c r="K3299" s="7" t="s">
        <v>3353</v>
      </c>
      <c r="L3299" s="9">
        <v>44995</v>
      </c>
      <c r="M3299" s="13">
        <v>0.62457175925925923</v>
      </c>
      <c r="N3299" s="14">
        <v>204440003498544</v>
      </c>
      <c r="P3299" t="str">
        <f t="shared" si="51"/>
        <v/>
      </c>
    </row>
    <row r="3300" spans="1:16" ht="16" x14ac:dyDescent="0.2">
      <c r="A3300" s="8" t="s">
        <v>2934</v>
      </c>
      <c r="C3300" s="7" t="s">
        <v>2</v>
      </c>
      <c r="D3300" s="7" t="s">
        <v>3400</v>
      </c>
      <c r="E3300" s="7" t="str">
        <f>IF(OR(D3300="", D3300="___"),"", LEFT(D3300,FIND(" &gt;",D3300)-1))</f>
        <v>Failure</v>
      </c>
      <c r="F3300" s="7" t="str">
        <f>IF(OR(E3300="Success",E3300="Qualified Success"),"Current",IF(E3300="Failure",IF(RIGHT(D3300,6)="Future","Future",IF(RIGHT(D3300,10)="Irrelevant","Irrelevant","Current")),""))</f>
        <v>Current</v>
      </c>
      <c r="G3300" s="7" t="str">
        <f>IF(OR(ISBLANK(D3300),D3300="Unclassifiable &gt;"),"",IF(ISNUMBER(SEARCH("Utterance",D3300)),"Utterance",IF(ISNUMBER(SEARCH("Response",D3300)),"Response",IF(ISNUMBER(SEARCH("Interaction",D3300)),"Interaction",IF(ISNUMBER(SEARCH("System",D3300)),"System","")))))</f>
        <v>Interaction</v>
      </c>
      <c r="H3300" s="7" t="str">
        <f>IF(G3300="Utterance", IF(ISNUMBER(SEARCH("Unrecognized",D3300)), "Unrecognized", IF(ISNUMBER(SEARCH("Mismatched",D3300)), "Mismatched", IF(ISNUMBER(SEARCH("False Positive",D3300)), "False Positive", "Irrelevant"))), "")</f>
        <v/>
      </c>
      <c r="J3300" s="7" t="s">
        <v>3431</v>
      </c>
      <c r="K3300" s="7" t="s">
        <v>3353</v>
      </c>
      <c r="L3300" s="9">
        <v>44995</v>
      </c>
      <c r="M3300" s="13">
        <v>0.62563657407407403</v>
      </c>
      <c r="N3300" s="14">
        <v>202000532485327</v>
      </c>
      <c r="O3300" s="7">
        <f>IF(LEN(TRIM($A3300))=0,0,LEN($A3300)-LEN(SUBSTITUTE($A3300," ",""))+1)</f>
        <v>4</v>
      </c>
      <c r="P3300">
        <f t="shared" si="51"/>
        <v>412</v>
      </c>
    </row>
    <row r="3301" spans="1:16" ht="112" x14ac:dyDescent="0.2">
      <c r="A3301" s="8" t="s">
        <v>298</v>
      </c>
      <c r="C3301" s="7" t="s">
        <v>4</v>
      </c>
      <c r="K3301" s="7" t="s">
        <v>3353</v>
      </c>
      <c r="L3301" s="9">
        <v>44995</v>
      </c>
      <c r="M3301" s="13">
        <v>0.62563657407407403</v>
      </c>
      <c r="N3301" s="14">
        <v>202000532485327</v>
      </c>
      <c r="P3301" t="str">
        <f t="shared" si="51"/>
        <v/>
      </c>
    </row>
    <row r="3302" spans="1:16" ht="16" x14ac:dyDescent="0.2">
      <c r="A3302" s="8" t="s">
        <v>158</v>
      </c>
      <c r="C3302" s="7" t="s">
        <v>2</v>
      </c>
      <c r="D3302" s="7" t="s">
        <v>3389</v>
      </c>
      <c r="E3302" s="7" t="str">
        <f>IF(OR(D3302="", D3302="___"),"", LEFT(D3302,FIND(" &gt;",D3302)-1))</f>
        <v>Success</v>
      </c>
      <c r="F3302" s="7" t="str">
        <f>IF(OR(E3302="Success",E3302="Qualified Success"),"Current",IF(E3302="Failure",IF(RIGHT(D3302,6)="Future","Future",IF(RIGHT(D3302,10)="Irrelevant","Irrelevant","Current")),""))</f>
        <v>Current</v>
      </c>
      <c r="G3302" s="7" t="str">
        <f>IF(OR(ISBLANK(D3302),D3302="Unclassifiable &gt;"),"",IF(ISNUMBER(SEARCH("Utterance",D3302)),"Utterance",IF(ISNUMBER(SEARCH("Response",D3302)),"Response",IF(ISNUMBER(SEARCH("Interaction",D3302)),"Interaction",IF(ISNUMBER(SEARCH("System",D3302)),"System","")))))</f>
        <v/>
      </c>
      <c r="H3302" s="7" t="str">
        <f>IF(G3302="Utterance", IF(ISNUMBER(SEARCH("Unrecognized",D3302)), "Unrecognized", IF(ISNUMBER(SEARCH("Mismatched",D3302)), "Mismatched", IF(ISNUMBER(SEARCH("False Positive",D3302)), "False Positive", "Irrelevant"))), "")</f>
        <v/>
      </c>
      <c r="J3302" s="7" t="s">
        <v>3744</v>
      </c>
      <c r="K3302" s="7" t="s">
        <v>3353</v>
      </c>
      <c r="L3302" s="9">
        <v>44995</v>
      </c>
      <c r="M3302" s="13">
        <v>0.62836805555555553</v>
      </c>
      <c r="N3302" s="14">
        <v>513003391099740</v>
      </c>
      <c r="O3302" s="7">
        <f>IF(LEN(TRIM($A3302))=0,0,LEN($A3302)-LEN(SUBSTITUTE($A3302," ",""))+1)</f>
        <v>4</v>
      </c>
      <c r="P3302">
        <f t="shared" si="51"/>
        <v>3411</v>
      </c>
    </row>
    <row r="3303" spans="1:16" ht="128" x14ac:dyDescent="0.2">
      <c r="A3303" s="8" t="s">
        <v>1839</v>
      </c>
      <c r="C3303" s="7" t="s">
        <v>4</v>
      </c>
      <c r="K3303" s="7" t="s">
        <v>3353</v>
      </c>
      <c r="L3303" s="9">
        <v>44995</v>
      </c>
      <c r="M3303" s="13">
        <v>0.62836805555555553</v>
      </c>
      <c r="N3303" s="14">
        <v>513003391099740</v>
      </c>
      <c r="P3303" t="str">
        <f t="shared" si="51"/>
        <v/>
      </c>
    </row>
    <row r="3304" spans="1:16" ht="16" x14ac:dyDescent="0.2">
      <c r="A3304" s="8" t="s">
        <v>2544</v>
      </c>
      <c r="C3304" s="7" t="s">
        <v>2</v>
      </c>
      <c r="D3304" s="7" t="s">
        <v>3411</v>
      </c>
      <c r="E3304" s="7" t="str">
        <f>IF(OR(D3304="", D3304="___"),"", LEFT(D3304,FIND(" &gt;",D3304)-1))</f>
        <v>Qualified Success</v>
      </c>
      <c r="F3304" s="7" t="str">
        <f>IF(OR(E3304="Success",E3304="Qualified Success"),"Current",IF(E3304="Failure",IF(RIGHT(D3304,6)="Future","Future",IF(RIGHT(D3304,10)="Irrelevant","Irrelevant","Current")),""))</f>
        <v>Current</v>
      </c>
      <c r="G3304" s="7" t="str">
        <f>IF(OR(ISBLANK(D3304),D3304="Unclassifiable &gt;"),"",IF(ISNUMBER(SEARCH("Utterance",D3304)),"Utterance",IF(ISNUMBER(SEARCH("Response",D3304)),"Response",IF(ISNUMBER(SEARCH("Interaction",D3304)),"Interaction",IF(ISNUMBER(SEARCH("System",D3304)),"System","")))))</f>
        <v>Response</v>
      </c>
      <c r="H3304" s="7" t="str">
        <f>IF(G3304="Utterance", IF(ISNUMBER(SEARCH("Unrecognized",D3304)), "Unrecognized", IF(ISNUMBER(SEARCH("Mismatched",D3304)), "Mismatched", IF(ISNUMBER(SEARCH("False Positive",D3304)), "False Positive", "Irrelevant"))), "")</f>
        <v/>
      </c>
      <c r="J3304" s="7" t="s">
        <v>3431</v>
      </c>
      <c r="K3304" s="7" t="s">
        <v>3353</v>
      </c>
      <c r="L3304" s="9">
        <v>44995</v>
      </c>
      <c r="M3304" s="13">
        <v>0.62858796296296293</v>
      </c>
      <c r="N3304" s="14">
        <v>204440003509912</v>
      </c>
      <c r="O3304" s="7">
        <f>IF(LEN(TRIM($A3304))=0,0,LEN($A3304)-LEN(SUBSTITUTE($A3304," ",""))+1)</f>
        <v>9</v>
      </c>
      <c r="P3304">
        <f t="shared" si="51"/>
        <v>201</v>
      </c>
    </row>
    <row r="3305" spans="1:16" ht="176" x14ac:dyDescent="0.2">
      <c r="A3305" s="8" t="s">
        <v>937</v>
      </c>
      <c r="C3305" s="7" t="s">
        <v>4</v>
      </c>
      <c r="K3305" s="7" t="s">
        <v>3353</v>
      </c>
      <c r="L3305" s="9">
        <v>44995</v>
      </c>
      <c r="M3305" s="13">
        <v>0.62858796296296293</v>
      </c>
      <c r="N3305" s="14">
        <v>204440003509912</v>
      </c>
      <c r="P3305" t="str">
        <f t="shared" si="51"/>
        <v/>
      </c>
    </row>
    <row r="3306" spans="1:16" ht="16" x14ac:dyDescent="0.2">
      <c r="A3306" s="8" t="s">
        <v>3325</v>
      </c>
      <c r="C3306" s="7" t="s">
        <v>2</v>
      </c>
      <c r="D3306" s="7" t="s">
        <v>3389</v>
      </c>
      <c r="E3306" s="7" t="str">
        <f>IF(OR(D3306="", D3306="___"),"", LEFT(D3306,FIND(" &gt;",D3306)-1))</f>
        <v>Success</v>
      </c>
      <c r="F3306" s="7" t="str">
        <f>IF(OR(E3306="Success",E3306="Qualified Success"),"Current",IF(E3306="Failure",IF(RIGHT(D3306,6)="Future","Future",IF(RIGHT(D3306,10)="Irrelevant","Irrelevant","Current")),""))</f>
        <v>Current</v>
      </c>
      <c r="G3306" s="7" t="str">
        <f>IF(OR(ISBLANK(D3306),D3306="Unclassifiable &gt;"),"",IF(ISNUMBER(SEARCH("Utterance",D3306)),"Utterance",IF(ISNUMBER(SEARCH("Response",D3306)),"Response",IF(ISNUMBER(SEARCH("Interaction",D3306)),"Interaction",IF(ISNUMBER(SEARCH("System",D3306)),"System","")))))</f>
        <v/>
      </c>
      <c r="H3306" s="7" t="str">
        <f>IF(G3306="Utterance", IF(ISNUMBER(SEARCH("Unrecognized",D3306)), "Unrecognized", IF(ISNUMBER(SEARCH("Mismatched",D3306)), "Mismatched", IF(ISNUMBER(SEARCH("False Positive",D3306)), "False Positive", "Irrelevant"))), "")</f>
        <v/>
      </c>
      <c r="J3306" s="7" t="s">
        <v>3430</v>
      </c>
      <c r="K3306" s="7" t="s">
        <v>3353</v>
      </c>
      <c r="L3306" s="9">
        <v>44995</v>
      </c>
      <c r="M3306" s="13">
        <v>0.6318287037037037</v>
      </c>
      <c r="N3306" s="14">
        <v>513003469050504</v>
      </c>
      <c r="O3306" s="7">
        <f>IF(LEN(TRIM($A3306))=0,0,LEN($A3306)-LEN(SUBSTITUTE($A3306," ",""))+1)</f>
        <v>2</v>
      </c>
      <c r="P3306">
        <f t="shared" si="51"/>
        <v>3411</v>
      </c>
    </row>
    <row r="3307" spans="1:16" ht="128" x14ac:dyDescent="0.2">
      <c r="A3307" s="8" t="s">
        <v>777</v>
      </c>
      <c r="C3307" s="7" t="s">
        <v>4</v>
      </c>
      <c r="K3307" s="7" t="s">
        <v>3353</v>
      </c>
      <c r="L3307" s="9">
        <v>44995</v>
      </c>
      <c r="M3307" s="13">
        <v>0.63185185185185189</v>
      </c>
      <c r="N3307" s="14">
        <v>513003469050504</v>
      </c>
      <c r="P3307" t="str">
        <f t="shared" si="51"/>
        <v/>
      </c>
    </row>
    <row r="3308" spans="1:16" ht="16" x14ac:dyDescent="0.2">
      <c r="A3308" s="8" t="s">
        <v>302</v>
      </c>
      <c r="B3308" s="7" t="s">
        <v>3487</v>
      </c>
      <c r="C3308" s="7" t="s">
        <v>2</v>
      </c>
      <c r="D3308" s="7" t="s">
        <v>3389</v>
      </c>
      <c r="E3308" s="7" t="str">
        <f>IF(OR(D3308="", D3308="___"),"", LEFT(D3308,FIND(" &gt;",D3308)-1))</f>
        <v>Success</v>
      </c>
      <c r="F3308" s="7" t="str">
        <f>IF(OR(E3308="Success",E3308="Qualified Success"),"Current",IF(E3308="Failure",IF(RIGHT(D3308,6)="Future","Future",IF(RIGHT(D3308,10)="Irrelevant","Irrelevant","Current")),""))</f>
        <v>Current</v>
      </c>
      <c r="G3308" s="7" t="str">
        <f>IF(OR(ISBLANK(D3308),D3308="Unclassifiable &gt;"),"",IF(ISNUMBER(SEARCH("Utterance",D3308)),"Utterance",IF(ISNUMBER(SEARCH("Response",D3308)),"Response",IF(ISNUMBER(SEARCH("Interaction",D3308)),"Interaction",IF(ISNUMBER(SEARCH("System",D3308)),"System","")))))</f>
        <v/>
      </c>
      <c r="H3308" s="7" t="str">
        <f>IF(G3308="Utterance", IF(ISNUMBER(SEARCH("Unrecognized",D3308)), "Unrecognized", IF(ISNUMBER(SEARCH("Mismatched",D3308)), "Mismatched", IF(ISNUMBER(SEARCH("False Positive",D3308)), "False Positive", "Irrelevant"))), "")</f>
        <v/>
      </c>
      <c r="J3308" s="7" t="s">
        <v>3428</v>
      </c>
      <c r="K3308" s="7" t="s">
        <v>3353</v>
      </c>
      <c r="L3308" s="9">
        <v>44995</v>
      </c>
      <c r="M3308" s="13">
        <v>0.63472222222222219</v>
      </c>
      <c r="N3308" s="14">
        <v>204440003541231</v>
      </c>
      <c r="O3308" s="7">
        <f>IF(LEN(TRIM($A3308))=0,0,LEN($A3308)-LEN(SUBSTITUTE($A3308," ",""))+1)</f>
        <v>3</v>
      </c>
      <c r="P3308">
        <f t="shared" si="51"/>
        <v>3411</v>
      </c>
    </row>
    <row r="3309" spans="1:16" ht="64" x14ac:dyDescent="0.2">
      <c r="A3309" s="8" t="s">
        <v>220</v>
      </c>
      <c r="C3309" s="7" t="s">
        <v>4</v>
      </c>
      <c r="K3309" s="7" t="s">
        <v>3353</v>
      </c>
      <c r="L3309" s="9">
        <v>44995</v>
      </c>
      <c r="M3309" s="13">
        <v>0.63473379629629634</v>
      </c>
      <c r="N3309" s="14">
        <v>204440003541231</v>
      </c>
      <c r="P3309" t="str">
        <f t="shared" si="51"/>
        <v/>
      </c>
    </row>
    <row r="3310" spans="1:16" ht="16" x14ac:dyDescent="0.2">
      <c r="A3310" s="8" t="s">
        <v>223</v>
      </c>
      <c r="B3310" s="7" t="s">
        <v>3487</v>
      </c>
      <c r="C3310" s="7" t="s">
        <v>2</v>
      </c>
      <c r="D3310" s="7" t="s">
        <v>3389</v>
      </c>
      <c r="E3310" s="7" t="str">
        <f>IF(OR(D3310="", D3310="___"),"", LEFT(D3310,FIND(" &gt;",D3310)-1))</f>
        <v>Success</v>
      </c>
      <c r="F3310" s="7" t="str">
        <f>IF(OR(E3310="Success",E3310="Qualified Success"),"Current",IF(E3310="Failure",IF(RIGHT(D3310,6)="Future","Future",IF(RIGHT(D3310,10)="Irrelevant","Irrelevant","Current")),""))</f>
        <v>Current</v>
      </c>
      <c r="G3310" s="7" t="str">
        <f>IF(OR(ISBLANK(D3310),D3310="Unclassifiable &gt;"),"",IF(ISNUMBER(SEARCH("Utterance",D3310)),"Utterance",IF(ISNUMBER(SEARCH("Response",D3310)),"Response",IF(ISNUMBER(SEARCH("Interaction",D3310)),"Interaction",IF(ISNUMBER(SEARCH("System",D3310)),"System","")))))</f>
        <v/>
      </c>
      <c r="H3310" s="7" t="str">
        <f>IF(G3310="Utterance", IF(ISNUMBER(SEARCH("Unrecognized",D3310)), "Unrecognized", IF(ISNUMBER(SEARCH("Mismatched",D3310)), "Mismatched", IF(ISNUMBER(SEARCH("False Positive",D3310)), "False Positive", "Irrelevant"))), "")</f>
        <v/>
      </c>
      <c r="J3310" s="7" t="s">
        <v>3744</v>
      </c>
      <c r="K3310" s="7" t="s">
        <v>3353</v>
      </c>
      <c r="L3310" s="9">
        <v>44995</v>
      </c>
      <c r="M3310" s="13">
        <v>0.63864583333333336</v>
      </c>
      <c r="N3310" s="14">
        <v>202000627325623</v>
      </c>
      <c r="O3310" s="7">
        <f>IF(LEN(TRIM($A3310))=0,0,LEN($A3310)-LEN(SUBSTITUTE($A3310," ",""))+1)</f>
        <v>3</v>
      </c>
      <c r="P3310">
        <f t="shared" si="51"/>
        <v>3411</v>
      </c>
    </row>
    <row r="3311" spans="1:16" ht="128" x14ac:dyDescent="0.2">
      <c r="A3311" s="8" t="s">
        <v>1839</v>
      </c>
      <c r="C3311" s="7" t="s">
        <v>4</v>
      </c>
      <c r="K3311" s="7" t="s">
        <v>3353</v>
      </c>
      <c r="L3311" s="9">
        <v>44995</v>
      </c>
      <c r="M3311" s="13">
        <v>0.63864583333333336</v>
      </c>
      <c r="N3311" s="14">
        <v>202000627325623</v>
      </c>
      <c r="P3311" t="str">
        <f t="shared" si="51"/>
        <v/>
      </c>
    </row>
    <row r="3312" spans="1:16" ht="16" x14ac:dyDescent="0.2">
      <c r="A3312" s="8" t="s">
        <v>158</v>
      </c>
      <c r="C3312" s="7" t="s">
        <v>2</v>
      </c>
      <c r="D3312" s="7" t="s">
        <v>3389</v>
      </c>
      <c r="E3312" s="7" t="str">
        <f>IF(OR(D3312="", D3312="___"),"", LEFT(D3312,FIND(" &gt;",D3312)-1))</f>
        <v>Success</v>
      </c>
      <c r="F3312" s="7" t="str">
        <f>IF(OR(E3312="Success",E3312="Qualified Success"),"Current",IF(E3312="Failure",IF(RIGHT(D3312,6)="Future","Future",IF(RIGHT(D3312,10)="Irrelevant","Irrelevant","Current")),""))</f>
        <v>Current</v>
      </c>
      <c r="G3312" s="7" t="str">
        <f>IF(OR(ISBLANK(D3312),D3312="Unclassifiable &gt;"),"",IF(ISNUMBER(SEARCH("Utterance",D3312)),"Utterance",IF(ISNUMBER(SEARCH("Response",D3312)),"Response",IF(ISNUMBER(SEARCH("Interaction",D3312)),"Interaction",IF(ISNUMBER(SEARCH("System",D3312)),"System","")))))</f>
        <v/>
      </c>
      <c r="H3312" s="7" t="str">
        <f>IF(G3312="Utterance", IF(ISNUMBER(SEARCH("Unrecognized",D3312)), "Unrecognized", IF(ISNUMBER(SEARCH("Mismatched",D3312)), "Mismatched", IF(ISNUMBER(SEARCH("False Positive",D3312)), "False Positive", "Irrelevant"))), "")</f>
        <v/>
      </c>
      <c r="J3312" s="7" t="s">
        <v>3744</v>
      </c>
      <c r="K3312" s="7" t="s">
        <v>3353</v>
      </c>
      <c r="L3312" s="9">
        <v>44995</v>
      </c>
      <c r="M3312" s="13">
        <v>0.63888888888888895</v>
      </c>
      <c r="N3312" s="14">
        <v>513003469050504</v>
      </c>
      <c r="O3312" s="7">
        <f>IF(LEN(TRIM($A3312))=0,0,LEN($A3312)-LEN(SUBSTITUTE($A3312," ",""))+1)</f>
        <v>4</v>
      </c>
      <c r="P3312">
        <f t="shared" si="51"/>
        <v>3411</v>
      </c>
    </row>
    <row r="3313" spans="1:16" ht="128" x14ac:dyDescent="0.2">
      <c r="A3313" s="8" t="s">
        <v>1839</v>
      </c>
      <c r="C3313" s="7" t="s">
        <v>4</v>
      </c>
      <c r="K3313" s="7" t="s">
        <v>3353</v>
      </c>
      <c r="L3313" s="9">
        <v>44995</v>
      </c>
      <c r="M3313" s="13">
        <v>0.63888888888888895</v>
      </c>
      <c r="N3313" s="14">
        <v>513003469050504</v>
      </c>
      <c r="P3313" t="str">
        <f t="shared" si="51"/>
        <v/>
      </c>
    </row>
    <row r="3314" spans="1:16" ht="16" x14ac:dyDescent="0.2">
      <c r="A3314" s="8" t="s">
        <v>1251</v>
      </c>
      <c r="C3314" s="7" t="s">
        <v>2</v>
      </c>
      <c r="D3314" s="7" t="s">
        <v>3391</v>
      </c>
      <c r="E3314" s="7" t="str">
        <f>IF(OR(D3314="", D3314="___"),"", LEFT(D3314,FIND(" &gt;",D3314)-1))</f>
        <v>Failure</v>
      </c>
      <c r="F3314" s="7" t="str">
        <f>IF(OR(E3314="Success",E3314="Qualified Success"),"Current",IF(E3314="Failure",IF(RIGHT(D3314,6)="Future","Future",IF(RIGHT(D3314,10)="Irrelevant","Irrelevant","Current")),""))</f>
        <v>Current</v>
      </c>
      <c r="G3314" s="7" t="str">
        <f>IF(OR(ISBLANK(D3314),D3314="Unclassifiable &gt;"),"",IF(ISNUMBER(SEARCH("Utterance",D3314)),"Utterance",IF(ISNUMBER(SEARCH("Response",D3314)),"Response",IF(ISNUMBER(SEARCH("Interaction",D3314)),"Interaction",IF(ISNUMBER(SEARCH("System",D3314)),"System","")))))</f>
        <v>Utterance</v>
      </c>
      <c r="H3314" s="7" t="str">
        <f>IF(G3314="Utterance", IF(ISNUMBER(SEARCH("Unrecognized",D3314)), "Unrecognized", IF(ISNUMBER(SEARCH("Mismatched",D3314)), "Mismatched", IF(ISNUMBER(SEARCH("False Positive",D3314)), "False Positive", "Irrelevant"))), "")</f>
        <v>Mismatched</v>
      </c>
      <c r="J3314" s="7" t="s">
        <v>3434</v>
      </c>
      <c r="K3314" s="7" t="s">
        <v>3353</v>
      </c>
      <c r="L3314" s="9">
        <v>44995</v>
      </c>
      <c r="M3314" s="13">
        <v>0.63958333333333328</v>
      </c>
      <c r="N3314" s="14">
        <v>513002107389128</v>
      </c>
      <c r="O3314" s="7">
        <f>IF(LEN(TRIM($A3314))=0,0,LEN($A3314)-LEN(SUBSTITUTE($A3314," ",""))+1)</f>
        <v>1</v>
      </c>
      <c r="P3314">
        <f t="shared" si="51"/>
        <v>705</v>
      </c>
    </row>
    <row r="3315" spans="1:16" ht="112" x14ac:dyDescent="0.2">
      <c r="A3315" s="8" t="s">
        <v>298</v>
      </c>
      <c r="C3315" s="7" t="s">
        <v>4</v>
      </c>
      <c r="K3315" s="7" t="s">
        <v>3353</v>
      </c>
      <c r="L3315" s="9">
        <v>44995</v>
      </c>
      <c r="M3315" s="13">
        <v>0.63958333333333328</v>
      </c>
      <c r="N3315" s="14">
        <v>513002107389128</v>
      </c>
      <c r="P3315" t="str">
        <f t="shared" si="51"/>
        <v/>
      </c>
    </row>
    <row r="3316" spans="1:16" ht="16" x14ac:dyDescent="0.2">
      <c r="A3316" s="8" t="s">
        <v>3074</v>
      </c>
      <c r="C3316" s="7" t="s">
        <v>2</v>
      </c>
      <c r="D3316" s="7" t="s">
        <v>3391</v>
      </c>
      <c r="E3316" s="7" t="str">
        <f>IF(OR(D3316="", D3316="___"),"", LEFT(D3316,FIND(" &gt;",D3316)-1))</f>
        <v>Failure</v>
      </c>
      <c r="F3316" s="7" t="str">
        <f>IF(OR(E3316="Success",E3316="Qualified Success"),"Current",IF(E3316="Failure",IF(RIGHT(D3316,6)="Future","Future",IF(RIGHT(D3316,10)="Irrelevant","Irrelevant","Current")),""))</f>
        <v>Current</v>
      </c>
      <c r="G3316" s="7" t="str">
        <f>IF(OR(ISBLANK(D3316),D3316="Unclassifiable &gt;"),"",IF(ISNUMBER(SEARCH("Utterance",D3316)),"Utterance",IF(ISNUMBER(SEARCH("Response",D3316)),"Response",IF(ISNUMBER(SEARCH("Interaction",D3316)),"Interaction",IF(ISNUMBER(SEARCH("System",D3316)),"System","")))))</f>
        <v>Utterance</v>
      </c>
      <c r="H3316" s="7" t="str">
        <f>IF(G3316="Utterance", IF(ISNUMBER(SEARCH("Unrecognized",D3316)), "Unrecognized", IF(ISNUMBER(SEARCH("Mismatched",D3316)), "Mismatched", IF(ISNUMBER(SEARCH("False Positive",D3316)), "False Positive", "Irrelevant"))), "")</f>
        <v>Mismatched</v>
      </c>
      <c r="J3316" s="7" t="s">
        <v>3434</v>
      </c>
      <c r="K3316" s="7" t="s">
        <v>3353</v>
      </c>
      <c r="L3316" s="9">
        <v>44995</v>
      </c>
      <c r="M3316" s="13">
        <v>0.63974537037037038</v>
      </c>
      <c r="N3316" s="14">
        <v>513002107389128</v>
      </c>
      <c r="O3316" s="7">
        <f>IF(LEN(TRIM($A3316))=0,0,LEN($A3316)-LEN(SUBSTITUTE($A3316," ",""))+1)</f>
        <v>3</v>
      </c>
      <c r="P3316">
        <f t="shared" si="51"/>
        <v>705</v>
      </c>
    </row>
    <row r="3317" spans="1:16" ht="112" x14ac:dyDescent="0.2">
      <c r="A3317" s="8" t="s">
        <v>298</v>
      </c>
      <c r="C3317" s="7" t="s">
        <v>4</v>
      </c>
      <c r="K3317" s="7" t="s">
        <v>3353</v>
      </c>
      <c r="L3317" s="9">
        <v>44995</v>
      </c>
      <c r="M3317" s="13">
        <v>0.63974537037037038</v>
      </c>
      <c r="N3317" s="14">
        <v>513002107389128</v>
      </c>
      <c r="P3317" t="str">
        <f t="shared" si="51"/>
        <v/>
      </c>
    </row>
    <row r="3318" spans="1:16" ht="16" x14ac:dyDescent="0.2">
      <c r="A3318" s="8" t="s">
        <v>158</v>
      </c>
      <c r="C3318" s="7" t="s">
        <v>2</v>
      </c>
      <c r="D3318" s="7" t="s">
        <v>3389</v>
      </c>
      <c r="E3318" s="7" t="str">
        <f>IF(OR(D3318="", D3318="___"),"", LEFT(D3318,FIND(" &gt;",D3318)-1))</f>
        <v>Success</v>
      </c>
      <c r="F3318" s="7" t="str">
        <f>IF(OR(E3318="Success",E3318="Qualified Success"),"Current",IF(E3318="Failure",IF(RIGHT(D3318,6)="Future","Future",IF(RIGHT(D3318,10)="Irrelevant","Irrelevant","Current")),""))</f>
        <v>Current</v>
      </c>
      <c r="G3318" s="7" t="str">
        <f>IF(OR(ISBLANK(D3318),D3318="Unclassifiable &gt;"),"",IF(ISNUMBER(SEARCH("Utterance",D3318)),"Utterance",IF(ISNUMBER(SEARCH("Response",D3318)),"Response",IF(ISNUMBER(SEARCH("Interaction",D3318)),"Interaction",IF(ISNUMBER(SEARCH("System",D3318)),"System","")))))</f>
        <v/>
      </c>
      <c r="H3318" s="7" t="str">
        <f>IF(G3318="Utterance", IF(ISNUMBER(SEARCH("Unrecognized",D3318)), "Unrecognized", IF(ISNUMBER(SEARCH("Mismatched",D3318)), "Mismatched", IF(ISNUMBER(SEARCH("False Positive",D3318)), "False Positive", "Irrelevant"))), "")</f>
        <v/>
      </c>
      <c r="J3318" s="7" t="s">
        <v>3744</v>
      </c>
      <c r="K3318" s="7" t="s">
        <v>3353</v>
      </c>
      <c r="L3318" s="9">
        <v>44995</v>
      </c>
      <c r="M3318" s="13">
        <v>0.64188657407407412</v>
      </c>
      <c r="N3318" s="14">
        <v>513003462327728</v>
      </c>
      <c r="O3318" s="7">
        <f>IF(LEN(TRIM($A3318))=0,0,LEN($A3318)-LEN(SUBSTITUTE($A3318," ",""))+1)</f>
        <v>4</v>
      </c>
      <c r="P3318">
        <f t="shared" si="51"/>
        <v>3411</v>
      </c>
    </row>
    <row r="3319" spans="1:16" ht="128" x14ac:dyDescent="0.2">
      <c r="A3319" s="8" t="s">
        <v>1839</v>
      </c>
      <c r="C3319" s="7" t="s">
        <v>4</v>
      </c>
      <c r="K3319" s="7" t="s">
        <v>3353</v>
      </c>
      <c r="L3319" s="9">
        <v>44995</v>
      </c>
      <c r="M3319" s="13">
        <v>0.64188657407407412</v>
      </c>
      <c r="N3319" s="14">
        <v>513003462327728</v>
      </c>
      <c r="P3319" t="str">
        <f t="shared" si="51"/>
        <v/>
      </c>
    </row>
    <row r="3320" spans="1:16" ht="16" x14ac:dyDescent="0.2">
      <c r="A3320" s="8" t="s">
        <v>158</v>
      </c>
      <c r="C3320" s="7" t="s">
        <v>2</v>
      </c>
      <c r="D3320" s="7" t="s">
        <v>3389</v>
      </c>
      <c r="E3320" s="7" t="str">
        <f>IF(OR(D3320="", D3320="___"),"", LEFT(D3320,FIND(" &gt;",D3320)-1))</f>
        <v>Success</v>
      </c>
      <c r="F3320" s="7" t="str">
        <f>IF(OR(E3320="Success",E3320="Qualified Success"),"Current",IF(E3320="Failure",IF(RIGHT(D3320,6)="Future","Future",IF(RIGHT(D3320,10)="Irrelevant","Irrelevant","Current")),""))</f>
        <v>Current</v>
      </c>
      <c r="G3320" s="7" t="str">
        <f>IF(OR(ISBLANK(D3320),D3320="Unclassifiable &gt;"),"",IF(ISNUMBER(SEARCH("Utterance",D3320)),"Utterance",IF(ISNUMBER(SEARCH("Response",D3320)),"Response",IF(ISNUMBER(SEARCH("Interaction",D3320)),"Interaction",IF(ISNUMBER(SEARCH("System",D3320)),"System","")))))</f>
        <v/>
      </c>
      <c r="H3320" s="7" t="str">
        <f>IF(G3320="Utterance", IF(ISNUMBER(SEARCH("Unrecognized",D3320)), "Unrecognized", IF(ISNUMBER(SEARCH("Mismatched",D3320)), "Mismatched", IF(ISNUMBER(SEARCH("False Positive",D3320)), "False Positive", "Irrelevant"))), "")</f>
        <v/>
      </c>
      <c r="J3320" s="7" t="s">
        <v>3744</v>
      </c>
      <c r="K3320" s="7" t="s">
        <v>3353</v>
      </c>
      <c r="L3320" s="9">
        <v>44995</v>
      </c>
      <c r="M3320" s="13">
        <v>0.64341435185185192</v>
      </c>
      <c r="N3320" s="14">
        <v>204440003495154</v>
      </c>
      <c r="O3320" s="7">
        <f>IF(LEN(TRIM($A3320))=0,0,LEN($A3320)-LEN(SUBSTITUTE($A3320," ",""))+1)</f>
        <v>4</v>
      </c>
      <c r="P3320">
        <f t="shared" si="51"/>
        <v>3411</v>
      </c>
    </row>
    <row r="3321" spans="1:16" ht="128" x14ac:dyDescent="0.2">
      <c r="A3321" s="8" t="s">
        <v>1839</v>
      </c>
      <c r="C3321" s="7" t="s">
        <v>4</v>
      </c>
      <c r="K3321" s="7" t="s">
        <v>3353</v>
      </c>
      <c r="L3321" s="9">
        <v>44995</v>
      </c>
      <c r="M3321" s="13">
        <v>0.64341435185185192</v>
      </c>
      <c r="N3321" s="14">
        <v>204440003495154</v>
      </c>
      <c r="P3321" t="str">
        <f t="shared" si="51"/>
        <v/>
      </c>
    </row>
    <row r="3322" spans="1:16" ht="16" x14ac:dyDescent="0.2">
      <c r="A3322" s="8" t="s">
        <v>2115</v>
      </c>
      <c r="C3322" s="7" t="s">
        <v>2</v>
      </c>
      <c r="D3322" s="7" t="s">
        <v>3400</v>
      </c>
      <c r="E3322" s="7" t="str">
        <f>IF(OR(D3322="", D3322="___"),"", LEFT(D3322,FIND(" &gt;",D3322)-1))</f>
        <v>Failure</v>
      </c>
      <c r="F3322" s="7" t="str">
        <f>IF(OR(E3322="Success",E3322="Qualified Success"),"Current",IF(E3322="Failure",IF(RIGHT(D3322,6)="Future","Future",IF(RIGHT(D3322,10)="Irrelevant","Irrelevant","Current")),""))</f>
        <v>Current</v>
      </c>
      <c r="G3322" s="7" t="str">
        <f>IF(OR(ISBLANK(D3322),D3322="Unclassifiable &gt;"),"",IF(ISNUMBER(SEARCH("Utterance",D3322)),"Utterance",IF(ISNUMBER(SEARCH("Response",D3322)),"Response",IF(ISNUMBER(SEARCH("Interaction",D3322)),"Interaction",IF(ISNUMBER(SEARCH("System",D3322)),"System","")))))</f>
        <v>Interaction</v>
      </c>
      <c r="H3322" s="7" t="str">
        <f>IF(G3322="Utterance", IF(ISNUMBER(SEARCH("Unrecognized",D3322)), "Unrecognized", IF(ISNUMBER(SEARCH("Mismatched",D3322)), "Mismatched", IF(ISNUMBER(SEARCH("False Positive",D3322)), "False Positive", "Irrelevant"))), "")</f>
        <v/>
      </c>
      <c r="J3322" s="7" t="s">
        <v>3755</v>
      </c>
      <c r="K3322" s="7" t="s">
        <v>3353</v>
      </c>
      <c r="L3322" s="9">
        <v>44995</v>
      </c>
      <c r="M3322" s="13">
        <v>0.64461805555555551</v>
      </c>
      <c r="N3322" s="14">
        <v>204440003495154</v>
      </c>
      <c r="O3322" s="7">
        <f>IF(LEN(TRIM($A3322))=0,0,LEN($A3322)-LEN(SUBSTITUTE($A3322," ",""))+1)</f>
        <v>9</v>
      </c>
      <c r="P3322">
        <f t="shared" si="51"/>
        <v>412</v>
      </c>
    </row>
    <row r="3323" spans="1:16" ht="112" x14ac:dyDescent="0.2">
      <c r="A3323" s="8" t="s">
        <v>296</v>
      </c>
      <c r="C3323" s="7" t="s">
        <v>4</v>
      </c>
      <c r="K3323" s="7" t="s">
        <v>3353</v>
      </c>
      <c r="L3323" s="9">
        <v>44995</v>
      </c>
      <c r="M3323" s="13">
        <v>0.64461805555555551</v>
      </c>
      <c r="N3323" s="14">
        <v>204440003495154</v>
      </c>
      <c r="P3323" t="str">
        <f t="shared" si="51"/>
        <v/>
      </c>
    </row>
    <row r="3324" spans="1:16" ht="16" x14ac:dyDescent="0.2">
      <c r="A3324" s="8" t="s">
        <v>1168</v>
      </c>
      <c r="C3324" s="7" t="s">
        <v>2</v>
      </c>
      <c r="D3324" s="7" t="s">
        <v>3389</v>
      </c>
      <c r="E3324" s="7" t="str">
        <f>IF(OR(D3324="", D3324="___"),"", LEFT(D3324,FIND(" &gt;",D3324)-1))</f>
        <v>Success</v>
      </c>
      <c r="F3324" s="7" t="str">
        <f>IF(OR(E3324="Success",E3324="Qualified Success"),"Current",IF(E3324="Failure",IF(RIGHT(D3324,6)="Future","Future",IF(RIGHT(D3324,10)="Irrelevant","Irrelevant","Current")),""))</f>
        <v>Current</v>
      </c>
      <c r="G3324" s="7" t="str">
        <f>IF(OR(ISBLANK(D3324),D3324="Unclassifiable &gt;"),"",IF(ISNUMBER(SEARCH("Utterance",D3324)),"Utterance",IF(ISNUMBER(SEARCH("Response",D3324)),"Response",IF(ISNUMBER(SEARCH("Interaction",D3324)),"Interaction",IF(ISNUMBER(SEARCH("System",D3324)),"System","")))))</f>
        <v/>
      </c>
      <c r="H3324" s="7" t="str">
        <f>IF(G3324="Utterance", IF(ISNUMBER(SEARCH("Unrecognized",D3324)), "Unrecognized", IF(ISNUMBER(SEARCH("Mismatched",D3324)), "Mismatched", IF(ISNUMBER(SEARCH("False Positive",D3324)), "False Positive", "Irrelevant"))), "")</f>
        <v/>
      </c>
      <c r="J3324" s="7" t="s">
        <v>3748</v>
      </c>
      <c r="K3324" s="7" t="s">
        <v>3353</v>
      </c>
      <c r="L3324" s="9">
        <v>44995</v>
      </c>
      <c r="M3324" s="13">
        <v>0.64615740740740735</v>
      </c>
      <c r="N3324" s="14">
        <v>202000033877882</v>
      </c>
      <c r="O3324" s="7">
        <f>IF(LEN(TRIM($A3324))=0,0,LEN($A3324)-LEN(SUBSTITUTE($A3324," ",""))+1)</f>
        <v>1</v>
      </c>
      <c r="P3324">
        <f t="shared" si="51"/>
        <v>3411</v>
      </c>
    </row>
    <row r="3325" spans="1:16" ht="112" x14ac:dyDescent="0.2">
      <c r="A3325" s="8" t="s">
        <v>321</v>
      </c>
      <c r="C3325" s="7" t="s">
        <v>4</v>
      </c>
      <c r="K3325" s="7" t="s">
        <v>3353</v>
      </c>
      <c r="L3325" s="9">
        <v>44995</v>
      </c>
      <c r="M3325" s="13">
        <v>0.64615740740740735</v>
      </c>
      <c r="N3325" s="14">
        <v>202000033877882</v>
      </c>
      <c r="P3325" t="str">
        <f t="shared" si="51"/>
        <v/>
      </c>
    </row>
    <row r="3326" spans="1:16" ht="16" x14ac:dyDescent="0.2">
      <c r="A3326" s="8" t="s">
        <v>269</v>
      </c>
      <c r="B3326" s="7" t="s">
        <v>3487</v>
      </c>
      <c r="C3326" s="7" t="s">
        <v>2</v>
      </c>
      <c r="D3326" s="7" t="s">
        <v>3389</v>
      </c>
      <c r="E3326" s="7" t="str">
        <f>IF(OR(D3326="", D3326="___"),"", LEFT(D3326,FIND(" &gt;",D3326)-1))</f>
        <v>Success</v>
      </c>
      <c r="F3326" s="7" t="str">
        <f>IF(OR(E3326="Success",E3326="Qualified Success"),"Current",IF(E3326="Failure",IF(RIGHT(D3326,6)="Future","Future",IF(RIGHT(D3326,10)="Irrelevant","Irrelevant","Current")),""))</f>
        <v>Current</v>
      </c>
      <c r="G3326" s="7" t="str">
        <f>IF(OR(ISBLANK(D3326),D3326="Unclassifiable &gt;"),"",IF(ISNUMBER(SEARCH("Utterance",D3326)),"Utterance",IF(ISNUMBER(SEARCH("Response",D3326)),"Response",IF(ISNUMBER(SEARCH("Interaction",D3326)),"Interaction",IF(ISNUMBER(SEARCH("System",D3326)),"System","")))))</f>
        <v/>
      </c>
      <c r="H3326" s="7" t="str">
        <f>IF(G3326="Utterance", IF(ISNUMBER(SEARCH("Unrecognized",D3326)), "Unrecognized", IF(ISNUMBER(SEARCH("Mismatched",D3326)), "Mismatched", IF(ISNUMBER(SEARCH("False Positive",D3326)), "False Positive", "Irrelevant"))), "")</f>
        <v/>
      </c>
      <c r="J3326" s="7" t="s">
        <v>3428</v>
      </c>
      <c r="K3326" s="7" t="s">
        <v>3353</v>
      </c>
      <c r="L3326" s="9">
        <v>44995</v>
      </c>
      <c r="M3326" s="13">
        <v>0.65034722222222219</v>
      </c>
      <c r="N3326" s="14">
        <v>202000515904893</v>
      </c>
      <c r="O3326" s="7">
        <f>IF(LEN(TRIM($A3326))=0,0,LEN($A3326)-LEN(SUBSTITUTE($A3326," ",""))+1)</f>
        <v>3</v>
      </c>
      <c r="P3326">
        <f t="shared" si="51"/>
        <v>3411</v>
      </c>
    </row>
    <row r="3327" spans="1:16" ht="64" x14ac:dyDescent="0.2">
      <c r="A3327" s="8" t="s">
        <v>270</v>
      </c>
      <c r="C3327" s="7" t="s">
        <v>4</v>
      </c>
      <c r="K3327" s="7" t="s">
        <v>3353</v>
      </c>
      <c r="L3327" s="9">
        <v>44995</v>
      </c>
      <c r="M3327" s="13">
        <v>0.65034722222222219</v>
      </c>
      <c r="N3327" s="14">
        <v>202000515904893</v>
      </c>
      <c r="P3327" t="str">
        <f t="shared" si="51"/>
        <v/>
      </c>
    </row>
    <row r="3328" spans="1:16" ht="16" x14ac:dyDescent="0.2">
      <c r="A3328" s="8" t="s">
        <v>3321</v>
      </c>
      <c r="C3328" s="7" t="s">
        <v>2</v>
      </c>
      <c r="D3328" s="7" t="s">
        <v>3391</v>
      </c>
      <c r="E3328" s="7" t="str">
        <f>IF(OR(D3328="", D3328="___"),"", LEFT(D3328,FIND(" &gt;",D3328)-1))</f>
        <v>Failure</v>
      </c>
      <c r="F3328" s="7" t="str">
        <f>IF(OR(E3328="Success",E3328="Qualified Success"),"Current",IF(E3328="Failure",IF(RIGHT(D3328,6)="Future","Future",IF(RIGHT(D3328,10)="Irrelevant","Irrelevant","Current")),""))</f>
        <v>Current</v>
      </c>
      <c r="G3328" s="7" t="str">
        <f>IF(OR(ISBLANK(D3328),D3328="Unclassifiable &gt;"),"",IF(ISNUMBER(SEARCH("Utterance",D3328)),"Utterance",IF(ISNUMBER(SEARCH("Response",D3328)),"Response",IF(ISNUMBER(SEARCH("Interaction",D3328)),"Interaction",IF(ISNUMBER(SEARCH("System",D3328)),"System","")))))</f>
        <v>Utterance</v>
      </c>
      <c r="H3328" s="7" t="str">
        <f>IF(G3328="Utterance", IF(ISNUMBER(SEARCH("Unrecognized",D3328)), "Unrecognized", IF(ISNUMBER(SEARCH("Mismatched",D3328)), "Mismatched", IF(ISNUMBER(SEARCH("False Positive",D3328)), "False Positive", "Irrelevant"))), "")</f>
        <v>Mismatched</v>
      </c>
      <c r="J3328" s="7" t="s">
        <v>3431</v>
      </c>
      <c r="K3328" s="7" t="s">
        <v>3353</v>
      </c>
      <c r="L3328" s="9">
        <v>44995</v>
      </c>
      <c r="M3328" s="13">
        <v>0.65053240740740736</v>
      </c>
      <c r="N3328" s="14">
        <v>513003462327728</v>
      </c>
      <c r="O3328" s="7">
        <f>IF(LEN(TRIM($A3328))=0,0,LEN($A3328)-LEN(SUBSTITUTE($A3328," ",""))+1)</f>
        <v>2</v>
      </c>
      <c r="P3328">
        <f t="shared" si="51"/>
        <v>705</v>
      </c>
    </row>
    <row r="3329" spans="1:16" ht="64" x14ac:dyDescent="0.2">
      <c r="A3329" s="8" t="s">
        <v>2012</v>
      </c>
      <c r="C3329" s="7" t="s">
        <v>4</v>
      </c>
      <c r="K3329" s="7" t="s">
        <v>3353</v>
      </c>
      <c r="L3329" s="9">
        <v>44995</v>
      </c>
      <c r="M3329" s="13">
        <v>0.65053240740740736</v>
      </c>
      <c r="N3329" s="14">
        <v>513003462327728</v>
      </c>
      <c r="P3329" t="str">
        <f t="shared" si="51"/>
        <v/>
      </c>
    </row>
    <row r="3330" spans="1:16" ht="16" x14ac:dyDescent="0.2">
      <c r="A3330" s="8" t="s">
        <v>3322</v>
      </c>
      <c r="C3330" s="7" t="s">
        <v>2</v>
      </c>
      <c r="D3330" s="7" t="s">
        <v>3411</v>
      </c>
      <c r="E3330" s="7" t="str">
        <f>IF(OR(D3330="", D3330="___"),"", LEFT(D3330,FIND(" &gt;",D3330)-1))</f>
        <v>Qualified Success</v>
      </c>
      <c r="F3330" s="7" t="str">
        <f>IF(OR(E3330="Success",E3330="Qualified Success"),"Current",IF(E3330="Failure",IF(RIGHT(D3330,6)="Future","Future",IF(RIGHT(D3330,10)="Irrelevant","Irrelevant","Current")),""))</f>
        <v>Current</v>
      </c>
      <c r="G3330" s="7" t="str">
        <f>IF(OR(ISBLANK(D3330),D3330="Unclassifiable &gt;"),"",IF(ISNUMBER(SEARCH("Utterance",D3330)),"Utterance",IF(ISNUMBER(SEARCH("Response",D3330)),"Response",IF(ISNUMBER(SEARCH("Interaction",D3330)),"Interaction",IF(ISNUMBER(SEARCH("System",D3330)),"System","")))))</f>
        <v>Response</v>
      </c>
      <c r="H3330" s="7" t="str">
        <f>IF(G3330="Utterance", IF(ISNUMBER(SEARCH("Unrecognized",D3330)), "Unrecognized", IF(ISNUMBER(SEARCH("Mismatched",D3330)), "Mismatched", IF(ISNUMBER(SEARCH("False Positive",D3330)), "False Positive", "Irrelevant"))), "")</f>
        <v/>
      </c>
      <c r="J3330" s="7" t="s">
        <v>3431</v>
      </c>
      <c r="K3330" s="7" t="s">
        <v>3353</v>
      </c>
      <c r="L3330" s="9">
        <v>44995</v>
      </c>
      <c r="M3330" s="13">
        <v>0.65077546296296296</v>
      </c>
      <c r="N3330" s="14">
        <v>513003462327728</v>
      </c>
      <c r="O3330" s="7">
        <f>IF(LEN(TRIM($A3330))=0,0,LEN($A3330)-LEN(SUBSTITUTE($A3330," ",""))+1)</f>
        <v>5</v>
      </c>
      <c r="P3330">
        <f t="shared" si="51"/>
        <v>201</v>
      </c>
    </row>
    <row r="3331" spans="1:16" ht="112" x14ac:dyDescent="0.2">
      <c r="A3331" s="8" t="s">
        <v>2622</v>
      </c>
      <c r="C3331" s="7" t="s">
        <v>4</v>
      </c>
      <c r="K3331" s="7" t="s">
        <v>3353</v>
      </c>
      <c r="L3331" s="9">
        <v>44995</v>
      </c>
      <c r="M3331" s="13">
        <v>0.65077546296296296</v>
      </c>
      <c r="N3331" s="14">
        <v>513003462327728</v>
      </c>
      <c r="P3331" t="str">
        <f t="shared" ref="P3331:P3394" si="52">IF(D3331="", "", COUNTIF($D$1:$D$12000, D3331))</f>
        <v/>
      </c>
    </row>
    <row r="3332" spans="1:16" ht="16" x14ac:dyDescent="0.2">
      <c r="A3332" s="8" t="s">
        <v>3125</v>
      </c>
      <c r="C3332" s="7" t="s">
        <v>2</v>
      </c>
      <c r="D3332" s="7" t="s">
        <v>3389</v>
      </c>
      <c r="E3332" s="7" t="str">
        <f>IF(OR(D3332="", D3332="___"),"", LEFT(D3332,FIND(" &gt;",D3332)-1))</f>
        <v>Success</v>
      </c>
      <c r="F3332" s="7" t="str">
        <f>IF(OR(E3332="Success",E3332="Qualified Success"),"Current",IF(E3332="Failure",IF(RIGHT(D3332,6)="Future","Future",IF(RIGHT(D3332,10)="Irrelevant","Irrelevant","Current")),""))</f>
        <v>Current</v>
      </c>
      <c r="G3332" s="7" t="str">
        <f>IF(OR(ISBLANK(D3332),D3332="Unclassifiable &gt;"),"",IF(ISNUMBER(SEARCH("Utterance",D3332)),"Utterance",IF(ISNUMBER(SEARCH("Response",D3332)),"Response",IF(ISNUMBER(SEARCH("Interaction",D3332)),"Interaction",IF(ISNUMBER(SEARCH("System",D3332)),"System","")))))</f>
        <v/>
      </c>
      <c r="H3332" s="7" t="str">
        <f>IF(G3332="Utterance", IF(ISNUMBER(SEARCH("Unrecognized",D3332)), "Unrecognized", IF(ISNUMBER(SEARCH("Mismatched",D3332)), "Mismatched", IF(ISNUMBER(SEARCH("False Positive",D3332)), "False Positive", "Irrelevant"))), "")</f>
        <v/>
      </c>
      <c r="J3332" s="7" t="s">
        <v>3434</v>
      </c>
      <c r="K3332" s="7" t="s">
        <v>3353</v>
      </c>
      <c r="L3332" s="9">
        <v>44995</v>
      </c>
      <c r="M3332" s="13">
        <v>0.65937499999999993</v>
      </c>
      <c r="N3332" s="14">
        <v>513002472326270</v>
      </c>
      <c r="O3332" s="7">
        <f>IF(LEN(TRIM($A3332))=0,0,LEN($A3332)-LEN(SUBSTITUTE($A3332," ",""))+1)</f>
        <v>14</v>
      </c>
      <c r="P3332">
        <f t="shared" si="52"/>
        <v>3411</v>
      </c>
    </row>
    <row r="3333" spans="1:16" ht="64" x14ac:dyDescent="0.2">
      <c r="A3333" s="8" t="s">
        <v>1855</v>
      </c>
      <c r="C3333" s="7" t="s">
        <v>4</v>
      </c>
      <c r="K3333" s="7" t="s">
        <v>3353</v>
      </c>
      <c r="L3333" s="9">
        <v>44995</v>
      </c>
      <c r="M3333" s="13">
        <v>0.65937499999999993</v>
      </c>
      <c r="N3333" s="14">
        <v>513002472326270</v>
      </c>
      <c r="P3333" t="str">
        <f t="shared" si="52"/>
        <v/>
      </c>
    </row>
    <row r="3334" spans="1:16" ht="16" x14ac:dyDescent="0.2">
      <c r="A3334" s="8" t="s">
        <v>1168</v>
      </c>
      <c r="C3334" s="7" t="s">
        <v>2</v>
      </c>
      <c r="D3334" s="7" t="s">
        <v>3389</v>
      </c>
      <c r="E3334" s="7" t="str">
        <f>IF(OR(D3334="", D3334="___"),"", LEFT(D3334,FIND(" &gt;",D3334)-1))</f>
        <v>Success</v>
      </c>
      <c r="F3334" s="7" t="str">
        <f>IF(OR(E3334="Success",E3334="Qualified Success"),"Current",IF(E3334="Failure",IF(RIGHT(D3334,6)="Future","Future",IF(RIGHT(D3334,10)="Irrelevant","Irrelevant","Current")),""))</f>
        <v>Current</v>
      </c>
      <c r="G3334" s="7" t="str">
        <f>IF(OR(ISBLANK(D3334),D3334="Unclassifiable &gt;"),"",IF(ISNUMBER(SEARCH("Utterance",D3334)),"Utterance",IF(ISNUMBER(SEARCH("Response",D3334)),"Response",IF(ISNUMBER(SEARCH("Interaction",D3334)),"Interaction",IF(ISNUMBER(SEARCH("System",D3334)),"System","")))))</f>
        <v/>
      </c>
      <c r="H3334" s="7" t="str">
        <f>IF(G3334="Utterance", IF(ISNUMBER(SEARCH("Unrecognized",D3334)), "Unrecognized", IF(ISNUMBER(SEARCH("Mismatched",D3334)), "Mismatched", IF(ISNUMBER(SEARCH("False Positive",D3334)), "False Positive", "Irrelevant"))), "")</f>
        <v/>
      </c>
      <c r="J3334" s="7" t="s">
        <v>3748</v>
      </c>
      <c r="K3334" s="7" t="s">
        <v>3353</v>
      </c>
      <c r="L3334" s="9">
        <v>44995</v>
      </c>
      <c r="M3334" s="13">
        <v>0.66090277777777773</v>
      </c>
      <c r="N3334" s="14">
        <v>204440003504005</v>
      </c>
      <c r="O3334" s="7">
        <f>IF(LEN(TRIM($A3334))=0,0,LEN($A3334)-LEN(SUBSTITUTE($A3334," ",""))+1)</f>
        <v>1</v>
      </c>
      <c r="P3334">
        <f t="shared" si="52"/>
        <v>3411</v>
      </c>
    </row>
    <row r="3335" spans="1:16" ht="112" x14ac:dyDescent="0.2">
      <c r="A3335" s="8" t="s">
        <v>321</v>
      </c>
      <c r="C3335" s="7" t="s">
        <v>4</v>
      </c>
      <c r="K3335" s="7" t="s">
        <v>3353</v>
      </c>
      <c r="L3335" s="9">
        <v>44995</v>
      </c>
      <c r="M3335" s="13">
        <v>0.66090277777777773</v>
      </c>
      <c r="N3335" s="14">
        <v>204440003504005</v>
      </c>
      <c r="P3335" t="str">
        <f t="shared" si="52"/>
        <v/>
      </c>
    </row>
    <row r="3336" spans="1:16" ht="16" x14ac:dyDescent="0.2">
      <c r="A3336" s="8" t="s">
        <v>219</v>
      </c>
      <c r="C3336" s="7" t="s">
        <v>2</v>
      </c>
      <c r="D3336" s="7" t="s">
        <v>3389</v>
      </c>
      <c r="E3336" s="7" t="str">
        <f>IF(OR(D3336="", D3336="___"),"", LEFT(D3336,FIND(" &gt;",D3336)-1))</f>
        <v>Success</v>
      </c>
      <c r="F3336" s="7" t="str">
        <f>IF(OR(E3336="Success",E3336="Qualified Success"),"Current",IF(E3336="Failure",IF(RIGHT(D3336,6)="Future","Future",IF(RIGHT(D3336,10)="Irrelevant","Irrelevant","Current")),""))</f>
        <v>Current</v>
      </c>
      <c r="G3336" s="7" t="str">
        <f>IF(OR(ISBLANK(D3336),D3336="Unclassifiable &gt;"),"",IF(ISNUMBER(SEARCH("Utterance",D3336)),"Utterance",IF(ISNUMBER(SEARCH("Response",D3336)),"Response",IF(ISNUMBER(SEARCH("Interaction",D3336)),"Interaction",IF(ISNUMBER(SEARCH("System",D3336)),"System","")))))</f>
        <v/>
      </c>
      <c r="H3336" s="7" t="str">
        <f>IF(G3336="Utterance", IF(ISNUMBER(SEARCH("Unrecognized",D3336)), "Unrecognized", IF(ISNUMBER(SEARCH("Mismatched",D3336)), "Mismatched", IF(ISNUMBER(SEARCH("False Positive",D3336)), "False Positive", "Irrelevant"))), "")</f>
        <v/>
      </c>
      <c r="J3336" s="7" t="s">
        <v>3443</v>
      </c>
      <c r="K3336" s="7" t="s">
        <v>3353</v>
      </c>
      <c r="L3336" s="9">
        <v>44995</v>
      </c>
      <c r="M3336" s="13">
        <v>0.67498842592592589</v>
      </c>
      <c r="N3336" s="14">
        <v>204440003493404</v>
      </c>
      <c r="O3336" s="7">
        <f>IF(LEN(TRIM($A3336))=0,0,LEN($A3336)-LEN(SUBSTITUTE($A3336," ",""))+1)</f>
        <v>2</v>
      </c>
      <c r="P3336">
        <f t="shared" si="52"/>
        <v>3411</v>
      </c>
    </row>
    <row r="3337" spans="1:16" ht="64" x14ac:dyDescent="0.2">
      <c r="A3337" s="8" t="s">
        <v>220</v>
      </c>
      <c r="C3337" s="7" t="s">
        <v>4</v>
      </c>
      <c r="K3337" s="7" t="s">
        <v>3353</v>
      </c>
      <c r="L3337" s="9">
        <v>44995</v>
      </c>
      <c r="M3337" s="13">
        <v>0.67498842592592589</v>
      </c>
      <c r="N3337" s="14">
        <v>204440003493404</v>
      </c>
      <c r="P3337" t="str">
        <f t="shared" si="52"/>
        <v/>
      </c>
    </row>
    <row r="3338" spans="1:16" ht="16" x14ac:dyDescent="0.2">
      <c r="A3338" s="8" t="s">
        <v>158</v>
      </c>
      <c r="C3338" s="7" t="s">
        <v>2</v>
      </c>
      <c r="D3338" s="7" t="s">
        <v>3389</v>
      </c>
      <c r="E3338" s="7" t="str">
        <f>IF(OR(D3338="", D3338="___"),"", LEFT(D3338,FIND(" &gt;",D3338)-1))</f>
        <v>Success</v>
      </c>
      <c r="F3338" s="7" t="str">
        <f>IF(OR(E3338="Success",E3338="Qualified Success"),"Current",IF(E3338="Failure",IF(RIGHT(D3338,6)="Future","Future",IF(RIGHT(D3338,10)="Irrelevant","Irrelevant","Current")),""))</f>
        <v>Current</v>
      </c>
      <c r="G3338" s="7" t="str">
        <f>IF(OR(ISBLANK(D3338),D3338="Unclassifiable &gt;"),"",IF(ISNUMBER(SEARCH("Utterance",D3338)),"Utterance",IF(ISNUMBER(SEARCH("Response",D3338)),"Response",IF(ISNUMBER(SEARCH("Interaction",D3338)),"Interaction",IF(ISNUMBER(SEARCH("System",D3338)),"System","")))))</f>
        <v/>
      </c>
      <c r="H3338" s="7" t="str">
        <f>IF(G3338="Utterance", IF(ISNUMBER(SEARCH("Unrecognized",D3338)), "Unrecognized", IF(ISNUMBER(SEARCH("Mismatched",D3338)), "Mismatched", IF(ISNUMBER(SEARCH("False Positive",D3338)), "False Positive", "Irrelevant"))), "")</f>
        <v/>
      </c>
      <c r="J3338" s="7" t="s">
        <v>3744</v>
      </c>
      <c r="K3338" s="7" t="s">
        <v>3353</v>
      </c>
      <c r="L3338" s="9">
        <v>44995</v>
      </c>
      <c r="M3338" s="13">
        <v>0.68175925925925929</v>
      </c>
      <c r="N3338" s="14">
        <v>513002472326270</v>
      </c>
      <c r="O3338" s="7">
        <f>IF(LEN(TRIM($A3338))=0,0,LEN($A3338)-LEN(SUBSTITUTE($A3338," ",""))+1)</f>
        <v>4</v>
      </c>
      <c r="P3338">
        <f t="shared" si="52"/>
        <v>3411</v>
      </c>
    </row>
    <row r="3339" spans="1:16" ht="128" x14ac:dyDescent="0.2">
      <c r="A3339" s="8" t="s">
        <v>1839</v>
      </c>
      <c r="C3339" s="7" t="s">
        <v>4</v>
      </c>
      <c r="K3339" s="7" t="s">
        <v>3353</v>
      </c>
      <c r="L3339" s="9">
        <v>44995</v>
      </c>
      <c r="M3339" s="13">
        <v>0.68175925925925929</v>
      </c>
      <c r="N3339" s="14">
        <v>513002472326270</v>
      </c>
      <c r="P3339" t="str">
        <f t="shared" si="52"/>
        <v/>
      </c>
    </row>
    <row r="3340" spans="1:16" ht="16" x14ac:dyDescent="0.2">
      <c r="A3340" s="8" t="s">
        <v>9</v>
      </c>
      <c r="B3340" s="7" t="s">
        <v>3487</v>
      </c>
      <c r="C3340" s="7" t="s">
        <v>2</v>
      </c>
      <c r="D3340" s="7" t="s">
        <v>3389</v>
      </c>
      <c r="E3340" s="7" t="str">
        <f>IF(OR(D3340="", D3340="___"),"", LEFT(D3340,FIND(" &gt;",D3340)-1))</f>
        <v>Success</v>
      </c>
      <c r="F3340" s="7" t="str">
        <f>IF(OR(E3340="Success",E3340="Qualified Success"),"Current",IF(E3340="Failure",IF(RIGHT(D3340,6)="Future","Future",IF(RIGHT(D3340,10)="Irrelevant","Irrelevant","Current")),""))</f>
        <v>Current</v>
      </c>
      <c r="G3340" s="7" t="str">
        <f>IF(OR(ISBLANK(D3340),D3340="Unclassifiable &gt;"),"",IF(ISNUMBER(SEARCH("Utterance",D3340)),"Utterance",IF(ISNUMBER(SEARCH("Response",D3340)),"Response",IF(ISNUMBER(SEARCH("Interaction",D3340)),"Interaction",IF(ISNUMBER(SEARCH("System",D3340)),"System","")))))</f>
        <v/>
      </c>
      <c r="H3340" s="7" t="str">
        <f>IF(G3340="Utterance", IF(ISNUMBER(SEARCH("Unrecognized",D3340)), "Unrecognized", IF(ISNUMBER(SEARCH("Mismatched",D3340)), "Mismatched", IF(ISNUMBER(SEARCH("False Positive",D3340)), "False Positive", "Irrelevant"))), "")</f>
        <v/>
      </c>
      <c r="J3340" s="7" t="s">
        <v>3445</v>
      </c>
      <c r="K3340" s="7" t="s">
        <v>3353</v>
      </c>
      <c r="L3340" s="9">
        <v>44995</v>
      </c>
      <c r="M3340" s="13">
        <v>0.69469907407407405</v>
      </c>
      <c r="N3340" s="14">
        <v>204440003506218</v>
      </c>
      <c r="O3340" s="7">
        <f>IF(LEN(TRIM($A3340))=0,0,LEN($A3340)-LEN(SUBSTITUTE($A3340," ",""))+1)</f>
        <v>6</v>
      </c>
      <c r="P3340">
        <f t="shared" si="52"/>
        <v>3411</v>
      </c>
    </row>
    <row r="3341" spans="1:16" ht="16" x14ac:dyDescent="0.2">
      <c r="A3341" s="8" t="s">
        <v>76</v>
      </c>
      <c r="C3341" s="7" t="s">
        <v>4</v>
      </c>
      <c r="K3341" s="7" t="s">
        <v>3353</v>
      </c>
      <c r="L3341" s="9">
        <v>44995</v>
      </c>
      <c r="M3341" s="13">
        <v>0.69474537037037043</v>
      </c>
      <c r="N3341" s="14">
        <v>204440003506218</v>
      </c>
      <c r="P3341" t="str">
        <f t="shared" si="52"/>
        <v/>
      </c>
    </row>
    <row r="3342" spans="1:16" ht="409.6" x14ac:dyDescent="0.2">
      <c r="A3342" s="8" t="s">
        <v>88</v>
      </c>
      <c r="C3342" s="7" t="s">
        <v>4</v>
      </c>
      <c r="K3342" s="7" t="s">
        <v>3353</v>
      </c>
      <c r="L3342" s="9">
        <v>44995</v>
      </c>
      <c r="M3342" s="13">
        <v>0.69474537037037043</v>
      </c>
      <c r="N3342" s="14">
        <v>204440003506218</v>
      </c>
      <c r="P3342" t="str">
        <f t="shared" si="52"/>
        <v/>
      </c>
    </row>
    <row r="3343" spans="1:16" ht="48" x14ac:dyDescent="0.2">
      <c r="A3343" s="8" t="s">
        <v>33</v>
      </c>
      <c r="C3343" s="7" t="s">
        <v>4</v>
      </c>
      <c r="K3343" s="7" t="s">
        <v>3353</v>
      </c>
      <c r="L3343" s="9">
        <v>44995</v>
      </c>
      <c r="M3343" s="13">
        <v>0.69474537037037043</v>
      </c>
      <c r="N3343" s="14">
        <v>204440003506218</v>
      </c>
      <c r="P3343" t="str">
        <f t="shared" si="52"/>
        <v/>
      </c>
    </row>
    <row r="3344" spans="1:16" ht="16" x14ac:dyDescent="0.2">
      <c r="A3344" s="8" t="s">
        <v>89</v>
      </c>
      <c r="C3344" s="7" t="s">
        <v>2</v>
      </c>
      <c r="D3344" s="7" t="s">
        <v>3391</v>
      </c>
      <c r="E3344" s="7" t="str">
        <f>IF(OR(D3344="", D3344="___"),"", LEFT(D3344,FIND(" &gt;",D3344)-1))</f>
        <v>Failure</v>
      </c>
      <c r="F3344" s="7" t="str">
        <f>IF(OR(E3344="Success",E3344="Qualified Success"),"Current",IF(E3344="Failure",IF(RIGHT(D3344,6)="Future","Future",IF(RIGHT(D3344,10)="Irrelevant","Irrelevant","Current")),""))</f>
        <v>Current</v>
      </c>
      <c r="G3344" s="7" t="str">
        <f>IF(OR(ISBLANK(D3344),D3344="Unclassifiable &gt;"),"",IF(ISNUMBER(SEARCH("Utterance",D3344)),"Utterance",IF(ISNUMBER(SEARCH("Response",D3344)),"Response",IF(ISNUMBER(SEARCH("Interaction",D3344)),"Interaction",IF(ISNUMBER(SEARCH("System",D3344)),"System","")))))</f>
        <v>Utterance</v>
      </c>
      <c r="H3344" s="7" t="str">
        <f>IF(G3344="Utterance", IF(ISNUMBER(SEARCH("Unrecognized",D3344)), "Unrecognized", IF(ISNUMBER(SEARCH("Mismatched",D3344)), "Mismatched", IF(ISNUMBER(SEARCH("False Positive",D3344)), "False Positive", "Irrelevant"))), "")</f>
        <v>Mismatched</v>
      </c>
      <c r="J3344" s="7" t="s">
        <v>3744</v>
      </c>
      <c r="K3344" s="7" t="s">
        <v>3353</v>
      </c>
      <c r="L3344" s="9">
        <v>44995</v>
      </c>
      <c r="M3344" s="13">
        <v>0.69481481481481477</v>
      </c>
      <c r="N3344" s="14">
        <v>204440003506218</v>
      </c>
      <c r="O3344" s="7">
        <f>IF(LEN(TRIM($A3344))=0,0,LEN($A3344)-LEN(SUBSTITUTE($A3344," ",""))+1)</f>
        <v>2</v>
      </c>
      <c r="P3344">
        <f t="shared" si="52"/>
        <v>705</v>
      </c>
    </row>
    <row r="3345" spans="1:16" ht="32" x14ac:dyDescent="0.2">
      <c r="A3345" s="8" t="s">
        <v>35</v>
      </c>
      <c r="C3345" s="7" t="s">
        <v>4</v>
      </c>
      <c r="K3345" s="7" t="s">
        <v>3353</v>
      </c>
      <c r="L3345" s="9">
        <v>44995</v>
      </c>
      <c r="M3345" s="13">
        <v>0.69481481481481477</v>
      </c>
      <c r="N3345" s="14">
        <v>204440003506218</v>
      </c>
      <c r="P3345" t="str">
        <f t="shared" si="52"/>
        <v/>
      </c>
    </row>
    <row r="3346" spans="1:16" ht="16" x14ac:dyDescent="0.2">
      <c r="A3346" s="8" t="s">
        <v>89</v>
      </c>
      <c r="C3346" s="7" t="s">
        <v>2</v>
      </c>
      <c r="D3346" s="7" t="s">
        <v>3391</v>
      </c>
      <c r="E3346" s="7" t="str">
        <f>IF(OR(D3346="", D3346="___"),"", LEFT(D3346,FIND(" &gt;",D3346)-1))</f>
        <v>Failure</v>
      </c>
      <c r="F3346" s="7" t="str">
        <f>IF(OR(E3346="Success",E3346="Qualified Success"),"Current",IF(E3346="Failure",IF(RIGHT(D3346,6)="Future","Future",IF(RIGHT(D3346,10)="Irrelevant","Irrelevant","Current")),""))</f>
        <v>Current</v>
      </c>
      <c r="G3346" s="7" t="str">
        <f>IF(OR(ISBLANK(D3346),D3346="Unclassifiable &gt;"),"",IF(ISNUMBER(SEARCH("Utterance",D3346)),"Utterance",IF(ISNUMBER(SEARCH("Response",D3346)),"Response",IF(ISNUMBER(SEARCH("Interaction",D3346)),"Interaction",IF(ISNUMBER(SEARCH("System",D3346)),"System","")))))</f>
        <v>Utterance</v>
      </c>
      <c r="H3346" s="7" t="str">
        <f>IF(G3346="Utterance", IF(ISNUMBER(SEARCH("Unrecognized",D3346)), "Unrecognized", IF(ISNUMBER(SEARCH("Mismatched",D3346)), "Mismatched", IF(ISNUMBER(SEARCH("False Positive",D3346)), "False Positive", "Irrelevant"))), "")</f>
        <v>Mismatched</v>
      </c>
      <c r="J3346" s="7" t="s">
        <v>3744</v>
      </c>
      <c r="K3346" s="7" t="s">
        <v>3353</v>
      </c>
      <c r="L3346" s="9">
        <v>44995</v>
      </c>
      <c r="M3346" s="13">
        <v>0.69482638888888892</v>
      </c>
      <c r="N3346" s="14">
        <v>204440003506218</v>
      </c>
      <c r="O3346" s="7">
        <f>IF(LEN(TRIM($A3346))=0,0,LEN($A3346)-LEN(SUBSTITUTE($A3346," ",""))+1)</f>
        <v>2</v>
      </c>
      <c r="P3346">
        <f t="shared" si="52"/>
        <v>705</v>
      </c>
    </row>
    <row r="3347" spans="1:16" ht="160" x14ac:dyDescent="0.2">
      <c r="A3347" s="8" t="s">
        <v>1182</v>
      </c>
      <c r="C3347" s="7" t="s">
        <v>4</v>
      </c>
      <c r="K3347" s="7" t="s">
        <v>3353</v>
      </c>
      <c r="L3347" s="9">
        <v>44995</v>
      </c>
      <c r="M3347" s="13">
        <v>0.6950925925925926</v>
      </c>
      <c r="N3347" s="14">
        <v>204440003506218</v>
      </c>
      <c r="P3347" t="str">
        <f t="shared" si="52"/>
        <v/>
      </c>
    </row>
    <row r="3348" spans="1:16" ht="16" x14ac:dyDescent="0.2">
      <c r="A3348" s="8" t="s">
        <v>2428</v>
      </c>
      <c r="C3348" s="7" t="s">
        <v>2</v>
      </c>
      <c r="D3348" s="7" t="s">
        <v>3405</v>
      </c>
      <c r="E3348" s="7" t="str">
        <f>IF(OR(D3348="", D3348="___"),"", LEFT(D3348,FIND(" &gt;",D3348)-1))</f>
        <v>Failure</v>
      </c>
      <c r="F3348" s="7" t="str">
        <f>IF(OR(E3348="Success",E3348="Qualified Success"),"Current",IF(E3348="Failure",IF(RIGHT(D3348,6)="Future","Future",IF(RIGHT(D3348,10)="Irrelevant","Irrelevant","Current")),""))</f>
        <v>Current</v>
      </c>
      <c r="G3348" s="7" t="str">
        <f>IF(OR(ISBLANK(D3348),D3348="Unclassifiable &gt;"),"",IF(ISNUMBER(SEARCH("Utterance",D3348)),"Utterance",IF(ISNUMBER(SEARCH("Response",D3348)),"Response",IF(ISNUMBER(SEARCH("Interaction",D3348)),"Interaction",IF(ISNUMBER(SEARCH("System",D3348)),"System","")))))</f>
        <v>System</v>
      </c>
      <c r="H3348" s="7" t="str">
        <f>IF(G3348="Utterance", IF(ISNUMBER(SEARCH("Unrecognized",D3348)), "Unrecognized", IF(ISNUMBER(SEARCH("Mismatched",D3348)), "Mismatched", IF(ISNUMBER(SEARCH("False Positive",D3348)), "False Positive", "Irrelevant"))), "")</f>
        <v/>
      </c>
      <c r="I3348" s="7" t="s">
        <v>152</v>
      </c>
      <c r="J3348" s="7" t="s">
        <v>3363</v>
      </c>
      <c r="K3348" s="7" t="s">
        <v>3353</v>
      </c>
      <c r="L3348" s="9">
        <v>44995</v>
      </c>
      <c r="M3348" s="13">
        <v>0.69572916666666673</v>
      </c>
      <c r="N3348" s="14">
        <v>204440003506218</v>
      </c>
      <c r="O3348" s="7">
        <f>IF(LEN(TRIM($A3348))=0,0,LEN($A3348)-LEN(SUBSTITUTE($A3348," ",""))+1)</f>
        <v>3</v>
      </c>
      <c r="P3348">
        <f t="shared" si="52"/>
        <v>168</v>
      </c>
    </row>
    <row r="3349" spans="1:16" ht="16" x14ac:dyDescent="0.2">
      <c r="A3349" s="8" t="s">
        <v>2428</v>
      </c>
      <c r="C3349" s="7" t="s">
        <v>2</v>
      </c>
      <c r="D3349" s="7" t="s">
        <v>3389</v>
      </c>
      <c r="E3349" s="7" t="str">
        <f>IF(OR(D3349="", D3349="___"),"", LEFT(D3349,FIND(" &gt;",D3349)-1))</f>
        <v>Success</v>
      </c>
      <c r="F3349" s="7" t="str">
        <f>IF(OR(E3349="Success",E3349="Qualified Success"),"Current",IF(E3349="Failure",IF(RIGHT(D3349,6)="Future","Future",IF(RIGHT(D3349,10)="Irrelevant","Irrelevant","Current")),""))</f>
        <v>Current</v>
      </c>
      <c r="G3349" s="7" t="str">
        <f>IF(OR(ISBLANK(D3349),D3349="Unclassifiable &gt;"),"",IF(ISNUMBER(SEARCH("Utterance",D3349)),"Utterance",IF(ISNUMBER(SEARCH("Response",D3349)),"Response",IF(ISNUMBER(SEARCH("Interaction",D3349)),"Interaction",IF(ISNUMBER(SEARCH("System",D3349)),"System","")))))</f>
        <v/>
      </c>
      <c r="H3349" s="7" t="str">
        <f>IF(G3349="Utterance", IF(ISNUMBER(SEARCH("Unrecognized",D3349)), "Unrecognized", IF(ISNUMBER(SEARCH("Mismatched",D3349)), "Mismatched", IF(ISNUMBER(SEARCH("False Positive",D3349)), "False Positive", "Irrelevant"))), "")</f>
        <v/>
      </c>
      <c r="J3349" s="7" t="s">
        <v>3363</v>
      </c>
      <c r="K3349" s="7" t="s">
        <v>3353</v>
      </c>
      <c r="L3349" s="9">
        <v>44995</v>
      </c>
      <c r="M3349" s="13">
        <v>0.69572916666666673</v>
      </c>
      <c r="N3349" s="14">
        <v>204440003506218</v>
      </c>
      <c r="O3349" s="7">
        <f>IF(LEN(TRIM($A3349))=0,0,LEN($A3349)-LEN(SUBSTITUTE($A3349," ",""))+1)</f>
        <v>3</v>
      </c>
      <c r="P3349">
        <f t="shared" si="52"/>
        <v>3411</v>
      </c>
    </row>
    <row r="3350" spans="1:16" ht="16" x14ac:dyDescent="0.2">
      <c r="A3350" s="8" t="s">
        <v>152</v>
      </c>
      <c r="C3350" s="7" t="s">
        <v>4</v>
      </c>
      <c r="K3350" s="7" t="s">
        <v>3353</v>
      </c>
      <c r="L3350" s="9">
        <v>44995</v>
      </c>
      <c r="M3350" s="13">
        <v>0.69572916666666673</v>
      </c>
      <c r="N3350" s="14">
        <v>204440003506218</v>
      </c>
      <c r="P3350" t="str">
        <f t="shared" si="52"/>
        <v/>
      </c>
    </row>
    <row r="3351" spans="1:16" ht="144" x14ac:dyDescent="0.2">
      <c r="A3351" s="8" t="s">
        <v>1500</v>
      </c>
      <c r="C3351" s="7" t="s">
        <v>4</v>
      </c>
      <c r="K3351" s="7" t="s">
        <v>3353</v>
      </c>
      <c r="L3351" s="9">
        <v>44995</v>
      </c>
      <c r="M3351" s="13">
        <v>0.69572916666666673</v>
      </c>
      <c r="N3351" s="14">
        <v>204440003506218</v>
      </c>
      <c r="P3351" t="str">
        <f t="shared" si="52"/>
        <v/>
      </c>
    </row>
    <row r="3352" spans="1:16" ht="16" x14ac:dyDescent="0.2">
      <c r="A3352" s="8" t="s">
        <v>493</v>
      </c>
      <c r="C3352" s="7" t="s">
        <v>2</v>
      </c>
      <c r="D3352" s="7" t="s">
        <v>3389</v>
      </c>
      <c r="E3352" s="7" t="str">
        <f>IF(OR(D3352="", D3352="___"),"", LEFT(D3352,FIND(" &gt;",D3352)-1))</f>
        <v>Success</v>
      </c>
      <c r="F3352" s="7" t="str">
        <f>IF(OR(E3352="Success",E3352="Qualified Success"),"Current",IF(E3352="Failure",IF(RIGHT(D3352,6)="Future","Future",IF(RIGHT(D3352,10)="Irrelevant","Irrelevant","Current")),""))</f>
        <v>Current</v>
      </c>
      <c r="G3352" s="7" t="str">
        <f>IF(OR(ISBLANK(D3352),D3352="Unclassifiable &gt;"),"",IF(ISNUMBER(SEARCH("Utterance",D3352)),"Utterance",IF(ISNUMBER(SEARCH("Response",D3352)),"Response",IF(ISNUMBER(SEARCH("Interaction",D3352)),"Interaction",IF(ISNUMBER(SEARCH("System",D3352)),"System","")))))</f>
        <v/>
      </c>
      <c r="H3352" s="7" t="str">
        <f>IF(G3352="Utterance", IF(ISNUMBER(SEARCH("Unrecognized",D3352)), "Unrecognized", IF(ISNUMBER(SEARCH("Mismatched",D3352)), "Mismatched", IF(ISNUMBER(SEARCH("False Positive",D3352)), "False Positive", "Irrelevant"))), "")</f>
        <v/>
      </c>
      <c r="J3352" s="7" t="s">
        <v>3756</v>
      </c>
      <c r="K3352" s="7" t="s">
        <v>3353</v>
      </c>
      <c r="L3352" s="9">
        <v>44995</v>
      </c>
      <c r="M3352" s="13">
        <v>0.69623842592592589</v>
      </c>
      <c r="N3352" s="14">
        <v>204440003541392</v>
      </c>
      <c r="O3352" s="7">
        <f>IF(LEN(TRIM($A3352))=0,0,LEN($A3352)-LEN(SUBSTITUTE($A3352," ",""))+1)</f>
        <v>2</v>
      </c>
      <c r="P3352">
        <f t="shared" si="52"/>
        <v>3411</v>
      </c>
    </row>
    <row r="3353" spans="1:16" ht="144" x14ac:dyDescent="0.2">
      <c r="A3353" s="8" t="s">
        <v>2721</v>
      </c>
      <c r="C3353" s="7" t="s">
        <v>4</v>
      </c>
      <c r="K3353" s="7" t="s">
        <v>3353</v>
      </c>
      <c r="L3353" s="9">
        <v>44995</v>
      </c>
      <c r="M3353" s="13">
        <v>0.69625000000000004</v>
      </c>
      <c r="N3353" s="14">
        <v>204440003541392</v>
      </c>
      <c r="P3353" t="str">
        <f t="shared" si="52"/>
        <v/>
      </c>
    </row>
    <row r="3354" spans="1:16" ht="16" x14ac:dyDescent="0.2">
      <c r="A3354" s="8" t="s">
        <v>1</v>
      </c>
      <c r="B3354" s="7" t="s">
        <v>3487</v>
      </c>
      <c r="C3354" s="7" t="s">
        <v>2</v>
      </c>
      <c r="D3354" s="7" t="s">
        <v>3389</v>
      </c>
      <c r="E3354" s="7" t="str">
        <f>IF(OR(D3354="", D3354="___"),"", LEFT(D3354,FIND(" &gt;",D3354)-1))</f>
        <v>Success</v>
      </c>
      <c r="F3354" s="7" t="str">
        <f>IF(OR(E3354="Success",E3354="Qualified Success"),"Current",IF(E3354="Failure",IF(RIGHT(D3354,6)="Future","Future",IF(RIGHT(D3354,10)="Irrelevant","Irrelevant","Current")),""))</f>
        <v>Current</v>
      </c>
      <c r="G3354" s="7" t="str">
        <f>IF(OR(ISBLANK(D3354),D3354="Unclassifiable &gt;"),"",IF(ISNUMBER(SEARCH("Utterance",D3354)),"Utterance",IF(ISNUMBER(SEARCH("Response",D3354)),"Response",IF(ISNUMBER(SEARCH("Interaction",D3354)),"Interaction",IF(ISNUMBER(SEARCH("System",D3354)),"System","")))))</f>
        <v/>
      </c>
      <c r="H3354" s="7" t="str">
        <f>IF(G3354="Utterance", IF(ISNUMBER(SEARCH("Unrecognized",D3354)), "Unrecognized", IF(ISNUMBER(SEARCH("Mismatched",D3354)), "Mismatched", IF(ISNUMBER(SEARCH("False Positive",D3354)), "False Positive", "Irrelevant"))), "")</f>
        <v/>
      </c>
      <c r="I3354" s="7" t="s">
        <v>3484</v>
      </c>
      <c r="J3354" s="7" t="s">
        <v>3445</v>
      </c>
      <c r="K3354" s="7" t="s">
        <v>3353</v>
      </c>
      <c r="L3354" s="9">
        <v>44995</v>
      </c>
      <c r="M3354" s="13">
        <v>0.7117592592592592</v>
      </c>
      <c r="N3354" s="14">
        <v>513002384422312</v>
      </c>
      <c r="O3354" s="7">
        <f>IF(LEN(TRIM($A3354))=0,0,LEN($A3354)-LEN(SUBSTITUTE($A3354," ",""))+1)</f>
        <v>5</v>
      </c>
      <c r="P3354">
        <f t="shared" si="52"/>
        <v>3411</v>
      </c>
    </row>
    <row r="3355" spans="1:16" ht="16" x14ac:dyDescent="0.2">
      <c r="A3355" s="8" t="s">
        <v>120</v>
      </c>
      <c r="C3355" s="7" t="s">
        <v>4</v>
      </c>
      <c r="K3355" s="7" t="s">
        <v>3353</v>
      </c>
      <c r="L3355" s="9">
        <v>44995</v>
      </c>
      <c r="M3355" s="13">
        <v>0.71179398148148154</v>
      </c>
      <c r="N3355" s="14">
        <v>513002384422312</v>
      </c>
      <c r="P3355" t="str">
        <f t="shared" si="52"/>
        <v/>
      </c>
    </row>
    <row r="3356" spans="1:16" ht="48" x14ac:dyDescent="0.2">
      <c r="A3356" s="8" t="s">
        <v>5</v>
      </c>
      <c r="C3356" s="7" t="s">
        <v>4</v>
      </c>
      <c r="K3356" s="7" t="s">
        <v>3353</v>
      </c>
      <c r="L3356" s="9">
        <v>44995</v>
      </c>
      <c r="M3356" s="13">
        <v>0.71179398148148154</v>
      </c>
      <c r="N3356" s="14">
        <v>513002384422312</v>
      </c>
      <c r="P3356" t="str">
        <f t="shared" si="52"/>
        <v/>
      </c>
    </row>
    <row r="3357" spans="1:16" ht="192" x14ac:dyDescent="0.2">
      <c r="A3357" s="8" t="s">
        <v>121</v>
      </c>
      <c r="C3357" s="7" t="s">
        <v>4</v>
      </c>
      <c r="K3357" s="7" t="s">
        <v>3353</v>
      </c>
      <c r="L3357" s="9">
        <v>44995</v>
      </c>
      <c r="M3357" s="13">
        <v>0.71179398148148154</v>
      </c>
      <c r="N3357" s="14">
        <v>513002384422312</v>
      </c>
      <c r="P3357" t="str">
        <f t="shared" si="52"/>
        <v/>
      </c>
    </row>
    <row r="3358" spans="1:16" ht="16" x14ac:dyDescent="0.2">
      <c r="A3358" s="8" t="s">
        <v>92</v>
      </c>
      <c r="C3358" s="7" t="s">
        <v>2</v>
      </c>
      <c r="D3358" s="7" t="s">
        <v>3405</v>
      </c>
      <c r="E3358" s="7" t="str">
        <f>IF(OR(D3358="", D3358="___"),"", LEFT(D3358,FIND(" &gt;",D3358)-1))</f>
        <v>Failure</v>
      </c>
      <c r="F3358" s="7" t="str">
        <f>IF(OR(E3358="Success",E3358="Qualified Success"),"Current",IF(E3358="Failure",IF(RIGHT(D3358,6)="Future","Future",IF(RIGHT(D3358,10)="Irrelevant","Irrelevant","Current")),""))</f>
        <v>Current</v>
      </c>
      <c r="G3358" s="7" t="str">
        <f>IF(OR(ISBLANK(D3358),D3358="Unclassifiable &gt;"),"",IF(ISNUMBER(SEARCH("Utterance",D3358)),"Utterance",IF(ISNUMBER(SEARCH("Response",D3358)),"Response",IF(ISNUMBER(SEARCH("Interaction",D3358)),"Interaction",IF(ISNUMBER(SEARCH("System",D3358)),"System","")))))</f>
        <v>System</v>
      </c>
      <c r="H3358" s="7" t="str">
        <f>IF(G3358="Utterance", IF(ISNUMBER(SEARCH("Unrecognized",D3358)), "Unrecognized", IF(ISNUMBER(SEARCH("Mismatched",D3358)), "Mismatched", IF(ISNUMBER(SEARCH("False Positive",D3358)), "False Positive", "Irrelevant"))), "")</f>
        <v/>
      </c>
      <c r="I3358" s="7" t="s">
        <v>3444</v>
      </c>
      <c r="J3358" s="7" t="s">
        <v>3453</v>
      </c>
      <c r="K3358" s="7" t="s">
        <v>3353</v>
      </c>
      <c r="L3358" s="9">
        <v>44995</v>
      </c>
      <c r="M3358" s="13">
        <v>0.71211805555555552</v>
      </c>
      <c r="N3358" s="14">
        <v>513002384422312</v>
      </c>
      <c r="O3358" s="7">
        <f>IF(LEN(TRIM($A3358))=0,0,LEN($A3358)-LEN(SUBSTITUTE($A3358," ",""))+1)</f>
        <v>1</v>
      </c>
      <c r="P3358">
        <f t="shared" si="52"/>
        <v>168</v>
      </c>
    </row>
    <row r="3359" spans="1:16" ht="16" x14ac:dyDescent="0.2">
      <c r="A3359" s="8" t="s">
        <v>26</v>
      </c>
      <c r="C3359" s="7" t="s">
        <v>4</v>
      </c>
      <c r="K3359" s="7" t="s">
        <v>3353</v>
      </c>
      <c r="L3359" s="9">
        <v>44995</v>
      </c>
      <c r="M3359" s="13">
        <v>0.71281250000000007</v>
      </c>
      <c r="N3359" s="14">
        <v>513002384422312</v>
      </c>
      <c r="P3359" t="str">
        <f t="shared" si="52"/>
        <v/>
      </c>
    </row>
    <row r="3360" spans="1:16" ht="16" x14ac:dyDescent="0.2">
      <c r="A3360" s="8" t="s">
        <v>3104</v>
      </c>
      <c r="C3360" s="7" t="s">
        <v>2</v>
      </c>
      <c r="D3360" s="7" t="s">
        <v>3389</v>
      </c>
      <c r="E3360" s="7" t="str">
        <f>IF(OR(D3360="", D3360="___"),"", LEFT(D3360,FIND(" &gt;",D3360)-1))</f>
        <v>Success</v>
      </c>
      <c r="F3360" s="7" t="str">
        <f>IF(OR(E3360="Success",E3360="Qualified Success"),"Current",IF(E3360="Failure",IF(RIGHT(D3360,6)="Future","Future",IF(RIGHT(D3360,10)="Irrelevant","Irrelevant","Current")),""))</f>
        <v>Current</v>
      </c>
      <c r="G3360" s="7" t="str">
        <f>IF(OR(ISBLANK(D3360),D3360="Unclassifiable &gt;"),"",IF(ISNUMBER(SEARCH("Utterance",D3360)),"Utterance",IF(ISNUMBER(SEARCH("Response",D3360)),"Response",IF(ISNUMBER(SEARCH("Interaction",D3360)),"Interaction",IF(ISNUMBER(SEARCH("System",D3360)),"System","")))))</f>
        <v/>
      </c>
      <c r="H3360" s="7" t="str">
        <f>IF(G3360="Utterance", IF(ISNUMBER(SEARCH("Unrecognized",D3360)), "Unrecognized", IF(ISNUMBER(SEARCH("Mismatched",D3360)), "Mismatched", IF(ISNUMBER(SEARCH("False Positive",D3360)), "False Positive", "Irrelevant"))), "")</f>
        <v/>
      </c>
      <c r="J3360" s="7" t="s">
        <v>3741</v>
      </c>
      <c r="K3360" s="7" t="s">
        <v>3353</v>
      </c>
      <c r="L3360" s="9">
        <v>44995</v>
      </c>
      <c r="M3360" s="13">
        <v>0.71305555555555555</v>
      </c>
      <c r="N3360" s="14">
        <v>513002384422312</v>
      </c>
      <c r="O3360" s="7">
        <f>IF(LEN(TRIM($A3360))=0,0,LEN($A3360)-LEN(SUBSTITUTE($A3360," ",""))+1)</f>
        <v>11</v>
      </c>
      <c r="P3360">
        <f t="shared" si="52"/>
        <v>3411</v>
      </c>
    </row>
    <row r="3361" spans="1:16" ht="176" x14ac:dyDescent="0.2">
      <c r="A3361" s="8" t="s">
        <v>417</v>
      </c>
      <c r="C3361" s="7" t="s">
        <v>4</v>
      </c>
      <c r="K3361" s="7" t="s">
        <v>3353</v>
      </c>
      <c r="L3361" s="9">
        <v>44995</v>
      </c>
      <c r="M3361" s="13">
        <v>0.71305555555555555</v>
      </c>
      <c r="N3361" s="14">
        <v>513002384422312</v>
      </c>
      <c r="P3361" t="str">
        <f t="shared" si="52"/>
        <v/>
      </c>
    </row>
    <row r="3362" spans="1:16" ht="16" x14ac:dyDescent="0.2">
      <c r="A3362" s="8" t="s">
        <v>3105</v>
      </c>
      <c r="C3362" s="7" t="s">
        <v>2</v>
      </c>
      <c r="D3362" s="7" t="s">
        <v>3400</v>
      </c>
      <c r="E3362" s="7" t="str">
        <f>IF(OR(D3362="", D3362="___"),"", LEFT(D3362,FIND(" &gt;",D3362)-1))</f>
        <v>Failure</v>
      </c>
      <c r="F3362" s="7" t="str">
        <f>IF(OR(E3362="Success",E3362="Qualified Success"),"Current",IF(E3362="Failure",IF(RIGHT(D3362,6)="Future","Future",IF(RIGHT(D3362,10)="Irrelevant","Irrelevant","Current")),""))</f>
        <v>Current</v>
      </c>
      <c r="G3362" s="7" t="str">
        <f>IF(OR(ISBLANK(D3362),D3362="Unclassifiable &gt;"),"",IF(ISNUMBER(SEARCH("Utterance",D3362)),"Utterance",IF(ISNUMBER(SEARCH("Response",D3362)),"Response",IF(ISNUMBER(SEARCH("Interaction",D3362)),"Interaction",IF(ISNUMBER(SEARCH("System",D3362)),"System","")))))</f>
        <v>Interaction</v>
      </c>
      <c r="H3362" s="7" t="str">
        <f>IF(G3362="Utterance", IF(ISNUMBER(SEARCH("Unrecognized",D3362)), "Unrecognized", IF(ISNUMBER(SEARCH("Mismatched",D3362)), "Mismatched", IF(ISNUMBER(SEARCH("False Positive",D3362)), "False Positive", "Irrelevant"))), "")</f>
        <v/>
      </c>
      <c r="J3362" s="7" t="s">
        <v>3741</v>
      </c>
      <c r="K3362" s="7" t="s">
        <v>3353</v>
      </c>
      <c r="L3362" s="9">
        <v>44995</v>
      </c>
      <c r="M3362" s="13">
        <v>0.7162384259259259</v>
      </c>
      <c r="N3362" s="14">
        <v>513002384422312</v>
      </c>
      <c r="O3362" s="7">
        <f>IF(LEN(TRIM($A3362))=0,0,LEN($A3362)-LEN(SUBSTITUTE($A3362," ",""))+1)</f>
        <v>11</v>
      </c>
      <c r="P3362">
        <f t="shared" si="52"/>
        <v>412</v>
      </c>
    </row>
    <row r="3363" spans="1:16" ht="176" x14ac:dyDescent="0.2">
      <c r="A3363" s="8" t="s">
        <v>417</v>
      </c>
      <c r="C3363" s="7" t="s">
        <v>4</v>
      </c>
      <c r="K3363" s="7" t="s">
        <v>3353</v>
      </c>
      <c r="L3363" s="9">
        <v>44995</v>
      </c>
      <c r="M3363" s="13">
        <v>0.7162384259259259</v>
      </c>
      <c r="N3363" s="14">
        <v>513002384422312</v>
      </c>
      <c r="P3363" t="str">
        <f t="shared" si="52"/>
        <v/>
      </c>
    </row>
    <row r="3364" spans="1:16" ht="16" x14ac:dyDescent="0.2">
      <c r="A3364" s="8" t="s">
        <v>158</v>
      </c>
      <c r="C3364" s="7" t="s">
        <v>2</v>
      </c>
      <c r="D3364" s="7" t="s">
        <v>3389</v>
      </c>
      <c r="E3364" s="7" t="str">
        <f>IF(OR(D3364="", D3364="___"),"", LEFT(D3364,FIND(" &gt;",D3364)-1))</f>
        <v>Success</v>
      </c>
      <c r="F3364" s="7" t="str">
        <f>IF(OR(E3364="Success",E3364="Qualified Success"),"Current",IF(E3364="Failure",IF(RIGHT(D3364,6)="Future","Future",IF(RIGHT(D3364,10)="Irrelevant","Irrelevant","Current")),""))</f>
        <v>Current</v>
      </c>
      <c r="G3364" s="7" t="str">
        <f>IF(OR(ISBLANK(D3364),D3364="Unclassifiable &gt;"),"",IF(ISNUMBER(SEARCH("Utterance",D3364)),"Utterance",IF(ISNUMBER(SEARCH("Response",D3364)),"Response",IF(ISNUMBER(SEARCH("Interaction",D3364)),"Interaction",IF(ISNUMBER(SEARCH("System",D3364)),"System","")))))</f>
        <v/>
      </c>
      <c r="H3364" s="7" t="str">
        <f>IF(G3364="Utterance", IF(ISNUMBER(SEARCH("Unrecognized",D3364)), "Unrecognized", IF(ISNUMBER(SEARCH("Mismatched",D3364)), "Mismatched", IF(ISNUMBER(SEARCH("False Positive",D3364)), "False Positive", "Irrelevant"))), "")</f>
        <v/>
      </c>
      <c r="J3364" s="7" t="s">
        <v>3744</v>
      </c>
      <c r="K3364" s="7" t="s">
        <v>3353</v>
      </c>
      <c r="L3364" s="9">
        <v>44995</v>
      </c>
      <c r="M3364" s="13">
        <v>0.7492361111111111</v>
      </c>
      <c r="N3364" s="14">
        <v>204440003505261</v>
      </c>
      <c r="O3364" s="7">
        <f>IF(LEN(TRIM($A3364))=0,0,LEN($A3364)-LEN(SUBSTITUTE($A3364," ",""))+1)</f>
        <v>4</v>
      </c>
      <c r="P3364">
        <f t="shared" si="52"/>
        <v>3411</v>
      </c>
    </row>
    <row r="3365" spans="1:16" ht="128" x14ac:dyDescent="0.2">
      <c r="A3365" s="8" t="s">
        <v>1839</v>
      </c>
      <c r="C3365" s="7" t="s">
        <v>4</v>
      </c>
      <c r="K3365" s="7" t="s">
        <v>3353</v>
      </c>
      <c r="L3365" s="9">
        <v>44995</v>
      </c>
      <c r="M3365" s="13">
        <v>0.7492361111111111</v>
      </c>
      <c r="N3365" s="14">
        <v>204440003505261</v>
      </c>
      <c r="P3365" t="str">
        <f t="shared" si="52"/>
        <v/>
      </c>
    </row>
    <row r="3366" spans="1:16" ht="16" x14ac:dyDescent="0.2">
      <c r="A3366" s="8" t="s">
        <v>2140</v>
      </c>
      <c r="C3366" s="7" t="s">
        <v>2</v>
      </c>
      <c r="D3366" s="7" t="s">
        <v>3389</v>
      </c>
      <c r="E3366" s="7" t="str">
        <f>IF(OR(D3366="", D3366="___"),"", LEFT(D3366,FIND(" &gt;",D3366)-1))</f>
        <v>Success</v>
      </c>
      <c r="F3366" s="7" t="str">
        <f>IF(OR(E3366="Success",E3366="Qualified Success"),"Current",IF(E3366="Failure",IF(RIGHT(D3366,6)="Future","Future",IF(RIGHT(D3366,10)="Irrelevant","Irrelevant","Current")),""))</f>
        <v>Current</v>
      </c>
      <c r="G3366" s="7" t="str">
        <f>IF(OR(ISBLANK(D3366),D3366="Unclassifiable &gt;"),"",IF(ISNUMBER(SEARCH("Utterance",D3366)),"Utterance",IF(ISNUMBER(SEARCH("Response",D3366)),"Response",IF(ISNUMBER(SEARCH("Interaction",D3366)),"Interaction",IF(ISNUMBER(SEARCH("System",D3366)),"System","")))))</f>
        <v/>
      </c>
      <c r="H3366" s="7" t="str">
        <f>IF(G3366="Utterance", IF(ISNUMBER(SEARCH("Unrecognized",D3366)), "Unrecognized", IF(ISNUMBER(SEARCH("Mismatched",D3366)), "Mismatched", IF(ISNUMBER(SEARCH("False Positive",D3366)), "False Positive", "Irrelevant"))), "")</f>
        <v/>
      </c>
      <c r="J3366" s="7" t="s">
        <v>3434</v>
      </c>
      <c r="K3366" s="7" t="s">
        <v>3353</v>
      </c>
      <c r="L3366" s="9">
        <v>44995</v>
      </c>
      <c r="M3366" s="13">
        <v>0.75140046296296292</v>
      </c>
      <c r="N3366" s="14">
        <v>204440003495721</v>
      </c>
      <c r="O3366" s="7">
        <f>IF(LEN(TRIM($A3366))=0,0,LEN($A3366)-LEN(SUBSTITUTE($A3366," ",""))+1)</f>
        <v>10</v>
      </c>
      <c r="P3366">
        <f t="shared" si="52"/>
        <v>3411</v>
      </c>
    </row>
    <row r="3367" spans="1:16" ht="112" x14ac:dyDescent="0.2">
      <c r="A3367" s="8" t="s">
        <v>1893</v>
      </c>
      <c r="C3367" s="7" t="s">
        <v>4</v>
      </c>
      <c r="K3367" s="7" t="s">
        <v>3353</v>
      </c>
      <c r="L3367" s="9">
        <v>44995</v>
      </c>
      <c r="M3367" s="13">
        <v>0.75140046296296292</v>
      </c>
      <c r="N3367" s="14">
        <v>204440003495721</v>
      </c>
      <c r="P3367" t="str">
        <f t="shared" si="52"/>
        <v/>
      </c>
    </row>
    <row r="3368" spans="1:16" ht="16" x14ac:dyDescent="0.2">
      <c r="A3368" s="8" t="s">
        <v>453</v>
      </c>
      <c r="C3368" s="7" t="s">
        <v>2</v>
      </c>
      <c r="D3368" s="7" t="s">
        <v>3389</v>
      </c>
      <c r="E3368" s="7" t="str">
        <f>IF(OR(D3368="", D3368="___"),"", LEFT(D3368,FIND(" &gt;",D3368)-1))</f>
        <v>Success</v>
      </c>
      <c r="F3368" s="7" t="str">
        <f>IF(OR(E3368="Success",E3368="Qualified Success"),"Current",IF(E3368="Failure",IF(RIGHT(D3368,6)="Future","Future",IF(RIGHT(D3368,10)="Irrelevant","Irrelevant","Current")),""))</f>
        <v>Current</v>
      </c>
      <c r="G3368" s="7" t="str">
        <f>IF(OR(ISBLANK(D3368),D3368="Unclassifiable &gt;"),"",IF(ISNUMBER(SEARCH("Utterance",D3368)),"Utterance",IF(ISNUMBER(SEARCH("Response",D3368)),"Response",IF(ISNUMBER(SEARCH("Interaction",D3368)),"Interaction",IF(ISNUMBER(SEARCH("System",D3368)),"System","")))))</f>
        <v/>
      </c>
      <c r="H3368" s="7" t="str">
        <f>IF(G3368="Utterance", IF(ISNUMBER(SEARCH("Unrecognized",D3368)), "Unrecognized", IF(ISNUMBER(SEARCH("Mismatched",D3368)), "Mismatched", IF(ISNUMBER(SEARCH("False Positive",D3368)), "False Positive", "Irrelevant"))), "")</f>
        <v/>
      </c>
      <c r="J3368" s="7" t="s">
        <v>3758</v>
      </c>
      <c r="K3368" s="7" t="s">
        <v>3353</v>
      </c>
      <c r="L3368" s="9">
        <v>44995</v>
      </c>
      <c r="M3368" s="13">
        <v>0.78618055555555555</v>
      </c>
      <c r="N3368" s="14">
        <v>202000446970280</v>
      </c>
      <c r="O3368" s="7">
        <f>IF(LEN(TRIM($A3368))=0,0,LEN($A3368)-LEN(SUBSTITUTE($A3368," ",""))+1)</f>
        <v>2</v>
      </c>
      <c r="P3368">
        <f t="shared" si="52"/>
        <v>3411</v>
      </c>
    </row>
    <row r="3369" spans="1:16" ht="96" x14ac:dyDescent="0.2">
      <c r="A3369" s="8" t="s">
        <v>1885</v>
      </c>
      <c r="C3369" s="7" t="s">
        <v>4</v>
      </c>
      <c r="K3369" s="7" t="s">
        <v>3353</v>
      </c>
      <c r="L3369" s="9">
        <v>44995</v>
      </c>
      <c r="M3369" s="13">
        <v>0.78618055555555555</v>
      </c>
      <c r="N3369" s="14">
        <v>202000446970280</v>
      </c>
      <c r="P3369" t="str">
        <f t="shared" si="52"/>
        <v/>
      </c>
    </row>
    <row r="3370" spans="1:16" ht="16" x14ac:dyDescent="0.2">
      <c r="A3370" s="8" t="s">
        <v>3165</v>
      </c>
      <c r="C3370" s="7" t="s">
        <v>2</v>
      </c>
      <c r="D3370" s="7" t="s">
        <v>3391</v>
      </c>
      <c r="E3370" s="7" t="str">
        <f>IF(OR(D3370="", D3370="___"),"", LEFT(D3370,FIND(" &gt;",D3370)-1))</f>
        <v>Failure</v>
      </c>
      <c r="F3370" s="7" t="str">
        <f>IF(OR(E3370="Success",E3370="Qualified Success"),"Current",IF(E3370="Failure",IF(RIGHT(D3370,6)="Future","Future",IF(RIGHT(D3370,10)="Irrelevant","Irrelevant","Current")),""))</f>
        <v>Current</v>
      </c>
      <c r="G3370" s="7" t="str">
        <f>IF(OR(ISBLANK(D3370),D3370="Unclassifiable &gt;"),"",IF(ISNUMBER(SEARCH("Utterance",D3370)),"Utterance",IF(ISNUMBER(SEARCH("Response",D3370)),"Response",IF(ISNUMBER(SEARCH("Interaction",D3370)),"Interaction",IF(ISNUMBER(SEARCH("System",D3370)),"System","")))))</f>
        <v>Utterance</v>
      </c>
      <c r="H3370" s="7" t="str">
        <f>IF(G3370="Utterance", IF(ISNUMBER(SEARCH("Unrecognized",D3370)), "Unrecognized", IF(ISNUMBER(SEARCH("Mismatched",D3370)), "Mismatched", IF(ISNUMBER(SEARCH("False Positive",D3370)), "False Positive", "Irrelevant"))), "")</f>
        <v>Mismatched</v>
      </c>
      <c r="J3370" s="7" t="s">
        <v>213</v>
      </c>
      <c r="K3370" s="7" t="s">
        <v>3353</v>
      </c>
      <c r="L3370" s="9">
        <v>44995</v>
      </c>
      <c r="M3370" s="13">
        <v>0.81733796296296291</v>
      </c>
      <c r="N3370" s="14">
        <v>513002616938736</v>
      </c>
      <c r="O3370" s="7">
        <f>IF(LEN(TRIM($A3370))=0,0,LEN($A3370)-LEN(SUBSTITUTE($A3370," ",""))+1)</f>
        <v>2</v>
      </c>
      <c r="P3370">
        <f t="shared" si="52"/>
        <v>705</v>
      </c>
    </row>
    <row r="3371" spans="1:16" ht="96" x14ac:dyDescent="0.2">
      <c r="A3371" s="8" t="s">
        <v>436</v>
      </c>
      <c r="C3371" s="7" t="s">
        <v>4</v>
      </c>
      <c r="K3371" s="7" t="s">
        <v>3353</v>
      </c>
      <c r="L3371" s="9">
        <v>44995</v>
      </c>
      <c r="M3371" s="13">
        <v>0.81733796296296291</v>
      </c>
      <c r="N3371" s="14">
        <v>513002616938736</v>
      </c>
      <c r="P3371" t="str">
        <f t="shared" si="52"/>
        <v/>
      </c>
    </row>
    <row r="3372" spans="1:16" ht="16" x14ac:dyDescent="0.2">
      <c r="A3372" s="8" t="s">
        <v>3167</v>
      </c>
      <c r="C3372" s="7" t="s">
        <v>2</v>
      </c>
      <c r="D3372" s="7" t="s">
        <v>3400</v>
      </c>
      <c r="E3372" s="7" t="str">
        <f>IF(OR(D3372="", D3372="___"),"", LEFT(D3372,FIND(" &gt;",D3372)-1))</f>
        <v>Failure</v>
      </c>
      <c r="F3372" s="7" t="str">
        <f>IF(OR(E3372="Success",E3372="Qualified Success"),"Current",IF(E3372="Failure",IF(RIGHT(D3372,6)="Future","Future",IF(RIGHT(D3372,10)="Irrelevant","Irrelevant","Current")),""))</f>
        <v>Current</v>
      </c>
      <c r="G3372" s="7" t="str">
        <f>IF(OR(ISBLANK(D3372),D3372="Unclassifiable &gt;"),"",IF(ISNUMBER(SEARCH("Utterance",D3372)),"Utterance",IF(ISNUMBER(SEARCH("Response",D3372)),"Response",IF(ISNUMBER(SEARCH("Interaction",D3372)),"Interaction",IF(ISNUMBER(SEARCH("System",D3372)),"System","")))))</f>
        <v>Interaction</v>
      </c>
      <c r="H3372" s="7" t="str">
        <f>IF(G3372="Utterance", IF(ISNUMBER(SEARCH("Unrecognized",D3372)), "Unrecognized", IF(ISNUMBER(SEARCH("Mismatched",D3372)), "Mismatched", IF(ISNUMBER(SEARCH("False Positive",D3372)), "False Positive", "Irrelevant"))), "")</f>
        <v/>
      </c>
      <c r="J3372" s="7" t="s">
        <v>213</v>
      </c>
      <c r="K3372" s="7" t="s">
        <v>3353</v>
      </c>
      <c r="L3372" s="9">
        <v>44995</v>
      </c>
      <c r="M3372" s="13">
        <v>0.8175</v>
      </c>
      <c r="N3372" s="14">
        <v>513002616938736</v>
      </c>
      <c r="O3372" s="7">
        <f>IF(LEN(TRIM($A3372))=0,0,LEN($A3372)-LEN(SUBSTITUTE($A3372," ",""))+1)</f>
        <v>4</v>
      </c>
      <c r="P3372">
        <f t="shared" si="52"/>
        <v>412</v>
      </c>
    </row>
    <row r="3373" spans="1:16" ht="48" x14ac:dyDescent="0.2">
      <c r="A3373" s="8" t="s">
        <v>400</v>
      </c>
      <c r="C3373" s="7" t="s">
        <v>4</v>
      </c>
      <c r="K3373" s="7" t="s">
        <v>3353</v>
      </c>
      <c r="L3373" s="9">
        <v>44995</v>
      </c>
      <c r="M3373" s="13">
        <v>0.81751157407407404</v>
      </c>
      <c r="N3373" s="14">
        <v>513002616938736</v>
      </c>
      <c r="P3373" t="str">
        <f t="shared" si="52"/>
        <v/>
      </c>
    </row>
    <row r="3374" spans="1:16" ht="16" x14ac:dyDescent="0.2">
      <c r="A3374" s="8" t="s">
        <v>3168</v>
      </c>
      <c r="C3374" s="7" t="s">
        <v>2</v>
      </c>
      <c r="D3374" s="7" t="s">
        <v>3400</v>
      </c>
      <c r="E3374" s="7" t="str">
        <f>IF(OR(D3374="", D3374="___"),"", LEFT(D3374,FIND(" &gt;",D3374)-1))</f>
        <v>Failure</v>
      </c>
      <c r="F3374" s="7" t="str">
        <f>IF(OR(E3374="Success",E3374="Qualified Success"),"Current",IF(E3374="Failure",IF(RIGHT(D3374,6)="Future","Future",IF(RIGHT(D3374,10)="Irrelevant","Irrelevant","Current")),""))</f>
        <v>Current</v>
      </c>
      <c r="G3374" s="7" t="str">
        <f>IF(OR(ISBLANK(D3374),D3374="Unclassifiable &gt;"),"",IF(ISNUMBER(SEARCH("Utterance",D3374)),"Utterance",IF(ISNUMBER(SEARCH("Response",D3374)),"Response",IF(ISNUMBER(SEARCH("Interaction",D3374)),"Interaction",IF(ISNUMBER(SEARCH("System",D3374)),"System","")))))</f>
        <v>Interaction</v>
      </c>
      <c r="H3374" s="7" t="str">
        <f>IF(G3374="Utterance", IF(ISNUMBER(SEARCH("Unrecognized",D3374)), "Unrecognized", IF(ISNUMBER(SEARCH("Mismatched",D3374)), "Mismatched", IF(ISNUMBER(SEARCH("False Positive",D3374)), "False Positive", "Irrelevant"))), "")</f>
        <v/>
      </c>
      <c r="J3374" s="7" t="s">
        <v>213</v>
      </c>
      <c r="K3374" s="7" t="s">
        <v>3353</v>
      </c>
      <c r="L3374" s="9">
        <v>44995</v>
      </c>
      <c r="M3374" s="13">
        <v>0.81868055555555552</v>
      </c>
      <c r="N3374" s="14">
        <v>513002616938736</v>
      </c>
      <c r="O3374" s="7">
        <f>IF(LEN(TRIM($A3374))=0,0,LEN($A3374)-LEN(SUBSTITUTE($A3374," ",""))+1)</f>
        <v>1</v>
      </c>
      <c r="P3374">
        <f t="shared" si="52"/>
        <v>412</v>
      </c>
    </row>
    <row r="3375" spans="1:16" ht="144" x14ac:dyDescent="0.2">
      <c r="A3375" s="8" t="s">
        <v>689</v>
      </c>
      <c r="C3375" s="7" t="s">
        <v>4</v>
      </c>
      <c r="K3375" s="7" t="s">
        <v>3353</v>
      </c>
      <c r="L3375" s="9">
        <v>44995</v>
      </c>
      <c r="M3375" s="13">
        <v>0.81868055555555552</v>
      </c>
      <c r="N3375" s="14">
        <v>513002616938736</v>
      </c>
      <c r="P3375" t="str">
        <f t="shared" si="52"/>
        <v/>
      </c>
    </row>
    <row r="3376" spans="1:16" ht="16" x14ac:dyDescent="0.2">
      <c r="A3376" s="8" t="s">
        <v>3166</v>
      </c>
      <c r="C3376" s="7" t="s">
        <v>2</v>
      </c>
      <c r="D3376" s="7" t="s">
        <v>3400</v>
      </c>
      <c r="E3376" s="7" t="str">
        <f>IF(OR(D3376="", D3376="___"),"", LEFT(D3376,FIND(" &gt;",D3376)-1))</f>
        <v>Failure</v>
      </c>
      <c r="F3376" s="7" t="str">
        <f>IF(OR(E3376="Success",E3376="Qualified Success"),"Current",IF(E3376="Failure",IF(RIGHT(D3376,6)="Future","Future",IF(RIGHT(D3376,10)="Irrelevant","Irrelevant","Current")),""))</f>
        <v>Current</v>
      </c>
      <c r="G3376" s="7" t="str">
        <f>IF(OR(ISBLANK(D3376),D3376="Unclassifiable &gt;"),"",IF(ISNUMBER(SEARCH("Utterance",D3376)),"Utterance",IF(ISNUMBER(SEARCH("Response",D3376)),"Response",IF(ISNUMBER(SEARCH("Interaction",D3376)),"Interaction",IF(ISNUMBER(SEARCH("System",D3376)),"System","")))))</f>
        <v>Interaction</v>
      </c>
      <c r="H3376" s="7" t="str">
        <f>IF(G3376="Utterance", IF(ISNUMBER(SEARCH("Unrecognized",D3376)), "Unrecognized", IF(ISNUMBER(SEARCH("Mismatched",D3376)), "Mismatched", IF(ISNUMBER(SEARCH("False Positive",D3376)), "False Positive", "Irrelevant"))), "")</f>
        <v/>
      </c>
      <c r="J3376" s="7" t="s">
        <v>213</v>
      </c>
      <c r="K3376" s="7" t="s">
        <v>3353</v>
      </c>
      <c r="L3376" s="9">
        <v>44995</v>
      </c>
      <c r="M3376" s="13">
        <v>0.81887731481481474</v>
      </c>
      <c r="N3376" s="14">
        <v>513002616938736</v>
      </c>
      <c r="O3376" s="7">
        <f>IF(LEN(TRIM($A3376))=0,0,LEN($A3376)-LEN(SUBSTITUTE($A3376," ",""))+1)</f>
        <v>1</v>
      </c>
      <c r="P3376">
        <f t="shared" si="52"/>
        <v>412</v>
      </c>
    </row>
    <row r="3377" spans="1:16" ht="48" x14ac:dyDescent="0.2">
      <c r="A3377" s="8" t="s">
        <v>400</v>
      </c>
      <c r="C3377" s="7" t="s">
        <v>4</v>
      </c>
      <c r="K3377" s="7" t="s">
        <v>3353</v>
      </c>
      <c r="L3377" s="9">
        <v>44995</v>
      </c>
      <c r="M3377" s="13">
        <v>0.81887731481481474</v>
      </c>
      <c r="N3377" s="14">
        <v>513002616938736</v>
      </c>
      <c r="P3377" t="str">
        <f t="shared" si="52"/>
        <v/>
      </c>
    </row>
    <row r="3378" spans="1:16" ht="16" x14ac:dyDescent="0.2">
      <c r="A3378" s="8" t="s">
        <v>3164</v>
      </c>
      <c r="C3378" s="7" t="s">
        <v>2</v>
      </c>
      <c r="D3378" s="7" t="s">
        <v>3400</v>
      </c>
      <c r="E3378" s="7" t="str">
        <f>IF(OR(D3378="", D3378="___"),"", LEFT(D3378,FIND(" &gt;",D3378)-1))</f>
        <v>Failure</v>
      </c>
      <c r="F3378" s="7" t="str">
        <f>IF(OR(E3378="Success",E3378="Qualified Success"),"Current",IF(E3378="Failure",IF(RIGHT(D3378,6)="Future","Future",IF(RIGHT(D3378,10)="Irrelevant","Irrelevant","Current")),""))</f>
        <v>Current</v>
      </c>
      <c r="G3378" s="7" t="str">
        <f>IF(OR(ISBLANK(D3378),D3378="Unclassifiable &gt;"),"",IF(ISNUMBER(SEARCH("Utterance",D3378)),"Utterance",IF(ISNUMBER(SEARCH("Response",D3378)),"Response",IF(ISNUMBER(SEARCH("Interaction",D3378)),"Interaction",IF(ISNUMBER(SEARCH("System",D3378)),"System","")))))</f>
        <v>Interaction</v>
      </c>
      <c r="H3378" s="7" t="str">
        <f>IF(G3378="Utterance", IF(ISNUMBER(SEARCH("Unrecognized",D3378)), "Unrecognized", IF(ISNUMBER(SEARCH("Mismatched",D3378)), "Mismatched", IF(ISNUMBER(SEARCH("False Positive",D3378)), "False Positive", "Irrelevant"))), "")</f>
        <v/>
      </c>
      <c r="J3378" s="7" t="s">
        <v>213</v>
      </c>
      <c r="K3378" s="7" t="s">
        <v>3353</v>
      </c>
      <c r="L3378" s="9">
        <v>44995</v>
      </c>
      <c r="M3378" s="13">
        <v>0.81899305555555557</v>
      </c>
      <c r="N3378" s="14">
        <v>513002616938736</v>
      </c>
      <c r="O3378" s="7">
        <f>IF(LEN(TRIM($A3378))=0,0,LEN($A3378)-LEN(SUBSTITUTE($A3378," ",""))+1)</f>
        <v>2</v>
      </c>
      <c r="P3378">
        <f t="shared" si="52"/>
        <v>412</v>
      </c>
    </row>
    <row r="3379" spans="1:16" ht="96" x14ac:dyDescent="0.2">
      <c r="A3379" s="8" t="s">
        <v>436</v>
      </c>
      <c r="C3379" s="7" t="s">
        <v>4</v>
      </c>
      <c r="K3379" s="7" t="s">
        <v>3353</v>
      </c>
      <c r="L3379" s="9">
        <v>44995</v>
      </c>
      <c r="M3379" s="13">
        <v>0.81899305555555557</v>
      </c>
      <c r="N3379" s="14">
        <v>513002616938736</v>
      </c>
      <c r="P3379" t="str">
        <f t="shared" si="52"/>
        <v/>
      </c>
    </row>
    <row r="3380" spans="1:16" ht="16" x14ac:dyDescent="0.2">
      <c r="A3380" s="8" t="s">
        <v>2034</v>
      </c>
      <c r="C3380" s="7" t="s">
        <v>2</v>
      </c>
      <c r="D3380" s="7" t="s">
        <v>3389</v>
      </c>
      <c r="E3380" s="7" t="str">
        <f>IF(OR(D3380="", D3380="___"),"", LEFT(D3380,FIND(" &gt;",D3380)-1))</f>
        <v>Success</v>
      </c>
      <c r="F3380" s="7" t="str">
        <f>IF(OR(E3380="Success",E3380="Qualified Success"),"Current",IF(E3380="Failure",IF(RIGHT(D3380,6)="Future","Future",IF(RIGHT(D3380,10)="Irrelevant","Irrelevant","Current")),""))</f>
        <v>Current</v>
      </c>
      <c r="G3380" s="7" t="str">
        <f>IF(OR(ISBLANK(D3380),D3380="Unclassifiable &gt;"),"",IF(ISNUMBER(SEARCH("Utterance",D3380)),"Utterance",IF(ISNUMBER(SEARCH("Response",D3380)),"Response",IF(ISNUMBER(SEARCH("Interaction",D3380)),"Interaction",IF(ISNUMBER(SEARCH("System",D3380)),"System","")))))</f>
        <v/>
      </c>
      <c r="H3380" s="7" t="str">
        <f>IF(G3380="Utterance", IF(ISNUMBER(SEARCH("Unrecognized",D3380)), "Unrecognized", IF(ISNUMBER(SEARCH("Mismatched",D3380)), "Mismatched", IF(ISNUMBER(SEARCH("False Positive",D3380)), "False Positive", "Irrelevant"))), "")</f>
        <v/>
      </c>
      <c r="J3380" s="7" t="s">
        <v>3755</v>
      </c>
      <c r="K3380" s="7" t="s">
        <v>3353</v>
      </c>
      <c r="L3380" s="9">
        <v>44995</v>
      </c>
      <c r="M3380" s="13">
        <v>0.83326388888888892</v>
      </c>
      <c r="N3380" s="14">
        <v>204440003492477</v>
      </c>
      <c r="O3380" s="7">
        <f>IF(LEN(TRIM($A3380))=0,0,LEN($A3380)-LEN(SUBSTITUTE($A3380," ",""))+1)</f>
        <v>5</v>
      </c>
      <c r="P3380">
        <f t="shared" si="52"/>
        <v>3411</v>
      </c>
    </row>
    <row r="3381" spans="1:16" ht="96" x14ac:dyDescent="0.2">
      <c r="A3381" s="8" t="s">
        <v>2035</v>
      </c>
      <c r="C3381" s="7" t="s">
        <v>4</v>
      </c>
      <c r="K3381" s="7" t="s">
        <v>3353</v>
      </c>
      <c r="L3381" s="9">
        <v>44995</v>
      </c>
      <c r="M3381" s="13">
        <v>0.83355324074074078</v>
      </c>
      <c r="N3381" s="14">
        <v>204440003492477</v>
      </c>
      <c r="P3381" t="str">
        <f t="shared" si="52"/>
        <v/>
      </c>
    </row>
    <row r="3382" spans="1:16" ht="16" x14ac:dyDescent="0.2">
      <c r="A3382" s="8" t="s">
        <v>2033</v>
      </c>
      <c r="C3382" s="7" t="s">
        <v>2</v>
      </c>
      <c r="D3382" s="7" t="s">
        <v>3391</v>
      </c>
      <c r="E3382" s="7" t="str">
        <f>IF(OR(D3382="", D3382="___"),"", LEFT(D3382,FIND(" &gt;",D3382)-1))</f>
        <v>Failure</v>
      </c>
      <c r="F3382" s="7" t="str">
        <f>IF(OR(E3382="Success",E3382="Qualified Success"),"Current",IF(E3382="Failure",IF(RIGHT(D3382,6)="Future","Future",IF(RIGHT(D3382,10)="Irrelevant","Irrelevant","Current")),""))</f>
        <v>Current</v>
      </c>
      <c r="G3382" s="7" t="str">
        <f>IF(OR(ISBLANK(D3382),D3382="Unclassifiable &gt;"),"",IF(ISNUMBER(SEARCH("Utterance",D3382)),"Utterance",IF(ISNUMBER(SEARCH("Response",D3382)),"Response",IF(ISNUMBER(SEARCH("Interaction",D3382)),"Interaction",IF(ISNUMBER(SEARCH("System",D3382)),"System","")))))</f>
        <v>Utterance</v>
      </c>
      <c r="H3382" s="7" t="str">
        <f>IF(G3382="Utterance", IF(ISNUMBER(SEARCH("Unrecognized",D3382)), "Unrecognized", IF(ISNUMBER(SEARCH("Mismatched",D3382)), "Mismatched", IF(ISNUMBER(SEARCH("False Positive",D3382)), "False Positive", "Irrelevant"))), "")</f>
        <v>Mismatched</v>
      </c>
      <c r="J3382" s="7" t="s">
        <v>3742</v>
      </c>
      <c r="K3382" s="7" t="s">
        <v>3353</v>
      </c>
      <c r="L3382" s="9">
        <v>44995</v>
      </c>
      <c r="M3382" s="13">
        <v>0.83409722222222227</v>
      </c>
      <c r="N3382" s="14">
        <v>204440003492477</v>
      </c>
      <c r="O3382" s="7">
        <f>IF(LEN(TRIM($A3382))=0,0,LEN($A3382)-LEN(SUBSTITUTE($A3382," ",""))+1)</f>
        <v>6</v>
      </c>
      <c r="P3382">
        <f t="shared" si="52"/>
        <v>705</v>
      </c>
    </row>
    <row r="3383" spans="1:16" ht="64" x14ac:dyDescent="0.2">
      <c r="A3383" s="8" t="s">
        <v>1940</v>
      </c>
      <c r="C3383" s="7" t="s">
        <v>4</v>
      </c>
      <c r="K3383" s="7" t="s">
        <v>3353</v>
      </c>
      <c r="L3383" s="9">
        <v>44995</v>
      </c>
      <c r="M3383" s="13">
        <v>0.83409722222222227</v>
      </c>
      <c r="N3383" s="14">
        <v>204440003492477</v>
      </c>
      <c r="P3383" t="str">
        <f t="shared" si="52"/>
        <v/>
      </c>
    </row>
    <row r="3384" spans="1:16" ht="16" x14ac:dyDescent="0.2">
      <c r="A3384" s="8" t="s">
        <v>2036</v>
      </c>
      <c r="C3384" s="7" t="s">
        <v>2</v>
      </c>
      <c r="D3384" s="7" t="s">
        <v>3391</v>
      </c>
      <c r="E3384" s="7" t="str">
        <f>IF(OR(D3384="", D3384="___"),"", LEFT(D3384,FIND(" &gt;",D3384)-1))</f>
        <v>Failure</v>
      </c>
      <c r="F3384" s="7" t="str">
        <f>IF(OR(E3384="Success",E3384="Qualified Success"),"Current",IF(E3384="Failure",IF(RIGHT(D3384,6)="Future","Future",IF(RIGHT(D3384,10)="Irrelevant","Irrelevant","Current")),""))</f>
        <v>Current</v>
      </c>
      <c r="G3384" s="7" t="str">
        <f>IF(OR(ISBLANK(D3384),D3384="Unclassifiable &gt;"),"",IF(ISNUMBER(SEARCH("Utterance",D3384)),"Utterance",IF(ISNUMBER(SEARCH("Response",D3384)),"Response",IF(ISNUMBER(SEARCH("Interaction",D3384)),"Interaction",IF(ISNUMBER(SEARCH("System",D3384)),"System","")))))</f>
        <v>Utterance</v>
      </c>
      <c r="H3384" s="7" t="str">
        <f>IF(G3384="Utterance", IF(ISNUMBER(SEARCH("Unrecognized",D3384)), "Unrecognized", IF(ISNUMBER(SEARCH("Mismatched",D3384)), "Mismatched", IF(ISNUMBER(SEARCH("False Positive",D3384)), "False Positive", "Irrelevant"))), "")</f>
        <v>Mismatched</v>
      </c>
      <c r="J3384" s="7" t="s">
        <v>3445</v>
      </c>
      <c r="K3384" s="7" t="s">
        <v>3353</v>
      </c>
      <c r="L3384" s="9">
        <v>44995</v>
      </c>
      <c r="M3384" s="13">
        <v>0.83518518518518514</v>
      </c>
      <c r="N3384" s="14">
        <v>204440003492477</v>
      </c>
      <c r="O3384" s="7">
        <f>IF(LEN(TRIM($A3384))=0,0,LEN($A3384)-LEN(SUBSTITUTE($A3384," ",""))+1)</f>
        <v>1</v>
      </c>
      <c r="P3384">
        <f t="shared" si="52"/>
        <v>705</v>
      </c>
    </row>
    <row r="3385" spans="1:16" ht="96" x14ac:dyDescent="0.2">
      <c r="A3385" s="8" t="s">
        <v>2035</v>
      </c>
      <c r="C3385" s="7" t="s">
        <v>4</v>
      </c>
      <c r="K3385" s="7" t="s">
        <v>3353</v>
      </c>
      <c r="L3385" s="9">
        <v>44995</v>
      </c>
      <c r="M3385" s="13">
        <v>0.83520833333333344</v>
      </c>
      <c r="N3385" s="14">
        <v>204440003492477</v>
      </c>
      <c r="P3385" t="str">
        <f t="shared" si="52"/>
        <v/>
      </c>
    </row>
    <row r="3386" spans="1:16" ht="16" x14ac:dyDescent="0.2">
      <c r="A3386" s="8" t="s">
        <v>1962</v>
      </c>
      <c r="C3386" s="7" t="s">
        <v>2</v>
      </c>
      <c r="D3386" s="7" t="s">
        <v>3389</v>
      </c>
      <c r="E3386" s="7" t="str">
        <f>IF(OR(D3386="", D3386="___"),"", LEFT(D3386,FIND(" &gt;",D3386)-1))</f>
        <v>Success</v>
      </c>
      <c r="F3386" s="7" t="str">
        <f>IF(OR(E3386="Success",E3386="Qualified Success"),"Current",IF(E3386="Failure",IF(RIGHT(D3386,6)="Future","Future",IF(RIGHT(D3386,10)="Irrelevant","Irrelevant","Current")),""))</f>
        <v>Current</v>
      </c>
      <c r="G3386" s="7" t="str">
        <f>IF(OR(ISBLANK(D3386),D3386="Unclassifiable &gt;"),"",IF(ISNUMBER(SEARCH("Utterance",D3386)),"Utterance",IF(ISNUMBER(SEARCH("Response",D3386)),"Response",IF(ISNUMBER(SEARCH("Interaction",D3386)),"Interaction",IF(ISNUMBER(SEARCH("System",D3386)),"System","")))))</f>
        <v/>
      </c>
      <c r="H3386" s="7" t="str">
        <f>IF(G3386="Utterance", IF(ISNUMBER(SEARCH("Unrecognized",D3386)), "Unrecognized", IF(ISNUMBER(SEARCH("Mismatched",D3386)), "Mismatched", IF(ISNUMBER(SEARCH("False Positive",D3386)), "False Positive", "Irrelevant"))), "")</f>
        <v/>
      </c>
      <c r="J3386" s="7" t="s">
        <v>3748</v>
      </c>
      <c r="K3386" s="7" t="s">
        <v>3353</v>
      </c>
      <c r="L3386" s="9">
        <v>44995</v>
      </c>
      <c r="M3386" s="13">
        <v>0.87873842592592588</v>
      </c>
      <c r="N3386" s="14">
        <v>513002330910801</v>
      </c>
      <c r="O3386" s="7">
        <f>IF(LEN(TRIM($A3386))=0,0,LEN($A3386)-LEN(SUBSTITUTE($A3386," ",""))+1)</f>
        <v>2</v>
      </c>
      <c r="P3386">
        <f t="shared" si="52"/>
        <v>3411</v>
      </c>
    </row>
    <row r="3387" spans="1:16" ht="112" x14ac:dyDescent="0.2">
      <c r="A3387" s="8" t="s">
        <v>321</v>
      </c>
      <c r="C3387" s="7" t="s">
        <v>4</v>
      </c>
      <c r="K3387" s="7" t="s">
        <v>3353</v>
      </c>
      <c r="L3387" s="9">
        <v>44995</v>
      </c>
      <c r="M3387" s="13">
        <v>0.87873842592592588</v>
      </c>
      <c r="N3387" s="14">
        <v>513002330910801</v>
      </c>
      <c r="P3387" t="str">
        <f t="shared" si="52"/>
        <v/>
      </c>
    </row>
    <row r="3388" spans="1:16" ht="16" x14ac:dyDescent="0.2">
      <c r="A3388" s="8" t="s">
        <v>2848</v>
      </c>
      <c r="C3388" s="7" t="s">
        <v>2</v>
      </c>
      <c r="D3388" s="7" t="s">
        <v>3391</v>
      </c>
      <c r="E3388" s="7" t="str">
        <f>IF(OR(D3388="", D3388="___"),"", LEFT(D3388,FIND(" &gt;",D3388)-1))</f>
        <v>Failure</v>
      </c>
      <c r="F3388" s="7" t="str">
        <f>IF(OR(E3388="Success",E3388="Qualified Success"),"Current",IF(E3388="Failure",IF(RIGHT(D3388,6)="Future","Future",IF(RIGHT(D3388,10)="Irrelevant","Irrelevant","Current")),""))</f>
        <v>Current</v>
      </c>
      <c r="G3388" s="7" t="str">
        <f>IF(OR(ISBLANK(D3388),D3388="Unclassifiable &gt;"),"",IF(ISNUMBER(SEARCH("Utterance",D3388)),"Utterance",IF(ISNUMBER(SEARCH("Response",D3388)),"Response",IF(ISNUMBER(SEARCH("Interaction",D3388)),"Interaction",IF(ISNUMBER(SEARCH("System",D3388)),"System","")))))</f>
        <v>Utterance</v>
      </c>
      <c r="H3388" s="7" t="str">
        <f>IF(G3388="Utterance", IF(ISNUMBER(SEARCH("Unrecognized",D3388)), "Unrecognized", IF(ISNUMBER(SEARCH("Mismatched",D3388)), "Mismatched", IF(ISNUMBER(SEARCH("False Positive",D3388)), "False Positive", "Irrelevant"))), "")</f>
        <v>Mismatched</v>
      </c>
      <c r="J3388" s="7" t="s">
        <v>3741</v>
      </c>
      <c r="K3388" s="7" t="s">
        <v>3356</v>
      </c>
      <c r="L3388" s="9">
        <v>44996</v>
      </c>
      <c r="M3388" s="13">
        <v>0.24532407407407408</v>
      </c>
      <c r="N3388" s="14">
        <v>202000330212474</v>
      </c>
      <c r="O3388" s="7">
        <f>IF(LEN(TRIM($A3388))=0,0,LEN($A3388)-LEN(SUBSTITUTE($A3388," ",""))+1)</f>
        <v>5</v>
      </c>
      <c r="P3388">
        <f t="shared" si="52"/>
        <v>705</v>
      </c>
    </row>
    <row r="3389" spans="1:16" ht="64" x14ac:dyDescent="0.2">
      <c r="A3389" s="8" t="s">
        <v>1940</v>
      </c>
      <c r="C3389" s="7" t="s">
        <v>4</v>
      </c>
      <c r="K3389" s="7" t="s">
        <v>3356</v>
      </c>
      <c r="L3389" s="9">
        <v>44996</v>
      </c>
      <c r="M3389" s="13">
        <v>0.24532407407407408</v>
      </c>
      <c r="N3389" s="14">
        <v>202000330212474</v>
      </c>
      <c r="P3389" t="str">
        <f t="shared" si="52"/>
        <v/>
      </c>
    </row>
    <row r="3390" spans="1:16" ht="16" x14ac:dyDescent="0.2">
      <c r="A3390" s="8" t="s">
        <v>2849</v>
      </c>
      <c r="C3390" s="7" t="s">
        <v>2</v>
      </c>
      <c r="D3390" s="7" t="s">
        <v>3391</v>
      </c>
      <c r="E3390" s="7" t="str">
        <f>IF(OR(D3390="", D3390="___"),"", LEFT(D3390,FIND(" &gt;",D3390)-1))</f>
        <v>Failure</v>
      </c>
      <c r="F3390" s="7" t="str">
        <f>IF(OR(E3390="Success",E3390="Qualified Success"),"Current",IF(E3390="Failure",IF(RIGHT(D3390,6)="Future","Future",IF(RIGHT(D3390,10)="Irrelevant","Irrelevant","Current")),""))</f>
        <v>Current</v>
      </c>
      <c r="G3390" s="7" t="str">
        <f>IF(OR(ISBLANK(D3390),D3390="Unclassifiable &gt;"),"",IF(ISNUMBER(SEARCH("Utterance",D3390)),"Utterance",IF(ISNUMBER(SEARCH("Response",D3390)),"Response",IF(ISNUMBER(SEARCH("Interaction",D3390)),"Interaction",IF(ISNUMBER(SEARCH("System",D3390)),"System","")))))</f>
        <v>Utterance</v>
      </c>
      <c r="H3390" s="7" t="str">
        <f>IF(G3390="Utterance", IF(ISNUMBER(SEARCH("Unrecognized",D3390)), "Unrecognized", IF(ISNUMBER(SEARCH("Mismatched",D3390)), "Mismatched", IF(ISNUMBER(SEARCH("False Positive",D3390)), "False Positive", "Irrelevant"))), "")</f>
        <v>Mismatched</v>
      </c>
      <c r="J3390" s="7" t="s">
        <v>3741</v>
      </c>
      <c r="K3390" s="7" t="s">
        <v>3356</v>
      </c>
      <c r="L3390" s="9">
        <v>44996</v>
      </c>
      <c r="M3390" s="13">
        <v>0.24577546296296296</v>
      </c>
      <c r="N3390" s="14">
        <v>202000330212474</v>
      </c>
      <c r="O3390" s="7">
        <f>IF(LEN(TRIM($A3390))=0,0,LEN($A3390)-LEN(SUBSTITUTE($A3390," ",""))+1)</f>
        <v>3</v>
      </c>
      <c r="P3390">
        <f t="shared" si="52"/>
        <v>705</v>
      </c>
    </row>
    <row r="3391" spans="1:16" ht="64" x14ac:dyDescent="0.2">
      <c r="A3391" s="8" t="s">
        <v>1940</v>
      </c>
      <c r="C3391" s="7" t="s">
        <v>4</v>
      </c>
      <c r="K3391" s="7" t="s">
        <v>3356</v>
      </c>
      <c r="L3391" s="9">
        <v>44996</v>
      </c>
      <c r="M3391" s="13">
        <v>0.24577546296296296</v>
      </c>
      <c r="N3391" s="14">
        <v>202000330212474</v>
      </c>
      <c r="P3391" t="str">
        <f t="shared" si="52"/>
        <v/>
      </c>
    </row>
    <row r="3392" spans="1:16" ht="16" x14ac:dyDescent="0.2">
      <c r="A3392" s="8" t="s">
        <v>204</v>
      </c>
      <c r="C3392" s="7" t="s">
        <v>2</v>
      </c>
      <c r="D3392" s="7" t="s">
        <v>3400</v>
      </c>
      <c r="E3392" s="7" t="str">
        <f>IF(OR(D3392="", D3392="___"),"", LEFT(D3392,FIND(" &gt;",D3392)-1))</f>
        <v>Failure</v>
      </c>
      <c r="F3392" s="7" t="str">
        <f>IF(OR(E3392="Success",E3392="Qualified Success"),"Current",IF(E3392="Failure",IF(RIGHT(D3392,6)="Future","Future",IF(RIGHT(D3392,10)="Irrelevant","Irrelevant","Current")),""))</f>
        <v>Current</v>
      </c>
      <c r="G3392" s="7" t="str">
        <f>IF(OR(ISBLANK(D3392),D3392="Unclassifiable &gt;"),"",IF(ISNUMBER(SEARCH("Utterance",D3392)),"Utterance",IF(ISNUMBER(SEARCH("Response",D3392)),"Response",IF(ISNUMBER(SEARCH("Interaction",D3392)),"Interaction",IF(ISNUMBER(SEARCH("System",D3392)),"System","")))))</f>
        <v>Interaction</v>
      </c>
      <c r="H3392" s="7" t="str">
        <f>IF(G3392="Utterance", IF(ISNUMBER(SEARCH("Unrecognized",D3392)), "Unrecognized", IF(ISNUMBER(SEARCH("Mismatched",D3392)), "Mismatched", IF(ISNUMBER(SEARCH("False Positive",D3392)), "False Positive", "Irrelevant"))), "")</f>
        <v/>
      </c>
      <c r="J3392" s="7" t="s">
        <v>3741</v>
      </c>
      <c r="K3392" s="7" t="s">
        <v>3356</v>
      </c>
      <c r="L3392" s="9">
        <v>44996</v>
      </c>
      <c r="M3392" s="13">
        <v>0.24611111111111109</v>
      </c>
      <c r="N3392" s="14">
        <v>202000330212474</v>
      </c>
      <c r="O3392" s="7">
        <f>IF(LEN(TRIM($A3392))=0,0,LEN($A3392)-LEN(SUBSTITUTE($A3392," ",""))+1)</f>
        <v>3</v>
      </c>
      <c r="P3392">
        <f t="shared" si="52"/>
        <v>412</v>
      </c>
    </row>
    <row r="3393" spans="1:16" ht="80" x14ac:dyDescent="0.2">
      <c r="A3393" s="8" t="s">
        <v>144</v>
      </c>
      <c r="C3393" s="7" t="s">
        <v>4</v>
      </c>
      <c r="K3393" s="7" t="s">
        <v>3356</v>
      </c>
      <c r="L3393" s="9">
        <v>44996</v>
      </c>
      <c r="M3393" s="13">
        <v>0.24611111111111109</v>
      </c>
      <c r="N3393" s="14">
        <v>202000330212474</v>
      </c>
      <c r="P3393" t="str">
        <f t="shared" si="52"/>
        <v/>
      </c>
    </row>
    <row r="3394" spans="1:16" ht="16" x14ac:dyDescent="0.2">
      <c r="A3394" s="8" t="s">
        <v>2850</v>
      </c>
      <c r="C3394" s="7" t="s">
        <v>2</v>
      </c>
      <c r="D3394" s="7" t="s">
        <v>3391</v>
      </c>
      <c r="E3394" s="7" t="str">
        <f>IF(OR(D3394="", D3394="___"),"", LEFT(D3394,FIND(" &gt;",D3394)-1))</f>
        <v>Failure</v>
      </c>
      <c r="F3394" s="7" t="str">
        <f>IF(OR(E3394="Success",E3394="Qualified Success"),"Current",IF(E3394="Failure",IF(RIGHT(D3394,6)="Future","Future",IF(RIGHT(D3394,10)="Irrelevant","Irrelevant","Current")),""))</f>
        <v>Current</v>
      </c>
      <c r="G3394" s="7" t="str">
        <f>IF(OR(ISBLANK(D3394),D3394="Unclassifiable &gt;"),"",IF(ISNUMBER(SEARCH("Utterance",D3394)),"Utterance",IF(ISNUMBER(SEARCH("Response",D3394)),"Response",IF(ISNUMBER(SEARCH("Interaction",D3394)),"Interaction",IF(ISNUMBER(SEARCH("System",D3394)),"System","")))))</f>
        <v>Utterance</v>
      </c>
      <c r="H3394" s="7" t="str">
        <f>IF(G3394="Utterance", IF(ISNUMBER(SEARCH("Unrecognized",D3394)), "Unrecognized", IF(ISNUMBER(SEARCH("Mismatched",D3394)), "Mismatched", IF(ISNUMBER(SEARCH("False Positive",D3394)), "False Positive", "Irrelevant"))), "")</f>
        <v>Mismatched</v>
      </c>
      <c r="J3394" s="7" t="s">
        <v>3741</v>
      </c>
      <c r="K3394" s="7" t="s">
        <v>3356</v>
      </c>
      <c r="L3394" s="9">
        <v>44996</v>
      </c>
      <c r="M3394" s="13">
        <v>0.24637731481481481</v>
      </c>
      <c r="N3394" s="14">
        <v>202000330212474</v>
      </c>
      <c r="O3394" s="7">
        <f>IF(LEN(TRIM($A3394))=0,0,LEN($A3394)-LEN(SUBSTITUTE($A3394," ",""))+1)</f>
        <v>2</v>
      </c>
      <c r="P3394">
        <f t="shared" si="52"/>
        <v>705</v>
      </c>
    </row>
    <row r="3395" spans="1:16" ht="64" x14ac:dyDescent="0.2">
      <c r="A3395" s="8" t="s">
        <v>254</v>
      </c>
      <c r="C3395" s="7" t="s">
        <v>4</v>
      </c>
      <c r="K3395" s="7" t="s">
        <v>3356</v>
      </c>
      <c r="L3395" s="9">
        <v>44996</v>
      </c>
      <c r="M3395" s="13">
        <v>0.24637731481481481</v>
      </c>
      <c r="N3395" s="14">
        <v>202000330212474</v>
      </c>
      <c r="P3395" t="str">
        <f t="shared" ref="P3395:P3458" si="53">IF(D3395="", "", COUNTIF($D$1:$D$12000, D3395))</f>
        <v/>
      </c>
    </row>
    <row r="3396" spans="1:16" ht="16" x14ac:dyDescent="0.2">
      <c r="A3396" s="8" t="s">
        <v>259</v>
      </c>
      <c r="B3396" s="7" t="s">
        <v>3487</v>
      </c>
      <c r="C3396" s="7" t="s">
        <v>2</v>
      </c>
      <c r="D3396" s="7" t="s">
        <v>3389</v>
      </c>
      <c r="E3396" s="7" t="str">
        <f>IF(OR(D3396="", D3396="___"),"", LEFT(D3396,FIND(" &gt;",D3396)-1))</f>
        <v>Success</v>
      </c>
      <c r="F3396" s="7" t="str">
        <f>IF(OR(E3396="Success",E3396="Qualified Success"),"Current",IF(E3396="Failure",IF(RIGHT(D3396,6)="Future","Future",IF(RIGHT(D3396,10)="Irrelevant","Irrelevant","Current")),""))</f>
        <v>Current</v>
      </c>
      <c r="G3396" s="7" t="str">
        <f>IF(OR(ISBLANK(D3396),D3396="Unclassifiable &gt;"),"",IF(ISNUMBER(SEARCH("Utterance",D3396)),"Utterance",IF(ISNUMBER(SEARCH("Response",D3396)),"Response",IF(ISNUMBER(SEARCH("Interaction",D3396)),"Interaction",IF(ISNUMBER(SEARCH("System",D3396)),"System","")))))</f>
        <v/>
      </c>
      <c r="H3396" s="7" t="str">
        <f>IF(G3396="Utterance", IF(ISNUMBER(SEARCH("Unrecognized",D3396)), "Unrecognized", IF(ISNUMBER(SEARCH("Mismatched",D3396)), "Mismatched", IF(ISNUMBER(SEARCH("False Positive",D3396)), "False Positive", "Irrelevant"))), "")</f>
        <v/>
      </c>
      <c r="J3396" s="7" t="s">
        <v>3743</v>
      </c>
      <c r="K3396" s="7" t="s">
        <v>3356</v>
      </c>
      <c r="L3396" s="9">
        <v>44996</v>
      </c>
      <c r="M3396" s="13">
        <v>0.29334490740740743</v>
      </c>
      <c r="N3396" s="14">
        <v>513002384422312</v>
      </c>
      <c r="O3396" s="7">
        <f>IF(LEN(TRIM($A3396))=0,0,LEN($A3396)-LEN(SUBSTITUTE($A3396," ",""))+1)</f>
        <v>4</v>
      </c>
      <c r="P3396">
        <f t="shared" si="53"/>
        <v>3411</v>
      </c>
    </row>
    <row r="3397" spans="1:16" ht="224" x14ac:dyDescent="0.2">
      <c r="A3397" s="8" t="s">
        <v>3593</v>
      </c>
      <c r="C3397" s="7" t="s">
        <v>4</v>
      </c>
      <c r="K3397" s="7" t="s">
        <v>3356</v>
      </c>
      <c r="L3397" s="9">
        <v>44996</v>
      </c>
      <c r="M3397" s="13">
        <v>0.29358796296296297</v>
      </c>
      <c r="N3397" s="14">
        <v>513002384422312</v>
      </c>
      <c r="P3397" t="str">
        <f t="shared" si="53"/>
        <v/>
      </c>
    </row>
    <row r="3398" spans="1:16" ht="16" x14ac:dyDescent="0.2">
      <c r="A3398" s="8" t="s">
        <v>260</v>
      </c>
      <c r="C3398" s="7" t="s">
        <v>2</v>
      </c>
      <c r="D3398" s="7" t="s">
        <v>3389</v>
      </c>
      <c r="E3398" s="7" t="str">
        <f>IF(OR(D3398="", D3398="___"),"", LEFT(D3398,FIND(" &gt;",D3398)-1))</f>
        <v>Success</v>
      </c>
      <c r="F3398" s="7" t="str">
        <f>IF(OR(E3398="Success",E3398="Qualified Success"),"Current",IF(E3398="Failure",IF(RIGHT(D3398,6)="Future","Future",IF(RIGHT(D3398,10)="Irrelevant","Irrelevant","Current")),""))</f>
        <v>Current</v>
      </c>
      <c r="G3398" s="7" t="str">
        <f>IF(OR(ISBLANK(D3398),D3398="Unclassifiable &gt;"),"",IF(ISNUMBER(SEARCH("Utterance",D3398)),"Utterance",IF(ISNUMBER(SEARCH("Response",D3398)),"Response",IF(ISNUMBER(SEARCH("Interaction",D3398)),"Interaction",IF(ISNUMBER(SEARCH("System",D3398)),"System","")))))</f>
        <v/>
      </c>
      <c r="H3398" s="7" t="str">
        <f>IF(G3398="Utterance", IF(ISNUMBER(SEARCH("Unrecognized",D3398)), "Unrecognized", IF(ISNUMBER(SEARCH("Mismatched",D3398)), "Mismatched", IF(ISNUMBER(SEARCH("False Positive",D3398)), "False Positive", "Irrelevant"))), "")</f>
        <v/>
      </c>
      <c r="J3398" s="7" t="s">
        <v>3743</v>
      </c>
      <c r="K3398" s="7" t="s">
        <v>3356</v>
      </c>
      <c r="L3398" s="9">
        <v>44996</v>
      </c>
      <c r="M3398" s="13">
        <v>0.29387731481481483</v>
      </c>
      <c r="N3398" s="14">
        <v>513002384422312</v>
      </c>
      <c r="O3398" s="7">
        <f>IF(LEN(TRIM($A3398))=0,0,LEN($A3398)-LEN(SUBSTITUTE($A3398," ",""))+1)</f>
        <v>6</v>
      </c>
      <c r="P3398">
        <f t="shared" si="53"/>
        <v>3411</v>
      </c>
    </row>
    <row r="3399" spans="1:16" ht="48" x14ac:dyDescent="0.2">
      <c r="A3399" s="8" t="s">
        <v>261</v>
      </c>
      <c r="C3399" s="7" t="s">
        <v>4</v>
      </c>
      <c r="K3399" s="7" t="s">
        <v>3356</v>
      </c>
      <c r="L3399" s="9">
        <v>44996</v>
      </c>
      <c r="M3399" s="13">
        <v>0.29387731481481483</v>
      </c>
      <c r="N3399" s="14">
        <v>513002384422312</v>
      </c>
      <c r="P3399" t="str">
        <f t="shared" si="53"/>
        <v/>
      </c>
    </row>
    <row r="3400" spans="1:16" x14ac:dyDescent="0.2">
      <c r="A3400" s="10">
        <v>45196</v>
      </c>
      <c r="C3400" s="7" t="s">
        <v>2</v>
      </c>
      <c r="D3400" s="7" t="s">
        <v>3389</v>
      </c>
      <c r="E3400" s="7" t="str">
        <f>IF(OR(D3400="", D3400="___"),"", LEFT(D3400,FIND(" &gt;",D3400)-1))</f>
        <v>Success</v>
      </c>
      <c r="F3400" s="7" t="str">
        <f>IF(OR(E3400="Success",E3400="Qualified Success"),"Current",IF(E3400="Failure",IF(RIGHT(D3400,6)="Future","Future",IF(RIGHT(D3400,10)="Irrelevant","Irrelevant","Current")),""))</f>
        <v>Current</v>
      </c>
      <c r="G3400" s="7" t="str">
        <f>IF(OR(ISBLANK(D3400),D3400="Unclassifiable &gt;"),"",IF(ISNUMBER(SEARCH("Utterance",D3400)),"Utterance",IF(ISNUMBER(SEARCH("Response",D3400)),"Response",IF(ISNUMBER(SEARCH("Interaction",D3400)),"Interaction",IF(ISNUMBER(SEARCH("System",D3400)),"System","")))))</f>
        <v/>
      </c>
      <c r="H3400" s="7" t="str">
        <f>IF(G3400="Utterance", IF(ISNUMBER(SEARCH("Unrecognized",D3400)), "Unrecognized", IF(ISNUMBER(SEARCH("Mismatched",D3400)), "Mismatched", IF(ISNUMBER(SEARCH("False Positive",D3400)), "False Positive", "Irrelevant"))), "")</f>
        <v/>
      </c>
      <c r="J3400" s="7" t="s">
        <v>3743</v>
      </c>
      <c r="K3400" s="7" t="s">
        <v>3356</v>
      </c>
      <c r="L3400" s="9">
        <v>44996</v>
      </c>
      <c r="M3400" s="13">
        <v>0.29405092592592591</v>
      </c>
      <c r="N3400" s="14">
        <v>513002384422312</v>
      </c>
      <c r="O3400" s="7">
        <f>IF(LEN(TRIM($A3400))=0,0,LEN($A3400)-LEN(SUBSTITUTE($A3400," ",""))+1)</f>
        <v>1</v>
      </c>
      <c r="P3400">
        <f t="shared" si="53"/>
        <v>3411</v>
      </c>
    </row>
    <row r="3401" spans="1:16" ht="224" x14ac:dyDescent="0.2">
      <c r="A3401" s="8" t="s">
        <v>3106</v>
      </c>
      <c r="C3401" s="7" t="s">
        <v>4</v>
      </c>
      <c r="K3401" s="7" t="s">
        <v>3356</v>
      </c>
      <c r="L3401" s="9">
        <v>44996</v>
      </c>
      <c r="M3401" s="13">
        <v>0.2940740740740741</v>
      </c>
      <c r="N3401" s="14">
        <v>513002384422312</v>
      </c>
      <c r="P3401" t="str">
        <f t="shared" si="53"/>
        <v/>
      </c>
    </row>
    <row r="3402" spans="1:16" ht="16" x14ac:dyDescent="0.2">
      <c r="A3402" s="8" t="s">
        <v>3107</v>
      </c>
      <c r="C3402" s="7" t="s">
        <v>2</v>
      </c>
      <c r="D3402" s="7" t="s">
        <v>3405</v>
      </c>
      <c r="E3402" s="7" t="str">
        <f>IF(OR(D3402="", D3402="___"),"", LEFT(D3402,FIND(" &gt;",D3402)-1))</f>
        <v>Failure</v>
      </c>
      <c r="F3402" s="7" t="str">
        <f>IF(OR(E3402="Success",E3402="Qualified Success"),"Current",IF(E3402="Failure",IF(RIGHT(D3402,6)="Future","Future",IF(RIGHT(D3402,10)="Irrelevant","Irrelevant","Current")),""))</f>
        <v>Current</v>
      </c>
      <c r="G3402" s="7" t="str">
        <f>IF(OR(ISBLANK(D3402),D3402="Unclassifiable &gt;"),"",IF(ISNUMBER(SEARCH("Utterance",D3402)),"Utterance",IF(ISNUMBER(SEARCH("Response",D3402)),"Response",IF(ISNUMBER(SEARCH("Interaction",D3402)),"Interaction",IF(ISNUMBER(SEARCH("System",D3402)),"System","")))))</f>
        <v>System</v>
      </c>
      <c r="H3402" s="7" t="str">
        <f>IF(G3402="Utterance", IF(ISNUMBER(SEARCH("Unrecognized",D3402)), "Unrecognized", IF(ISNUMBER(SEARCH("Mismatched",D3402)), "Mismatched", IF(ISNUMBER(SEARCH("False Positive",D3402)), "False Positive", "Irrelevant"))), "")</f>
        <v/>
      </c>
      <c r="I3402" s="7" t="s">
        <v>152</v>
      </c>
      <c r="J3402" s="7" t="s">
        <v>213</v>
      </c>
      <c r="K3402" s="7" t="s">
        <v>3356</v>
      </c>
      <c r="L3402" s="9">
        <v>44996</v>
      </c>
      <c r="M3402" s="13">
        <v>0.29424768518518518</v>
      </c>
      <c r="N3402" s="14">
        <v>513002384422312</v>
      </c>
      <c r="O3402" s="7">
        <f>IF(LEN(TRIM($A3402))=0,0,LEN($A3402)-LEN(SUBSTITUTE($A3402," ",""))+1)</f>
        <v>5</v>
      </c>
      <c r="P3402">
        <f t="shared" si="53"/>
        <v>168</v>
      </c>
    </row>
    <row r="3403" spans="1:16" ht="16" x14ac:dyDescent="0.2">
      <c r="A3403" s="8" t="s">
        <v>152</v>
      </c>
      <c r="C3403" s="7" t="s">
        <v>4</v>
      </c>
      <c r="K3403" s="7" t="s">
        <v>3356</v>
      </c>
      <c r="L3403" s="9">
        <v>44996</v>
      </c>
      <c r="M3403" s="13">
        <v>0.29424768518518518</v>
      </c>
      <c r="N3403" s="14">
        <v>513002384422312</v>
      </c>
      <c r="P3403" t="str">
        <f t="shared" si="53"/>
        <v/>
      </c>
    </row>
    <row r="3404" spans="1:16" ht="16" x14ac:dyDescent="0.2">
      <c r="A3404" s="8" t="s">
        <v>2760</v>
      </c>
      <c r="C3404" s="7" t="s">
        <v>2</v>
      </c>
      <c r="D3404" s="7" t="s">
        <v>3405</v>
      </c>
      <c r="E3404" s="7" t="str">
        <f>IF(OR(D3404="", D3404="___"),"", LEFT(D3404,FIND(" &gt;",D3404)-1))</f>
        <v>Failure</v>
      </c>
      <c r="F3404" s="7" t="str">
        <f>IF(OR(E3404="Success",E3404="Qualified Success"),"Current",IF(E3404="Failure",IF(RIGHT(D3404,6)="Future","Future",IF(RIGHT(D3404,10)="Irrelevant","Irrelevant","Current")),""))</f>
        <v>Current</v>
      </c>
      <c r="G3404" s="7" t="str">
        <f>IF(OR(ISBLANK(D3404),D3404="Unclassifiable &gt;"),"",IF(ISNUMBER(SEARCH("Utterance",D3404)),"Utterance",IF(ISNUMBER(SEARCH("Response",D3404)),"Response",IF(ISNUMBER(SEARCH("Interaction",D3404)),"Interaction",IF(ISNUMBER(SEARCH("System",D3404)),"System","")))))</f>
        <v>System</v>
      </c>
      <c r="H3404" s="7" t="str">
        <f>IF(G3404="Utterance", IF(ISNUMBER(SEARCH("Unrecognized",D3404)), "Unrecognized", IF(ISNUMBER(SEARCH("Mismatched",D3404)), "Mismatched", IF(ISNUMBER(SEARCH("False Positive",D3404)), "False Positive", "Irrelevant"))), "")</f>
        <v/>
      </c>
      <c r="I3404" s="7" t="s">
        <v>152</v>
      </c>
      <c r="J3404" s="7" t="s">
        <v>3741</v>
      </c>
      <c r="K3404" s="7" t="s">
        <v>3356</v>
      </c>
      <c r="L3404" s="9">
        <v>44996</v>
      </c>
      <c r="M3404" s="13">
        <v>0.29465277777777776</v>
      </c>
      <c r="N3404" s="14">
        <v>513002384422312</v>
      </c>
      <c r="O3404" s="7">
        <f>IF(LEN(TRIM($A3404))=0,0,LEN($A3404)-LEN(SUBSTITUTE($A3404," ",""))+1)</f>
        <v>1</v>
      </c>
      <c r="P3404">
        <f t="shared" si="53"/>
        <v>168</v>
      </c>
    </row>
    <row r="3405" spans="1:16" ht="16" x14ac:dyDescent="0.2">
      <c r="A3405" s="8" t="s">
        <v>152</v>
      </c>
      <c r="C3405" s="7" t="s">
        <v>4</v>
      </c>
      <c r="K3405" s="7" t="s">
        <v>3356</v>
      </c>
      <c r="L3405" s="9">
        <v>44996</v>
      </c>
      <c r="M3405" s="13">
        <v>0.29465277777777776</v>
      </c>
      <c r="N3405" s="14">
        <v>513002384422312</v>
      </c>
      <c r="P3405" t="str">
        <f t="shared" si="53"/>
        <v/>
      </c>
    </row>
    <row r="3406" spans="1:16" ht="16" x14ac:dyDescent="0.2">
      <c r="A3406" s="8" t="s">
        <v>3108</v>
      </c>
      <c r="C3406" s="7" t="s">
        <v>2</v>
      </c>
      <c r="D3406" s="7" t="s">
        <v>3405</v>
      </c>
      <c r="E3406" s="7" t="str">
        <f>IF(OR(D3406="", D3406="___"),"", LEFT(D3406,FIND(" &gt;",D3406)-1))</f>
        <v>Failure</v>
      </c>
      <c r="F3406" s="7" t="str">
        <f>IF(OR(E3406="Success",E3406="Qualified Success"),"Current",IF(E3406="Failure",IF(RIGHT(D3406,6)="Future","Future",IF(RIGHT(D3406,10)="Irrelevant","Irrelevant","Current")),""))</f>
        <v>Current</v>
      </c>
      <c r="G3406" s="7" t="str">
        <f>IF(OR(ISBLANK(D3406),D3406="Unclassifiable &gt;"),"",IF(ISNUMBER(SEARCH("Utterance",D3406)),"Utterance",IF(ISNUMBER(SEARCH("Response",D3406)),"Response",IF(ISNUMBER(SEARCH("Interaction",D3406)),"Interaction",IF(ISNUMBER(SEARCH("System",D3406)),"System","")))))</f>
        <v>System</v>
      </c>
      <c r="H3406" s="7" t="str">
        <f>IF(G3406="Utterance", IF(ISNUMBER(SEARCH("Unrecognized",D3406)), "Unrecognized", IF(ISNUMBER(SEARCH("Mismatched",D3406)), "Mismatched", IF(ISNUMBER(SEARCH("False Positive",D3406)), "False Positive", "Irrelevant"))), "")</f>
        <v/>
      </c>
      <c r="I3406" s="7" t="s">
        <v>152</v>
      </c>
      <c r="J3406" s="7" t="s">
        <v>3741</v>
      </c>
      <c r="K3406" s="7" t="s">
        <v>3356</v>
      </c>
      <c r="L3406" s="9">
        <v>44996</v>
      </c>
      <c r="M3406" s="13">
        <v>0.29475694444444445</v>
      </c>
      <c r="N3406" s="14">
        <v>513002384422312</v>
      </c>
      <c r="O3406" s="7">
        <f>IF(LEN(TRIM($A3406))=0,0,LEN($A3406)-LEN(SUBSTITUTE($A3406," ",""))+1)</f>
        <v>3</v>
      </c>
      <c r="P3406">
        <f t="shared" si="53"/>
        <v>168</v>
      </c>
    </row>
    <row r="3407" spans="1:16" ht="16" x14ac:dyDescent="0.2">
      <c r="A3407" s="8" t="s">
        <v>152</v>
      </c>
      <c r="C3407" s="7" t="s">
        <v>4</v>
      </c>
      <c r="K3407" s="7" t="s">
        <v>3356</v>
      </c>
      <c r="L3407" s="9">
        <v>44996</v>
      </c>
      <c r="M3407" s="13">
        <v>0.29475694444444445</v>
      </c>
      <c r="N3407" s="14">
        <v>513002384422312</v>
      </c>
      <c r="P3407" t="str">
        <f t="shared" si="53"/>
        <v/>
      </c>
    </row>
    <row r="3408" spans="1:16" ht="16" x14ac:dyDescent="0.2">
      <c r="A3408" s="8" t="s">
        <v>3109</v>
      </c>
      <c r="C3408" s="7" t="s">
        <v>2</v>
      </c>
      <c r="D3408" s="7" t="s">
        <v>3405</v>
      </c>
      <c r="E3408" s="7" t="str">
        <f>IF(OR(D3408="", D3408="___"),"", LEFT(D3408,FIND(" &gt;",D3408)-1))</f>
        <v>Failure</v>
      </c>
      <c r="F3408" s="7" t="str">
        <f>IF(OR(E3408="Success",E3408="Qualified Success"),"Current",IF(E3408="Failure",IF(RIGHT(D3408,6)="Future","Future",IF(RIGHT(D3408,10)="Irrelevant","Irrelevant","Current")),""))</f>
        <v>Current</v>
      </c>
      <c r="G3408" s="7" t="str">
        <f>IF(OR(ISBLANK(D3408),D3408="Unclassifiable &gt;"),"",IF(ISNUMBER(SEARCH("Utterance",D3408)),"Utterance",IF(ISNUMBER(SEARCH("Response",D3408)),"Response",IF(ISNUMBER(SEARCH("Interaction",D3408)),"Interaction",IF(ISNUMBER(SEARCH("System",D3408)),"System","")))))</f>
        <v>System</v>
      </c>
      <c r="H3408" s="7" t="str">
        <f>IF(G3408="Utterance", IF(ISNUMBER(SEARCH("Unrecognized",D3408)), "Unrecognized", IF(ISNUMBER(SEARCH("Mismatched",D3408)), "Mismatched", IF(ISNUMBER(SEARCH("False Positive",D3408)), "False Positive", "Irrelevant"))), "")</f>
        <v/>
      </c>
      <c r="I3408" s="7" t="s">
        <v>152</v>
      </c>
      <c r="J3408" s="7" t="s">
        <v>3741</v>
      </c>
      <c r="K3408" s="7" t="s">
        <v>3356</v>
      </c>
      <c r="L3408" s="9">
        <v>44996</v>
      </c>
      <c r="M3408" s="13">
        <v>0.29499999999999998</v>
      </c>
      <c r="N3408" s="14">
        <v>513002384422312</v>
      </c>
      <c r="O3408" s="7">
        <f>IF(LEN(TRIM($A3408))=0,0,LEN($A3408)-LEN(SUBSTITUTE($A3408," ",""))+1)</f>
        <v>2</v>
      </c>
      <c r="P3408">
        <f t="shared" si="53"/>
        <v>168</v>
      </c>
    </row>
    <row r="3409" spans="1:16" ht="16" x14ac:dyDescent="0.2">
      <c r="A3409" s="8" t="s">
        <v>152</v>
      </c>
      <c r="C3409" s="7" t="s">
        <v>4</v>
      </c>
      <c r="K3409" s="7" t="s">
        <v>3356</v>
      </c>
      <c r="L3409" s="9">
        <v>44996</v>
      </c>
      <c r="M3409" s="13">
        <v>0.29499999999999998</v>
      </c>
      <c r="N3409" s="14">
        <v>513002384422312</v>
      </c>
      <c r="P3409" t="str">
        <f t="shared" si="53"/>
        <v/>
      </c>
    </row>
    <row r="3410" spans="1:16" ht="16" x14ac:dyDescent="0.2">
      <c r="A3410" s="8" t="s">
        <v>3349</v>
      </c>
      <c r="C3410" s="7" t="s">
        <v>2</v>
      </c>
      <c r="D3410" s="7" t="s">
        <v>3400</v>
      </c>
      <c r="E3410" s="7" t="str">
        <f>IF(OR(D3410="", D3410="___"),"", LEFT(D3410,FIND(" &gt;",D3410)-1))</f>
        <v>Failure</v>
      </c>
      <c r="F3410" s="7" t="str">
        <f>IF(OR(E3410="Success",E3410="Qualified Success"),"Current",IF(E3410="Failure",IF(RIGHT(D3410,6)="Future","Future",IF(RIGHT(D3410,10)="Irrelevant","Irrelevant","Current")),""))</f>
        <v>Current</v>
      </c>
      <c r="G3410" s="7" t="str">
        <f>IF(OR(ISBLANK(D3410),D3410="Unclassifiable &gt;"),"",IF(ISNUMBER(SEARCH("Utterance",D3410)),"Utterance",IF(ISNUMBER(SEARCH("Response",D3410)),"Response",IF(ISNUMBER(SEARCH("Interaction",D3410)),"Interaction",IF(ISNUMBER(SEARCH("System",D3410)),"System","")))))</f>
        <v>Interaction</v>
      </c>
      <c r="H3410" s="7" t="str">
        <f>IF(G3410="Utterance", IF(ISNUMBER(SEARCH("Unrecognized",D3410)), "Unrecognized", IF(ISNUMBER(SEARCH("Mismatched",D3410)), "Mismatched", IF(ISNUMBER(SEARCH("False Positive",D3410)), "False Positive", "Irrelevant"))), "")</f>
        <v/>
      </c>
      <c r="J3410" s="7" t="s">
        <v>3745</v>
      </c>
      <c r="K3410" s="7" t="s">
        <v>3356</v>
      </c>
      <c r="L3410" s="9">
        <v>44996</v>
      </c>
      <c r="M3410" s="13">
        <v>0.30225694444444445</v>
      </c>
      <c r="N3410" s="14">
        <v>513003533538115</v>
      </c>
      <c r="O3410" s="7">
        <f>IF(LEN(TRIM($A3410))=0,0,LEN($A3410)-LEN(SUBSTITUTE($A3410," ",""))+1)</f>
        <v>23</v>
      </c>
      <c r="P3410">
        <f t="shared" si="53"/>
        <v>412</v>
      </c>
    </row>
    <row r="3411" spans="1:16" ht="128" x14ac:dyDescent="0.2">
      <c r="A3411" s="8" t="s">
        <v>384</v>
      </c>
      <c r="C3411" s="7" t="s">
        <v>4</v>
      </c>
      <c r="K3411" s="7" t="s">
        <v>3356</v>
      </c>
      <c r="L3411" s="9">
        <v>44996</v>
      </c>
      <c r="M3411" s="13">
        <v>0.30228009259259259</v>
      </c>
      <c r="N3411" s="14">
        <v>513003533538115</v>
      </c>
      <c r="P3411" t="str">
        <f t="shared" si="53"/>
        <v/>
      </c>
    </row>
    <row r="3412" spans="1:16" ht="16" x14ac:dyDescent="0.2">
      <c r="A3412" s="8" t="s">
        <v>3110</v>
      </c>
      <c r="C3412" s="7" t="s">
        <v>2</v>
      </c>
      <c r="D3412" s="7" t="s">
        <v>3405</v>
      </c>
      <c r="E3412" s="7" t="str">
        <f>IF(OR(D3412="", D3412="___"),"", LEFT(D3412,FIND(" &gt;",D3412)-1))</f>
        <v>Failure</v>
      </c>
      <c r="F3412" s="7" t="str">
        <f>IF(OR(E3412="Success",E3412="Qualified Success"),"Current",IF(E3412="Failure",IF(RIGHT(D3412,6)="Future","Future",IF(RIGHT(D3412,10)="Irrelevant","Irrelevant","Current")),""))</f>
        <v>Current</v>
      </c>
      <c r="G3412" s="7" t="str">
        <f>IF(OR(ISBLANK(D3412),D3412="Unclassifiable &gt;"),"",IF(ISNUMBER(SEARCH("Utterance",D3412)),"Utterance",IF(ISNUMBER(SEARCH("Response",D3412)),"Response",IF(ISNUMBER(SEARCH("Interaction",D3412)),"Interaction",IF(ISNUMBER(SEARCH("System",D3412)),"System","")))))</f>
        <v>System</v>
      </c>
      <c r="H3412" s="7" t="str">
        <f>IF(G3412="Utterance", IF(ISNUMBER(SEARCH("Unrecognized",D3412)), "Unrecognized", IF(ISNUMBER(SEARCH("Mismatched",D3412)), "Mismatched", IF(ISNUMBER(SEARCH("False Positive",D3412)), "False Positive", "Irrelevant"))), "")</f>
        <v/>
      </c>
      <c r="I3412" s="7" t="s">
        <v>152</v>
      </c>
      <c r="J3412" s="7" t="s">
        <v>3741</v>
      </c>
      <c r="K3412" s="7" t="s">
        <v>3356</v>
      </c>
      <c r="L3412" s="9">
        <v>44996</v>
      </c>
      <c r="M3412" s="13">
        <v>0.30309027777777781</v>
      </c>
      <c r="N3412" s="14">
        <v>513002384422312</v>
      </c>
      <c r="O3412" s="7">
        <f>IF(LEN(TRIM($A3412))=0,0,LEN($A3412)-LEN(SUBSTITUTE($A3412," ",""))+1)</f>
        <v>2</v>
      </c>
      <c r="P3412">
        <f t="shared" si="53"/>
        <v>168</v>
      </c>
    </row>
    <row r="3413" spans="1:16" ht="16" x14ac:dyDescent="0.2">
      <c r="A3413" s="8" t="s">
        <v>152</v>
      </c>
      <c r="C3413" s="7" t="s">
        <v>4</v>
      </c>
      <c r="K3413" s="7" t="s">
        <v>3356</v>
      </c>
      <c r="L3413" s="9">
        <v>44996</v>
      </c>
      <c r="M3413" s="13">
        <v>0.30309027777777781</v>
      </c>
      <c r="N3413" s="14">
        <v>513002384422312</v>
      </c>
      <c r="P3413" t="str">
        <f t="shared" si="53"/>
        <v/>
      </c>
    </row>
    <row r="3414" spans="1:16" ht="16" x14ac:dyDescent="0.2">
      <c r="A3414" s="8" t="s">
        <v>322</v>
      </c>
      <c r="B3414" s="7" t="s">
        <v>3487</v>
      </c>
      <c r="C3414" s="7" t="s">
        <v>2</v>
      </c>
      <c r="D3414" s="7" t="s">
        <v>3405</v>
      </c>
      <c r="E3414" s="7" t="str">
        <f>IF(OR(D3414="", D3414="___"),"", LEFT(D3414,FIND(" &gt;",D3414)-1))</f>
        <v>Failure</v>
      </c>
      <c r="F3414" s="7" t="str">
        <f>IF(OR(E3414="Success",E3414="Qualified Success"),"Current",IF(E3414="Failure",IF(RIGHT(D3414,6)="Future","Future",IF(RIGHT(D3414,10)="Irrelevant","Irrelevant","Current")),""))</f>
        <v>Current</v>
      </c>
      <c r="G3414" s="7" t="str">
        <f>IF(OR(ISBLANK(D3414),D3414="Unclassifiable &gt;"),"",IF(ISNUMBER(SEARCH("Utterance",D3414)),"Utterance",IF(ISNUMBER(SEARCH("Response",D3414)),"Response",IF(ISNUMBER(SEARCH("Interaction",D3414)),"Interaction",IF(ISNUMBER(SEARCH("System",D3414)),"System","")))))</f>
        <v>System</v>
      </c>
      <c r="H3414" s="7" t="str">
        <f>IF(G3414="Utterance", IF(ISNUMBER(SEARCH("Unrecognized",D3414)), "Unrecognized", IF(ISNUMBER(SEARCH("Mismatched",D3414)), "Mismatched", IF(ISNUMBER(SEARCH("False Positive",D3414)), "False Positive", "Irrelevant"))), "")</f>
        <v/>
      </c>
      <c r="I3414" s="7" t="s">
        <v>152</v>
      </c>
      <c r="J3414" s="7" t="s">
        <v>3758</v>
      </c>
      <c r="K3414" s="7" t="s">
        <v>3356</v>
      </c>
      <c r="L3414" s="9">
        <v>44996</v>
      </c>
      <c r="M3414" s="13">
        <v>0.30319444444444443</v>
      </c>
      <c r="N3414" s="14">
        <v>513002384422312</v>
      </c>
      <c r="O3414" s="7">
        <f>IF(LEN(TRIM($A3414))=0,0,LEN($A3414)-LEN(SUBSTITUTE($A3414," ",""))+1)</f>
        <v>4</v>
      </c>
      <c r="P3414">
        <f t="shared" si="53"/>
        <v>168</v>
      </c>
    </row>
    <row r="3415" spans="1:16" ht="16" x14ac:dyDescent="0.2">
      <c r="A3415" s="8" t="s">
        <v>152</v>
      </c>
      <c r="C3415" s="7" t="s">
        <v>4</v>
      </c>
      <c r="K3415" s="7" t="s">
        <v>3356</v>
      </c>
      <c r="L3415" s="9">
        <v>44996</v>
      </c>
      <c r="M3415" s="13">
        <v>0.30319444444444443</v>
      </c>
      <c r="N3415" s="14">
        <v>513002384422312</v>
      </c>
      <c r="P3415" t="str">
        <f t="shared" si="53"/>
        <v/>
      </c>
    </row>
    <row r="3416" spans="1:16" ht="16" x14ac:dyDescent="0.2">
      <c r="A3416" s="8" t="s">
        <v>9</v>
      </c>
      <c r="B3416" s="7" t="s">
        <v>3487</v>
      </c>
      <c r="C3416" s="7" t="s">
        <v>2</v>
      </c>
      <c r="D3416" s="7" t="s">
        <v>3405</v>
      </c>
      <c r="E3416" s="7" t="str">
        <f>IF(OR(D3416="", D3416="___"),"", LEFT(D3416,FIND(" &gt;",D3416)-1))</f>
        <v>Failure</v>
      </c>
      <c r="F3416" s="7" t="str">
        <f>IF(OR(E3416="Success",E3416="Qualified Success"),"Current",IF(E3416="Failure",IF(RIGHT(D3416,6)="Future","Future",IF(RIGHT(D3416,10)="Irrelevant","Irrelevant","Current")),""))</f>
        <v>Current</v>
      </c>
      <c r="G3416" s="7" t="str">
        <f>IF(OR(ISBLANK(D3416),D3416="Unclassifiable &gt;"),"",IF(ISNUMBER(SEARCH("Utterance",D3416)),"Utterance",IF(ISNUMBER(SEARCH("Response",D3416)),"Response",IF(ISNUMBER(SEARCH("Interaction",D3416)),"Interaction",IF(ISNUMBER(SEARCH("System",D3416)),"System","")))))</f>
        <v>System</v>
      </c>
      <c r="H3416" s="7" t="str">
        <f>IF(G3416="Utterance", IF(ISNUMBER(SEARCH("Unrecognized",D3416)), "Unrecognized", IF(ISNUMBER(SEARCH("Mismatched",D3416)), "Mismatched", IF(ISNUMBER(SEARCH("False Positive",D3416)), "False Positive", "Irrelevant"))), "")</f>
        <v/>
      </c>
      <c r="I3416" s="7" t="s">
        <v>152</v>
      </c>
      <c r="J3416" s="7" t="s">
        <v>3445</v>
      </c>
      <c r="K3416" s="7" t="s">
        <v>3356</v>
      </c>
      <c r="L3416" s="9">
        <v>44996</v>
      </c>
      <c r="M3416" s="13">
        <v>0.30329861111111112</v>
      </c>
      <c r="N3416" s="14">
        <v>513002384422312</v>
      </c>
      <c r="O3416" s="7">
        <f>IF(LEN(TRIM($A3416))=0,0,LEN($A3416)-LEN(SUBSTITUTE($A3416," ",""))+1)</f>
        <v>6</v>
      </c>
      <c r="P3416">
        <f t="shared" si="53"/>
        <v>168</v>
      </c>
    </row>
    <row r="3417" spans="1:16" ht="16" x14ac:dyDescent="0.2">
      <c r="A3417" s="8" t="s">
        <v>152</v>
      </c>
      <c r="C3417" s="7" t="s">
        <v>4</v>
      </c>
      <c r="K3417" s="7" t="s">
        <v>3356</v>
      </c>
      <c r="L3417" s="9">
        <v>44996</v>
      </c>
      <c r="M3417" s="13">
        <v>0.30329861111111112</v>
      </c>
      <c r="N3417" s="14">
        <v>513002384422312</v>
      </c>
      <c r="P3417" t="str">
        <f t="shared" si="53"/>
        <v/>
      </c>
    </row>
    <row r="3418" spans="1:16" ht="16" x14ac:dyDescent="0.2">
      <c r="A3418" s="8" t="s">
        <v>3350</v>
      </c>
      <c r="C3418" s="7" t="s">
        <v>2</v>
      </c>
      <c r="D3418" s="7" t="s">
        <v>3391</v>
      </c>
      <c r="E3418" s="7" t="str">
        <f>IF(OR(D3418="", D3418="___"),"", LEFT(D3418,FIND(" &gt;",D3418)-1))</f>
        <v>Failure</v>
      </c>
      <c r="F3418" s="7" t="str">
        <f>IF(OR(E3418="Success",E3418="Qualified Success"),"Current",IF(E3418="Failure",IF(RIGHT(D3418,6)="Future","Future",IF(RIGHT(D3418,10)="Irrelevant","Irrelevant","Current")),""))</f>
        <v>Current</v>
      </c>
      <c r="G3418" s="7" t="str">
        <f>IF(OR(ISBLANK(D3418),D3418="Unclassifiable &gt;"),"",IF(ISNUMBER(SEARCH("Utterance",D3418)),"Utterance",IF(ISNUMBER(SEARCH("Response",D3418)),"Response",IF(ISNUMBER(SEARCH("Interaction",D3418)),"Interaction",IF(ISNUMBER(SEARCH("System",D3418)),"System","")))))</f>
        <v>Utterance</v>
      </c>
      <c r="H3418" s="7" t="str">
        <f>IF(G3418="Utterance", IF(ISNUMBER(SEARCH("Unrecognized",D3418)), "Unrecognized", IF(ISNUMBER(SEARCH("Mismatched",D3418)), "Mismatched", IF(ISNUMBER(SEARCH("False Positive",D3418)), "False Positive", "Irrelevant"))), "")</f>
        <v>Mismatched</v>
      </c>
      <c r="J3418" s="7" t="s">
        <v>3431</v>
      </c>
      <c r="K3418" s="7" t="s">
        <v>3356</v>
      </c>
      <c r="L3418" s="9">
        <v>44996</v>
      </c>
      <c r="M3418" s="13">
        <v>0.30457175925925922</v>
      </c>
      <c r="N3418" s="14">
        <v>513003533538115</v>
      </c>
      <c r="O3418" s="7">
        <f>IF(LEN(TRIM($A3418))=0,0,LEN($A3418)-LEN(SUBSTITUTE($A3418," ",""))+1)</f>
        <v>4</v>
      </c>
      <c r="P3418">
        <f t="shared" si="53"/>
        <v>705</v>
      </c>
    </row>
    <row r="3419" spans="1:16" ht="64" x14ac:dyDescent="0.2">
      <c r="A3419" s="8" t="s">
        <v>254</v>
      </c>
      <c r="C3419" s="7" t="s">
        <v>4</v>
      </c>
      <c r="K3419" s="7" t="s">
        <v>3356</v>
      </c>
      <c r="L3419" s="9">
        <v>44996</v>
      </c>
      <c r="M3419" s="13">
        <v>0.30457175925925922</v>
      </c>
      <c r="N3419" s="14">
        <v>513003533538115</v>
      </c>
      <c r="P3419" t="str">
        <f t="shared" si="53"/>
        <v/>
      </c>
    </row>
    <row r="3420" spans="1:16" ht="16" x14ac:dyDescent="0.2">
      <c r="A3420" s="8" t="s">
        <v>402</v>
      </c>
      <c r="C3420" s="7" t="s">
        <v>2</v>
      </c>
      <c r="D3420" s="7" t="s">
        <v>3389</v>
      </c>
      <c r="E3420" s="7" t="str">
        <f>IF(OR(D3420="", D3420="___"),"", LEFT(D3420,FIND(" &gt;",D3420)-1))</f>
        <v>Success</v>
      </c>
      <c r="F3420" s="7" t="str">
        <f>IF(OR(E3420="Success",E3420="Qualified Success"),"Current",IF(E3420="Failure",IF(RIGHT(D3420,6)="Future","Future",IF(RIGHT(D3420,10)="Irrelevant","Irrelevant","Current")),""))</f>
        <v>Current</v>
      </c>
      <c r="G3420" s="7" t="str">
        <f>IF(OR(ISBLANK(D3420),D3420="Unclassifiable &gt;"),"",IF(ISNUMBER(SEARCH("Utterance",D3420)),"Utterance",IF(ISNUMBER(SEARCH("Response",D3420)),"Response",IF(ISNUMBER(SEARCH("Interaction",D3420)),"Interaction",IF(ISNUMBER(SEARCH("System",D3420)),"System","")))))</f>
        <v/>
      </c>
      <c r="H3420" s="7" t="str">
        <f>IF(G3420="Utterance", IF(ISNUMBER(SEARCH("Unrecognized",D3420)), "Unrecognized", IF(ISNUMBER(SEARCH("Mismatched",D3420)), "Mismatched", IF(ISNUMBER(SEARCH("False Positive",D3420)), "False Positive", "Irrelevant"))), "")</f>
        <v/>
      </c>
      <c r="J3420" s="7" t="s">
        <v>3741</v>
      </c>
      <c r="K3420" s="7" t="s">
        <v>3356</v>
      </c>
      <c r="L3420" s="9">
        <v>44996</v>
      </c>
      <c r="M3420" s="13">
        <v>0.3283449074074074</v>
      </c>
      <c r="N3420" s="14">
        <v>204440003508946</v>
      </c>
      <c r="O3420" s="7">
        <f>IF(LEN(TRIM($A3420))=0,0,LEN($A3420)-LEN(SUBSTITUTE($A3420," ",""))+1)</f>
        <v>6</v>
      </c>
      <c r="P3420">
        <f t="shared" si="53"/>
        <v>3411</v>
      </c>
    </row>
    <row r="3421" spans="1:16" ht="16" x14ac:dyDescent="0.2">
      <c r="A3421" s="8" t="s">
        <v>2204</v>
      </c>
      <c r="C3421" s="7" t="s">
        <v>2</v>
      </c>
      <c r="D3421" s="7" t="s">
        <v>3389</v>
      </c>
      <c r="E3421" s="7" t="str">
        <f>IF(OR(D3421="", D3421="___"),"", LEFT(D3421,FIND(" &gt;",D3421)-1))</f>
        <v>Success</v>
      </c>
      <c r="F3421" s="7" t="str">
        <f>IF(OR(E3421="Success",E3421="Qualified Success"),"Current",IF(E3421="Failure",IF(RIGHT(D3421,6)="Future","Future",IF(RIGHT(D3421,10)="Irrelevant","Irrelevant","Current")),""))</f>
        <v>Current</v>
      </c>
      <c r="G3421" s="7" t="str">
        <f>IF(OR(ISBLANK(D3421),D3421="Unclassifiable &gt;"),"",IF(ISNUMBER(SEARCH("Utterance",D3421)),"Utterance",IF(ISNUMBER(SEARCH("Response",D3421)),"Response",IF(ISNUMBER(SEARCH("Interaction",D3421)),"Interaction",IF(ISNUMBER(SEARCH("System",D3421)),"System","")))))</f>
        <v/>
      </c>
      <c r="H3421" s="7" t="str">
        <f>IF(G3421="Utterance", IF(ISNUMBER(SEARCH("Unrecognized",D3421)), "Unrecognized", IF(ISNUMBER(SEARCH("Mismatched",D3421)), "Mismatched", IF(ISNUMBER(SEARCH("False Positive",D3421)), "False Positive", "Irrelevant"))), "")</f>
        <v/>
      </c>
      <c r="J3421" s="7" t="s">
        <v>3741</v>
      </c>
      <c r="K3421" s="7" t="s">
        <v>3356</v>
      </c>
      <c r="L3421" s="9">
        <v>44996</v>
      </c>
      <c r="M3421" s="13">
        <v>0.32842592592592595</v>
      </c>
      <c r="N3421" s="14">
        <v>204440003497585</v>
      </c>
      <c r="O3421" s="7">
        <f>IF(LEN(TRIM($A3421))=0,0,LEN($A3421)-LEN(SUBSTITUTE($A3421," ",""))+1)</f>
        <v>6</v>
      </c>
      <c r="P3421">
        <f t="shared" si="53"/>
        <v>3411</v>
      </c>
    </row>
    <row r="3422" spans="1:16" ht="64" x14ac:dyDescent="0.2">
      <c r="A3422" s="8" t="s">
        <v>1849</v>
      </c>
      <c r="C3422" s="7" t="s">
        <v>4</v>
      </c>
      <c r="K3422" s="7" t="s">
        <v>3356</v>
      </c>
      <c r="L3422" s="9">
        <v>44996</v>
      </c>
      <c r="M3422" s="13">
        <v>0.32842592592592595</v>
      </c>
      <c r="N3422" s="14">
        <v>204440003497585</v>
      </c>
      <c r="P3422" t="str">
        <f t="shared" si="53"/>
        <v/>
      </c>
    </row>
    <row r="3423" spans="1:16" ht="144" x14ac:dyDescent="0.2">
      <c r="A3423" s="8" t="s">
        <v>250</v>
      </c>
      <c r="C3423" s="7" t="s">
        <v>4</v>
      </c>
      <c r="K3423" s="7" t="s">
        <v>3356</v>
      </c>
      <c r="L3423" s="9">
        <v>44996</v>
      </c>
      <c r="M3423" s="13">
        <v>0.32861111111111113</v>
      </c>
      <c r="N3423" s="14">
        <v>204440003508946</v>
      </c>
      <c r="P3423" t="str">
        <f t="shared" si="53"/>
        <v/>
      </c>
    </row>
    <row r="3424" spans="1:16" ht="16" x14ac:dyDescent="0.2">
      <c r="A3424" s="8" t="s">
        <v>2891</v>
      </c>
      <c r="C3424" s="7" t="s">
        <v>2</v>
      </c>
      <c r="D3424" s="7" t="s">
        <v>3389</v>
      </c>
      <c r="E3424" s="7" t="str">
        <f>IF(OR(D3424="", D3424="___"),"", LEFT(D3424,FIND(" &gt;",D3424)-1))</f>
        <v>Success</v>
      </c>
      <c r="F3424" s="7" t="str">
        <f>IF(OR(E3424="Success",E3424="Qualified Success"),"Current",IF(E3424="Failure",IF(RIGHT(D3424,6)="Future","Future",IF(RIGHT(D3424,10)="Irrelevant","Irrelevant","Current")),""))</f>
        <v>Current</v>
      </c>
      <c r="G3424" s="7" t="str">
        <f>IF(OR(ISBLANK(D3424),D3424="Unclassifiable &gt;"),"",IF(ISNUMBER(SEARCH("Utterance",D3424)),"Utterance",IF(ISNUMBER(SEARCH("Response",D3424)),"Response",IF(ISNUMBER(SEARCH("Interaction",D3424)),"Interaction",IF(ISNUMBER(SEARCH("System",D3424)),"System","")))))</f>
        <v/>
      </c>
      <c r="H3424" s="7" t="str">
        <f>IF(G3424="Utterance", IF(ISNUMBER(SEARCH("Unrecognized",D3424)), "Unrecognized", IF(ISNUMBER(SEARCH("Mismatched",D3424)), "Mismatched", IF(ISNUMBER(SEARCH("False Positive",D3424)), "False Positive", "Irrelevant"))), "")</f>
        <v/>
      </c>
      <c r="J3424" s="7" t="s">
        <v>3428</v>
      </c>
      <c r="K3424" s="7" t="s">
        <v>3356</v>
      </c>
      <c r="L3424" s="9">
        <v>44996</v>
      </c>
      <c r="M3424" s="13">
        <v>0.32921296296296299</v>
      </c>
      <c r="N3424" s="14">
        <v>202000407995227</v>
      </c>
      <c r="O3424" s="7">
        <f>IF(LEN(TRIM($A3424))=0,0,LEN($A3424)-LEN(SUBSTITUTE($A3424," ",""))+1)</f>
        <v>5</v>
      </c>
      <c r="P3424">
        <f t="shared" si="53"/>
        <v>3411</v>
      </c>
    </row>
    <row r="3425" spans="1:16" ht="64" x14ac:dyDescent="0.2">
      <c r="A3425" s="8" t="s">
        <v>254</v>
      </c>
      <c r="C3425" s="7" t="s">
        <v>4</v>
      </c>
      <c r="K3425" s="7" t="s">
        <v>3356</v>
      </c>
      <c r="L3425" s="9">
        <v>44996</v>
      </c>
      <c r="M3425" s="13">
        <v>0.32921296296296299</v>
      </c>
      <c r="N3425" s="14">
        <v>202000407995227</v>
      </c>
      <c r="P3425" t="str">
        <f t="shared" si="53"/>
        <v/>
      </c>
    </row>
    <row r="3426" spans="1:16" ht="16" x14ac:dyDescent="0.2">
      <c r="A3426" s="8" t="s">
        <v>1324</v>
      </c>
      <c r="C3426" s="7" t="s">
        <v>2</v>
      </c>
      <c r="D3426" s="7" t="s">
        <v>3411</v>
      </c>
      <c r="E3426" s="7" t="str">
        <f>IF(OR(D3426="", D3426="___"),"", LEFT(D3426,FIND(" &gt;",D3426)-1))</f>
        <v>Qualified Success</v>
      </c>
      <c r="F3426" s="7" t="str">
        <f>IF(OR(E3426="Success",E3426="Qualified Success"),"Current",IF(E3426="Failure",IF(RIGHT(D3426,6)="Future","Future",IF(RIGHT(D3426,10)="Irrelevant","Irrelevant","Current")),""))</f>
        <v>Current</v>
      </c>
      <c r="G3426" s="7" t="str">
        <f>IF(OR(ISBLANK(D3426),D3426="Unclassifiable &gt;"),"",IF(ISNUMBER(SEARCH("Utterance",D3426)),"Utterance",IF(ISNUMBER(SEARCH("Response",D3426)),"Response",IF(ISNUMBER(SEARCH("Interaction",D3426)),"Interaction",IF(ISNUMBER(SEARCH("System",D3426)),"System","")))))</f>
        <v>Response</v>
      </c>
      <c r="H3426" s="7" t="str">
        <f>IF(G3426="Utterance", IF(ISNUMBER(SEARCH("Unrecognized",D3426)), "Unrecognized", IF(ISNUMBER(SEARCH("Mismatched",D3426)), "Mismatched", IF(ISNUMBER(SEARCH("False Positive",D3426)), "False Positive", "Irrelevant"))), "")</f>
        <v/>
      </c>
      <c r="J3426" s="7" t="s">
        <v>213</v>
      </c>
      <c r="K3426" s="7" t="s">
        <v>3356</v>
      </c>
      <c r="L3426" s="9">
        <v>44996</v>
      </c>
      <c r="M3426" s="13">
        <v>0.32936342592592593</v>
      </c>
      <c r="N3426" s="14">
        <v>202000407995227</v>
      </c>
      <c r="O3426" s="7">
        <f>IF(LEN(TRIM($A3426))=0,0,LEN($A3426)-LEN(SUBSTITUTE($A3426," ",""))+1)</f>
        <v>2</v>
      </c>
      <c r="P3426">
        <f t="shared" si="53"/>
        <v>201</v>
      </c>
    </row>
    <row r="3427" spans="1:16" ht="128" x14ac:dyDescent="0.2">
      <c r="A3427" s="8" t="s">
        <v>1862</v>
      </c>
      <c r="C3427" s="7" t="s">
        <v>4</v>
      </c>
      <c r="K3427" s="7" t="s">
        <v>3356</v>
      </c>
      <c r="L3427" s="9">
        <v>44996</v>
      </c>
      <c r="M3427" s="13">
        <v>0.32936342592592593</v>
      </c>
      <c r="N3427" s="14">
        <v>202000407995227</v>
      </c>
      <c r="P3427" t="str">
        <f t="shared" si="53"/>
        <v/>
      </c>
    </row>
    <row r="3428" spans="1:16" ht="16" x14ac:dyDescent="0.2">
      <c r="A3428" s="8" t="s">
        <v>158</v>
      </c>
      <c r="C3428" s="7" t="s">
        <v>2</v>
      </c>
      <c r="D3428" s="7" t="s">
        <v>3389</v>
      </c>
      <c r="E3428" s="7" t="str">
        <f>IF(OR(D3428="", D3428="___"),"", LEFT(D3428,FIND(" &gt;",D3428)-1))</f>
        <v>Success</v>
      </c>
      <c r="F3428" s="7" t="str">
        <f>IF(OR(E3428="Success",E3428="Qualified Success"),"Current",IF(E3428="Failure",IF(RIGHT(D3428,6)="Future","Future",IF(RIGHT(D3428,10)="Irrelevant","Irrelevant","Current")),""))</f>
        <v>Current</v>
      </c>
      <c r="G3428" s="7" t="str">
        <f>IF(OR(ISBLANK(D3428),D3428="Unclassifiable &gt;"),"",IF(ISNUMBER(SEARCH("Utterance",D3428)),"Utterance",IF(ISNUMBER(SEARCH("Response",D3428)),"Response",IF(ISNUMBER(SEARCH("Interaction",D3428)),"Interaction",IF(ISNUMBER(SEARCH("System",D3428)),"System","")))))</f>
        <v/>
      </c>
      <c r="H3428" s="7" t="str">
        <f>IF(G3428="Utterance", IF(ISNUMBER(SEARCH("Unrecognized",D3428)), "Unrecognized", IF(ISNUMBER(SEARCH("Mismatched",D3428)), "Mismatched", IF(ISNUMBER(SEARCH("False Positive",D3428)), "False Positive", "Irrelevant"))), "")</f>
        <v/>
      </c>
      <c r="J3428" s="7" t="s">
        <v>3744</v>
      </c>
      <c r="K3428" s="7" t="s">
        <v>3356</v>
      </c>
      <c r="L3428" s="9">
        <v>44996</v>
      </c>
      <c r="M3428" s="13">
        <v>0.33400462962962968</v>
      </c>
      <c r="N3428" s="14">
        <v>513002785826045</v>
      </c>
      <c r="O3428" s="7">
        <f>IF(LEN(TRIM($A3428))=0,0,LEN($A3428)-LEN(SUBSTITUTE($A3428," ",""))+1)</f>
        <v>4</v>
      </c>
      <c r="P3428">
        <f t="shared" si="53"/>
        <v>3411</v>
      </c>
    </row>
    <row r="3429" spans="1:16" ht="128" x14ac:dyDescent="0.2">
      <c r="A3429" s="8" t="s">
        <v>1839</v>
      </c>
      <c r="C3429" s="7" t="s">
        <v>4</v>
      </c>
      <c r="K3429" s="7" t="s">
        <v>3356</v>
      </c>
      <c r="L3429" s="9">
        <v>44996</v>
      </c>
      <c r="M3429" s="13">
        <v>0.33400462962962968</v>
      </c>
      <c r="N3429" s="14">
        <v>513002785826045</v>
      </c>
      <c r="P3429" t="str">
        <f t="shared" si="53"/>
        <v/>
      </c>
    </row>
    <row r="3430" spans="1:16" ht="16" x14ac:dyDescent="0.2">
      <c r="A3430" s="8" t="s">
        <v>1324</v>
      </c>
      <c r="C3430" s="7" t="s">
        <v>2</v>
      </c>
      <c r="D3430" s="7" t="s">
        <v>3411</v>
      </c>
      <c r="E3430" s="7" t="str">
        <f>IF(OR(D3430="", D3430="___"),"", LEFT(D3430,FIND(" &gt;",D3430)-1))</f>
        <v>Qualified Success</v>
      </c>
      <c r="F3430" s="7" t="str">
        <f>IF(OR(E3430="Success",E3430="Qualified Success"),"Current",IF(E3430="Failure",IF(RIGHT(D3430,6)="Future","Future",IF(RIGHT(D3430,10)="Irrelevant","Irrelevant","Current")),""))</f>
        <v>Current</v>
      </c>
      <c r="G3430" s="7" t="str">
        <f>IF(OR(ISBLANK(D3430),D3430="Unclassifiable &gt;"),"",IF(ISNUMBER(SEARCH("Utterance",D3430)),"Utterance",IF(ISNUMBER(SEARCH("Response",D3430)),"Response",IF(ISNUMBER(SEARCH("Interaction",D3430)),"Interaction",IF(ISNUMBER(SEARCH("System",D3430)),"System","")))))</f>
        <v>Response</v>
      </c>
      <c r="H3430" s="7" t="str">
        <f>IF(G3430="Utterance", IF(ISNUMBER(SEARCH("Unrecognized",D3430)), "Unrecognized", IF(ISNUMBER(SEARCH("Mismatched",D3430)), "Mismatched", IF(ISNUMBER(SEARCH("False Positive",D3430)), "False Positive", "Irrelevant"))), "")</f>
        <v/>
      </c>
      <c r="J3430" s="7" t="s">
        <v>213</v>
      </c>
      <c r="K3430" s="7" t="s">
        <v>3356</v>
      </c>
      <c r="L3430" s="9">
        <v>44996</v>
      </c>
      <c r="M3430" s="13">
        <v>0.33447916666666666</v>
      </c>
      <c r="N3430" s="14">
        <v>204440003487736</v>
      </c>
      <c r="O3430" s="7">
        <f>IF(LEN(TRIM($A3430))=0,0,LEN($A3430)-LEN(SUBSTITUTE($A3430," ",""))+1)</f>
        <v>2</v>
      </c>
      <c r="P3430">
        <f t="shared" si="53"/>
        <v>201</v>
      </c>
    </row>
    <row r="3431" spans="1:16" ht="128" x14ac:dyDescent="0.2">
      <c r="A3431" s="8" t="s">
        <v>1862</v>
      </c>
      <c r="C3431" s="7" t="s">
        <v>4</v>
      </c>
      <c r="K3431" s="7" t="s">
        <v>3356</v>
      </c>
      <c r="L3431" s="9">
        <v>44996</v>
      </c>
      <c r="M3431" s="13">
        <v>0.33447916666666666</v>
      </c>
      <c r="N3431" s="14">
        <v>204440003487736</v>
      </c>
      <c r="P3431" t="str">
        <f t="shared" si="53"/>
        <v/>
      </c>
    </row>
    <row r="3432" spans="1:16" ht="16" x14ac:dyDescent="0.2">
      <c r="A3432" s="8" t="s">
        <v>1894</v>
      </c>
      <c r="C3432" s="7" t="s">
        <v>2</v>
      </c>
      <c r="D3432" s="7" t="s">
        <v>3391</v>
      </c>
      <c r="E3432" s="7" t="str">
        <f>IF(OR(D3432="", D3432="___"),"", LEFT(D3432,FIND(" &gt;",D3432)-1))</f>
        <v>Failure</v>
      </c>
      <c r="F3432" s="7" t="str">
        <f>IF(OR(E3432="Success",E3432="Qualified Success"),"Current",IF(E3432="Failure",IF(RIGHT(D3432,6)="Future","Future",IF(RIGHT(D3432,10)="Irrelevant","Irrelevant","Current")),""))</f>
        <v>Current</v>
      </c>
      <c r="G3432" s="7" t="str">
        <f>IF(OR(ISBLANK(D3432),D3432="Unclassifiable &gt;"),"",IF(ISNUMBER(SEARCH("Utterance",D3432)),"Utterance",IF(ISNUMBER(SEARCH("Response",D3432)),"Response",IF(ISNUMBER(SEARCH("Interaction",D3432)),"Interaction",IF(ISNUMBER(SEARCH("System",D3432)),"System","")))))</f>
        <v>Utterance</v>
      </c>
      <c r="H3432" s="7" t="str">
        <f>IF(G3432="Utterance", IF(ISNUMBER(SEARCH("Unrecognized",D3432)), "Unrecognized", IF(ISNUMBER(SEARCH("Mismatched",D3432)), "Mismatched", IF(ISNUMBER(SEARCH("False Positive",D3432)), "False Positive", "Irrelevant"))), "")</f>
        <v>Mismatched</v>
      </c>
      <c r="J3432" s="7" t="s">
        <v>213</v>
      </c>
      <c r="K3432" s="7" t="s">
        <v>3356</v>
      </c>
      <c r="L3432" s="9">
        <v>44996</v>
      </c>
      <c r="M3432" s="13">
        <v>0.33469907407407407</v>
      </c>
      <c r="N3432" s="14">
        <v>204440003487736</v>
      </c>
      <c r="O3432" s="7">
        <f>IF(LEN(TRIM($A3432))=0,0,LEN($A3432)-LEN(SUBSTITUTE($A3432," ",""))+1)</f>
        <v>2</v>
      </c>
      <c r="P3432">
        <f t="shared" si="53"/>
        <v>705</v>
      </c>
    </row>
    <row r="3433" spans="1:16" ht="144" x14ac:dyDescent="0.2">
      <c r="A3433" s="8" t="s">
        <v>272</v>
      </c>
      <c r="C3433" s="7" t="s">
        <v>4</v>
      </c>
      <c r="K3433" s="7" t="s">
        <v>3356</v>
      </c>
      <c r="L3433" s="9">
        <v>44996</v>
      </c>
      <c r="M3433" s="13">
        <v>0.33473379629629635</v>
      </c>
      <c r="N3433" s="14">
        <v>204440003487736</v>
      </c>
      <c r="P3433" t="str">
        <f t="shared" si="53"/>
        <v/>
      </c>
    </row>
    <row r="3434" spans="1:16" ht="16" x14ac:dyDescent="0.2">
      <c r="A3434" s="8" t="s">
        <v>3114</v>
      </c>
      <c r="C3434" s="7" t="s">
        <v>2</v>
      </c>
      <c r="D3434" s="7" t="s">
        <v>3391</v>
      </c>
      <c r="E3434" s="7" t="str">
        <f>IF(OR(D3434="", D3434="___"),"", LEFT(D3434,FIND(" &gt;",D3434)-1))</f>
        <v>Failure</v>
      </c>
      <c r="F3434" s="7" t="str">
        <f>IF(OR(E3434="Success",E3434="Qualified Success"),"Current",IF(E3434="Failure",IF(RIGHT(D3434,6)="Future","Future",IF(RIGHT(D3434,10)="Irrelevant","Irrelevant","Current")),""))</f>
        <v>Current</v>
      </c>
      <c r="G3434" s="7" t="str">
        <f>IF(OR(ISBLANK(D3434),D3434="Unclassifiable &gt;"),"",IF(ISNUMBER(SEARCH("Utterance",D3434)),"Utterance",IF(ISNUMBER(SEARCH("Response",D3434)),"Response",IF(ISNUMBER(SEARCH("Interaction",D3434)),"Interaction",IF(ISNUMBER(SEARCH("System",D3434)),"System","")))))</f>
        <v>Utterance</v>
      </c>
      <c r="H3434" s="7" t="str">
        <f>IF(G3434="Utterance", IF(ISNUMBER(SEARCH("Unrecognized",D3434)), "Unrecognized", IF(ISNUMBER(SEARCH("Mismatched",D3434)), "Mismatched", IF(ISNUMBER(SEARCH("False Positive",D3434)), "False Positive", "Irrelevant"))), "")</f>
        <v>Mismatched</v>
      </c>
      <c r="J3434" s="7" t="s">
        <v>3742</v>
      </c>
      <c r="K3434" s="7" t="s">
        <v>3356</v>
      </c>
      <c r="L3434" s="9">
        <v>44996</v>
      </c>
      <c r="M3434" s="13">
        <v>0.34186342592592589</v>
      </c>
      <c r="N3434" s="14">
        <v>513002429343025</v>
      </c>
      <c r="O3434" s="7">
        <f>IF(LEN(TRIM($A3434))=0,0,LEN($A3434)-LEN(SUBSTITUTE($A3434," ",""))+1)</f>
        <v>21</v>
      </c>
      <c r="P3434">
        <f t="shared" si="53"/>
        <v>705</v>
      </c>
    </row>
    <row r="3435" spans="1:16" ht="80" x14ac:dyDescent="0.2">
      <c r="A3435" s="8" t="s">
        <v>763</v>
      </c>
      <c r="C3435" s="7" t="s">
        <v>4</v>
      </c>
      <c r="K3435" s="7" t="s">
        <v>3356</v>
      </c>
      <c r="L3435" s="9">
        <v>44996</v>
      </c>
      <c r="M3435" s="13">
        <v>0.34186342592592589</v>
      </c>
      <c r="N3435" s="14">
        <v>513002429343025</v>
      </c>
      <c r="P3435" t="str">
        <f t="shared" si="53"/>
        <v/>
      </c>
    </row>
    <row r="3436" spans="1:16" ht="16" x14ac:dyDescent="0.2">
      <c r="A3436" s="8" t="s">
        <v>2513</v>
      </c>
      <c r="C3436" s="7" t="s">
        <v>2</v>
      </c>
      <c r="D3436" s="7" t="s">
        <v>3391</v>
      </c>
      <c r="E3436" s="7" t="str">
        <f>IF(OR(D3436="", D3436="___"),"", LEFT(D3436,FIND(" &gt;",D3436)-1))</f>
        <v>Failure</v>
      </c>
      <c r="F3436" s="7" t="str">
        <f>IF(OR(E3436="Success",E3436="Qualified Success"),"Current",IF(E3436="Failure",IF(RIGHT(D3436,6)="Future","Future",IF(RIGHT(D3436,10)="Irrelevant","Irrelevant","Current")),""))</f>
        <v>Current</v>
      </c>
      <c r="G3436" s="7" t="str">
        <f>IF(OR(ISBLANK(D3436),D3436="Unclassifiable &gt;"),"",IF(ISNUMBER(SEARCH("Utterance",D3436)),"Utterance",IF(ISNUMBER(SEARCH("Response",D3436)),"Response",IF(ISNUMBER(SEARCH("Interaction",D3436)),"Interaction",IF(ISNUMBER(SEARCH("System",D3436)),"System","")))))</f>
        <v>Utterance</v>
      </c>
      <c r="H3436" s="7" t="str">
        <f>IF(G3436="Utterance", IF(ISNUMBER(SEARCH("Unrecognized",D3436)), "Unrecognized", IF(ISNUMBER(SEARCH("Mismatched",D3436)), "Mismatched", IF(ISNUMBER(SEARCH("False Positive",D3436)), "False Positive", "Irrelevant"))), "")</f>
        <v>Mismatched</v>
      </c>
      <c r="J3436" s="7" t="s">
        <v>3741</v>
      </c>
      <c r="K3436" s="7" t="s">
        <v>3356</v>
      </c>
      <c r="L3436" s="9">
        <v>44996</v>
      </c>
      <c r="M3436" s="13">
        <v>0.34612268518518513</v>
      </c>
      <c r="N3436" s="14">
        <v>204440003508946</v>
      </c>
      <c r="O3436" s="7">
        <f>IF(LEN(TRIM($A3436))=0,0,LEN($A3436)-LEN(SUBSTITUTE($A3436," ",""))+1)</f>
        <v>2</v>
      </c>
      <c r="P3436">
        <f t="shared" si="53"/>
        <v>705</v>
      </c>
    </row>
    <row r="3437" spans="1:16" ht="112" x14ac:dyDescent="0.2">
      <c r="A3437" s="8" t="s">
        <v>298</v>
      </c>
      <c r="C3437" s="7" t="s">
        <v>4</v>
      </c>
      <c r="K3437" s="7" t="s">
        <v>3356</v>
      </c>
      <c r="L3437" s="9">
        <v>44996</v>
      </c>
      <c r="M3437" s="13">
        <v>0.34612268518518513</v>
      </c>
      <c r="N3437" s="14">
        <v>204440003508946</v>
      </c>
      <c r="P3437" t="str">
        <f t="shared" si="53"/>
        <v/>
      </c>
    </row>
    <row r="3438" spans="1:16" ht="16" x14ac:dyDescent="0.2">
      <c r="A3438" s="8" t="s">
        <v>402</v>
      </c>
      <c r="C3438" s="7" t="s">
        <v>2</v>
      </c>
      <c r="D3438" s="7" t="s">
        <v>3389</v>
      </c>
      <c r="E3438" s="7" t="str">
        <f>IF(OR(D3438="", D3438="___"),"", LEFT(D3438,FIND(" &gt;",D3438)-1))</f>
        <v>Success</v>
      </c>
      <c r="F3438" s="7" t="str">
        <f>IF(OR(E3438="Success",E3438="Qualified Success"),"Current",IF(E3438="Failure",IF(RIGHT(D3438,6)="Future","Future",IF(RIGHT(D3438,10)="Irrelevant","Irrelevant","Current")),""))</f>
        <v>Current</v>
      </c>
      <c r="G3438" s="7" t="str">
        <f>IF(OR(ISBLANK(D3438),D3438="Unclassifiable &gt;"),"",IF(ISNUMBER(SEARCH("Utterance",D3438)),"Utterance",IF(ISNUMBER(SEARCH("Response",D3438)),"Response",IF(ISNUMBER(SEARCH("Interaction",D3438)),"Interaction",IF(ISNUMBER(SEARCH("System",D3438)),"System","")))))</f>
        <v/>
      </c>
      <c r="H3438" s="7" t="str">
        <f>IF(G3438="Utterance", IF(ISNUMBER(SEARCH("Unrecognized",D3438)), "Unrecognized", IF(ISNUMBER(SEARCH("Mismatched",D3438)), "Mismatched", IF(ISNUMBER(SEARCH("False Positive",D3438)), "False Positive", "Irrelevant"))), "")</f>
        <v/>
      </c>
      <c r="J3438" s="7" t="s">
        <v>3741</v>
      </c>
      <c r="K3438" s="7" t="s">
        <v>3356</v>
      </c>
      <c r="L3438" s="9">
        <v>44996</v>
      </c>
      <c r="M3438" s="13">
        <v>0.34625</v>
      </c>
      <c r="N3438" s="14">
        <v>204440003508946</v>
      </c>
      <c r="O3438" s="7">
        <f>IF(LEN(TRIM($A3438))=0,0,LEN($A3438)-LEN(SUBSTITUTE($A3438," ",""))+1)</f>
        <v>6</v>
      </c>
      <c r="P3438">
        <f t="shared" si="53"/>
        <v>3411</v>
      </c>
    </row>
    <row r="3439" spans="1:16" ht="144" x14ac:dyDescent="0.2">
      <c r="A3439" s="8" t="s">
        <v>250</v>
      </c>
      <c r="C3439" s="7" t="s">
        <v>4</v>
      </c>
      <c r="K3439" s="7" t="s">
        <v>3356</v>
      </c>
      <c r="L3439" s="9">
        <v>44996</v>
      </c>
      <c r="M3439" s="13">
        <v>0.34626157407407404</v>
      </c>
      <c r="N3439" s="14">
        <v>204440003508946</v>
      </c>
      <c r="P3439" t="str">
        <f t="shared" si="53"/>
        <v/>
      </c>
    </row>
    <row r="3440" spans="1:16" ht="16" x14ac:dyDescent="0.2">
      <c r="A3440" s="8" t="s">
        <v>158</v>
      </c>
      <c r="C3440" s="7" t="s">
        <v>2</v>
      </c>
      <c r="D3440" s="7" t="s">
        <v>3389</v>
      </c>
      <c r="E3440" s="7" t="str">
        <f>IF(OR(D3440="", D3440="___"),"", LEFT(D3440,FIND(" &gt;",D3440)-1))</f>
        <v>Success</v>
      </c>
      <c r="F3440" s="7" t="str">
        <f>IF(OR(E3440="Success",E3440="Qualified Success"),"Current",IF(E3440="Failure",IF(RIGHT(D3440,6)="Future","Future",IF(RIGHT(D3440,10)="Irrelevant","Irrelevant","Current")),""))</f>
        <v>Current</v>
      </c>
      <c r="G3440" s="7" t="str">
        <f>IF(OR(ISBLANK(D3440),D3440="Unclassifiable &gt;"),"",IF(ISNUMBER(SEARCH("Utterance",D3440)),"Utterance",IF(ISNUMBER(SEARCH("Response",D3440)),"Response",IF(ISNUMBER(SEARCH("Interaction",D3440)),"Interaction",IF(ISNUMBER(SEARCH("System",D3440)),"System","")))))</f>
        <v/>
      </c>
      <c r="H3440" s="7" t="str">
        <f>IF(G3440="Utterance", IF(ISNUMBER(SEARCH("Unrecognized",D3440)), "Unrecognized", IF(ISNUMBER(SEARCH("Mismatched",D3440)), "Mismatched", IF(ISNUMBER(SEARCH("False Positive",D3440)), "False Positive", "Irrelevant"))), "")</f>
        <v/>
      </c>
      <c r="J3440" s="7" t="s">
        <v>3744</v>
      </c>
      <c r="K3440" s="7" t="s">
        <v>3356</v>
      </c>
      <c r="L3440" s="9">
        <v>44996</v>
      </c>
      <c r="M3440" s="13">
        <v>0.34842592592592592</v>
      </c>
      <c r="N3440" s="14">
        <v>202000807698469</v>
      </c>
      <c r="O3440" s="7">
        <f>IF(LEN(TRIM($A3440))=0,0,LEN($A3440)-LEN(SUBSTITUTE($A3440," ",""))+1)</f>
        <v>4</v>
      </c>
      <c r="P3440">
        <f t="shared" si="53"/>
        <v>3411</v>
      </c>
    </row>
    <row r="3441" spans="1:16" ht="128" x14ac:dyDescent="0.2">
      <c r="A3441" s="8" t="s">
        <v>1839</v>
      </c>
      <c r="C3441" s="7" t="s">
        <v>4</v>
      </c>
      <c r="K3441" s="7" t="s">
        <v>3356</v>
      </c>
      <c r="L3441" s="9">
        <v>44996</v>
      </c>
      <c r="M3441" s="13">
        <v>0.34842592592592592</v>
      </c>
      <c r="N3441" s="14">
        <v>202000807698469</v>
      </c>
      <c r="P3441" t="str">
        <f t="shared" si="53"/>
        <v/>
      </c>
    </row>
    <row r="3442" spans="1:16" ht="16" x14ac:dyDescent="0.2">
      <c r="A3442" s="8" t="s">
        <v>2663</v>
      </c>
      <c r="C3442" s="7" t="s">
        <v>2</v>
      </c>
      <c r="D3442" s="7" t="s">
        <v>3389</v>
      </c>
      <c r="E3442" s="7" t="str">
        <f>IF(OR(D3442="", D3442="___"),"", LEFT(D3442,FIND(" &gt;",D3442)-1))</f>
        <v>Success</v>
      </c>
      <c r="F3442" s="7" t="str">
        <f>IF(OR(E3442="Success",E3442="Qualified Success"),"Current",IF(E3442="Failure",IF(RIGHT(D3442,6)="Future","Future",IF(RIGHT(D3442,10)="Irrelevant","Irrelevant","Current")),""))</f>
        <v>Current</v>
      </c>
      <c r="G3442" s="7" t="str">
        <f>IF(OR(ISBLANK(D3442),D3442="Unclassifiable &gt;"),"",IF(ISNUMBER(SEARCH("Utterance",D3442)),"Utterance",IF(ISNUMBER(SEARCH("Response",D3442)),"Response",IF(ISNUMBER(SEARCH("Interaction",D3442)),"Interaction",IF(ISNUMBER(SEARCH("System",D3442)),"System","")))))</f>
        <v/>
      </c>
      <c r="H3442" s="7" t="str">
        <f>IF(G3442="Utterance", IF(ISNUMBER(SEARCH("Unrecognized",D3442)), "Unrecognized", IF(ISNUMBER(SEARCH("Mismatched",D3442)), "Mismatched", IF(ISNUMBER(SEARCH("False Positive",D3442)), "False Positive", "Irrelevant"))), "")</f>
        <v/>
      </c>
      <c r="J3442" s="7" t="s">
        <v>3751</v>
      </c>
      <c r="K3442" s="7" t="s">
        <v>3356</v>
      </c>
      <c r="L3442" s="9">
        <v>44996</v>
      </c>
      <c r="M3442" s="13">
        <v>0.34920138888888891</v>
      </c>
      <c r="N3442" s="14">
        <v>204440003538939</v>
      </c>
      <c r="O3442" s="7">
        <f>IF(LEN(TRIM($A3442))=0,0,LEN($A3442)-LEN(SUBSTITUTE($A3442," ",""))+1)</f>
        <v>8</v>
      </c>
      <c r="P3442">
        <f t="shared" si="53"/>
        <v>3411</v>
      </c>
    </row>
    <row r="3443" spans="1:16" ht="224" x14ac:dyDescent="0.2">
      <c r="A3443" s="8" t="s">
        <v>1857</v>
      </c>
      <c r="C3443" s="7" t="s">
        <v>4</v>
      </c>
      <c r="K3443" s="7" t="s">
        <v>3356</v>
      </c>
      <c r="L3443" s="9">
        <v>44996</v>
      </c>
      <c r="M3443" s="13">
        <v>0.34920138888888891</v>
      </c>
      <c r="N3443" s="14">
        <v>204440003538939</v>
      </c>
      <c r="P3443" t="str">
        <f t="shared" si="53"/>
        <v/>
      </c>
    </row>
    <row r="3444" spans="1:16" ht="16" x14ac:dyDescent="0.2">
      <c r="A3444" s="8" t="s">
        <v>223</v>
      </c>
      <c r="B3444" s="7" t="s">
        <v>3487</v>
      </c>
      <c r="C3444" s="7" t="s">
        <v>2</v>
      </c>
      <c r="D3444" s="7" t="s">
        <v>3389</v>
      </c>
      <c r="E3444" s="7" t="str">
        <f>IF(OR(D3444="", D3444="___"),"", LEFT(D3444,FIND(" &gt;",D3444)-1))</f>
        <v>Success</v>
      </c>
      <c r="F3444" s="7" t="str">
        <f>IF(OR(E3444="Success",E3444="Qualified Success"),"Current",IF(E3444="Failure",IF(RIGHT(D3444,6)="Future","Future",IF(RIGHT(D3444,10)="Irrelevant","Irrelevant","Current")),""))</f>
        <v>Current</v>
      </c>
      <c r="G3444" s="7" t="str">
        <f>IF(OR(ISBLANK(D3444),D3444="Unclassifiable &gt;"),"",IF(ISNUMBER(SEARCH("Utterance",D3444)),"Utterance",IF(ISNUMBER(SEARCH("Response",D3444)),"Response",IF(ISNUMBER(SEARCH("Interaction",D3444)),"Interaction",IF(ISNUMBER(SEARCH("System",D3444)),"System","")))))</f>
        <v/>
      </c>
      <c r="H3444" s="7" t="str">
        <f>IF(G3444="Utterance", IF(ISNUMBER(SEARCH("Unrecognized",D3444)), "Unrecognized", IF(ISNUMBER(SEARCH("Mismatched",D3444)), "Mismatched", IF(ISNUMBER(SEARCH("False Positive",D3444)), "False Positive", "Irrelevant"))), "")</f>
        <v/>
      </c>
      <c r="J3444" s="7" t="s">
        <v>3744</v>
      </c>
      <c r="K3444" s="7" t="s">
        <v>3356</v>
      </c>
      <c r="L3444" s="9">
        <v>44996</v>
      </c>
      <c r="M3444" s="13">
        <v>0.34964120370370372</v>
      </c>
      <c r="N3444" s="14">
        <v>513002429343025</v>
      </c>
      <c r="O3444" s="7">
        <f>IF(LEN(TRIM($A3444))=0,0,LEN($A3444)-LEN(SUBSTITUTE($A3444," ",""))+1)</f>
        <v>3</v>
      </c>
      <c r="P3444">
        <f t="shared" si="53"/>
        <v>3411</v>
      </c>
    </row>
    <row r="3445" spans="1:16" ht="128" x14ac:dyDescent="0.2">
      <c r="A3445" s="8" t="s">
        <v>1839</v>
      </c>
      <c r="C3445" s="7" t="s">
        <v>4</v>
      </c>
      <c r="K3445" s="7" t="s">
        <v>3356</v>
      </c>
      <c r="L3445" s="9">
        <v>44996</v>
      </c>
      <c r="M3445" s="13">
        <v>0.34964120370370372</v>
      </c>
      <c r="N3445" s="14">
        <v>513002429343025</v>
      </c>
      <c r="P3445" t="str">
        <f t="shared" si="53"/>
        <v/>
      </c>
    </row>
    <row r="3446" spans="1:16" ht="16" x14ac:dyDescent="0.2">
      <c r="A3446" s="8" t="s">
        <v>2448</v>
      </c>
      <c r="C3446" s="7" t="s">
        <v>2</v>
      </c>
      <c r="D3446" s="7" t="s">
        <v>3389</v>
      </c>
      <c r="E3446" s="7" t="str">
        <f>IF(OR(D3446="", D3446="___"),"", LEFT(D3446,FIND(" &gt;",D3446)-1))</f>
        <v>Success</v>
      </c>
      <c r="F3446" s="7" t="str">
        <f>IF(OR(E3446="Success",E3446="Qualified Success"),"Current",IF(E3446="Failure",IF(RIGHT(D3446,6)="Future","Future",IF(RIGHT(D3446,10)="Irrelevant","Irrelevant","Current")),""))</f>
        <v>Current</v>
      </c>
      <c r="G3446" s="7" t="str">
        <f>IF(OR(ISBLANK(D3446),D3446="Unclassifiable &gt;"),"",IF(ISNUMBER(SEARCH("Utterance",D3446)),"Utterance",IF(ISNUMBER(SEARCH("Response",D3446)),"Response",IF(ISNUMBER(SEARCH("Interaction",D3446)),"Interaction",IF(ISNUMBER(SEARCH("System",D3446)),"System","")))))</f>
        <v/>
      </c>
      <c r="H3446" s="7" t="str">
        <f>IF(G3446="Utterance", IF(ISNUMBER(SEARCH("Unrecognized",D3446)), "Unrecognized", IF(ISNUMBER(SEARCH("Mismatched",D3446)), "Mismatched", IF(ISNUMBER(SEARCH("False Positive",D3446)), "False Positive", "Irrelevant"))), "")</f>
        <v/>
      </c>
      <c r="J3446" s="7" t="s">
        <v>3741</v>
      </c>
      <c r="K3446" s="7" t="s">
        <v>3356</v>
      </c>
      <c r="L3446" s="9">
        <v>44996</v>
      </c>
      <c r="M3446" s="13">
        <v>0.35371527777777773</v>
      </c>
      <c r="N3446" s="14">
        <v>204440003506574</v>
      </c>
      <c r="O3446" s="7">
        <f>IF(LEN(TRIM($A3446))=0,0,LEN($A3446)-LEN(SUBSTITUTE($A3446," ",""))+1)</f>
        <v>18</v>
      </c>
      <c r="P3446">
        <f t="shared" si="53"/>
        <v>3411</v>
      </c>
    </row>
    <row r="3447" spans="1:16" ht="176" x14ac:dyDescent="0.2">
      <c r="A3447" s="8" t="s">
        <v>417</v>
      </c>
      <c r="C3447" s="7" t="s">
        <v>4</v>
      </c>
      <c r="K3447" s="7" t="s">
        <v>3356</v>
      </c>
      <c r="L3447" s="9">
        <v>44996</v>
      </c>
      <c r="M3447" s="13">
        <v>0.35371527777777773</v>
      </c>
      <c r="N3447" s="14">
        <v>204440003506574</v>
      </c>
      <c r="P3447" t="str">
        <f t="shared" si="53"/>
        <v/>
      </c>
    </row>
    <row r="3448" spans="1:16" ht="16" x14ac:dyDescent="0.2">
      <c r="A3448" s="8" t="s">
        <v>158</v>
      </c>
      <c r="C3448" s="7" t="s">
        <v>2</v>
      </c>
      <c r="D3448" s="7" t="s">
        <v>3389</v>
      </c>
      <c r="E3448" s="7" t="str">
        <f>IF(OR(D3448="", D3448="___"),"", LEFT(D3448,FIND(" &gt;",D3448)-1))</f>
        <v>Success</v>
      </c>
      <c r="F3448" s="7" t="str">
        <f>IF(OR(E3448="Success",E3448="Qualified Success"),"Current",IF(E3448="Failure",IF(RIGHT(D3448,6)="Future","Future",IF(RIGHT(D3448,10)="Irrelevant","Irrelevant","Current")),""))</f>
        <v>Current</v>
      </c>
      <c r="G3448" s="7" t="str">
        <f>IF(OR(ISBLANK(D3448),D3448="Unclassifiable &gt;"),"",IF(ISNUMBER(SEARCH("Utterance",D3448)),"Utterance",IF(ISNUMBER(SEARCH("Response",D3448)),"Response",IF(ISNUMBER(SEARCH("Interaction",D3448)),"Interaction",IF(ISNUMBER(SEARCH("System",D3448)),"System","")))))</f>
        <v/>
      </c>
      <c r="H3448" s="7" t="str">
        <f>IF(G3448="Utterance", IF(ISNUMBER(SEARCH("Unrecognized",D3448)), "Unrecognized", IF(ISNUMBER(SEARCH("Mismatched",D3448)), "Mismatched", IF(ISNUMBER(SEARCH("False Positive",D3448)), "False Positive", "Irrelevant"))), "")</f>
        <v/>
      </c>
      <c r="J3448" s="7" t="s">
        <v>3744</v>
      </c>
      <c r="K3448" s="7" t="s">
        <v>3356</v>
      </c>
      <c r="L3448" s="9">
        <v>44996</v>
      </c>
      <c r="M3448" s="13">
        <v>0.35388888888888892</v>
      </c>
      <c r="N3448" s="14">
        <v>204440003494212</v>
      </c>
      <c r="O3448" s="7">
        <f>IF(LEN(TRIM($A3448))=0,0,LEN($A3448)-LEN(SUBSTITUTE($A3448," ",""))+1)</f>
        <v>4</v>
      </c>
      <c r="P3448">
        <f t="shared" si="53"/>
        <v>3411</v>
      </c>
    </row>
    <row r="3449" spans="1:16" ht="128" x14ac:dyDescent="0.2">
      <c r="A3449" s="8" t="s">
        <v>1839</v>
      </c>
      <c r="C3449" s="7" t="s">
        <v>4</v>
      </c>
      <c r="K3449" s="7" t="s">
        <v>3356</v>
      </c>
      <c r="L3449" s="9">
        <v>44996</v>
      </c>
      <c r="M3449" s="13">
        <v>0.35388888888888892</v>
      </c>
      <c r="N3449" s="14">
        <v>204440003494212</v>
      </c>
      <c r="P3449" t="str">
        <f t="shared" si="53"/>
        <v/>
      </c>
    </row>
    <row r="3450" spans="1:16" ht="16" x14ac:dyDescent="0.2">
      <c r="A3450" s="8" t="s">
        <v>2714</v>
      </c>
      <c r="C3450" s="7" t="s">
        <v>2</v>
      </c>
      <c r="D3450" s="7" t="s">
        <v>3391</v>
      </c>
      <c r="E3450" s="7" t="str">
        <f>IF(OR(D3450="", D3450="___"),"", LEFT(D3450,FIND(" &gt;",D3450)-1))</f>
        <v>Failure</v>
      </c>
      <c r="F3450" s="7" t="str">
        <f>IF(OR(E3450="Success",E3450="Qualified Success"),"Current",IF(E3450="Failure",IF(RIGHT(D3450,6)="Future","Future",IF(RIGHT(D3450,10)="Irrelevant","Irrelevant","Current")),""))</f>
        <v>Current</v>
      </c>
      <c r="G3450" s="7" t="str">
        <f>IF(OR(ISBLANK(D3450),D3450="Unclassifiable &gt;"),"",IF(ISNUMBER(SEARCH("Utterance",D3450)),"Utterance",IF(ISNUMBER(SEARCH("Response",D3450)),"Response",IF(ISNUMBER(SEARCH("Interaction",D3450)),"Interaction",IF(ISNUMBER(SEARCH("System",D3450)),"System","")))))</f>
        <v>Utterance</v>
      </c>
      <c r="H3450" s="7" t="str">
        <f>IF(G3450="Utterance", IF(ISNUMBER(SEARCH("Unrecognized",D3450)), "Unrecognized", IF(ISNUMBER(SEARCH("Mismatched",D3450)), "Mismatched", IF(ISNUMBER(SEARCH("False Positive",D3450)), "False Positive", "Irrelevant"))), "")</f>
        <v>Mismatched</v>
      </c>
      <c r="J3450" s="7" t="s">
        <v>3758</v>
      </c>
      <c r="K3450" s="7" t="s">
        <v>3356</v>
      </c>
      <c r="L3450" s="9">
        <v>44996</v>
      </c>
      <c r="M3450" s="13">
        <v>0.35932870370370368</v>
      </c>
      <c r="N3450" s="14">
        <v>204440003541174</v>
      </c>
      <c r="O3450" s="7">
        <f>IF(LEN(TRIM($A3450))=0,0,LEN($A3450)-LEN(SUBSTITUTE($A3450," ",""))+1)</f>
        <v>1</v>
      </c>
      <c r="P3450">
        <f t="shared" si="53"/>
        <v>705</v>
      </c>
    </row>
    <row r="3451" spans="1:16" ht="144" x14ac:dyDescent="0.2">
      <c r="A3451" s="8" t="s">
        <v>2715</v>
      </c>
      <c r="C3451" s="7" t="s">
        <v>4</v>
      </c>
      <c r="K3451" s="7" t="s">
        <v>3356</v>
      </c>
      <c r="L3451" s="9">
        <v>44996</v>
      </c>
      <c r="M3451" s="13">
        <v>0.35936342592592596</v>
      </c>
      <c r="N3451" s="14">
        <v>204440003541174</v>
      </c>
      <c r="P3451" t="str">
        <f t="shared" si="53"/>
        <v/>
      </c>
    </row>
    <row r="3452" spans="1:16" ht="16" x14ac:dyDescent="0.2">
      <c r="A3452" s="8" t="s">
        <v>193</v>
      </c>
      <c r="C3452" s="7" t="s">
        <v>2</v>
      </c>
      <c r="D3452" s="7" t="s">
        <v>3389</v>
      </c>
      <c r="E3452" s="7" t="str">
        <f>IF(OR(D3452="", D3452="___"),"", LEFT(D3452,FIND(" &gt;",D3452)-1))</f>
        <v>Success</v>
      </c>
      <c r="F3452" s="7" t="str">
        <f>IF(OR(E3452="Success",E3452="Qualified Success"),"Current",IF(E3452="Failure",IF(RIGHT(D3452,6)="Future","Future",IF(RIGHT(D3452,10)="Irrelevant","Irrelevant","Current")),""))</f>
        <v>Current</v>
      </c>
      <c r="G3452" s="7" t="str">
        <f>IF(OR(ISBLANK(D3452),D3452="Unclassifiable &gt;"),"",IF(ISNUMBER(SEARCH("Utterance",D3452)),"Utterance",IF(ISNUMBER(SEARCH("Response",D3452)),"Response",IF(ISNUMBER(SEARCH("Interaction",D3452)),"Interaction",IF(ISNUMBER(SEARCH("System",D3452)),"System","")))))</f>
        <v/>
      </c>
      <c r="H3452" s="7" t="str">
        <f>IF(G3452="Utterance", IF(ISNUMBER(SEARCH("Unrecognized",D3452)), "Unrecognized", IF(ISNUMBER(SEARCH("Mismatched",D3452)), "Mismatched", IF(ISNUMBER(SEARCH("False Positive",D3452)), "False Positive", "Irrelevant"))), "")</f>
        <v/>
      </c>
      <c r="J3452" s="7" t="s">
        <v>3428</v>
      </c>
      <c r="K3452" s="7" t="s">
        <v>3356</v>
      </c>
      <c r="L3452" s="9">
        <v>44996</v>
      </c>
      <c r="M3452" s="13">
        <v>0.36146990740740742</v>
      </c>
      <c r="N3452" s="14">
        <v>204440003507834</v>
      </c>
      <c r="O3452" s="7">
        <f>IF(LEN(TRIM($A3452))=0,0,LEN($A3452)-LEN(SUBSTITUTE($A3452," ",""))+1)</f>
        <v>2</v>
      </c>
      <c r="P3452">
        <f t="shared" si="53"/>
        <v>3411</v>
      </c>
    </row>
    <row r="3453" spans="1:16" ht="64" x14ac:dyDescent="0.2">
      <c r="A3453" s="8" t="s">
        <v>254</v>
      </c>
      <c r="C3453" s="7" t="s">
        <v>4</v>
      </c>
      <c r="K3453" s="7" t="s">
        <v>3356</v>
      </c>
      <c r="L3453" s="9">
        <v>44996</v>
      </c>
      <c r="M3453" s="13">
        <v>0.36146990740740742</v>
      </c>
      <c r="N3453" s="14">
        <v>204440003507834</v>
      </c>
      <c r="P3453" t="str">
        <f t="shared" si="53"/>
        <v/>
      </c>
    </row>
    <row r="3454" spans="1:16" ht="16" x14ac:dyDescent="0.2">
      <c r="A3454" s="8" t="s">
        <v>2685</v>
      </c>
      <c r="C3454" s="7" t="s">
        <v>2</v>
      </c>
      <c r="D3454" s="7" t="s">
        <v>3389</v>
      </c>
      <c r="E3454" s="7" t="str">
        <f>IF(OR(D3454="", D3454="___"),"", LEFT(D3454,FIND(" &gt;",D3454)-1))</f>
        <v>Success</v>
      </c>
      <c r="F3454" s="7" t="str">
        <f>IF(OR(E3454="Success",E3454="Qualified Success"),"Current",IF(E3454="Failure",IF(RIGHT(D3454,6)="Future","Future",IF(RIGHT(D3454,10)="Irrelevant","Irrelevant","Current")),""))</f>
        <v>Current</v>
      </c>
      <c r="G3454" s="7" t="str">
        <f>IF(OR(ISBLANK(D3454),D3454="Unclassifiable &gt;"),"",IF(ISNUMBER(SEARCH("Utterance",D3454)),"Utterance",IF(ISNUMBER(SEARCH("Response",D3454)),"Response",IF(ISNUMBER(SEARCH("Interaction",D3454)),"Interaction",IF(ISNUMBER(SEARCH("System",D3454)),"System","")))))</f>
        <v/>
      </c>
      <c r="H3454" s="7" t="str">
        <f>IF(G3454="Utterance", IF(ISNUMBER(SEARCH("Unrecognized",D3454)), "Unrecognized", IF(ISNUMBER(SEARCH("Mismatched",D3454)), "Mismatched", IF(ISNUMBER(SEARCH("False Positive",D3454)), "False Positive", "Irrelevant"))), "")</f>
        <v/>
      </c>
      <c r="J3454" s="7" t="s">
        <v>3744</v>
      </c>
      <c r="K3454" s="7" t="s">
        <v>3356</v>
      </c>
      <c r="L3454" s="9">
        <v>44996</v>
      </c>
      <c r="M3454" s="13">
        <v>0.36506944444444445</v>
      </c>
      <c r="N3454" s="14">
        <v>204440003539878</v>
      </c>
      <c r="O3454" s="7">
        <f>IF(LEN(TRIM($A3454))=0,0,LEN($A3454)-LEN(SUBSTITUTE($A3454," ",""))+1)</f>
        <v>11</v>
      </c>
      <c r="P3454">
        <f t="shared" si="53"/>
        <v>3411</v>
      </c>
    </row>
    <row r="3455" spans="1:16" ht="128" x14ac:dyDescent="0.2">
      <c r="A3455" s="8" t="s">
        <v>1839</v>
      </c>
      <c r="C3455" s="7" t="s">
        <v>4</v>
      </c>
      <c r="K3455" s="7" t="s">
        <v>3356</v>
      </c>
      <c r="L3455" s="9">
        <v>44996</v>
      </c>
      <c r="M3455" s="13">
        <v>0.36506944444444445</v>
      </c>
      <c r="N3455" s="14">
        <v>204440003539878</v>
      </c>
      <c r="P3455" t="str">
        <f t="shared" si="53"/>
        <v/>
      </c>
    </row>
    <row r="3456" spans="1:16" ht="16" x14ac:dyDescent="0.2">
      <c r="A3456" s="8" t="s">
        <v>2313</v>
      </c>
      <c r="C3456" s="7" t="s">
        <v>2</v>
      </c>
      <c r="D3456" s="7" t="s">
        <v>3389</v>
      </c>
      <c r="E3456" s="7" t="str">
        <f>IF(OR(D3456="", D3456="___"),"", LEFT(D3456,FIND(" &gt;",D3456)-1))</f>
        <v>Success</v>
      </c>
      <c r="F3456" s="7" t="str">
        <f>IF(OR(E3456="Success",E3456="Qualified Success"),"Current",IF(E3456="Failure",IF(RIGHT(D3456,6)="Future","Future",IF(RIGHT(D3456,10)="Irrelevant","Irrelevant","Current")),""))</f>
        <v>Current</v>
      </c>
      <c r="G3456" s="7" t="str">
        <f>IF(OR(ISBLANK(D3456),D3456="Unclassifiable &gt;"),"",IF(ISNUMBER(SEARCH("Utterance",D3456)),"Utterance",IF(ISNUMBER(SEARCH("Response",D3456)),"Response",IF(ISNUMBER(SEARCH("Interaction",D3456)),"Interaction",IF(ISNUMBER(SEARCH("System",D3456)),"System","")))))</f>
        <v/>
      </c>
      <c r="H3456" s="7" t="str">
        <f>IF(G3456="Utterance", IF(ISNUMBER(SEARCH("Unrecognized",D3456)), "Unrecognized", IF(ISNUMBER(SEARCH("Mismatched",D3456)), "Mismatched", IF(ISNUMBER(SEARCH("False Positive",D3456)), "False Positive", "Irrelevant"))), "")</f>
        <v/>
      </c>
      <c r="J3456" s="7" t="s">
        <v>3758</v>
      </c>
      <c r="K3456" s="7" t="s">
        <v>3356</v>
      </c>
      <c r="L3456" s="9">
        <v>44996</v>
      </c>
      <c r="M3456" s="13">
        <v>0.36614583333333334</v>
      </c>
      <c r="N3456" s="14">
        <v>204440003501816</v>
      </c>
      <c r="O3456" s="7">
        <f>IF(LEN(TRIM($A3456))=0,0,LEN($A3456)-LEN(SUBSTITUTE($A3456," ",""))+1)</f>
        <v>5</v>
      </c>
      <c r="P3456">
        <f t="shared" si="53"/>
        <v>3411</v>
      </c>
    </row>
    <row r="3457" spans="1:16" ht="32" x14ac:dyDescent="0.2">
      <c r="A3457" s="8" t="s">
        <v>3369</v>
      </c>
      <c r="C3457" s="7" t="s">
        <v>4</v>
      </c>
      <c r="K3457" s="7" t="s">
        <v>3356</v>
      </c>
      <c r="L3457" s="9">
        <v>44996</v>
      </c>
      <c r="M3457" s="13">
        <v>0.3661921296296296</v>
      </c>
      <c r="N3457" s="14">
        <v>204440003501816</v>
      </c>
      <c r="P3457" t="str">
        <f t="shared" si="53"/>
        <v/>
      </c>
    </row>
    <row r="3458" spans="1:16" ht="32" x14ac:dyDescent="0.2">
      <c r="A3458" s="8" t="s">
        <v>268</v>
      </c>
      <c r="C3458" s="7" t="s">
        <v>4</v>
      </c>
      <c r="K3458" s="7" t="s">
        <v>3356</v>
      </c>
      <c r="L3458" s="9">
        <v>44996</v>
      </c>
      <c r="M3458" s="13">
        <v>0.3661921296296296</v>
      </c>
      <c r="N3458" s="14">
        <v>204440003501816</v>
      </c>
      <c r="P3458" t="str">
        <f t="shared" si="53"/>
        <v/>
      </c>
    </row>
    <row r="3459" spans="1:16" ht="16" x14ac:dyDescent="0.2">
      <c r="A3459" s="8" t="s">
        <v>2314</v>
      </c>
      <c r="C3459" s="7" t="s">
        <v>2</v>
      </c>
      <c r="D3459" s="7" t="s">
        <v>3391</v>
      </c>
      <c r="E3459" s="7" t="str">
        <f>IF(OR(D3459="", D3459="___"),"", LEFT(D3459,FIND(" &gt;",D3459)-1))</f>
        <v>Failure</v>
      </c>
      <c r="F3459" s="7" t="str">
        <f>IF(OR(E3459="Success",E3459="Qualified Success"),"Current",IF(E3459="Failure",IF(RIGHT(D3459,6)="Future","Future",IF(RIGHT(D3459,10)="Irrelevant","Irrelevant","Current")),""))</f>
        <v>Current</v>
      </c>
      <c r="G3459" s="7" t="str">
        <f>IF(OR(ISBLANK(D3459),D3459="Unclassifiable &gt;"),"",IF(ISNUMBER(SEARCH("Utterance",D3459)),"Utterance",IF(ISNUMBER(SEARCH("Response",D3459)),"Response",IF(ISNUMBER(SEARCH("Interaction",D3459)),"Interaction",IF(ISNUMBER(SEARCH("System",D3459)),"System","")))))</f>
        <v>Utterance</v>
      </c>
      <c r="H3459" s="7" t="str">
        <f>IF(G3459="Utterance", IF(ISNUMBER(SEARCH("Unrecognized",D3459)), "Unrecognized", IF(ISNUMBER(SEARCH("Mismatched",D3459)), "Mismatched", IF(ISNUMBER(SEARCH("False Positive",D3459)), "False Positive", "Irrelevant"))), "")</f>
        <v>Mismatched</v>
      </c>
      <c r="J3459" s="7" t="s">
        <v>3434</v>
      </c>
      <c r="K3459" s="7" t="s">
        <v>3356</v>
      </c>
      <c r="L3459" s="9">
        <v>44996</v>
      </c>
      <c r="M3459" s="13">
        <v>0.36708333333333337</v>
      </c>
      <c r="N3459" s="14">
        <v>204440003501816</v>
      </c>
      <c r="O3459" s="7">
        <f>IF(LEN(TRIM($A3459))=0,0,LEN($A3459)-LEN(SUBSTITUTE($A3459," ",""))+1)</f>
        <v>8</v>
      </c>
      <c r="P3459">
        <f t="shared" ref="P3459:P3522" si="54">IF(D3459="", "", COUNTIF($D$1:$D$12000, D3459))</f>
        <v>705</v>
      </c>
    </row>
    <row r="3460" spans="1:16" ht="144" x14ac:dyDescent="0.2">
      <c r="A3460" s="8" t="s">
        <v>2315</v>
      </c>
      <c r="C3460" s="7" t="s">
        <v>4</v>
      </c>
      <c r="K3460" s="7" t="s">
        <v>3356</v>
      </c>
      <c r="L3460" s="9">
        <v>44996</v>
      </c>
      <c r="M3460" s="13">
        <v>0.36708333333333337</v>
      </c>
      <c r="N3460" s="14">
        <v>204440003501816</v>
      </c>
      <c r="P3460" t="str">
        <f t="shared" si="54"/>
        <v/>
      </c>
    </row>
    <row r="3461" spans="1:16" ht="16" x14ac:dyDescent="0.2">
      <c r="A3461" s="8" t="s">
        <v>158</v>
      </c>
      <c r="C3461" s="7" t="s">
        <v>2</v>
      </c>
      <c r="D3461" s="7" t="s">
        <v>3389</v>
      </c>
      <c r="E3461" s="7" t="str">
        <f>IF(OR(D3461="", D3461="___"),"", LEFT(D3461,FIND(" &gt;",D3461)-1))</f>
        <v>Success</v>
      </c>
      <c r="F3461" s="7" t="str">
        <f>IF(OR(E3461="Success",E3461="Qualified Success"),"Current",IF(E3461="Failure",IF(RIGHT(D3461,6)="Future","Future",IF(RIGHT(D3461,10)="Irrelevant","Irrelevant","Current")),""))</f>
        <v>Current</v>
      </c>
      <c r="G3461" s="7" t="str">
        <f>IF(OR(ISBLANK(D3461),D3461="Unclassifiable &gt;"),"",IF(ISNUMBER(SEARCH("Utterance",D3461)),"Utterance",IF(ISNUMBER(SEARCH("Response",D3461)),"Response",IF(ISNUMBER(SEARCH("Interaction",D3461)),"Interaction",IF(ISNUMBER(SEARCH("System",D3461)),"System","")))))</f>
        <v/>
      </c>
      <c r="H3461" s="7" t="str">
        <f>IF(G3461="Utterance", IF(ISNUMBER(SEARCH("Unrecognized",D3461)), "Unrecognized", IF(ISNUMBER(SEARCH("Mismatched",D3461)), "Mismatched", IF(ISNUMBER(SEARCH("False Positive",D3461)), "False Positive", "Irrelevant"))), "")</f>
        <v/>
      </c>
      <c r="J3461" s="7" t="s">
        <v>3744</v>
      </c>
      <c r="K3461" s="7" t="s">
        <v>3356</v>
      </c>
      <c r="L3461" s="9">
        <v>44996</v>
      </c>
      <c r="M3461" s="13">
        <v>0.37240740740740735</v>
      </c>
      <c r="N3461" s="14">
        <v>513003448660437</v>
      </c>
      <c r="O3461" s="7">
        <f>IF(LEN(TRIM($A3461))=0,0,LEN($A3461)-LEN(SUBSTITUTE($A3461," ",""))+1)</f>
        <v>4</v>
      </c>
      <c r="P3461">
        <f t="shared" si="54"/>
        <v>3411</v>
      </c>
    </row>
    <row r="3462" spans="1:16" ht="128" x14ac:dyDescent="0.2">
      <c r="A3462" s="8" t="s">
        <v>1839</v>
      </c>
      <c r="C3462" s="7" t="s">
        <v>4</v>
      </c>
      <c r="K3462" s="7" t="s">
        <v>3356</v>
      </c>
      <c r="L3462" s="9">
        <v>44996</v>
      </c>
      <c r="M3462" s="13">
        <v>0.37240740740740735</v>
      </c>
      <c r="N3462" s="14">
        <v>513003448660437</v>
      </c>
      <c r="P3462" t="str">
        <f t="shared" si="54"/>
        <v/>
      </c>
    </row>
    <row r="3463" spans="1:16" ht="16" x14ac:dyDescent="0.2">
      <c r="A3463" s="8" t="s">
        <v>2299</v>
      </c>
      <c r="C3463" s="7" t="s">
        <v>2</v>
      </c>
      <c r="D3463" s="7" t="s">
        <v>3400</v>
      </c>
      <c r="E3463" s="7" t="str">
        <f>IF(OR(D3463="", D3463="___"),"", LEFT(D3463,FIND(" &gt;",D3463)-1))</f>
        <v>Failure</v>
      </c>
      <c r="F3463" s="7" t="str">
        <f>IF(OR(E3463="Success",E3463="Qualified Success"),"Current",IF(E3463="Failure",IF(RIGHT(D3463,6)="Future","Future",IF(RIGHT(D3463,10)="Irrelevant","Irrelevant","Current")),""))</f>
        <v>Current</v>
      </c>
      <c r="G3463" s="7" t="str">
        <f>IF(OR(ISBLANK(D3463),D3463="Unclassifiable &gt;"),"",IF(ISNUMBER(SEARCH("Utterance",D3463)),"Utterance",IF(ISNUMBER(SEARCH("Response",D3463)),"Response",IF(ISNUMBER(SEARCH("Interaction",D3463)),"Interaction",IF(ISNUMBER(SEARCH("System",D3463)),"System","")))))</f>
        <v>Interaction</v>
      </c>
      <c r="H3463" s="7" t="str">
        <f>IF(G3463="Utterance", IF(ISNUMBER(SEARCH("Unrecognized",D3463)), "Unrecognized", IF(ISNUMBER(SEARCH("Mismatched",D3463)), "Mismatched", IF(ISNUMBER(SEARCH("False Positive",D3463)), "False Positive", "Irrelevant"))), "")</f>
        <v/>
      </c>
      <c r="J3463" s="7" t="s">
        <v>3434</v>
      </c>
      <c r="K3463" s="7" t="s">
        <v>3356</v>
      </c>
      <c r="L3463" s="9">
        <v>44996</v>
      </c>
      <c r="M3463" s="13">
        <v>0.37533564814814818</v>
      </c>
      <c r="N3463" s="14">
        <v>204440003501580</v>
      </c>
      <c r="O3463" s="7">
        <f>IF(LEN(TRIM($A3463))=0,0,LEN($A3463)-LEN(SUBSTITUTE($A3463," ",""))+1)</f>
        <v>9</v>
      </c>
      <c r="P3463">
        <f t="shared" si="54"/>
        <v>412</v>
      </c>
    </row>
    <row r="3464" spans="1:16" ht="112" x14ac:dyDescent="0.2">
      <c r="A3464" s="8" t="s">
        <v>296</v>
      </c>
      <c r="C3464" s="7" t="s">
        <v>4</v>
      </c>
      <c r="K3464" s="7" t="s">
        <v>3356</v>
      </c>
      <c r="L3464" s="9">
        <v>44996</v>
      </c>
      <c r="M3464" s="13">
        <v>0.37533564814814818</v>
      </c>
      <c r="N3464" s="14">
        <v>204440003501580</v>
      </c>
      <c r="P3464" t="str">
        <f t="shared" si="54"/>
        <v/>
      </c>
    </row>
    <row r="3465" spans="1:16" ht="16" x14ac:dyDescent="0.2">
      <c r="A3465" s="8" t="s">
        <v>2400</v>
      </c>
      <c r="C3465" s="7" t="s">
        <v>2</v>
      </c>
      <c r="D3465" s="7" t="s">
        <v>3389</v>
      </c>
      <c r="E3465" s="7" t="str">
        <f>IF(OR(D3465="", D3465="___"),"", LEFT(D3465,FIND(" &gt;",D3465)-1))</f>
        <v>Success</v>
      </c>
      <c r="F3465" s="7" t="str">
        <f>IF(OR(E3465="Success",E3465="Qualified Success"),"Current",IF(E3465="Failure",IF(RIGHT(D3465,6)="Future","Future",IF(RIGHT(D3465,10)="Irrelevant","Irrelevant","Current")),""))</f>
        <v>Current</v>
      </c>
      <c r="G3465" s="7" t="str">
        <f>IF(OR(ISBLANK(D3465),D3465="Unclassifiable &gt;"),"",IF(ISNUMBER(SEARCH("Utterance",D3465)),"Utterance",IF(ISNUMBER(SEARCH("Response",D3465)),"Response",IF(ISNUMBER(SEARCH("Interaction",D3465)),"Interaction",IF(ISNUMBER(SEARCH("System",D3465)),"System","")))))</f>
        <v/>
      </c>
      <c r="H3465" s="7" t="str">
        <f>IF(G3465="Utterance", IF(ISNUMBER(SEARCH("Unrecognized",D3465)), "Unrecognized", IF(ISNUMBER(SEARCH("Mismatched",D3465)), "Mismatched", IF(ISNUMBER(SEARCH("False Positive",D3465)), "False Positive", "Irrelevant"))), "")</f>
        <v/>
      </c>
      <c r="J3465" s="7" t="s">
        <v>3741</v>
      </c>
      <c r="K3465" s="7" t="s">
        <v>3356</v>
      </c>
      <c r="L3465" s="9">
        <v>44996</v>
      </c>
      <c r="M3465" s="13">
        <v>0.37986111111111115</v>
      </c>
      <c r="N3465" s="14">
        <v>204440003505027</v>
      </c>
      <c r="O3465" s="7">
        <f>IF(LEN(TRIM($A3465))=0,0,LEN($A3465)-LEN(SUBSTITUTE($A3465," ",""))+1)</f>
        <v>8</v>
      </c>
      <c r="P3465">
        <f t="shared" si="54"/>
        <v>3411</v>
      </c>
    </row>
    <row r="3466" spans="1:16" ht="112" x14ac:dyDescent="0.2">
      <c r="A3466" s="8" t="s">
        <v>304</v>
      </c>
      <c r="C3466" s="7" t="s">
        <v>4</v>
      </c>
      <c r="K3466" s="7" t="s">
        <v>3356</v>
      </c>
      <c r="L3466" s="9">
        <v>44996</v>
      </c>
      <c r="M3466" s="13">
        <v>0.37986111111111115</v>
      </c>
      <c r="N3466" s="14">
        <v>204440003505027</v>
      </c>
      <c r="P3466" t="str">
        <f t="shared" si="54"/>
        <v/>
      </c>
    </row>
    <row r="3467" spans="1:16" ht="16" x14ac:dyDescent="0.2">
      <c r="A3467" s="8" t="s">
        <v>1121</v>
      </c>
      <c r="C3467" s="7" t="s">
        <v>2</v>
      </c>
      <c r="D3467" s="7" t="s">
        <v>3411</v>
      </c>
      <c r="E3467" s="7" t="str">
        <f>IF(OR(D3467="", D3467="___"),"", LEFT(D3467,FIND(" &gt;",D3467)-1))</f>
        <v>Qualified Success</v>
      </c>
      <c r="F3467" s="7" t="str">
        <f>IF(OR(E3467="Success",E3467="Qualified Success"),"Current",IF(E3467="Failure",IF(RIGHT(D3467,6)="Future","Future",IF(RIGHT(D3467,10)="Irrelevant","Irrelevant","Current")),""))</f>
        <v>Current</v>
      </c>
      <c r="G3467" s="7" t="str">
        <f>IF(OR(ISBLANK(D3467),D3467="Unclassifiable &gt;"),"",IF(ISNUMBER(SEARCH("Utterance",D3467)),"Utterance",IF(ISNUMBER(SEARCH("Response",D3467)),"Response",IF(ISNUMBER(SEARCH("Interaction",D3467)),"Interaction",IF(ISNUMBER(SEARCH("System",D3467)),"System","")))))</f>
        <v>Response</v>
      </c>
      <c r="H3467" s="7" t="str">
        <f>IF(G3467="Utterance", IF(ISNUMBER(SEARCH("Unrecognized",D3467)), "Unrecognized", IF(ISNUMBER(SEARCH("Mismatched",D3467)), "Mismatched", IF(ISNUMBER(SEARCH("False Positive",D3467)), "False Positive", "Irrelevant"))), "")</f>
        <v/>
      </c>
      <c r="J3467" s="7" t="s">
        <v>3743</v>
      </c>
      <c r="K3467" s="7" t="s">
        <v>3356</v>
      </c>
      <c r="L3467" s="9">
        <v>44996</v>
      </c>
      <c r="M3467" s="13">
        <v>0.38049768518518517</v>
      </c>
      <c r="N3467" s="14">
        <v>204440003505027</v>
      </c>
      <c r="O3467" s="7">
        <f>IF(LEN(TRIM($A3467))=0,0,LEN($A3467)-LEN(SUBSTITUTE($A3467," ",""))+1)</f>
        <v>1</v>
      </c>
      <c r="P3467">
        <f t="shared" si="54"/>
        <v>201</v>
      </c>
    </row>
    <row r="3468" spans="1:16" ht="64" x14ac:dyDescent="0.2">
      <c r="A3468" s="8" t="s">
        <v>327</v>
      </c>
      <c r="C3468" s="7" t="s">
        <v>4</v>
      </c>
      <c r="K3468" s="7" t="s">
        <v>3356</v>
      </c>
      <c r="L3468" s="9">
        <v>44996</v>
      </c>
      <c r="M3468" s="13">
        <v>0.38049768518518517</v>
      </c>
      <c r="N3468" s="14">
        <v>204440003505027</v>
      </c>
      <c r="P3468" t="str">
        <f t="shared" si="54"/>
        <v/>
      </c>
    </row>
    <row r="3469" spans="1:16" ht="16" x14ac:dyDescent="0.2">
      <c r="A3469" s="8" t="s">
        <v>2028</v>
      </c>
      <c r="C3469" s="7" t="s">
        <v>2</v>
      </c>
      <c r="D3469" s="7" t="s">
        <v>3389</v>
      </c>
      <c r="E3469" s="7" t="str">
        <f>IF(OR(D3469="", D3469="___"),"", LEFT(D3469,FIND(" &gt;",D3469)-1))</f>
        <v>Success</v>
      </c>
      <c r="F3469" s="7" t="str">
        <f>IF(OR(E3469="Success",E3469="Qualified Success"),"Current",IF(E3469="Failure",IF(RIGHT(D3469,6)="Future","Future",IF(RIGHT(D3469,10)="Irrelevant","Irrelevant","Current")),""))</f>
        <v>Current</v>
      </c>
      <c r="G3469" s="7" t="str">
        <f>IF(OR(ISBLANK(D3469),D3469="Unclassifiable &gt;"),"",IF(ISNUMBER(SEARCH("Utterance",D3469)),"Utterance",IF(ISNUMBER(SEARCH("Response",D3469)),"Response",IF(ISNUMBER(SEARCH("Interaction",D3469)),"Interaction",IF(ISNUMBER(SEARCH("System",D3469)),"System","")))))</f>
        <v/>
      </c>
      <c r="H3469" s="7" t="str">
        <f>IF(G3469="Utterance", IF(ISNUMBER(SEARCH("Unrecognized",D3469)), "Unrecognized", IF(ISNUMBER(SEARCH("Mismatched",D3469)), "Mismatched", IF(ISNUMBER(SEARCH("False Positive",D3469)), "False Positive", "Irrelevant"))), "")</f>
        <v/>
      </c>
      <c r="J3469" s="7" t="s">
        <v>3741</v>
      </c>
      <c r="K3469" s="7" t="s">
        <v>3356</v>
      </c>
      <c r="L3469" s="9">
        <v>44996</v>
      </c>
      <c r="M3469" s="13">
        <v>0.38063657407407409</v>
      </c>
      <c r="N3469" s="14">
        <v>204440003505027</v>
      </c>
      <c r="O3469" s="7">
        <f>IF(LEN(TRIM($A3469))=0,0,LEN($A3469)-LEN(SUBSTITUTE($A3469," ",""))+1)</f>
        <v>3</v>
      </c>
      <c r="P3469">
        <f t="shared" si="54"/>
        <v>3411</v>
      </c>
    </row>
    <row r="3470" spans="1:16" ht="112" x14ac:dyDescent="0.2">
      <c r="A3470" s="8" t="s">
        <v>304</v>
      </c>
      <c r="C3470" s="7" t="s">
        <v>4</v>
      </c>
      <c r="K3470" s="7" t="s">
        <v>3356</v>
      </c>
      <c r="L3470" s="9">
        <v>44996</v>
      </c>
      <c r="M3470" s="13">
        <v>0.38063657407407409</v>
      </c>
      <c r="N3470" s="14">
        <v>204440003505027</v>
      </c>
      <c r="P3470" t="str">
        <f t="shared" si="54"/>
        <v/>
      </c>
    </row>
    <row r="3471" spans="1:16" ht="16" x14ac:dyDescent="0.2">
      <c r="A3471" s="8" t="s">
        <v>223</v>
      </c>
      <c r="B3471" s="7" t="s">
        <v>3487</v>
      </c>
      <c r="C3471" s="7" t="s">
        <v>2</v>
      </c>
      <c r="D3471" s="7" t="s">
        <v>3389</v>
      </c>
      <c r="E3471" s="7" t="str">
        <f>IF(OR(D3471="", D3471="___"),"", LEFT(D3471,FIND(" &gt;",D3471)-1))</f>
        <v>Success</v>
      </c>
      <c r="F3471" s="7" t="str">
        <f>IF(OR(E3471="Success",E3471="Qualified Success"),"Current",IF(E3471="Failure",IF(RIGHT(D3471,6)="Future","Future",IF(RIGHT(D3471,10)="Irrelevant","Irrelevant","Current")),""))</f>
        <v>Current</v>
      </c>
      <c r="G3471" s="7" t="str">
        <f>IF(OR(ISBLANK(D3471),D3471="Unclassifiable &gt;"),"",IF(ISNUMBER(SEARCH("Utterance",D3471)),"Utterance",IF(ISNUMBER(SEARCH("Response",D3471)),"Response",IF(ISNUMBER(SEARCH("Interaction",D3471)),"Interaction",IF(ISNUMBER(SEARCH("System",D3471)),"System","")))))</f>
        <v/>
      </c>
      <c r="H3471" s="7" t="str">
        <f>IF(G3471="Utterance", IF(ISNUMBER(SEARCH("Unrecognized",D3471)), "Unrecognized", IF(ISNUMBER(SEARCH("Mismatched",D3471)), "Mismatched", IF(ISNUMBER(SEARCH("False Positive",D3471)), "False Positive", "Irrelevant"))), "")</f>
        <v/>
      </c>
      <c r="J3471" s="7" t="s">
        <v>3744</v>
      </c>
      <c r="K3471" s="7" t="s">
        <v>3356</v>
      </c>
      <c r="L3471" s="9">
        <v>44996</v>
      </c>
      <c r="M3471" s="13">
        <v>0.38461805555555556</v>
      </c>
      <c r="N3471" s="14">
        <v>202000248538628</v>
      </c>
      <c r="O3471" s="7">
        <f>IF(LEN(TRIM($A3471))=0,0,LEN($A3471)-LEN(SUBSTITUTE($A3471," ",""))+1)</f>
        <v>3</v>
      </c>
      <c r="P3471">
        <f t="shared" si="54"/>
        <v>3411</v>
      </c>
    </row>
    <row r="3472" spans="1:16" ht="128" x14ac:dyDescent="0.2">
      <c r="A3472" s="8" t="s">
        <v>1839</v>
      </c>
      <c r="C3472" s="7" t="s">
        <v>4</v>
      </c>
      <c r="K3472" s="7" t="s">
        <v>3356</v>
      </c>
      <c r="L3472" s="9">
        <v>44996</v>
      </c>
      <c r="M3472" s="13">
        <v>0.38461805555555556</v>
      </c>
      <c r="N3472" s="14">
        <v>202000248538628</v>
      </c>
      <c r="P3472" t="str">
        <f t="shared" si="54"/>
        <v/>
      </c>
    </row>
    <row r="3473" spans="1:16" ht="16" x14ac:dyDescent="0.2">
      <c r="A3473" s="8" t="s">
        <v>158</v>
      </c>
      <c r="C3473" s="7" t="s">
        <v>2</v>
      </c>
      <c r="D3473" s="7" t="s">
        <v>3389</v>
      </c>
      <c r="E3473" s="7" t="str">
        <f>IF(OR(D3473="", D3473="___"),"", LEFT(D3473,FIND(" &gt;",D3473)-1))</f>
        <v>Success</v>
      </c>
      <c r="F3473" s="7" t="str">
        <f>IF(OR(E3473="Success",E3473="Qualified Success"),"Current",IF(E3473="Failure",IF(RIGHT(D3473,6)="Future","Future",IF(RIGHT(D3473,10)="Irrelevant","Irrelevant","Current")),""))</f>
        <v>Current</v>
      </c>
      <c r="G3473" s="7" t="str">
        <f>IF(OR(ISBLANK(D3473),D3473="Unclassifiable &gt;"),"",IF(ISNUMBER(SEARCH("Utterance",D3473)),"Utterance",IF(ISNUMBER(SEARCH("Response",D3473)),"Response",IF(ISNUMBER(SEARCH("Interaction",D3473)),"Interaction",IF(ISNUMBER(SEARCH("System",D3473)),"System","")))))</f>
        <v/>
      </c>
      <c r="H3473" s="7" t="str">
        <f>IF(G3473="Utterance", IF(ISNUMBER(SEARCH("Unrecognized",D3473)), "Unrecognized", IF(ISNUMBER(SEARCH("Mismatched",D3473)), "Mismatched", IF(ISNUMBER(SEARCH("False Positive",D3473)), "False Positive", "Irrelevant"))), "")</f>
        <v/>
      </c>
      <c r="J3473" s="7" t="s">
        <v>3744</v>
      </c>
      <c r="K3473" s="7" t="s">
        <v>3356</v>
      </c>
      <c r="L3473" s="9">
        <v>44996</v>
      </c>
      <c r="M3473" s="13">
        <v>0.38672453703703707</v>
      </c>
      <c r="N3473" s="14">
        <v>513001661259883</v>
      </c>
      <c r="O3473" s="7">
        <f>IF(LEN(TRIM($A3473))=0,0,LEN($A3473)-LEN(SUBSTITUTE($A3473," ",""))+1)</f>
        <v>4</v>
      </c>
      <c r="P3473">
        <f t="shared" si="54"/>
        <v>3411</v>
      </c>
    </row>
    <row r="3474" spans="1:16" ht="128" x14ac:dyDescent="0.2">
      <c r="A3474" s="8" t="s">
        <v>1839</v>
      </c>
      <c r="C3474" s="7" t="s">
        <v>4</v>
      </c>
      <c r="K3474" s="7" t="s">
        <v>3356</v>
      </c>
      <c r="L3474" s="9">
        <v>44996</v>
      </c>
      <c r="M3474" s="13">
        <v>0.38672453703703707</v>
      </c>
      <c r="N3474" s="14">
        <v>513001661259883</v>
      </c>
      <c r="P3474" t="str">
        <f t="shared" si="54"/>
        <v/>
      </c>
    </row>
    <row r="3475" spans="1:16" ht="16" x14ac:dyDescent="0.2">
      <c r="A3475" s="8" t="s">
        <v>2395</v>
      </c>
      <c r="C3475" s="7" t="s">
        <v>2</v>
      </c>
      <c r="D3475" s="7" t="s">
        <v>3400</v>
      </c>
      <c r="E3475" s="7" t="str">
        <f>IF(OR(D3475="", D3475="___"),"", LEFT(D3475,FIND(" &gt;",D3475)-1))</f>
        <v>Failure</v>
      </c>
      <c r="F3475" s="7" t="str">
        <f>IF(OR(E3475="Success",E3475="Qualified Success"),"Current",IF(E3475="Failure",IF(RIGHT(D3475,6)="Future","Future",IF(RIGHT(D3475,10)="Irrelevant","Irrelevant","Current")),""))</f>
        <v>Current</v>
      </c>
      <c r="G3475" s="7" t="str">
        <f>IF(OR(ISBLANK(D3475),D3475="Unclassifiable &gt;"),"",IF(ISNUMBER(SEARCH("Utterance",D3475)),"Utterance",IF(ISNUMBER(SEARCH("Response",D3475)),"Response",IF(ISNUMBER(SEARCH("Interaction",D3475)),"Interaction",IF(ISNUMBER(SEARCH("System",D3475)),"System","")))))</f>
        <v>Interaction</v>
      </c>
      <c r="H3475" s="7" t="str">
        <f>IF(G3475="Utterance", IF(ISNUMBER(SEARCH("Unrecognized",D3475)), "Unrecognized", IF(ISNUMBER(SEARCH("Mismatched",D3475)), "Mismatched", IF(ISNUMBER(SEARCH("False Positive",D3475)), "False Positive", "Irrelevant"))), "")</f>
        <v/>
      </c>
      <c r="J3475" s="7" t="s">
        <v>3741</v>
      </c>
      <c r="K3475" s="7" t="s">
        <v>3356</v>
      </c>
      <c r="L3475" s="9">
        <v>44996</v>
      </c>
      <c r="M3475" s="13">
        <v>0.38891203703703708</v>
      </c>
      <c r="N3475" s="14">
        <v>202000947530053</v>
      </c>
      <c r="O3475" s="7">
        <f>IF(LEN(TRIM($A3475))=0,0,LEN($A3475)-LEN(SUBSTITUTE($A3475," ",""))+1)</f>
        <v>1</v>
      </c>
      <c r="P3475">
        <f t="shared" si="54"/>
        <v>412</v>
      </c>
    </row>
    <row r="3476" spans="1:16" ht="16" x14ac:dyDescent="0.2">
      <c r="A3476" s="8" t="s">
        <v>294</v>
      </c>
      <c r="C3476" s="7" t="s">
        <v>4</v>
      </c>
      <c r="K3476" s="7" t="s">
        <v>3356</v>
      </c>
      <c r="L3476" s="9">
        <v>44996</v>
      </c>
      <c r="M3476" s="13">
        <v>0.38891203703703708</v>
      </c>
      <c r="N3476" s="14">
        <v>202000947530053</v>
      </c>
      <c r="P3476" t="str">
        <f t="shared" si="54"/>
        <v/>
      </c>
    </row>
    <row r="3477" spans="1:16" ht="16" x14ac:dyDescent="0.2">
      <c r="A3477" s="8" t="s">
        <v>2395</v>
      </c>
      <c r="C3477" s="7" t="s">
        <v>2</v>
      </c>
      <c r="D3477" s="7" t="s">
        <v>3400</v>
      </c>
      <c r="E3477" s="7" t="str">
        <f>IF(OR(D3477="", D3477="___"),"", LEFT(D3477,FIND(" &gt;",D3477)-1))</f>
        <v>Failure</v>
      </c>
      <c r="F3477" s="7" t="str">
        <f>IF(OR(E3477="Success",E3477="Qualified Success"),"Current",IF(E3477="Failure",IF(RIGHT(D3477,6)="Future","Future",IF(RIGHT(D3477,10)="Irrelevant","Irrelevant","Current")),""))</f>
        <v>Current</v>
      </c>
      <c r="G3477" s="7" t="str">
        <f>IF(OR(ISBLANK(D3477),D3477="Unclassifiable &gt;"),"",IF(ISNUMBER(SEARCH("Utterance",D3477)),"Utterance",IF(ISNUMBER(SEARCH("Response",D3477)),"Response",IF(ISNUMBER(SEARCH("Interaction",D3477)),"Interaction",IF(ISNUMBER(SEARCH("System",D3477)),"System","")))))</f>
        <v>Interaction</v>
      </c>
      <c r="H3477" s="7" t="str">
        <f>IF(G3477="Utterance", IF(ISNUMBER(SEARCH("Unrecognized",D3477)), "Unrecognized", IF(ISNUMBER(SEARCH("Mismatched",D3477)), "Mismatched", IF(ISNUMBER(SEARCH("False Positive",D3477)), "False Positive", "Irrelevant"))), "")</f>
        <v/>
      </c>
      <c r="J3477" s="7" t="s">
        <v>3741</v>
      </c>
      <c r="K3477" s="7" t="s">
        <v>3356</v>
      </c>
      <c r="L3477" s="9">
        <v>44996</v>
      </c>
      <c r="M3477" s="13">
        <v>0.38899305555555558</v>
      </c>
      <c r="N3477" s="14">
        <v>202000947530053</v>
      </c>
      <c r="O3477" s="7">
        <f>IF(LEN(TRIM($A3477))=0,0,LEN($A3477)-LEN(SUBSTITUTE($A3477," ",""))+1)</f>
        <v>1</v>
      </c>
      <c r="P3477">
        <f t="shared" si="54"/>
        <v>412</v>
      </c>
    </row>
    <row r="3478" spans="1:16" ht="16" x14ac:dyDescent="0.2">
      <c r="A3478" s="8" t="s">
        <v>294</v>
      </c>
      <c r="C3478" s="7" t="s">
        <v>4</v>
      </c>
      <c r="K3478" s="7" t="s">
        <v>3356</v>
      </c>
      <c r="L3478" s="9">
        <v>44996</v>
      </c>
      <c r="M3478" s="13">
        <v>0.38899305555555558</v>
      </c>
      <c r="N3478" s="14">
        <v>202000947530053</v>
      </c>
      <c r="P3478" t="str">
        <f t="shared" si="54"/>
        <v/>
      </c>
    </row>
    <row r="3479" spans="1:16" ht="16" x14ac:dyDescent="0.2">
      <c r="A3479" s="8" t="s">
        <v>3032</v>
      </c>
      <c r="C3479" s="7" t="s">
        <v>2</v>
      </c>
      <c r="D3479" s="7" t="s">
        <v>3391</v>
      </c>
      <c r="E3479" s="7" t="str">
        <f>IF(OR(D3479="", D3479="___"),"", LEFT(D3479,FIND(" &gt;",D3479)-1))</f>
        <v>Failure</v>
      </c>
      <c r="F3479" s="7" t="str">
        <f>IF(OR(E3479="Success",E3479="Qualified Success"),"Current",IF(E3479="Failure",IF(RIGHT(D3479,6)="Future","Future",IF(RIGHT(D3479,10)="Irrelevant","Irrelevant","Current")),""))</f>
        <v>Current</v>
      </c>
      <c r="G3479" s="7" t="str">
        <f>IF(OR(ISBLANK(D3479),D3479="Unclassifiable &gt;"),"",IF(ISNUMBER(SEARCH("Utterance",D3479)),"Utterance",IF(ISNUMBER(SEARCH("Response",D3479)),"Response",IF(ISNUMBER(SEARCH("Interaction",D3479)),"Interaction",IF(ISNUMBER(SEARCH("System",D3479)),"System","")))))</f>
        <v>Utterance</v>
      </c>
      <c r="H3479" s="7" t="str">
        <f>IF(G3479="Utterance", IF(ISNUMBER(SEARCH("Unrecognized",D3479)), "Unrecognized", IF(ISNUMBER(SEARCH("Mismatched",D3479)), "Mismatched", IF(ISNUMBER(SEARCH("False Positive",D3479)), "False Positive", "Irrelevant"))), "")</f>
        <v>Mismatched</v>
      </c>
      <c r="J3479" s="7" t="s">
        <v>3741</v>
      </c>
      <c r="K3479" s="7" t="s">
        <v>3356</v>
      </c>
      <c r="L3479" s="9">
        <v>44996</v>
      </c>
      <c r="M3479" s="13">
        <v>0.3893287037037037</v>
      </c>
      <c r="N3479" s="14">
        <v>202000947530053</v>
      </c>
      <c r="O3479" s="7">
        <f>IF(LEN(TRIM($A3479))=0,0,LEN($A3479)-LEN(SUBSTITUTE($A3479," ",""))+1)</f>
        <v>9</v>
      </c>
      <c r="P3479">
        <f t="shared" si="54"/>
        <v>705</v>
      </c>
    </row>
    <row r="3480" spans="1:16" ht="96" x14ac:dyDescent="0.2">
      <c r="A3480" s="8" t="s">
        <v>1334</v>
      </c>
      <c r="C3480" s="7" t="s">
        <v>4</v>
      </c>
      <c r="K3480" s="7" t="s">
        <v>3356</v>
      </c>
      <c r="L3480" s="9">
        <v>44996</v>
      </c>
      <c r="M3480" s="13">
        <v>0.38959490740740743</v>
      </c>
      <c r="N3480" s="14">
        <v>202000947530053</v>
      </c>
      <c r="P3480" t="str">
        <f t="shared" si="54"/>
        <v/>
      </c>
    </row>
    <row r="3481" spans="1:16" ht="16" x14ac:dyDescent="0.2">
      <c r="A3481" s="8" t="s">
        <v>3284</v>
      </c>
      <c r="C3481" s="7" t="s">
        <v>2</v>
      </c>
      <c r="D3481" s="7" t="s">
        <v>3389</v>
      </c>
      <c r="E3481" s="7" t="str">
        <f>IF(OR(D3481="", D3481="___"),"", LEFT(D3481,FIND(" &gt;",D3481)-1))</f>
        <v>Success</v>
      </c>
      <c r="F3481" s="7" t="str">
        <f>IF(OR(E3481="Success",E3481="Qualified Success"),"Current",IF(E3481="Failure",IF(RIGHT(D3481,6)="Future","Future",IF(RIGHT(D3481,10)="Irrelevant","Irrelevant","Current")),""))</f>
        <v>Current</v>
      </c>
      <c r="G3481" s="7" t="str">
        <f>IF(OR(ISBLANK(D3481),D3481="Unclassifiable &gt;"),"",IF(ISNUMBER(SEARCH("Utterance",D3481)),"Utterance",IF(ISNUMBER(SEARCH("Response",D3481)),"Response",IF(ISNUMBER(SEARCH("Interaction",D3481)),"Interaction",IF(ISNUMBER(SEARCH("System",D3481)),"System","")))))</f>
        <v/>
      </c>
      <c r="H3481" s="7" t="str">
        <f>IF(G3481="Utterance", IF(ISNUMBER(SEARCH("Unrecognized",D3481)), "Unrecognized", IF(ISNUMBER(SEARCH("Mismatched",D3481)), "Mismatched", IF(ISNUMBER(SEARCH("False Positive",D3481)), "False Positive", "Irrelevant"))), "")</f>
        <v/>
      </c>
      <c r="J3481" s="7" t="s">
        <v>3441</v>
      </c>
      <c r="K3481" s="7" t="s">
        <v>3356</v>
      </c>
      <c r="L3481" s="9">
        <v>44996</v>
      </c>
      <c r="M3481" s="13">
        <v>0.39041666666666663</v>
      </c>
      <c r="N3481" s="14">
        <v>513003281833825</v>
      </c>
      <c r="O3481" s="7">
        <f>IF(LEN(TRIM($A3481))=0,0,LEN($A3481)-LEN(SUBSTITUTE($A3481," ",""))+1)</f>
        <v>8</v>
      </c>
      <c r="P3481">
        <f t="shared" si="54"/>
        <v>3411</v>
      </c>
    </row>
    <row r="3482" spans="1:16" ht="176" x14ac:dyDescent="0.2">
      <c r="A3482" s="8" t="s">
        <v>417</v>
      </c>
      <c r="C3482" s="7" t="s">
        <v>4</v>
      </c>
      <c r="K3482" s="7" t="s">
        <v>3356</v>
      </c>
      <c r="L3482" s="9">
        <v>44996</v>
      </c>
      <c r="M3482" s="13">
        <v>0.39041666666666663</v>
      </c>
      <c r="N3482" s="14">
        <v>513003281833825</v>
      </c>
      <c r="P3482" t="str">
        <f t="shared" si="54"/>
        <v/>
      </c>
    </row>
    <row r="3483" spans="1:16" ht="16" x14ac:dyDescent="0.2">
      <c r="A3483" s="8" t="s">
        <v>3033</v>
      </c>
      <c r="C3483" s="7" t="s">
        <v>2</v>
      </c>
      <c r="D3483" s="7" t="s">
        <v>3405</v>
      </c>
      <c r="E3483" s="7" t="str">
        <f>IF(OR(D3483="", D3483="___"),"", LEFT(D3483,FIND(" &gt;",D3483)-1))</f>
        <v>Failure</v>
      </c>
      <c r="F3483" s="7" t="str">
        <f>IF(OR(E3483="Success",E3483="Qualified Success"),"Current",IF(E3483="Failure",IF(RIGHT(D3483,6)="Future","Future",IF(RIGHT(D3483,10)="Irrelevant","Irrelevant","Current")),""))</f>
        <v>Current</v>
      </c>
      <c r="G3483" s="7" t="str">
        <f>IF(OR(ISBLANK(D3483),D3483="Unclassifiable &gt;"),"",IF(ISNUMBER(SEARCH("Utterance",D3483)),"Utterance",IF(ISNUMBER(SEARCH("Response",D3483)),"Response",IF(ISNUMBER(SEARCH("Interaction",D3483)),"Interaction",IF(ISNUMBER(SEARCH("System",D3483)),"System","")))))</f>
        <v>System</v>
      </c>
      <c r="H3483" s="7" t="str">
        <f>IF(G3483="Utterance", IF(ISNUMBER(SEARCH("Unrecognized",D3483)), "Unrecognized", IF(ISNUMBER(SEARCH("Mismatched",D3483)), "Mismatched", IF(ISNUMBER(SEARCH("False Positive",D3483)), "False Positive", "Irrelevant"))), "")</f>
        <v/>
      </c>
      <c r="I3483" s="7" t="s">
        <v>152</v>
      </c>
      <c r="J3483" s="7" t="s">
        <v>3741</v>
      </c>
      <c r="K3483" s="7" t="s">
        <v>3356</v>
      </c>
      <c r="L3483" s="9">
        <v>44996</v>
      </c>
      <c r="M3483" s="13">
        <v>0.39057870370370368</v>
      </c>
      <c r="N3483" s="14">
        <v>202000947530053</v>
      </c>
      <c r="O3483" s="7">
        <f>IF(LEN(TRIM($A3483))=0,0,LEN($A3483)-LEN(SUBSTITUTE($A3483," ",""))+1)</f>
        <v>11</v>
      </c>
      <c r="P3483">
        <f t="shared" si="54"/>
        <v>168</v>
      </c>
    </row>
    <row r="3484" spans="1:16" ht="16" x14ac:dyDescent="0.2">
      <c r="A3484" s="8" t="s">
        <v>3034</v>
      </c>
      <c r="C3484" s="7" t="s">
        <v>2</v>
      </c>
      <c r="D3484" s="7" t="s">
        <v>3389</v>
      </c>
      <c r="E3484" s="7" t="str">
        <f>IF(OR(D3484="", D3484="___"),"", LEFT(D3484,FIND(" &gt;",D3484)-1))</f>
        <v>Success</v>
      </c>
      <c r="F3484" s="7" t="str">
        <f>IF(OR(E3484="Success",E3484="Qualified Success"),"Current",IF(E3484="Failure",IF(RIGHT(D3484,6)="Future","Future",IF(RIGHT(D3484,10)="Irrelevant","Irrelevant","Current")),""))</f>
        <v>Current</v>
      </c>
      <c r="G3484" s="7" t="str">
        <f>IF(OR(ISBLANK(D3484),D3484="Unclassifiable &gt;"),"",IF(ISNUMBER(SEARCH("Utterance",D3484)),"Utterance",IF(ISNUMBER(SEARCH("Response",D3484)),"Response",IF(ISNUMBER(SEARCH("Interaction",D3484)),"Interaction",IF(ISNUMBER(SEARCH("System",D3484)),"System","")))))</f>
        <v/>
      </c>
      <c r="H3484" s="7" t="str">
        <f>IF(G3484="Utterance", IF(ISNUMBER(SEARCH("Unrecognized",D3484)), "Unrecognized", IF(ISNUMBER(SEARCH("Mismatched",D3484)), "Mismatched", IF(ISNUMBER(SEARCH("False Positive",D3484)), "False Positive", "Irrelevant"))), "")</f>
        <v/>
      </c>
      <c r="J3484" s="7" t="s">
        <v>3741</v>
      </c>
      <c r="K3484" s="7" t="s">
        <v>3356</v>
      </c>
      <c r="L3484" s="9">
        <v>44996</v>
      </c>
      <c r="M3484" s="13">
        <v>0.39059027777777783</v>
      </c>
      <c r="N3484" s="14">
        <v>202000947530053</v>
      </c>
      <c r="O3484" s="7">
        <f>IF(LEN(TRIM($A3484))=0,0,LEN($A3484)-LEN(SUBSTITUTE($A3484," ",""))+1)</f>
        <v>11</v>
      </c>
      <c r="P3484">
        <f t="shared" si="54"/>
        <v>3411</v>
      </c>
    </row>
    <row r="3485" spans="1:16" ht="16" x14ac:dyDescent="0.2">
      <c r="A3485" s="8" t="s">
        <v>152</v>
      </c>
      <c r="C3485" s="7" t="s">
        <v>4</v>
      </c>
      <c r="K3485" s="7" t="s">
        <v>3356</v>
      </c>
      <c r="L3485" s="9">
        <v>44996</v>
      </c>
      <c r="M3485" s="13">
        <v>0.39059027777777783</v>
      </c>
      <c r="N3485" s="14">
        <v>202000947530053</v>
      </c>
      <c r="P3485" t="str">
        <f t="shared" si="54"/>
        <v/>
      </c>
    </row>
    <row r="3486" spans="1:16" ht="128" x14ac:dyDescent="0.2">
      <c r="A3486" s="8" t="s">
        <v>606</v>
      </c>
      <c r="C3486" s="7" t="s">
        <v>4</v>
      </c>
      <c r="K3486" s="7" t="s">
        <v>3356</v>
      </c>
      <c r="L3486" s="9">
        <v>44996</v>
      </c>
      <c r="M3486" s="13">
        <v>0.39059027777777783</v>
      </c>
      <c r="N3486" s="14">
        <v>202000947530053</v>
      </c>
      <c r="P3486" t="str">
        <f t="shared" si="54"/>
        <v/>
      </c>
    </row>
    <row r="3487" spans="1:16" ht="16" x14ac:dyDescent="0.2">
      <c r="A3487" s="8" t="s">
        <v>563</v>
      </c>
      <c r="C3487" s="7" t="s">
        <v>2</v>
      </c>
      <c r="D3487" s="7" t="s">
        <v>3391</v>
      </c>
      <c r="E3487" s="7" t="str">
        <f>IF(OR(D3487="", D3487="___"),"", LEFT(D3487,FIND(" &gt;",D3487)-1))</f>
        <v>Failure</v>
      </c>
      <c r="F3487" s="7" t="str">
        <f>IF(OR(E3487="Success",E3487="Qualified Success"),"Current",IF(E3487="Failure",IF(RIGHT(D3487,6)="Future","Future",IF(RIGHT(D3487,10)="Irrelevant","Irrelevant","Current")),""))</f>
        <v>Current</v>
      </c>
      <c r="G3487" s="7" t="str">
        <f>IF(OR(ISBLANK(D3487),D3487="Unclassifiable &gt;"),"",IF(ISNUMBER(SEARCH("Utterance",D3487)),"Utterance",IF(ISNUMBER(SEARCH("Response",D3487)),"Response",IF(ISNUMBER(SEARCH("Interaction",D3487)),"Interaction",IF(ISNUMBER(SEARCH("System",D3487)),"System","")))))</f>
        <v>Utterance</v>
      </c>
      <c r="H3487" s="7" t="str">
        <f>IF(G3487="Utterance", IF(ISNUMBER(SEARCH("Unrecognized",D3487)), "Unrecognized", IF(ISNUMBER(SEARCH("Mismatched",D3487)), "Mismatched", IF(ISNUMBER(SEARCH("False Positive",D3487)), "False Positive", "Irrelevant"))), "")</f>
        <v>Mismatched</v>
      </c>
      <c r="J3487" s="7" t="s">
        <v>3434</v>
      </c>
      <c r="K3487" s="7" t="s">
        <v>3356</v>
      </c>
      <c r="L3487" s="9">
        <v>44996</v>
      </c>
      <c r="M3487" s="13">
        <v>0.39074074074074078</v>
      </c>
      <c r="N3487" s="14">
        <v>513003281833825</v>
      </c>
      <c r="O3487" s="7">
        <f>IF(LEN(TRIM($A3487))=0,0,LEN($A3487)-LEN(SUBSTITUTE($A3487," ",""))+1)</f>
        <v>2</v>
      </c>
      <c r="P3487">
        <f t="shared" si="54"/>
        <v>705</v>
      </c>
    </row>
    <row r="3488" spans="1:16" ht="64" x14ac:dyDescent="0.2">
      <c r="A3488" s="8" t="s">
        <v>3283</v>
      </c>
      <c r="C3488" s="7" t="s">
        <v>4</v>
      </c>
      <c r="K3488" s="7" t="s">
        <v>3356</v>
      </c>
      <c r="L3488" s="9">
        <v>44996</v>
      </c>
      <c r="M3488" s="13">
        <v>0.39075231481481482</v>
      </c>
      <c r="N3488" s="14">
        <v>513003281833825</v>
      </c>
      <c r="P3488" t="str">
        <f t="shared" si="54"/>
        <v/>
      </c>
    </row>
    <row r="3489" spans="1:16" ht="16" x14ac:dyDescent="0.2">
      <c r="A3489" s="8" t="s">
        <v>158</v>
      </c>
      <c r="C3489" s="7" t="s">
        <v>2</v>
      </c>
      <c r="D3489" s="7" t="s">
        <v>3389</v>
      </c>
      <c r="E3489" s="7" t="str">
        <f>IF(OR(D3489="", D3489="___"),"", LEFT(D3489,FIND(" &gt;",D3489)-1))</f>
        <v>Success</v>
      </c>
      <c r="F3489" s="7" t="str">
        <f>IF(OR(E3489="Success",E3489="Qualified Success"),"Current",IF(E3489="Failure",IF(RIGHT(D3489,6)="Future","Future",IF(RIGHT(D3489,10)="Irrelevant","Irrelevant","Current")),""))</f>
        <v>Current</v>
      </c>
      <c r="G3489" s="7" t="str">
        <f>IF(OR(ISBLANK(D3489),D3489="Unclassifiable &gt;"),"",IF(ISNUMBER(SEARCH("Utterance",D3489)),"Utterance",IF(ISNUMBER(SEARCH("Response",D3489)),"Response",IF(ISNUMBER(SEARCH("Interaction",D3489)),"Interaction",IF(ISNUMBER(SEARCH("System",D3489)),"System","")))))</f>
        <v/>
      </c>
      <c r="H3489" s="7" t="str">
        <f>IF(G3489="Utterance", IF(ISNUMBER(SEARCH("Unrecognized",D3489)), "Unrecognized", IF(ISNUMBER(SEARCH("Mismatched",D3489)), "Mismatched", IF(ISNUMBER(SEARCH("False Positive",D3489)), "False Positive", "Irrelevant"))), "")</f>
        <v/>
      </c>
      <c r="J3489" s="7" t="s">
        <v>3744</v>
      </c>
      <c r="K3489" s="7" t="s">
        <v>3356</v>
      </c>
      <c r="L3489" s="9">
        <v>44996</v>
      </c>
      <c r="M3489" s="13">
        <v>0.39745370370370375</v>
      </c>
      <c r="N3489" s="14">
        <v>204440003505893</v>
      </c>
      <c r="O3489" s="7">
        <f>IF(LEN(TRIM($A3489))=0,0,LEN($A3489)-LEN(SUBSTITUTE($A3489," ",""))+1)</f>
        <v>4</v>
      </c>
      <c r="P3489">
        <f t="shared" si="54"/>
        <v>3411</v>
      </c>
    </row>
    <row r="3490" spans="1:16" ht="128" x14ac:dyDescent="0.2">
      <c r="A3490" s="8" t="s">
        <v>1839</v>
      </c>
      <c r="C3490" s="7" t="s">
        <v>4</v>
      </c>
      <c r="K3490" s="7" t="s">
        <v>3356</v>
      </c>
      <c r="L3490" s="9">
        <v>44996</v>
      </c>
      <c r="M3490" s="13">
        <v>0.39746527777777779</v>
      </c>
      <c r="N3490" s="14">
        <v>204440003505893</v>
      </c>
      <c r="P3490" t="str">
        <f t="shared" si="54"/>
        <v/>
      </c>
    </row>
    <row r="3491" spans="1:16" ht="16" x14ac:dyDescent="0.2">
      <c r="A3491" s="8" t="s">
        <v>158</v>
      </c>
      <c r="C3491" s="7" t="s">
        <v>2</v>
      </c>
      <c r="D3491" s="7" t="s">
        <v>3389</v>
      </c>
      <c r="E3491" s="7" t="str">
        <f>IF(OR(D3491="", D3491="___"),"", LEFT(D3491,FIND(" &gt;",D3491)-1))</f>
        <v>Success</v>
      </c>
      <c r="F3491" s="7" t="str">
        <f>IF(OR(E3491="Success",E3491="Qualified Success"),"Current",IF(E3491="Failure",IF(RIGHT(D3491,6)="Future","Future",IF(RIGHT(D3491,10)="Irrelevant","Irrelevant","Current")),""))</f>
        <v>Current</v>
      </c>
      <c r="G3491" s="7" t="str">
        <f>IF(OR(ISBLANK(D3491),D3491="Unclassifiable &gt;"),"",IF(ISNUMBER(SEARCH("Utterance",D3491)),"Utterance",IF(ISNUMBER(SEARCH("Response",D3491)),"Response",IF(ISNUMBER(SEARCH("Interaction",D3491)),"Interaction",IF(ISNUMBER(SEARCH("System",D3491)),"System","")))))</f>
        <v/>
      </c>
      <c r="H3491" s="7" t="str">
        <f>IF(G3491="Utterance", IF(ISNUMBER(SEARCH("Unrecognized",D3491)), "Unrecognized", IF(ISNUMBER(SEARCH("Mismatched",D3491)), "Mismatched", IF(ISNUMBER(SEARCH("False Positive",D3491)), "False Positive", "Irrelevant"))), "")</f>
        <v/>
      </c>
      <c r="J3491" s="7" t="s">
        <v>3744</v>
      </c>
      <c r="K3491" s="7" t="s">
        <v>3356</v>
      </c>
      <c r="L3491" s="9">
        <v>44996</v>
      </c>
      <c r="M3491" s="13">
        <v>0.3988888888888889</v>
      </c>
      <c r="N3491" s="14">
        <v>202000090572907</v>
      </c>
      <c r="O3491" s="7">
        <f>IF(LEN(TRIM($A3491))=0,0,LEN($A3491)-LEN(SUBSTITUTE($A3491," ",""))+1)</f>
        <v>4</v>
      </c>
      <c r="P3491">
        <f t="shared" si="54"/>
        <v>3411</v>
      </c>
    </row>
    <row r="3492" spans="1:16" ht="128" x14ac:dyDescent="0.2">
      <c r="A3492" s="8" t="s">
        <v>1839</v>
      </c>
      <c r="C3492" s="7" t="s">
        <v>4</v>
      </c>
      <c r="K3492" s="7" t="s">
        <v>3356</v>
      </c>
      <c r="L3492" s="9">
        <v>44996</v>
      </c>
      <c r="M3492" s="13">
        <v>0.3988888888888889</v>
      </c>
      <c r="N3492" s="14">
        <v>202000090572907</v>
      </c>
      <c r="P3492" t="str">
        <f t="shared" si="54"/>
        <v/>
      </c>
    </row>
    <row r="3493" spans="1:16" ht="16" x14ac:dyDescent="0.2">
      <c r="A3493" s="8" t="s">
        <v>199</v>
      </c>
      <c r="C3493" s="7" t="s">
        <v>2</v>
      </c>
      <c r="D3493" s="7" t="s">
        <v>3411</v>
      </c>
      <c r="E3493" s="7" t="str">
        <f>IF(OR(D3493="", D3493="___"),"", LEFT(D3493,FIND(" &gt;",D3493)-1))</f>
        <v>Qualified Success</v>
      </c>
      <c r="F3493" s="7" t="str">
        <f>IF(OR(E3493="Success",E3493="Qualified Success"),"Current",IF(E3493="Failure",IF(RIGHT(D3493,6)="Future","Future",IF(RIGHT(D3493,10)="Irrelevant","Irrelevant","Current")),""))</f>
        <v>Current</v>
      </c>
      <c r="G3493" s="7" t="str">
        <f>IF(OR(ISBLANK(D3493),D3493="Unclassifiable &gt;"),"",IF(ISNUMBER(SEARCH("Utterance",D3493)),"Utterance",IF(ISNUMBER(SEARCH("Response",D3493)),"Response",IF(ISNUMBER(SEARCH("Interaction",D3493)),"Interaction",IF(ISNUMBER(SEARCH("System",D3493)),"System","")))))</f>
        <v>Response</v>
      </c>
      <c r="H3493" s="7" t="str">
        <f>IF(G3493="Utterance", IF(ISNUMBER(SEARCH("Unrecognized",D3493)), "Unrecognized", IF(ISNUMBER(SEARCH("Mismatched",D3493)), "Mismatched", IF(ISNUMBER(SEARCH("False Positive",D3493)), "False Positive", "Irrelevant"))), "")</f>
        <v/>
      </c>
      <c r="J3493" s="7" t="s">
        <v>3750</v>
      </c>
      <c r="K3493" s="7" t="s">
        <v>3356</v>
      </c>
      <c r="L3493" s="9">
        <v>44996</v>
      </c>
      <c r="M3493" s="13">
        <v>0.40053240740740742</v>
      </c>
      <c r="N3493" s="14">
        <v>202000947530053</v>
      </c>
      <c r="O3493" s="7">
        <f>IF(LEN(TRIM($A3493))=0,0,LEN($A3493)-LEN(SUBSTITUTE($A3493," ",""))+1)</f>
        <v>4</v>
      </c>
      <c r="P3493">
        <f t="shared" si="54"/>
        <v>201</v>
      </c>
    </row>
    <row r="3494" spans="1:16" ht="64" x14ac:dyDescent="0.2">
      <c r="A3494" s="8" t="s">
        <v>254</v>
      </c>
      <c r="C3494" s="7" t="s">
        <v>4</v>
      </c>
      <c r="K3494" s="7" t="s">
        <v>3356</v>
      </c>
      <c r="L3494" s="9">
        <v>44996</v>
      </c>
      <c r="M3494" s="13">
        <v>0.40053240740740742</v>
      </c>
      <c r="N3494" s="14">
        <v>202000947530053</v>
      </c>
      <c r="P3494" t="str">
        <f t="shared" si="54"/>
        <v/>
      </c>
    </row>
    <row r="3495" spans="1:16" ht="16" x14ac:dyDescent="0.2">
      <c r="A3495" s="8" t="s">
        <v>3030</v>
      </c>
      <c r="C3495" s="7" t="s">
        <v>2</v>
      </c>
      <c r="D3495" s="7" t="s">
        <v>3389</v>
      </c>
      <c r="E3495" s="7" t="str">
        <f>IF(OR(D3495="", D3495="___"),"", LEFT(D3495,FIND(" &gt;",D3495)-1))</f>
        <v>Success</v>
      </c>
      <c r="F3495" s="7" t="str">
        <f>IF(OR(E3495="Success",E3495="Qualified Success"),"Current",IF(E3495="Failure",IF(RIGHT(D3495,6)="Future","Future",IF(RIGHT(D3495,10)="Irrelevant","Irrelevant","Current")),""))</f>
        <v>Current</v>
      </c>
      <c r="G3495" s="7" t="str">
        <f>IF(OR(ISBLANK(D3495),D3495="Unclassifiable &gt;"),"",IF(ISNUMBER(SEARCH("Utterance",D3495)),"Utterance",IF(ISNUMBER(SEARCH("Response",D3495)),"Response",IF(ISNUMBER(SEARCH("Interaction",D3495)),"Interaction",IF(ISNUMBER(SEARCH("System",D3495)),"System","")))))</f>
        <v/>
      </c>
      <c r="H3495" s="7" t="str">
        <f>IF(G3495="Utterance", IF(ISNUMBER(SEARCH("Unrecognized",D3495)), "Unrecognized", IF(ISNUMBER(SEARCH("Mismatched",D3495)), "Mismatched", IF(ISNUMBER(SEARCH("False Positive",D3495)), "False Positive", "Irrelevant"))), "")</f>
        <v/>
      </c>
      <c r="J3495" s="7" t="s">
        <v>3750</v>
      </c>
      <c r="K3495" s="7" t="s">
        <v>3356</v>
      </c>
      <c r="L3495" s="9">
        <v>44996</v>
      </c>
      <c r="M3495" s="13">
        <v>0.40096064814814819</v>
      </c>
      <c r="N3495" s="14">
        <v>202000947530053</v>
      </c>
      <c r="O3495" s="7">
        <f>IF(LEN(TRIM($A3495))=0,0,LEN($A3495)-LEN(SUBSTITUTE($A3495," ",""))+1)</f>
        <v>6</v>
      </c>
      <c r="P3495">
        <f t="shared" si="54"/>
        <v>3411</v>
      </c>
    </row>
    <row r="3496" spans="1:16" ht="240" x14ac:dyDescent="0.2">
      <c r="A3496" s="8" t="s">
        <v>3031</v>
      </c>
      <c r="C3496" s="7" t="s">
        <v>4</v>
      </c>
      <c r="K3496" s="7" t="s">
        <v>3356</v>
      </c>
      <c r="L3496" s="9">
        <v>44996</v>
      </c>
      <c r="M3496" s="13">
        <v>0.40098379629629632</v>
      </c>
      <c r="N3496" s="14">
        <v>202000947530053</v>
      </c>
      <c r="P3496" t="str">
        <f t="shared" si="54"/>
        <v/>
      </c>
    </row>
    <row r="3497" spans="1:16" ht="16" x14ac:dyDescent="0.2">
      <c r="A3497" s="8" t="s">
        <v>302</v>
      </c>
      <c r="B3497" s="7" t="s">
        <v>3487</v>
      </c>
      <c r="C3497" s="7" t="s">
        <v>2</v>
      </c>
      <c r="D3497" s="7" t="s">
        <v>3389</v>
      </c>
      <c r="E3497" s="7" t="str">
        <f>IF(OR(D3497="", D3497="___"),"", LEFT(D3497,FIND(" &gt;",D3497)-1))</f>
        <v>Success</v>
      </c>
      <c r="F3497" s="7" t="str">
        <f>IF(OR(E3497="Success",E3497="Qualified Success"),"Current",IF(E3497="Failure",IF(RIGHT(D3497,6)="Future","Future",IF(RIGHT(D3497,10)="Irrelevant","Irrelevant","Current")),""))</f>
        <v>Current</v>
      </c>
      <c r="G3497" s="7" t="str">
        <f>IF(OR(ISBLANK(D3497),D3497="Unclassifiable &gt;"),"",IF(ISNUMBER(SEARCH("Utterance",D3497)),"Utterance",IF(ISNUMBER(SEARCH("Response",D3497)),"Response",IF(ISNUMBER(SEARCH("Interaction",D3497)),"Interaction",IF(ISNUMBER(SEARCH("System",D3497)),"System","")))))</f>
        <v/>
      </c>
      <c r="H3497" s="7" t="str">
        <f>IF(G3497="Utterance", IF(ISNUMBER(SEARCH("Unrecognized",D3497)), "Unrecognized", IF(ISNUMBER(SEARCH("Mismatched",D3497)), "Mismatched", IF(ISNUMBER(SEARCH("False Positive",D3497)), "False Positive", "Irrelevant"))), "")</f>
        <v/>
      </c>
      <c r="J3497" s="7" t="s">
        <v>3428</v>
      </c>
      <c r="K3497" s="7" t="s">
        <v>3356</v>
      </c>
      <c r="L3497" s="9">
        <v>44996</v>
      </c>
      <c r="M3497" s="13">
        <v>0.40274305555555556</v>
      </c>
      <c r="N3497" s="14">
        <v>202000140238282</v>
      </c>
      <c r="O3497" s="7">
        <f>IF(LEN(TRIM($A3497))=0,0,LEN($A3497)-LEN(SUBSTITUTE($A3497," ",""))+1)</f>
        <v>3</v>
      </c>
      <c r="P3497">
        <f t="shared" si="54"/>
        <v>3411</v>
      </c>
    </row>
    <row r="3498" spans="1:16" ht="64" x14ac:dyDescent="0.2">
      <c r="A3498" s="8" t="s">
        <v>220</v>
      </c>
      <c r="C3498" s="7" t="s">
        <v>4</v>
      </c>
      <c r="K3498" s="7" t="s">
        <v>3356</v>
      </c>
      <c r="L3498" s="9">
        <v>44996</v>
      </c>
      <c r="M3498" s="13">
        <v>0.40274305555555556</v>
      </c>
      <c r="N3498" s="14">
        <v>202000140238282</v>
      </c>
      <c r="P3498" t="str">
        <f t="shared" si="54"/>
        <v/>
      </c>
    </row>
    <row r="3499" spans="1:16" ht="16" x14ac:dyDescent="0.2">
      <c r="A3499" s="8" t="s">
        <v>2538</v>
      </c>
      <c r="C3499" s="7" t="s">
        <v>2</v>
      </c>
      <c r="D3499" s="7" t="s">
        <v>3411</v>
      </c>
      <c r="E3499" s="7" t="str">
        <f>IF(OR(D3499="", D3499="___"),"", LEFT(D3499,FIND(" &gt;",D3499)-1))</f>
        <v>Qualified Success</v>
      </c>
      <c r="F3499" s="7" t="str">
        <f>IF(OR(E3499="Success",E3499="Qualified Success"),"Current",IF(E3499="Failure",IF(RIGHT(D3499,6)="Future","Future",IF(RIGHT(D3499,10)="Irrelevant","Irrelevant","Current")),""))</f>
        <v>Current</v>
      </c>
      <c r="G3499" s="7" t="str">
        <f>IF(OR(ISBLANK(D3499),D3499="Unclassifiable &gt;"),"",IF(ISNUMBER(SEARCH("Utterance",D3499)),"Utterance",IF(ISNUMBER(SEARCH("Response",D3499)),"Response",IF(ISNUMBER(SEARCH("Interaction",D3499)),"Interaction",IF(ISNUMBER(SEARCH("System",D3499)),"System","")))))</f>
        <v>Response</v>
      </c>
      <c r="H3499" s="7" t="str">
        <f>IF(G3499="Utterance", IF(ISNUMBER(SEARCH("Unrecognized",D3499)), "Unrecognized", IF(ISNUMBER(SEARCH("Mismatched",D3499)), "Mismatched", IF(ISNUMBER(SEARCH("False Positive",D3499)), "False Positive", "Irrelevant"))), "")</f>
        <v/>
      </c>
      <c r="J3499" s="7" t="s">
        <v>3758</v>
      </c>
      <c r="K3499" s="7" t="s">
        <v>3356</v>
      </c>
      <c r="L3499" s="9">
        <v>44996</v>
      </c>
      <c r="M3499" s="13">
        <v>0.41199074074074077</v>
      </c>
      <c r="N3499" s="14">
        <v>204440003509543</v>
      </c>
      <c r="O3499" s="7">
        <f>IF(LEN(TRIM($A3499))=0,0,LEN($A3499)-LEN(SUBSTITUTE($A3499," ",""))+1)</f>
        <v>10</v>
      </c>
      <c r="P3499">
        <f t="shared" si="54"/>
        <v>201</v>
      </c>
    </row>
    <row r="3500" spans="1:16" ht="96" x14ac:dyDescent="0.2">
      <c r="A3500" s="8" t="s">
        <v>1885</v>
      </c>
      <c r="C3500" s="7" t="s">
        <v>4</v>
      </c>
      <c r="K3500" s="7" t="s">
        <v>3356</v>
      </c>
      <c r="L3500" s="9">
        <v>44996</v>
      </c>
      <c r="M3500" s="13">
        <v>0.41199074074074077</v>
      </c>
      <c r="N3500" s="14">
        <v>204440003509543</v>
      </c>
      <c r="P3500" t="str">
        <f t="shared" si="54"/>
        <v/>
      </c>
    </row>
    <row r="3501" spans="1:16" ht="16" x14ac:dyDescent="0.2">
      <c r="A3501" s="8" t="s">
        <v>2919</v>
      </c>
      <c r="C3501" s="7" t="s">
        <v>2</v>
      </c>
      <c r="D3501" s="7" t="s">
        <v>3411</v>
      </c>
      <c r="E3501" s="7" t="str">
        <f>IF(OR(D3501="", D3501="___"),"", LEFT(D3501,FIND(" &gt;",D3501)-1))</f>
        <v>Qualified Success</v>
      </c>
      <c r="F3501" s="7" t="str">
        <f>IF(OR(E3501="Success",E3501="Qualified Success"),"Current",IF(E3501="Failure",IF(RIGHT(D3501,6)="Future","Future",IF(RIGHT(D3501,10)="Irrelevant","Irrelevant","Current")),""))</f>
        <v>Current</v>
      </c>
      <c r="G3501" s="7" t="str">
        <f>IF(OR(ISBLANK(D3501),D3501="Unclassifiable &gt;"),"",IF(ISNUMBER(SEARCH("Utterance",D3501)),"Utterance",IF(ISNUMBER(SEARCH("Response",D3501)),"Response",IF(ISNUMBER(SEARCH("Interaction",D3501)),"Interaction",IF(ISNUMBER(SEARCH("System",D3501)),"System","")))))</f>
        <v>Response</v>
      </c>
      <c r="H3501" s="7" t="str">
        <f>IF(G3501="Utterance", IF(ISNUMBER(SEARCH("Unrecognized",D3501)), "Unrecognized", IF(ISNUMBER(SEARCH("Mismatched",D3501)), "Mismatched", IF(ISNUMBER(SEARCH("False Positive",D3501)), "False Positive", "Irrelevant"))), "")</f>
        <v/>
      </c>
      <c r="J3501" s="7" t="s">
        <v>3434</v>
      </c>
      <c r="K3501" s="7" t="s">
        <v>3356</v>
      </c>
      <c r="L3501" s="9">
        <v>44996</v>
      </c>
      <c r="M3501" s="13">
        <v>0.41260416666666666</v>
      </c>
      <c r="N3501" s="14">
        <v>202000493853373</v>
      </c>
      <c r="O3501" s="7">
        <f>IF(LEN(TRIM($A3501))=0,0,LEN($A3501)-LEN(SUBSTITUTE($A3501," ",""))+1)</f>
        <v>14</v>
      </c>
      <c r="P3501">
        <f t="shared" si="54"/>
        <v>201</v>
      </c>
    </row>
    <row r="3502" spans="1:16" ht="128" x14ac:dyDescent="0.2">
      <c r="A3502" s="8" t="s">
        <v>698</v>
      </c>
      <c r="C3502" s="7" t="s">
        <v>4</v>
      </c>
      <c r="K3502" s="7" t="s">
        <v>3356</v>
      </c>
      <c r="L3502" s="9">
        <v>44996</v>
      </c>
      <c r="M3502" s="13">
        <v>0.41260416666666666</v>
      </c>
      <c r="N3502" s="14">
        <v>202000493853373</v>
      </c>
      <c r="P3502" t="str">
        <f t="shared" si="54"/>
        <v/>
      </c>
    </row>
    <row r="3503" spans="1:16" ht="16" x14ac:dyDescent="0.2">
      <c r="A3503" s="8" t="s">
        <v>2240</v>
      </c>
      <c r="C3503" s="7" t="s">
        <v>2</v>
      </c>
      <c r="D3503" s="7" t="s">
        <v>3389</v>
      </c>
      <c r="E3503" s="7" t="str">
        <f>IF(OR(D3503="", D3503="___"),"", LEFT(D3503,FIND(" &gt;",D3503)-1))</f>
        <v>Success</v>
      </c>
      <c r="F3503" s="7" t="str">
        <f>IF(OR(E3503="Success",E3503="Qualified Success"),"Current",IF(E3503="Failure",IF(RIGHT(D3503,6)="Future","Future",IF(RIGHT(D3503,10)="Irrelevant","Irrelevant","Current")),""))</f>
        <v>Current</v>
      </c>
      <c r="G3503" s="7" t="str">
        <f>IF(OR(ISBLANK(D3503),D3503="Unclassifiable &gt;"),"",IF(ISNUMBER(SEARCH("Utterance",D3503)),"Utterance",IF(ISNUMBER(SEARCH("Response",D3503)),"Response",IF(ISNUMBER(SEARCH("Interaction",D3503)),"Interaction",IF(ISNUMBER(SEARCH("System",D3503)),"System","")))))</f>
        <v/>
      </c>
      <c r="H3503" s="7" t="str">
        <f>IF(G3503="Utterance", IF(ISNUMBER(SEARCH("Unrecognized",D3503)), "Unrecognized", IF(ISNUMBER(SEARCH("Mismatched",D3503)), "Mismatched", IF(ISNUMBER(SEARCH("False Positive",D3503)), "False Positive", "Irrelevant"))), "")</f>
        <v/>
      </c>
      <c r="J3503" s="7" t="s">
        <v>3751</v>
      </c>
      <c r="K3503" s="7" t="s">
        <v>3356</v>
      </c>
      <c r="L3503" s="9">
        <v>44996</v>
      </c>
      <c r="M3503" s="13">
        <v>0.41482638888888884</v>
      </c>
      <c r="N3503" s="14">
        <v>204440003498733</v>
      </c>
      <c r="O3503" s="7">
        <f>IF(LEN(TRIM($A3503))=0,0,LEN($A3503)-LEN(SUBSTITUTE($A3503," ",""))+1)</f>
        <v>2</v>
      </c>
      <c r="P3503">
        <f t="shared" si="54"/>
        <v>3411</v>
      </c>
    </row>
    <row r="3504" spans="1:16" ht="224" x14ac:dyDescent="0.2">
      <c r="A3504" s="8" t="s">
        <v>1857</v>
      </c>
      <c r="C3504" s="7" t="s">
        <v>4</v>
      </c>
      <c r="K3504" s="7" t="s">
        <v>3356</v>
      </c>
      <c r="L3504" s="9">
        <v>44996</v>
      </c>
      <c r="M3504" s="13">
        <v>0.41482638888888884</v>
      </c>
      <c r="N3504" s="14">
        <v>204440003498733</v>
      </c>
      <c r="P3504" t="str">
        <f t="shared" si="54"/>
        <v/>
      </c>
    </row>
    <row r="3505" spans="1:16" ht="16" x14ac:dyDescent="0.2">
      <c r="A3505" s="8" t="s">
        <v>2236</v>
      </c>
      <c r="C3505" s="7" t="s">
        <v>2</v>
      </c>
      <c r="D3505" s="7" t="s">
        <v>3391</v>
      </c>
      <c r="E3505" s="7" t="str">
        <f>IF(OR(D3505="", D3505="___"),"", LEFT(D3505,FIND(" &gt;",D3505)-1))</f>
        <v>Failure</v>
      </c>
      <c r="F3505" s="7" t="str">
        <f>IF(OR(E3505="Success",E3505="Qualified Success"),"Current",IF(E3505="Failure",IF(RIGHT(D3505,6)="Future","Future",IF(RIGHT(D3505,10)="Irrelevant","Irrelevant","Current")),""))</f>
        <v>Current</v>
      </c>
      <c r="G3505" s="7" t="str">
        <f>IF(OR(ISBLANK(D3505),D3505="Unclassifiable &gt;"),"",IF(ISNUMBER(SEARCH("Utterance",D3505)),"Utterance",IF(ISNUMBER(SEARCH("Response",D3505)),"Response",IF(ISNUMBER(SEARCH("Interaction",D3505)),"Interaction",IF(ISNUMBER(SEARCH("System",D3505)),"System","")))))</f>
        <v>Utterance</v>
      </c>
      <c r="H3505" s="7" t="str">
        <f>IF(G3505="Utterance", IF(ISNUMBER(SEARCH("Unrecognized",D3505)), "Unrecognized", IF(ISNUMBER(SEARCH("Mismatched",D3505)), "Mismatched", IF(ISNUMBER(SEARCH("False Positive",D3505)), "False Positive", "Irrelevant"))), "")</f>
        <v>Mismatched</v>
      </c>
      <c r="J3505" s="7" t="s">
        <v>3434</v>
      </c>
      <c r="K3505" s="7" t="s">
        <v>3356</v>
      </c>
      <c r="L3505" s="9">
        <v>44996</v>
      </c>
      <c r="M3505" s="13">
        <v>0.41688657407407409</v>
      </c>
      <c r="N3505" s="14">
        <v>204440003498733</v>
      </c>
      <c r="O3505" s="7">
        <f>IF(LEN(TRIM($A3505))=0,0,LEN($A3505)-LEN(SUBSTITUTE($A3505," ",""))+1)</f>
        <v>2</v>
      </c>
      <c r="P3505">
        <f t="shared" si="54"/>
        <v>705</v>
      </c>
    </row>
    <row r="3506" spans="1:16" ht="144" x14ac:dyDescent="0.2">
      <c r="A3506" s="8" t="s">
        <v>247</v>
      </c>
      <c r="C3506" s="7" t="s">
        <v>4</v>
      </c>
      <c r="K3506" s="7" t="s">
        <v>3356</v>
      </c>
      <c r="L3506" s="9">
        <v>44996</v>
      </c>
      <c r="M3506" s="13">
        <v>0.41688657407407409</v>
      </c>
      <c r="N3506" s="14">
        <v>204440003498733</v>
      </c>
      <c r="P3506" t="str">
        <f t="shared" si="54"/>
        <v/>
      </c>
    </row>
    <row r="3507" spans="1:16" ht="16" x14ac:dyDescent="0.2">
      <c r="A3507" s="8" t="s">
        <v>2239</v>
      </c>
      <c r="C3507" s="7" t="s">
        <v>2</v>
      </c>
      <c r="D3507" s="7" t="s">
        <v>3389</v>
      </c>
      <c r="E3507" s="7" t="str">
        <f>IF(OR(D3507="", D3507="___"),"", LEFT(D3507,FIND(" &gt;",D3507)-1))</f>
        <v>Success</v>
      </c>
      <c r="F3507" s="7" t="str">
        <f>IF(OR(E3507="Success",E3507="Qualified Success"),"Current",IF(E3507="Failure",IF(RIGHT(D3507,6)="Future","Future",IF(RIGHT(D3507,10)="Irrelevant","Irrelevant","Current")),""))</f>
        <v>Current</v>
      </c>
      <c r="G3507" s="7" t="str">
        <f>IF(OR(ISBLANK(D3507),D3507="Unclassifiable &gt;"),"",IF(ISNUMBER(SEARCH("Utterance",D3507)),"Utterance",IF(ISNUMBER(SEARCH("Response",D3507)),"Response",IF(ISNUMBER(SEARCH("Interaction",D3507)),"Interaction",IF(ISNUMBER(SEARCH("System",D3507)),"System","")))))</f>
        <v/>
      </c>
      <c r="H3507" s="7" t="str">
        <f>IF(G3507="Utterance", IF(ISNUMBER(SEARCH("Unrecognized",D3507)), "Unrecognized", IF(ISNUMBER(SEARCH("Mismatched",D3507)), "Mismatched", IF(ISNUMBER(SEARCH("False Positive",D3507)), "False Positive", "Irrelevant"))), "")</f>
        <v/>
      </c>
      <c r="J3507" s="7" t="s">
        <v>3751</v>
      </c>
      <c r="K3507" s="7" t="s">
        <v>3356</v>
      </c>
      <c r="L3507" s="9">
        <v>44996</v>
      </c>
      <c r="M3507" s="13">
        <v>0.4177777777777778</v>
      </c>
      <c r="N3507" s="14">
        <v>204440003498733</v>
      </c>
      <c r="O3507" s="7">
        <f>IF(LEN(TRIM($A3507))=0,0,LEN($A3507)-LEN(SUBSTITUTE($A3507," ",""))+1)</f>
        <v>3</v>
      </c>
      <c r="P3507">
        <f t="shared" si="54"/>
        <v>3411</v>
      </c>
    </row>
    <row r="3508" spans="1:16" ht="96" x14ac:dyDescent="0.2">
      <c r="A3508" s="8" t="s">
        <v>766</v>
      </c>
      <c r="C3508" s="7" t="s">
        <v>4</v>
      </c>
      <c r="K3508" s="7" t="s">
        <v>3356</v>
      </c>
      <c r="L3508" s="9">
        <v>44996</v>
      </c>
      <c r="M3508" s="13">
        <v>0.4177777777777778</v>
      </c>
      <c r="N3508" s="14">
        <v>204440003498733</v>
      </c>
      <c r="P3508" t="str">
        <f t="shared" si="54"/>
        <v/>
      </c>
    </row>
    <row r="3509" spans="1:16" ht="16" x14ac:dyDescent="0.2">
      <c r="A3509" s="8" t="s">
        <v>1983</v>
      </c>
      <c r="C3509" s="7" t="s">
        <v>2</v>
      </c>
      <c r="D3509" s="7" t="s">
        <v>3389</v>
      </c>
      <c r="E3509" s="7" t="str">
        <f>IF(OR(D3509="", D3509="___"),"", LEFT(D3509,FIND(" &gt;",D3509)-1))</f>
        <v>Success</v>
      </c>
      <c r="F3509" s="7" t="str">
        <f>IF(OR(E3509="Success",E3509="Qualified Success"),"Current",IF(E3509="Failure",IF(RIGHT(D3509,6)="Future","Future",IF(RIGHT(D3509,10)="Irrelevant","Irrelevant","Current")),""))</f>
        <v>Current</v>
      </c>
      <c r="G3509" s="7" t="str">
        <f>IF(OR(ISBLANK(D3509),D3509="Unclassifiable &gt;"),"",IF(ISNUMBER(SEARCH("Utterance",D3509)),"Utterance",IF(ISNUMBER(SEARCH("Response",D3509)),"Response",IF(ISNUMBER(SEARCH("Interaction",D3509)),"Interaction",IF(ISNUMBER(SEARCH("System",D3509)),"System","")))))</f>
        <v/>
      </c>
      <c r="H3509" s="7" t="str">
        <f>IF(G3509="Utterance", IF(ISNUMBER(SEARCH("Unrecognized",D3509)), "Unrecognized", IF(ISNUMBER(SEARCH("Mismatched",D3509)), "Mismatched", IF(ISNUMBER(SEARCH("False Positive",D3509)), "False Positive", "Irrelevant"))), "")</f>
        <v/>
      </c>
      <c r="J3509" s="7" t="s">
        <v>3434</v>
      </c>
      <c r="K3509" s="7" t="s">
        <v>3356</v>
      </c>
      <c r="L3509" s="9">
        <v>44996</v>
      </c>
      <c r="M3509" s="13">
        <v>0.41781249999999998</v>
      </c>
      <c r="N3509" s="14">
        <v>204440003490802</v>
      </c>
      <c r="O3509" s="7">
        <f>IF(LEN(TRIM($A3509))=0,0,LEN($A3509)-LEN(SUBSTITUTE($A3509," ",""))+1)</f>
        <v>6</v>
      </c>
      <c r="P3509">
        <f t="shared" si="54"/>
        <v>3411</v>
      </c>
    </row>
    <row r="3510" spans="1:16" ht="64" x14ac:dyDescent="0.2">
      <c r="A3510" s="8" t="s">
        <v>331</v>
      </c>
      <c r="C3510" s="7" t="s">
        <v>4</v>
      </c>
      <c r="K3510" s="7" t="s">
        <v>3356</v>
      </c>
      <c r="L3510" s="9">
        <v>44996</v>
      </c>
      <c r="M3510" s="13">
        <v>0.41782407407407413</v>
      </c>
      <c r="N3510" s="14">
        <v>204440003490802</v>
      </c>
      <c r="P3510" t="str">
        <f t="shared" si="54"/>
        <v/>
      </c>
    </row>
    <row r="3511" spans="1:16" ht="16" x14ac:dyDescent="0.2">
      <c r="A3511" s="8" t="s">
        <v>402</v>
      </c>
      <c r="C3511" s="7" t="s">
        <v>2</v>
      </c>
      <c r="D3511" s="7" t="s">
        <v>3389</v>
      </c>
      <c r="E3511" s="7" t="str">
        <f>IF(OR(D3511="", D3511="___"),"", LEFT(D3511,FIND(" &gt;",D3511)-1))</f>
        <v>Success</v>
      </c>
      <c r="F3511" s="7" t="str">
        <f>IF(OR(E3511="Success",E3511="Qualified Success"),"Current",IF(E3511="Failure",IF(RIGHT(D3511,6)="Future","Future",IF(RIGHT(D3511,10)="Irrelevant","Irrelevant","Current")),""))</f>
        <v>Current</v>
      </c>
      <c r="G3511" s="7" t="str">
        <f>IF(OR(ISBLANK(D3511),D3511="Unclassifiable &gt;"),"",IF(ISNUMBER(SEARCH("Utterance",D3511)),"Utterance",IF(ISNUMBER(SEARCH("Response",D3511)),"Response",IF(ISNUMBER(SEARCH("Interaction",D3511)),"Interaction",IF(ISNUMBER(SEARCH("System",D3511)),"System","")))))</f>
        <v/>
      </c>
      <c r="H3511" s="7" t="str">
        <f>IF(G3511="Utterance", IF(ISNUMBER(SEARCH("Unrecognized",D3511)), "Unrecognized", IF(ISNUMBER(SEARCH("Mismatched",D3511)), "Mismatched", IF(ISNUMBER(SEARCH("False Positive",D3511)), "False Positive", "Irrelevant"))), "")</f>
        <v/>
      </c>
      <c r="J3511" s="7" t="s">
        <v>3741</v>
      </c>
      <c r="K3511" s="7" t="s">
        <v>3356</v>
      </c>
      <c r="L3511" s="9">
        <v>44996</v>
      </c>
      <c r="M3511" s="13">
        <v>0.41799768518518521</v>
      </c>
      <c r="N3511" s="14">
        <v>204440003510571</v>
      </c>
      <c r="O3511" s="7">
        <f>IF(LEN(TRIM($A3511))=0,0,LEN($A3511)-LEN(SUBSTITUTE($A3511," ",""))+1)</f>
        <v>6</v>
      </c>
      <c r="P3511">
        <f t="shared" si="54"/>
        <v>3411</v>
      </c>
    </row>
    <row r="3512" spans="1:16" ht="144" x14ac:dyDescent="0.2">
      <c r="A3512" s="8" t="s">
        <v>250</v>
      </c>
      <c r="C3512" s="7" t="s">
        <v>4</v>
      </c>
      <c r="K3512" s="7" t="s">
        <v>3356</v>
      </c>
      <c r="L3512" s="9">
        <v>44996</v>
      </c>
      <c r="M3512" s="13">
        <v>0.41822916666666665</v>
      </c>
      <c r="N3512" s="14">
        <v>204440003510571</v>
      </c>
      <c r="P3512" t="str">
        <f t="shared" si="54"/>
        <v/>
      </c>
    </row>
    <row r="3513" spans="1:16" ht="16" x14ac:dyDescent="0.2">
      <c r="A3513" s="8" t="s">
        <v>2238</v>
      </c>
      <c r="C3513" s="7" t="s">
        <v>2</v>
      </c>
      <c r="D3513" s="7" t="s">
        <v>3389</v>
      </c>
      <c r="E3513" s="7" t="str">
        <f>IF(OR(D3513="", D3513="___"),"", LEFT(D3513,FIND(" &gt;",D3513)-1))</f>
        <v>Success</v>
      </c>
      <c r="F3513" s="7" t="str">
        <f>IF(OR(E3513="Success",E3513="Qualified Success"),"Current",IF(E3513="Failure",IF(RIGHT(D3513,6)="Future","Future",IF(RIGHT(D3513,10)="Irrelevant","Irrelevant","Current")),""))</f>
        <v>Current</v>
      </c>
      <c r="G3513" s="7" t="str">
        <f>IF(OR(ISBLANK(D3513),D3513="Unclassifiable &gt;"),"",IF(ISNUMBER(SEARCH("Utterance",D3513)),"Utterance",IF(ISNUMBER(SEARCH("Response",D3513)),"Response",IF(ISNUMBER(SEARCH("Interaction",D3513)),"Interaction",IF(ISNUMBER(SEARCH("System",D3513)),"System","")))))</f>
        <v/>
      </c>
      <c r="H3513" s="7" t="str">
        <f>IF(G3513="Utterance", IF(ISNUMBER(SEARCH("Unrecognized",D3513)), "Unrecognized", IF(ISNUMBER(SEARCH("Mismatched",D3513)), "Mismatched", IF(ISNUMBER(SEARCH("False Positive",D3513)), "False Positive", "Irrelevant"))), "")</f>
        <v/>
      </c>
      <c r="J3513" s="7" t="s">
        <v>3745</v>
      </c>
      <c r="K3513" s="7" t="s">
        <v>3356</v>
      </c>
      <c r="L3513" s="9">
        <v>44996</v>
      </c>
      <c r="M3513" s="13">
        <v>0.41826388888888894</v>
      </c>
      <c r="N3513" s="14">
        <v>204440003498733</v>
      </c>
      <c r="O3513" s="7">
        <f>IF(LEN(TRIM($A3513))=0,0,LEN($A3513)-LEN(SUBSTITUTE($A3513," ",""))+1)</f>
        <v>2</v>
      </c>
      <c r="P3513">
        <f t="shared" si="54"/>
        <v>3411</v>
      </c>
    </row>
    <row r="3514" spans="1:16" ht="48" x14ac:dyDescent="0.2">
      <c r="A3514" s="8" t="s">
        <v>400</v>
      </c>
      <c r="C3514" s="7" t="s">
        <v>4</v>
      </c>
      <c r="K3514" s="7" t="s">
        <v>3356</v>
      </c>
      <c r="L3514" s="9">
        <v>44996</v>
      </c>
      <c r="M3514" s="13">
        <v>0.41826388888888894</v>
      </c>
      <c r="N3514" s="14">
        <v>204440003498733</v>
      </c>
      <c r="P3514" t="str">
        <f t="shared" si="54"/>
        <v/>
      </c>
    </row>
    <row r="3515" spans="1:16" ht="16" x14ac:dyDescent="0.2">
      <c r="A3515" s="8" t="s">
        <v>2234</v>
      </c>
      <c r="C3515" s="7" t="s">
        <v>2</v>
      </c>
      <c r="D3515" s="7" t="s">
        <v>3391</v>
      </c>
      <c r="E3515" s="7" t="str">
        <f>IF(OR(D3515="", D3515="___"),"", LEFT(D3515,FIND(" &gt;",D3515)-1))</f>
        <v>Failure</v>
      </c>
      <c r="F3515" s="7" t="str">
        <f>IF(OR(E3515="Success",E3515="Qualified Success"),"Current",IF(E3515="Failure",IF(RIGHT(D3515,6)="Future","Future",IF(RIGHT(D3515,10)="Irrelevant","Irrelevant","Current")),""))</f>
        <v>Current</v>
      </c>
      <c r="G3515" s="7" t="str">
        <f>IF(OR(ISBLANK(D3515),D3515="Unclassifiable &gt;"),"",IF(ISNUMBER(SEARCH("Utterance",D3515)),"Utterance",IF(ISNUMBER(SEARCH("Response",D3515)),"Response",IF(ISNUMBER(SEARCH("Interaction",D3515)),"Interaction",IF(ISNUMBER(SEARCH("System",D3515)),"System","")))))</f>
        <v>Utterance</v>
      </c>
      <c r="H3515" s="7" t="str">
        <f>IF(G3515="Utterance", IF(ISNUMBER(SEARCH("Unrecognized",D3515)), "Unrecognized", IF(ISNUMBER(SEARCH("Mismatched",D3515)), "Mismatched", IF(ISNUMBER(SEARCH("False Positive",D3515)), "False Positive", "Irrelevant"))), "")</f>
        <v>Mismatched</v>
      </c>
      <c r="J3515" s="7" t="s">
        <v>3751</v>
      </c>
      <c r="K3515" s="7" t="s">
        <v>3356</v>
      </c>
      <c r="L3515" s="9">
        <v>44996</v>
      </c>
      <c r="M3515" s="13">
        <v>0.41986111111111107</v>
      </c>
      <c r="N3515" s="14">
        <v>204440003498733</v>
      </c>
      <c r="O3515" s="7">
        <f>IF(LEN(TRIM($A3515))=0,0,LEN($A3515)-LEN(SUBSTITUTE($A3515," ",""))+1)</f>
        <v>5</v>
      </c>
      <c r="P3515">
        <f t="shared" si="54"/>
        <v>705</v>
      </c>
    </row>
    <row r="3516" spans="1:16" ht="16" x14ac:dyDescent="0.2">
      <c r="A3516" s="8" t="s">
        <v>819</v>
      </c>
      <c r="C3516" s="7" t="s">
        <v>4</v>
      </c>
      <c r="K3516" s="7" t="s">
        <v>3356</v>
      </c>
      <c r="L3516" s="9">
        <v>44996</v>
      </c>
      <c r="M3516" s="13">
        <v>0.41987268518518522</v>
      </c>
      <c r="N3516" s="14">
        <v>204440003498733</v>
      </c>
      <c r="P3516" t="str">
        <f t="shared" si="54"/>
        <v/>
      </c>
    </row>
    <row r="3517" spans="1:16" ht="16" x14ac:dyDescent="0.2">
      <c r="A3517" s="8" t="s">
        <v>2235</v>
      </c>
      <c r="C3517" s="7" t="s">
        <v>2</v>
      </c>
      <c r="D3517" s="7" t="s">
        <v>3391</v>
      </c>
      <c r="E3517" s="7" t="str">
        <f>IF(OR(D3517="", D3517="___"),"", LEFT(D3517,FIND(" &gt;",D3517)-1))</f>
        <v>Failure</v>
      </c>
      <c r="F3517" s="7" t="str">
        <f>IF(OR(E3517="Success",E3517="Qualified Success"),"Current",IF(E3517="Failure",IF(RIGHT(D3517,6)="Future","Future",IF(RIGHT(D3517,10)="Irrelevant","Irrelevant","Current")),""))</f>
        <v>Current</v>
      </c>
      <c r="G3517" s="7" t="str">
        <f>IF(OR(ISBLANK(D3517),D3517="Unclassifiable &gt;"),"",IF(ISNUMBER(SEARCH("Utterance",D3517)),"Utterance",IF(ISNUMBER(SEARCH("Response",D3517)),"Response",IF(ISNUMBER(SEARCH("Interaction",D3517)),"Interaction",IF(ISNUMBER(SEARCH("System",D3517)),"System","")))))</f>
        <v>Utterance</v>
      </c>
      <c r="H3517" s="7" t="str">
        <f>IF(G3517="Utterance", IF(ISNUMBER(SEARCH("Unrecognized",D3517)), "Unrecognized", IF(ISNUMBER(SEARCH("Mismatched",D3517)), "Mismatched", IF(ISNUMBER(SEARCH("False Positive",D3517)), "False Positive", "Irrelevant"))), "")</f>
        <v>Mismatched</v>
      </c>
      <c r="J3517" s="7" t="s">
        <v>3751</v>
      </c>
      <c r="K3517" s="7" t="s">
        <v>3356</v>
      </c>
      <c r="L3517" s="9">
        <v>44996</v>
      </c>
      <c r="M3517" s="13">
        <v>0.42028935185185184</v>
      </c>
      <c r="N3517" s="14">
        <v>204440003498733</v>
      </c>
      <c r="O3517" s="7">
        <f>IF(LEN(TRIM($A3517))=0,0,LEN($A3517)-LEN(SUBSTITUTE($A3517," ",""))+1)</f>
        <v>1</v>
      </c>
      <c r="P3517">
        <f t="shared" si="54"/>
        <v>705</v>
      </c>
    </row>
    <row r="3518" spans="1:16" ht="16" x14ac:dyDescent="0.2">
      <c r="A3518" s="8" t="s">
        <v>2235</v>
      </c>
      <c r="C3518" s="7" t="s">
        <v>2</v>
      </c>
      <c r="D3518" s="7" t="s">
        <v>3389</v>
      </c>
      <c r="E3518" s="7" t="str">
        <f>IF(OR(D3518="", D3518="___"),"", LEFT(D3518,FIND(" &gt;",D3518)-1))</f>
        <v>Success</v>
      </c>
      <c r="F3518" s="7" t="str">
        <f>IF(OR(E3518="Success",E3518="Qualified Success"),"Current",IF(E3518="Failure",IF(RIGHT(D3518,6)="Future","Future",IF(RIGHT(D3518,10)="Irrelevant","Irrelevant","Current")),""))</f>
        <v>Current</v>
      </c>
      <c r="G3518" s="7" t="str">
        <f>IF(OR(ISBLANK(D3518),D3518="Unclassifiable &gt;"),"",IF(ISNUMBER(SEARCH("Utterance",D3518)),"Utterance",IF(ISNUMBER(SEARCH("Response",D3518)),"Response",IF(ISNUMBER(SEARCH("Interaction",D3518)),"Interaction",IF(ISNUMBER(SEARCH("System",D3518)),"System","")))))</f>
        <v/>
      </c>
      <c r="H3518" s="7" t="str">
        <f>IF(G3518="Utterance", IF(ISNUMBER(SEARCH("Unrecognized",D3518)), "Unrecognized", IF(ISNUMBER(SEARCH("Mismatched",D3518)), "Mismatched", IF(ISNUMBER(SEARCH("False Positive",D3518)), "False Positive", "Irrelevant"))), "")</f>
        <v/>
      </c>
      <c r="J3518" s="7" t="s">
        <v>3428</v>
      </c>
      <c r="K3518" s="7" t="s">
        <v>3356</v>
      </c>
      <c r="L3518" s="9">
        <v>44996</v>
      </c>
      <c r="M3518" s="13">
        <v>0.42030092592592588</v>
      </c>
      <c r="N3518" s="14">
        <v>204440003498733</v>
      </c>
      <c r="O3518" s="7">
        <f>IF(LEN(TRIM($A3518))=0,0,LEN($A3518)-LEN(SUBSTITUTE($A3518," ",""))+1)</f>
        <v>1</v>
      </c>
      <c r="P3518">
        <f t="shared" si="54"/>
        <v>3411</v>
      </c>
    </row>
    <row r="3519" spans="1:16" ht="16" x14ac:dyDescent="0.2">
      <c r="A3519" s="8" t="s">
        <v>996</v>
      </c>
      <c r="C3519" s="7" t="s">
        <v>4</v>
      </c>
      <c r="K3519" s="7" t="s">
        <v>3356</v>
      </c>
      <c r="L3519" s="9">
        <v>44996</v>
      </c>
      <c r="M3519" s="13">
        <v>0.42030092592592588</v>
      </c>
      <c r="N3519" s="14">
        <v>204440003498733</v>
      </c>
      <c r="P3519" t="str">
        <f t="shared" si="54"/>
        <v/>
      </c>
    </row>
    <row r="3520" spans="1:16" ht="48" x14ac:dyDescent="0.2">
      <c r="A3520" s="8" t="s">
        <v>480</v>
      </c>
      <c r="C3520" s="7" t="s">
        <v>4</v>
      </c>
      <c r="K3520" s="7" t="s">
        <v>3356</v>
      </c>
      <c r="L3520" s="9">
        <v>44996</v>
      </c>
      <c r="M3520" s="13">
        <v>0.42030092592592588</v>
      </c>
      <c r="N3520" s="14">
        <v>204440003498733</v>
      </c>
      <c r="P3520" t="str">
        <f t="shared" si="54"/>
        <v/>
      </c>
    </row>
    <row r="3521" spans="1:16" ht="32" x14ac:dyDescent="0.2">
      <c r="A3521" s="8" t="s">
        <v>2976</v>
      </c>
      <c r="C3521" s="7" t="s">
        <v>2</v>
      </c>
      <c r="D3521" s="7" t="s">
        <v>3389</v>
      </c>
      <c r="E3521" s="7" t="str">
        <f>IF(OR(D3521="", D3521="___"),"", LEFT(D3521,FIND(" &gt;",D3521)-1))</f>
        <v>Success</v>
      </c>
      <c r="F3521" s="7" t="str">
        <f>IF(OR(E3521="Success",E3521="Qualified Success"),"Current",IF(E3521="Failure",IF(RIGHT(D3521,6)="Future","Future",IF(RIGHT(D3521,10)="Irrelevant","Irrelevant","Current")),""))</f>
        <v>Current</v>
      </c>
      <c r="G3521" s="7" t="str">
        <f>IF(OR(ISBLANK(D3521),D3521="Unclassifiable &gt;"),"",IF(ISNUMBER(SEARCH("Utterance",D3521)),"Utterance",IF(ISNUMBER(SEARCH("Response",D3521)),"Response",IF(ISNUMBER(SEARCH("Interaction",D3521)),"Interaction",IF(ISNUMBER(SEARCH("System",D3521)),"System","")))))</f>
        <v/>
      </c>
      <c r="H3521" s="7" t="str">
        <f>IF(G3521="Utterance", IF(ISNUMBER(SEARCH("Unrecognized",D3521)), "Unrecognized", IF(ISNUMBER(SEARCH("Mismatched",D3521)), "Mismatched", IF(ISNUMBER(SEARCH("False Positive",D3521)), "False Positive", "Irrelevant"))), "")</f>
        <v/>
      </c>
      <c r="J3521" s="7" t="s">
        <v>3742</v>
      </c>
      <c r="K3521" s="7" t="s">
        <v>3356</v>
      </c>
      <c r="L3521" s="9">
        <v>44996</v>
      </c>
      <c r="M3521" s="13">
        <v>0.42068287037037039</v>
      </c>
      <c r="N3521" s="14">
        <v>202000707957360</v>
      </c>
      <c r="O3521" s="7">
        <f>IF(LEN(TRIM($A3521))=0,0,LEN($A3521)-LEN(SUBSTITUTE($A3521," ",""))+1)</f>
        <v>34</v>
      </c>
      <c r="P3521">
        <f t="shared" si="54"/>
        <v>3411</v>
      </c>
    </row>
    <row r="3522" spans="1:16" ht="128" x14ac:dyDescent="0.2">
      <c r="A3522" s="8" t="s">
        <v>606</v>
      </c>
      <c r="C3522" s="7" t="s">
        <v>4</v>
      </c>
      <c r="K3522" s="7" t="s">
        <v>3356</v>
      </c>
      <c r="L3522" s="9">
        <v>44996</v>
      </c>
      <c r="M3522" s="13">
        <v>0.42069444444444443</v>
      </c>
      <c r="N3522" s="14">
        <v>202000707957360</v>
      </c>
      <c r="P3522" t="str">
        <f t="shared" si="54"/>
        <v/>
      </c>
    </row>
    <row r="3523" spans="1:16" ht="16" x14ac:dyDescent="0.2">
      <c r="A3523" s="8" t="s">
        <v>1287</v>
      </c>
      <c r="C3523" s="7" t="s">
        <v>2</v>
      </c>
      <c r="D3523" s="7" t="s">
        <v>3404</v>
      </c>
      <c r="E3523" s="7" t="str">
        <f>IF(OR(D3523="", D3523="___"),"", LEFT(D3523,FIND(" &gt;",D3523)-1))</f>
        <v>Failure</v>
      </c>
      <c r="F3523" s="7" t="str">
        <f>IF(OR(E3523="Success",E3523="Qualified Success"),"Current",IF(E3523="Failure",IF(RIGHT(D3523,6)="Future","Future",IF(RIGHT(D3523,10)="Irrelevant","Irrelevant","Current")),""))</f>
        <v>Current</v>
      </c>
      <c r="G3523" s="7" t="str">
        <f>IF(OR(ISBLANK(D3523),D3523="Unclassifiable &gt;"),"",IF(ISNUMBER(SEARCH("Utterance",D3523)),"Utterance",IF(ISNUMBER(SEARCH("Response",D3523)),"Response",IF(ISNUMBER(SEARCH("Interaction",D3523)),"Interaction",IF(ISNUMBER(SEARCH("System",D3523)),"System","")))))</f>
        <v>Response</v>
      </c>
      <c r="H3523" s="7" t="str">
        <f>IF(G3523="Utterance", IF(ISNUMBER(SEARCH("Unrecognized",D3523)), "Unrecognized", IF(ISNUMBER(SEARCH("Mismatched",D3523)), "Mismatched", IF(ISNUMBER(SEARCH("False Positive",D3523)), "False Positive", "Irrelevant"))), "")</f>
        <v/>
      </c>
      <c r="I3523" s="7" t="s">
        <v>3448</v>
      </c>
      <c r="J3523" s="7" t="s">
        <v>3431</v>
      </c>
      <c r="K3523" s="7" t="s">
        <v>3356</v>
      </c>
      <c r="L3523" s="9">
        <v>44996</v>
      </c>
      <c r="M3523" s="13">
        <v>0.42083333333333334</v>
      </c>
      <c r="N3523" s="14">
        <v>204440003498733</v>
      </c>
      <c r="O3523" s="7">
        <f>IF(LEN(TRIM($A3523))=0,0,LEN($A3523)-LEN(SUBSTITUTE($A3523," ",""))+1)</f>
        <v>1</v>
      </c>
      <c r="P3523">
        <f t="shared" ref="P3523:P3586" si="55">IF(D3523="", "", COUNTIF($D$1:$D$12000, D3523))</f>
        <v>4</v>
      </c>
    </row>
    <row r="3524" spans="1:16" ht="16" x14ac:dyDescent="0.2">
      <c r="A3524" s="8" t="s">
        <v>1287</v>
      </c>
      <c r="C3524" s="7" t="s">
        <v>2</v>
      </c>
      <c r="D3524" s="7" t="s">
        <v>3391</v>
      </c>
      <c r="E3524" s="7" t="str">
        <f>IF(OR(D3524="", D3524="___"),"", LEFT(D3524,FIND(" &gt;",D3524)-1))</f>
        <v>Failure</v>
      </c>
      <c r="F3524" s="7" t="str">
        <f>IF(OR(E3524="Success",E3524="Qualified Success"),"Current",IF(E3524="Failure",IF(RIGHT(D3524,6)="Future","Future",IF(RIGHT(D3524,10)="Irrelevant","Irrelevant","Current")),""))</f>
        <v>Current</v>
      </c>
      <c r="G3524" s="7" t="str">
        <f>IF(OR(ISBLANK(D3524),D3524="Unclassifiable &gt;"),"",IF(ISNUMBER(SEARCH("Utterance",D3524)),"Utterance",IF(ISNUMBER(SEARCH("Response",D3524)),"Response",IF(ISNUMBER(SEARCH("Interaction",D3524)),"Interaction",IF(ISNUMBER(SEARCH("System",D3524)),"System","")))))</f>
        <v>Utterance</v>
      </c>
      <c r="H3524" s="7" t="str">
        <f>IF(G3524="Utterance", IF(ISNUMBER(SEARCH("Unrecognized",D3524)), "Unrecognized", IF(ISNUMBER(SEARCH("Mismatched",D3524)), "Mismatched", IF(ISNUMBER(SEARCH("False Positive",D3524)), "False Positive", "Irrelevant"))), "")</f>
        <v>Mismatched</v>
      </c>
      <c r="J3524" s="7" t="s">
        <v>3431</v>
      </c>
      <c r="K3524" s="7" t="s">
        <v>3356</v>
      </c>
      <c r="L3524" s="9">
        <v>44996</v>
      </c>
      <c r="M3524" s="13">
        <v>0.42083333333333334</v>
      </c>
      <c r="N3524" s="14">
        <v>204440003498733</v>
      </c>
      <c r="O3524" s="7">
        <f>IF(LEN(TRIM($A3524))=0,0,LEN($A3524)-LEN(SUBSTITUTE($A3524," ",""))+1)</f>
        <v>1</v>
      </c>
      <c r="P3524">
        <f t="shared" si="55"/>
        <v>705</v>
      </c>
    </row>
    <row r="3525" spans="1:16" ht="16" x14ac:dyDescent="0.2">
      <c r="A3525" s="8" t="s">
        <v>1287</v>
      </c>
      <c r="C3525" s="7" t="s">
        <v>2</v>
      </c>
      <c r="D3525" s="7" t="s">
        <v>3391</v>
      </c>
      <c r="E3525" s="7" t="str">
        <f>IF(OR(D3525="", D3525="___"),"", LEFT(D3525,FIND(" &gt;",D3525)-1))</f>
        <v>Failure</v>
      </c>
      <c r="F3525" s="7" t="str">
        <f>IF(OR(E3525="Success",E3525="Qualified Success"),"Current",IF(E3525="Failure",IF(RIGHT(D3525,6)="Future","Future",IF(RIGHT(D3525,10)="Irrelevant","Irrelevant","Current")),""))</f>
        <v>Current</v>
      </c>
      <c r="G3525" s="7" t="str">
        <f>IF(OR(ISBLANK(D3525),D3525="Unclassifiable &gt;"),"",IF(ISNUMBER(SEARCH("Utterance",D3525)),"Utterance",IF(ISNUMBER(SEARCH("Response",D3525)),"Response",IF(ISNUMBER(SEARCH("Interaction",D3525)),"Interaction",IF(ISNUMBER(SEARCH("System",D3525)),"System","")))))</f>
        <v>Utterance</v>
      </c>
      <c r="H3525" s="7" t="str">
        <f>IF(G3525="Utterance", IF(ISNUMBER(SEARCH("Unrecognized",D3525)), "Unrecognized", IF(ISNUMBER(SEARCH("Mismatched",D3525)), "Mismatched", IF(ISNUMBER(SEARCH("False Positive",D3525)), "False Positive", "Irrelevant"))), "")</f>
        <v>Mismatched</v>
      </c>
      <c r="J3525" s="7" t="s">
        <v>3431</v>
      </c>
      <c r="K3525" s="7" t="s">
        <v>3356</v>
      </c>
      <c r="L3525" s="9">
        <v>44996</v>
      </c>
      <c r="M3525" s="13">
        <v>0.42083333333333334</v>
      </c>
      <c r="N3525" s="14">
        <v>204440003498733</v>
      </c>
      <c r="O3525" s="7">
        <f>IF(LEN(TRIM($A3525))=0,0,LEN($A3525)-LEN(SUBSTITUTE($A3525," ",""))+1)</f>
        <v>1</v>
      </c>
      <c r="P3525">
        <f t="shared" si="55"/>
        <v>705</v>
      </c>
    </row>
    <row r="3526" spans="1:16" ht="32" x14ac:dyDescent="0.2">
      <c r="A3526" s="8" t="s">
        <v>1969</v>
      </c>
      <c r="C3526" s="7" t="s">
        <v>4</v>
      </c>
      <c r="K3526" s="7" t="s">
        <v>3356</v>
      </c>
      <c r="L3526" s="9">
        <v>44996</v>
      </c>
      <c r="M3526" s="13">
        <v>0.42083333333333334</v>
      </c>
      <c r="N3526" s="14">
        <v>204440003498733</v>
      </c>
      <c r="P3526" t="str">
        <f t="shared" si="55"/>
        <v/>
      </c>
    </row>
    <row r="3527" spans="1:16" ht="64" x14ac:dyDescent="0.2">
      <c r="A3527" s="8" t="s">
        <v>2012</v>
      </c>
      <c r="C3527" s="7" t="s">
        <v>4</v>
      </c>
      <c r="K3527" s="7" t="s">
        <v>3356</v>
      </c>
      <c r="L3527" s="9">
        <v>44996</v>
      </c>
      <c r="M3527" s="13">
        <v>0.42083333333333334</v>
      </c>
      <c r="N3527" s="14">
        <v>204440003498733</v>
      </c>
      <c r="P3527" t="str">
        <f t="shared" si="55"/>
        <v/>
      </c>
    </row>
    <row r="3528" spans="1:16" ht="16" x14ac:dyDescent="0.2">
      <c r="A3528" s="8" t="s">
        <v>2232</v>
      </c>
      <c r="C3528" s="7" t="s">
        <v>2</v>
      </c>
      <c r="D3528" s="7" t="s">
        <v>3404</v>
      </c>
      <c r="E3528" s="7" t="str">
        <f>IF(OR(D3528="", D3528="___"),"", LEFT(D3528,FIND(" &gt;",D3528)-1))</f>
        <v>Failure</v>
      </c>
      <c r="F3528" s="7" t="str">
        <f>IF(OR(E3528="Success",E3528="Qualified Success"),"Current",IF(E3528="Failure",IF(RIGHT(D3528,6)="Future","Future",IF(RIGHT(D3528,10)="Irrelevant","Irrelevant","Current")),""))</f>
        <v>Current</v>
      </c>
      <c r="G3528" s="7" t="str">
        <f>IF(OR(ISBLANK(D3528),D3528="Unclassifiable &gt;"),"",IF(ISNUMBER(SEARCH("Utterance",D3528)),"Utterance",IF(ISNUMBER(SEARCH("Response",D3528)),"Response",IF(ISNUMBER(SEARCH("Interaction",D3528)),"Interaction",IF(ISNUMBER(SEARCH("System",D3528)),"System","")))))</f>
        <v>Response</v>
      </c>
      <c r="H3528" s="7" t="str">
        <f>IF(G3528="Utterance", IF(ISNUMBER(SEARCH("Unrecognized",D3528)), "Unrecognized", IF(ISNUMBER(SEARCH("Mismatched",D3528)), "Mismatched", IF(ISNUMBER(SEARCH("False Positive",D3528)), "False Positive", "Irrelevant"))), "")</f>
        <v/>
      </c>
      <c r="I3528" s="7" t="s">
        <v>3448</v>
      </c>
      <c r="J3528" s="7" t="s">
        <v>3431</v>
      </c>
      <c r="K3528" s="7" t="s">
        <v>3356</v>
      </c>
      <c r="L3528" s="9">
        <v>44996</v>
      </c>
      <c r="M3528" s="13">
        <v>0.42098379629629629</v>
      </c>
      <c r="N3528" s="14">
        <v>204440003498733</v>
      </c>
      <c r="O3528" s="7">
        <f>IF(LEN(TRIM($A3528))=0,0,LEN($A3528)-LEN(SUBSTITUTE($A3528," ",""))+1)</f>
        <v>6</v>
      </c>
      <c r="P3528">
        <f t="shared" si="55"/>
        <v>4</v>
      </c>
    </row>
    <row r="3529" spans="1:16" ht="16" x14ac:dyDescent="0.2">
      <c r="A3529" s="8" t="s">
        <v>2232</v>
      </c>
      <c r="C3529" s="7" t="s">
        <v>2</v>
      </c>
      <c r="D3529" s="7" t="s">
        <v>3391</v>
      </c>
      <c r="E3529" s="7" t="str">
        <f>IF(OR(D3529="", D3529="___"),"", LEFT(D3529,FIND(" &gt;",D3529)-1))</f>
        <v>Failure</v>
      </c>
      <c r="F3529" s="7" t="str">
        <f>IF(OR(E3529="Success",E3529="Qualified Success"),"Current",IF(E3529="Failure",IF(RIGHT(D3529,6)="Future","Future",IF(RIGHT(D3529,10)="Irrelevant","Irrelevant","Current")),""))</f>
        <v>Current</v>
      </c>
      <c r="G3529" s="7" t="str">
        <f>IF(OR(ISBLANK(D3529),D3529="Unclassifiable &gt;"),"",IF(ISNUMBER(SEARCH("Utterance",D3529)),"Utterance",IF(ISNUMBER(SEARCH("Response",D3529)),"Response",IF(ISNUMBER(SEARCH("Interaction",D3529)),"Interaction",IF(ISNUMBER(SEARCH("System",D3529)),"System","")))))</f>
        <v>Utterance</v>
      </c>
      <c r="H3529" s="7" t="str">
        <f>IF(G3529="Utterance", IF(ISNUMBER(SEARCH("Unrecognized",D3529)), "Unrecognized", IF(ISNUMBER(SEARCH("Mismatched",D3529)), "Mismatched", IF(ISNUMBER(SEARCH("False Positive",D3529)), "False Positive", "Irrelevant"))), "")</f>
        <v>Mismatched</v>
      </c>
      <c r="J3529" s="7" t="s">
        <v>3431</v>
      </c>
      <c r="K3529" s="7" t="s">
        <v>3356</v>
      </c>
      <c r="L3529" s="9">
        <v>44996</v>
      </c>
      <c r="M3529" s="13">
        <v>0.42098379629629629</v>
      </c>
      <c r="N3529" s="14">
        <v>204440003498733</v>
      </c>
      <c r="O3529" s="7">
        <f>IF(LEN(TRIM($A3529))=0,0,LEN($A3529)-LEN(SUBSTITUTE($A3529," ",""))+1)</f>
        <v>6</v>
      </c>
      <c r="P3529">
        <f t="shared" si="55"/>
        <v>705</v>
      </c>
    </row>
    <row r="3530" spans="1:16" ht="32" x14ac:dyDescent="0.2">
      <c r="A3530" s="8" t="s">
        <v>2233</v>
      </c>
      <c r="C3530" s="7" t="s">
        <v>4</v>
      </c>
      <c r="K3530" s="7" t="s">
        <v>3356</v>
      </c>
      <c r="L3530" s="9">
        <v>44996</v>
      </c>
      <c r="M3530" s="13">
        <v>0.42098379629629629</v>
      </c>
      <c r="N3530" s="14">
        <v>204440003498733</v>
      </c>
      <c r="P3530" t="str">
        <f t="shared" si="55"/>
        <v/>
      </c>
    </row>
    <row r="3531" spans="1:16" ht="16" x14ac:dyDescent="0.2">
      <c r="A3531" s="8" t="s">
        <v>2343</v>
      </c>
      <c r="C3531" s="7" t="s">
        <v>2</v>
      </c>
      <c r="D3531" s="7" t="s">
        <v>3391</v>
      </c>
      <c r="E3531" s="7" t="str">
        <f>IF(OR(D3531="", D3531="___"),"", LEFT(D3531,FIND(" &gt;",D3531)-1))</f>
        <v>Failure</v>
      </c>
      <c r="F3531" s="7" t="str">
        <f>IF(OR(E3531="Success",E3531="Qualified Success"),"Current",IF(E3531="Failure",IF(RIGHT(D3531,6)="Future","Future",IF(RIGHT(D3531,10)="Irrelevant","Irrelevant","Current")),""))</f>
        <v>Current</v>
      </c>
      <c r="G3531" s="7" t="str">
        <f>IF(OR(ISBLANK(D3531),D3531="Unclassifiable &gt;"),"",IF(ISNUMBER(SEARCH("Utterance",D3531)),"Utterance",IF(ISNUMBER(SEARCH("Response",D3531)),"Response",IF(ISNUMBER(SEARCH("Interaction",D3531)),"Interaction",IF(ISNUMBER(SEARCH("System",D3531)),"System","")))))</f>
        <v>Utterance</v>
      </c>
      <c r="H3531" s="7" t="str">
        <f>IF(G3531="Utterance", IF(ISNUMBER(SEARCH("Unrecognized",D3531)), "Unrecognized", IF(ISNUMBER(SEARCH("Mismatched",D3531)), "Mismatched", IF(ISNUMBER(SEARCH("False Positive",D3531)), "False Positive", "Irrelevant"))), "")</f>
        <v>Mismatched</v>
      </c>
      <c r="J3531" s="7" t="s">
        <v>3743</v>
      </c>
      <c r="K3531" s="7" t="s">
        <v>3356</v>
      </c>
      <c r="L3531" s="9">
        <v>44996</v>
      </c>
      <c r="M3531" s="13">
        <v>0.42121527777777779</v>
      </c>
      <c r="N3531" s="14">
        <v>204440003502773</v>
      </c>
      <c r="O3531" s="7">
        <f>IF(LEN(TRIM($A3531))=0,0,LEN($A3531)-LEN(SUBSTITUTE($A3531," ",""))+1)</f>
        <v>7</v>
      </c>
      <c r="P3531">
        <f t="shared" si="55"/>
        <v>705</v>
      </c>
    </row>
    <row r="3532" spans="1:16" ht="409.6" x14ac:dyDescent="0.2">
      <c r="A3532" s="8" t="s">
        <v>2344</v>
      </c>
      <c r="C3532" s="7" t="s">
        <v>4</v>
      </c>
      <c r="K3532" s="7" t="s">
        <v>3356</v>
      </c>
      <c r="L3532" s="9">
        <v>44996</v>
      </c>
      <c r="M3532" s="13">
        <v>0.42122685185185182</v>
      </c>
      <c r="N3532" s="14">
        <v>204440003502773</v>
      </c>
      <c r="P3532" t="str">
        <f t="shared" si="55"/>
        <v/>
      </c>
    </row>
    <row r="3533" spans="1:16" ht="16" x14ac:dyDescent="0.2">
      <c r="A3533" s="8" t="s">
        <v>313</v>
      </c>
      <c r="C3533" s="7" t="s">
        <v>2</v>
      </c>
      <c r="D3533" s="7" t="s">
        <v>3389</v>
      </c>
      <c r="E3533" s="7" t="str">
        <f>IF(OR(D3533="", D3533="___"),"", LEFT(D3533,FIND(" &gt;",D3533)-1))</f>
        <v>Success</v>
      </c>
      <c r="F3533" s="7" t="str">
        <f>IF(OR(E3533="Success",E3533="Qualified Success"),"Current",IF(E3533="Failure",IF(RIGHT(D3533,6)="Future","Future",IF(RIGHT(D3533,10)="Irrelevant","Irrelevant","Current")),""))</f>
        <v>Current</v>
      </c>
      <c r="G3533" s="7" t="str">
        <f>IF(OR(ISBLANK(D3533),D3533="Unclassifiable &gt;"),"",IF(ISNUMBER(SEARCH("Utterance",D3533)),"Utterance",IF(ISNUMBER(SEARCH("Response",D3533)),"Response",IF(ISNUMBER(SEARCH("Interaction",D3533)),"Interaction",IF(ISNUMBER(SEARCH("System",D3533)),"System","")))))</f>
        <v/>
      </c>
      <c r="H3533" s="7" t="str">
        <f>IF(G3533="Utterance", IF(ISNUMBER(SEARCH("Unrecognized",D3533)), "Unrecognized", IF(ISNUMBER(SEARCH("Mismatched",D3533)), "Mismatched", IF(ISNUMBER(SEARCH("False Positive",D3533)), "False Positive", "Irrelevant"))), "")</f>
        <v/>
      </c>
      <c r="J3533" s="7" t="s">
        <v>3741</v>
      </c>
      <c r="K3533" s="7" t="s">
        <v>3356</v>
      </c>
      <c r="L3533" s="9">
        <v>44996</v>
      </c>
      <c r="M3533" s="13">
        <v>0.42123842592592592</v>
      </c>
      <c r="N3533" s="14">
        <v>204440003510571</v>
      </c>
      <c r="O3533" s="7">
        <f>IF(LEN(TRIM($A3533))=0,0,LEN($A3533)-LEN(SUBSTITUTE($A3533," ",""))+1)</f>
        <v>3</v>
      </c>
      <c r="P3533">
        <f t="shared" si="55"/>
        <v>3411</v>
      </c>
    </row>
    <row r="3534" spans="1:16" ht="160" x14ac:dyDescent="0.2">
      <c r="A3534" s="8" t="s">
        <v>238</v>
      </c>
      <c r="C3534" s="7" t="s">
        <v>4</v>
      </c>
      <c r="K3534" s="7" t="s">
        <v>3356</v>
      </c>
      <c r="L3534" s="9">
        <v>44996</v>
      </c>
      <c r="M3534" s="13">
        <v>0.42123842592592592</v>
      </c>
      <c r="N3534" s="14">
        <v>204440003510571</v>
      </c>
      <c r="P3534" t="str">
        <f t="shared" si="55"/>
        <v/>
      </c>
    </row>
    <row r="3535" spans="1:16" ht="16" x14ac:dyDescent="0.2">
      <c r="A3535" s="8" t="s">
        <v>2146</v>
      </c>
      <c r="C3535" s="7" t="s">
        <v>2</v>
      </c>
      <c r="D3535" s="7" t="s">
        <v>3405</v>
      </c>
      <c r="E3535" s="7" t="str">
        <f>IF(OR(D3535="", D3535="___"),"", LEFT(D3535,FIND(" &gt;",D3535)-1))</f>
        <v>Failure</v>
      </c>
      <c r="F3535" s="7" t="str">
        <f>IF(OR(E3535="Success",E3535="Qualified Success"),"Current",IF(E3535="Failure",IF(RIGHT(D3535,6)="Future","Future",IF(RIGHT(D3535,10)="Irrelevant","Irrelevant","Current")),""))</f>
        <v>Current</v>
      </c>
      <c r="G3535" s="7" t="str">
        <f>IF(OR(ISBLANK(D3535),D3535="Unclassifiable &gt;"),"",IF(ISNUMBER(SEARCH("Utterance",D3535)),"Utterance",IF(ISNUMBER(SEARCH("Response",D3535)),"Response",IF(ISNUMBER(SEARCH("Interaction",D3535)),"Interaction",IF(ISNUMBER(SEARCH("System",D3535)),"System","")))))</f>
        <v>System</v>
      </c>
      <c r="H3535" s="7" t="str">
        <f>IF(G3535="Utterance", IF(ISNUMBER(SEARCH("Unrecognized",D3535)), "Unrecognized", IF(ISNUMBER(SEARCH("Mismatched",D3535)), "Mismatched", IF(ISNUMBER(SEARCH("False Positive",D3535)), "False Positive", "Irrelevant"))), "")</f>
        <v/>
      </c>
      <c r="I3535" s="7" t="s">
        <v>152</v>
      </c>
      <c r="J3535" s="7" t="s">
        <v>213</v>
      </c>
      <c r="K3535" s="7" t="s">
        <v>3356</v>
      </c>
      <c r="L3535" s="9">
        <v>44996</v>
      </c>
      <c r="M3535" s="13">
        <v>0.4216550925925926</v>
      </c>
      <c r="N3535" s="14">
        <v>204440003502773</v>
      </c>
      <c r="O3535" s="7">
        <f>IF(LEN(TRIM($A3535))=0,0,LEN($A3535)-LEN(SUBSTITUTE($A3535," ",""))+1)</f>
        <v>1</v>
      </c>
      <c r="P3535">
        <f t="shared" si="55"/>
        <v>168</v>
      </c>
    </row>
    <row r="3536" spans="1:16" ht="16" x14ac:dyDescent="0.2">
      <c r="A3536" s="8" t="s">
        <v>2146</v>
      </c>
      <c r="C3536" s="7" t="s">
        <v>2</v>
      </c>
      <c r="D3536" s="7" t="s">
        <v>3389</v>
      </c>
      <c r="E3536" s="7" t="str">
        <f>IF(OR(D3536="", D3536="___"),"", LEFT(D3536,FIND(" &gt;",D3536)-1))</f>
        <v>Success</v>
      </c>
      <c r="F3536" s="7" t="str">
        <f>IF(OR(E3536="Success",E3536="Qualified Success"),"Current",IF(E3536="Failure",IF(RIGHT(D3536,6)="Future","Future",IF(RIGHT(D3536,10)="Irrelevant","Irrelevant","Current")),""))</f>
        <v>Current</v>
      </c>
      <c r="G3536" s="7" t="str">
        <f>IF(OR(ISBLANK(D3536),D3536="Unclassifiable &gt;"),"",IF(ISNUMBER(SEARCH("Utterance",D3536)),"Utterance",IF(ISNUMBER(SEARCH("Response",D3536)),"Response",IF(ISNUMBER(SEARCH("Interaction",D3536)),"Interaction",IF(ISNUMBER(SEARCH("System",D3536)),"System","")))))</f>
        <v/>
      </c>
      <c r="H3536" s="7" t="str">
        <f>IF(G3536="Utterance", IF(ISNUMBER(SEARCH("Unrecognized",D3536)), "Unrecognized", IF(ISNUMBER(SEARCH("Mismatched",D3536)), "Mismatched", IF(ISNUMBER(SEARCH("False Positive",D3536)), "False Positive", "Irrelevant"))), "")</f>
        <v/>
      </c>
      <c r="J3536" s="7" t="s">
        <v>213</v>
      </c>
      <c r="K3536" s="7" t="s">
        <v>3356</v>
      </c>
      <c r="L3536" s="9">
        <v>44996</v>
      </c>
      <c r="M3536" s="13">
        <v>0.4216550925925926</v>
      </c>
      <c r="N3536" s="14">
        <v>204440003502773</v>
      </c>
      <c r="O3536" s="7">
        <f>IF(LEN(TRIM($A3536))=0,0,LEN($A3536)-LEN(SUBSTITUTE($A3536," ",""))+1)</f>
        <v>1</v>
      </c>
      <c r="P3536">
        <f t="shared" si="55"/>
        <v>3411</v>
      </c>
    </row>
    <row r="3537" spans="1:16" ht="16" x14ac:dyDescent="0.2">
      <c r="A3537" s="8" t="s">
        <v>152</v>
      </c>
      <c r="C3537" s="7" t="s">
        <v>4</v>
      </c>
      <c r="K3537" s="7" t="s">
        <v>3356</v>
      </c>
      <c r="L3537" s="9">
        <v>44996</v>
      </c>
      <c r="M3537" s="13">
        <v>0.4216550925925926</v>
      </c>
      <c r="N3537" s="14">
        <v>204440003502773</v>
      </c>
      <c r="P3537" t="str">
        <f t="shared" si="55"/>
        <v/>
      </c>
    </row>
    <row r="3538" spans="1:16" ht="112" x14ac:dyDescent="0.2">
      <c r="A3538" s="8" t="s">
        <v>1841</v>
      </c>
      <c r="C3538" s="7" t="s">
        <v>4</v>
      </c>
      <c r="K3538" s="7" t="s">
        <v>3356</v>
      </c>
      <c r="L3538" s="9">
        <v>44996</v>
      </c>
      <c r="M3538" s="13">
        <v>0.4216550925925926</v>
      </c>
      <c r="N3538" s="14">
        <v>204440003502773</v>
      </c>
      <c r="P3538" t="str">
        <f t="shared" si="55"/>
        <v/>
      </c>
    </row>
    <row r="3539" spans="1:16" ht="16" x14ac:dyDescent="0.2">
      <c r="A3539" s="8" t="s">
        <v>197</v>
      </c>
      <c r="C3539" s="7" t="s">
        <v>2</v>
      </c>
      <c r="D3539" s="7" t="s">
        <v>3400</v>
      </c>
      <c r="E3539" s="7" t="str">
        <f>IF(OR(D3539="", D3539="___"),"", LEFT(D3539,FIND(" &gt;",D3539)-1))</f>
        <v>Failure</v>
      </c>
      <c r="F3539" s="7" t="str">
        <f>IF(OR(E3539="Success",E3539="Qualified Success"),"Current",IF(E3539="Failure",IF(RIGHT(D3539,6)="Future","Future",IF(RIGHT(D3539,10)="Irrelevant","Irrelevant","Current")),""))</f>
        <v>Current</v>
      </c>
      <c r="G3539" s="7" t="str">
        <f>IF(OR(ISBLANK(D3539),D3539="Unclassifiable &gt;"),"",IF(ISNUMBER(SEARCH("Utterance",D3539)),"Utterance",IF(ISNUMBER(SEARCH("Response",D3539)),"Response",IF(ISNUMBER(SEARCH("Interaction",D3539)),"Interaction",IF(ISNUMBER(SEARCH("System",D3539)),"System","")))))</f>
        <v>Interaction</v>
      </c>
      <c r="H3539" s="7" t="str">
        <f>IF(G3539="Utterance", IF(ISNUMBER(SEARCH("Unrecognized",D3539)), "Unrecognized", IF(ISNUMBER(SEARCH("Mismatched",D3539)), "Mismatched", IF(ISNUMBER(SEARCH("False Positive",D3539)), "False Positive", "Irrelevant"))), "")</f>
        <v/>
      </c>
      <c r="J3539" s="7" t="s">
        <v>3428</v>
      </c>
      <c r="K3539" s="7" t="s">
        <v>3356</v>
      </c>
      <c r="L3539" s="9">
        <v>44996</v>
      </c>
      <c r="M3539" s="13">
        <v>0.42178240740740741</v>
      </c>
      <c r="N3539" s="14">
        <v>204440003498733</v>
      </c>
      <c r="O3539" s="7">
        <f>IF(LEN(TRIM($A3539))=0,0,LEN($A3539)-LEN(SUBSTITUTE($A3539," ",""))+1)</f>
        <v>1</v>
      </c>
      <c r="P3539">
        <f t="shared" si="55"/>
        <v>412</v>
      </c>
    </row>
    <row r="3540" spans="1:16" ht="64" x14ac:dyDescent="0.2">
      <c r="A3540" s="8" t="s">
        <v>254</v>
      </c>
      <c r="C3540" s="7" t="s">
        <v>4</v>
      </c>
      <c r="K3540" s="7" t="s">
        <v>3356</v>
      </c>
      <c r="L3540" s="9">
        <v>44996</v>
      </c>
      <c r="M3540" s="13">
        <v>0.42178240740740741</v>
      </c>
      <c r="N3540" s="14">
        <v>204440003498733</v>
      </c>
      <c r="P3540" t="str">
        <f t="shared" si="55"/>
        <v/>
      </c>
    </row>
    <row r="3541" spans="1:16" ht="16" x14ac:dyDescent="0.2">
      <c r="A3541" s="8" t="s">
        <v>2237</v>
      </c>
      <c r="C3541" s="7" t="s">
        <v>2</v>
      </c>
      <c r="D3541" s="7" t="s">
        <v>3391</v>
      </c>
      <c r="E3541" s="7" t="str">
        <f>IF(OR(D3541="", D3541="___"),"", LEFT(D3541,FIND(" &gt;",D3541)-1))</f>
        <v>Failure</v>
      </c>
      <c r="F3541" s="7" t="str">
        <f>IF(OR(E3541="Success",E3541="Qualified Success"),"Current",IF(E3541="Failure",IF(RIGHT(D3541,6)="Future","Future",IF(RIGHT(D3541,10)="Irrelevant","Irrelevant","Current")),""))</f>
        <v>Current</v>
      </c>
      <c r="G3541" s="7" t="str">
        <f>IF(OR(ISBLANK(D3541),D3541="Unclassifiable &gt;"),"",IF(ISNUMBER(SEARCH("Utterance",D3541)),"Utterance",IF(ISNUMBER(SEARCH("Response",D3541)),"Response",IF(ISNUMBER(SEARCH("Interaction",D3541)),"Interaction",IF(ISNUMBER(SEARCH("System",D3541)),"System","")))))</f>
        <v>Utterance</v>
      </c>
      <c r="H3541" s="7" t="str">
        <f>IF(G3541="Utterance", IF(ISNUMBER(SEARCH("Unrecognized",D3541)), "Unrecognized", IF(ISNUMBER(SEARCH("Mismatched",D3541)), "Mismatched", IF(ISNUMBER(SEARCH("False Positive",D3541)), "False Positive", "Irrelevant"))), "")</f>
        <v>Mismatched</v>
      </c>
      <c r="J3541" s="7" t="s">
        <v>3457</v>
      </c>
      <c r="K3541" s="7" t="s">
        <v>3356</v>
      </c>
      <c r="L3541" s="9">
        <v>44996</v>
      </c>
      <c r="M3541" s="13">
        <v>0.42236111111111113</v>
      </c>
      <c r="N3541" s="14">
        <v>204440003498733</v>
      </c>
      <c r="O3541" s="7">
        <f>IF(LEN(TRIM($A3541))=0,0,LEN($A3541)-LEN(SUBSTITUTE($A3541," ",""))+1)</f>
        <v>3</v>
      </c>
      <c r="P3541">
        <f t="shared" si="55"/>
        <v>705</v>
      </c>
    </row>
    <row r="3542" spans="1:16" ht="96" x14ac:dyDescent="0.2">
      <c r="A3542" s="8" t="s">
        <v>436</v>
      </c>
      <c r="C3542" s="7" t="s">
        <v>4</v>
      </c>
      <c r="K3542" s="7" t="s">
        <v>3356</v>
      </c>
      <c r="L3542" s="9">
        <v>44996</v>
      </c>
      <c r="M3542" s="13">
        <v>0.42237268518518517</v>
      </c>
      <c r="N3542" s="14">
        <v>204440003498733</v>
      </c>
      <c r="P3542" t="str">
        <f t="shared" si="55"/>
        <v/>
      </c>
    </row>
    <row r="3543" spans="1:16" ht="16" x14ac:dyDescent="0.2">
      <c r="A3543" s="8" t="s">
        <v>208</v>
      </c>
      <c r="C3543" s="7" t="s">
        <v>2</v>
      </c>
      <c r="D3543" s="7" t="s">
        <v>3389</v>
      </c>
      <c r="E3543" s="7" t="str">
        <f>IF(OR(D3543="", D3543="___"),"", LEFT(D3543,FIND(" &gt;",D3543)-1))</f>
        <v>Success</v>
      </c>
      <c r="F3543" s="7" t="str">
        <f>IF(OR(E3543="Success",E3543="Qualified Success"),"Current",IF(E3543="Failure",IF(RIGHT(D3543,6)="Future","Future",IF(RIGHT(D3543,10)="Irrelevant","Irrelevant","Current")),""))</f>
        <v>Current</v>
      </c>
      <c r="G3543" s="7" t="str">
        <f>IF(OR(ISBLANK(D3543),D3543="Unclassifiable &gt;"),"",IF(ISNUMBER(SEARCH("Utterance",D3543)),"Utterance",IF(ISNUMBER(SEARCH("Response",D3543)),"Response",IF(ISNUMBER(SEARCH("Interaction",D3543)),"Interaction",IF(ISNUMBER(SEARCH("System",D3543)),"System","")))))</f>
        <v/>
      </c>
      <c r="H3543" s="7" t="str">
        <f>IF(G3543="Utterance", IF(ISNUMBER(SEARCH("Unrecognized",D3543)), "Unrecognized", IF(ISNUMBER(SEARCH("Mismatched",D3543)), "Mismatched", IF(ISNUMBER(SEARCH("False Positive",D3543)), "False Positive", "Irrelevant"))), "")</f>
        <v/>
      </c>
      <c r="J3543" s="7" t="s">
        <v>3756</v>
      </c>
      <c r="K3543" s="7" t="s">
        <v>3356</v>
      </c>
      <c r="L3543" s="9">
        <v>44996</v>
      </c>
      <c r="M3543" s="13">
        <v>0.42281250000000004</v>
      </c>
      <c r="N3543" s="14">
        <v>204440003502116</v>
      </c>
      <c r="O3543" s="7">
        <f>IF(LEN(TRIM($A3543))=0,0,LEN($A3543)-LEN(SUBSTITUTE($A3543," ",""))+1)</f>
        <v>2</v>
      </c>
      <c r="P3543">
        <f t="shared" si="55"/>
        <v>3411</v>
      </c>
    </row>
    <row r="3544" spans="1:16" ht="112" x14ac:dyDescent="0.2">
      <c r="A3544" s="8" t="s">
        <v>373</v>
      </c>
      <c r="C3544" s="7" t="s">
        <v>4</v>
      </c>
      <c r="K3544" s="7" t="s">
        <v>3356</v>
      </c>
      <c r="L3544" s="9">
        <v>44996</v>
      </c>
      <c r="M3544" s="13">
        <v>0.42281250000000004</v>
      </c>
      <c r="N3544" s="14">
        <v>204440003502116</v>
      </c>
      <c r="P3544" t="str">
        <f t="shared" si="55"/>
        <v/>
      </c>
    </row>
    <row r="3545" spans="1:16" ht="16" x14ac:dyDescent="0.2">
      <c r="A3545" s="8" t="s">
        <v>249</v>
      </c>
      <c r="C3545" s="7" t="s">
        <v>2</v>
      </c>
      <c r="D3545" s="7" t="s">
        <v>3389</v>
      </c>
      <c r="E3545" s="7" t="str">
        <f>IF(OR(D3545="", D3545="___"),"", LEFT(D3545,FIND(" &gt;",D3545)-1))</f>
        <v>Success</v>
      </c>
      <c r="F3545" s="7" t="str">
        <f>IF(OR(E3545="Success",E3545="Qualified Success"),"Current",IF(E3545="Failure",IF(RIGHT(D3545,6)="Future","Future",IF(RIGHT(D3545,10)="Irrelevant","Irrelevant","Current")),""))</f>
        <v>Current</v>
      </c>
      <c r="G3545" s="7" t="str">
        <f>IF(OR(ISBLANK(D3545),D3545="Unclassifiable &gt;"),"",IF(ISNUMBER(SEARCH("Utterance",D3545)),"Utterance",IF(ISNUMBER(SEARCH("Response",D3545)),"Response",IF(ISNUMBER(SEARCH("Interaction",D3545)),"Interaction",IF(ISNUMBER(SEARCH("System",D3545)),"System","")))))</f>
        <v/>
      </c>
      <c r="H3545" s="7" t="str">
        <f>IF(G3545="Utterance", IF(ISNUMBER(SEARCH("Unrecognized",D3545)), "Unrecognized", IF(ISNUMBER(SEARCH("Mismatched",D3545)), "Mismatched", IF(ISNUMBER(SEARCH("False Positive",D3545)), "False Positive", "Irrelevant"))), "")</f>
        <v/>
      </c>
      <c r="J3545" s="7" t="s">
        <v>3741</v>
      </c>
      <c r="K3545" s="7" t="s">
        <v>3356</v>
      </c>
      <c r="L3545" s="9">
        <v>44996</v>
      </c>
      <c r="M3545" s="13">
        <v>0.42427083333333332</v>
      </c>
      <c r="N3545" s="14">
        <v>204440003502116</v>
      </c>
      <c r="O3545" s="7">
        <f>IF(LEN(TRIM($A3545))=0,0,LEN($A3545)-LEN(SUBSTITUTE($A3545," ",""))+1)</f>
        <v>2</v>
      </c>
      <c r="P3545">
        <f t="shared" si="55"/>
        <v>3411</v>
      </c>
    </row>
    <row r="3546" spans="1:16" ht="144" x14ac:dyDescent="0.2">
      <c r="A3546" s="8" t="s">
        <v>250</v>
      </c>
      <c r="C3546" s="7" t="s">
        <v>4</v>
      </c>
      <c r="K3546" s="7" t="s">
        <v>3356</v>
      </c>
      <c r="L3546" s="9">
        <v>44996</v>
      </c>
      <c r="M3546" s="13">
        <v>0.42427083333333332</v>
      </c>
      <c r="N3546" s="14">
        <v>204440003502116</v>
      </c>
      <c r="P3546" t="str">
        <f t="shared" si="55"/>
        <v/>
      </c>
    </row>
    <row r="3547" spans="1:16" ht="16" x14ac:dyDescent="0.2">
      <c r="A3547" s="8" t="s">
        <v>2918</v>
      </c>
      <c r="C3547" s="7" t="s">
        <v>2</v>
      </c>
      <c r="D3547" s="7" t="s">
        <v>3389</v>
      </c>
      <c r="E3547" s="7" t="str">
        <f>IF(OR(D3547="", D3547="___"),"", LEFT(D3547,FIND(" &gt;",D3547)-1))</f>
        <v>Success</v>
      </c>
      <c r="F3547" s="7" t="str">
        <f>IF(OR(E3547="Success",E3547="Qualified Success"),"Current",IF(E3547="Failure",IF(RIGHT(D3547,6)="Future","Future",IF(RIGHT(D3547,10)="Irrelevant","Irrelevant","Current")),""))</f>
        <v>Current</v>
      </c>
      <c r="G3547" s="7" t="str">
        <f>IF(OR(ISBLANK(D3547),D3547="Unclassifiable &gt;"),"",IF(ISNUMBER(SEARCH("Utterance",D3547)),"Utterance",IF(ISNUMBER(SEARCH("Response",D3547)),"Response",IF(ISNUMBER(SEARCH("Interaction",D3547)),"Interaction",IF(ISNUMBER(SEARCH("System",D3547)),"System","")))))</f>
        <v/>
      </c>
      <c r="H3547" s="7" t="str">
        <f>IF(G3547="Utterance", IF(ISNUMBER(SEARCH("Unrecognized",D3547)), "Unrecognized", IF(ISNUMBER(SEARCH("Mismatched",D3547)), "Mismatched", IF(ISNUMBER(SEARCH("False Positive",D3547)), "False Positive", "Irrelevant"))), "")</f>
        <v/>
      </c>
      <c r="J3547" s="7" t="s">
        <v>3757</v>
      </c>
      <c r="K3547" s="7" t="s">
        <v>3356</v>
      </c>
      <c r="L3547" s="9">
        <v>44996</v>
      </c>
      <c r="M3547" s="13">
        <v>0.42657407407407405</v>
      </c>
      <c r="N3547" s="14">
        <v>202000493853373</v>
      </c>
      <c r="O3547" s="7">
        <f>IF(LEN(TRIM($A3547))=0,0,LEN($A3547)-LEN(SUBSTITUTE($A3547," ",""))+1)</f>
        <v>2</v>
      </c>
      <c r="P3547">
        <f t="shared" si="55"/>
        <v>3411</v>
      </c>
    </row>
    <row r="3548" spans="1:16" ht="128" x14ac:dyDescent="0.2">
      <c r="A3548" s="8" t="s">
        <v>698</v>
      </c>
      <c r="C3548" s="7" t="s">
        <v>4</v>
      </c>
      <c r="K3548" s="7" t="s">
        <v>3356</v>
      </c>
      <c r="L3548" s="9">
        <v>44996</v>
      </c>
      <c r="M3548" s="13">
        <v>0.42657407407407405</v>
      </c>
      <c r="N3548" s="14">
        <v>202000493853373</v>
      </c>
      <c r="P3548" t="str">
        <f t="shared" si="55"/>
        <v/>
      </c>
    </row>
    <row r="3549" spans="1:16" ht="16" x14ac:dyDescent="0.2">
      <c r="A3549" s="8" t="s">
        <v>2917</v>
      </c>
      <c r="C3549" s="7" t="s">
        <v>2</v>
      </c>
      <c r="D3549" s="7" t="s">
        <v>3391</v>
      </c>
      <c r="E3549" s="7" t="str">
        <f>IF(OR(D3549="", D3549="___"),"", LEFT(D3549,FIND(" &gt;",D3549)-1))</f>
        <v>Failure</v>
      </c>
      <c r="F3549" s="7" t="str">
        <f>IF(OR(E3549="Success",E3549="Qualified Success"),"Current",IF(E3549="Failure",IF(RIGHT(D3549,6)="Future","Future",IF(RIGHT(D3549,10)="Irrelevant","Irrelevant","Current")),""))</f>
        <v>Current</v>
      </c>
      <c r="G3549" s="7" t="str">
        <f>IF(OR(ISBLANK(D3549),D3549="Unclassifiable &gt;"),"",IF(ISNUMBER(SEARCH("Utterance",D3549)),"Utterance",IF(ISNUMBER(SEARCH("Response",D3549)),"Response",IF(ISNUMBER(SEARCH("Interaction",D3549)),"Interaction",IF(ISNUMBER(SEARCH("System",D3549)),"System","")))))</f>
        <v>Utterance</v>
      </c>
      <c r="H3549" s="7" t="str">
        <f>IF(G3549="Utterance", IF(ISNUMBER(SEARCH("Unrecognized",D3549)), "Unrecognized", IF(ISNUMBER(SEARCH("Mismatched",D3549)), "Mismatched", IF(ISNUMBER(SEARCH("False Positive",D3549)), "False Positive", "Irrelevant"))), "")</f>
        <v>Mismatched</v>
      </c>
      <c r="J3549" s="7" t="s">
        <v>3434</v>
      </c>
      <c r="K3549" s="7" t="s">
        <v>3356</v>
      </c>
      <c r="L3549" s="9">
        <v>44996</v>
      </c>
      <c r="M3549" s="13">
        <v>0.42907407407407411</v>
      </c>
      <c r="N3549" s="14">
        <v>202000493853373</v>
      </c>
      <c r="O3549" s="7">
        <f>IF(LEN(TRIM($A3549))=0,0,LEN($A3549)-LEN(SUBSTITUTE($A3549," ",""))+1)</f>
        <v>1</v>
      </c>
      <c r="P3549">
        <f t="shared" si="55"/>
        <v>705</v>
      </c>
    </row>
    <row r="3550" spans="1:16" ht="112" x14ac:dyDescent="0.2">
      <c r="A3550" s="8" t="s">
        <v>298</v>
      </c>
      <c r="C3550" s="7" t="s">
        <v>4</v>
      </c>
      <c r="K3550" s="7" t="s">
        <v>3356</v>
      </c>
      <c r="L3550" s="9">
        <v>44996</v>
      </c>
      <c r="M3550" s="13">
        <v>0.42907407407407411</v>
      </c>
      <c r="N3550" s="14">
        <v>202000493853373</v>
      </c>
      <c r="P3550" t="str">
        <f t="shared" si="55"/>
        <v/>
      </c>
    </row>
    <row r="3551" spans="1:16" ht="16" x14ac:dyDescent="0.2">
      <c r="A3551" s="8" t="s">
        <v>2916</v>
      </c>
      <c r="C3551" s="7" t="s">
        <v>2</v>
      </c>
      <c r="D3551" s="7" t="s">
        <v>3411</v>
      </c>
      <c r="E3551" s="7" t="str">
        <f>IF(OR(D3551="", D3551="___"),"", LEFT(D3551,FIND(" &gt;",D3551)-1))</f>
        <v>Qualified Success</v>
      </c>
      <c r="F3551" s="7" t="str">
        <f>IF(OR(E3551="Success",E3551="Qualified Success"),"Current",IF(E3551="Failure",IF(RIGHT(D3551,6)="Future","Future",IF(RIGHT(D3551,10)="Irrelevant","Irrelevant","Current")),""))</f>
        <v>Current</v>
      </c>
      <c r="G3551" s="7" t="str">
        <f>IF(OR(ISBLANK(D3551),D3551="Unclassifiable &gt;"),"",IF(ISNUMBER(SEARCH("Utterance",D3551)),"Utterance",IF(ISNUMBER(SEARCH("Response",D3551)),"Response",IF(ISNUMBER(SEARCH("Interaction",D3551)),"Interaction",IF(ISNUMBER(SEARCH("System",D3551)),"System","")))))</f>
        <v>Response</v>
      </c>
      <c r="H3551" s="7" t="str">
        <f>IF(G3551="Utterance", IF(ISNUMBER(SEARCH("Unrecognized",D3551)), "Unrecognized", IF(ISNUMBER(SEARCH("Mismatched",D3551)), "Mismatched", IF(ISNUMBER(SEARCH("False Positive",D3551)), "False Positive", "Irrelevant"))), "")</f>
        <v/>
      </c>
      <c r="J3551" s="7" t="s">
        <v>3434</v>
      </c>
      <c r="K3551" s="7" t="s">
        <v>3356</v>
      </c>
      <c r="L3551" s="9">
        <v>44996</v>
      </c>
      <c r="M3551" s="13">
        <v>0.42921296296296302</v>
      </c>
      <c r="N3551" s="14">
        <v>202000493853373</v>
      </c>
      <c r="O3551" s="7">
        <f>IF(LEN(TRIM($A3551))=0,0,LEN($A3551)-LEN(SUBSTITUTE($A3551," ",""))+1)</f>
        <v>2</v>
      </c>
      <c r="P3551">
        <f t="shared" si="55"/>
        <v>201</v>
      </c>
    </row>
    <row r="3552" spans="1:16" ht="128" x14ac:dyDescent="0.2">
      <c r="A3552" s="8" t="s">
        <v>698</v>
      </c>
      <c r="C3552" s="7" t="s">
        <v>4</v>
      </c>
      <c r="K3552" s="7" t="s">
        <v>3356</v>
      </c>
      <c r="L3552" s="9">
        <v>44996</v>
      </c>
      <c r="M3552" s="13">
        <v>0.42921296296296302</v>
      </c>
      <c r="N3552" s="14">
        <v>202000493853373</v>
      </c>
      <c r="P3552" t="str">
        <f t="shared" si="55"/>
        <v/>
      </c>
    </row>
    <row r="3553" spans="1:16" ht="16" x14ac:dyDescent="0.2">
      <c r="A3553" s="8" t="s">
        <v>1984</v>
      </c>
      <c r="C3553" s="7" t="s">
        <v>2</v>
      </c>
      <c r="D3553" s="7" t="s">
        <v>3400</v>
      </c>
      <c r="E3553" s="7" t="str">
        <f>IF(OR(D3553="", D3553="___"),"", LEFT(D3553,FIND(" &gt;",D3553)-1))</f>
        <v>Failure</v>
      </c>
      <c r="F3553" s="7" t="str">
        <f>IF(OR(E3553="Success",E3553="Qualified Success"),"Current",IF(E3553="Failure",IF(RIGHT(D3553,6)="Future","Future",IF(RIGHT(D3553,10)="Irrelevant","Irrelevant","Current")),""))</f>
        <v>Current</v>
      </c>
      <c r="G3553" s="7" t="str">
        <f>IF(OR(ISBLANK(D3553),D3553="Unclassifiable &gt;"),"",IF(ISNUMBER(SEARCH("Utterance",D3553)),"Utterance",IF(ISNUMBER(SEARCH("Response",D3553)),"Response",IF(ISNUMBER(SEARCH("Interaction",D3553)),"Interaction",IF(ISNUMBER(SEARCH("System",D3553)),"System","")))))</f>
        <v>Interaction</v>
      </c>
      <c r="H3553" s="7" t="str">
        <f>IF(G3553="Utterance", IF(ISNUMBER(SEARCH("Unrecognized",D3553)), "Unrecognized", IF(ISNUMBER(SEARCH("Mismatched",D3553)), "Mismatched", IF(ISNUMBER(SEARCH("False Positive",D3553)), "False Positive", "Irrelevant"))), "")</f>
        <v/>
      </c>
      <c r="J3553" s="7" t="s">
        <v>3434</v>
      </c>
      <c r="K3553" s="7" t="s">
        <v>3356</v>
      </c>
      <c r="L3553" s="9">
        <v>44996</v>
      </c>
      <c r="M3553" s="13">
        <v>0.43002314814814818</v>
      </c>
      <c r="N3553" s="14">
        <v>204440003490802</v>
      </c>
      <c r="O3553" s="7">
        <f>IF(LEN(TRIM($A3553))=0,0,LEN($A3553)-LEN(SUBSTITUTE($A3553," ",""))+1)</f>
        <v>4</v>
      </c>
      <c r="P3553">
        <f t="shared" si="55"/>
        <v>412</v>
      </c>
    </row>
    <row r="3554" spans="1:16" ht="112" x14ac:dyDescent="0.2">
      <c r="A3554" s="8" t="s">
        <v>298</v>
      </c>
      <c r="C3554" s="7" t="s">
        <v>4</v>
      </c>
      <c r="K3554" s="7" t="s">
        <v>3356</v>
      </c>
      <c r="L3554" s="9">
        <v>44996</v>
      </c>
      <c r="M3554" s="13">
        <v>0.43002314814814818</v>
      </c>
      <c r="N3554" s="14">
        <v>204440003490802</v>
      </c>
      <c r="P3554" t="str">
        <f t="shared" si="55"/>
        <v/>
      </c>
    </row>
    <row r="3555" spans="1:16" ht="16" x14ac:dyDescent="0.2">
      <c r="A3555" s="8" t="s">
        <v>1988</v>
      </c>
      <c r="C3555" s="7" t="s">
        <v>2</v>
      </c>
      <c r="D3555" s="7" t="s">
        <v>3400</v>
      </c>
      <c r="E3555" s="7" t="str">
        <f>IF(OR(D3555="", D3555="___"),"", LEFT(D3555,FIND(" &gt;",D3555)-1))</f>
        <v>Failure</v>
      </c>
      <c r="F3555" s="7" t="str">
        <f>IF(OR(E3555="Success",E3555="Qualified Success"),"Current",IF(E3555="Failure",IF(RIGHT(D3555,6)="Future","Future",IF(RIGHT(D3555,10)="Irrelevant","Irrelevant","Current")),""))</f>
        <v>Current</v>
      </c>
      <c r="G3555" s="7" t="str">
        <f>IF(OR(ISBLANK(D3555),D3555="Unclassifiable &gt;"),"",IF(ISNUMBER(SEARCH("Utterance",D3555)),"Utterance",IF(ISNUMBER(SEARCH("Response",D3555)),"Response",IF(ISNUMBER(SEARCH("Interaction",D3555)),"Interaction",IF(ISNUMBER(SEARCH("System",D3555)),"System","")))))</f>
        <v>Interaction</v>
      </c>
      <c r="H3555" s="7" t="str">
        <f>IF(G3555="Utterance", IF(ISNUMBER(SEARCH("Unrecognized",D3555)), "Unrecognized", IF(ISNUMBER(SEARCH("Mismatched",D3555)), "Mismatched", IF(ISNUMBER(SEARCH("False Positive",D3555)), "False Positive", "Irrelevant"))), "")</f>
        <v/>
      </c>
      <c r="J3555" s="7" t="s">
        <v>3434</v>
      </c>
      <c r="K3555" s="7" t="s">
        <v>3356</v>
      </c>
      <c r="L3555" s="9">
        <v>44996</v>
      </c>
      <c r="M3555" s="13">
        <v>0.43031250000000004</v>
      </c>
      <c r="N3555" s="14">
        <v>204440003490802</v>
      </c>
      <c r="O3555" s="7">
        <f>IF(LEN(TRIM($A3555))=0,0,LEN($A3555)-LEN(SUBSTITUTE($A3555," ",""))+1)</f>
        <v>5</v>
      </c>
      <c r="P3555">
        <f t="shared" si="55"/>
        <v>412</v>
      </c>
    </row>
    <row r="3556" spans="1:16" ht="48" x14ac:dyDescent="0.2">
      <c r="A3556" s="8" t="s">
        <v>361</v>
      </c>
      <c r="C3556" s="7" t="s">
        <v>4</v>
      </c>
      <c r="K3556" s="7" t="s">
        <v>3356</v>
      </c>
      <c r="L3556" s="9">
        <v>44996</v>
      </c>
      <c r="M3556" s="13">
        <v>0.43033564814814818</v>
      </c>
      <c r="N3556" s="14">
        <v>204440003490802</v>
      </c>
      <c r="P3556" t="str">
        <f t="shared" si="55"/>
        <v/>
      </c>
    </row>
    <row r="3557" spans="1:16" ht="16" x14ac:dyDescent="0.2">
      <c r="A3557" s="8" t="s">
        <v>1985</v>
      </c>
      <c r="C3557" s="7" t="s">
        <v>2</v>
      </c>
      <c r="D3557" s="7" t="s">
        <v>3400</v>
      </c>
      <c r="E3557" s="7" t="str">
        <f>IF(OR(D3557="", D3557="___"),"", LEFT(D3557,FIND(" &gt;",D3557)-1))</f>
        <v>Failure</v>
      </c>
      <c r="F3557" s="7" t="str">
        <f>IF(OR(E3557="Success",E3557="Qualified Success"),"Current",IF(E3557="Failure",IF(RIGHT(D3557,6)="Future","Future",IF(RIGHT(D3557,10)="Irrelevant","Irrelevant","Current")),""))</f>
        <v>Current</v>
      </c>
      <c r="G3557" s="7" t="str">
        <f>IF(OR(ISBLANK(D3557),D3557="Unclassifiable &gt;"),"",IF(ISNUMBER(SEARCH("Utterance",D3557)),"Utterance",IF(ISNUMBER(SEARCH("Response",D3557)),"Response",IF(ISNUMBER(SEARCH("Interaction",D3557)),"Interaction",IF(ISNUMBER(SEARCH("System",D3557)),"System","")))))</f>
        <v>Interaction</v>
      </c>
      <c r="H3557" s="7" t="str">
        <f>IF(G3557="Utterance", IF(ISNUMBER(SEARCH("Unrecognized",D3557)), "Unrecognized", IF(ISNUMBER(SEARCH("Mismatched",D3557)), "Mismatched", IF(ISNUMBER(SEARCH("False Positive",D3557)), "False Positive", "Irrelevant"))), "")</f>
        <v/>
      </c>
      <c r="J3557" s="7" t="s">
        <v>3434</v>
      </c>
      <c r="K3557" s="7" t="s">
        <v>3356</v>
      </c>
      <c r="L3557" s="9">
        <v>44996</v>
      </c>
      <c r="M3557" s="13">
        <v>0.43061342592592594</v>
      </c>
      <c r="N3557" s="14">
        <v>204440003490802</v>
      </c>
      <c r="O3557" s="7">
        <f>IF(LEN(TRIM($A3557))=0,0,LEN($A3557)-LEN(SUBSTITUTE($A3557," ",""))+1)</f>
        <v>7</v>
      </c>
      <c r="P3557">
        <f t="shared" si="55"/>
        <v>412</v>
      </c>
    </row>
    <row r="3558" spans="1:16" ht="16" x14ac:dyDescent="0.2">
      <c r="A3558" s="8" t="s">
        <v>1986</v>
      </c>
      <c r="C3558" s="7" t="s">
        <v>4</v>
      </c>
      <c r="K3558" s="7" t="s">
        <v>3356</v>
      </c>
      <c r="L3558" s="9">
        <v>44996</v>
      </c>
      <c r="M3558" s="13">
        <v>0.43063657407407407</v>
      </c>
      <c r="N3558" s="14">
        <v>204440003490802</v>
      </c>
      <c r="P3558" t="str">
        <f t="shared" si="55"/>
        <v/>
      </c>
    </row>
    <row r="3559" spans="1:16" ht="16" x14ac:dyDescent="0.2">
      <c r="A3559" s="8" t="s">
        <v>1987</v>
      </c>
      <c r="C3559" s="7" t="s">
        <v>2</v>
      </c>
      <c r="D3559" s="7" t="s">
        <v>3389</v>
      </c>
      <c r="E3559" s="7" t="str">
        <f>IF(OR(D3559="", D3559="___"),"", LEFT(D3559,FIND(" &gt;",D3559)-1))</f>
        <v>Success</v>
      </c>
      <c r="F3559" s="7" t="str">
        <f>IF(OR(E3559="Success",E3559="Qualified Success"),"Current",IF(E3559="Failure",IF(RIGHT(D3559,6)="Future","Future",IF(RIGHT(D3559,10)="Irrelevant","Irrelevant","Current")),""))</f>
        <v>Current</v>
      </c>
      <c r="G3559" s="7" t="str">
        <f>IF(OR(ISBLANK(D3559),D3559="Unclassifiable &gt;"),"",IF(ISNUMBER(SEARCH("Utterance",D3559)),"Utterance",IF(ISNUMBER(SEARCH("Response",D3559)),"Response",IF(ISNUMBER(SEARCH("Interaction",D3559)),"Interaction",IF(ISNUMBER(SEARCH("System",D3559)),"System","")))))</f>
        <v/>
      </c>
      <c r="H3559" s="7" t="str">
        <f>IF(G3559="Utterance", IF(ISNUMBER(SEARCH("Unrecognized",D3559)), "Unrecognized", IF(ISNUMBER(SEARCH("Mismatched",D3559)), "Mismatched", IF(ISNUMBER(SEARCH("False Positive",D3559)), "False Positive", "Irrelevant"))), "")</f>
        <v/>
      </c>
      <c r="J3559" s="7" t="s">
        <v>3434</v>
      </c>
      <c r="K3559" s="7" t="s">
        <v>3356</v>
      </c>
      <c r="L3559" s="9">
        <v>44996</v>
      </c>
      <c r="M3559" s="13">
        <v>0.43082175925925931</v>
      </c>
      <c r="N3559" s="14">
        <v>204440003490802</v>
      </c>
      <c r="O3559" s="7">
        <f>IF(LEN(TRIM($A3559))=0,0,LEN($A3559)-LEN(SUBSTITUTE($A3559," ",""))+1)</f>
        <v>8</v>
      </c>
      <c r="P3559">
        <f t="shared" si="55"/>
        <v>3411</v>
      </c>
    </row>
    <row r="3560" spans="1:16" ht="64" x14ac:dyDescent="0.2">
      <c r="A3560" s="8" t="s">
        <v>331</v>
      </c>
      <c r="C3560" s="7" t="s">
        <v>4</v>
      </c>
      <c r="K3560" s="7" t="s">
        <v>3356</v>
      </c>
      <c r="L3560" s="9">
        <v>44996</v>
      </c>
      <c r="M3560" s="13">
        <v>0.43082175925925931</v>
      </c>
      <c r="N3560" s="14">
        <v>204440003490802</v>
      </c>
      <c r="P3560" t="str">
        <f t="shared" si="55"/>
        <v/>
      </c>
    </row>
    <row r="3561" spans="1:16" ht="16" x14ac:dyDescent="0.2">
      <c r="A3561" s="8" t="s">
        <v>158</v>
      </c>
      <c r="C3561" s="7" t="s">
        <v>2</v>
      </c>
      <c r="D3561" s="7" t="s">
        <v>3389</v>
      </c>
      <c r="E3561" s="7" t="str">
        <f>IF(OR(D3561="", D3561="___"),"", LEFT(D3561,FIND(" &gt;",D3561)-1))</f>
        <v>Success</v>
      </c>
      <c r="F3561" s="7" t="str">
        <f>IF(OR(E3561="Success",E3561="Qualified Success"),"Current",IF(E3561="Failure",IF(RIGHT(D3561,6)="Future","Future",IF(RIGHT(D3561,10)="Irrelevant","Irrelevant","Current")),""))</f>
        <v>Current</v>
      </c>
      <c r="G3561" s="7" t="str">
        <f>IF(OR(ISBLANK(D3561),D3561="Unclassifiable &gt;"),"",IF(ISNUMBER(SEARCH("Utterance",D3561)),"Utterance",IF(ISNUMBER(SEARCH("Response",D3561)),"Response",IF(ISNUMBER(SEARCH("Interaction",D3561)),"Interaction",IF(ISNUMBER(SEARCH("System",D3561)),"System","")))))</f>
        <v/>
      </c>
      <c r="H3561" s="7" t="str">
        <f>IF(G3561="Utterance", IF(ISNUMBER(SEARCH("Unrecognized",D3561)), "Unrecognized", IF(ISNUMBER(SEARCH("Mismatched",D3561)), "Mismatched", IF(ISNUMBER(SEARCH("False Positive",D3561)), "False Positive", "Irrelevant"))), "")</f>
        <v/>
      </c>
      <c r="J3561" s="7" t="s">
        <v>3744</v>
      </c>
      <c r="K3561" s="7" t="s">
        <v>3356</v>
      </c>
      <c r="L3561" s="9">
        <v>44996</v>
      </c>
      <c r="M3561" s="13">
        <v>0.43230324074074072</v>
      </c>
      <c r="N3561" s="14">
        <v>204440003490802</v>
      </c>
      <c r="O3561" s="7">
        <f>IF(LEN(TRIM($A3561))=0,0,LEN($A3561)-LEN(SUBSTITUTE($A3561," ",""))+1)</f>
        <v>4</v>
      </c>
      <c r="P3561">
        <f t="shared" si="55"/>
        <v>3411</v>
      </c>
    </row>
    <row r="3562" spans="1:16" ht="128" x14ac:dyDescent="0.2">
      <c r="A3562" s="8" t="s">
        <v>1839</v>
      </c>
      <c r="C3562" s="7" t="s">
        <v>4</v>
      </c>
      <c r="K3562" s="7" t="s">
        <v>3356</v>
      </c>
      <c r="L3562" s="9">
        <v>44996</v>
      </c>
      <c r="M3562" s="13">
        <v>0.43230324074074072</v>
      </c>
      <c r="N3562" s="14">
        <v>204440003490802</v>
      </c>
      <c r="P3562" t="str">
        <f t="shared" si="55"/>
        <v/>
      </c>
    </row>
    <row r="3563" spans="1:16" ht="16" x14ac:dyDescent="0.2">
      <c r="A3563" s="8" t="s">
        <v>322</v>
      </c>
      <c r="B3563" s="7" t="s">
        <v>3487</v>
      </c>
      <c r="C3563" s="7" t="s">
        <v>2</v>
      </c>
      <c r="D3563" s="7" t="s">
        <v>3389</v>
      </c>
      <c r="E3563" s="7" t="str">
        <f>IF(OR(D3563="", D3563="___"),"", LEFT(D3563,FIND(" &gt;",D3563)-1))</f>
        <v>Success</v>
      </c>
      <c r="F3563" s="7" t="str">
        <f>IF(OR(E3563="Success",E3563="Qualified Success"),"Current",IF(E3563="Failure",IF(RIGHT(D3563,6)="Future","Future",IF(RIGHT(D3563,10)="Irrelevant","Irrelevant","Current")),""))</f>
        <v>Current</v>
      </c>
      <c r="G3563" s="7" t="str">
        <f>IF(OR(ISBLANK(D3563),D3563="Unclassifiable &gt;"),"",IF(ISNUMBER(SEARCH("Utterance",D3563)),"Utterance",IF(ISNUMBER(SEARCH("Response",D3563)),"Response",IF(ISNUMBER(SEARCH("Interaction",D3563)),"Interaction",IF(ISNUMBER(SEARCH("System",D3563)),"System","")))))</f>
        <v/>
      </c>
      <c r="H3563" s="7" t="str">
        <f>IF(G3563="Utterance", IF(ISNUMBER(SEARCH("Unrecognized",D3563)), "Unrecognized", IF(ISNUMBER(SEARCH("Mismatched",D3563)), "Mismatched", IF(ISNUMBER(SEARCH("False Positive",D3563)), "False Positive", "Irrelevant"))), "")</f>
        <v/>
      </c>
      <c r="J3563" s="7" t="s">
        <v>3758</v>
      </c>
      <c r="K3563" s="7" t="s">
        <v>3356</v>
      </c>
      <c r="L3563" s="9">
        <v>44996</v>
      </c>
      <c r="M3563" s="13">
        <v>0.43528935185185186</v>
      </c>
      <c r="N3563" s="14">
        <v>202000552833166</v>
      </c>
      <c r="O3563" s="7">
        <f>IF(LEN(TRIM($A3563))=0,0,LEN($A3563)-LEN(SUBSTITUTE($A3563," ",""))+1)</f>
        <v>4</v>
      </c>
      <c r="P3563">
        <f t="shared" si="55"/>
        <v>3411</v>
      </c>
    </row>
    <row r="3564" spans="1:16" ht="32" x14ac:dyDescent="0.2">
      <c r="A3564" s="8" t="s">
        <v>3366</v>
      </c>
      <c r="C3564" s="7" t="s">
        <v>4</v>
      </c>
      <c r="K3564" s="7" t="s">
        <v>3356</v>
      </c>
      <c r="L3564" s="9">
        <v>44996</v>
      </c>
      <c r="M3564" s="13">
        <v>0.43531249999999999</v>
      </c>
      <c r="N3564" s="14">
        <v>202000552833166</v>
      </c>
      <c r="P3564" t="str">
        <f t="shared" si="55"/>
        <v/>
      </c>
    </row>
    <row r="3565" spans="1:16" ht="32" x14ac:dyDescent="0.2">
      <c r="A3565" s="8" t="s">
        <v>268</v>
      </c>
      <c r="C3565" s="7" t="s">
        <v>4</v>
      </c>
      <c r="K3565" s="7" t="s">
        <v>3356</v>
      </c>
      <c r="L3565" s="9">
        <v>44996</v>
      </c>
      <c r="M3565" s="13">
        <v>0.43531249999999999</v>
      </c>
      <c r="N3565" s="14">
        <v>202000552833166</v>
      </c>
      <c r="P3565" t="str">
        <f t="shared" si="55"/>
        <v/>
      </c>
    </row>
    <row r="3566" spans="1:16" ht="16" x14ac:dyDescent="0.2">
      <c r="A3566" s="8" t="s">
        <v>259</v>
      </c>
      <c r="B3566" s="7" t="s">
        <v>3487</v>
      </c>
      <c r="C3566" s="7" t="s">
        <v>2</v>
      </c>
      <c r="D3566" s="7" t="s">
        <v>3389</v>
      </c>
      <c r="E3566" s="7" t="str">
        <f>IF(OR(D3566="", D3566="___"),"", LEFT(D3566,FIND(" &gt;",D3566)-1))</f>
        <v>Success</v>
      </c>
      <c r="F3566" s="7" t="str">
        <f>IF(OR(E3566="Success",E3566="Qualified Success"),"Current",IF(E3566="Failure",IF(RIGHT(D3566,6)="Future","Future",IF(RIGHT(D3566,10)="Irrelevant","Irrelevant","Current")),""))</f>
        <v>Current</v>
      </c>
      <c r="G3566" s="7" t="str">
        <f>IF(OR(ISBLANK(D3566),D3566="Unclassifiable &gt;"),"",IF(ISNUMBER(SEARCH("Utterance",D3566)),"Utterance",IF(ISNUMBER(SEARCH("Response",D3566)),"Response",IF(ISNUMBER(SEARCH("Interaction",D3566)),"Interaction",IF(ISNUMBER(SEARCH("System",D3566)),"System","")))))</f>
        <v/>
      </c>
      <c r="H3566" s="7" t="str">
        <f>IF(G3566="Utterance", IF(ISNUMBER(SEARCH("Unrecognized",D3566)), "Unrecognized", IF(ISNUMBER(SEARCH("Mismatched",D3566)), "Mismatched", IF(ISNUMBER(SEARCH("False Positive",D3566)), "False Positive", "Irrelevant"))), "")</f>
        <v/>
      </c>
      <c r="J3566" s="7" t="s">
        <v>3743</v>
      </c>
      <c r="K3566" s="7" t="s">
        <v>3356</v>
      </c>
      <c r="L3566" s="9">
        <v>44996</v>
      </c>
      <c r="M3566" s="13">
        <v>0.43570601851851848</v>
      </c>
      <c r="N3566" s="14">
        <v>202000552833166</v>
      </c>
      <c r="O3566" s="7">
        <f>IF(LEN(TRIM($A3566))=0,0,LEN($A3566)-LEN(SUBSTITUTE($A3566," ",""))+1)</f>
        <v>4</v>
      </c>
      <c r="P3566">
        <f t="shared" si="55"/>
        <v>3411</v>
      </c>
    </row>
    <row r="3567" spans="1:16" ht="224" x14ac:dyDescent="0.2">
      <c r="A3567" s="8" t="s">
        <v>3594</v>
      </c>
      <c r="C3567" s="7" t="s">
        <v>4</v>
      </c>
      <c r="K3567" s="7" t="s">
        <v>3356</v>
      </c>
      <c r="L3567" s="9">
        <v>44996</v>
      </c>
      <c r="M3567" s="13">
        <v>0.43571759259259263</v>
      </c>
      <c r="N3567" s="14">
        <v>202000552833166</v>
      </c>
      <c r="P3567" t="str">
        <f t="shared" si="55"/>
        <v/>
      </c>
    </row>
    <row r="3568" spans="1:16" ht="16" x14ac:dyDescent="0.2">
      <c r="A3568" s="8" t="s">
        <v>158</v>
      </c>
      <c r="C3568" s="7" t="s">
        <v>2</v>
      </c>
      <c r="D3568" s="7" t="s">
        <v>3389</v>
      </c>
      <c r="E3568" s="7" t="str">
        <f>IF(OR(D3568="", D3568="___"),"", LEFT(D3568,FIND(" &gt;",D3568)-1))</f>
        <v>Success</v>
      </c>
      <c r="F3568" s="7" t="str">
        <f>IF(OR(E3568="Success",E3568="Qualified Success"),"Current",IF(E3568="Failure",IF(RIGHT(D3568,6)="Future","Future",IF(RIGHT(D3568,10)="Irrelevant","Irrelevant","Current")),""))</f>
        <v>Current</v>
      </c>
      <c r="G3568" s="7" t="str">
        <f>IF(OR(ISBLANK(D3568),D3568="Unclassifiable &gt;"),"",IF(ISNUMBER(SEARCH("Utterance",D3568)),"Utterance",IF(ISNUMBER(SEARCH("Response",D3568)),"Response",IF(ISNUMBER(SEARCH("Interaction",D3568)),"Interaction",IF(ISNUMBER(SEARCH("System",D3568)),"System","")))))</f>
        <v/>
      </c>
      <c r="H3568" s="7" t="str">
        <f>IF(G3568="Utterance", IF(ISNUMBER(SEARCH("Unrecognized",D3568)), "Unrecognized", IF(ISNUMBER(SEARCH("Mismatched",D3568)), "Mismatched", IF(ISNUMBER(SEARCH("False Positive",D3568)), "False Positive", "Irrelevant"))), "")</f>
        <v/>
      </c>
      <c r="J3568" s="7" t="s">
        <v>3744</v>
      </c>
      <c r="K3568" s="7" t="s">
        <v>3356</v>
      </c>
      <c r="L3568" s="9">
        <v>44996</v>
      </c>
      <c r="M3568" s="13">
        <v>0.4437962962962963</v>
      </c>
      <c r="N3568" s="14">
        <v>513002587395512</v>
      </c>
      <c r="O3568" s="7">
        <f>IF(LEN(TRIM($A3568))=0,0,LEN($A3568)-LEN(SUBSTITUTE($A3568," ",""))+1)</f>
        <v>4</v>
      </c>
      <c r="P3568">
        <f t="shared" si="55"/>
        <v>3411</v>
      </c>
    </row>
    <row r="3569" spans="1:16" ht="128" x14ac:dyDescent="0.2">
      <c r="A3569" s="8" t="s">
        <v>1839</v>
      </c>
      <c r="C3569" s="7" t="s">
        <v>4</v>
      </c>
      <c r="K3569" s="7" t="s">
        <v>3356</v>
      </c>
      <c r="L3569" s="9">
        <v>44996</v>
      </c>
      <c r="M3569" s="13">
        <v>0.4437962962962963</v>
      </c>
      <c r="N3569" s="14">
        <v>513002587395512</v>
      </c>
      <c r="P3569" t="str">
        <f t="shared" si="55"/>
        <v/>
      </c>
    </row>
    <row r="3570" spans="1:16" ht="16" x14ac:dyDescent="0.2">
      <c r="A3570" s="8" t="s">
        <v>259</v>
      </c>
      <c r="B3570" s="7" t="s">
        <v>3487</v>
      </c>
      <c r="C3570" s="7" t="s">
        <v>2</v>
      </c>
      <c r="D3570" s="7" t="s">
        <v>3389</v>
      </c>
      <c r="E3570" s="7" t="str">
        <f>IF(OR(D3570="", D3570="___"),"", LEFT(D3570,FIND(" &gt;",D3570)-1))</f>
        <v>Success</v>
      </c>
      <c r="F3570" s="7" t="str">
        <f>IF(OR(E3570="Success",E3570="Qualified Success"),"Current",IF(E3570="Failure",IF(RIGHT(D3570,6)="Future","Future",IF(RIGHT(D3570,10)="Irrelevant","Irrelevant","Current")),""))</f>
        <v>Current</v>
      </c>
      <c r="G3570" s="7" t="str">
        <f>IF(OR(ISBLANK(D3570),D3570="Unclassifiable &gt;"),"",IF(ISNUMBER(SEARCH("Utterance",D3570)),"Utterance",IF(ISNUMBER(SEARCH("Response",D3570)),"Response",IF(ISNUMBER(SEARCH("Interaction",D3570)),"Interaction",IF(ISNUMBER(SEARCH("System",D3570)),"System","")))))</f>
        <v/>
      </c>
      <c r="H3570" s="7" t="str">
        <f>IF(G3570="Utterance", IF(ISNUMBER(SEARCH("Unrecognized",D3570)), "Unrecognized", IF(ISNUMBER(SEARCH("Mismatched",D3570)), "Mismatched", IF(ISNUMBER(SEARCH("False Positive",D3570)), "False Positive", "Irrelevant"))), "")</f>
        <v/>
      </c>
      <c r="J3570" s="7" t="s">
        <v>3743</v>
      </c>
      <c r="K3570" s="7" t="s">
        <v>3356</v>
      </c>
      <c r="L3570" s="9">
        <v>44996</v>
      </c>
      <c r="M3570" s="13">
        <v>0.4481134259259259</v>
      </c>
      <c r="N3570" s="14">
        <v>202000723061369</v>
      </c>
      <c r="O3570" s="7">
        <f>IF(LEN(TRIM($A3570))=0,0,LEN($A3570)-LEN(SUBSTITUTE($A3570," ",""))+1)</f>
        <v>4</v>
      </c>
      <c r="P3570">
        <f t="shared" si="55"/>
        <v>3411</v>
      </c>
    </row>
    <row r="3571" spans="1:16" ht="224" x14ac:dyDescent="0.2">
      <c r="A3571" s="8" t="s">
        <v>3595</v>
      </c>
      <c r="C3571" s="7" t="s">
        <v>4</v>
      </c>
      <c r="K3571" s="7" t="s">
        <v>3356</v>
      </c>
      <c r="L3571" s="9">
        <v>44996</v>
      </c>
      <c r="M3571" s="13">
        <v>0.44814814814814818</v>
      </c>
      <c r="N3571" s="14">
        <v>202000723061369</v>
      </c>
      <c r="P3571" t="str">
        <f t="shared" si="55"/>
        <v/>
      </c>
    </row>
    <row r="3572" spans="1:16" ht="16" x14ac:dyDescent="0.2">
      <c r="A3572" s="8" t="s">
        <v>674</v>
      </c>
      <c r="C3572" s="7" t="s">
        <v>2</v>
      </c>
      <c r="D3572" s="7" t="s">
        <v>3389</v>
      </c>
      <c r="E3572" s="7" t="str">
        <f>IF(OR(D3572="", D3572="___"),"", LEFT(D3572,FIND(" &gt;",D3572)-1))</f>
        <v>Success</v>
      </c>
      <c r="F3572" s="7" t="str">
        <f>IF(OR(E3572="Success",E3572="Qualified Success"),"Current",IF(E3572="Failure",IF(RIGHT(D3572,6)="Future","Future",IF(RIGHT(D3572,10)="Irrelevant","Irrelevant","Current")),""))</f>
        <v>Current</v>
      </c>
      <c r="G3572" s="7" t="str">
        <f>IF(OR(ISBLANK(D3572),D3572="Unclassifiable &gt;"),"",IF(ISNUMBER(SEARCH("Utterance",D3572)),"Utterance",IF(ISNUMBER(SEARCH("Response",D3572)),"Response",IF(ISNUMBER(SEARCH("Interaction",D3572)),"Interaction",IF(ISNUMBER(SEARCH("System",D3572)),"System","")))))</f>
        <v/>
      </c>
      <c r="H3572" s="7" t="str">
        <f>IF(G3572="Utterance", IF(ISNUMBER(SEARCH("Unrecognized",D3572)), "Unrecognized", IF(ISNUMBER(SEARCH("Mismatched",D3572)), "Mismatched", IF(ISNUMBER(SEARCH("False Positive",D3572)), "False Positive", "Irrelevant"))), "")</f>
        <v/>
      </c>
      <c r="J3572" s="7" t="s">
        <v>3756</v>
      </c>
      <c r="K3572" s="7" t="s">
        <v>3356</v>
      </c>
      <c r="L3572" s="9">
        <v>44996</v>
      </c>
      <c r="M3572" s="13">
        <v>0.45271990740740736</v>
      </c>
      <c r="N3572" s="14">
        <v>204440003540142</v>
      </c>
      <c r="O3572" s="7">
        <f>IF(LEN(TRIM($A3572))=0,0,LEN($A3572)-LEN(SUBSTITUTE($A3572," ",""))+1)</f>
        <v>7</v>
      </c>
      <c r="P3572">
        <f t="shared" si="55"/>
        <v>3411</v>
      </c>
    </row>
    <row r="3573" spans="1:16" ht="144" x14ac:dyDescent="0.2">
      <c r="A3573" s="8" t="s">
        <v>2688</v>
      </c>
      <c r="C3573" s="7" t="s">
        <v>4</v>
      </c>
      <c r="K3573" s="7" t="s">
        <v>3356</v>
      </c>
      <c r="L3573" s="9">
        <v>44996</v>
      </c>
      <c r="M3573" s="13">
        <v>0.45274305555555555</v>
      </c>
      <c r="N3573" s="14">
        <v>204440003540142</v>
      </c>
      <c r="P3573" t="str">
        <f t="shared" si="55"/>
        <v/>
      </c>
    </row>
    <row r="3574" spans="1:16" ht="16" x14ac:dyDescent="0.2">
      <c r="A3574" s="8" t="s">
        <v>307</v>
      </c>
      <c r="C3574" s="7" t="s">
        <v>2</v>
      </c>
      <c r="D3574" s="7" t="s">
        <v>3389</v>
      </c>
      <c r="E3574" s="7" t="str">
        <f>IF(OR(D3574="", D3574="___"),"", LEFT(D3574,FIND(" &gt;",D3574)-1))</f>
        <v>Success</v>
      </c>
      <c r="F3574" s="7" t="str">
        <f>IF(OR(E3574="Success",E3574="Qualified Success"),"Current",IF(E3574="Failure",IF(RIGHT(D3574,6)="Future","Future",IF(RIGHT(D3574,10)="Irrelevant","Irrelevant","Current")),""))</f>
        <v>Current</v>
      </c>
      <c r="G3574" s="7" t="str">
        <f>IF(OR(ISBLANK(D3574),D3574="Unclassifiable &gt;"),"",IF(ISNUMBER(SEARCH("Utterance",D3574)),"Utterance",IF(ISNUMBER(SEARCH("Response",D3574)),"Response",IF(ISNUMBER(SEARCH("Interaction",D3574)),"Interaction",IF(ISNUMBER(SEARCH("System",D3574)),"System","")))))</f>
        <v/>
      </c>
      <c r="H3574" s="7" t="str">
        <f>IF(G3574="Utterance", IF(ISNUMBER(SEARCH("Unrecognized",D3574)), "Unrecognized", IF(ISNUMBER(SEARCH("Mismatched",D3574)), "Mismatched", IF(ISNUMBER(SEARCH("False Positive",D3574)), "False Positive", "Irrelevant"))), "")</f>
        <v/>
      </c>
      <c r="J3574" s="7" t="s">
        <v>3756</v>
      </c>
      <c r="K3574" s="7" t="s">
        <v>3356</v>
      </c>
      <c r="L3574" s="9">
        <v>44996</v>
      </c>
      <c r="M3574" s="13">
        <v>0.45519675925925923</v>
      </c>
      <c r="N3574" s="14">
        <v>204440003540142</v>
      </c>
      <c r="O3574" s="7">
        <f>IF(LEN(TRIM($A3574))=0,0,LEN($A3574)-LEN(SUBSTITUTE($A3574," ",""))+1)</f>
        <v>5</v>
      </c>
      <c r="P3574">
        <f t="shared" si="55"/>
        <v>3411</v>
      </c>
    </row>
    <row r="3575" spans="1:16" ht="144" x14ac:dyDescent="0.2">
      <c r="A3575" s="8" t="s">
        <v>2688</v>
      </c>
      <c r="C3575" s="7" t="s">
        <v>4</v>
      </c>
      <c r="K3575" s="7" t="s">
        <v>3356</v>
      </c>
      <c r="L3575" s="9">
        <v>44996</v>
      </c>
      <c r="M3575" s="13">
        <v>0.45519675925925923</v>
      </c>
      <c r="N3575" s="14">
        <v>204440003540142</v>
      </c>
      <c r="P3575" t="str">
        <f t="shared" si="55"/>
        <v/>
      </c>
    </row>
    <row r="3576" spans="1:16" ht="16" x14ac:dyDescent="0.2">
      <c r="A3576" s="8" t="s">
        <v>2493</v>
      </c>
      <c r="C3576" s="7" t="s">
        <v>2</v>
      </c>
      <c r="D3576" s="7" t="s">
        <v>3389</v>
      </c>
      <c r="E3576" s="7" t="str">
        <f>IF(OR(D3576="", D3576="___"),"", LEFT(D3576,FIND(" &gt;",D3576)-1))</f>
        <v>Success</v>
      </c>
      <c r="F3576" s="7" t="str">
        <f>IF(OR(E3576="Success",E3576="Qualified Success"),"Current",IF(E3576="Failure",IF(RIGHT(D3576,6)="Future","Future",IF(RIGHT(D3576,10)="Irrelevant","Irrelevant","Current")),""))</f>
        <v>Current</v>
      </c>
      <c r="G3576" s="7" t="str">
        <f>IF(OR(ISBLANK(D3576),D3576="Unclassifiable &gt;"),"",IF(ISNUMBER(SEARCH("Utterance",D3576)),"Utterance",IF(ISNUMBER(SEARCH("Response",D3576)),"Response",IF(ISNUMBER(SEARCH("Interaction",D3576)),"Interaction",IF(ISNUMBER(SEARCH("System",D3576)),"System","")))))</f>
        <v/>
      </c>
      <c r="H3576" s="7" t="str">
        <f>IF(G3576="Utterance", IF(ISNUMBER(SEARCH("Unrecognized",D3576)), "Unrecognized", IF(ISNUMBER(SEARCH("Mismatched",D3576)), "Mismatched", IF(ISNUMBER(SEARCH("False Positive",D3576)), "False Positive", "Irrelevant"))), "")</f>
        <v/>
      </c>
      <c r="J3576" s="7" t="s">
        <v>3741</v>
      </c>
      <c r="K3576" s="7" t="s">
        <v>3356</v>
      </c>
      <c r="L3576" s="9">
        <v>44996</v>
      </c>
      <c r="M3576" s="13">
        <v>0.45577546296296295</v>
      </c>
      <c r="N3576" s="14">
        <v>204440003508584</v>
      </c>
      <c r="O3576" s="7">
        <f>IF(LEN(TRIM($A3576))=0,0,LEN($A3576)-LEN(SUBSTITUTE($A3576," ",""))+1)</f>
        <v>5</v>
      </c>
      <c r="P3576">
        <f t="shared" si="55"/>
        <v>3411</v>
      </c>
    </row>
    <row r="3577" spans="1:16" ht="176" x14ac:dyDescent="0.2">
      <c r="A3577" s="8" t="s">
        <v>2494</v>
      </c>
      <c r="C3577" s="7" t="s">
        <v>4</v>
      </c>
      <c r="K3577" s="7" t="s">
        <v>3356</v>
      </c>
      <c r="L3577" s="9">
        <v>44996</v>
      </c>
      <c r="M3577" s="13">
        <v>0.45577546296296295</v>
      </c>
      <c r="N3577" s="14">
        <v>204440003508584</v>
      </c>
      <c r="P3577" t="str">
        <f t="shared" si="55"/>
        <v/>
      </c>
    </row>
    <row r="3578" spans="1:16" ht="16" x14ac:dyDescent="0.2">
      <c r="A3578" s="8" t="s">
        <v>2939</v>
      </c>
      <c r="C3578" s="7" t="s">
        <v>2</v>
      </c>
      <c r="D3578" s="7" t="s">
        <v>3400</v>
      </c>
      <c r="E3578" s="7" t="str">
        <f>IF(OR(D3578="", D3578="___"),"", LEFT(D3578,FIND(" &gt;",D3578)-1))</f>
        <v>Failure</v>
      </c>
      <c r="F3578" s="7" t="str">
        <f>IF(OR(E3578="Success",E3578="Qualified Success"),"Current",IF(E3578="Failure",IF(RIGHT(D3578,6)="Future","Future",IF(RIGHT(D3578,10)="Irrelevant","Irrelevant","Current")),""))</f>
        <v>Current</v>
      </c>
      <c r="G3578" s="7" t="str">
        <f>IF(OR(ISBLANK(D3578),D3578="Unclassifiable &gt;"),"",IF(ISNUMBER(SEARCH("Utterance",D3578)),"Utterance",IF(ISNUMBER(SEARCH("Response",D3578)),"Response",IF(ISNUMBER(SEARCH("Interaction",D3578)),"Interaction",IF(ISNUMBER(SEARCH("System",D3578)),"System","")))))</f>
        <v>Interaction</v>
      </c>
      <c r="H3578" s="7" t="str">
        <f>IF(G3578="Utterance", IF(ISNUMBER(SEARCH("Unrecognized",D3578)), "Unrecognized", IF(ISNUMBER(SEARCH("Mismatched",D3578)), "Mismatched", IF(ISNUMBER(SEARCH("False Positive",D3578)), "False Positive", "Irrelevant"))), "")</f>
        <v/>
      </c>
      <c r="J3578" s="7" t="s">
        <v>3755</v>
      </c>
      <c r="K3578" s="7" t="s">
        <v>3356</v>
      </c>
      <c r="L3578" s="9">
        <v>44996</v>
      </c>
      <c r="M3578" s="13">
        <v>0.46026620370370369</v>
      </c>
      <c r="N3578" s="14">
        <v>202000552833210</v>
      </c>
      <c r="O3578" s="7">
        <f>IF(LEN(TRIM($A3578))=0,0,LEN($A3578)-LEN(SUBSTITUTE($A3578," ",""))+1)</f>
        <v>21</v>
      </c>
      <c r="P3578">
        <f t="shared" si="55"/>
        <v>412</v>
      </c>
    </row>
    <row r="3579" spans="1:16" ht="16" x14ac:dyDescent="0.2">
      <c r="A3579" s="8" t="s">
        <v>819</v>
      </c>
      <c r="C3579" s="7" t="s">
        <v>4</v>
      </c>
      <c r="K3579" s="7" t="s">
        <v>3356</v>
      </c>
      <c r="L3579" s="9">
        <v>44996</v>
      </c>
      <c r="M3579" s="13">
        <v>0.46030092592592592</v>
      </c>
      <c r="N3579" s="14">
        <v>202000552833210</v>
      </c>
      <c r="P3579" t="str">
        <f t="shared" si="55"/>
        <v/>
      </c>
    </row>
    <row r="3580" spans="1:16" ht="16" x14ac:dyDescent="0.2">
      <c r="A3580" s="8" t="s">
        <v>2940</v>
      </c>
      <c r="C3580" s="7" t="s">
        <v>2</v>
      </c>
      <c r="D3580" s="7" t="s">
        <v>3389</v>
      </c>
      <c r="E3580" s="7" t="str">
        <f>IF(OR(D3580="", D3580="___"),"", LEFT(D3580,FIND(" &gt;",D3580)-1))</f>
        <v>Success</v>
      </c>
      <c r="F3580" s="7" t="str">
        <f>IF(OR(E3580="Success",E3580="Qualified Success"),"Current",IF(E3580="Failure",IF(RIGHT(D3580,6)="Future","Future",IF(RIGHT(D3580,10)="Irrelevant","Irrelevant","Current")),""))</f>
        <v>Current</v>
      </c>
      <c r="G3580" s="7" t="str">
        <f>IF(OR(ISBLANK(D3580),D3580="Unclassifiable &gt;"),"",IF(ISNUMBER(SEARCH("Utterance",D3580)),"Utterance",IF(ISNUMBER(SEARCH("Response",D3580)),"Response",IF(ISNUMBER(SEARCH("Interaction",D3580)),"Interaction",IF(ISNUMBER(SEARCH("System",D3580)),"System","")))))</f>
        <v/>
      </c>
      <c r="H3580" s="7" t="str">
        <f>IF(G3580="Utterance", IF(ISNUMBER(SEARCH("Unrecognized",D3580)), "Unrecognized", IF(ISNUMBER(SEARCH("Mismatched",D3580)), "Mismatched", IF(ISNUMBER(SEARCH("False Positive",D3580)), "False Positive", "Irrelevant"))), "")</f>
        <v/>
      </c>
      <c r="J3580" s="7" t="s">
        <v>3749</v>
      </c>
      <c r="K3580" s="7" t="s">
        <v>3356</v>
      </c>
      <c r="L3580" s="9">
        <v>44996</v>
      </c>
      <c r="M3580" s="13">
        <v>0.4604861111111111</v>
      </c>
      <c r="N3580" s="14">
        <v>202000552833210</v>
      </c>
      <c r="O3580" s="7">
        <f>IF(LEN(TRIM($A3580))=0,0,LEN($A3580)-LEN(SUBSTITUTE($A3580," ",""))+1)</f>
        <v>2</v>
      </c>
      <c r="P3580">
        <f t="shared" si="55"/>
        <v>3411</v>
      </c>
    </row>
    <row r="3581" spans="1:16" ht="80" x14ac:dyDescent="0.2">
      <c r="A3581" s="8" t="s">
        <v>2941</v>
      </c>
      <c r="C3581" s="7" t="s">
        <v>4</v>
      </c>
      <c r="K3581" s="7" t="s">
        <v>3356</v>
      </c>
      <c r="L3581" s="9">
        <v>44996</v>
      </c>
      <c r="M3581" s="13">
        <v>0.46055555555555555</v>
      </c>
      <c r="N3581" s="14">
        <v>202000552833210</v>
      </c>
      <c r="P3581" t="str">
        <f t="shared" si="55"/>
        <v/>
      </c>
    </row>
    <row r="3582" spans="1:16" ht="16" x14ac:dyDescent="0.2">
      <c r="A3582" s="8" t="s">
        <v>2937</v>
      </c>
      <c r="C3582" s="7" t="s">
        <v>2</v>
      </c>
      <c r="D3582" s="7" t="s">
        <v>3391</v>
      </c>
      <c r="E3582" s="7" t="str">
        <f>IF(OR(D3582="", D3582="___"),"", LEFT(D3582,FIND(" &gt;",D3582)-1))</f>
        <v>Failure</v>
      </c>
      <c r="F3582" s="7" t="str">
        <f>IF(OR(E3582="Success",E3582="Qualified Success"),"Current",IF(E3582="Failure",IF(RIGHT(D3582,6)="Future","Future",IF(RIGHT(D3582,10)="Irrelevant","Irrelevant","Current")),""))</f>
        <v>Current</v>
      </c>
      <c r="G3582" s="7" t="str">
        <f>IF(OR(ISBLANK(D3582),D3582="Unclassifiable &gt;"),"",IF(ISNUMBER(SEARCH("Utterance",D3582)),"Utterance",IF(ISNUMBER(SEARCH("Response",D3582)),"Response",IF(ISNUMBER(SEARCH("Interaction",D3582)),"Interaction",IF(ISNUMBER(SEARCH("System",D3582)),"System","")))))</f>
        <v>Utterance</v>
      </c>
      <c r="H3582" s="7" t="str">
        <f>IF(G3582="Utterance", IF(ISNUMBER(SEARCH("Unrecognized",D3582)), "Unrecognized", IF(ISNUMBER(SEARCH("Mismatched",D3582)), "Mismatched", IF(ISNUMBER(SEARCH("False Positive",D3582)), "False Positive", "Irrelevant"))), "")</f>
        <v>Mismatched</v>
      </c>
      <c r="J3582" s="7" t="s">
        <v>3755</v>
      </c>
      <c r="K3582" s="7" t="s">
        <v>3356</v>
      </c>
      <c r="L3582" s="9">
        <v>44996</v>
      </c>
      <c r="M3582" s="13">
        <v>0.46104166666666663</v>
      </c>
      <c r="N3582" s="14">
        <v>202000552833210</v>
      </c>
      <c r="O3582" s="7">
        <f>IF(LEN(TRIM($A3582))=0,0,LEN($A3582)-LEN(SUBSTITUTE($A3582," ",""))+1)</f>
        <v>10</v>
      </c>
      <c r="P3582">
        <f t="shared" si="55"/>
        <v>705</v>
      </c>
    </row>
    <row r="3583" spans="1:16" ht="16" x14ac:dyDescent="0.2">
      <c r="A3583" s="8" t="s">
        <v>339</v>
      </c>
      <c r="C3583" s="7" t="s">
        <v>4</v>
      </c>
      <c r="K3583" s="7" t="s">
        <v>3356</v>
      </c>
      <c r="L3583" s="9">
        <v>44996</v>
      </c>
      <c r="M3583" s="13">
        <v>0.46104166666666663</v>
      </c>
      <c r="N3583" s="14">
        <v>202000552833210</v>
      </c>
      <c r="P3583" t="str">
        <f t="shared" si="55"/>
        <v/>
      </c>
    </row>
    <row r="3584" spans="1:16" ht="16" x14ac:dyDescent="0.2">
      <c r="A3584" s="8" t="s">
        <v>2938</v>
      </c>
      <c r="C3584" s="7" t="s">
        <v>2</v>
      </c>
      <c r="D3584" s="7" t="s">
        <v>3391</v>
      </c>
      <c r="E3584" s="7" t="str">
        <f>IF(OR(D3584="", D3584="___"),"", LEFT(D3584,FIND(" &gt;",D3584)-1))</f>
        <v>Failure</v>
      </c>
      <c r="F3584" s="7" t="str">
        <f>IF(OR(E3584="Success",E3584="Qualified Success"),"Current",IF(E3584="Failure",IF(RIGHT(D3584,6)="Future","Future",IF(RIGHT(D3584,10)="Irrelevant","Irrelevant","Current")),""))</f>
        <v>Current</v>
      </c>
      <c r="G3584" s="7" t="str">
        <f>IF(OR(ISBLANK(D3584),D3584="Unclassifiable &gt;"),"",IF(ISNUMBER(SEARCH("Utterance",D3584)),"Utterance",IF(ISNUMBER(SEARCH("Response",D3584)),"Response",IF(ISNUMBER(SEARCH("Interaction",D3584)),"Interaction",IF(ISNUMBER(SEARCH("System",D3584)),"System","")))))</f>
        <v>Utterance</v>
      </c>
      <c r="H3584" s="7" t="str">
        <f>IF(G3584="Utterance", IF(ISNUMBER(SEARCH("Unrecognized",D3584)), "Unrecognized", IF(ISNUMBER(SEARCH("Mismatched",D3584)), "Mismatched", IF(ISNUMBER(SEARCH("False Positive",D3584)), "False Positive", "Irrelevant"))), "")</f>
        <v>Mismatched</v>
      </c>
      <c r="J3584" s="7" t="s">
        <v>213</v>
      </c>
      <c r="K3584" s="7" t="s">
        <v>3356</v>
      </c>
      <c r="L3584" s="9">
        <v>44996</v>
      </c>
      <c r="M3584" s="13">
        <v>0.46149305555555559</v>
      </c>
      <c r="N3584" s="14">
        <v>202000552833210</v>
      </c>
      <c r="O3584" s="7">
        <f>IF(LEN(TRIM($A3584))=0,0,LEN($A3584)-LEN(SUBSTITUTE($A3584," ",""))+1)</f>
        <v>8</v>
      </c>
      <c r="P3584">
        <f t="shared" si="55"/>
        <v>705</v>
      </c>
    </row>
    <row r="3585" spans="1:16" ht="128" x14ac:dyDescent="0.2">
      <c r="A3585" s="8" t="s">
        <v>2006</v>
      </c>
      <c r="C3585" s="7" t="s">
        <v>4</v>
      </c>
      <c r="K3585" s="7" t="s">
        <v>3356</v>
      </c>
      <c r="L3585" s="9">
        <v>44996</v>
      </c>
      <c r="M3585" s="13">
        <v>0.46149305555555559</v>
      </c>
      <c r="N3585" s="14">
        <v>202000552833210</v>
      </c>
      <c r="P3585" t="str">
        <f t="shared" si="55"/>
        <v/>
      </c>
    </row>
    <row r="3586" spans="1:16" ht="16" x14ac:dyDescent="0.2">
      <c r="A3586" s="8" t="s">
        <v>2873</v>
      </c>
      <c r="C3586" s="7" t="s">
        <v>2</v>
      </c>
      <c r="D3586" s="7" t="s">
        <v>3389</v>
      </c>
      <c r="E3586" s="7" t="str">
        <f>IF(OR(D3586="", D3586="___"),"", LEFT(D3586,FIND(" &gt;",D3586)-1))</f>
        <v>Success</v>
      </c>
      <c r="F3586" s="7" t="str">
        <f>IF(OR(E3586="Success",E3586="Qualified Success"),"Current",IF(E3586="Failure",IF(RIGHT(D3586,6)="Future","Future",IF(RIGHT(D3586,10)="Irrelevant","Irrelevant","Current")),""))</f>
        <v>Current</v>
      </c>
      <c r="G3586" s="7" t="str">
        <f>IF(OR(ISBLANK(D3586),D3586="Unclassifiable &gt;"),"",IF(ISNUMBER(SEARCH("Utterance",D3586)),"Utterance",IF(ISNUMBER(SEARCH("Response",D3586)),"Response",IF(ISNUMBER(SEARCH("Interaction",D3586)),"Interaction",IF(ISNUMBER(SEARCH("System",D3586)),"System","")))))</f>
        <v/>
      </c>
      <c r="H3586" s="7" t="str">
        <f>IF(G3586="Utterance", IF(ISNUMBER(SEARCH("Unrecognized",D3586)), "Unrecognized", IF(ISNUMBER(SEARCH("Mismatched",D3586)), "Mismatched", IF(ISNUMBER(SEARCH("False Positive",D3586)), "False Positive", "Irrelevant"))), "")</f>
        <v/>
      </c>
      <c r="J3586" s="7" t="s">
        <v>3752</v>
      </c>
      <c r="K3586" s="7" t="s">
        <v>3356</v>
      </c>
      <c r="L3586" s="9">
        <v>44996</v>
      </c>
      <c r="M3586" s="13">
        <v>0.46438657407407408</v>
      </c>
      <c r="N3586" s="14">
        <v>202000362073788</v>
      </c>
      <c r="O3586" s="7">
        <f>IF(LEN(TRIM($A3586))=0,0,LEN($A3586)-LEN(SUBSTITUTE($A3586," ",""))+1)</f>
        <v>18</v>
      </c>
      <c r="P3586">
        <f t="shared" si="55"/>
        <v>3411</v>
      </c>
    </row>
    <row r="3587" spans="1:16" ht="64" x14ac:dyDescent="0.2">
      <c r="A3587" s="8" t="s">
        <v>1870</v>
      </c>
      <c r="C3587" s="7" t="s">
        <v>4</v>
      </c>
      <c r="K3587" s="7" t="s">
        <v>3356</v>
      </c>
      <c r="L3587" s="9">
        <v>44996</v>
      </c>
      <c r="M3587" s="13">
        <v>0.46439814814814812</v>
      </c>
      <c r="N3587" s="14">
        <v>202000362073788</v>
      </c>
      <c r="P3587" t="str">
        <f t="shared" ref="P3587:P3650" si="56">IF(D3587="", "", COUNTIF($D$1:$D$12000, D3587))</f>
        <v/>
      </c>
    </row>
    <row r="3588" spans="1:16" ht="16" x14ac:dyDescent="0.2">
      <c r="A3588" s="8" t="s">
        <v>2215</v>
      </c>
      <c r="C3588" s="7" t="s">
        <v>2</v>
      </c>
      <c r="D3588" s="7" t="s">
        <v>3389</v>
      </c>
      <c r="E3588" s="7" t="str">
        <f>IF(OR(D3588="", D3588="___"),"", LEFT(D3588,FIND(" &gt;",D3588)-1))</f>
        <v>Success</v>
      </c>
      <c r="F3588" s="7" t="str">
        <f>IF(OR(E3588="Success",E3588="Qualified Success"),"Current",IF(E3588="Failure",IF(RIGHT(D3588,6)="Future","Future",IF(RIGHT(D3588,10)="Irrelevant","Irrelevant","Current")),""))</f>
        <v>Current</v>
      </c>
      <c r="G3588" s="7" t="str">
        <f>IF(OR(ISBLANK(D3588),D3588="Unclassifiable &gt;"),"",IF(ISNUMBER(SEARCH("Utterance",D3588)),"Utterance",IF(ISNUMBER(SEARCH("Response",D3588)),"Response",IF(ISNUMBER(SEARCH("Interaction",D3588)),"Interaction",IF(ISNUMBER(SEARCH("System",D3588)),"System","")))))</f>
        <v/>
      </c>
      <c r="H3588" s="7" t="str">
        <f>IF(G3588="Utterance", IF(ISNUMBER(SEARCH("Unrecognized",D3588)), "Unrecognized", IF(ISNUMBER(SEARCH("Mismatched",D3588)), "Mismatched", IF(ISNUMBER(SEARCH("False Positive",D3588)), "False Positive", "Irrelevant"))), "")</f>
        <v/>
      </c>
      <c r="J3588" s="7" t="s">
        <v>3742</v>
      </c>
      <c r="K3588" s="7" t="s">
        <v>3356</v>
      </c>
      <c r="L3588" s="9">
        <v>44996</v>
      </c>
      <c r="M3588" s="13">
        <v>0.4707175925925926</v>
      </c>
      <c r="N3588" s="14">
        <v>204440003497988</v>
      </c>
      <c r="O3588" s="7">
        <f>IF(LEN(TRIM($A3588))=0,0,LEN($A3588)-LEN(SUBSTITUTE($A3588," ",""))+1)</f>
        <v>2</v>
      </c>
      <c r="P3588">
        <f t="shared" si="56"/>
        <v>3411</v>
      </c>
    </row>
    <row r="3589" spans="1:16" ht="144" x14ac:dyDescent="0.2">
      <c r="A3589" s="8" t="s">
        <v>247</v>
      </c>
      <c r="C3589" s="7" t="s">
        <v>4</v>
      </c>
      <c r="K3589" s="7" t="s">
        <v>3356</v>
      </c>
      <c r="L3589" s="9">
        <v>44996</v>
      </c>
      <c r="M3589" s="13">
        <v>0.4707175925925926</v>
      </c>
      <c r="N3589" s="14">
        <v>204440003497988</v>
      </c>
      <c r="P3589" t="str">
        <f t="shared" si="56"/>
        <v/>
      </c>
    </row>
    <row r="3590" spans="1:16" ht="16" x14ac:dyDescent="0.2">
      <c r="A3590" s="8" t="s">
        <v>2216</v>
      </c>
      <c r="C3590" s="7" t="s">
        <v>2</v>
      </c>
      <c r="D3590" s="7" t="s">
        <v>3391</v>
      </c>
      <c r="E3590" s="7" t="str">
        <f>IF(OR(D3590="", D3590="___"),"", LEFT(D3590,FIND(" &gt;",D3590)-1))</f>
        <v>Failure</v>
      </c>
      <c r="F3590" s="7" t="str">
        <f>IF(OR(E3590="Success",E3590="Qualified Success"),"Current",IF(E3590="Failure",IF(RIGHT(D3590,6)="Future","Future",IF(RIGHT(D3590,10)="Irrelevant","Irrelevant","Current")),""))</f>
        <v>Current</v>
      </c>
      <c r="G3590" s="7" t="str">
        <f>IF(OR(ISBLANK(D3590),D3590="Unclassifiable &gt;"),"",IF(ISNUMBER(SEARCH("Utterance",D3590)),"Utterance",IF(ISNUMBER(SEARCH("Response",D3590)),"Response",IF(ISNUMBER(SEARCH("Interaction",D3590)),"Interaction",IF(ISNUMBER(SEARCH("System",D3590)),"System","")))))</f>
        <v>Utterance</v>
      </c>
      <c r="H3590" s="7" t="str">
        <f>IF(G3590="Utterance", IF(ISNUMBER(SEARCH("Unrecognized",D3590)), "Unrecognized", IF(ISNUMBER(SEARCH("Mismatched",D3590)), "Mismatched", IF(ISNUMBER(SEARCH("False Positive",D3590)), "False Positive", "Irrelevant"))), "")</f>
        <v>Mismatched</v>
      </c>
      <c r="J3590" s="7" t="s">
        <v>3742</v>
      </c>
      <c r="K3590" s="7" t="s">
        <v>3356</v>
      </c>
      <c r="L3590" s="9">
        <v>44996</v>
      </c>
      <c r="M3590" s="13">
        <v>0.47091435185185188</v>
      </c>
      <c r="N3590" s="14">
        <v>204440003497988</v>
      </c>
      <c r="O3590" s="7">
        <f>IF(LEN(TRIM($A3590))=0,0,LEN($A3590)-LEN(SUBSTITUTE($A3590," ",""))+1)</f>
        <v>2</v>
      </c>
      <c r="P3590">
        <f t="shared" si="56"/>
        <v>705</v>
      </c>
    </row>
    <row r="3591" spans="1:16" ht="80" x14ac:dyDescent="0.2">
      <c r="A3591" s="8" t="s">
        <v>1155</v>
      </c>
      <c r="C3591" s="7" t="s">
        <v>4</v>
      </c>
      <c r="K3591" s="7" t="s">
        <v>3356</v>
      </c>
      <c r="L3591" s="9">
        <v>44996</v>
      </c>
      <c r="M3591" s="13">
        <v>0.47094907407407405</v>
      </c>
      <c r="N3591" s="14">
        <v>204440003497988</v>
      </c>
      <c r="P3591" t="str">
        <f t="shared" si="56"/>
        <v/>
      </c>
    </row>
    <row r="3592" spans="1:16" ht="16" x14ac:dyDescent="0.2">
      <c r="A3592" s="8" t="s">
        <v>313</v>
      </c>
      <c r="C3592" s="7" t="s">
        <v>2</v>
      </c>
      <c r="D3592" s="7" t="s">
        <v>3389</v>
      </c>
      <c r="E3592" s="7" t="str">
        <f>IF(OR(D3592="", D3592="___"),"", LEFT(D3592,FIND(" &gt;",D3592)-1))</f>
        <v>Success</v>
      </c>
      <c r="F3592" s="7" t="str">
        <f>IF(OR(E3592="Success",E3592="Qualified Success"),"Current",IF(E3592="Failure",IF(RIGHT(D3592,6)="Future","Future",IF(RIGHT(D3592,10)="Irrelevant","Irrelevant","Current")),""))</f>
        <v>Current</v>
      </c>
      <c r="G3592" s="7" t="str">
        <f>IF(OR(ISBLANK(D3592),D3592="Unclassifiable &gt;"),"",IF(ISNUMBER(SEARCH("Utterance",D3592)),"Utterance",IF(ISNUMBER(SEARCH("Response",D3592)),"Response",IF(ISNUMBER(SEARCH("Interaction",D3592)),"Interaction",IF(ISNUMBER(SEARCH("System",D3592)),"System","")))))</f>
        <v/>
      </c>
      <c r="H3592" s="7" t="str">
        <f>IF(G3592="Utterance", IF(ISNUMBER(SEARCH("Unrecognized",D3592)), "Unrecognized", IF(ISNUMBER(SEARCH("Mismatched",D3592)), "Mismatched", IF(ISNUMBER(SEARCH("False Positive",D3592)), "False Positive", "Irrelevant"))), "")</f>
        <v/>
      </c>
      <c r="J3592" s="7" t="s">
        <v>3741</v>
      </c>
      <c r="K3592" s="7" t="s">
        <v>3356</v>
      </c>
      <c r="L3592" s="9">
        <v>44996</v>
      </c>
      <c r="M3592" s="13">
        <v>0.47108796296296296</v>
      </c>
      <c r="N3592" s="14">
        <v>202000276083816</v>
      </c>
      <c r="O3592" s="7">
        <f>IF(LEN(TRIM($A3592))=0,0,LEN($A3592)-LEN(SUBSTITUTE($A3592," ",""))+1)</f>
        <v>3</v>
      </c>
      <c r="P3592">
        <f t="shared" si="56"/>
        <v>3411</v>
      </c>
    </row>
    <row r="3593" spans="1:16" ht="160" x14ac:dyDescent="0.2">
      <c r="A3593" s="8" t="s">
        <v>238</v>
      </c>
      <c r="C3593" s="7" t="s">
        <v>4</v>
      </c>
      <c r="K3593" s="7" t="s">
        <v>3356</v>
      </c>
      <c r="L3593" s="9">
        <v>44996</v>
      </c>
      <c r="M3593" s="13">
        <v>0.47108796296296296</v>
      </c>
      <c r="N3593" s="14">
        <v>202000276083816</v>
      </c>
      <c r="P3593" t="str">
        <f t="shared" si="56"/>
        <v/>
      </c>
    </row>
    <row r="3594" spans="1:16" ht="16" x14ac:dyDescent="0.2">
      <c r="A3594" s="8" t="s">
        <v>212</v>
      </c>
      <c r="C3594" s="7" t="s">
        <v>2</v>
      </c>
      <c r="D3594" s="7" t="s">
        <v>3391</v>
      </c>
      <c r="E3594" s="7" t="str">
        <f>IF(OR(D3594="", D3594="___"),"", LEFT(D3594,FIND(" &gt;",D3594)-1))</f>
        <v>Failure</v>
      </c>
      <c r="F3594" s="7" t="str">
        <f>IF(OR(E3594="Success",E3594="Qualified Success"),"Current",IF(E3594="Failure",IF(RIGHT(D3594,6)="Future","Future",IF(RIGHT(D3594,10)="Irrelevant","Irrelevant","Current")),""))</f>
        <v>Current</v>
      </c>
      <c r="G3594" s="7" t="str">
        <f>IF(OR(ISBLANK(D3594),D3594="Unclassifiable &gt;"),"",IF(ISNUMBER(SEARCH("Utterance",D3594)),"Utterance",IF(ISNUMBER(SEARCH("Response",D3594)),"Response",IF(ISNUMBER(SEARCH("Interaction",D3594)),"Interaction",IF(ISNUMBER(SEARCH("System",D3594)),"System","")))))</f>
        <v>Utterance</v>
      </c>
      <c r="H3594" s="7" t="str">
        <f>IF(G3594="Utterance", IF(ISNUMBER(SEARCH("Unrecognized",D3594)), "Unrecognized", IF(ISNUMBER(SEARCH("Mismatched",D3594)), "Mismatched", IF(ISNUMBER(SEARCH("False Positive",D3594)), "False Positive", "Irrelevant"))), "")</f>
        <v>Mismatched</v>
      </c>
      <c r="J3594" s="7" t="s">
        <v>3742</v>
      </c>
      <c r="K3594" s="7" t="s">
        <v>3356</v>
      </c>
      <c r="L3594" s="9">
        <v>44996</v>
      </c>
      <c r="M3594" s="13">
        <v>0.47111111111111109</v>
      </c>
      <c r="N3594" s="14">
        <v>204440003497988</v>
      </c>
      <c r="O3594" s="7">
        <f>IF(LEN(TRIM($A3594))=0,0,LEN($A3594)-LEN(SUBSTITUTE($A3594," ",""))+1)</f>
        <v>1</v>
      </c>
      <c r="P3594">
        <f t="shared" si="56"/>
        <v>705</v>
      </c>
    </row>
    <row r="3595" spans="1:16" ht="144" x14ac:dyDescent="0.2">
      <c r="A3595" s="8" t="s">
        <v>247</v>
      </c>
      <c r="C3595" s="7" t="s">
        <v>4</v>
      </c>
      <c r="K3595" s="7" t="s">
        <v>3356</v>
      </c>
      <c r="L3595" s="9">
        <v>44996</v>
      </c>
      <c r="M3595" s="13">
        <v>0.47111111111111109</v>
      </c>
      <c r="N3595" s="14">
        <v>204440003497988</v>
      </c>
      <c r="P3595" t="str">
        <f t="shared" si="56"/>
        <v/>
      </c>
    </row>
    <row r="3596" spans="1:16" ht="16" x14ac:dyDescent="0.2">
      <c r="A3596" s="8" t="s">
        <v>158</v>
      </c>
      <c r="C3596" s="7" t="s">
        <v>2</v>
      </c>
      <c r="D3596" s="7" t="s">
        <v>3389</v>
      </c>
      <c r="E3596" s="7" t="str">
        <f>IF(OR(D3596="", D3596="___"),"", LEFT(D3596,FIND(" &gt;",D3596)-1))</f>
        <v>Success</v>
      </c>
      <c r="F3596" s="7" t="str">
        <f>IF(OR(E3596="Success",E3596="Qualified Success"),"Current",IF(E3596="Failure",IF(RIGHT(D3596,6)="Future","Future",IF(RIGHT(D3596,10)="Irrelevant","Irrelevant","Current")),""))</f>
        <v>Current</v>
      </c>
      <c r="G3596" s="7" t="str">
        <f>IF(OR(ISBLANK(D3596),D3596="Unclassifiable &gt;"),"",IF(ISNUMBER(SEARCH("Utterance",D3596)),"Utterance",IF(ISNUMBER(SEARCH("Response",D3596)),"Response",IF(ISNUMBER(SEARCH("Interaction",D3596)),"Interaction",IF(ISNUMBER(SEARCH("System",D3596)),"System","")))))</f>
        <v/>
      </c>
      <c r="H3596" s="7" t="str">
        <f>IF(G3596="Utterance", IF(ISNUMBER(SEARCH("Unrecognized",D3596)), "Unrecognized", IF(ISNUMBER(SEARCH("Mismatched",D3596)), "Mismatched", IF(ISNUMBER(SEARCH("False Positive",D3596)), "False Positive", "Irrelevant"))), "")</f>
        <v/>
      </c>
      <c r="J3596" s="7" t="s">
        <v>3744</v>
      </c>
      <c r="K3596" s="7" t="s">
        <v>3356</v>
      </c>
      <c r="L3596" s="9">
        <v>44996</v>
      </c>
      <c r="M3596" s="13">
        <v>0.47228009259259257</v>
      </c>
      <c r="N3596" s="14">
        <v>204440003538785</v>
      </c>
      <c r="O3596" s="7">
        <f>IF(LEN(TRIM($A3596))=0,0,LEN($A3596)-LEN(SUBSTITUTE($A3596," ",""))+1)</f>
        <v>4</v>
      </c>
      <c r="P3596">
        <f t="shared" si="56"/>
        <v>3411</v>
      </c>
    </row>
    <row r="3597" spans="1:16" ht="128" x14ac:dyDescent="0.2">
      <c r="A3597" s="8" t="s">
        <v>1839</v>
      </c>
      <c r="C3597" s="7" t="s">
        <v>4</v>
      </c>
      <c r="K3597" s="7" t="s">
        <v>3356</v>
      </c>
      <c r="L3597" s="9">
        <v>44996</v>
      </c>
      <c r="M3597" s="13">
        <v>0.47228009259259257</v>
      </c>
      <c r="N3597" s="14">
        <v>204440003538785</v>
      </c>
      <c r="P3597" t="str">
        <f t="shared" si="56"/>
        <v/>
      </c>
    </row>
    <row r="3598" spans="1:16" ht="16" x14ac:dyDescent="0.2">
      <c r="A3598" s="8" t="s">
        <v>259</v>
      </c>
      <c r="B3598" s="7" t="s">
        <v>3487</v>
      </c>
      <c r="C3598" s="7" t="s">
        <v>2</v>
      </c>
      <c r="D3598" s="7" t="s">
        <v>3389</v>
      </c>
      <c r="E3598" s="7" t="str">
        <f>IF(OR(D3598="", D3598="___"),"", LEFT(D3598,FIND(" &gt;",D3598)-1))</f>
        <v>Success</v>
      </c>
      <c r="F3598" s="7" t="str">
        <f>IF(OR(E3598="Success",E3598="Qualified Success"),"Current",IF(E3598="Failure",IF(RIGHT(D3598,6)="Future","Future",IF(RIGHT(D3598,10)="Irrelevant","Irrelevant","Current")),""))</f>
        <v>Current</v>
      </c>
      <c r="G3598" s="7" t="str">
        <f>IF(OR(ISBLANK(D3598),D3598="Unclassifiable &gt;"),"",IF(ISNUMBER(SEARCH("Utterance",D3598)),"Utterance",IF(ISNUMBER(SEARCH("Response",D3598)),"Response",IF(ISNUMBER(SEARCH("Interaction",D3598)),"Interaction",IF(ISNUMBER(SEARCH("System",D3598)),"System","")))))</f>
        <v/>
      </c>
      <c r="H3598" s="7" t="str">
        <f>IF(G3598="Utterance", IF(ISNUMBER(SEARCH("Unrecognized",D3598)), "Unrecognized", IF(ISNUMBER(SEARCH("Mismatched",D3598)), "Mismatched", IF(ISNUMBER(SEARCH("False Positive",D3598)), "False Positive", "Irrelevant"))), "")</f>
        <v/>
      </c>
      <c r="J3598" s="7" t="s">
        <v>3743</v>
      </c>
      <c r="K3598" s="7" t="s">
        <v>3356</v>
      </c>
      <c r="L3598" s="9">
        <v>44996</v>
      </c>
      <c r="M3598" s="13">
        <v>0.48976851851851855</v>
      </c>
      <c r="N3598" s="14">
        <v>204440003507355</v>
      </c>
      <c r="O3598" s="7">
        <f>IF(LEN(TRIM($A3598))=0,0,LEN($A3598)-LEN(SUBSTITUTE($A3598," ",""))+1)</f>
        <v>4</v>
      </c>
      <c r="P3598">
        <f t="shared" si="56"/>
        <v>3411</v>
      </c>
    </row>
    <row r="3599" spans="1:16" ht="240" x14ac:dyDescent="0.2">
      <c r="A3599" s="8" t="s">
        <v>3596</v>
      </c>
      <c r="C3599" s="7" t="s">
        <v>4</v>
      </c>
      <c r="K3599" s="7" t="s">
        <v>3356</v>
      </c>
      <c r="L3599" s="9">
        <v>44996</v>
      </c>
      <c r="M3599" s="13">
        <v>0.49</v>
      </c>
      <c r="N3599" s="14">
        <v>204440003507355</v>
      </c>
      <c r="P3599" t="str">
        <f t="shared" si="56"/>
        <v/>
      </c>
    </row>
    <row r="3600" spans="1:16" ht="16" x14ac:dyDescent="0.2">
      <c r="A3600" s="8" t="s">
        <v>260</v>
      </c>
      <c r="C3600" s="7" t="s">
        <v>2</v>
      </c>
      <c r="D3600" s="7" t="s">
        <v>3389</v>
      </c>
      <c r="E3600" s="7" t="str">
        <f>IF(OR(D3600="", D3600="___"),"", LEFT(D3600,FIND(" &gt;",D3600)-1))</f>
        <v>Success</v>
      </c>
      <c r="F3600" s="7" t="str">
        <f>IF(OR(E3600="Success",E3600="Qualified Success"),"Current",IF(E3600="Failure",IF(RIGHT(D3600,6)="Future","Future",IF(RIGHT(D3600,10)="Irrelevant","Irrelevant","Current")),""))</f>
        <v>Current</v>
      </c>
      <c r="G3600" s="7" t="str">
        <f>IF(OR(ISBLANK(D3600),D3600="Unclassifiable &gt;"),"",IF(ISNUMBER(SEARCH("Utterance",D3600)),"Utterance",IF(ISNUMBER(SEARCH("Response",D3600)),"Response",IF(ISNUMBER(SEARCH("Interaction",D3600)),"Interaction",IF(ISNUMBER(SEARCH("System",D3600)),"System","")))))</f>
        <v/>
      </c>
      <c r="H3600" s="7" t="str">
        <f>IF(G3600="Utterance", IF(ISNUMBER(SEARCH("Unrecognized",D3600)), "Unrecognized", IF(ISNUMBER(SEARCH("Mismatched",D3600)), "Mismatched", IF(ISNUMBER(SEARCH("False Positive",D3600)), "False Positive", "Irrelevant"))), "")</f>
        <v/>
      </c>
      <c r="J3600" s="7" t="s">
        <v>3743</v>
      </c>
      <c r="K3600" s="7" t="s">
        <v>3356</v>
      </c>
      <c r="L3600" s="9">
        <v>44996</v>
      </c>
      <c r="M3600" s="13">
        <v>0.49025462962962968</v>
      </c>
      <c r="N3600" s="14">
        <v>204440003507355</v>
      </c>
      <c r="O3600" s="7">
        <f>IF(LEN(TRIM($A3600))=0,0,LEN($A3600)-LEN(SUBSTITUTE($A3600," ",""))+1)</f>
        <v>6</v>
      </c>
      <c r="P3600">
        <f t="shared" si="56"/>
        <v>3411</v>
      </c>
    </row>
    <row r="3601" spans="1:16" ht="48" x14ac:dyDescent="0.2">
      <c r="A3601" s="8" t="s">
        <v>261</v>
      </c>
      <c r="C3601" s="7" t="s">
        <v>4</v>
      </c>
      <c r="K3601" s="7" t="s">
        <v>3356</v>
      </c>
      <c r="L3601" s="9">
        <v>44996</v>
      </c>
      <c r="M3601" s="13">
        <v>0.49025462962962968</v>
      </c>
      <c r="N3601" s="14">
        <v>204440003507355</v>
      </c>
      <c r="P3601" t="str">
        <f t="shared" si="56"/>
        <v/>
      </c>
    </row>
    <row r="3602" spans="1:16" ht="16" x14ac:dyDescent="0.2">
      <c r="A3602" s="8" t="s">
        <v>263</v>
      </c>
      <c r="C3602" s="7" t="s">
        <v>2</v>
      </c>
      <c r="D3602" s="7" t="s">
        <v>3389</v>
      </c>
      <c r="E3602" s="7" t="str">
        <f>IF(OR(D3602="", D3602="___"),"", LEFT(D3602,FIND(" &gt;",D3602)-1))</f>
        <v>Success</v>
      </c>
      <c r="F3602" s="7" t="str">
        <f>IF(OR(E3602="Success",E3602="Qualified Success"),"Current",IF(E3602="Failure",IF(RIGHT(D3602,6)="Future","Future",IF(RIGHT(D3602,10)="Irrelevant","Irrelevant","Current")),""))</f>
        <v>Current</v>
      </c>
      <c r="G3602" s="7" t="str">
        <f>IF(OR(ISBLANK(D3602),D3602="Unclassifiable &gt;"),"",IF(ISNUMBER(SEARCH("Utterance",D3602)),"Utterance",IF(ISNUMBER(SEARCH("Response",D3602)),"Response",IF(ISNUMBER(SEARCH("Interaction",D3602)),"Interaction",IF(ISNUMBER(SEARCH("System",D3602)),"System","")))))</f>
        <v/>
      </c>
      <c r="H3602" s="7" t="str">
        <f>IF(G3602="Utterance", IF(ISNUMBER(SEARCH("Unrecognized",D3602)), "Unrecognized", IF(ISNUMBER(SEARCH("Mismatched",D3602)), "Mismatched", IF(ISNUMBER(SEARCH("False Positive",D3602)), "False Positive", "Irrelevant"))), "")</f>
        <v/>
      </c>
      <c r="J3602" s="7" t="s">
        <v>3453</v>
      </c>
      <c r="K3602" s="7" t="s">
        <v>3356</v>
      </c>
      <c r="L3602" s="9">
        <v>44996</v>
      </c>
      <c r="M3602" s="13">
        <v>0.49034722222222221</v>
      </c>
      <c r="N3602" s="14">
        <v>204440003507355</v>
      </c>
      <c r="O3602" s="7">
        <f>IF(LEN(TRIM($A3602))=0,0,LEN($A3602)-LEN(SUBSTITUTE($A3602," ",""))+1)</f>
        <v>2</v>
      </c>
      <c r="P3602">
        <f t="shared" si="56"/>
        <v>3411</v>
      </c>
    </row>
    <row r="3603" spans="1:16" ht="16" x14ac:dyDescent="0.2">
      <c r="A3603" s="8" t="s">
        <v>264</v>
      </c>
      <c r="C3603" s="7" t="s">
        <v>4</v>
      </c>
      <c r="K3603" s="7" t="s">
        <v>3356</v>
      </c>
      <c r="L3603" s="9">
        <v>44996</v>
      </c>
      <c r="M3603" s="13">
        <v>0.49034722222222221</v>
      </c>
      <c r="N3603" s="14">
        <v>204440003507355</v>
      </c>
      <c r="P3603" t="str">
        <f t="shared" si="56"/>
        <v/>
      </c>
    </row>
    <row r="3604" spans="1:16" ht="16" x14ac:dyDescent="0.2">
      <c r="A3604" s="8" t="s">
        <v>2461</v>
      </c>
      <c r="C3604" s="7" t="s">
        <v>2</v>
      </c>
      <c r="D3604" s="7" t="s">
        <v>3391</v>
      </c>
      <c r="E3604" s="7" t="str">
        <f>IF(OR(D3604="", D3604="___"),"", LEFT(D3604,FIND(" &gt;",D3604)-1))</f>
        <v>Failure</v>
      </c>
      <c r="F3604" s="7" t="str">
        <f>IF(OR(E3604="Success",E3604="Qualified Success"),"Current",IF(E3604="Failure",IF(RIGHT(D3604,6)="Future","Future",IF(RIGHT(D3604,10)="Irrelevant","Irrelevant","Current")),""))</f>
        <v>Current</v>
      </c>
      <c r="G3604" s="7" t="str">
        <f>IF(OR(ISBLANK(D3604),D3604="Unclassifiable &gt;"),"",IF(ISNUMBER(SEARCH("Utterance",D3604)),"Utterance",IF(ISNUMBER(SEARCH("Response",D3604)),"Response",IF(ISNUMBER(SEARCH("Interaction",D3604)),"Interaction",IF(ISNUMBER(SEARCH("System",D3604)),"System","")))))</f>
        <v>Utterance</v>
      </c>
      <c r="H3604" s="7" t="str">
        <f>IF(G3604="Utterance", IF(ISNUMBER(SEARCH("Unrecognized",D3604)), "Unrecognized", IF(ISNUMBER(SEARCH("Mismatched",D3604)), "Mismatched", IF(ISNUMBER(SEARCH("False Positive",D3604)), "False Positive", "Irrelevant"))), "")</f>
        <v>Mismatched</v>
      </c>
      <c r="J3604" s="7" t="s">
        <v>3743</v>
      </c>
      <c r="K3604" s="7" t="s">
        <v>3356</v>
      </c>
      <c r="L3604" s="9">
        <v>44996</v>
      </c>
      <c r="M3604" s="13">
        <v>0.49070601851851853</v>
      </c>
      <c r="N3604" s="14">
        <v>204440003507355</v>
      </c>
      <c r="O3604" s="7">
        <f>IF(LEN(TRIM($A3604))=0,0,LEN($A3604)-LEN(SUBSTITUTE($A3604," ",""))+1)</f>
        <v>2</v>
      </c>
      <c r="P3604">
        <f t="shared" si="56"/>
        <v>705</v>
      </c>
    </row>
    <row r="3605" spans="1:16" ht="64" x14ac:dyDescent="0.2">
      <c r="A3605" s="8" t="s">
        <v>327</v>
      </c>
      <c r="C3605" s="7" t="s">
        <v>4</v>
      </c>
      <c r="K3605" s="7" t="s">
        <v>3356</v>
      </c>
      <c r="L3605" s="9">
        <v>44996</v>
      </c>
      <c r="M3605" s="13">
        <v>0.49070601851851853</v>
      </c>
      <c r="N3605" s="14">
        <v>204440003507355</v>
      </c>
      <c r="P3605" t="str">
        <f t="shared" si="56"/>
        <v/>
      </c>
    </row>
    <row r="3606" spans="1:16" ht="16" x14ac:dyDescent="0.2">
      <c r="A3606" s="8" t="s">
        <v>1121</v>
      </c>
      <c r="C3606" s="7" t="s">
        <v>2</v>
      </c>
      <c r="D3606" s="7" t="s">
        <v>3411</v>
      </c>
      <c r="E3606" s="7" t="str">
        <f>IF(OR(D3606="", D3606="___"),"", LEFT(D3606,FIND(" &gt;",D3606)-1))</f>
        <v>Qualified Success</v>
      </c>
      <c r="F3606" s="7" t="str">
        <f>IF(OR(E3606="Success",E3606="Qualified Success"),"Current",IF(E3606="Failure",IF(RIGHT(D3606,6)="Future","Future",IF(RIGHT(D3606,10)="Irrelevant","Irrelevant","Current")),""))</f>
        <v>Current</v>
      </c>
      <c r="G3606" s="7" t="str">
        <f>IF(OR(ISBLANK(D3606),D3606="Unclassifiable &gt;"),"",IF(ISNUMBER(SEARCH("Utterance",D3606)),"Utterance",IF(ISNUMBER(SEARCH("Response",D3606)),"Response",IF(ISNUMBER(SEARCH("Interaction",D3606)),"Interaction",IF(ISNUMBER(SEARCH("System",D3606)),"System","")))))</f>
        <v>Response</v>
      </c>
      <c r="H3606" s="7" t="str">
        <f>IF(G3606="Utterance", IF(ISNUMBER(SEARCH("Unrecognized",D3606)), "Unrecognized", IF(ISNUMBER(SEARCH("Mismatched",D3606)), "Mismatched", IF(ISNUMBER(SEARCH("False Positive",D3606)), "False Positive", "Irrelevant"))), "")</f>
        <v/>
      </c>
      <c r="J3606" s="7" t="s">
        <v>3743</v>
      </c>
      <c r="K3606" s="7" t="s">
        <v>3356</v>
      </c>
      <c r="L3606" s="9">
        <v>44996</v>
      </c>
      <c r="M3606" s="13">
        <v>0.49077546296296298</v>
      </c>
      <c r="N3606" s="14">
        <v>204440003507355</v>
      </c>
      <c r="O3606" s="7">
        <f>IF(LEN(TRIM($A3606))=0,0,LEN($A3606)-LEN(SUBSTITUTE($A3606," ",""))+1)</f>
        <v>1</v>
      </c>
      <c r="P3606">
        <f t="shared" si="56"/>
        <v>201</v>
      </c>
    </row>
    <row r="3607" spans="1:16" ht="64" x14ac:dyDescent="0.2">
      <c r="A3607" s="8" t="s">
        <v>327</v>
      </c>
      <c r="C3607" s="7" t="s">
        <v>4</v>
      </c>
      <c r="K3607" s="7" t="s">
        <v>3356</v>
      </c>
      <c r="L3607" s="9">
        <v>44996</v>
      </c>
      <c r="M3607" s="13">
        <v>0.49077546296296298</v>
      </c>
      <c r="N3607" s="14">
        <v>204440003507355</v>
      </c>
      <c r="P3607" t="str">
        <f t="shared" si="56"/>
        <v/>
      </c>
    </row>
    <row r="3608" spans="1:16" ht="16" x14ac:dyDescent="0.2">
      <c r="A3608" s="8" t="s">
        <v>259</v>
      </c>
      <c r="B3608" s="7" t="s">
        <v>3487</v>
      </c>
      <c r="C3608" s="7" t="s">
        <v>2</v>
      </c>
      <c r="D3608" s="7" t="s">
        <v>3389</v>
      </c>
      <c r="E3608" s="7" t="str">
        <f>IF(OR(D3608="", D3608="___"),"", LEFT(D3608,FIND(" &gt;",D3608)-1))</f>
        <v>Success</v>
      </c>
      <c r="F3608" s="7" t="str">
        <f>IF(OR(E3608="Success",E3608="Qualified Success"),"Current",IF(E3608="Failure",IF(RIGHT(D3608,6)="Future","Future",IF(RIGHT(D3608,10)="Irrelevant","Irrelevant","Current")),""))</f>
        <v>Current</v>
      </c>
      <c r="G3608" s="7" t="str">
        <f>IF(OR(ISBLANK(D3608),D3608="Unclassifiable &gt;"),"",IF(ISNUMBER(SEARCH("Utterance",D3608)),"Utterance",IF(ISNUMBER(SEARCH("Response",D3608)),"Response",IF(ISNUMBER(SEARCH("Interaction",D3608)),"Interaction",IF(ISNUMBER(SEARCH("System",D3608)),"System","")))))</f>
        <v/>
      </c>
      <c r="H3608" s="7" t="str">
        <f>IF(G3608="Utterance", IF(ISNUMBER(SEARCH("Unrecognized",D3608)), "Unrecognized", IF(ISNUMBER(SEARCH("Mismatched",D3608)), "Mismatched", IF(ISNUMBER(SEARCH("False Positive",D3608)), "False Positive", "Irrelevant"))), "")</f>
        <v/>
      </c>
      <c r="J3608" s="7" t="s">
        <v>3743</v>
      </c>
      <c r="K3608" s="7" t="s">
        <v>3356</v>
      </c>
      <c r="L3608" s="9">
        <v>44996</v>
      </c>
      <c r="M3608" s="13">
        <v>0.49093750000000003</v>
      </c>
      <c r="N3608" s="14">
        <v>204440003507355</v>
      </c>
      <c r="O3608" s="7">
        <f>IF(LEN(TRIM($A3608))=0,0,LEN($A3608)-LEN(SUBSTITUTE($A3608," ",""))+1)</f>
        <v>4</v>
      </c>
      <c r="P3608">
        <f t="shared" si="56"/>
        <v>3411</v>
      </c>
    </row>
    <row r="3609" spans="1:16" ht="240" x14ac:dyDescent="0.2">
      <c r="A3609" s="8" t="s">
        <v>3596</v>
      </c>
      <c r="C3609" s="7" t="s">
        <v>4</v>
      </c>
      <c r="K3609" s="7" t="s">
        <v>3356</v>
      </c>
      <c r="L3609" s="9">
        <v>44996</v>
      </c>
      <c r="M3609" s="13">
        <v>0.49094907407407407</v>
      </c>
      <c r="N3609" s="14">
        <v>204440003507355</v>
      </c>
      <c r="P3609" t="str">
        <f t="shared" si="56"/>
        <v/>
      </c>
    </row>
    <row r="3610" spans="1:16" ht="16" x14ac:dyDescent="0.2">
      <c r="A3610" s="8" t="s">
        <v>260</v>
      </c>
      <c r="C3610" s="7" t="s">
        <v>2</v>
      </c>
      <c r="D3610" s="7" t="s">
        <v>3389</v>
      </c>
      <c r="E3610" s="7" t="str">
        <f>IF(OR(D3610="", D3610="___"),"", LEFT(D3610,FIND(" &gt;",D3610)-1))</f>
        <v>Success</v>
      </c>
      <c r="F3610" s="7" t="str">
        <f>IF(OR(E3610="Success",E3610="Qualified Success"),"Current",IF(E3610="Failure",IF(RIGHT(D3610,6)="Future","Future",IF(RIGHT(D3610,10)="Irrelevant","Irrelevant","Current")),""))</f>
        <v>Current</v>
      </c>
      <c r="G3610" s="7" t="str">
        <f>IF(OR(ISBLANK(D3610),D3610="Unclassifiable &gt;"),"",IF(ISNUMBER(SEARCH("Utterance",D3610)),"Utterance",IF(ISNUMBER(SEARCH("Response",D3610)),"Response",IF(ISNUMBER(SEARCH("Interaction",D3610)),"Interaction",IF(ISNUMBER(SEARCH("System",D3610)),"System","")))))</f>
        <v/>
      </c>
      <c r="H3610" s="7" t="str">
        <f>IF(G3610="Utterance", IF(ISNUMBER(SEARCH("Unrecognized",D3610)), "Unrecognized", IF(ISNUMBER(SEARCH("Mismatched",D3610)), "Mismatched", IF(ISNUMBER(SEARCH("False Positive",D3610)), "False Positive", "Irrelevant"))), "")</f>
        <v/>
      </c>
      <c r="J3610" s="7" t="s">
        <v>3743</v>
      </c>
      <c r="K3610" s="7" t="s">
        <v>3356</v>
      </c>
      <c r="L3610" s="9">
        <v>44996</v>
      </c>
      <c r="M3610" s="13">
        <v>0.49106481481481484</v>
      </c>
      <c r="N3610" s="14">
        <v>204440003507355</v>
      </c>
      <c r="O3610" s="7">
        <f>IF(LEN(TRIM($A3610))=0,0,LEN($A3610)-LEN(SUBSTITUTE($A3610," ",""))+1)</f>
        <v>6</v>
      </c>
      <c r="P3610">
        <f t="shared" si="56"/>
        <v>3411</v>
      </c>
    </row>
    <row r="3611" spans="1:16" ht="48" x14ac:dyDescent="0.2">
      <c r="A3611" s="8" t="s">
        <v>261</v>
      </c>
      <c r="C3611" s="7" t="s">
        <v>4</v>
      </c>
      <c r="K3611" s="7" t="s">
        <v>3356</v>
      </c>
      <c r="L3611" s="9">
        <v>44996</v>
      </c>
      <c r="M3611" s="13">
        <v>0.49106481481481484</v>
      </c>
      <c r="N3611" s="14">
        <v>204440003507355</v>
      </c>
      <c r="P3611" t="str">
        <f t="shared" si="56"/>
        <v/>
      </c>
    </row>
    <row r="3612" spans="1:16" x14ac:dyDescent="0.2">
      <c r="A3612" s="10">
        <v>45291</v>
      </c>
      <c r="C3612" s="7" t="s">
        <v>2</v>
      </c>
      <c r="D3612" s="7" t="s">
        <v>3389</v>
      </c>
      <c r="E3612" s="7" t="str">
        <f>IF(OR(D3612="", D3612="___"),"", LEFT(D3612,FIND(" &gt;",D3612)-1))</f>
        <v>Success</v>
      </c>
      <c r="F3612" s="7" t="str">
        <f>IF(OR(E3612="Success",E3612="Qualified Success"),"Current",IF(E3612="Failure",IF(RIGHT(D3612,6)="Future","Future",IF(RIGHT(D3612,10)="Irrelevant","Irrelevant","Current")),""))</f>
        <v>Current</v>
      </c>
      <c r="G3612" s="7" t="str">
        <f>IF(OR(ISBLANK(D3612),D3612="Unclassifiable &gt;"),"",IF(ISNUMBER(SEARCH("Utterance",D3612)),"Utterance",IF(ISNUMBER(SEARCH("Response",D3612)),"Response",IF(ISNUMBER(SEARCH("Interaction",D3612)),"Interaction",IF(ISNUMBER(SEARCH("System",D3612)),"System","")))))</f>
        <v/>
      </c>
      <c r="H3612" s="7" t="str">
        <f>IF(G3612="Utterance", IF(ISNUMBER(SEARCH("Unrecognized",D3612)), "Unrecognized", IF(ISNUMBER(SEARCH("Mismatched",D3612)), "Mismatched", IF(ISNUMBER(SEARCH("False Positive",D3612)), "False Positive", "Irrelevant"))), "")</f>
        <v/>
      </c>
      <c r="J3612" s="7" t="s">
        <v>3743</v>
      </c>
      <c r="K3612" s="7" t="s">
        <v>3356</v>
      </c>
      <c r="L3612" s="9">
        <v>44996</v>
      </c>
      <c r="M3612" s="13">
        <v>0.49122685185185189</v>
      </c>
      <c r="N3612" s="14">
        <v>204440003507355</v>
      </c>
      <c r="O3612" s="7">
        <f>IF(LEN(TRIM($A3612))=0,0,LEN($A3612)-LEN(SUBSTITUTE($A3612," ",""))+1)</f>
        <v>1</v>
      </c>
      <c r="P3612">
        <f t="shared" si="56"/>
        <v>3411</v>
      </c>
    </row>
    <row r="3613" spans="1:16" ht="240" x14ac:dyDescent="0.2">
      <c r="A3613" s="8" t="s">
        <v>2460</v>
      </c>
      <c r="C3613" s="7" t="s">
        <v>4</v>
      </c>
      <c r="K3613" s="7" t="s">
        <v>3356</v>
      </c>
      <c r="L3613" s="9">
        <v>44996</v>
      </c>
      <c r="M3613" s="13">
        <v>0.49123842592592593</v>
      </c>
      <c r="N3613" s="14">
        <v>204440003507355</v>
      </c>
      <c r="P3613" t="str">
        <f t="shared" si="56"/>
        <v/>
      </c>
    </row>
    <row r="3614" spans="1:16" ht="16" x14ac:dyDescent="0.2">
      <c r="A3614" s="8" t="s">
        <v>158</v>
      </c>
      <c r="C3614" s="7" t="s">
        <v>2</v>
      </c>
      <c r="D3614" s="7" t="s">
        <v>3389</v>
      </c>
      <c r="E3614" s="7" t="str">
        <f>IF(OR(D3614="", D3614="___"),"", LEFT(D3614,FIND(" &gt;",D3614)-1))</f>
        <v>Success</v>
      </c>
      <c r="F3614" s="7" t="str">
        <f>IF(OR(E3614="Success",E3614="Qualified Success"),"Current",IF(E3614="Failure",IF(RIGHT(D3614,6)="Future","Future",IF(RIGHT(D3614,10)="Irrelevant","Irrelevant","Current")),""))</f>
        <v>Current</v>
      </c>
      <c r="G3614" s="7" t="str">
        <f>IF(OR(ISBLANK(D3614),D3614="Unclassifiable &gt;"),"",IF(ISNUMBER(SEARCH("Utterance",D3614)),"Utterance",IF(ISNUMBER(SEARCH("Response",D3614)),"Response",IF(ISNUMBER(SEARCH("Interaction",D3614)),"Interaction",IF(ISNUMBER(SEARCH("System",D3614)),"System","")))))</f>
        <v/>
      </c>
      <c r="H3614" s="7" t="str">
        <f>IF(G3614="Utterance", IF(ISNUMBER(SEARCH("Unrecognized",D3614)), "Unrecognized", IF(ISNUMBER(SEARCH("Mismatched",D3614)), "Mismatched", IF(ISNUMBER(SEARCH("False Positive",D3614)), "False Positive", "Irrelevant"))), "")</f>
        <v/>
      </c>
      <c r="J3614" s="7" t="s">
        <v>3744</v>
      </c>
      <c r="K3614" s="7" t="s">
        <v>3356</v>
      </c>
      <c r="L3614" s="9">
        <v>44996</v>
      </c>
      <c r="M3614" s="13">
        <v>0.49254629629629632</v>
      </c>
      <c r="N3614" s="14">
        <v>204440003507355</v>
      </c>
      <c r="O3614" s="7">
        <f>IF(LEN(TRIM($A3614))=0,0,LEN($A3614)-LEN(SUBSTITUTE($A3614," ",""))+1)</f>
        <v>4</v>
      </c>
      <c r="P3614">
        <f t="shared" si="56"/>
        <v>3411</v>
      </c>
    </row>
    <row r="3615" spans="1:16" ht="128" x14ac:dyDescent="0.2">
      <c r="A3615" s="8" t="s">
        <v>1839</v>
      </c>
      <c r="C3615" s="7" t="s">
        <v>4</v>
      </c>
      <c r="K3615" s="7" t="s">
        <v>3356</v>
      </c>
      <c r="L3615" s="9">
        <v>44996</v>
      </c>
      <c r="M3615" s="13">
        <v>0.49254629629629632</v>
      </c>
      <c r="N3615" s="14">
        <v>204440003507355</v>
      </c>
      <c r="P3615" t="str">
        <f t="shared" si="56"/>
        <v/>
      </c>
    </row>
    <row r="3616" spans="1:16" ht="16" x14ac:dyDescent="0.2">
      <c r="A3616" s="8" t="s">
        <v>2077</v>
      </c>
      <c r="C3616" s="7" t="s">
        <v>2</v>
      </c>
      <c r="D3616" s="7" t="s">
        <v>3389</v>
      </c>
      <c r="E3616" s="7" t="str">
        <f>IF(OR(D3616="", D3616="___"),"", LEFT(D3616,FIND(" &gt;",D3616)-1))</f>
        <v>Success</v>
      </c>
      <c r="F3616" s="7" t="str">
        <f>IF(OR(E3616="Success",E3616="Qualified Success"),"Current",IF(E3616="Failure",IF(RIGHT(D3616,6)="Future","Future",IF(RIGHT(D3616,10)="Irrelevant","Irrelevant","Current")),""))</f>
        <v>Current</v>
      </c>
      <c r="G3616" s="7" t="str">
        <f>IF(OR(ISBLANK(D3616),D3616="Unclassifiable &gt;"),"",IF(ISNUMBER(SEARCH("Utterance",D3616)),"Utterance",IF(ISNUMBER(SEARCH("Response",D3616)),"Response",IF(ISNUMBER(SEARCH("Interaction",D3616)),"Interaction",IF(ISNUMBER(SEARCH("System",D3616)),"System","")))))</f>
        <v/>
      </c>
      <c r="H3616" s="7" t="str">
        <f>IF(G3616="Utterance", IF(ISNUMBER(SEARCH("Unrecognized",D3616)), "Unrecognized", IF(ISNUMBER(SEARCH("Mismatched",D3616)), "Mismatched", IF(ISNUMBER(SEARCH("False Positive",D3616)), "False Positive", "Irrelevant"))), "")</f>
        <v/>
      </c>
      <c r="J3616" s="7" t="s">
        <v>3741</v>
      </c>
      <c r="K3616" s="7" t="s">
        <v>3356</v>
      </c>
      <c r="L3616" s="9">
        <v>44996</v>
      </c>
      <c r="M3616" s="13">
        <v>0.49291666666666667</v>
      </c>
      <c r="N3616" s="14">
        <v>204440003493600</v>
      </c>
      <c r="O3616" s="7">
        <f>IF(LEN(TRIM($A3616))=0,0,LEN($A3616)-LEN(SUBSTITUTE($A3616," ",""))+1)</f>
        <v>5</v>
      </c>
      <c r="P3616">
        <f t="shared" si="56"/>
        <v>3411</v>
      </c>
    </row>
    <row r="3617" spans="1:16" ht="160" x14ac:dyDescent="0.2">
      <c r="A3617" s="8" t="s">
        <v>238</v>
      </c>
      <c r="C3617" s="7" t="s">
        <v>4</v>
      </c>
      <c r="K3617" s="7" t="s">
        <v>3356</v>
      </c>
      <c r="L3617" s="9">
        <v>44996</v>
      </c>
      <c r="M3617" s="13">
        <v>0.49291666666666667</v>
      </c>
      <c r="N3617" s="14">
        <v>204440003493600</v>
      </c>
      <c r="P3617" t="str">
        <f t="shared" si="56"/>
        <v/>
      </c>
    </row>
    <row r="3618" spans="1:16" ht="16" x14ac:dyDescent="0.2">
      <c r="A3618" s="8" t="s">
        <v>158</v>
      </c>
      <c r="C3618" s="7" t="s">
        <v>2</v>
      </c>
      <c r="D3618" s="7" t="s">
        <v>3389</v>
      </c>
      <c r="E3618" s="7" t="str">
        <f>IF(OR(D3618="", D3618="___"),"", LEFT(D3618,FIND(" &gt;",D3618)-1))</f>
        <v>Success</v>
      </c>
      <c r="F3618" s="7" t="str">
        <f>IF(OR(E3618="Success",E3618="Qualified Success"),"Current",IF(E3618="Failure",IF(RIGHT(D3618,6)="Future","Future",IF(RIGHT(D3618,10)="Irrelevant","Irrelevant","Current")),""))</f>
        <v>Current</v>
      </c>
      <c r="G3618" s="7" t="str">
        <f>IF(OR(ISBLANK(D3618),D3618="Unclassifiable &gt;"),"",IF(ISNUMBER(SEARCH("Utterance",D3618)),"Utterance",IF(ISNUMBER(SEARCH("Response",D3618)),"Response",IF(ISNUMBER(SEARCH("Interaction",D3618)),"Interaction",IF(ISNUMBER(SEARCH("System",D3618)),"System","")))))</f>
        <v/>
      </c>
      <c r="H3618" s="7" t="str">
        <f>IF(G3618="Utterance", IF(ISNUMBER(SEARCH("Unrecognized",D3618)), "Unrecognized", IF(ISNUMBER(SEARCH("Mismatched",D3618)), "Mismatched", IF(ISNUMBER(SEARCH("False Positive",D3618)), "False Positive", "Irrelevant"))), "")</f>
        <v/>
      </c>
      <c r="J3618" s="7" t="s">
        <v>3744</v>
      </c>
      <c r="K3618" s="7" t="s">
        <v>3356</v>
      </c>
      <c r="L3618" s="9">
        <v>44996</v>
      </c>
      <c r="M3618" s="13">
        <v>0.49635416666666665</v>
      </c>
      <c r="N3618" s="14">
        <v>204440003486492</v>
      </c>
      <c r="O3618" s="7">
        <f>IF(LEN(TRIM($A3618))=0,0,LEN($A3618)-LEN(SUBSTITUTE($A3618," ",""))+1)</f>
        <v>4</v>
      </c>
      <c r="P3618">
        <f t="shared" si="56"/>
        <v>3411</v>
      </c>
    </row>
    <row r="3619" spans="1:16" ht="128" x14ac:dyDescent="0.2">
      <c r="A3619" s="8" t="s">
        <v>1839</v>
      </c>
      <c r="C3619" s="7" t="s">
        <v>4</v>
      </c>
      <c r="K3619" s="7" t="s">
        <v>3356</v>
      </c>
      <c r="L3619" s="9">
        <v>44996</v>
      </c>
      <c r="M3619" s="13">
        <v>0.49635416666666665</v>
      </c>
      <c r="N3619" s="14">
        <v>204440003486492</v>
      </c>
      <c r="P3619" t="str">
        <f t="shared" si="56"/>
        <v/>
      </c>
    </row>
    <row r="3620" spans="1:16" ht="16" x14ac:dyDescent="0.2">
      <c r="A3620" s="8" t="s">
        <v>2497</v>
      </c>
      <c r="C3620" s="7" t="s">
        <v>2</v>
      </c>
      <c r="D3620" s="7" t="s">
        <v>3389</v>
      </c>
      <c r="E3620" s="7" t="str">
        <f>IF(OR(D3620="", D3620="___"),"", LEFT(D3620,FIND(" &gt;",D3620)-1))</f>
        <v>Success</v>
      </c>
      <c r="F3620" s="7" t="str">
        <f>IF(OR(E3620="Success",E3620="Qualified Success"),"Current",IF(E3620="Failure",IF(RIGHT(D3620,6)="Future","Future",IF(RIGHT(D3620,10)="Irrelevant","Irrelevant","Current")),""))</f>
        <v>Current</v>
      </c>
      <c r="G3620" s="7" t="str">
        <f>IF(OR(ISBLANK(D3620),D3620="Unclassifiable &gt;"),"",IF(ISNUMBER(SEARCH("Utterance",D3620)),"Utterance",IF(ISNUMBER(SEARCH("Response",D3620)),"Response",IF(ISNUMBER(SEARCH("Interaction",D3620)),"Interaction",IF(ISNUMBER(SEARCH("System",D3620)),"System","")))))</f>
        <v/>
      </c>
      <c r="H3620" s="7" t="str">
        <f>IF(G3620="Utterance", IF(ISNUMBER(SEARCH("Unrecognized",D3620)), "Unrecognized", IF(ISNUMBER(SEARCH("Mismatched",D3620)), "Mismatched", IF(ISNUMBER(SEARCH("False Positive",D3620)), "False Positive", "Irrelevant"))), "")</f>
        <v/>
      </c>
      <c r="J3620" s="7" t="s">
        <v>3742</v>
      </c>
      <c r="K3620" s="7" t="s">
        <v>3356</v>
      </c>
      <c r="L3620" s="9">
        <v>44996</v>
      </c>
      <c r="M3620" s="13">
        <v>0.49699074074074073</v>
      </c>
      <c r="N3620" s="14">
        <v>204440003508584</v>
      </c>
      <c r="O3620" s="7">
        <f>IF(LEN(TRIM($A3620))=0,0,LEN($A3620)-LEN(SUBSTITUTE($A3620," ",""))+1)</f>
        <v>2</v>
      </c>
      <c r="P3620">
        <f t="shared" si="56"/>
        <v>3411</v>
      </c>
    </row>
    <row r="3621" spans="1:16" ht="176" x14ac:dyDescent="0.2">
      <c r="A3621" s="8" t="s">
        <v>2498</v>
      </c>
      <c r="C3621" s="7" t="s">
        <v>4</v>
      </c>
      <c r="K3621" s="7" t="s">
        <v>3356</v>
      </c>
      <c r="L3621" s="9">
        <v>44996</v>
      </c>
      <c r="M3621" s="13">
        <v>0.49702546296296296</v>
      </c>
      <c r="N3621" s="14">
        <v>204440003508584</v>
      </c>
      <c r="P3621" t="str">
        <f t="shared" si="56"/>
        <v/>
      </c>
    </row>
    <row r="3622" spans="1:16" ht="16" x14ac:dyDescent="0.2">
      <c r="A3622" s="8" t="s">
        <v>322</v>
      </c>
      <c r="B3622" s="7" t="s">
        <v>3487</v>
      </c>
      <c r="C3622" s="7" t="s">
        <v>2</v>
      </c>
      <c r="D3622" s="7" t="s">
        <v>3389</v>
      </c>
      <c r="E3622" s="7" t="str">
        <f>IF(OR(D3622="", D3622="___"),"", LEFT(D3622,FIND(" &gt;",D3622)-1))</f>
        <v>Success</v>
      </c>
      <c r="F3622" s="7" t="str">
        <f>IF(OR(E3622="Success",E3622="Qualified Success"),"Current",IF(E3622="Failure",IF(RIGHT(D3622,6)="Future","Future",IF(RIGHT(D3622,10)="Irrelevant","Irrelevant","Current")),""))</f>
        <v>Current</v>
      </c>
      <c r="G3622" s="7" t="str">
        <f>IF(OR(ISBLANK(D3622),D3622="Unclassifiable &gt;"),"",IF(ISNUMBER(SEARCH("Utterance",D3622)),"Utterance",IF(ISNUMBER(SEARCH("Response",D3622)),"Response",IF(ISNUMBER(SEARCH("Interaction",D3622)),"Interaction",IF(ISNUMBER(SEARCH("System",D3622)),"System","")))))</f>
        <v/>
      </c>
      <c r="H3622" s="7" t="str">
        <f>IF(G3622="Utterance", IF(ISNUMBER(SEARCH("Unrecognized",D3622)), "Unrecognized", IF(ISNUMBER(SEARCH("Mismatched",D3622)), "Mismatched", IF(ISNUMBER(SEARCH("False Positive",D3622)), "False Positive", "Irrelevant"))), "")</f>
        <v/>
      </c>
      <c r="J3622" s="7" t="s">
        <v>3758</v>
      </c>
      <c r="K3622" s="7" t="s">
        <v>3356</v>
      </c>
      <c r="L3622" s="9">
        <v>44996</v>
      </c>
      <c r="M3622" s="13">
        <v>0.49783564814814812</v>
      </c>
      <c r="N3622" s="14">
        <v>513003213021145</v>
      </c>
      <c r="O3622" s="7">
        <f>IF(LEN(TRIM($A3622))=0,0,LEN($A3622)-LEN(SUBSTITUTE($A3622," ",""))+1)</f>
        <v>4</v>
      </c>
      <c r="P3622">
        <f t="shared" si="56"/>
        <v>3411</v>
      </c>
    </row>
    <row r="3623" spans="1:16" ht="16" x14ac:dyDescent="0.2">
      <c r="A3623" s="8" t="s">
        <v>3364</v>
      </c>
      <c r="C3623" s="7" t="s">
        <v>4</v>
      </c>
      <c r="K3623" s="7" t="s">
        <v>3356</v>
      </c>
      <c r="L3623" s="9">
        <v>44996</v>
      </c>
      <c r="M3623" s="13">
        <v>0.49784722222222227</v>
      </c>
      <c r="N3623" s="14">
        <v>513003213021145</v>
      </c>
      <c r="P3623" t="str">
        <f t="shared" si="56"/>
        <v/>
      </c>
    </row>
    <row r="3624" spans="1:16" ht="32" x14ac:dyDescent="0.2">
      <c r="A3624" s="8" t="s">
        <v>268</v>
      </c>
      <c r="C3624" s="7" t="s">
        <v>4</v>
      </c>
      <c r="K3624" s="7" t="s">
        <v>3356</v>
      </c>
      <c r="L3624" s="9">
        <v>44996</v>
      </c>
      <c r="M3624" s="13">
        <v>0.49784722222222227</v>
      </c>
      <c r="N3624" s="14">
        <v>513003213021145</v>
      </c>
      <c r="P3624" t="str">
        <f t="shared" si="56"/>
        <v/>
      </c>
    </row>
    <row r="3625" spans="1:16" ht="16" x14ac:dyDescent="0.2">
      <c r="A3625" s="8" t="s">
        <v>259</v>
      </c>
      <c r="B3625" s="7" t="s">
        <v>3487</v>
      </c>
      <c r="C3625" s="7" t="s">
        <v>2</v>
      </c>
      <c r="D3625" s="7" t="s">
        <v>3389</v>
      </c>
      <c r="E3625" s="7" t="str">
        <f>IF(OR(D3625="", D3625="___"),"", LEFT(D3625,FIND(" &gt;",D3625)-1))</f>
        <v>Success</v>
      </c>
      <c r="F3625" s="7" t="str">
        <f>IF(OR(E3625="Success",E3625="Qualified Success"),"Current",IF(E3625="Failure",IF(RIGHT(D3625,6)="Future","Future",IF(RIGHT(D3625,10)="Irrelevant","Irrelevant","Current")),""))</f>
        <v>Current</v>
      </c>
      <c r="G3625" s="7" t="str">
        <f>IF(OR(ISBLANK(D3625),D3625="Unclassifiable &gt;"),"",IF(ISNUMBER(SEARCH("Utterance",D3625)),"Utterance",IF(ISNUMBER(SEARCH("Response",D3625)),"Response",IF(ISNUMBER(SEARCH("Interaction",D3625)),"Interaction",IF(ISNUMBER(SEARCH("System",D3625)),"System","")))))</f>
        <v/>
      </c>
      <c r="H3625" s="7" t="str">
        <f>IF(G3625="Utterance", IF(ISNUMBER(SEARCH("Unrecognized",D3625)), "Unrecognized", IF(ISNUMBER(SEARCH("Mismatched",D3625)), "Mismatched", IF(ISNUMBER(SEARCH("False Positive",D3625)), "False Positive", "Irrelevant"))), "")</f>
        <v/>
      </c>
      <c r="J3625" s="7" t="s">
        <v>3743</v>
      </c>
      <c r="K3625" s="7" t="s">
        <v>3356</v>
      </c>
      <c r="L3625" s="9">
        <v>44996</v>
      </c>
      <c r="M3625" s="13">
        <v>0.49824074074074076</v>
      </c>
      <c r="N3625" s="14">
        <v>513003213021145</v>
      </c>
      <c r="O3625" s="7">
        <f>IF(LEN(TRIM($A3625))=0,0,LEN($A3625)-LEN(SUBSTITUTE($A3625," ",""))+1)</f>
        <v>4</v>
      </c>
      <c r="P3625">
        <f t="shared" si="56"/>
        <v>3411</v>
      </c>
    </row>
    <row r="3626" spans="1:16" ht="224" x14ac:dyDescent="0.2">
      <c r="A3626" s="8" t="s">
        <v>3597</v>
      </c>
      <c r="C3626" s="7" t="s">
        <v>4</v>
      </c>
      <c r="K3626" s="7" t="s">
        <v>3356</v>
      </c>
      <c r="L3626" s="9">
        <v>44996</v>
      </c>
      <c r="M3626" s="13">
        <v>0.4982523148148148</v>
      </c>
      <c r="N3626" s="14">
        <v>513003213021145</v>
      </c>
      <c r="P3626" t="str">
        <f t="shared" si="56"/>
        <v/>
      </c>
    </row>
    <row r="3627" spans="1:16" ht="16" x14ac:dyDescent="0.2">
      <c r="A3627" s="8" t="s">
        <v>445</v>
      </c>
      <c r="C3627" s="7" t="s">
        <v>2</v>
      </c>
      <c r="D3627" s="7" t="s">
        <v>3389</v>
      </c>
      <c r="E3627" s="7" t="str">
        <f>IF(OR(D3627="", D3627="___"),"", LEFT(D3627,FIND(" &gt;",D3627)-1))</f>
        <v>Success</v>
      </c>
      <c r="F3627" s="7" t="str">
        <f>IF(OR(E3627="Success",E3627="Qualified Success"),"Current",IF(E3627="Failure",IF(RIGHT(D3627,6)="Future","Future",IF(RIGHT(D3627,10)="Irrelevant","Irrelevant","Current")),""))</f>
        <v>Current</v>
      </c>
      <c r="G3627" s="7" t="str">
        <f>IF(OR(ISBLANK(D3627),D3627="Unclassifiable &gt;"),"",IF(ISNUMBER(SEARCH("Utterance",D3627)),"Utterance",IF(ISNUMBER(SEARCH("Response",D3627)),"Response",IF(ISNUMBER(SEARCH("Interaction",D3627)),"Interaction",IF(ISNUMBER(SEARCH("System",D3627)),"System","")))))</f>
        <v/>
      </c>
      <c r="H3627" s="7" t="str">
        <f>IF(G3627="Utterance", IF(ISNUMBER(SEARCH("Unrecognized",D3627)), "Unrecognized", IF(ISNUMBER(SEARCH("Mismatched",D3627)), "Mismatched", IF(ISNUMBER(SEARCH("False Positive",D3627)), "False Positive", "Irrelevant"))), "")</f>
        <v/>
      </c>
      <c r="J3627" s="7" t="s">
        <v>3743</v>
      </c>
      <c r="K3627" s="7" t="s">
        <v>3356</v>
      </c>
      <c r="L3627" s="9">
        <v>44996</v>
      </c>
      <c r="M3627" s="13">
        <v>0.49844907407407407</v>
      </c>
      <c r="N3627" s="14">
        <v>513003213021145</v>
      </c>
      <c r="O3627" s="7">
        <f>IF(LEN(TRIM($A3627))=0,0,LEN($A3627)-LEN(SUBSTITUTE($A3627," ",""))+1)</f>
        <v>3</v>
      </c>
      <c r="P3627">
        <f t="shared" si="56"/>
        <v>3411</v>
      </c>
    </row>
    <row r="3628" spans="1:16" ht="80" x14ac:dyDescent="0.2">
      <c r="A3628" s="8" t="s">
        <v>1584</v>
      </c>
      <c r="C3628" s="7" t="s">
        <v>4</v>
      </c>
      <c r="K3628" s="7" t="s">
        <v>3356</v>
      </c>
      <c r="L3628" s="9">
        <v>44996</v>
      </c>
      <c r="M3628" s="13">
        <v>0.49844907407407407</v>
      </c>
      <c r="N3628" s="14">
        <v>513003213021145</v>
      </c>
      <c r="P3628" t="str">
        <f t="shared" si="56"/>
        <v/>
      </c>
    </row>
    <row r="3629" spans="1:16" ht="16" x14ac:dyDescent="0.2">
      <c r="A3629" s="8" t="s">
        <v>514</v>
      </c>
      <c r="B3629" s="7" t="s">
        <v>3487</v>
      </c>
      <c r="C3629" s="7" t="s">
        <v>2</v>
      </c>
      <c r="D3629" s="7" t="s">
        <v>3389</v>
      </c>
      <c r="E3629" s="7" t="str">
        <f>IF(OR(D3629="", D3629="___"),"", LEFT(D3629,FIND(" &gt;",D3629)-1))</f>
        <v>Success</v>
      </c>
      <c r="F3629" s="7" t="str">
        <f>IF(OR(E3629="Success",E3629="Qualified Success"),"Current",IF(E3629="Failure",IF(RIGHT(D3629,6)="Future","Future",IF(RIGHT(D3629,10)="Irrelevant","Irrelevant","Current")),""))</f>
        <v>Current</v>
      </c>
      <c r="G3629" s="7" t="str">
        <f>IF(OR(ISBLANK(D3629),D3629="Unclassifiable &gt;"),"",IF(ISNUMBER(SEARCH("Utterance",D3629)),"Utterance",IF(ISNUMBER(SEARCH("Response",D3629)),"Response",IF(ISNUMBER(SEARCH("Interaction",D3629)),"Interaction",IF(ISNUMBER(SEARCH("System",D3629)),"System","")))))</f>
        <v/>
      </c>
      <c r="H3629" s="7" t="str">
        <f>IF(G3629="Utterance", IF(ISNUMBER(SEARCH("Unrecognized",D3629)), "Unrecognized", IF(ISNUMBER(SEARCH("Mismatched",D3629)), "Mismatched", IF(ISNUMBER(SEARCH("False Positive",D3629)), "False Positive", "Irrelevant"))), "")</f>
        <v/>
      </c>
      <c r="J3629" s="7" t="s">
        <v>3439</v>
      </c>
      <c r="K3629" s="7" t="s">
        <v>3356</v>
      </c>
      <c r="L3629" s="9">
        <v>44996</v>
      </c>
      <c r="M3629" s="13">
        <v>0.5001620370370371</v>
      </c>
      <c r="N3629" s="14">
        <v>513002233063167</v>
      </c>
      <c r="O3629" s="7">
        <f>IF(LEN(TRIM($A3629))=0,0,LEN($A3629)-LEN(SUBSTITUTE($A3629," ",""))+1)</f>
        <v>3</v>
      </c>
      <c r="P3629">
        <f t="shared" si="56"/>
        <v>3411</v>
      </c>
    </row>
    <row r="3630" spans="1:16" ht="32" x14ac:dyDescent="0.2">
      <c r="A3630" s="8" t="s">
        <v>3382</v>
      </c>
      <c r="C3630" s="7" t="s">
        <v>4</v>
      </c>
      <c r="K3630" s="7" t="s">
        <v>3356</v>
      </c>
      <c r="L3630" s="9">
        <v>44996</v>
      </c>
      <c r="M3630" s="13">
        <v>0.50017361111111114</v>
      </c>
      <c r="N3630" s="14">
        <v>513002233063167</v>
      </c>
      <c r="P3630" t="str">
        <f t="shared" si="56"/>
        <v/>
      </c>
    </row>
    <row r="3631" spans="1:16" ht="96" x14ac:dyDescent="0.2">
      <c r="A3631" s="8" t="s">
        <v>3086</v>
      </c>
      <c r="C3631" s="7" t="s">
        <v>4</v>
      </c>
      <c r="K3631" s="7" t="s">
        <v>3356</v>
      </c>
      <c r="L3631" s="9">
        <v>44996</v>
      </c>
      <c r="M3631" s="13">
        <v>0.50017361111111114</v>
      </c>
      <c r="N3631" s="14">
        <v>513002233063167</v>
      </c>
      <c r="P3631" t="str">
        <f t="shared" si="56"/>
        <v/>
      </c>
    </row>
    <row r="3632" spans="1:16" ht="32" x14ac:dyDescent="0.2">
      <c r="A3632" s="8" t="s">
        <v>268</v>
      </c>
      <c r="C3632" s="7" t="s">
        <v>4</v>
      </c>
      <c r="K3632" s="7" t="s">
        <v>3356</v>
      </c>
      <c r="L3632" s="9">
        <v>44996</v>
      </c>
      <c r="M3632" s="13">
        <v>0.50017361111111114</v>
      </c>
      <c r="N3632" s="14">
        <v>513002233063167</v>
      </c>
      <c r="P3632" t="str">
        <f t="shared" si="56"/>
        <v/>
      </c>
    </row>
    <row r="3633" spans="1:16" ht="16" x14ac:dyDescent="0.2">
      <c r="A3633" s="8" t="s">
        <v>450</v>
      </c>
      <c r="C3633" s="7" t="s">
        <v>2</v>
      </c>
      <c r="D3633" s="7" t="s">
        <v>3389</v>
      </c>
      <c r="E3633" s="7" t="str">
        <f>IF(OR(D3633="", D3633="___"),"", LEFT(D3633,FIND(" &gt;",D3633)-1))</f>
        <v>Success</v>
      </c>
      <c r="F3633" s="7" t="str">
        <f>IF(OR(E3633="Success",E3633="Qualified Success"),"Current",IF(E3633="Failure",IF(RIGHT(D3633,6)="Future","Future",IF(RIGHT(D3633,10)="Irrelevant","Irrelevant","Current")),""))</f>
        <v>Current</v>
      </c>
      <c r="G3633" s="7" t="str">
        <f>IF(OR(ISBLANK(D3633),D3633="Unclassifiable &gt;"),"",IF(ISNUMBER(SEARCH("Utterance",D3633)),"Utterance",IF(ISNUMBER(SEARCH("Response",D3633)),"Response",IF(ISNUMBER(SEARCH("Interaction",D3633)),"Interaction",IF(ISNUMBER(SEARCH("System",D3633)),"System","")))))</f>
        <v/>
      </c>
      <c r="H3633" s="7" t="str">
        <f>IF(G3633="Utterance", IF(ISNUMBER(SEARCH("Unrecognized",D3633)), "Unrecognized", IF(ISNUMBER(SEARCH("Mismatched",D3633)), "Mismatched", IF(ISNUMBER(SEARCH("False Positive",D3633)), "False Positive", "Irrelevant"))), "")</f>
        <v/>
      </c>
      <c r="J3633" s="7" t="s">
        <v>3741</v>
      </c>
      <c r="K3633" s="7" t="s">
        <v>3356</v>
      </c>
      <c r="L3633" s="9">
        <v>44996</v>
      </c>
      <c r="M3633" s="13">
        <v>0.50090277777777781</v>
      </c>
      <c r="N3633" s="14">
        <v>204440003508584</v>
      </c>
      <c r="O3633" s="7">
        <f>IF(LEN(TRIM($A3633))=0,0,LEN($A3633)-LEN(SUBSTITUTE($A3633," ",""))+1)</f>
        <v>2</v>
      </c>
      <c r="P3633">
        <f t="shared" si="56"/>
        <v>3411</v>
      </c>
    </row>
    <row r="3634" spans="1:16" ht="176" x14ac:dyDescent="0.2">
      <c r="A3634" s="8" t="s">
        <v>2494</v>
      </c>
      <c r="C3634" s="7" t="s">
        <v>4</v>
      </c>
      <c r="K3634" s="7" t="s">
        <v>3356</v>
      </c>
      <c r="L3634" s="9">
        <v>44996</v>
      </c>
      <c r="M3634" s="13">
        <v>0.50090277777777781</v>
      </c>
      <c r="N3634" s="14">
        <v>204440003508584</v>
      </c>
      <c r="P3634" t="str">
        <f t="shared" si="56"/>
        <v/>
      </c>
    </row>
    <row r="3635" spans="1:16" ht="16" x14ac:dyDescent="0.2">
      <c r="A3635" s="8" t="s">
        <v>370</v>
      </c>
      <c r="C3635" s="7" t="s">
        <v>2</v>
      </c>
      <c r="D3635" s="7" t="s">
        <v>3389</v>
      </c>
      <c r="E3635" s="7" t="str">
        <f>IF(OR(D3635="", D3635="___"),"", LEFT(D3635,FIND(" &gt;",D3635)-1))</f>
        <v>Success</v>
      </c>
      <c r="F3635" s="7" t="str">
        <f>IF(OR(E3635="Success",E3635="Qualified Success"),"Current",IF(E3635="Failure",IF(RIGHT(D3635,6)="Future","Future",IF(RIGHT(D3635,10)="Irrelevant","Irrelevant","Current")),""))</f>
        <v>Current</v>
      </c>
      <c r="G3635" s="7" t="str">
        <f>IF(OR(ISBLANK(D3635),D3635="Unclassifiable &gt;"),"",IF(ISNUMBER(SEARCH("Utterance",D3635)),"Utterance",IF(ISNUMBER(SEARCH("Response",D3635)),"Response",IF(ISNUMBER(SEARCH("Interaction",D3635)),"Interaction",IF(ISNUMBER(SEARCH("System",D3635)),"System","")))))</f>
        <v/>
      </c>
      <c r="H3635" s="7" t="str">
        <f>IF(G3635="Utterance", IF(ISNUMBER(SEARCH("Unrecognized",D3635)), "Unrecognized", IF(ISNUMBER(SEARCH("Mismatched",D3635)), "Mismatched", IF(ISNUMBER(SEARCH("False Positive",D3635)), "False Positive", "Irrelevant"))), "")</f>
        <v/>
      </c>
      <c r="J3635" s="7" t="s">
        <v>3750</v>
      </c>
      <c r="K3635" s="7" t="s">
        <v>3356</v>
      </c>
      <c r="L3635" s="9">
        <v>44996</v>
      </c>
      <c r="M3635" s="13">
        <v>0.50107638888888884</v>
      </c>
      <c r="N3635" s="14">
        <v>204440003508584</v>
      </c>
      <c r="O3635" s="7">
        <f>IF(LEN(TRIM($A3635))=0,0,LEN($A3635)-LEN(SUBSTITUTE($A3635," ",""))+1)</f>
        <v>2</v>
      </c>
      <c r="P3635">
        <f t="shared" si="56"/>
        <v>3411</v>
      </c>
    </row>
    <row r="3636" spans="1:16" ht="240" x14ac:dyDescent="0.2">
      <c r="A3636" s="8" t="s">
        <v>2499</v>
      </c>
      <c r="C3636" s="7" t="s">
        <v>4</v>
      </c>
      <c r="K3636" s="7" t="s">
        <v>3356</v>
      </c>
      <c r="L3636" s="9">
        <v>44996</v>
      </c>
      <c r="M3636" s="13">
        <v>0.50107638888888884</v>
      </c>
      <c r="N3636" s="14">
        <v>204440003508584</v>
      </c>
      <c r="P3636" t="str">
        <f t="shared" si="56"/>
        <v/>
      </c>
    </row>
    <row r="3637" spans="1:16" ht="16" x14ac:dyDescent="0.2">
      <c r="A3637" s="8" t="s">
        <v>2430</v>
      </c>
      <c r="C3637" s="7" t="s">
        <v>2</v>
      </c>
      <c r="D3637" s="7" t="s">
        <v>3391</v>
      </c>
      <c r="E3637" s="7" t="str">
        <f>IF(OR(D3637="", D3637="___"),"", LEFT(D3637,FIND(" &gt;",D3637)-1))</f>
        <v>Failure</v>
      </c>
      <c r="F3637" s="7" t="str">
        <f>IF(OR(E3637="Success",E3637="Qualified Success"),"Current",IF(E3637="Failure",IF(RIGHT(D3637,6)="Future","Future",IF(RIGHT(D3637,10)="Irrelevant","Irrelevant","Current")),""))</f>
        <v>Current</v>
      </c>
      <c r="G3637" s="7" t="str">
        <f>IF(OR(ISBLANK(D3637),D3637="Unclassifiable &gt;"),"",IF(ISNUMBER(SEARCH("Utterance",D3637)),"Utterance",IF(ISNUMBER(SEARCH("Response",D3637)),"Response",IF(ISNUMBER(SEARCH("Interaction",D3637)),"Interaction",IF(ISNUMBER(SEARCH("System",D3637)),"System","")))))</f>
        <v>Utterance</v>
      </c>
      <c r="H3637" s="7" t="str">
        <f>IF(G3637="Utterance", IF(ISNUMBER(SEARCH("Unrecognized",D3637)), "Unrecognized", IF(ISNUMBER(SEARCH("Mismatched",D3637)), "Mismatched", IF(ISNUMBER(SEARCH("False Positive",D3637)), "False Positive", "Irrelevant"))), "")</f>
        <v>Mismatched</v>
      </c>
      <c r="J3637" s="7" t="s">
        <v>3363</v>
      </c>
      <c r="K3637" s="7" t="s">
        <v>3356</v>
      </c>
      <c r="L3637" s="9">
        <v>44996</v>
      </c>
      <c r="M3637" s="13">
        <v>0.5053819444444444</v>
      </c>
      <c r="N3637" s="14">
        <v>204440003506218</v>
      </c>
      <c r="O3637" s="7">
        <f>IF(LEN(TRIM($A3637))=0,0,LEN($A3637)-LEN(SUBSTITUTE($A3637," ",""))+1)</f>
        <v>2</v>
      </c>
      <c r="P3637">
        <f t="shared" si="56"/>
        <v>705</v>
      </c>
    </row>
    <row r="3638" spans="1:16" ht="80" x14ac:dyDescent="0.2">
      <c r="A3638" s="8" t="s">
        <v>430</v>
      </c>
      <c r="C3638" s="7" t="s">
        <v>4</v>
      </c>
      <c r="K3638" s="7" t="s">
        <v>3356</v>
      </c>
      <c r="L3638" s="9">
        <v>44996</v>
      </c>
      <c r="M3638" s="13">
        <v>0.5053819444444444</v>
      </c>
      <c r="N3638" s="14">
        <v>204440003506218</v>
      </c>
      <c r="P3638" t="str">
        <f t="shared" si="56"/>
        <v/>
      </c>
    </row>
    <row r="3639" spans="1:16" ht="16" x14ac:dyDescent="0.2">
      <c r="A3639" s="8" t="s">
        <v>2429</v>
      </c>
      <c r="C3639" s="7" t="s">
        <v>2</v>
      </c>
      <c r="D3639" s="7" t="s">
        <v>3389</v>
      </c>
      <c r="E3639" s="7" t="str">
        <f>IF(OR(D3639="", D3639="___"),"", LEFT(D3639,FIND(" &gt;",D3639)-1))</f>
        <v>Success</v>
      </c>
      <c r="F3639" s="7" t="str">
        <f>IF(OR(E3639="Success",E3639="Qualified Success"),"Current",IF(E3639="Failure",IF(RIGHT(D3639,6)="Future","Future",IF(RIGHT(D3639,10)="Irrelevant","Irrelevant","Current")),""))</f>
        <v>Current</v>
      </c>
      <c r="G3639" s="7" t="str">
        <f>IF(OR(ISBLANK(D3639),D3639="Unclassifiable &gt;"),"",IF(ISNUMBER(SEARCH("Utterance",D3639)),"Utterance",IF(ISNUMBER(SEARCH("Response",D3639)),"Response",IF(ISNUMBER(SEARCH("Interaction",D3639)),"Interaction",IF(ISNUMBER(SEARCH("System",D3639)),"System","")))))</f>
        <v/>
      </c>
      <c r="H3639" s="7" t="str">
        <f>IF(G3639="Utterance", IF(ISNUMBER(SEARCH("Unrecognized",D3639)), "Unrecognized", IF(ISNUMBER(SEARCH("Mismatched",D3639)), "Mismatched", IF(ISNUMBER(SEARCH("False Positive",D3639)), "False Positive", "Irrelevant"))), "")</f>
        <v/>
      </c>
      <c r="J3639" s="7" t="s">
        <v>3363</v>
      </c>
      <c r="K3639" s="7" t="s">
        <v>3356</v>
      </c>
      <c r="L3639" s="9">
        <v>44996</v>
      </c>
      <c r="M3639" s="13">
        <v>0.5055439814814815</v>
      </c>
      <c r="N3639" s="14">
        <v>204440003506218</v>
      </c>
      <c r="O3639" s="7">
        <f>IF(LEN(TRIM($A3639))=0,0,LEN($A3639)-LEN(SUBSTITUTE($A3639," ",""))+1)</f>
        <v>2</v>
      </c>
      <c r="P3639">
        <f t="shared" si="56"/>
        <v>3411</v>
      </c>
    </row>
    <row r="3640" spans="1:16" ht="144" x14ac:dyDescent="0.2">
      <c r="A3640" s="8" t="s">
        <v>2305</v>
      </c>
      <c r="C3640" s="7" t="s">
        <v>4</v>
      </c>
      <c r="K3640" s="7" t="s">
        <v>3356</v>
      </c>
      <c r="L3640" s="9">
        <v>44996</v>
      </c>
      <c r="M3640" s="13">
        <v>0.5055439814814815</v>
      </c>
      <c r="N3640" s="14">
        <v>204440003506218</v>
      </c>
      <c r="P3640" t="str">
        <f t="shared" si="56"/>
        <v/>
      </c>
    </row>
    <row r="3641" spans="1:16" ht="32" x14ac:dyDescent="0.2">
      <c r="A3641" s="8" t="s">
        <v>2597</v>
      </c>
      <c r="C3641" s="7" t="s">
        <v>2</v>
      </c>
      <c r="D3641" s="7" t="s">
        <v>3411</v>
      </c>
      <c r="E3641" s="7" t="str">
        <f>IF(OR(D3641="", D3641="___"),"", LEFT(D3641,FIND(" &gt;",D3641)-1))</f>
        <v>Qualified Success</v>
      </c>
      <c r="F3641" s="7" t="str">
        <f>IF(OR(E3641="Success",E3641="Qualified Success"),"Current",IF(E3641="Failure",IF(RIGHT(D3641,6)="Future","Future",IF(RIGHT(D3641,10)="Irrelevant","Irrelevant","Current")),""))</f>
        <v>Current</v>
      </c>
      <c r="G3641" s="7" t="str">
        <f>IF(OR(ISBLANK(D3641),D3641="Unclassifiable &gt;"),"",IF(ISNUMBER(SEARCH("Utterance",D3641)),"Utterance",IF(ISNUMBER(SEARCH("Response",D3641)),"Response",IF(ISNUMBER(SEARCH("Interaction",D3641)),"Interaction",IF(ISNUMBER(SEARCH("System",D3641)),"System","")))))</f>
        <v>Response</v>
      </c>
      <c r="H3641" s="7" t="str">
        <f>IF(G3641="Utterance", IF(ISNUMBER(SEARCH("Unrecognized",D3641)), "Unrecognized", IF(ISNUMBER(SEARCH("Mismatched",D3641)), "Mismatched", IF(ISNUMBER(SEARCH("False Positive",D3641)), "False Positive", "Irrelevant"))), "")</f>
        <v/>
      </c>
      <c r="J3641" s="7" t="s">
        <v>3742</v>
      </c>
      <c r="K3641" s="7" t="s">
        <v>3356</v>
      </c>
      <c r="L3641" s="9">
        <v>44996</v>
      </c>
      <c r="M3641" s="13">
        <v>0.50618055555555552</v>
      </c>
      <c r="N3641" s="14">
        <v>204440003537097</v>
      </c>
      <c r="O3641" s="7">
        <f>IF(LEN(TRIM($A3641))=0,0,LEN($A3641)-LEN(SUBSTITUTE($A3641," ",""))+1)</f>
        <v>25</v>
      </c>
      <c r="P3641">
        <f t="shared" si="56"/>
        <v>201</v>
      </c>
    </row>
    <row r="3642" spans="1:16" ht="48" x14ac:dyDescent="0.2">
      <c r="A3642" s="8" t="s">
        <v>711</v>
      </c>
      <c r="C3642" s="7" t="s">
        <v>4</v>
      </c>
      <c r="K3642" s="7" t="s">
        <v>3356</v>
      </c>
      <c r="L3642" s="9">
        <v>44996</v>
      </c>
      <c r="M3642" s="13">
        <v>0.50618055555555552</v>
      </c>
      <c r="N3642" s="14">
        <v>204440003537097</v>
      </c>
      <c r="P3642" t="str">
        <f t="shared" si="56"/>
        <v/>
      </c>
    </row>
    <row r="3643" spans="1:16" ht="16" x14ac:dyDescent="0.2">
      <c r="A3643" s="8" t="s">
        <v>2431</v>
      </c>
      <c r="C3643" s="7" t="s">
        <v>2</v>
      </c>
      <c r="D3643" s="7" t="s">
        <v>3389</v>
      </c>
      <c r="E3643" s="7" t="str">
        <f>IF(OR(D3643="", D3643="___"),"", LEFT(D3643,FIND(" &gt;",D3643)-1))</f>
        <v>Success</v>
      </c>
      <c r="F3643" s="7" t="str">
        <f>IF(OR(E3643="Success",E3643="Qualified Success"),"Current",IF(E3643="Failure",IF(RIGHT(D3643,6)="Future","Future",IF(RIGHT(D3643,10)="Irrelevant","Irrelevant","Current")),""))</f>
        <v>Current</v>
      </c>
      <c r="G3643" s="7" t="str">
        <f>IF(OR(ISBLANK(D3643),D3643="Unclassifiable &gt;"),"",IF(ISNUMBER(SEARCH("Utterance",D3643)),"Utterance",IF(ISNUMBER(SEARCH("Response",D3643)),"Response",IF(ISNUMBER(SEARCH("Interaction",D3643)),"Interaction",IF(ISNUMBER(SEARCH("System",D3643)),"System","")))))</f>
        <v/>
      </c>
      <c r="H3643" s="7" t="str">
        <f>IF(G3643="Utterance", IF(ISNUMBER(SEARCH("Unrecognized",D3643)), "Unrecognized", IF(ISNUMBER(SEARCH("Mismatched",D3643)), "Mismatched", IF(ISNUMBER(SEARCH("False Positive",D3643)), "False Positive", "Irrelevant"))), "")</f>
        <v/>
      </c>
      <c r="J3643" s="7" t="s">
        <v>3363</v>
      </c>
      <c r="K3643" s="7" t="s">
        <v>3356</v>
      </c>
      <c r="L3643" s="9">
        <v>44996</v>
      </c>
      <c r="M3643" s="13">
        <v>0.51052083333333331</v>
      </c>
      <c r="N3643" s="14">
        <v>204440003506218</v>
      </c>
      <c r="O3643" s="7">
        <f>IF(LEN(TRIM($A3643))=0,0,LEN($A3643)-LEN(SUBSTITUTE($A3643," ",""))+1)</f>
        <v>4</v>
      </c>
      <c r="P3643">
        <f t="shared" si="56"/>
        <v>3411</v>
      </c>
    </row>
    <row r="3644" spans="1:16" ht="144" x14ac:dyDescent="0.2">
      <c r="A3644" s="8" t="s">
        <v>1500</v>
      </c>
      <c r="C3644" s="7" t="s">
        <v>4</v>
      </c>
      <c r="K3644" s="7" t="s">
        <v>3356</v>
      </c>
      <c r="L3644" s="9">
        <v>44996</v>
      </c>
      <c r="M3644" s="13">
        <v>0.51052083333333331</v>
      </c>
      <c r="N3644" s="14">
        <v>204440003506218</v>
      </c>
      <c r="P3644" t="str">
        <f t="shared" si="56"/>
        <v/>
      </c>
    </row>
    <row r="3645" spans="1:16" ht="16" x14ac:dyDescent="0.2">
      <c r="A3645" s="8" t="s">
        <v>3071</v>
      </c>
      <c r="C3645" s="7" t="s">
        <v>2</v>
      </c>
      <c r="D3645" s="7" t="s">
        <v>3389</v>
      </c>
      <c r="E3645" s="7" t="str">
        <f>IF(OR(D3645="", D3645="___"),"", LEFT(D3645,FIND(" &gt;",D3645)-1))</f>
        <v>Success</v>
      </c>
      <c r="F3645" s="7" t="str">
        <f>IF(OR(E3645="Success",E3645="Qualified Success"),"Current",IF(E3645="Failure",IF(RIGHT(D3645,6)="Future","Future",IF(RIGHT(D3645,10)="Irrelevant","Irrelevant","Current")),""))</f>
        <v>Current</v>
      </c>
      <c r="G3645" s="7" t="str">
        <f>IF(OR(ISBLANK(D3645),D3645="Unclassifiable &gt;"),"",IF(ISNUMBER(SEARCH("Utterance",D3645)),"Utterance",IF(ISNUMBER(SEARCH("Response",D3645)),"Response",IF(ISNUMBER(SEARCH("Interaction",D3645)),"Interaction",IF(ISNUMBER(SEARCH("System",D3645)),"System","")))))</f>
        <v/>
      </c>
      <c r="H3645" s="7" t="str">
        <f>IF(G3645="Utterance", IF(ISNUMBER(SEARCH("Unrecognized",D3645)), "Unrecognized", IF(ISNUMBER(SEARCH("Mismatched",D3645)), "Mismatched", IF(ISNUMBER(SEARCH("False Positive",D3645)), "False Positive", "Irrelevant"))), "")</f>
        <v/>
      </c>
      <c r="J3645" s="7" t="s">
        <v>3439</v>
      </c>
      <c r="K3645" s="7" t="s">
        <v>3356</v>
      </c>
      <c r="L3645" s="9">
        <v>44996</v>
      </c>
      <c r="M3645" s="13">
        <v>0.51274305555555555</v>
      </c>
      <c r="N3645" s="14">
        <v>513002085959282</v>
      </c>
      <c r="O3645" s="7">
        <f>IF(LEN(TRIM($A3645))=0,0,LEN($A3645)-LEN(SUBSTITUTE($A3645," ",""))+1)</f>
        <v>2</v>
      </c>
      <c r="P3645">
        <f t="shared" si="56"/>
        <v>3411</v>
      </c>
    </row>
    <row r="3646" spans="1:16" ht="176" x14ac:dyDescent="0.2">
      <c r="A3646" s="8" t="s">
        <v>937</v>
      </c>
      <c r="C3646" s="7" t="s">
        <v>4</v>
      </c>
      <c r="K3646" s="7" t="s">
        <v>3356</v>
      </c>
      <c r="L3646" s="9">
        <v>44996</v>
      </c>
      <c r="M3646" s="13">
        <v>0.51274305555555555</v>
      </c>
      <c r="N3646" s="14">
        <v>513002085959282</v>
      </c>
      <c r="P3646" t="str">
        <f t="shared" si="56"/>
        <v/>
      </c>
    </row>
    <row r="3647" spans="1:16" ht="16" x14ac:dyDescent="0.2">
      <c r="A3647" s="8" t="s">
        <v>2495</v>
      </c>
      <c r="C3647" s="7" t="s">
        <v>2</v>
      </c>
      <c r="D3647" s="7" t="s">
        <v>3389</v>
      </c>
      <c r="E3647" s="7" t="str">
        <f>IF(OR(D3647="", D3647="___"),"", LEFT(D3647,FIND(" &gt;",D3647)-1))</f>
        <v>Success</v>
      </c>
      <c r="F3647" s="7" t="str">
        <f>IF(OR(E3647="Success",E3647="Qualified Success"),"Current",IF(E3647="Failure",IF(RIGHT(D3647,6)="Future","Future",IF(RIGHT(D3647,10)="Irrelevant","Irrelevant","Current")),""))</f>
        <v>Current</v>
      </c>
      <c r="G3647" s="7" t="str">
        <f>IF(OR(ISBLANK(D3647),D3647="Unclassifiable &gt;"),"",IF(ISNUMBER(SEARCH("Utterance",D3647)),"Utterance",IF(ISNUMBER(SEARCH("Response",D3647)),"Response",IF(ISNUMBER(SEARCH("Interaction",D3647)),"Interaction",IF(ISNUMBER(SEARCH("System",D3647)),"System","")))))</f>
        <v/>
      </c>
      <c r="H3647" s="7" t="str">
        <f>IF(G3647="Utterance", IF(ISNUMBER(SEARCH("Unrecognized",D3647)), "Unrecognized", IF(ISNUMBER(SEARCH("Mismatched",D3647)), "Mismatched", IF(ISNUMBER(SEARCH("False Positive",D3647)), "False Positive", "Irrelevant"))), "")</f>
        <v/>
      </c>
      <c r="J3647" s="7" t="s">
        <v>3741</v>
      </c>
      <c r="K3647" s="7" t="s">
        <v>3356</v>
      </c>
      <c r="L3647" s="9">
        <v>44996</v>
      </c>
      <c r="M3647" s="13">
        <v>0.51372685185185185</v>
      </c>
      <c r="N3647" s="14">
        <v>204440003508584</v>
      </c>
      <c r="O3647" s="7">
        <f>IF(LEN(TRIM($A3647))=0,0,LEN($A3647)-LEN(SUBSTITUTE($A3647," ",""))+1)</f>
        <v>3</v>
      </c>
      <c r="P3647">
        <f t="shared" si="56"/>
        <v>3411</v>
      </c>
    </row>
    <row r="3648" spans="1:16" ht="160" x14ac:dyDescent="0.2">
      <c r="A3648" s="8" t="s">
        <v>2496</v>
      </c>
      <c r="C3648" s="7" t="s">
        <v>4</v>
      </c>
      <c r="K3648" s="7" t="s">
        <v>3356</v>
      </c>
      <c r="L3648" s="9">
        <v>44996</v>
      </c>
      <c r="M3648" s="13">
        <v>0.513738425925926</v>
      </c>
      <c r="N3648" s="14">
        <v>204440003508584</v>
      </c>
      <c r="P3648" t="str">
        <f t="shared" si="56"/>
        <v/>
      </c>
    </row>
    <row r="3649" spans="1:16" ht="16" x14ac:dyDescent="0.2">
      <c r="A3649" s="8" t="s">
        <v>3311</v>
      </c>
      <c r="C3649" s="7" t="s">
        <v>2</v>
      </c>
      <c r="D3649" s="7" t="s">
        <v>3389</v>
      </c>
      <c r="E3649" s="7" t="str">
        <f>IF(OR(D3649="", D3649="___"),"", LEFT(D3649,FIND(" &gt;",D3649)-1))</f>
        <v>Success</v>
      </c>
      <c r="F3649" s="7" t="str">
        <f>IF(OR(E3649="Success",E3649="Qualified Success"),"Current",IF(E3649="Failure",IF(RIGHT(D3649,6)="Future","Future",IF(RIGHT(D3649,10)="Irrelevant","Irrelevant","Current")),""))</f>
        <v>Current</v>
      </c>
      <c r="G3649" s="7" t="str">
        <f>IF(OR(ISBLANK(D3649),D3649="Unclassifiable &gt;"),"",IF(ISNUMBER(SEARCH("Utterance",D3649)),"Utterance",IF(ISNUMBER(SEARCH("Response",D3649)),"Response",IF(ISNUMBER(SEARCH("Interaction",D3649)),"Interaction",IF(ISNUMBER(SEARCH("System",D3649)),"System","")))))</f>
        <v/>
      </c>
      <c r="H3649" s="7" t="str">
        <f>IF(G3649="Utterance", IF(ISNUMBER(SEARCH("Unrecognized",D3649)), "Unrecognized", IF(ISNUMBER(SEARCH("Mismatched",D3649)), "Mismatched", IF(ISNUMBER(SEARCH("False Positive",D3649)), "False Positive", "Irrelevant"))), "")</f>
        <v/>
      </c>
      <c r="J3649" s="7" t="s">
        <v>3431</v>
      </c>
      <c r="K3649" s="7" t="s">
        <v>3356</v>
      </c>
      <c r="L3649" s="9">
        <v>44996</v>
      </c>
      <c r="M3649" s="13">
        <v>0.51905092592592594</v>
      </c>
      <c r="N3649" s="14">
        <v>513003425473916</v>
      </c>
      <c r="O3649" s="7">
        <f>IF(LEN(TRIM($A3649))=0,0,LEN($A3649)-LEN(SUBSTITUTE($A3649," ",""))+1)</f>
        <v>19</v>
      </c>
      <c r="P3649">
        <f t="shared" si="56"/>
        <v>3411</v>
      </c>
    </row>
    <row r="3650" spans="1:16" ht="112" x14ac:dyDescent="0.2">
      <c r="A3650" s="8" t="s">
        <v>2474</v>
      </c>
      <c r="C3650" s="7" t="s">
        <v>4</v>
      </c>
      <c r="K3650" s="7" t="s">
        <v>3356</v>
      </c>
      <c r="L3650" s="9">
        <v>44996</v>
      </c>
      <c r="M3650" s="13">
        <v>0.51906249999999998</v>
      </c>
      <c r="N3650" s="14">
        <v>513003425473916</v>
      </c>
      <c r="P3650" t="str">
        <f t="shared" si="56"/>
        <v/>
      </c>
    </row>
    <row r="3651" spans="1:16" ht="16" x14ac:dyDescent="0.2">
      <c r="A3651" s="8" t="s">
        <v>1349</v>
      </c>
      <c r="C3651" s="7" t="s">
        <v>2</v>
      </c>
      <c r="D3651" s="7" t="s">
        <v>3389</v>
      </c>
      <c r="E3651" s="7" t="str">
        <f>IF(OR(D3651="", D3651="___"),"", LEFT(D3651,FIND(" &gt;",D3651)-1))</f>
        <v>Success</v>
      </c>
      <c r="F3651" s="7" t="str">
        <f>IF(OR(E3651="Success",E3651="Qualified Success"),"Current",IF(E3651="Failure",IF(RIGHT(D3651,6)="Future","Future",IF(RIGHT(D3651,10)="Irrelevant","Irrelevant","Current")),""))</f>
        <v>Current</v>
      </c>
      <c r="G3651" s="7" t="str">
        <f>IF(OR(ISBLANK(D3651),D3651="Unclassifiable &gt;"),"",IF(ISNUMBER(SEARCH("Utterance",D3651)),"Utterance",IF(ISNUMBER(SEARCH("Response",D3651)),"Response",IF(ISNUMBER(SEARCH("Interaction",D3651)),"Interaction",IF(ISNUMBER(SEARCH("System",D3651)),"System","")))))</f>
        <v/>
      </c>
      <c r="H3651" s="7" t="str">
        <f>IF(G3651="Utterance", IF(ISNUMBER(SEARCH("Unrecognized",D3651)), "Unrecognized", IF(ISNUMBER(SEARCH("Mismatched",D3651)), "Mismatched", IF(ISNUMBER(SEARCH("False Positive",D3651)), "False Positive", "Irrelevant"))), "")</f>
        <v/>
      </c>
      <c r="J3651" s="7" t="s">
        <v>3756</v>
      </c>
      <c r="K3651" s="7" t="s">
        <v>3356</v>
      </c>
      <c r="L3651" s="9">
        <v>44996</v>
      </c>
      <c r="M3651" s="13">
        <v>0.51968749999999997</v>
      </c>
      <c r="N3651" s="14">
        <v>204440003508584</v>
      </c>
      <c r="O3651" s="7">
        <f>IF(LEN(TRIM($A3651))=0,0,LEN($A3651)-LEN(SUBSTITUTE($A3651," ",""))+1)</f>
        <v>2</v>
      </c>
      <c r="P3651">
        <f t="shared" ref="P3651:P3714" si="57">IF(D3651="", "", COUNTIF($D$1:$D$12000, D3651))</f>
        <v>3411</v>
      </c>
    </row>
    <row r="3652" spans="1:16" ht="144" x14ac:dyDescent="0.2">
      <c r="A3652" s="8" t="s">
        <v>2500</v>
      </c>
      <c r="C3652" s="7" t="s">
        <v>4</v>
      </c>
      <c r="K3652" s="7" t="s">
        <v>3356</v>
      </c>
      <c r="L3652" s="9">
        <v>44996</v>
      </c>
      <c r="M3652" s="13">
        <v>0.51971064814814816</v>
      </c>
      <c r="N3652" s="14">
        <v>204440003508584</v>
      </c>
      <c r="P3652" t="str">
        <f t="shared" si="57"/>
        <v/>
      </c>
    </row>
    <row r="3653" spans="1:16" ht="16" x14ac:dyDescent="0.2">
      <c r="A3653" s="8" t="s">
        <v>2866</v>
      </c>
      <c r="C3653" s="7" t="s">
        <v>2</v>
      </c>
      <c r="D3653" s="7" t="s">
        <v>3400</v>
      </c>
      <c r="E3653" s="7" t="str">
        <f>IF(OR(D3653="", D3653="___"),"", LEFT(D3653,FIND(" &gt;",D3653)-1))</f>
        <v>Failure</v>
      </c>
      <c r="F3653" s="7" t="str">
        <f>IF(OR(E3653="Success",E3653="Qualified Success"),"Current",IF(E3653="Failure",IF(RIGHT(D3653,6)="Future","Future",IF(RIGHT(D3653,10)="Irrelevant","Irrelevant","Current")),""))</f>
        <v>Current</v>
      </c>
      <c r="G3653" s="7" t="str">
        <f>IF(OR(ISBLANK(D3653),D3653="Unclassifiable &gt;"),"",IF(ISNUMBER(SEARCH("Utterance",D3653)),"Utterance",IF(ISNUMBER(SEARCH("Response",D3653)),"Response",IF(ISNUMBER(SEARCH("Interaction",D3653)),"Interaction",IF(ISNUMBER(SEARCH("System",D3653)),"System","")))))</f>
        <v>Interaction</v>
      </c>
      <c r="H3653" s="7" t="str">
        <f>IF(G3653="Utterance", IF(ISNUMBER(SEARCH("Unrecognized",D3653)), "Unrecognized", IF(ISNUMBER(SEARCH("Mismatched",D3653)), "Mismatched", IF(ISNUMBER(SEARCH("False Positive",D3653)), "False Positive", "Irrelevant"))), "")</f>
        <v/>
      </c>
      <c r="J3653" s="7" t="s">
        <v>3741</v>
      </c>
      <c r="K3653" s="7" t="s">
        <v>3356</v>
      </c>
      <c r="L3653" s="9">
        <v>44996</v>
      </c>
      <c r="M3653" s="13">
        <v>0.52075231481481488</v>
      </c>
      <c r="N3653" s="14">
        <v>202000342820776</v>
      </c>
      <c r="O3653" s="7">
        <f>IF(LEN(TRIM($A3653))=0,0,LEN($A3653)-LEN(SUBSTITUTE($A3653," ",""))+1)</f>
        <v>10</v>
      </c>
      <c r="P3653">
        <f t="shared" si="57"/>
        <v>412</v>
      </c>
    </row>
    <row r="3654" spans="1:16" ht="96" x14ac:dyDescent="0.2">
      <c r="A3654" s="8" t="s">
        <v>831</v>
      </c>
      <c r="C3654" s="7" t="s">
        <v>4</v>
      </c>
      <c r="K3654" s="7" t="s">
        <v>3356</v>
      </c>
      <c r="L3654" s="9">
        <v>44996</v>
      </c>
      <c r="M3654" s="13">
        <v>0.52075231481481488</v>
      </c>
      <c r="N3654" s="14">
        <v>202000342820776</v>
      </c>
      <c r="P3654" t="str">
        <f t="shared" si="57"/>
        <v/>
      </c>
    </row>
    <row r="3655" spans="1:16" ht="16" x14ac:dyDescent="0.2">
      <c r="A3655" s="8" t="s">
        <v>687</v>
      </c>
      <c r="C3655" s="7" t="s">
        <v>2</v>
      </c>
      <c r="D3655" s="7" t="s">
        <v>3391</v>
      </c>
      <c r="E3655" s="7" t="str">
        <f>IF(OR(D3655="", D3655="___"),"", LEFT(D3655,FIND(" &gt;",D3655)-1))</f>
        <v>Failure</v>
      </c>
      <c r="F3655" s="7" t="str">
        <f>IF(OR(E3655="Success",E3655="Qualified Success"),"Current",IF(E3655="Failure",IF(RIGHT(D3655,6)="Future","Future",IF(RIGHT(D3655,10)="Irrelevant","Irrelevant","Current")),""))</f>
        <v>Current</v>
      </c>
      <c r="G3655" s="7" t="str">
        <f>IF(OR(ISBLANK(D3655),D3655="Unclassifiable &gt;"),"",IF(ISNUMBER(SEARCH("Utterance",D3655)),"Utterance",IF(ISNUMBER(SEARCH("Response",D3655)),"Response",IF(ISNUMBER(SEARCH("Interaction",D3655)),"Interaction",IF(ISNUMBER(SEARCH("System",D3655)),"System","")))))</f>
        <v>Utterance</v>
      </c>
      <c r="H3655" s="7" t="str">
        <f>IF(G3655="Utterance", IF(ISNUMBER(SEARCH("Unrecognized",D3655)), "Unrecognized", IF(ISNUMBER(SEARCH("Mismatched",D3655)), "Mismatched", IF(ISNUMBER(SEARCH("False Positive",D3655)), "False Positive", "Irrelevant"))), "")</f>
        <v>Mismatched</v>
      </c>
      <c r="J3655" s="7" t="s">
        <v>3741</v>
      </c>
      <c r="K3655" s="7" t="s">
        <v>3356</v>
      </c>
      <c r="L3655" s="9">
        <v>44996</v>
      </c>
      <c r="M3655" s="13">
        <v>0.52085648148148145</v>
      </c>
      <c r="N3655" s="14">
        <v>202000342820776</v>
      </c>
      <c r="O3655" s="7">
        <f>IF(LEN(TRIM($A3655))=0,0,LEN($A3655)-LEN(SUBSTITUTE($A3655," ",""))+1)</f>
        <v>2</v>
      </c>
      <c r="P3655">
        <f t="shared" si="57"/>
        <v>705</v>
      </c>
    </row>
    <row r="3656" spans="1:16" ht="144" x14ac:dyDescent="0.2">
      <c r="A3656" s="8" t="s">
        <v>689</v>
      </c>
      <c r="C3656" s="7" t="s">
        <v>4</v>
      </c>
      <c r="K3656" s="7" t="s">
        <v>3356</v>
      </c>
      <c r="L3656" s="9">
        <v>44996</v>
      </c>
      <c r="M3656" s="13">
        <v>0.52085648148148145</v>
      </c>
      <c r="N3656" s="14">
        <v>202000342820776</v>
      </c>
      <c r="P3656" t="str">
        <f t="shared" si="57"/>
        <v/>
      </c>
    </row>
    <row r="3657" spans="1:16" ht="16" x14ac:dyDescent="0.2">
      <c r="A3657" s="8" t="s">
        <v>3310</v>
      </c>
      <c r="C3657" s="7" t="s">
        <v>2</v>
      </c>
      <c r="D3657" s="7" t="s">
        <v>3389</v>
      </c>
      <c r="E3657" s="7" t="str">
        <f>IF(OR(D3657="", D3657="___"),"", LEFT(D3657,FIND(" &gt;",D3657)-1))</f>
        <v>Success</v>
      </c>
      <c r="F3657" s="7" t="str">
        <f>IF(OR(E3657="Success",E3657="Qualified Success"),"Current",IF(E3657="Failure",IF(RIGHT(D3657,6)="Future","Future",IF(RIGHT(D3657,10)="Irrelevant","Irrelevant","Current")),""))</f>
        <v>Current</v>
      </c>
      <c r="G3657" s="7" t="str">
        <f>IF(OR(ISBLANK(D3657),D3657="Unclassifiable &gt;"),"",IF(ISNUMBER(SEARCH("Utterance",D3657)),"Utterance",IF(ISNUMBER(SEARCH("Response",D3657)),"Response",IF(ISNUMBER(SEARCH("Interaction",D3657)),"Interaction",IF(ISNUMBER(SEARCH("System",D3657)),"System","")))))</f>
        <v/>
      </c>
      <c r="H3657" s="7" t="str">
        <f>IF(G3657="Utterance", IF(ISNUMBER(SEARCH("Unrecognized",D3657)), "Unrecognized", IF(ISNUMBER(SEARCH("Mismatched",D3657)), "Mismatched", IF(ISNUMBER(SEARCH("False Positive",D3657)), "False Positive", "Irrelevant"))), "")</f>
        <v/>
      </c>
      <c r="J3657" s="7" t="s">
        <v>3754</v>
      </c>
      <c r="K3657" s="7" t="s">
        <v>3356</v>
      </c>
      <c r="L3657" s="9">
        <v>44996</v>
      </c>
      <c r="M3657" s="13">
        <v>0.52114583333333331</v>
      </c>
      <c r="N3657" s="14">
        <v>513003425473916</v>
      </c>
      <c r="O3657" s="7">
        <f>IF(LEN(TRIM($A3657))=0,0,LEN($A3657)-LEN(SUBSTITUTE($A3657," ",""))+1)</f>
        <v>3</v>
      </c>
      <c r="P3657">
        <f t="shared" si="57"/>
        <v>3411</v>
      </c>
    </row>
    <row r="3658" spans="1:16" ht="16" x14ac:dyDescent="0.2">
      <c r="A3658" s="8" t="s">
        <v>294</v>
      </c>
      <c r="C3658" s="7" t="s">
        <v>4</v>
      </c>
      <c r="K3658" s="7" t="s">
        <v>3356</v>
      </c>
      <c r="L3658" s="9">
        <v>44996</v>
      </c>
      <c r="M3658" s="13">
        <v>0.52114583333333331</v>
      </c>
      <c r="N3658" s="14">
        <v>513003425473916</v>
      </c>
      <c r="P3658" t="str">
        <f t="shared" si="57"/>
        <v/>
      </c>
    </row>
    <row r="3659" spans="1:16" ht="16" x14ac:dyDescent="0.2">
      <c r="A3659" s="8" t="s">
        <v>302</v>
      </c>
      <c r="B3659" s="7" t="s">
        <v>3487</v>
      </c>
      <c r="C3659" s="7" t="s">
        <v>2</v>
      </c>
      <c r="D3659" s="7" t="s">
        <v>3389</v>
      </c>
      <c r="E3659" s="7" t="str">
        <f>IF(OR(D3659="", D3659="___"),"", LEFT(D3659,FIND(" &gt;",D3659)-1))</f>
        <v>Success</v>
      </c>
      <c r="F3659" s="7" t="str">
        <f>IF(OR(E3659="Success",E3659="Qualified Success"),"Current",IF(E3659="Failure",IF(RIGHT(D3659,6)="Future","Future",IF(RIGHT(D3659,10)="Irrelevant","Irrelevant","Current")),""))</f>
        <v>Current</v>
      </c>
      <c r="G3659" s="7" t="str">
        <f>IF(OR(ISBLANK(D3659),D3659="Unclassifiable &gt;"),"",IF(ISNUMBER(SEARCH("Utterance",D3659)),"Utterance",IF(ISNUMBER(SEARCH("Response",D3659)),"Response",IF(ISNUMBER(SEARCH("Interaction",D3659)),"Interaction",IF(ISNUMBER(SEARCH("System",D3659)),"System","")))))</f>
        <v/>
      </c>
      <c r="H3659" s="7" t="str">
        <f>IF(G3659="Utterance", IF(ISNUMBER(SEARCH("Unrecognized",D3659)), "Unrecognized", IF(ISNUMBER(SEARCH("Mismatched",D3659)), "Mismatched", IF(ISNUMBER(SEARCH("False Positive",D3659)), "False Positive", "Irrelevant"))), "")</f>
        <v/>
      </c>
      <c r="J3659" s="7" t="s">
        <v>3428</v>
      </c>
      <c r="K3659" s="7" t="s">
        <v>3356</v>
      </c>
      <c r="L3659" s="9">
        <v>44996</v>
      </c>
      <c r="M3659" s="13">
        <v>0.52123842592592595</v>
      </c>
      <c r="N3659" s="14">
        <v>202000342820776</v>
      </c>
      <c r="O3659" s="7">
        <f>IF(LEN(TRIM($A3659))=0,0,LEN($A3659)-LEN(SUBSTITUTE($A3659," ",""))+1)</f>
        <v>3</v>
      </c>
      <c r="P3659">
        <f t="shared" si="57"/>
        <v>3411</v>
      </c>
    </row>
    <row r="3660" spans="1:16" ht="64" x14ac:dyDescent="0.2">
      <c r="A3660" s="8" t="s">
        <v>220</v>
      </c>
      <c r="C3660" s="7" t="s">
        <v>4</v>
      </c>
      <c r="K3660" s="7" t="s">
        <v>3356</v>
      </c>
      <c r="L3660" s="9">
        <v>44996</v>
      </c>
      <c r="M3660" s="13">
        <v>0.52123842592592595</v>
      </c>
      <c r="N3660" s="14">
        <v>202000342820776</v>
      </c>
      <c r="P3660" t="str">
        <f t="shared" si="57"/>
        <v/>
      </c>
    </row>
    <row r="3661" spans="1:16" ht="16" x14ac:dyDescent="0.2">
      <c r="A3661" s="8" t="s">
        <v>3309</v>
      </c>
      <c r="C3661" s="7" t="s">
        <v>2</v>
      </c>
      <c r="D3661" s="7" t="s">
        <v>3389</v>
      </c>
      <c r="E3661" s="7" t="str">
        <f>IF(OR(D3661="", D3661="___"),"", LEFT(D3661,FIND(" &gt;",D3661)-1))</f>
        <v>Success</v>
      </c>
      <c r="F3661" s="7" t="str">
        <f>IF(OR(E3661="Success",E3661="Qualified Success"),"Current",IF(E3661="Failure",IF(RIGHT(D3661,6)="Future","Future",IF(RIGHT(D3661,10)="Irrelevant","Irrelevant","Current")),""))</f>
        <v>Current</v>
      </c>
      <c r="G3661" s="7" t="str">
        <f>IF(OR(ISBLANK(D3661),D3661="Unclassifiable &gt;"),"",IF(ISNUMBER(SEARCH("Utterance",D3661)),"Utterance",IF(ISNUMBER(SEARCH("Response",D3661)),"Response",IF(ISNUMBER(SEARCH("Interaction",D3661)),"Interaction",IF(ISNUMBER(SEARCH("System",D3661)),"System","")))))</f>
        <v/>
      </c>
      <c r="H3661" s="7" t="str">
        <f>IF(G3661="Utterance", IF(ISNUMBER(SEARCH("Unrecognized",D3661)), "Unrecognized", IF(ISNUMBER(SEARCH("Mismatched",D3661)), "Mismatched", IF(ISNUMBER(SEARCH("False Positive",D3661)), "False Positive", "Irrelevant"))), "")</f>
        <v/>
      </c>
      <c r="J3661" s="7" t="s">
        <v>3431</v>
      </c>
      <c r="K3661" s="7" t="s">
        <v>3356</v>
      </c>
      <c r="L3661" s="9">
        <v>44996</v>
      </c>
      <c r="M3661" s="13">
        <v>0.52136574074074071</v>
      </c>
      <c r="N3661" s="14">
        <v>513003425473916</v>
      </c>
      <c r="O3661" s="7">
        <f>IF(LEN(TRIM($A3661))=0,0,LEN($A3661)-LEN(SUBSTITUTE($A3661," ",""))+1)</f>
        <v>10</v>
      </c>
      <c r="P3661">
        <f t="shared" si="57"/>
        <v>3411</v>
      </c>
    </row>
    <row r="3662" spans="1:16" ht="128" x14ac:dyDescent="0.2">
      <c r="A3662" s="8" t="s">
        <v>1871</v>
      </c>
      <c r="C3662" s="7" t="s">
        <v>4</v>
      </c>
      <c r="K3662" s="7" t="s">
        <v>3356</v>
      </c>
      <c r="L3662" s="9">
        <v>44996</v>
      </c>
      <c r="M3662" s="13">
        <v>0.52136574074074071</v>
      </c>
      <c r="N3662" s="14">
        <v>513003425473916</v>
      </c>
      <c r="P3662" t="str">
        <f t="shared" si="57"/>
        <v/>
      </c>
    </row>
    <row r="3663" spans="1:16" ht="16" x14ac:dyDescent="0.2">
      <c r="A3663" s="8" t="s">
        <v>269</v>
      </c>
      <c r="B3663" s="7" t="s">
        <v>3487</v>
      </c>
      <c r="C3663" s="7" t="s">
        <v>2</v>
      </c>
      <c r="D3663" s="7" t="s">
        <v>3389</v>
      </c>
      <c r="E3663" s="7" t="str">
        <f>IF(OR(D3663="", D3663="___"),"", LEFT(D3663,FIND(" &gt;",D3663)-1))</f>
        <v>Success</v>
      </c>
      <c r="F3663" s="7" t="str">
        <f>IF(OR(E3663="Success",E3663="Qualified Success"),"Current",IF(E3663="Failure",IF(RIGHT(D3663,6)="Future","Future",IF(RIGHT(D3663,10)="Irrelevant","Irrelevant","Current")),""))</f>
        <v>Current</v>
      </c>
      <c r="G3663" s="7" t="str">
        <f>IF(OR(ISBLANK(D3663),D3663="Unclassifiable &gt;"),"",IF(ISNUMBER(SEARCH("Utterance",D3663)),"Utterance",IF(ISNUMBER(SEARCH("Response",D3663)),"Response",IF(ISNUMBER(SEARCH("Interaction",D3663)),"Interaction",IF(ISNUMBER(SEARCH("System",D3663)),"System","")))))</f>
        <v/>
      </c>
      <c r="H3663" s="7" t="str">
        <f>IF(G3663="Utterance", IF(ISNUMBER(SEARCH("Unrecognized",D3663)), "Unrecognized", IF(ISNUMBER(SEARCH("Mismatched",D3663)), "Mismatched", IF(ISNUMBER(SEARCH("False Positive",D3663)), "False Positive", "Irrelevant"))), "")</f>
        <v/>
      </c>
      <c r="J3663" s="7" t="s">
        <v>3428</v>
      </c>
      <c r="K3663" s="7" t="s">
        <v>3356</v>
      </c>
      <c r="L3663" s="9">
        <v>44996</v>
      </c>
      <c r="M3663" s="13">
        <v>0.52656249999999993</v>
      </c>
      <c r="N3663" s="14">
        <v>204440003509713</v>
      </c>
      <c r="O3663" s="7">
        <f>IF(LEN(TRIM($A3663))=0,0,LEN($A3663)-LEN(SUBSTITUTE($A3663," ",""))+1)</f>
        <v>3</v>
      </c>
      <c r="P3663">
        <f t="shared" si="57"/>
        <v>3411</v>
      </c>
    </row>
    <row r="3664" spans="1:16" ht="64" x14ac:dyDescent="0.2">
      <c r="A3664" s="8" t="s">
        <v>270</v>
      </c>
      <c r="C3664" s="7" t="s">
        <v>4</v>
      </c>
      <c r="K3664" s="7" t="s">
        <v>3356</v>
      </c>
      <c r="L3664" s="9">
        <v>44996</v>
      </c>
      <c r="M3664" s="13">
        <v>0.52656249999999993</v>
      </c>
      <c r="N3664" s="14">
        <v>204440003509713</v>
      </c>
      <c r="P3664" t="str">
        <f t="shared" si="57"/>
        <v/>
      </c>
    </row>
    <row r="3665" spans="1:16" ht="16" x14ac:dyDescent="0.2">
      <c r="A3665" s="8" t="s">
        <v>2274</v>
      </c>
      <c r="C3665" s="7" t="s">
        <v>2</v>
      </c>
      <c r="D3665" s="7" t="s">
        <v>3389</v>
      </c>
      <c r="E3665" s="7" t="str">
        <f>IF(OR(D3665="", D3665="___"),"", LEFT(D3665,FIND(" &gt;",D3665)-1))</f>
        <v>Success</v>
      </c>
      <c r="F3665" s="7" t="str">
        <f>IF(OR(E3665="Success",E3665="Qualified Success"),"Current",IF(E3665="Failure",IF(RIGHT(D3665,6)="Future","Future",IF(RIGHT(D3665,10)="Irrelevant","Irrelevant","Current")),""))</f>
        <v>Current</v>
      </c>
      <c r="G3665" s="7" t="str">
        <f>IF(OR(ISBLANK(D3665),D3665="Unclassifiable &gt;"),"",IF(ISNUMBER(SEARCH("Utterance",D3665)),"Utterance",IF(ISNUMBER(SEARCH("Response",D3665)),"Response",IF(ISNUMBER(SEARCH("Interaction",D3665)),"Interaction",IF(ISNUMBER(SEARCH("System",D3665)),"System","")))))</f>
        <v/>
      </c>
      <c r="H3665" s="7" t="str">
        <f>IF(G3665="Utterance", IF(ISNUMBER(SEARCH("Unrecognized",D3665)), "Unrecognized", IF(ISNUMBER(SEARCH("Mismatched",D3665)), "Mismatched", IF(ISNUMBER(SEARCH("False Positive",D3665)), "False Positive", "Irrelevant"))), "")</f>
        <v/>
      </c>
      <c r="J3665" s="7" t="s">
        <v>213</v>
      </c>
      <c r="K3665" s="7" t="s">
        <v>3356</v>
      </c>
      <c r="L3665" s="9">
        <v>44996</v>
      </c>
      <c r="M3665" s="13">
        <v>0.52671296296296299</v>
      </c>
      <c r="N3665" s="14">
        <v>204440003500524</v>
      </c>
      <c r="O3665" s="7">
        <f>IF(LEN(TRIM($A3665))=0,0,LEN($A3665)-LEN(SUBSTITUTE($A3665," ",""))+1)</f>
        <v>17</v>
      </c>
      <c r="P3665">
        <f t="shared" si="57"/>
        <v>3411</v>
      </c>
    </row>
    <row r="3666" spans="1:16" ht="128" x14ac:dyDescent="0.2">
      <c r="A3666" s="8" t="s">
        <v>2275</v>
      </c>
      <c r="C3666" s="7" t="s">
        <v>4</v>
      </c>
      <c r="K3666" s="7" t="s">
        <v>3356</v>
      </c>
      <c r="L3666" s="9">
        <v>44996</v>
      </c>
      <c r="M3666" s="13">
        <v>0.52671296296296299</v>
      </c>
      <c r="N3666" s="14">
        <v>204440003500524</v>
      </c>
      <c r="P3666" t="str">
        <f t="shared" si="57"/>
        <v/>
      </c>
    </row>
    <row r="3667" spans="1:16" ht="32" x14ac:dyDescent="0.2">
      <c r="A3667" s="8" t="s">
        <v>2543</v>
      </c>
      <c r="C3667" s="7" t="s">
        <v>2</v>
      </c>
      <c r="D3667" s="7" t="s">
        <v>3389</v>
      </c>
      <c r="E3667" s="7" t="str">
        <f>IF(OR(D3667="", D3667="___"),"", LEFT(D3667,FIND(" &gt;",D3667)-1))</f>
        <v>Success</v>
      </c>
      <c r="F3667" s="7" t="str">
        <f>IF(OR(E3667="Success",E3667="Qualified Success"),"Current",IF(E3667="Failure",IF(RIGHT(D3667,6)="Future","Future",IF(RIGHT(D3667,10)="Irrelevant","Irrelevant","Current")),""))</f>
        <v>Current</v>
      </c>
      <c r="G3667" s="7" t="str">
        <f>IF(OR(ISBLANK(D3667),D3667="Unclassifiable &gt;"),"",IF(ISNUMBER(SEARCH("Utterance",D3667)),"Utterance",IF(ISNUMBER(SEARCH("Response",D3667)),"Response",IF(ISNUMBER(SEARCH("Interaction",D3667)),"Interaction",IF(ISNUMBER(SEARCH("System",D3667)),"System","")))))</f>
        <v/>
      </c>
      <c r="H3667" s="7" t="str">
        <f>IF(G3667="Utterance", IF(ISNUMBER(SEARCH("Unrecognized",D3667)), "Unrecognized", IF(ISNUMBER(SEARCH("Mismatched",D3667)), "Mismatched", IF(ISNUMBER(SEARCH("False Positive",D3667)), "False Positive", "Irrelevant"))), "")</f>
        <v/>
      </c>
      <c r="J3667" s="7" t="s">
        <v>3741</v>
      </c>
      <c r="K3667" s="7" t="s">
        <v>3356</v>
      </c>
      <c r="L3667" s="9">
        <v>44996</v>
      </c>
      <c r="M3667" s="13">
        <v>0.52788194444444447</v>
      </c>
      <c r="N3667" s="14">
        <v>204440003509713</v>
      </c>
      <c r="O3667" s="7">
        <f>IF(LEN(TRIM($A3667))=0,0,LEN($A3667)-LEN(SUBSTITUTE($A3667," ",""))+1)</f>
        <v>36</v>
      </c>
      <c r="P3667">
        <f t="shared" si="57"/>
        <v>3411</v>
      </c>
    </row>
    <row r="3668" spans="1:16" ht="176" x14ac:dyDescent="0.2">
      <c r="A3668" s="8" t="s">
        <v>417</v>
      </c>
      <c r="C3668" s="7" t="s">
        <v>4</v>
      </c>
      <c r="K3668" s="7" t="s">
        <v>3356</v>
      </c>
      <c r="L3668" s="9">
        <v>44996</v>
      </c>
      <c r="M3668" s="13">
        <v>0.52788194444444447</v>
      </c>
      <c r="N3668" s="14">
        <v>204440003509713</v>
      </c>
      <c r="P3668" t="str">
        <f t="shared" si="57"/>
        <v/>
      </c>
    </row>
    <row r="3669" spans="1:16" ht="16" x14ac:dyDescent="0.2">
      <c r="A3669" s="8" t="s">
        <v>223</v>
      </c>
      <c r="B3669" s="7" t="s">
        <v>3487</v>
      </c>
      <c r="C3669" s="7" t="s">
        <v>2</v>
      </c>
      <c r="D3669" s="7" t="s">
        <v>3389</v>
      </c>
      <c r="E3669" s="7" t="str">
        <f>IF(OR(D3669="", D3669="___"),"", LEFT(D3669,FIND(" &gt;",D3669)-1))</f>
        <v>Success</v>
      </c>
      <c r="F3669" s="7" t="str">
        <f>IF(OR(E3669="Success",E3669="Qualified Success"),"Current",IF(E3669="Failure",IF(RIGHT(D3669,6)="Future","Future",IF(RIGHT(D3669,10)="Irrelevant","Irrelevant","Current")),""))</f>
        <v>Current</v>
      </c>
      <c r="G3669" s="7" t="str">
        <f>IF(OR(ISBLANK(D3669),D3669="Unclassifiable &gt;"),"",IF(ISNUMBER(SEARCH("Utterance",D3669)),"Utterance",IF(ISNUMBER(SEARCH("Response",D3669)),"Response",IF(ISNUMBER(SEARCH("Interaction",D3669)),"Interaction",IF(ISNUMBER(SEARCH("System",D3669)),"System","")))))</f>
        <v/>
      </c>
      <c r="H3669" s="7" t="str">
        <f>IF(G3669="Utterance", IF(ISNUMBER(SEARCH("Unrecognized",D3669)), "Unrecognized", IF(ISNUMBER(SEARCH("Mismatched",D3669)), "Mismatched", IF(ISNUMBER(SEARCH("False Positive",D3669)), "False Positive", "Irrelevant"))), "")</f>
        <v/>
      </c>
      <c r="J3669" s="7" t="s">
        <v>3744</v>
      </c>
      <c r="K3669" s="7" t="s">
        <v>3356</v>
      </c>
      <c r="L3669" s="9">
        <v>44996</v>
      </c>
      <c r="M3669" s="13">
        <v>0.53505787037037034</v>
      </c>
      <c r="N3669" s="14">
        <v>204440003493596</v>
      </c>
      <c r="O3669" s="7">
        <f>IF(LEN(TRIM($A3669))=0,0,LEN($A3669)-LEN(SUBSTITUTE($A3669," ",""))+1)</f>
        <v>3</v>
      </c>
      <c r="P3669">
        <f t="shared" si="57"/>
        <v>3411</v>
      </c>
    </row>
    <row r="3670" spans="1:16" ht="128" x14ac:dyDescent="0.2">
      <c r="A3670" s="8" t="s">
        <v>1839</v>
      </c>
      <c r="C3670" s="7" t="s">
        <v>4</v>
      </c>
      <c r="K3670" s="7" t="s">
        <v>3356</v>
      </c>
      <c r="L3670" s="9">
        <v>44996</v>
      </c>
      <c r="M3670" s="13">
        <v>0.53505787037037034</v>
      </c>
      <c r="N3670" s="14">
        <v>204440003493596</v>
      </c>
      <c r="P3670" t="str">
        <f t="shared" si="57"/>
        <v/>
      </c>
    </row>
    <row r="3671" spans="1:16" ht="16" x14ac:dyDescent="0.2">
      <c r="A3671" s="8" t="s">
        <v>2071</v>
      </c>
      <c r="C3671" s="7" t="s">
        <v>2</v>
      </c>
      <c r="D3671" s="7" t="s">
        <v>3389</v>
      </c>
      <c r="E3671" s="7" t="str">
        <f>IF(OR(D3671="", D3671="___"),"", LEFT(D3671,FIND(" &gt;",D3671)-1))</f>
        <v>Success</v>
      </c>
      <c r="F3671" s="7" t="str">
        <f>IF(OR(E3671="Success",E3671="Qualified Success"),"Current",IF(E3671="Failure",IF(RIGHT(D3671,6)="Future","Future",IF(RIGHT(D3671,10)="Irrelevant","Irrelevant","Current")),""))</f>
        <v>Current</v>
      </c>
      <c r="G3671" s="7" t="str">
        <f>IF(OR(ISBLANK(D3671),D3671="Unclassifiable &gt;"),"",IF(ISNUMBER(SEARCH("Utterance",D3671)),"Utterance",IF(ISNUMBER(SEARCH("Response",D3671)),"Response",IF(ISNUMBER(SEARCH("Interaction",D3671)),"Interaction",IF(ISNUMBER(SEARCH("System",D3671)),"System","")))))</f>
        <v/>
      </c>
      <c r="H3671" s="7" t="str">
        <f>IF(G3671="Utterance", IF(ISNUMBER(SEARCH("Unrecognized",D3671)), "Unrecognized", IF(ISNUMBER(SEARCH("Mismatched",D3671)), "Mismatched", IF(ISNUMBER(SEARCH("False Positive",D3671)), "False Positive", "Irrelevant"))), "")</f>
        <v/>
      </c>
      <c r="J3671" s="7" t="s">
        <v>3744</v>
      </c>
      <c r="K3671" s="7" t="s">
        <v>3356</v>
      </c>
      <c r="L3671" s="9">
        <v>44996</v>
      </c>
      <c r="M3671" s="13">
        <v>0.53541666666666665</v>
      </c>
      <c r="N3671" s="14">
        <v>204440003493596</v>
      </c>
      <c r="O3671" s="7">
        <f>IF(LEN(TRIM($A3671))=0,0,LEN($A3671)-LEN(SUBSTITUTE($A3671," ",""))+1)</f>
        <v>8</v>
      </c>
      <c r="P3671">
        <f t="shared" si="57"/>
        <v>3411</v>
      </c>
    </row>
    <row r="3672" spans="1:16" ht="112" x14ac:dyDescent="0.2">
      <c r="A3672" s="8" t="s">
        <v>1841</v>
      </c>
      <c r="C3672" s="7" t="s">
        <v>4</v>
      </c>
      <c r="K3672" s="7" t="s">
        <v>3356</v>
      </c>
      <c r="L3672" s="9">
        <v>44996</v>
      </c>
      <c r="M3672" s="13">
        <v>0.53541666666666665</v>
      </c>
      <c r="N3672" s="14">
        <v>204440003493596</v>
      </c>
      <c r="P3672" t="str">
        <f t="shared" si="57"/>
        <v/>
      </c>
    </row>
    <row r="3673" spans="1:16" ht="16" x14ac:dyDescent="0.2">
      <c r="A3673" s="8" t="s">
        <v>402</v>
      </c>
      <c r="C3673" s="7" t="s">
        <v>2</v>
      </c>
      <c r="D3673" s="7" t="s">
        <v>3391</v>
      </c>
      <c r="E3673" s="7" t="str">
        <f>IF(OR(D3673="", D3673="___"),"", LEFT(D3673,FIND(" &gt;",D3673)-1))</f>
        <v>Failure</v>
      </c>
      <c r="F3673" s="7" t="str">
        <f>IF(OR(E3673="Success",E3673="Qualified Success"),"Current",IF(E3673="Failure",IF(RIGHT(D3673,6)="Future","Future",IF(RIGHT(D3673,10)="Irrelevant","Irrelevant","Current")),""))</f>
        <v>Current</v>
      </c>
      <c r="G3673" s="7" t="str">
        <f>IF(OR(ISBLANK(D3673),D3673="Unclassifiable &gt;"),"",IF(ISNUMBER(SEARCH("Utterance",D3673)),"Utterance",IF(ISNUMBER(SEARCH("Response",D3673)),"Response",IF(ISNUMBER(SEARCH("Interaction",D3673)),"Interaction",IF(ISNUMBER(SEARCH("System",D3673)),"System","")))))</f>
        <v>Utterance</v>
      </c>
      <c r="H3673" s="7" t="str">
        <f>IF(G3673="Utterance", IF(ISNUMBER(SEARCH("Unrecognized",D3673)), "Unrecognized", IF(ISNUMBER(SEARCH("Mismatched",D3673)), "Mismatched", IF(ISNUMBER(SEARCH("False Positive",D3673)), "False Positive", "Irrelevant"))), "")</f>
        <v>Mismatched</v>
      </c>
      <c r="J3673" s="7" t="s">
        <v>3741</v>
      </c>
      <c r="K3673" s="7" t="s">
        <v>3356</v>
      </c>
      <c r="L3673" s="9">
        <v>44996</v>
      </c>
      <c r="M3673" s="13">
        <v>0.53583333333333327</v>
      </c>
      <c r="N3673" s="14">
        <v>204440003500720</v>
      </c>
      <c r="O3673" s="7">
        <f>IF(LEN(TRIM($A3673))=0,0,LEN($A3673)-LEN(SUBSTITUTE($A3673," ",""))+1)</f>
        <v>6</v>
      </c>
      <c r="P3673">
        <f t="shared" si="57"/>
        <v>705</v>
      </c>
    </row>
    <row r="3674" spans="1:16" ht="16" x14ac:dyDescent="0.2">
      <c r="A3674" s="8" t="s">
        <v>470</v>
      </c>
      <c r="C3674" s="7" t="s">
        <v>4</v>
      </c>
      <c r="K3674" s="7" t="s">
        <v>3356</v>
      </c>
      <c r="L3674" s="9">
        <v>44996</v>
      </c>
      <c r="M3674" s="13">
        <v>0.53612268518518513</v>
      </c>
      <c r="N3674" s="14">
        <v>204440003500720</v>
      </c>
      <c r="P3674" t="str">
        <f t="shared" si="57"/>
        <v/>
      </c>
    </row>
    <row r="3675" spans="1:16" ht="16" x14ac:dyDescent="0.2">
      <c r="A3675" s="8" t="s">
        <v>2072</v>
      </c>
      <c r="C3675" s="7" t="s">
        <v>2</v>
      </c>
      <c r="D3675" s="7" t="s">
        <v>3389</v>
      </c>
      <c r="E3675" s="7" t="str">
        <f>IF(OR(D3675="", D3675="___"),"", LEFT(D3675,FIND(" &gt;",D3675)-1))</f>
        <v>Success</v>
      </c>
      <c r="F3675" s="7" t="str">
        <f>IF(OR(E3675="Success",E3675="Qualified Success"),"Current",IF(E3675="Failure",IF(RIGHT(D3675,6)="Future","Future",IF(RIGHT(D3675,10)="Irrelevant","Irrelevant","Current")),""))</f>
        <v>Current</v>
      </c>
      <c r="G3675" s="7" t="str">
        <f>IF(OR(ISBLANK(D3675),D3675="Unclassifiable &gt;"),"",IF(ISNUMBER(SEARCH("Utterance",D3675)),"Utterance",IF(ISNUMBER(SEARCH("Response",D3675)),"Response",IF(ISNUMBER(SEARCH("Interaction",D3675)),"Interaction",IF(ISNUMBER(SEARCH("System",D3675)),"System","")))))</f>
        <v/>
      </c>
      <c r="H3675" s="7" t="str">
        <f>IF(G3675="Utterance", IF(ISNUMBER(SEARCH("Unrecognized",D3675)), "Unrecognized", IF(ISNUMBER(SEARCH("Mismatched",D3675)), "Mismatched", IF(ISNUMBER(SEARCH("False Positive",D3675)), "False Positive", "Irrelevant"))), "")</f>
        <v/>
      </c>
      <c r="J3675" s="7" t="s">
        <v>213</v>
      </c>
      <c r="K3675" s="7" t="s">
        <v>3356</v>
      </c>
      <c r="L3675" s="9">
        <v>44996</v>
      </c>
      <c r="M3675" s="13">
        <v>0.53613425925925928</v>
      </c>
      <c r="N3675" s="14">
        <v>204440003493596</v>
      </c>
      <c r="O3675" s="7">
        <f>IF(LEN(TRIM($A3675))=0,0,LEN($A3675)-LEN(SUBSTITUTE($A3675," ",""))+1)</f>
        <v>9</v>
      </c>
      <c r="P3675">
        <f t="shared" si="57"/>
        <v>3411</v>
      </c>
    </row>
    <row r="3676" spans="1:16" ht="112" x14ac:dyDescent="0.2">
      <c r="A3676" s="8" t="s">
        <v>1841</v>
      </c>
      <c r="C3676" s="7" t="s">
        <v>4</v>
      </c>
      <c r="K3676" s="7" t="s">
        <v>3356</v>
      </c>
      <c r="L3676" s="9">
        <v>44996</v>
      </c>
      <c r="M3676" s="13">
        <v>0.53613425925925928</v>
      </c>
      <c r="N3676" s="14">
        <v>204440003493596</v>
      </c>
      <c r="P3676" t="str">
        <f t="shared" si="57"/>
        <v/>
      </c>
    </row>
    <row r="3677" spans="1:16" ht="16" x14ac:dyDescent="0.2">
      <c r="A3677" s="8" t="s">
        <v>402</v>
      </c>
      <c r="C3677" s="7" t="s">
        <v>2</v>
      </c>
      <c r="D3677" s="7" t="s">
        <v>3389</v>
      </c>
      <c r="E3677" s="7" t="str">
        <f>IF(OR(D3677="", D3677="___"),"", LEFT(D3677,FIND(" &gt;",D3677)-1))</f>
        <v>Success</v>
      </c>
      <c r="F3677" s="7" t="str">
        <f>IF(OR(E3677="Success",E3677="Qualified Success"),"Current",IF(E3677="Failure",IF(RIGHT(D3677,6)="Future","Future",IF(RIGHT(D3677,10)="Irrelevant","Irrelevant","Current")),""))</f>
        <v>Current</v>
      </c>
      <c r="G3677" s="7" t="str">
        <f>IF(OR(ISBLANK(D3677),D3677="Unclassifiable &gt;"),"",IF(ISNUMBER(SEARCH("Utterance",D3677)),"Utterance",IF(ISNUMBER(SEARCH("Response",D3677)),"Response",IF(ISNUMBER(SEARCH("Interaction",D3677)),"Interaction",IF(ISNUMBER(SEARCH("System",D3677)),"System","")))))</f>
        <v/>
      </c>
      <c r="H3677" s="7" t="str">
        <f>IF(G3677="Utterance", IF(ISNUMBER(SEARCH("Unrecognized",D3677)), "Unrecognized", IF(ISNUMBER(SEARCH("Mismatched",D3677)), "Mismatched", IF(ISNUMBER(SEARCH("False Positive",D3677)), "False Positive", "Irrelevant"))), "")</f>
        <v/>
      </c>
      <c r="J3677" s="7" t="s">
        <v>3741</v>
      </c>
      <c r="K3677" s="7" t="s">
        <v>3356</v>
      </c>
      <c r="L3677" s="9">
        <v>44996</v>
      </c>
      <c r="M3677" s="13">
        <v>0.5366319444444444</v>
      </c>
      <c r="N3677" s="14">
        <v>204440003500720</v>
      </c>
      <c r="O3677" s="7">
        <f>IF(LEN(TRIM($A3677))=0,0,LEN($A3677)-LEN(SUBSTITUTE($A3677," ",""))+1)</f>
        <v>6</v>
      </c>
      <c r="P3677">
        <f t="shared" si="57"/>
        <v>3411</v>
      </c>
    </row>
    <row r="3678" spans="1:16" ht="144" x14ac:dyDescent="0.2">
      <c r="A3678" s="8" t="s">
        <v>250</v>
      </c>
      <c r="C3678" s="7" t="s">
        <v>4</v>
      </c>
      <c r="K3678" s="7" t="s">
        <v>3356</v>
      </c>
      <c r="L3678" s="9">
        <v>44996</v>
      </c>
      <c r="M3678" s="13">
        <v>0.53664351851851855</v>
      </c>
      <c r="N3678" s="14">
        <v>204440003500720</v>
      </c>
      <c r="P3678" t="str">
        <f t="shared" si="57"/>
        <v/>
      </c>
    </row>
    <row r="3679" spans="1:16" ht="16" x14ac:dyDescent="0.2">
      <c r="A3679" s="8" t="s">
        <v>2286</v>
      </c>
      <c r="C3679" s="7" t="s">
        <v>2</v>
      </c>
      <c r="D3679" s="7" t="s">
        <v>3389</v>
      </c>
      <c r="E3679" s="7" t="str">
        <f>IF(OR(D3679="", D3679="___"),"", LEFT(D3679,FIND(" &gt;",D3679)-1))</f>
        <v>Success</v>
      </c>
      <c r="F3679" s="7" t="str">
        <f>IF(OR(E3679="Success",E3679="Qualified Success"),"Current",IF(E3679="Failure",IF(RIGHT(D3679,6)="Future","Future",IF(RIGHT(D3679,10)="Irrelevant","Irrelevant","Current")),""))</f>
        <v>Current</v>
      </c>
      <c r="G3679" s="7" t="str">
        <f>IF(OR(ISBLANK(D3679),D3679="Unclassifiable &gt;"),"",IF(ISNUMBER(SEARCH("Utterance",D3679)),"Utterance",IF(ISNUMBER(SEARCH("Response",D3679)),"Response",IF(ISNUMBER(SEARCH("Interaction",D3679)),"Interaction",IF(ISNUMBER(SEARCH("System",D3679)),"System","")))))</f>
        <v/>
      </c>
      <c r="H3679" s="7" t="str">
        <f>IF(G3679="Utterance", IF(ISNUMBER(SEARCH("Unrecognized",D3679)), "Unrecognized", IF(ISNUMBER(SEARCH("Mismatched",D3679)), "Mismatched", IF(ISNUMBER(SEARCH("False Positive",D3679)), "False Positive", "Irrelevant"))), "")</f>
        <v/>
      </c>
      <c r="J3679" s="7" t="s">
        <v>3741</v>
      </c>
      <c r="K3679" s="7" t="s">
        <v>3356</v>
      </c>
      <c r="L3679" s="9">
        <v>44996</v>
      </c>
      <c r="M3679" s="13">
        <v>0.54055555555555557</v>
      </c>
      <c r="N3679" s="14">
        <v>204440003500720</v>
      </c>
      <c r="O3679" s="7">
        <f>IF(LEN(TRIM($A3679))=0,0,LEN($A3679)-LEN(SUBSTITUTE($A3679," ",""))+1)</f>
        <v>3</v>
      </c>
      <c r="P3679">
        <f t="shared" si="57"/>
        <v>3411</v>
      </c>
    </row>
    <row r="3680" spans="1:16" ht="160" x14ac:dyDescent="0.2">
      <c r="A3680" s="8" t="s">
        <v>238</v>
      </c>
      <c r="C3680" s="7" t="s">
        <v>4</v>
      </c>
      <c r="K3680" s="7" t="s">
        <v>3356</v>
      </c>
      <c r="L3680" s="9">
        <v>44996</v>
      </c>
      <c r="M3680" s="13">
        <v>0.54055555555555557</v>
      </c>
      <c r="N3680" s="14">
        <v>204440003500720</v>
      </c>
      <c r="P3680" t="str">
        <f t="shared" si="57"/>
        <v/>
      </c>
    </row>
    <row r="3681" spans="1:16" ht="16" x14ac:dyDescent="0.2">
      <c r="A3681" s="8" t="s">
        <v>158</v>
      </c>
      <c r="C3681" s="7" t="s">
        <v>2</v>
      </c>
      <c r="D3681" s="7" t="s">
        <v>3389</v>
      </c>
      <c r="E3681" s="7" t="str">
        <f>IF(OR(D3681="", D3681="___"),"", LEFT(D3681,FIND(" &gt;",D3681)-1))</f>
        <v>Success</v>
      </c>
      <c r="F3681" s="7" t="str">
        <f>IF(OR(E3681="Success",E3681="Qualified Success"),"Current",IF(E3681="Failure",IF(RIGHT(D3681,6)="Future","Future",IF(RIGHT(D3681,10)="Irrelevant","Irrelevant","Current")),""))</f>
        <v>Current</v>
      </c>
      <c r="G3681" s="7" t="str">
        <f>IF(OR(ISBLANK(D3681),D3681="Unclassifiable &gt;"),"",IF(ISNUMBER(SEARCH("Utterance",D3681)),"Utterance",IF(ISNUMBER(SEARCH("Response",D3681)),"Response",IF(ISNUMBER(SEARCH("Interaction",D3681)),"Interaction",IF(ISNUMBER(SEARCH("System",D3681)),"System","")))))</f>
        <v/>
      </c>
      <c r="H3681" s="7" t="str">
        <f>IF(G3681="Utterance", IF(ISNUMBER(SEARCH("Unrecognized",D3681)), "Unrecognized", IF(ISNUMBER(SEARCH("Mismatched",D3681)), "Mismatched", IF(ISNUMBER(SEARCH("False Positive",D3681)), "False Positive", "Irrelevant"))), "")</f>
        <v/>
      </c>
      <c r="J3681" s="7" t="s">
        <v>3744</v>
      </c>
      <c r="K3681" s="7" t="s">
        <v>3356</v>
      </c>
      <c r="L3681" s="9">
        <v>44996</v>
      </c>
      <c r="M3681" s="13">
        <v>0.5408101851851852</v>
      </c>
      <c r="N3681" s="14">
        <v>204440003486492</v>
      </c>
      <c r="O3681" s="7">
        <f>IF(LEN(TRIM($A3681))=0,0,LEN($A3681)-LEN(SUBSTITUTE($A3681," ",""))+1)</f>
        <v>4</v>
      </c>
      <c r="P3681">
        <f t="shared" si="57"/>
        <v>3411</v>
      </c>
    </row>
    <row r="3682" spans="1:16" ht="128" x14ac:dyDescent="0.2">
      <c r="A3682" s="8" t="s">
        <v>1839</v>
      </c>
      <c r="C3682" s="7" t="s">
        <v>4</v>
      </c>
      <c r="K3682" s="7" t="s">
        <v>3356</v>
      </c>
      <c r="L3682" s="9">
        <v>44996</v>
      </c>
      <c r="M3682" s="13">
        <v>0.5408101851851852</v>
      </c>
      <c r="N3682" s="14">
        <v>204440003486492</v>
      </c>
      <c r="P3682" t="str">
        <f t="shared" si="57"/>
        <v/>
      </c>
    </row>
    <row r="3683" spans="1:16" ht="16" x14ac:dyDescent="0.2">
      <c r="A3683" s="8" t="s">
        <v>3260</v>
      </c>
      <c r="C3683" s="7" t="s">
        <v>2</v>
      </c>
      <c r="D3683" s="7" t="s">
        <v>3411</v>
      </c>
      <c r="E3683" s="7" t="str">
        <f>IF(OR(D3683="", D3683="___"),"", LEFT(D3683,FIND(" &gt;",D3683)-1))</f>
        <v>Qualified Success</v>
      </c>
      <c r="F3683" s="7" t="str">
        <f>IF(OR(E3683="Success",E3683="Qualified Success"),"Current",IF(E3683="Failure",IF(RIGHT(D3683,6)="Future","Future",IF(RIGHT(D3683,10)="Irrelevant","Irrelevant","Current")),""))</f>
        <v>Current</v>
      </c>
      <c r="G3683" s="7" t="str">
        <f>IF(OR(ISBLANK(D3683),D3683="Unclassifiable &gt;"),"",IF(ISNUMBER(SEARCH("Utterance",D3683)),"Utterance",IF(ISNUMBER(SEARCH("Response",D3683)),"Response",IF(ISNUMBER(SEARCH("Interaction",D3683)),"Interaction",IF(ISNUMBER(SEARCH("System",D3683)),"System","")))))</f>
        <v>Response</v>
      </c>
      <c r="H3683" s="7" t="str">
        <f>IF(G3683="Utterance", IF(ISNUMBER(SEARCH("Unrecognized",D3683)), "Unrecognized", IF(ISNUMBER(SEARCH("Mismatched",D3683)), "Mismatched", IF(ISNUMBER(SEARCH("False Positive",D3683)), "False Positive", "Irrelevant"))), "")</f>
        <v/>
      </c>
      <c r="J3683" s="7" t="s">
        <v>3743</v>
      </c>
      <c r="K3683" s="7" t="s">
        <v>3356</v>
      </c>
      <c r="L3683" s="9">
        <v>44996</v>
      </c>
      <c r="M3683" s="13">
        <v>0.5466550925925926</v>
      </c>
      <c r="N3683" s="14">
        <v>513003214084152</v>
      </c>
      <c r="O3683" s="7">
        <f>IF(LEN(TRIM($A3683))=0,0,LEN($A3683)-LEN(SUBSTITUTE($A3683," ",""))+1)</f>
        <v>1</v>
      </c>
      <c r="P3683">
        <f t="shared" si="57"/>
        <v>201</v>
      </c>
    </row>
    <row r="3684" spans="1:16" ht="64" x14ac:dyDescent="0.2">
      <c r="A3684" s="8" t="s">
        <v>327</v>
      </c>
      <c r="C3684" s="7" t="s">
        <v>4</v>
      </c>
      <c r="K3684" s="7" t="s">
        <v>3356</v>
      </c>
      <c r="L3684" s="9">
        <v>44996</v>
      </c>
      <c r="M3684" s="13">
        <v>0.5466550925925926</v>
      </c>
      <c r="N3684" s="14">
        <v>513003214084152</v>
      </c>
      <c r="P3684" t="str">
        <f t="shared" si="57"/>
        <v/>
      </c>
    </row>
    <row r="3685" spans="1:16" ht="16" x14ac:dyDescent="0.2">
      <c r="A3685" s="8" t="s">
        <v>2855</v>
      </c>
      <c r="C3685" s="7" t="s">
        <v>2</v>
      </c>
      <c r="D3685" s="7" t="s">
        <v>3389</v>
      </c>
      <c r="E3685" s="7" t="str">
        <f>IF(OR(D3685="", D3685="___"),"", LEFT(D3685,FIND(" &gt;",D3685)-1))</f>
        <v>Success</v>
      </c>
      <c r="F3685" s="7" t="str">
        <f>IF(OR(E3685="Success",E3685="Qualified Success"),"Current",IF(E3685="Failure",IF(RIGHT(D3685,6)="Future","Future",IF(RIGHT(D3685,10)="Irrelevant","Irrelevant","Current")),""))</f>
        <v>Current</v>
      </c>
      <c r="G3685" s="7" t="str">
        <f>IF(OR(ISBLANK(D3685),D3685="Unclassifiable &gt;"),"",IF(ISNUMBER(SEARCH("Utterance",D3685)),"Utterance",IF(ISNUMBER(SEARCH("Response",D3685)),"Response",IF(ISNUMBER(SEARCH("Interaction",D3685)),"Interaction",IF(ISNUMBER(SEARCH("System",D3685)),"System","")))))</f>
        <v/>
      </c>
      <c r="H3685" s="7" t="str">
        <f>IF(G3685="Utterance", IF(ISNUMBER(SEARCH("Unrecognized",D3685)), "Unrecognized", IF(ISNUMBER(SEARCH("Mismatched",D3685)), "Mismatched", IF(ISNUMBER(SEARCH("False Positive",D3685)), "False Positive", "Irrelevant"))), "")</f>
        <v/>
      </c>
      <c r="J3685" s="7" t="s">
        <v>3755</v>
      </c>
      <c r="K3685" s="7" t="s">
        <v>3356</v>
      </c>
      <c r="L3685" s="9">
        <v>44996</v>
      </c>
      <c r="M3685" s="13">
        <v>0.55511574074074077</v>
      </c>
      <c r="N3685" s="14">
        <v>202000330622927</v>
      </c>
      <c r="O3685" s="7">
        <f>IF(LEN(TRIM($A3685))=0,0,LEN($A3685)-LEN(SUBSTITUTE($A3685," ",""))+1)</f>
        <v>4</v>
      </c>
      <c r="P3685">
        <f t="shared" si="57"/>
        <v>3411</v>
      </c>
    </row>
    <row r="3686" spans="1:16" ht="48" x14ac:dyDescent="0.2">
      <c r="A3686" s="8" t="s">
        <v>400</v>
      </c>
      <c r="C3686" s="7" t="s">
        <v>4</v>
      </c>
      <c r="K3686" s="7" t="s">
        <v>3356</v>
      </c>
      <c r="L3686" s="9">
        <v>44996</v>
      </c>
      <c r="M3686" s="13">
        <v>0.55511574074074077</v>
      </c>
      <c r="N3686" s="14">
        <v>202000330622927</v>
      </c>
      <c r="P3686" t="str">
        <f t="shared" si="57"/>
        <v/>
      </c>
    </row>
    <row r="3687" spans="1:16" ht="16" x14ac:dyDescent="0.2">
      <c r="A3687" s="8" t="s">
        <v>2856</v>
      </c>
      <c r="C3687" s="7" t="s">
        <v>2</v>
      </c>
      <c r="D3687" s="7" t="s">
        <v>3389</v>
      </c>
      <c r="E3687" s="7" t="str">
        <f>IF(OR(D3687="", D3687="___"),"", LEFT(D3687,FIND(" &gt;",D3687)-1))</f>
        <v>Success</v>
      </c>
      <c r="F3687" s="7" t="str">
        <f>IF(OR(E3687="Success",E3687="Qualified Success"),"Current",IF(E3687="Failure",IF(RIGHT(D3687,6)="Future","Future",IF(RIGHT(D3687,10)="Irrelevant","Irrelevant","Current")),""))</f>
        <v>Current</v>
      </c>
      <c r="G3687" s="7" t="str">
        <f>IF(OR(ISBLANK(D3687),D3687="Unclassifiable &gt;"),"",IF(ISNUMBER(SEARCH("Utterance",D3687)),"Utterance",IF(ISNUMBER(SEARCH("Response",D3687)),"Response",IF(ISNUMBER(SEARCH("Interaction",D3687)),"Interaction",IF(ISNUMBER(SEARCH("System",D3687)),"System","")))))</f>
        <v/>
      </c>
      <c r="H3687" s="7" t="str">
        <f>IF(G3687="Utterance", IF(ISNUMBER(SEARCH("Unrecognized",D3687)), "Unrecognized", IF(ISNUMBER(SEARCH("Mismatched",D3687)), "Mismatched", IF(ISNUMBER(SEARCH("False Positive",D3687)), "False Positive", "Irrelevant"))), "")</f>
        <v/>
      </c>
      <c r="J3687" s="7" t="s">
        <v>213</v>
      </c>
      <c r="K3687" s="7" t="s">
        <v>3356</v>
      </c>
      <c r="L3687" s="9">
        <v>44996</v>
      </c>
      <c r="M3687" s="13">
        <v>0.55532407407407403</v>
      </c>
      <c r="N3687" s="14">
        <v>202000330622927</v>
      </c>
      <c r="O3687" s="7">
        <f>IF(LEN(TRIM($A3687))=0,0,LEN($A3687)-LEN(SUBSTITUTE($A3687," ",""))+1)</f>
        <v>3</v>
      </c>
      <c r="P3687">
        <f t="shared" si="57"/>
        <v>3411</v>
      </c>
    </row>
    <row r="3688" spans="1:16" ht="288" x14ac:dyDescent="0.2">
      <c r="A3688" s="8" t="s">
        <v>1901</v>
      </c>
      <c r="C3688" s="7" t="s">
        <v>4</v>
      </c>
      <c r="K3688" s="7" t="s">
        <v>3356</v>
      </c>
      <c r="L3688" s="9">
        <v>44996</v>
      </c>
      <c r="M3688" s="13">
        <v>0.55532407407407403</v>
      </c>
      <c r="N3688" s="14">
        <v>202000330622927</v>
      </c>
      <c r="P3688" t="str">
        <f t="shared" si="57"/>
        <v/>
      </c>
    </row>
    <row r="3689" spans="1:16" ht="16" x14ac:dyDescent="0.2">
      <c r="A3689" s="8" t="s">
        <v>399</v>
      </c>
      <c r="C3689" s="7" t="s">
        <v>2</v>
      </c>
      <c r="D3689" s="7" t="s">
        <v>3411</v>
      </c>
      <c r="E3689" s="7" t="str">
        <f>IF(OR(D3689="", D3689="___"),"", LEFT(D3689,FIND(" &gt;",D3689)-1))</f>
        <v>Qualified Success</v>
      </c>
      <c r="F3689" s="7" t="str">
        <f>IF(OR(E3689="Success",E3689="Qualified Success"),"Current",IF(E3689="Failure",IF(RIGHT(D3689,6)="Future","Future",IF(RIGHT(D3689,10)="Irrelevant","Irrelevant","Current")),""))</f>
        <v>Current</v>
      </c>
      <c r="G3689" s="7" t="str">
        <f>IF(OR(ISBLANK(D3689),D3689="Unclassifiable &gt;"),"",IF(ISNUMBER(SEARCH("Utterance",D3689)),"Utterance",IF(ISNUMBER(SEARCH("Response",D3689)),"Response",IF(ISNUMBER(SEARCH("Interaction",D3689)),"Interaction",IF(ISNUMBER(SEARCH("System",D3689)),"System","")))))</f>
        <v>Response</v>
      </c>
      <c r="H3689" s="7" t="str">
        <f>IF(G3689="Utterance", IF(ISNUMBER(SEARCH("Unrecognized",D3689)), "Unrecognized", IF(ISNUMBER(SEARCH("Mismatched",D3689)), "Mismatched", IF(ISNUMBER(SEARCH("False Positive",D3689)), "False Positive", "Irrelevant"))), "")</f>
        <v/>
      </c>
      <c r="J3689" s="7" t="s">
        <v>3745</v>
      </c>
      <c r="K3689" s="7" t="s">
        <v>3356</v>
      </c>
      <c r="L3689" s="9">
        <v>44996</v>
      </c>
      <c r="M3689" s="13">
        <v>0.55539351851851848</v>
      </c>
      <c r="N3689" s="14">
        <v>202000330622927</v>
      </c>
      <c r="O3689" s="7">
        <f>IF(LEN(TRIM($A3689))=0,0,LEN($A3689)-LEN(SUBSTITUTE($A3689," ",""))+1)</f>
        <v>2</v>
      </c>
      <c r="P3689">
        <f t="shared" si="57"/>
        <v>201</v>
      </c>
    </row>
    <row r="3690" spans="1:16" ht="48" x14ac:dyDescent="0.2">
      <c r="A3690" s="8" t="s">
        <v>400</v>
      </c>
      <c r="C3690" s="7" t="s">
        <v>4</v>
      </c>
      <c r="K3690" s="7" t="s">
        <v>3356</v>
      </c>
      <c r="L3690" s="9">
        <v>44996</v>
      </c>
      <c r="M3690" s="13">
        <v>0.55539351851851848</v>
      </c>
      <c r="N3690" s="14">
        <v>202000330622927</v>
      </c>
      <c r="P3690" t="str">
        <f t="shared" si="57"/>
        <v/>
      </c>
    </row>
    <row r="3691" spans="1:16" ht="16" x14ac:dyDescent="0.2">
      <c r="A3691" s="8" t="s">
        <v>2857</v>
      </c>
      <c r="C3691" s="7" t="s">
        <v>2</v>
      </c>
      <c r="D3691" s="7" t="s">
        <v>3391</v>
      </c>
      <c r="E3691" s="7" t="str">
        <f>IF(OR(D3691="", D3691="___"),"", LEFT(D3691,FIND(" &gt;",D3691)-1))</f>
        <v>Failure</v>
      </c>
      <c r="F3691" s="7" t="str">
        <f>IF(OR(E3691="Success",E3691="Qualified Success"),"Current",IF(E3691="Failure",IF(RIGHT(D3691,6)="Future","Future",IF(RIGHT(D3691,10)="Irrelevant","Irrelevant","Current")),""))</f>
        <v>Current</v>
      </c>
      <c r="G3691" s="7" t="str">
        <f>IF(OR(ISBLANK(D3691),D3691="Unclassifiable &gt;"),"",IF(ISNUMBER(SEARCH("Utterance",D3691)),"Utterance",IF(ISNUMBER(SEARCH("Response",D3691)),"Response",IF(ISNUMBER(SEARCH("Interaction",D3691)),"Interaction",IF(ISNUMBER(SEARCH("System",D3691)),"System","")))))</f>
        <v>Utterance</v>
      </c>
      <c r="H3691" s="7" t="str">
        <f>IF(G3691="Utterance", IF(ISNUMBER(SEARCH("Unrecognized",D3691)), "Unrecognized", IF(ISNUMBER(SEARCH("Mismatched",D3691)), "Mismatched", IF(ISNUMBER(SEARCH("False Positive",D3691)), "False Positive", "Irrelevant"))), "")</f>
        <v>Mismatched</v>
      </c>
      <c r="J3691" s="7" t="s">
        <v>3755</v>
      </c>
      <c r="K3691" s="7" t="s">
        <v>3356</v>
      </c>
      <c r="L3691" s="9">
        <v>44996</v>
      </c>
      <c r="M3691" s="13">
        <v>0.55604166666666666</v>
      </c>
      <c r="N3691" s="14">
        <v>202000330622927</v>
      </c>
      <c r="O3691" s="7">
        <f>IF(LEN(TRIM($A3691))=0,0,LEN($A3691)-LEN(SUBSTITUTE($A3691," ",""))+1)</f>
        <v>2</v>
      </c>
      <c r="P3691">
        <f t="shared" si="57"/>
        <v>705</v>
      </c>
    </row>
    <row r="3692" spans="1:16" ht="80" x14ac:dyDescent="0.2">
      <c r="A3692" s="8" t="s">
        <v>350</v>
      </c>
      <c r="C3692" s="7" t="s">
        <v>4</v>
      </c>
      <c r="K3692" s="7" t="s">
        <v>3356</v>
      </c>
      <c r="L3692" s="9">
        <v>44996</v>
      </c>
      <c r="M3692" s="13">
        <v>0.55604166666666666</v>
      </c>
      <c r="N3692" s="14">
        <v>202000330622927</v>
      </c>
      <c r="P3692" t="str">
        <f t="shared" si="57"/>
        <v/>
      </c>
    </row>
    <row r="3693" spans="1:16" ht="16" x14ac:dyDescent="0.2">
      <c r="A3693" s="8" t="s">
        <v>2858</v>
      </c>
      <c r="C3693" s="7" t="s">
        <v>2</v>
      </c>
      <c r="D3693" s="7" t="s">
        <v>3411</v>
      </c>
      <c r="E3693" s="7" t="str">
        <f>IF(OR(D3693="", D3693="___"),"", LEFT(D3693,FIND(" &gt;",D3693)-1))</f>
        <v>Qualified Success</v>
      </c>
      <c r="F3693" s="7" t="str">
        <f>IF(OR(E3693="Success",E3693="Qualified Success"),"Current",IF(E3693="Failure",IF(RIGHT(D3693,6)="Future","Future",IF(RIGHT(D3693,10)="Irrelevant","Irrelevant","Current")),""))</f>
        <v>Current</v>
      </c>
      <c r="G3693" s="7" t="str">
        <f>IF(OR(ISBLANK(D3693),D3693="Unclassifiable &gt;"),"",IF(ISNUMBER(SEARCH("Utterance",D3693)),"Utterance",IF(ISNUMBER(SEARCH("Response",D3693)),"Response",IF(ISNUMBER(SEARCH("Interaction",D3693)),"Interaction",IF(ISNUMBER(SEARCH("System",D3693)),"System","")))))</f>
        <v>Response</v>
      </c>
      <c r="H3693" s="7" t="str">
        <f>IF(G3693="Utterance", IF(ISNUMBER(SEARCH("Unrecognized",D3693)), "Unrecognized", IF(ISNUMBER(SEARCH("Mismatched",D3693)), "Mismatched", IF(ISNUMBER(SEARCH("False Positive",D3693)), "False Positive", "Irrelevant"))), "")</f>
        <v/>
      </c>
      <c r="J3693" s="7" t="s">
        <v>3755</v>
      </c>
      <c r="K3693" s="7" t="s">
        <v>3356</v>
      </c>
      <c r="L3693" s="9">
        <v>44996</v>
      </c>
      <c r="M3693" s="13">
        <v>0.55620370370370364</v>
      </c>
      <c r="N3693" s="14">
        <v>202000330622927</v>
      </c>
      <c r="O3693" s="7">
        <f>IF(LEN(TRIM($A3693))=0,0,LEN($A3693)-LEN(SUBSTITUTE($A3693," ",""))+1)</f>
        <v>4</v>
      </c>
      <c r="P3693">
        <f t="shared" si="57"/>
        <v>201</v>
      </c>
    </row>
    <row r="3694" spans="1:16" ht="48" x14ac:dyDescent="0.2">
      <c r="A3694" s="8" t="s">
        <v>400</v>
      </c>
      <c r="C3694" s="7" t="s">
        <v>4</v>
      </c>
      <c r="K3694" s="7" t="s">
        <v>3356</v>
      </c>
      <c r="L3694" s="9">
        <v>44996</v>
      </c>
      <c r="M3694" s="13">
        <v>0.55620370370370364</v>
      </c>
      <c r="N3694" s="14">
        <v>202000330622927</v>
      </c>
      <c r="P3694" t="str">
        <f t="shared" si="57"/>
        <v/>
      </c>
    </row>
    <row r="3695" spans="1:16" ht="16" x14ac:dyDescent="0.2">
      <c r="A3695" s="8" t="s">
        <v>158</v>
      </c>
      <c r="C3695" s="7" t="s">
        <v>2</v>
      </c>
      <c r="D3695" s="7" t="s">
        <v>3389</v>
      </c>
      <c r="E3695" s="7" t="str">
        <f>IF(OR(D3695="", D3695="___"),"", LEFT(D3695,FIND(" &gt;",D3695)-1))</f>
        <v>Success</v>
      </c>
      <c r="F3695" s="7" t="str">
        <f>IF(OR(E3695="Success",E3695="Qualified Success"),"Current",IF(E3695="Failure",IF(RIGHT(D3695,6)="Future","Future",IF(RIGHT(D3695,10)="Irrelevant","Irrelevant","Current")),""))</f>
        <v>Current</v>
      </c>
      <c r="G3695" s="7" t="str">
        <f>IF(OR(ISBLANK(D3695),D3695="Unclassifiable &gt;"),"",IF(ISNUMBER(SEARCH("Utterance",D3695)),"Utterance",IF(ISNUMBER(SEARCH("Response",D3695)),"Response",IF(ISNUMBER(SEARCH("Interaction",D3695)),"Interaction",IF(ISNUMBER(SEARCH("System",D3695)),"System","")))))</f>
        <v/>
      </c>
      <c r="H3695" s="7" t="str">
        <f>IF(G3695="Utterance", IF(ISNUMBER(SEARCH("Unrecognized",D3695)), "Unrecognized", IF(ISNUMBER(SEARCH("Mismatched",D3695)), "Mismatched", IF(ISNUMBER(SEARCH("False Positive",D3695)), "False Positive", "Irrelevant"))), "")</f>
        <v/>
      </c>
      <c r="J3695" s="7" t="s">
        <v>3744</v>
      </c>
      <c r="K3695" s="7" t="s">
        <v>3356</v>
      </c>
      <c r="L3695" s="9">
        <v>44996</v>
      </c>
      <c r="M3695" s="13">
        <v>0.55692129629629628</v>
      </c>
      <c r="N3695" s="14">
        <v>513002272499159</v>
      </c>
      <c r="O3695" s="7">
        <f>IF(LEN(TRIM($A3695))=0,0,LEN($A3695)-LEN(SUBSTITUTE($A3695," ",""))+1)</f>
        <v>4</v>
      </c>
      <c r="P3695">
        <f t="shared" si="57"/>
        <v>3411</v>
      </c>
    </row>
    <row r="3696" spans="1:16" ht="128" x14ac:dyDescent="0.2">
      <c r="A3696" s="8" t="s">
        <v>1839</v>
      </c>
      <c r="C3696" s="7" t="s">
        <v>4</v>
      </c>
      <c r="K3696" s="7" t="s">
        <v>3356</v>
      </c>
      <c r="L3696" s="9">
        <v>44996</v>
      </c>
      <c r="M3696" s="13">
        <v>0.55693287037037031</v>
      </c>
      <c r="N3696" s="14">
        <v>513002272499159</v>
      </c>
      <c r="P3696" t="str">
        <f t="shared" si="57"/>
        <v/>
      </c>
    </row>
    <row r="3697" spans="1:16" ht="16" x14ac:dyDescent="0.2">
      <c r="A3697" s="8" t="s">
        <v>259</v>
      </c>
      <c r="B3697" s="7" t="s">
        <v>3487</v>
      </c>
      <c r="C3697" s="7" t="s">
        <v>2</v>
      </c>
      <c r="D3697" s="7" t="s">
        <v>3389</v>
      </c>
      <c r="E3697" s="7" t="str">
        <f>IF(OR(D3697="", D3697="___"),"", LEFT(D3697,FIND(" &gt;",D3697)-1))</f>
        <v>Success</v>
      </c>
      <c r="F3697" s="7" t="str">
        <f>IF(OR(E3697="Success",E3697="Qualified Success"),"Current",IF(E3697="Failure",IF(RIGHT(D3697,6)="Future","Future",IF(RIGHT(D3697,10)="Irrelevant","Irrelevant","Current")),""))</f>
        <v>Current</v>
      </c>
      <c r="G3697" s="7" t="str">
        <f>IF(OR(ISBLANK(D3697),D3697="Unclassifiable &gt;"),"",IF(ISNUMBER(SEARCH("Utterance",D3697)),"Utterance",IF(ISNUMBER(SEARCH("Response",D3697)),"Response",IF(ISNUMBER(SEARCH("Interaction",D3697)),"Interaction",IF(ISNUMBER(SEARCH("System",D3697)),"System","")))))</f>
        <v/>
      </c>
      <c r="H3697" s="7" t="str">
        <f>IF(G3697="Utterance", IF(ISNUMBER(SEARCH("Unrecognized",D3697)), "Unrecognized", IF(ISNUMBER(SEARCH("Mismatched",D3697)), "Mismatched", IF(ISNUMBER(SEARCH("False Positive",D3697)), "False Positive", "Irrelevant"))), "")</f>
        <v/>
      </c>
      <c r="J3697" s="7" t="s">
        <v>3743</v>
      </c>
      <c r="K3697" s="7" t="s">
        <v>3356</v>
      </c>
      <c r="L3697" s="9">
        <v>44996</v>
      </c>
      <c r="M3697" s="13">
        <v>0.55716435185185187</v>
      </c>
      <c r="N3697" s="14">
        <v>202000723061369</v>
      </c>
      <c r="O3697" s="7">
        <f>IF(LEN(TRIM($A3697))=0,0,LEN($A3697)-LEN(SUBSTITUTE($A3697," ",""))+1)</f>
        <v>4</v>
      </c>
      <c r="P3697">
        <f t="shared" si="57"/>
        <v>3411</v>
      </c>
    </row>
    <row r="3698" spans="1:16" ht="224" x14ac:dyDescent="0.2">
      <c r="A3698" s="8" t="s">
        <v>3595</v>
      </c>
      <c r="C3698" s="7" t="s">
        <v>4</v>
      </c>
      <c r="K3698" s="7" t="s">
        <v>3356</v>
      </c>
      <c r="L3698" s="9">
        <v>44996</v>
      </c>
      <c r="M3698" s="13">
        <v>0.5574189814814815</v>
      </c>
      <c r="N3698" s="14">
        <v>202000723061369</v>
      </c>
      <c r="P3698" t="str">
        <f t="shared" si="57"/>
        <v/>
      </c>
    </row>
    <row r="3699" spans="1:16" ht="16" x14ac:dyDescent="0.2">
      <c r="A3699" s="8" t="s">
        <v>223</v>
      </c>
      <c r="B3699" s="7" t="s">
        <v>3487</v>
      </c>
      <c r="C3699" s="7" t="s">
        <v>2</v>
      </c>
      <c r="D3699" s="7" t="s">
        <v>3389</v>
      </c>
      <c r="E3699" s="7" t="str">
        <f>IF(OR(D3699="", D3699="___"),"", LEFT(D3699,FIND(" &gt;",D3699)-1))</f>
        <v>Success</v>
      </c>
      <c r="F3699" s="7" t="str">
        <f>IF(OR(E3699="Success",E3699="Qualified Success"),"Current",IF(E3699="Failure",IF(RIGHT(D3699,6)="Future","Future",IF(RIGHT(D3699,10)="Irrelevant","Irrelevant","Current")),""))</f>
        <v>Current</v>
      </c>
      <c r="G3699" s="7" t="str">
        <f>IF(OR(ISBLANK(D3699),D3699="Unclassifiable &gt;"),"",IF(ISNUMBER(SEARCH("Utterance",D3699)),"Utterance",IF(ISNUMBER(SEARCH("Response",D3699)),"Response",IF(ISNUMBER(SEARCH("Interaction",D3699)),"Interaction",IF(ISNUMBER(SEARCH("System",D3699)),"System","")))))</f>
        <v/>
      </c>
      <c r="H3699" s="7" t="str">
        <f>IF(G3699="Utterance", IF(ISNUMBER(SEARCH("Unrecognized",D3699)), "Unrecognized", IF(ISNUMBER(SEARCH("Mismatched",D3699)), "Mismatched", IF(ISNUMBER(SEARCH("False Positive",D3699)), "False Positive", "Irrelevant"))), "")</f>
        <v/>
      </c>
      <c r="J3699" s="7" t="s">
        <v>3744</v>
      </c>
      <c r="K3699" s="7" t="s">
        <v>3356</v>
      </c>
      <c r="L3699" s="9">
        <v>44996</v>
      </c>
      <c r="M3699" s="13">
        <v>0.5583217592592592</v>
      </c>
      <c r="N3699" s="14">
        <v>202000627325623</v>
      </c>
      <c r="O3699" s="7">
        <f>IF(LEN(TRIM($A3699))=0,0,LEN($A3699)-LEN(SUBSTITUTE($A3699," ",""))+1)</f>
        <v>3</v>
      </c>
      <c r="P3699">
        <f t="shared" si="57"/>
        <v>3411</v>
      </c>
    </row>
    <row r="3700" spans="1:16" ht="128" x14ac:dyDescent="0.2">
      <c r="A3700" s="8" t="s">
        <v>1839</v>
      </c>
      <c r="C3700" s="7" t="s">
        <v>4</v>
      </c>
      <c r="K3700" s="7" t="s">
        <v>3356</v>
      </c>
      <c r="L3700" s="9">
        <v>44996</v>
      </c>
      <c r="M3700" s="13">
        <v>0.5583217592592592</v>
      </c>
      <c r="N3700" s="14">
        <v>202000627325623</v>
      </c>
      <c r="P3700" t="str">
        <f t="shared" si="57"/>
        <v/>
      </c>
    </row>
    <row r="3701" spans="1:16" ht="16" x14ac:dyDescent="0.2">
      <c r="A3701" s="8" t="s">
        <v>260</v>
      </c>
      <c r="C3701" s="7" t="s">
        <v>2</v>
      </c>
      <c r="D3701" s="7" t="s">
        <v>3389</v>
      </c>
      <c r="E3701" s="7" t="str">
        <f>IF(OR(D3701="", D3701="___"),"", LEFT(D3701,FIND(" &gt;",D3701)-1))</f>
        <v>Success</v>
      </c>
      <c r="F3701" s="7" t="str">
        <f>IF(OR(E3701="Success",E3701="Qualified Success"),"Current",IF(E3701="Failure",IF(RIGHT(D3701,6)="Future","Future",IF(RIGHT(D3701,10)="Irrelevant","Irrelevant","Current")),""))</f>
        <v>Current</v>
      </c>
      <c r="G3701" s="7" t="str">
        <f>IF(OR(ISBLANK(D3701),D3701="Unclassifiable &gt;"),"",IF(ISNUMBER(SEARCH("Utterance",D3701)),"Utterance",IF(ISNUMBER(SEARCH("Response",D3701)),"Response",IF(ISNUMBER(SEARCH("Interaction",D3701)),"Interaction",IF(ISNUMBER(SEARCH("System",D3701)),"System","")))))</f>
        <v/>
      </c>
      <c r="H3701" s="7" t="str">
        <f>IF(G3701="Utterance", IF(ISNUMBER(SEARCH("Unrecognized",D3701)), "Unrecognized", IF(ISNUMBER(SEARCH("Mismatched",D3701)), "Mismatched", IF(ISNUMBER(SEARCH("False Positive",D3701)), "False Positive", "Irrelevant"))), "")</f>
        <v/>
      </c>
      <c r="J3701" s="7" t="s">
        <v>3743</v>
      </c>
      <c r="K3701" s="7" t="s">
        <v>3356</v>
      </c>
      <c r="L3701" s="9">
        <v>44996</v>
      </c>
      <c r="M3701" s="13">
        <v>0.56049768518518517</v>
      </c>
      <c r="N3701" s="14">
        <v>202000723061369</v>
      </c>
      <c r="O3701" s="7">
        <f>IF(LEN(TRIM($A3701))=0,0,LEN($A3701)-LEN(SUBSTITUTE($A3701," ",""))+1)</f>
        <v>6</v>
      </c>
      <c r="P3701">
        <f t="shared" si="57"/>
        <v>3411</v>
      </c>
    </row>
    <row r="3702" spans="1:16" ht="48" x14ac:dyDescent="0.2">
      <c r="A3702" s="8" t="s">
        <v>261</v>
      </c>
      <c r="C3702" s="7" t="s">
        <v>4</v>
      </c>
      <c r="K3702" s="7" t="s">
        <v>3356</v>
      </c>
      <c r="L3702" s="9">
        <v>44996</v>
      </c>
      <c r="M3702" s="13">
        <v>0.56049768518518517</v>
      </c>
      <c r="N3702" s="14">
        <v>202000723061369</v>
      </c>
      <c r="P3702" t="str">
        <f t="shared" si="57"/>
        <v/>
      </c>
    </row>
    <row r="3703" spans="1:16" x14ac:dyDescent="0.2">
      <c r="A3703" s="10">
        <v>45047</v>
      </c>
      <c r="C3703" s="7" t="s">
        <v>2</v>
      </c>
      <c r="D3703" s="7" t="s">
        <v>3389</v>
      </c>
      <c r="E3703" s="7" t="str">
        <f>IF(OR(D3703="", D3703="___"),"", LEFT(D3703,FIND(" &gt;",D3703)-1))</f>
        <v>Success</v>
      </c>
      <c r="F3703" s="7" t="str">
        <f>IF(OR(E3703="Success",E3703="Qualified Success"),"Current",IF(E3703="Failure",IF(RIGHT(D3703,6)="Future","Future",IF(RIGHT(D3703,10)="Irrelevant","Irrelevant","Current")),""))</f>
        <v>Current</v>
      </c>
      <c r="G3703" s="7" t="str">
        <f>IF(OR(ISBLANK(D3703),D3703="Unclassifiable &gt;"),"",IF(ISNUMBER(SEARCH("Utterance",D3703)),"Utterance",IF(ISNUMBER(SEARCH("Response",D3703)),"Response",IF(ISNUMBER(SEARCH("Interaction",D3703)),"Interaction",IF(ISNUMBER(SEARCH("System",D3703)),"System","")))))</f>
        <v/>
      </c>
      <c r="H3703" s="7" t="str">
        <f>IF(G3703="Utterance", IF(ISNUMBER(SEARCH("Unrecognized",D3703)), "Unrecognized", IF(ISNUMBER(SEARCH("Mismatched",D3703)), "Mismatched", IF(ISNUMBER(SEARCH("False Positive",D3703)), "False Positive", "Irrelevant"))), "")</f>
        <v/>
      </c>
      <c r="J3703" s="7" t="s">
        <v>3743</v>
      </c>
      <c r="K3703" s="7" t="s">
        <v>3356</v>
      </c>
      <c r="L3703" s="9">
        <v>44996</v>
      </c>
      <c r="M3703" s="13">
        <v>0.56068287037037035</v>
      </c>
      <c r="N3703" s="14">
        <v>202000723061369</v>
      </c>
      <c r="O3703" s="7">
        <f>IF(LEN(TRIM($A3703))=0,0,LEN($A3703)-LEN(SUBSTITUTE($A3703," ",""))+1)</f>
        <v>1</v>
      </c>
      <c r="P3703">
        <f t="shared" si="57"/>
        <v>3411</v>
      </c>
    </row>
    <row r="3704" spans="1:16" ht="224" x14ac:dyDescent="0.2">
      <c r="A3704" s="8" t="s">
        <v>2981</v>
      </c>
      <c r="C3704" s="7" t="s">
        <v>4</v>
      </c>
      <c r="K3704" s="7" t="s">
        <v>3356</v>
      </c>
      <c r="L3704" s="9">
        <v>44996</v>
      </c>
      <c r="M3704" s="13">
        <v>0.5606944444444445</v>
      </c>
      <c r="N3704" s="14">
        <v>202000723061369</v>
      </c>
      <c r="P3704" t="str">
        <f t="shared" si="57"/>
        <v/>
      </c>
    </row>
    <row r="3705" spans="1:16" ht="16" x14ac:dyDescent="0.2">
      <c r="A3705" s="8" t="s">
        <v>158</v>
      </c>
      <c r="C3705" s="7" t="s">
        <v>2</v>
      </c>
      <c r="D3705" s="7" t="s">
        <v>3389</v>
      </c>
      <c r="E3705" s="7" t="str">
        <f>IF(OR(D3705="", D3705="___"),"", LEFT(D3705,FIND(" &gt;",D3705)-1))</f>
        <v>Success</v>
      </c>
      <c r="F3705" s="7" t="str">
        <f>IF(OR(E3705="Success",E3705="Qualified Success"),"Current",IF(E3705="Failure",IF(RIGHT(D3705,6)="Future","Future",IF(RIGHT(D3705,10)="Irrelevant","Irrelevant","Current")),""))</f>
        <v>Current</v>
      </c>
      <c r="G3705" s="7" t="str">
        <f>IF(OR(ISBLANK(D3705),D3705="Unclassifiable &gt;"),"",IF(ISNUMBER(SEARCH("Utterance",D3705)),"Utterance",IF(ISNUMBER(SEARCH("Response",D3705)),"Response",IF(ISNUMBER(SEARCH("Interaction",D3705)),"Interaction",IF(ISNUMBER(SEARCH("System",D3705)),"System","")))))</f>
        <v/>
      </c>
      <c r="H3705" s="7" t="str">
        <f>IF(G3705="Utterance", IF(ISNUMBER(SEARCH("Unrecognized",D3705)), "Unrecognized", IF(ISNUMBER(SEARCH("Mismatched",D3705)), "Mismatched", IF(ISNUMBER(SEARCH("False Positive",D3705)), "False Positive", "Irrelevant"))), "")</f>
        <v/>
      </c>
      <c r="J3705" s="7" t="s">
        <v>3744</v>
      </c>
      <c r="K3705" s="7" t="s">
        <v>3356</v>
      </c>
      <c r="L3705" s="9">
        <v>44996</v>
      </c>
      <c r="M3705" s="13">
        <v>0.56097222222222221</v>
      </c>
      <c r="N3705" s="14">
        <v>202000478423750</v>
      </c>
      <c r="O3705" s="7">
        <f>IF(LEN(TRIM($A3705))=0,0,LEN($A3705)-LEN(SUBSTITUTE($A3705," ",""))+1)</f>
        <v>4</v>
      </c>
      <c r="P3705">
        <f t="shared" si="57"/>
        <v>3411</v>
      </c>
    </row>
    <row r="3706" spans="1:16" ht="128" x14ac:dyDescent="0.2">
      <c r="A3706" s="8" t="s">
        <v>1839</v>
      </c>
      <c r="C3706" s="7" t="s">
        <v>4</v>
      </c>
      <c r="K3706" s="7" t="s">
        <v>3356</v>
      </c>
      <c r="L3706" s="9">
        <v>44996</v>
      </c>
      <c r="M3706" s="13">
        <v>0.56097222222222221</v>
      </c>
      <c r="N3706" s="14">
        <v>202000478423750</v>
      </c>
      <c r="P3706" t="str">
        <f t="shared" si="57"/>
        <v/>
      </c>
    </row>
    <row r="3707" spans="1:16" ht="16" x14ac:dyDescent="0.2">
      <c r="A3707" s="8" t="s">
        <v>2982</v>
      </c>
      <c r="C3707" s="7" t="s">
        <v>2</v>
      </c>
      <c r="D3707" s="7" t="s">
        <v>3405</v>
      </c>
      <c r="E3707" s="7" t="str">
        <f>IF(OR(D3707="", D3707="___"),"", LEFT(D3707,FIND(" &gt;",D3707)-1))</f>
        <v>Failure</v>
      </c>
      <c r="F3707" s="7" t="str">
        <f>IF(OR(E3707="Success",E3707="Qualified Success"),"Current",IF(E3707="Failure",IF(RIGHT(D3707,6)="Future","Future",IF(RIGHT(D3707,10)="Irrelevant","Irrelevant","Current")),""))</f>
        <v>Current</v>
      </c>
      <c r="G3707" s="7" t="str">
        <f>IF(OR(ISBLANK(D3707),D3707="Unclassifiable &gt;"),"",IF(ISNUMBER(SEARCH("Utterance",D3707)),"Utterance",IF(ISNUMBER(SEARCH("Response",D3707)),"Response",IF(ISNUMBER(SEARCH("Interaction",D3707)),"Interaction",IF(ISNUMBER(SEARCH("System",D3707)),"System","")))))</f>
        <v>System</v>
      </c>
      <c r="H3707" s="7" t="str">
        <f>IF(G3707="Utterance", IF(ISNUMBER(SEARCH("Unrecognized",D3707)), "Unrecognized", IF(ISNUMBER(SEARCH("Mismatched",D3707)), "Mismatched", IF(ISNUMBER(SEARCH("False Positive",D3707)), "False Positive", "Irrelevant"))), "")</f>
        <v/>
      </c>
      <c r="I3707" s="7" t="s">
        <v>152</v>
      </c>
      <c r="J3707" s="7" t="s">
        <v>3741</v>
      </c>
      <c r="K3707" s="7" t="s">
        <v>3356</v>
      </c>
      <c r="L3707" s="9">
        <v>44996</v>
      </c>
      <c r="M3707" s="13">
        <v>0.5614351851851852</v>
      </c>
      <c r="N3707" s="14">
        <v>202000723061369</v>
      </c>
      <c r="O3707" s="7">
        <f>IF(LEN(TRIM($A3707))=0,0,LEN($A3707)-LEN(SUBSTITUTE($A3707," ",""))+1)</f>
        <v>5</v>
      </c>
      <c r="P3707">
        <f t="shared" si="57"/>
        <v>168</v>
      </c>
    </row>
    <row r="3708" spans="1:16" ht="16" x14ac:dyDescent="0.2">
      <c r="A3708" s="8" t="s">
        <v>2982</v>
      </c>
      <c r="C3708" s="7" t="s">
        <v>2</v>
      </c>
      <c r="D3708" s="7" t="s">
        <v>3389</v>
      </c>
      <c r="E3708" s="7" t="str">
        <f>IF(OR(D3708="", D3708="___"),"", LEFT(D3708,FIND(" &gt;",D3708)-1))</f>
        <v>Success</v>
      </c>
      <c r="F3708" s="7" t="str">
        <f>IF(OR(E3708="Success",E3708="Qualified Success"),"Current",IF(E3708="Failure",IF(RIGHT(D3708,6)="Future","Future",IF(RIGHT(D3708,10)="Irrelevant","Irrelevant","Current")),""))</f>
        <v>Current</v>
      </c>
      <c r="G3708" s="7" t="str">
        <f>IF(OR(ISBLANK(D3708),D3708="Unclassifiable &gt;"),"",IF(ISNUMBER(SEARCH("Utterance",D3708)),"Utterance",IF(ISNUMBER(SEARCH("Response",D3708)),"Response",IF(ISNUMBER(SEARCH("Interaction",D3708)),"Interaction",IF(ISNUMBER(SEARCH("System",D3708)),"System","")))))</f>
        <v/>
      </c>
      <c r="H3708" s="7" t="str">
        <f>IF(G3708="Utterance", IF(ISNUMBER(SEARCH("Unrecognized",D3708)), "Unrecognized", IF(ISNUMBER(SEARCH("Mismatched",D3708)), "Mismatched", IF(ISNUMBER(SEARCH("False Positive",D3708)), "False Positive", "Irrelevant"))), "")</f>
        <v/>
      </c>
      <c r="J3708" s="7" t="s">
        <v>3741</v>
      </c>
      <c r="K3708" s="7" t="s">
        <v>3356</v>
      </c>
      <c r="L3708" s="9">
        <v>44996</v>
      </c>
      <c r="M3708" s="13">
        <v>0.5614351851851852</v>
      </c>
      <c r="N3708" s="14">
        <v>202000723061369</v>
      </c>
      <c r="O3708" s="7">
        <f>IF(LEN(TRIM($A3708))=0,0,LEN($A3708)-LEN(SUBSTITUTE($A3708," ",""))+1)</f>
        <v>5</v>
      </c>
      <c r="P3708">
        <f t="shared" si="57"/>
        <v>3411</v>
      </c>
    </row>
    <row r="3709" spans="1:16" ht="16" x14ac:dyDescent="0.2">
      <c r="A3709" s="8" t="s">
        <v>152</v>
      </c>
      <c r="C3709" s="7" t="s">
        <v>4</v>
      </c>
      <c r="K3709" s="7" t="s">
        <v>3356</v>
      </c>
      <c r="L3709" s="9">
        <v>44996</v>
      </c>
      <c r="M3709" s="13">
        <v>0.5614351851851852</v>
      </c>
      <c r="N3709" s="14">
        <v>202000723061369</v>
      </c>
      <c r="P3709" t="str">
        <f t="shared" si="57"/>
        <v/>
      </c>
    </row>
    <row r="3710" spans="1:16" ht="112" x14ac:dyDescent="0.2">
      <c r="A3710" s="8" t="s">
        <v>304</v>
      </c>
      <c r="C3710" s="7" t="s">
        <v>4</v>
      </c>
      <c r="K3710" s="7" t="s">
        <v>3356</v>
      </c>
      <c r="L3710" s="9">
        <v>44996</v>
      </c>
      <c r="M3710" s="13">
        <v>0.5614351851851852</v>
      </c>
      <c r="N3710" s="14">
        <v>202000723061369</v>
      </c>
      <c r="P3710" t="str">
        <f t="shared" si="57"/>
        <v/>
      </c>
    </row>
    <row r="3711" spans="1:16" ht="16" x14ac:dyDescent="0.2">
      <c r="A3711" s="8" t="s">
        <v>2983</v>
      </c>
      <c r="C3711" s="7" t="s">
        <v>2</v>
      </c>
      <c r="D3711" s="7" t="s">
        <v>3389</v>
      </c>
      <c r="E3711" s="7" t="str">
        <f>IF(OR(D3711="", D3711="___"),"", LEFT(D3711,FIND(" &gt;",D3711)-1))</f>
        <v>Success</v>
      </c>
      <c r="F3711" s="7" t="str">
        <f>IF(OR(E3711="Success",E3711="Qualified Success"),"Current",IF(E3711="Failure",IF(RIGHT(D3711,6)="Future","Future",IF(RIGHT(D3711,10)="Irrelevant","Irrelevant","Current")),""))</f>
        <v>Current</v>
      </c>
      <c r="G3711" s="7" t="str">
        <f>IF(OR(ISBLANK(D3711),D3711="Unclassifiable &gt;"),"",IF(ISNUMBER(SEARCH("Utterance",D3711)),"Utterance",IF(ISNUMBER(SEARCH("Response",D3711)),"Response",IF(ISNUMBER(SEARCH("Interaction",D3711)),"Interaction",IF(ISNUMBER(SEARCH("System",D3711)),"System","")))))</f>
        <v/>
      </c>
      <c r="H3711" s="7" t="str">
        <f>IF(G3711="Utterance", IF(ISNUMBER(SEARCH("Unrecognized",D3711)), "Unrecognized", IF(ISNUMBER(SEARCH("Mismatched",D3711)), "Mismatched", IF(ISNUMBER(SEARCH("False Positive",D3711)), "False Positive", "Irrelevant"))), "")</f>
        <v/>
      </c>
      <c r="J3711" s="7" t="s">
        <v>3741</v>
      </c>
      <c r="K3711" s="7" t="s">
        <v>3356</v>
      </c>
      <c r="L3711" s="9">
        <v>44996</v>
      </c>
      <c r="M3711" s="13">
        <v>0.56381944444444443</v>
      </c>
      <c r="N3711" s="14">
        <v>202000723061369</v>
      </c>
      <c r="O3711" s="7">
        <f>IF(LEN(TRIM($A3711))=0,0,LEN($A3711)-LEN(SUBSTITUTE($A3711," ",""))+1)</f>
        <v>4</v>
      </c>
      <c r="P3711">
        <f t="shared" si="57"/>
        <v>3411</v>
      </c>
    </row>
    <row r="3712" spans="1:16" ht="112" x14ac:dyDescent="0.2">
      <c r="A3712" s="8" t="s">
        <v>298</v>
      </c>
      <c r="C3712" s="7" t="s">
        <v>4</v>
      </c>
      <c r="K3712" s="7" t="s">
        <v>3356</v>
      </c>
      <c r="L3712" s="9">
        <v>44996</v>
      </c>
      <c r="M3712" s="13">
        <v>0.56381944444444443</v>
      </c>
      <c r="N3712" s="14">
        <v>202000723061369</v>
      </c>
      <c r="P3712" t="str">
        <f t="shared" si="57"/>
        <v/>
      </c>
    </row>
    <row r="3713" spans="1:16" ht="16" x14ac:dyDescent="0.2">
      <c r="A3713" s="8" t="s">
        <v>1980</v>
      </c>
      <c r="C3713" s="7" t="s">
        <v>2</v>
      </c>
      <c r="D3713" s="7" t="s">
        <v>3389</v>
      </c>
      <c r="E3713" s="7" t="str">
        <f>IF(OR(D3713="", D3713="___"),"", LEFT(D3713,FIND(" &gt;",D3713)-1))</f>
        <v>Success</v>
      </c>
      <c r="F3713" s="7" t="str">
        <f>IF(OR(E3713="Success",E3713="Qualified Success"),"Current",IF(E3713="Failure",IF(RIGHT(D3713,6)="Future","Future",IF(RIGHT(D3713,10)="Irrelevant","Irrelevant","Current")),""))</f>
        <v>Current</v>
      </c>
      <c r="G3713" s="7" t="str">
        <f>IF(OR(ISBLANK(D3713),D3713="Unclassifiable &gt;"),"",IF(ISNUMBER(SEARCH("Utterance",D3713)),"Utterance",IF(ISNUMBER(SEARCH("Response",D3713)),"Response",IF(ISNUMBER(SEARCH("Interaction",D3713)),"Interaction",IF(ISNUMBER(SEARCH("System",D3713)),"System","")))))</f>
        <v/>
      </c>
      <c r="H3713" s="7" t="str">
        <f>IF(G3713="Utterance", IF(ISNUMBER(SEARCH("Unrecognized",D3713)), "Unrecognized", IF(ISNUMBER(SEARCH("Mismatched",D3713)), "Mismatched", IF(ISNUMBER(SEARCH("False Positive",D3713)), "False Positive", "Irrelevant"))), "")</f>
        <v/>
      </c>
      <c r="J3713" s="7" t="s">
        <v>3752</v>
      </c>
      <c r="K3713" s="7" t="s">
        <v>3356</v>
      </c>
      <c r="L3713" s="9">
        <v>44996</v>
      </c>
      <c r="M3713" s="13">
        <v>0.58182870370370365</v>
      </c>
      <c r="N3713" s="14">
        <v>204440003490704</v>
      </c>
      <c r="O3713" s="7">
        <f>IF(LEN(TRIM($A3713))=0,0,LEN($A3713)-LEN(SUBSTITUTE($A3713," ",""))+1)</f>
        <v>3</v>
      </c>
      <c r="P3713">
        <f t="shared" si="57"/>
        <v>3411</v>
      </c>
    </row>
    <row r="3714" spans="1:16" ht="96" x14ac:dyDescent="0.2">
      <c r="A3714" s="8" t="s">
        <v>999</v>
      </c>
      <c r="C3714" s="7" t="s">
        <v>4</v>
      </c>
      <c r="K3714" s="7" t="s">
        <v>3356</v>
      </c>
      <c r="L3714" s="9">
        <v>44996</v>
      </c>
      <c r="M3714" s="13">
        <v>0.58182870370370365</v>
      </c>
      <c r="N3714" s="14">
        <v>204440003490704</v>
      </c>
      <c r="P3714" t="str">
        <f t="shared" si="57"/>
        <v/>
      </c>
    </row>
    <row r="3715" spans="1:16" ht="16" x14ac:dyDescent="0.2">
      <c r="A3715" s="8" t="s">
        <v>2593</v>
      </c>
      <c r="C3715" s="7" t="s">
        <v>2</v>
      </c>
      <c r="D3715" s="7" t="s">
        <v>3389</v>
      </c>
      <c r="E3715" s="7" t="str">
        <f>IF(OR(D3715="", D3715="___"),"", LEFT(D3715,FIND(" &gt;",D3715)-1))</f>
        <v>Success</v>
      </c>
      <c r="F3715" s="7" t="str">
        <f>IF(OR(E3715="Success",E3715="Qualified Success"),"Current",IF(E3715="Failure",IF(RIGHT(D3715,6)="Future","Future",IF(RIGHT(D3715,10)="Irrelevant","Irrelevant","Current")),""))</f>
        <v>Current</v>
      </c>
      <c r="G3715" s="7" t="str">
        <f>IF(OR(ISBLANK(D3715),D3715="Unclassifiable &gt;"),"",IF(ISNUMBER(SEARCH("Utterance",D3715)),"Utterance",IF(ISNUMBER(SEARCH("Response",D3715)),"Response",IF(ISNUMBER(SEARCH("Interaction",D3715)),"Interaction",IF(ISNUMBER(SEARCH("System",D3715)),"System","")))))</f>
        <v/>
      </c>
      <c r="H3715" s="7" t="str">
        <f>IF(G3715="Utterance", IF(ISNUMBER(SEARCH("Unrecognized",D3715)), "Unrecognized", IF(ISNUMBER(SEARCH("Mismatched",D3715)), "Mismatched", IF(ISNUMBER(SEARCH("False Positive",D3715)), "False Positive", "Irrelevant"))), "")</f>
        <v/>
      </c>
      <c r="J3715" s="7" t="s">
        <v>3432</v>
      </c>
      <c r="K3715" s="7" t="s">
        <v>3356</v>
      </c>
      <c r="L3715" s="9">
        <v>44996</v>
      </c>
      <c r="M3715" s="13">
        <v>0.58673611111111112</v>
      </c>
      <c r="N3715" s="14">
        <v>204440003511223</v>
      </c>
      <c r="O3715" s="7">
        <f>IF(LEN(TRIM($A3715))=0,0,LEN($A3715)-LEN(SUBSTITUTE($A3715," ",""))+1)</f>
        <v>22</v>
      </c>
      <c r="P3715">
        <f t="shared" ref="P3715:P3778" si="58">IF(D3715="", "", COUNTIF($D$1:$D$12000, D3715))</f>
        <v>3411</v>
      </c>
    </row>
    <row r="3716" spans="1:16" ht="176" x14ac:dyDescent="0.2">
      <c r="A3716" s="8" t="s">
        <v>1892</v>
      </c>
      <c r="C3716" s="7" t="s">
        <v>4</v>
      </c>
      <c r="K3716" s="7" t="s">
        <v>3356</v>
      </c>
      <c r="L3716" s="9">
        <v>44996</v>
      </c>
      <c r="M3716" s="13">
        <v>0.58674768518518516</v>
      </c>
      <c r="N3716" s="14">
        <v>204440003511223</v>
      </c>
      <c r="P3716" t="str">
        <f t="shared" si="58"/>
        <v/>
      </c>
    </row>
    <row r="3717" spans="1:16" ht="16" x14ac:dyDescent="0.2">
      <c r="A3717" s="8" t="s">
        <v>514</v>
      </c>
      <c r="B3717" s="7" t="s">
        <v>3487</v>
      </c>
      <c r="C3717" s="7" t="s">
        <v>2</v>
      </c>
      <c r="D3717" s="7" t="s">
        <v>3389</v>
      </c>
      <c r="E3717" s="7" t="str">
        <f>IF(OR(D3717="", D3717="___"),"", LEFT(D3717,FIND(" &gt;",D3717)-1))</f>
        <v>Success</v>
      </c>
      <c r="F3717" s="7" t="str">
        <f>IF(OR(E3717="Success",E3717="Qualified Success"),"Current",IF(E3717="Failure",IF(RIGHT(D3717,6)="Future","Future",IF(RIGHT(D3717,10)="Irrelevant","Irrelevant","Current")),""))</f>
        <v>Current</v>
      </c>
      <c r="G3717" s="7" t="str">
        <f>IF(OR(ISBLANK(D3717),D3717="Unclassifiable &gt;"),"",IF(ISNUMBER(SEARCH("Utterance",D3717)),"Utterance",IF(ISNUMBER(SEARCH("Response",D3717)),"Response",IF(ISNUMBER(SEARCH("Interaction",D3717)),"Interaction",IF(ISNUMBER(SEARCH("System",D3717)),"System","")))))</f>
        <v/>
      </c>
      <c r="H3717" s="7" t="str">
        <f>IF(G3717="Utterance", IF(ISNUMBER(SEARCH("Unrecognized",D3717)), "Unrecognized", IF(ISNUMBER(SEARCH("Mismatched",D3717)), "Mismatched", IF(ISNUMBER(SEARCH("False Positive",D3717)), "False Positive", "Irrelevant"))), "")</f>
        <v/>
      </c>
      <c r="J3717" s="7" t="s">
        <v>3439</v>
      </c>
      <c r="K3717" s="7" t="s">
        <v>3356</v>
      </c>
      <c r="L3717" s="9">
        <v>44996</v>
      </c>
      <c r="M3717" s="13">
        <v>0.595636574074074</v>
      </c>
      <c r="N3717" s="14">
        <v>513003168314691</v>
      </c>
      <c r="O3717" s="7">
        <f>IF(LEN(TRIM($A3717))=0,0,LEN($A3717)-LEN(SUBSTITUTE($A3717," ",""))+1)</f>
        <v>3</v>
      </c>
      <c r="P3717">
        <f t="shared" si="58"/>
        <v>3411</v>
      </c>
    </row>
    <row r="3718" spans="1:16" ht="64" x14ac:dyDescent="0.2">
      <c r="A3718" s="8" t="s">
        <v>1768</v>
      </c>
      <c r="C3718" s="7" t="s">
        <v>4</v>
      </c>
      <c r="K3718" s="7" t="s">
        <v>3356</v>
      </c>
      <c r="L3718" s="9">
        <v>44996</v>
      </c>
      <c r="M3718" s="13">
        <v>0.59590277777777778</v>
      </c>
      <c r="N3718" s="14">
        <v>513003168314691</v>
      </c>
      <c r="P3718" t="str">
        <f t="shared" si="58"/>
        <v/>
      </c>
    </row>
    <row r="3719" spans="1:16" ht="16" x14ac:dyDescent="0.2">
      <c r="A3719" s="8" t="s">
        <v>2231</v>
      </c>
      <c r="C3719" s="7" t="s">
        <v>2</v>
      </c>
      <c r="D3719" s="7" t="s">
        <v>3389</v>
      </c>
      <c r="E3719" s="7" t="str">
        <f>IF(OR(D3719="", D3719="___"),"", LEFT(D3719,FIND(" &gt;",D3719)-1))</f>
        <v>Success</v>
      </c>
      <c r="F3719" s="7" t="str">
        <f>IF(OR(E3719="Success",E3719="Qualified Success"),"Current",IF(E3719="Failure",IF(RIGHT(D3719,6)="Future","Future",IF(RIGHT(D3719,10)="Irrelevant","Irrelevant","Current")),""))</f>
        <v>Current</v>
      </c>
      <c r="G3719" s="7" t="str">
        <f>IF(OR(ISBLANK(D3719),D3719="Unclassifiable &gt;"),"",IF(ISNUMBER(SEARCH("Utterance",D3719)),"Utterance",IF(ISNUMBER(SEARCH("Response",D3719)),"Response",IF(ISNUMBER(SEARCH("Interaction",D3719)),"Interaction",IF(ISNUMBER(SEARCH("System",D3719)),"System","")))))</f>
        <v/>
      </c>
      <c r="H3719" s="7" t="str">
        <f>IF(G3719="Utterance", IF(ISNUMBER(SEARCH("Unrecognized",D3719)), "Unrecognized", IF(ISNUMBER(SEARCH("Mismatched",D3719)), "Mismatched", IF(ISNUMBER(SEARCH("False Positive",D3719)), "False Positive", "Irrelevant"))), "")</f>
        <v/>
      </c>
      <c r="J3719" s="7" t="s">
        <v>3741</v>
      </c>
      <c r="K3719" s="7" t="s">
        <v>3356</v>
      </c>
      <c r="L3719" s="9">
        <v>44996</v>
      </c>
      <c r="M3719" s="13">
        <v>0.60298611111111111</v>
      </c>
      <c r="N3719" s="14">
        <v>204440003498678</v>
      </c>
      <c r="O3719" s="7">
        <f>IF(LEN(TRIM($A3719))=0,0,LEN($A3719)-LEN(SUBSTITUTE($A3719," ",""))+1)</f>
        <v>3</v>
      </c>
      <c r="P3719">
        <f t="shared" si="58"/>
        <v>3411</v>
      </c>
    </row>
    <row r="3720" spans="1:16" ht="208" x14ac:dyDescent="0.2">
      <c r="A3720" s="8" t="s">
        <v>1256</v>
      </c>
      <c r="C3720" s="7" t="s">
        <v>4</v>
      </c>
      <c r="K3720" s="7" t="s">
        <v>3356</v>
      </c>
      <c r="L3720" s="9">
        <v>44996</v>
      </c>
      <c r="M3720" s="13">
        <v>0.60298611111111111</v>
      </c>
      <c r="N3720" s="14">
        <v>204440003498678</v>
      </c>
      <c r="P3720" t="str">
        <f t="shared" si="58"/>
        <v/>
      </c>
    </row>
    <row r="3721" spans="1:16" ht="16" x14ac:dyDescent="0.2">
      <c r="A3721" s="8" t="s">
        <v>115</v>
      </c>
      <c r="C3721" s="7" t="s">
        <v>2</v>
      </c>
      <c r="D3721" s="7" t="s">
        <v>3391</v>
      </c>
      <c r="E3721" s="7" t="str">
        <f>IF(OR(D3721="", D3721="___"),"", LEFT(D3721,FIND(" &gt;",D3721)-1))</f>
        <v>Failure</v>
      </c>
      <c r="F3721" s="7" t="str">
        <f>IF(OR(E3721="Success",E3721="Qualified Success"),"Current",IF(E3721="Failure",IF(RIGHT(D3721,6)="Future","Future",IF(RIGHT(D3721,10)="Irrelevant","Irrelevant","Current")),""))</f>
        <v>Current</v>
      </c>
      <c r="G3721" s="7" t="str">
        <f>IF(OR(ISBLANK(D3721),D3721="Unclassifiable &gt;"),"",IF(ISNUMBER(SEARCH("Utterance",D3721)),"Utterance",IF(ISNUMBER(SEARCH("Response",D3721)),"Response",IF(ISNUMBER(SEARCH("Interaction",D3721)),"Interaction",IF(ISNUMBER(SEARCH("System",D3721)),"System","")))))</f>
        <v>Utterance</v>
      </c>
      <c r="H3721" s="7" t="str">
        <f>IF(G3721="Utterance", IF(ISNUMBER(SEARCH("Unrecognized",D3721)), "Unrecognized", IF(ISNUMBER(SEARCH("Mismatched",D3721)), "Mismatched", IF(ISNUMBER(SEARCH("False Positive",D3721)), "False Positive", "Irrelevant"))), "")</f>
        <v>Mismatched</v>
      </c>
      <c r="J3721" s="7" t="s">
        <v>3755</v>
      </c>
      <c r="K3721" s="7" t="s">
        <v>3356</v>
      </c>
      <c r="L3721" s="9">
        <v>44996</v>
      </c>
      <c r="M3721" s="13">
        <v>0.60944444444444446</v>
      </c>
      <c r="N3721" s="14">
        <v>204440003501816</v>
      </c>
      <c r="O3721" s="7">
        <f>IF(LEN(TRIM($A3721))=0,0,LEN($A3721)-LEN(SUBSTITUTE($A3721," ",""))+1)</f>
        <v>1</v>
      </c>
      <c r="P3721">
        <f t="shared" si="58"/>
        <v>705</v>
      </c>
    </row>
    <row r="3722" spans="1:16" ht="112" x14ac:dyDescent="0.2">
      <c r="A3722" s="8" t="s">
        <v>296</v>
      </c>
      <c r="C3722" s="7" t="s">
        <v>4</v>
      </c>
      <c r="K3722" s="7" t="s">
        <v>3356</v>
      </c>
      <c r="L3722" s="9">
        <v>44996</v>
      </c>
      <c r="M3722" s="13">
        <v>0.60944444444444446</v>
      </c>
      <c r="N3722" s="14">
        <v>204440003501816</v>
      </c>
      <c r="P3722" t="str">
        <f t="shared" si="58"/>
        <v/>
      </c>
    </row>
    <row r="3723" spans="1:16" ht="16" x14ac:dyDescent="0.2">
      <c r="A3723" s="8" t="s">
        <v>2804</v>
      </c>
      <c r="C3723" s="7" t="s">
        <v>2</v>
      </c>
      <c r="D3723" s="7" t="s">
        <v>3389</v>
      </c>
      <c r="E3723" s="7" t="str">
        <f>IF(OR(D3723="", D3723="___"),"", LEFT(D3723,FIND(" &gt;",D3723)-1))</f>
        <v>Success</v>
      </c>
      <c r="F3723" s="7" t="str">
        <f>IF(OR(E3723="Success",E3723="Qualified Success"),"Current",IF(E3723="Failure",IF(RIGHT(D3723,6)="Future","Future",IF(RIGHT(D3723,10)="Irrelevant","Irrelevant","Current")),""))</f>
        <v>Current</v>
      </c>
      <c r="G3723" s="7" t="str">
        <f>IF(OR(ISBLANK(D3723),D3723="Unclassifiable &gt;"),"",IF(ISNUMBER(SEARCH("Utterance",D3723)),"Utterance",IF(ISNUMBER(SEARCH("Response",D3723)),"Response",IF(ISNUMBER(SEARCH("Interaction",D3723)),"Interaction",IF(ISNUMBER(SEARCH("System",D3723)),"System","")))))</f>
        <v/>
      </c>
      <c r="H3723" s="7" t="str">
        <f>IF(G3723="Utterance", IF(ISNUMBER(SEARCH("Unrecognized",D3723)), "Unrecognized", IF(ISNUMBER(SEARCH("Mismatched",D3723)), "Mismatched", IF(ISNUMBER(SEARCH("False Positive",D3723)), "False Positive", "Irrelevant"))), "")</f>
        <v/>
      </c>
      <c r="J3723" s="7" t="s">
        <v>3755</v>
      </c>
      <c r="K3723" s="7" t="s">
        <v>3356</v>
      </c>
      <c r="L3723" s="9">
        <v>44996</v>
      </c>
      <c r="M3723" s="13">
        <v>0.60954861111111114</v>
      </c>
      <c r="N3723" s="14">
        <v>202000193900872</v>
      </c>
      <c r="O3723" s="7">
        <f>IF(LEN(TRIM($A3723))=0,0,LEN($A3723)-LEN(SUBSTITUTE($A3723," ",""))+1)</f>
        <v>6</v>
      </c>
      <c r="P3723">
        <f t="shared" si="58"/>
        <v>3411</v>
      </c>
    </row>
    <row r="3724" spans="1:16" ht="208" x14ac:dyDescent="0.2">
      <c r="A3724" s="8" t="s">
        <v>277</v>
      </c>
      <c r="C3724" s="7" t="s">
        <v>4</v>
      </c>
      <c r="K3724" s="7" t="s">
        <v>3356</v>
      </c>
      <c r="L3724" s="9">
        <v>44996</v>
      </c>
      <c r="M3724" s="13">
        <v>0.60954861111111114</v>
      </c>
      <c r="N3724" s="14">
        <v>202000193900872</v>
      </c>
      <c r="P3724" t="str">
        <f t="shared" si="58"/>
        <v/>
      </c>
    </row>
    <row r="3725" spans="1:16" ht="16" x14ac:dyDescent="0.2">
      <c r="A3725" s="8" t="s">
        <v>1770</v>
      </c>
      <c r="C3725" s="7" t="s">
        <v>2</v>
      </c>
      <c r="D3725" s="7" t="s">
        <v>3389</v>
      </c>
      <c r="E3725" s="7" t="str">
        <f>IF(OR(D3725="", D3725="___"),"", LEFT(D3725,FIND(" &gt;",D3725)-1))</f>
        <v>Success</v>
      </c>
      <c r="F3725" s="7" t="str">
        <f>IF(OR(E3725="Success",E3725="Qualified Success"),"Current",IF(E3725="Failure",IF(RIGHT(D3725,6)="Future","Future",IF(RIGHT(D3725,10)="Irrelevant","Irrelevant","Current")),""))</f>
        <v>Current</v>
      </c>
      <c r="G3725" s="7" t="str">
        <f>IF(OR(ISBLANK(D3725),D3725="Unclassifiable &gt;"),"",IF(ISNUMBER(SEARCH("Utterance",D3725)),"Utterance",IF(ISNUMBER(SEARCH("Response",D3725)),"Response",IF(ISNUMBER(SEARCH("Interaction",D3725)),"Interaction",IF(ISNUMBER(SEARCH("System",D3725)),"System","")))))</f>
        <v/>
      </c>
      <c r="H3725" s="7" t="str">
        <f>IF(G3725="Utterance", IF(ISNUMBER(SEARCH("Unrecognized",D3725)), "Unrecognized", IF(ISNUMBER(SEARCH("Mismatched",D3725)), "Mismatched", IF(ISNUMBER(SEARCH("False Positive",D3725)), "False Positive", "Irrelevant"))), "")</f>
        <v/>
      </c>
      <c r="J3725" s="7" t="s">
        <v>3755</v>
      </c>
      <c r="K3725" s="7" t="s">
        <v>3356</v>
      </c>
      <c r="L3725" s="9">
        <v>44996</v>
      </c>
      <c r="M3725" s="13">
        <v>0.60964120370370367</v>
      </c>
      <c r="N3725" s="14">
        <v>204440003501816</v>
      </c>
      <c r="O3725" s="7">
        <f>IF(LEN(TRIM($A3725))=0,0,LEN($A3725)-LEN(SUBSTITUTE($A3725," ",""))+1)</f>
        <v>6</v>
      </c>
      <c r="P3725">
        <f t="shared" si="58"/>
        <v>3411</v>
      </c>
    </row>
    <row r="3726" spans="1:16" ht="208" x14ac:dyDescent="0.2">
      <c r="A3726" s="8" t="s">
        <v>277</v>
      </c>
      <c r="C3726" s="7" t="s">
        <v>4</v>
      </c>
      <c r="K3726" s="7" t="s">
        <v>3356</v>
      </c>
      <c r="L3726" s="9">
        <v>44996</v>
      </c>
      <c r="M3726" s="13">
        <v>0.60964120370370367</v>
      </c>
      <c r="N3726" s="14">
        <v>204440003501816</v>
      </c>
      <c r="P3726" t="str">
        <f t="shared" si="58"/>
        <v/>
      </c>
    </row>
    <row r="3727" spans="1:16" ht="16" x14ac:dyDescent="0.2">
      <c r="A3727" s="8" t="s">
        <v>2847</v>
      </c>
      <c r="C3727" s="7" t="s">
        <v>2</v>
      </c>
      <c r="D3727" s="7" t="s">
        <v>3400</v>
      </c>
      <c r="E3727" s="7" t="str">
        <f>IF(OR(D3727="", D3727="___"),"", LEFT(D3727,FIND(" &gt;",D3727)-1))</f>
        <v>Failure</v>
      </c>
      <c r="F3727" s="7" t="str">
        <f>IF(OR(E3727="Success",E3727="Qualified Success"),"Current",IF(E3727="Failure",IF(RIGHT(D3727,6)="Future","Future",IF(RIGHT(D3727,10)="Irrelevant","Irrelevant","Current")),""))</f>
        <v>Current</v>
      </c>
      <c r="G3727" s="7" t="str">
        <f>IF(OR(ISBLANK(D3727),D3727="Unclassifiable &gt;"),"",IF(ISNUMBER(SEARCH("Utterance",D3727)),"Utterance",IF(ISNUMBER(SEARCH("Response",D3727)),"Response",IF(ISNUMBER(SEARCH("Interaction",D3727)),"Interaction",IF(ISNUMBER(SEARCH("System",D3727)),"System","")))))</f>
        <v>Interaction</v>
      </c>
      <c r="H3727" s="7" t="str">
        <f>IF(G3727="Utterance", IF(ISNUMBER(SEARCH("Unrecognized",D3727)), "Unrecognized", IF(ISNUMBER(SEARCH("Mismatched",D3727)), "Mismatched", IF(ISNUMBER(SEARCH("False Positive",D3727)), "False Positive", "Irrelevant"))), "")</f>
        <v/>
      </c>
      <c r="J3727" s="7" t="s">
        <v>3749</v>
      </c>
      <c r="K3727" s="7" t="s">
        <v>3356</v>
      </c>
      <c r="L3727" s="9">
        <v>44996</v>
      </c>
      <c r="M3727" s="13">
        <v>0.61366898148148141</v>
      </c>
      <c r="N3727" s="14">
        <v>202000330212396</v>
      </c>
      <c r="O3727" s="7">
        <f>IF(LEN(TRIM($A3727))=0,0,LEN($A3727)-LEN(SUBSTITUTE($A3727," ",""))+1)</f>
        <v>8</v>
      </c>
      <c r="P3727">
        <f t="shared" si="58"/>
        <v>412</v>
      </c>
    </row>
    <row r="3728" spans="1:16" ht="96" x14ac:dyDescent="0.2">
      <c r="A3728" s="8" t="s">
        <v>702</v>
      </c>
      <c r="C3728" s="7" t="s">
        <v>4</v>
      </c>
      <c r="K3728" s="7" t="s">
        <v>3356</v>
      </c>
      <c r="L3728" s="9">
        <v>44996</v>
      </c>
      <c r="M3728" s="13">
        <v>0.61392361111111116</v>
      </c>
      <c r="N3728" s="14">
        <v>202000330212396</v>
      </c>
      <c r="P3728" t="str">
        <f t="shared" si="58"/>
        <v/>
      </c>
    </row>
    <row r="3729" spans="1:16" ht="16" x14ac:dyDescent="0.2">
      <c r="A3729" s="8" t="s">
        <v>2488</v>
      </c>
      <c r="C3729" s="7" t="s">
        <v>2</v>
      </c>
      <c r="D3729" s="7" t="s">
        <v>3391</v>
      </c>
      <c r="E3729" s="7" t="str">
        <f>IF(OR(D3729="", D3729="___"),"", LEFT(D3729,FIND(" &gt;",D3729)-1))</f>
        <v>Failure</v>
      </c>
      <c r="F3729" s="7" t="str">
        <f>IF(OR(E3729="Success",E3729="Qualified Success"),"Current",IF(E3729="Failure",IF(RIGHT(D3729,6)="Future","Future",IF(RIGHT(D3729,10)="Irrelevant","Irrelevant","Current")),""))</f>
        <v>Current</v>
      </c>
      <c r="G3729" s="7" t="str">
        <f>IF(OR(ISBLANK(D3729),D3729="Unclassifiable &gt;"),"",IF(ISNUMBER(SEARCH("Utterance",D3729)),"Utterance",IF(ISNUMBER(SEARCH("Response",D3729)),"Response",IF(ISNUMBER(SEARCH("Interaction",D3729)),"Interaction",IF(ISNUMBER(SEARCH("System",D3729)),"System","")))))</f>
        <v>Utterance</v>
      </c>
      <c r="H3729" s="7" t="str">
        <f>IF(G3729="Utterance", IF(ISNUMBER(SEARCH("Unrecognized",D3729)), "Unrecognized", IF(ISNUMBER(SEARCH("Mismatched",D3729)), "Mismatched", IF(ISNUMBER(SEARCH("False Positive",D3729)), "False Positive", "Irrelevant"))), "")</f>
        <v>Mismatched</v>
      </c>
      <c r="J3729" s="7" t="s">
        <v>3758</v>
      </c>
      <c r="K3729" s="7" t="s">
        <v>3356</v>
      </c>
      <c r="L3729" s="9">
        <v>44996</v>
      </c>
      <c r="M3729" s="13">
        <v>0.61400462962962965</v>
      </c>
      <c r="N3729" s="14">
        <v>204440003508559</v>
      </c>
      <c r="O3729" s="7">
        <f>IF(LEN(TRIM($A3729))=0,0,LEN($A3729)-LEN(SUBSTITUTE($A3729," ",""))+1)</f>
        <v>2</v>
      </c>
      <c r="P3729">
        <f t="shared" si="58"/>
        <v>705</v>
      </c>
    </row>
    <row r="3730" spans="1:16" ht="112" x14ac:dyDescent="0.2">
      <c r="A3730" s="8" t="s">
        <v>2147</v>
      </c>
      <c r="C3730" s="7" t="s">
        <v>4</v>
      </c>
      <c r="K3730" s="7" t="s">
        <v>3356</v>
      </c>
      <c r="L3730" s="9">
        <v>44996</v>
      </c>
      <c r="M3730" s="13">
        <v>0.61400462962962965</v>
      </c>
      <c r="N3730" s="14">
        <v>204440003508559</v>
      </c>
      <c r="P3730" t="str">
        <f t="shared" si="58"/>
        <v/>
      </c>
    </row>
    <row r="3731" spans="1:16" ht="16" x14ac:dyDescent="0.2">
      <c r="A3731" s="8" t="s">
        <v>2805</v>
      </c>
      <c r="C3731" s="7" t="s">
        <v>2</v>
      </c>
      <c r="D3731" s="7" t="s">
        <v>3391</v>
      </c>
      <c r="E3731" s="7" t="str">
        <f>IF(OR(D3731="", D3731="___"),"", LEFT(D3731,FIND(" &gt;",D3731)-1))</f>
        <v>Failure</v>
      </c>
      <c r="F3731" s="7" t="str">
        <f>IF(OR(E3731="Success",E3731="Qualified Success"),"Current",IF(E3731="Failure",IF(RIGHT(D3731,6)="Future","Future",IF(RIGHT(D3731,10)="Irrelevant","Irrelevant","Current")),""))</f>
        <v>Current</v>
      </c>
      <c r="G3731" s="7" t="str">
        <f>IF(OR(ISBLANK(D3731),D3731="Unclassifiable &gt;"),"",IF(ISNUMBER(SEARCH("Utterance",D3731)),"Utterance",IF(ISNUMBER(SEARCH("Response",D3731)),"Response",IF(ISNUMBER(SEARCH("Interaction",D3731)),"Interaction",IF(ISNUMBER(SEARCH("System",D3731)),"System","")))))</f>
        <v>Utterance</v>
      </c>
      <c r="H3731" s="7" t="str">
        <f>IF(G3731="Utterance", IF(ISNUMBER(SEARCH("Unrecognized",D3731)), "Unrecognized", IF(ISNUMBER(SEARCH("Mismatched",D3731)), "Mismatched", IF(ISNUMBER(SEARCH("False Positive",D3731)), "False Positive", "Irrelevant"))), "")</f>
        <v>Mismatched</v>
      </c>
      <c r="J3731" s="7" t="s">
        <v>3750</v>
      </c>
      <c r="K3731" s="7" t="s">
        <v>3356</v>
      </c>
      <c r="L3731" s="9">
        <v>44996</v>
      </c>
      <c r="M3731" s="13">
        <v>0.61446759259259254</v>
      </c>
      <c r="N3731" s="14">
        <v>202000193900872</v>
      </c>
      <c r="O3731" s="7">
        <f>IF(LEN(TRIM($A3731))=0,0,LEN($A3731)-LEN(SUBSTITUTE($A3731," ",""))+1)</f>
        <v>9</v>
      </c>
      <c r="P3731">
        <f t="shared" si="58"/>
        <v>705</v>
      </c>
    </row>
    <row r="3732" spans="1:16" ht="96" x14ac:dyDescent="0.2">
      <c r="A3732" s="8" t="s">
        <v>1938</v>
      </c>
      <c r="C3732" s="7" t="s">
        <v>4</v>
      </c>
      <c r="K3732" s="7" t="s">
        <v>3356</v>
      </c>
      <c r="L3732" s="9">
        <v>44996</v>
      </c>
      <c r="M3732" s="13">
        <v>0.61446759259259254</v>
      </c>
      <c r="N3732" s="14">
        <v>202000193900872</v>
      </c>
      <c r="P3732" t="str">
        <f t="shared" si="58"/>
        <v/>
      </c>
    </row>
    <row r="3733" spans="1:16" ht="16" x14ac:dyDescent="0.2">
      <c r="A3733" s="8" t="s">
        <v>160</v>
      </c>
      <c r="C3733" s="7" t="s">
        <v>2</v>
      </c>
      <c r="D3733" s="7" t="s">
        <v>3389</v>
      </c>
      <c r="E3733" s="7" t="str">
        <f>IF(OR(D3733="", D3733="___"),"", LEFT(D3733,FIND(" &gt;",D3733)-1))</f>
        <v>Success</v>
      </c>
      <c r="F3733" s="7" t="str">
        <f>IF(OR(E3733="Success",E3733="Qualified Success"),"Current",IF(E3733="Failure",IF(RIGHT(D3733,6)="Future","Future",IF(RIGHT(D3733,10)="Irrelevant","Irrelevant","Current")),""))</f>
        <v>Current</v>
      </c>
      <c r="G3733" s="7" t="str">
        <f>IF(OR(ISBLANK(D3733),D3733="Unclassifiable &gt;"),"",IF(ISNUMBER(SEARCH("Utterance",D3733)),"Utterance",IF(ISNUMBER(SEARCH("Response",D3733)),"Response",IF(ISNUMBER(SEARCH("Interaction",D3733)),"Interaction",IF(ISNUMBER(SEARCH("System",D3733)),"System","")))))</f>
        <v/>
      </c>
      <c r="H3733" s="7" t="str">
        <f>IF(G3733="Utterance", IF(ISNUMBER(SEARCH("Unrecognized",D3733)), "Unrecognized", IF(ISNUMBER(SEARCH("Mismatched",D3733)), "Mismatched", IF(ISNUMBER(SEARCH("False Positive",D3733)), "False Positive", "Irrelevant"))), "")</f>
        <v/>
      </c>
      <c r="J3733" s="7" t="s">
        <v>3744</v>
      </c>
      <c r="K3733" s="7" t="s">
        <v>3356</v>
      </c>
      <c r="L3733" s="9">
        <v>44996</v>
      </c>
      <c r="M3733" s="13">
        <v>0.61479166666666674</v>
      </c>
      <c r="N3733" s="14">
        <v>204440003539848</v>
      </c>
      <c r="O3733" s="7">
        <f>IF(LEN(TRIM($A3733))=0,0,LEN($A3733)-LEN(SUBSTITUTE($A3733," ",""))+1)</f>
        <v>2</v>
      </c>
      <c r="P3733">
        <f t="shared" si="58"/>
        <v>3411</v>
      </c>
    </row>
    <row r="3734" spans="1:16" ht="128" x14ac:dyDescent="0.2">
      <c r="A3734" s="8" t="s">
        <v>1839</v>
      </c>
      <c r="C3734" s="7" t="s">
        <v>4</v>
      </c>
      <c r="K3734" s="7" t="s">
        <v>3356</v>
      </c>
      <c r="L3734" s="9">
        <v>44996</v>
      </c>
      <c r="M3734" s="13">
        <v>0.61479166666666674</v>
      </c>
      <c r="N3734" s="14">
        <v>204440003539848</v>
      </c>
      <c r="P3734" t="str">
        <f t="shared" si="58"/>
        <v/>
      </c>
    </row>
    <row r="3735" spans="1:16" ht="16" x14ac:dyDescent="0.2">
      <c r="A3735" s="8" t="s">
        <v>2845</v>
      </c>
      <c r="C3735" s="7" t="s">
        <v>2</v>
      </c>
      <c r="D3735" s="7" t="s">
        <v>3400</v>
      </c>
      <c r="E3735" s="7" t="str">
        <f>IF(OR(D3735="", D3735="___"),"", LEFT(D3735,FIND(" &gt;",D3735)-1))</f>
        <v>Failure</v>
      </c>
      <c r="F3735" s="7" t="str">
        <f>IF(OR(E3735="Success",E3735="Qualified Success"),"Current",IF(E3735="Failure",IF(RIGHT(D3735,6)="Future","Future",IF(RIGHT(D3735,10)="Irrelevant","Irrelevant","Current")),""))</f>
        <v>Current</v>
      </c>
      <c r="G3735" s="7" t="str">
        <f>IF(OR(ISBLANK(D3735),D3735="Unclassifiable &gt;"),"",IF(ISNUMBER(SEARCH("Utterance",D3735)),"Utterance",IF(ISNUMBER(SEARCH("Response",D3735)),"Response",IF(ISNUMBER(SEARCH("Interaction",D3735)),"Interaction",IF(ISNUMBER(SEARCH("System",D3735)),"System","")))))</f>
        <v>Interaction</v>
      </c>
      <c r="H3735" s="7" t="str">
        <f>IF(G3735="Utterance", IF(ISNUMBER(SEARCH("Unrecognized",D3735)), "Unrecognized", IF(ISNUMBER(SEARCH("Mismatched",D3735)), "Mismatched", IF(ISNUMBER(SEARCH("False Positive",D3735)), "False Positive", "Irrelevant"))), "")</f>
        <v/>
      </c>
      <c r="J3735" s="7" t="s">
        <v>3441</v>
      </c>
      <c r="K3735" s="7" t="s">
        <v>3356</v>
      </c>
      <c r="L3735" s="9">
        <v>44996</v>
      </c>
      <c r="M3735" s="13">
        <v>0.61626157407407411</v>
      </c>
      <c r="N3735" s="14">
        <v>202000330212396</v>
      </c>
      <c r="O3735" s="7">
        <f>IF(LEN(TRIM($A3735))=0,0,LEN($A3735)-LEN(SUBSTITUTE($A3735," ",""))+1)</f>
        <v>9</v>
      </c>
      <c r="P3735">
        <f t="shared" si="58"/>
        <v>412</v>
      </c>
    </row>
    <row r="3736" spans="1:16" ht="272" x14ac:dyDescent="0.2">
      <c r="A3736" s="8" t="s">
        <v>2096</v>
      </c>
      <c r="C3736" s="7" t="s">
        <v>4</v>
      </c>
      <c r="K3736" s="7" t="s">
        <v>3356</v>
      </c>
      <c r="L3736" s="9">
        <v>44996</v>
      </c>
      <c r="M3736" s="13">
        <v>0.61626157407407411</v>
      </c>
      <c r="N3736" s="14">
        <v>202000330212396</v>
      </c>
      <c r="P3736" t="str">
        <f t="shared" si="58"/>
        <v/>
      </c>
    </row>
    <row r="3737" spans="1:16" ht="16" x14ac:dyDescent="0.2">
      <c r="A3737" s="8" t="s">
        <v>302</v>
      </c>
      <c r="B3737" s="7" t="s">
        <v>3487</v>
      </c>
      <c r="C3737" s="7" t="s">
        <v>2</v>
      </c>
      <c r="D3737" s="7" t="s">
        <v>3389</v>
      </c>
      <c r="E3737" s="7" t="str">
        <f>IF(OR(D3737="", D3737="___"),"", LEFT(D3737,FIND(" &gt;",D3737)-1))</f>
        <v>Success</v>
      </c>
      <c r="F3737" s="7" t="str">
        <f>IF(OR(E3737="Success",E3737="Qualified Success"),"Current",IF(E3737="Failure",IF(RIGHT(D3737,6)="Future","Future",IF(RIGHT(D3737,10)="Irrelevant","Irrelevant","Current")),""))</f>
        <v>Current</v>
      </c>
      <c r="G3737" s="7" t="str">
        <f>IF(OR(ISBLANK(D3737),D3737="Unclassifiable &gt;"),"",IF(ISNUMBER(SEARCH("Utterance",D3737)),"Utterance",IF(ISNUMBER(SEARCH("Response",D3737)),"Response",IF(ISNUMBER(SEARCH("Interaction",D3737)),"Interaction",IF(ISNUMBER(SEARCH("System",D3737)),"System","")))))</f>
        <v/>
      </c>
      <c r="H3737" s="7" t="str">
        <f>IF(G3737="Utterance", IF(ISNUMBER(SEARCH("Unrecognized",D3737)), "Unrecognized", IF(ISNUMBER(SEARCH("Mismatched",D3737)), "Mismatched", IF(ISNUMBER(SEARCH("False Positive",D3737)), "False Positive", "Irrelevant"))), "")</f>
        <v/>
      </c>
      <c r="J3737" s="7" t="s">
        <v>3428</v>
      </c>
      <c r="K3737" s="7" t="s">
        <v>3356</v>
      </c>
      <c r="L3737" s="9">
        <v>44996</v>
      </c>
      <c r="M3737" s="13">
        <v>0.61638888888888888</v>
      </c>
      <c r="N3737" s="14">
        <v>204440003489741</v>
      </c>
      <c r="O3737" s="7">
        <f>IF(LEN(TRIM($A3737))=0,0,LEN($A3737)-LEN(SUBSTITUTE($A3737," ",""))+1)</f>
        <v>3</v>
      </c>
      <c r="P3737">
        <f t="shared" si="58"/>
        <v>3411</v>
      </c>
    </row>
    <row r="3738" spans="1:16" ht="64" x14ac:dyDescent="0.2">
      <c r="A3738" s="8" t="s">
        <v>220</v>
      </c>
      <c r="C3738" s="7" t="s">
        <v>4</v>
      </c>
      <c r="K3738" s="7" t="s">
        <v>3356</v>
      </c>
      <c r="L3738" s="9">
        <v>44996</v>
      </c>
      <c r="M3738" s="13">
        <v>0.61638888888888888</v>
      </c>
      <c r="N3738" s="14">
        <v>204440003489741</v>
      </c>
      <c r="P3738" t="str">
        <f t="shared" si="58"/>
        <v/>
      </c>
    </row>
    <row r="3739" spans="1:16" ht="16" x14ac:dyDescent="0.2">
      <c r="A3739" s="8" t="s">
        <v>302</v>
      </c>
      <c r="B3739" s="7" t="s">
        <v>3487</v>
      </c>
      <c r="C3739" s="7" t="s">
        <v>2</v>
      </c>
      <c r="D3739" s="7" t="s">
        <v>3389</v>
      </c>
      <c r="E3739" s="7" t="str">
        <f>IF(OR(D3739="", D3739="___"),"", LEFT(D3739,FIND(" &gt;",D3739)-1))</f>
        <v>Success</v>
      </c>
      <c r="F3739" s="7" t="str">
        <f>IF(OR(E3739="Success",E3739="Qualified Success"),"Current",IF(E3739="Failure",IF(RIGHT(D3739,6)="Future","Future",IF(RIGHT(D3739,10)="Irrelevant","Irrelevant","Current")),""))</f>
        <v>Current</v>
      </c>
      <c r="G3739" s="7" t="str">
        <f>IF(OR(ISBLANK(D3739),D3739="Unclassifiable &gt;"),"",IF(ISNUMBER(SEARCH("Utterance",D3739)),"Utterance",IF(ISNUMBER(SEARCH("Response",D3739)),"Response",IF(ISNUMBER(SEARCH("Interaction",D3739)),"Interaction",IF(ISNUMBER(SEARCH("System",D3739)),"System","")))))</f>
        <v/>
      </c>
      <c r="H3739" s="7" t="str">
        <f>IF(G3739="Utterance", IF(ISNUMBER(SEARCH("Unrecognized",D3739)), "Unrecognized", IF(ISNUMBER(SEARCH("Mismatched",D3739)), "Mismatched", IF(ISNUMBER(SEARCH("False Positive",D3739)), "False Positive", "Irrelevant"))), "")</f>
        <v/>
      </c>
      <c r="J3739" s="7" t="s">
        <v>3428</v>
      </c>
      <c r="K3739" s="7" t="s">
        <v>3356</v>
      </c>
      <c r="L3739" s="9">
        <v>44996</v>
      </c>
      <c r="M3739" s="13">
        <v>0.61659722222222224</v>
      </c>
      <c r="N3739" s="14">
        <v>204440003489741</v>
      </c>
      <c r="O3739" s="7">
        <f>IF(LEN(TRIM($A3739))=0,0,LEN($A3739)-LEN(SUBSTITUTE($A3739," ",""))+1)</f>
        <v>3</v>
      </c>
      <c r="P3739">
        <f t="shared" si="58"/>
        <v>3411</v>
      </c>
    </row>
    <row r="3740" spans="1:16" ht="64" x14ac:dyDescent="0.2">
      <c r="A3740" s="8" t="s">
        <v>220</v>
      </c>
      <c r="C3740" s="7" t="s">
        <v>4</v>
      </c>
      <c r="K3740" s="7" t="s">
        <v>3356</v>
      </c>
      <c r="L3740" s="9">
        <v>44996</v>
      </c>
      <c r="M3740" s="13">
        <v>0.61659722222222224</v>
      </c>
      <c r="N3740" s="14">
        <v>204440003489741</v>
      </c>
      <c r="P3740" t="str">
        <f t="shared" si="58"/>
        <v/>
      </c>
    </row>
    <row r="3741" spans="1:16" ht="16" x14ac:dyDescent="0.2">
      <c r="A3741" s="8" t="s">
        <v>269</v>
      </c>
      <c r="B3741" s="7" t="s">
        <v>3487</v>
      </c>
      <c r="C3741" s="7" t="s">
        <v>2</v>
      </c>
      <c r="D3741" s="7" t="s">
        <v>3389</v>
      </c>
      <c r="E3741" s="7" t="str">
        <f>IF(OR(D3741="", D3741="___"),"", LEFT(D3741,FIND(" &gt;",D3741)-1))</f>
        <v>Success</v>
      </c>
      <c r="F3741" s="7" t="str">
        <f>IF(OR(E3741="Success",E3741="Qualified Success"),"Current",IF(E3741="Failure",IF(RIGHT(D3741,6)="Future","Future",IF(RIGHT(D3741,10)="Irrelevant","Irrelevant","Current")),""))</f>
        <v>Current</v>
      </c>
      <c r="G3741" s="7" t="str">
        <f>IF(OR(ISBLANK(D3741),D3741="Unclassifiable &gt;"),"",IF(ISNUMBER(SEARCH("Utterance",D3741)),"Utterance",IF(ISNUMBER(SEARCH("Response",D3741)),"Response",IF(ISNUMBER(SEARCH("Interaction",D3741)),"Interaction",IF(ISNUMBER(SEARCH("System",D3741)),"System","")))))</f>
        <v/>
      </c>
      <c r="H3741" s="7" t="str">
        <f>IF(G3741="Utterance", IF(ISNUMBER(SEARCH("Unrecognized",D3741)), "Unrecognized", IF(ISNUMBER(SEARCH("Mismatched",D3741)), "Mismatched", IF(ISNUMBER(SEARCH("False Positive",D3741)), "False Positive", "Irrelevant"))), "")</f>
        <v/>
      </c>
      <c r="J3741" s="7" t="s">
        <v>3428</v>
      </c>
      <c r="K3741" s="7" t="s">
        <v>3356</v>
      </c>
      <c r="L3741" s="9">
        <v>44996</v>
      </c>
      <c r="M3741" s="13">
        <v>0.61717592592592596</v>
      </c>
      <c r="N3741" s="14">
        <v>202000330212396</v>
      </c>
      <c r="O3741" s="7">
        <f>IF(LEN(TRIM($A3741))=0,0,LEN($A3741)-LEN(SUBSTITUTE($A3741," ",""))+1)</f>
        <v>3</v>
      </c>
      <c r="P3741">
        <f t="shared" si="58"/>
        <v>3411</v>
      </c>
    </row>
    <row r="3742" spans="1:16" ht="64" x14ac:dyDescent="0.2">
      <c r="A3742" s="8" t="s">
        <v>270</v>
      </c>
      <c r="C3742" s="7" t="s">
        <v>4</v>
      </c>
      <c r="K3742" s="7" t="s">
        <v>3356</v>
      </c>
      <c r="L3742" s="9">
        <v>44996</v>
      </c>
      <c r="M3742" s="13">
        <v>0.61717592592592596</v>
      </c>
      <c r="N3742" s="14">
        <v>202000330212396</v>
      </c>
      <c r="P3742" t="str">
        <f t="shared" si="58"/>
        <v/>
      </c>
    </row>
    <row r="3743" spans="1:16" ht="16" x14ac:dyDescent="0.2">
      <c r="A3743" s="8" t="s">
        <v>259</v>
      </c>
      <c r="B3743" s="7" t="s">
        <v>3487</v>
      </c>
      <c r="C3743" s="7" t="s">
        <v>2</v>
      </c>
      <c r="D3743" s="7" t="s">
        <v>3389</v>
      </c>
      <c r="E3743" s="7" t="str">
        <f>IF(OR(D3743="", D3743="___"),"", LEFT(D3743,FIND(" &gt;",D3743)-1))</f>
        <v>Success</v>
      </c>
      <c r="F3743" s="7" t="str">
        <f>IF(OR(E3743="Success",E3743="Qualified Success"),"Current",IF(E3743="Failure",IF(RIGHT(D3743,6)="Future","Future",IF(RIGHT(D3743,10)="Irrelevant","Irrelevant","Current")),""))</f>
        <v>Current</v>
      </c>
      <c r="G3743" s="7" t="str">
        <f>IF(OR(ISBLANK(D3743),D3743="Unclassifiable &gt;"),"",IF(ISNUMBER(SEARCH("Utterance",D3743)),"Utterance",IF(ISNUMBER(SEARCH("Response",D3743)),"Response",IF(ISNUMBER(SEARCH("Interaction",D3743)),"Interaction",IF(ISNUMBER(SEARCH("System",D3743)),"System","")))))</f>
        <v/>
      </c>
      <c r="H3743" s="7" t="str">
        <f>IF(G3743="Utterance", IF(ISNUMBER(SEARCH("Unrecognized",D3743)), "Unrecognized", IF(ISNUMBER(SEARCH("Mismatched",D3743)), "Mismatched", IF(ISNUMBER(SEARCH("False Positive",D3743)), "False Positive", "Irrelevant"))), "")</f>
        <v/>
      </c>
      <c r="J3743" s="7" t="s">
        <v>3743</v>
      </c>
      <c r="K3743" s="7" t="s">
        <v>3356</v>
      </c>
      <c r="L3743" s="9">
        <v>44996</v>
      </c>
      <c r="M3743" s="13">
        <v>0.61788194444444444</v>
      </c>
      <c r="N3743" s="14">
        <v>202000135609074</v>
      </c>
      <c r="O3743" s="7">
        <f>IF(LEN(TRIM($A3743))=0,0,LEN($A3743)-LEN(SUBSTITUTE($A3743," ",""))+1)</f>
        <v>4</v>
      </c>
      <c r="P3743">
        <f t="shared" si="58"/>
        <v>3411</v>
      </c>
    </row>
    <row r="3744" spans="1:16" ht="224" x14ac:dyDescent="0.2">
      <c r="A3744" s="8" t="s">
        <v>3598</v>
      </c>
      <c r="C3744" s="7" t="s">
        <v>4</v>
      </c>
      <c r="K3744" s="7" t="s">
        <v>3356</v>
      </c>
      <c r="L3744" s="9">
        <v>44996</v>
      </c>
      <c r="M3744" s="13">
        <v>0.61789351851851848</v>
      </c>
      <c r="N3744" s="14">
        <v>202000135609074</v>
      </c>
      <c r="P3744" t="str">
        <f t="shared" si="58"/>
        <v/>
      </c>
    </row>
    <row r="3745" spans="1:16" ht="16" x14ac:dyDescent="0.2">
      <c r="A3745" s="8" t="s">
        <v>1950</v>
      </c>
      <c r="C3745" s="7" t="s">
        <v>2</v>
      </c>
      <c r="D3745" s="7" t="s">
        <v>3389</v>
      </c>
      <c r="E3745" s="7" t="str">
        <f>IF(OR(D3745="", D3745="___"),"", LEFT(D3745,FIND(" &gt;",D3745)-1))</f>
        <v>Success</v>
      </c>
      <c r="F3745" s="7" t="str">
        <f>IF(OR(E3745="Success",E3745="Qualified Success"),"Current",IF(E3745="Failure",IF(RIGHT(D3745,6)="Future","Future",IF(RIGHT(D3745,10)="Irrelevant","Irrelevant","Current")),""))</f>
        <v>Current</v>
      </c>
      <c r="G3745" s="7" t="str">
        <f>IF(OR(ISBLANK(D3745),D3745="Unclassifiable &gt;"),"",IF(ISNUMBER(SEARCH("Utterance",D3745)),"Utterance",IF(ISNUMBER(SEARCH("Response",D3745)),"Response",IF(ISNUMBER(SEARCH("Interaction",D3745)),"Interaction",IF(ISNUMBER(SEARCH("System",D3745)),"System","")))))</f>
        <v/>
      </c>
      <c r="H3745" s="7" t="str">
        <f>IF(G3745="Utterance", IF(ISNUMBER(SEARCH("Unrecognized",D3745)), "Unrecognized", IF(ISNUMBER(SEARCH("Mismatched",D3745)), "Mismatched", IF(ISNUMBER(SEARCH("False Positive",D3745)), "False Positive", "Irrelevant"))), "")</f>
        <v/>
      </c>
      <c r="J3745" s="7" t="s">
        <v>3741</v>
      </c>
      <c r="K3745" s="7" t="s">
        <v>3356</v>
      </c>
      <c r="L3745" s="9">
        <v>44996</v>
      </c>
      <c r="M3745" s="13">
        <v>0.61807870370370377</v>
      </c>
      <c r="N3745" s="14">
        <v>204440003489124</v>
      </c>
      <c r="O3745" s="7">
        <f>IF(LEN(TRIM($A3745))=0,0,LEN($A3745)-LEN(SUBSTITUTE($A3745," ",""))+1)</f>
        <v>6</v>
      </c>
      <c r="P3745">
        <f t="shared" si="58"/>
        <v>3411</v>
      </c>
    </row>
    <row r="3746" spans="1:16" ht="208" x14ac:dyDescent="0.2">
      <c r="A3746" s="8" t="s">
        <v>1256</v>
      </c>
      <c r="C3746" s="7" t="s">
        <v>4</v>
      </c>
      <c r="K3746" s="7" t="s">
        <v>3356</v>
      </c>
      <c r="L3746" s="9">
        <v>44996</v>
      </c>
      <c r="M3746" s="13">
        <v>0.61807870370370377</v>
      </c>
      <c r="N3746" s="14">
        <v>204440003489124</v>
      </c>
      <c r="P3746" t="str">
        <f t="shared" si="58"/>
        <v/>
      </c>
    </row>
    <row r="3747" spans="1:16" ht="16" x14ac:dyDescent="0.2">
      <c r="A3747" s="8" t="s">
        <v>338</v>
      </c>
      <c r="C3747" s="7" t="s">
        <v>2</v>
      </c>
      <c r="D3747" s="7" t="s">
        <v>3405</v>
      </c>
      <c r="E3747" s="7" t="str">
        <f>IF(OR(D3747="", D3747="___"),"", LEFT(D3747,FIND(" &gt;",D3747)-1))</f>
        <v>Failure</v>
      </c>
      <c r="F3747" s="7" t="str">
        <f>IF(OR(E3747="Success",E3747="Qualified Success"),"Current",IF(E3747="Failure",IF(RIGHT(D3747,6)="Future","Future",IF(RIGHT(D3747,10)="Irrelevant","Irrelevant","Current")),""))</f>
        <v>Current</v>
      </c>
      <c r="G3747" s="7" t="str">
        <f>IF(OR(ISBLANK(D3747),D3747="Unclassifiable &gt;"),"",IF(ISNUMBER(SEARCH("Utterance",D3747)),"Utterance",IF(ISNUMBER(SEARCH("Response",D3747)),"Response",IF(ISNUMBER(SEARCH("Interaction",D3747)),"Interaction",IF(ISNUMBER(SEARCH("System",D3747)),"System","")))))</f>
        <v>System</v>
      </c>
      <c r="H3747" s="7" t="str">
        <f>IF(G3747="Utterance", IF(ISNUMBER(SEARCH("Unrecognized",D3747)), "Unrecognized", IF(ISNUMBER(SEARCH("Mismatched",D3747)), "Mismatched", IF(ISNUMBER(SEARCH("False Positive",D3747)), "False Positive", "Irrelevant"))), "")</f>
        <v/>
      </c>
      <c r="I3747" s="7" t="s">
        <v>152</v>
      </c>
      <c r="J3747" s="7" t="s">
        <v>3750</v>
      </c>
      <c r="K3747" s="7" t="s">
        <v>3356</v>
      </c>
      <c r="L3747" s="9">
        <v>44996</v>
      </c>
      <c r="M3747" s="13">
        <v>0.61982638888888886</v>
      </c>
      <c r="N3747" s="14">
        <v>204440003539848</v>
      </c>
      <c r="O3747" s="7">
        <f>IF(LEN(TRIM($A3747))=0,0,LEN($A3747)-LEN(SUBSTITUTE($A3747," ",""))+1)</f>
        <v>2</v>
      </c>
      <c r="P3747">
        <f t="shared" si="58"/>
        <v>168</v>
      </c>
    </row>
    <row r="3748" spans="1:16" ht="16" x14ac:dyDescent="0.2">
      <c r="A3748" s="8" t="s">
        <v>338</v>
      </c>
      <c r="C3748" s="7" t="s">
        <v>2</v>
      </c>
      <c r="D3748" s="7" t="s">
        <v>3391</v>
      </c>
      <c r="E3748" s="7" t="str">
        <f>IF(OR(D3748="", D3748="___"),"", LEFT(D3748,FIND(" &gt;",D3748)-1))</f>
        <v>Failure</v>
      </c>
      <c r="F3748" s="7" t="str">
        <f>IF(OR(E3748="Success",E3748="Qualified Success"),"Current",IF(E3748="Failure",IF(RIGHT(D3748,6)="Future","Future",IF(RIGHT(D3748,10)="Irrelevant","Irrelevant","Current")),""))</f>
        <v>Current</v>
      </c>
      <c r="G3748" s="7" t="str">
        <f>IF(OR(ISBLANK(D3748),D3748="Unclassifiable &gt;"),"",IF(ISNUMBER(SEARCH("Utterance",D3748)),"Utterance",IF(ISNUMBER(SEARCH("Response",D3748)),"Response",IF(ISNUMBER(SEARCH("Interaction",D3748)),"Interaction",IF(ISNUMBER(SEARCH("System",D3748)),"System","")))))</f>
        <v>Utterance</v>
      </c>
      <c r="H3748" s="7" t="str">
        <f>IF(G3748="Utterance", IF(ISNUMBER(SEARCH("Unrecognized",D3748)), "Unrecognized", IF(ISNUMBER(SEARCH("Mismatched",D3748)), "Mismatched", IF(ISNUMBER(SEARCH("False Positive",D3748)), "False Positive", "Irrelevant"))), "")</f>
        <v>Mismatched</v>
      </c>
      <c r="J3748" s="7" t="s">
        <v>3750</v>
      </c>
      <c r="K3748" s="7" t="s">
        <v>3356</v>
      </c>
      <c r="L3748" s="9">
        <v>44996</v>
      </c>
      <c r="M3748" s="13">
        <v>0.61982638888888886</v>
      </c>
      <c r="N3748" s="14">
        <v>204440003539848</v>
      </c>
      <c r="O3748" s="7">
        <f>IF(LEN(TRIM($A3748))=0,0,LEN($A3748)-LEN(SUBSTITUTE($A3748," ",""))+1)</f>
        <v>2</v>
      </c>
      <c r="P3748">
        <f t="shared" si="58"/>
        <v>705</v>
      </c>
    </row>
    <row r="3749" spans="1:16" ht="16" x14ac:dyDescent="0.2">
      <c r="A3749" s="8" t="s">
        <v>152</v>
      </c>
      <c r="C3749" s="7" t="s">
        <v>4</v>
      </c>
      <c r="K3749" s="7" t="s">
        <v>3356</v>
      </c>
      <c r="L3749" s="9">
        <v>44996</v>
      </c>
      <c r="M3749" s="13">
        <v>0.61982638888888886</v>
      </c>
      <c r="N3749" s="14">
        <v>204440003539848</v>
      </c>
      <c r="P3749" t="str">
        <f t="shared" si="58"/>
        <v/>
      </c>
    </row>
    <row r="3750" spans="1:16" ht="144" x14ac:dyDescent="0.2">
      <c r="A3750" s="8" t="s">
        <v>1910</v>
      </c>
      <c r="C3750" s="7" t="s">
        <v>4</v>
      </c>
      <c r="K3750" s="7" t="s">
        <v>3356</v>
      </c>
      <c r="L3750" s="9">
        <v>44996</v>
      </c>
      <c r="M3750" s="13">
        <v>0.61984953703703705</v>
      </c>
      <c r="N3750" s="14">
        <v>204440003539848</v>
      </c>
      <c r="P3750" t="str">
        <f t="shared" si="58"/>
        <v/>
      </c>
    </row>
    <row r="3751" spans="1:16" ht="16" x14ac:dyDescent="0.2">
      <c r="A3751" s="8" t="s">
        <v>198</v>
      </c>
      <c r="C3751" s="7" t="s">
        <v>2</v>
      </c>
      <c r="D3751" s="7" t="s">
        <v>3389</v>
      </c>
      <c r="E3751" s="7" t="str">
        <f>IF(OR(D3751="", D3751="___"),"", LEFT(D3751,FIND(" &gt;",D3751)-1))</f>
        <v>Success</v>
      </c>
      <c r="F3751" s="7" t="str">
        <f>IF(OR(E3751="Success",E3751="Qualified Success"),"Current",IF(E3751="Failure",IF(RIGHT(D3751,6)="Future","Future",IF(RIGHT(D3751,10)="Irrelevant","Irrelevant","Current")),""))</f>
        <v>Current</v>
      </c>
      <c r="G3751" s="7" t="str">
        <f>IF(OR(ISBLANK(D3751),D3751="Unclassifiable &gt;"),"",IF(ISNUMBER(SEARCH("Utterance",D3751)),"Utterance",IF(ISNUMBER(SEARCH("Response",D3751)),"Response",IF(ISNUMBER(SEARCH("Interaction",D3751)),"Interaction",IF(ISNUMBER(SEARCH("System",D3751)),"System","")))))</f>
        <v/>
      </c>
      <c r="H3751" s="7" t="str">
        <f>IF(G3751="Utterance", IF(ISNUMBER(SEARCH("Unrecognized",D3751)), "Unrecognized", IF(ISNUMBER(SEARCH("Mismatched",D3751)), "Mismatched", IF(ISNUMBER(SEARCH("False Positive",D3751)), "False Positive", "Irrelevant"))), "")</f>
        <v/>
      </c>
      <c r="J3751" s="7" t="s">
        <v>3750</v>
      </c>
      <c r="K3751" s="7" t="s">
        <v>3356</v>
      </c>
      <c r="L3751" s="9">
        <v>44996</v>
      </c>
      <c r="M3751" s="13">
        <v>0.62003472222222222</v>
      </c>
      <c r="N3751" s="14">
        <v>204440003539848</v>
      </c>
      <c r="O3751" s="7">
        <f>IF(LEN(TRIM($A3751))=0,0,LEN($A3751)-LEN(SUBSTITUTE($A3751," ",""))+1)</f>
        <v>3</v>
      </c>
      <c r="P3751">
        <f t="shared" si="58"/>
        <v>3411</v>
      </c>
    </row>
    <row r="3752" spans="1:16" ht="240" x14ac:dyDescent="0.2">
      <c r="A3752" s="8" t="s">
        <v>2684</v>
      </c>
      <c r="C3752" s="7" t="s">
        <v>4</v>
      </c>
      <c r="K3752" s="7" t="s">
        <v>3356</v>
      </c>
      <c r="L3752" s="9">
        <v>44996</v>
      </c>
      <c r="M3752" s="13">
        <v>0.62003472222222222</v>
      </c>
      <c r="N3752" s="14">
        <v>204440003539848</v>
      </c>
      <c r="P3752" t="str">
        <f t="shared" si="58"/>
        <v/>
      </c>
    </row>
    <row r="3753" spans="1:16" ht="16" x14ac:dyDescent="0.2">
      <c r="A3753" s="8" t="s">
        <v>2846</v>
      </c>
      <c r="C3753" s="7" t="s">
        <v>2</v>
      </c>
      <c r="D3753" s="7" t="s">
        <v>3400</v>
      </c>
      <c r="E3753" s="7" t="str">
        <f>IF(OR(D3753="", D3753="___"),"", LEFT(D3753,FIND(" &gt;",D3753)-1))</f>
        <v>Failure</v>
      </c>
      <c r="F3753" s="7" t="str">
        <f>IF(OR(E3753="Success",E3753="Qualified Success"),"Current",IF(E3753="Failure",IF(RIGHT(D3753,6)="Future","Future",IF(RIGHT(D3753,10)="Irrelevant","Irrelevant","Current")),""))</f>
        <v>Current</v>
      </c>
      <c r="G3753" s="7" t="str">
        <f>IF(OR(ISBLANK(D3753),D3753="Unclassifiable &gt;"),"",IF(ISNUMBER(SEARCH("Utterance",D3753)),"Utterance",IF(ISNUMBER(SEARCH("Response",D3753)),"Response",IF(ISNUMBER(SEARCH("Interaction",D3753)),"Interaction",IF(ISNUMBER(SEARCH("System",D3753)),"System","")))))</f>
        <v>Interaction</v>
      </c>
      <c r="H3753" s="7" t="str">
        <f>IF(G3753="Utterance", IF(ISNUMBER(SEARCH("Unrecognized",D3753)), "Unrecognized", IF(ISNUMBER(SEARCH("Mismatched",D3753)), "Mismatched", IF(ISNUMBER(SEARCH("False Positive",D3753)), "False Positive", "Irrelevant"))), "")</f>
        <v/>
      </c>
      <c r="J3753" s="7" t="s">
        <v>3441</v>
      </c>
      <c r="K3753" s="7" t="s">
        <v>3356</v>
      </c>
      <c r="L3753" s="9">
        <v>44996</v>
      </c>
      <c r="M3753" s="13">
        <v>0.62103009259259256</v>
      </c>
      <c r="N3753" s="14">
        <v>202000330212396</v>
      </c>
      <c r="O3753" s="7">
        <f>IF(LEN(TRIM($A3753))=0,0,LEN($A3753)-LEN(SUBSTITUTE($A3753," ",""))+1)</f>
        <v>7</v>
      </c>
      <c r="P3753">
        <f t="shared" si="58"/>
        <v>412</v>
      </c>
    </row>
    <row r="3754" spans="1:16" ht="96" x14ac:dyDescent="0.2">
      <c r="A3754" s="8" t="s">
        <v>702</v>
      </c>
      <c r="C3754" s="7" t="s">
        <v>4</v>
      </c>
      <c r="K3754" s="7" t="s">
        <v>3356</v>
      </c>
      <c r="L3754" s="9">
        <v>44996</v>
      </c>
      <c r="M3754" s="13">
        <v>0.62103009259259256</v>
      </c>
      <c r="N3754" s="14">
        <v>202000330212396</v>
      </c>
      <c r="P3754" t="str">
        <f t="shared" si="58"/>
        <v/>
      </c>
    </row>
    <row r="3755" spans="1:16" ht="16" x14ac:dyDescent="0.2">
      <c r="A3755" s="8" t="s">
        <v>249</v>
      </c>
      <c r="C3755" s="7" t="s">
        <v>2</v>
      </c>
      <c r="D3755" s="7" t="s">
        <v>3389</v>
      </c>
      <c r="E3755" s="7" t="str">
        <f>IF(OR(D3755="", D3755="___"),"", LEFT(D3755,FIND(" &gt;",D3755)-1))</f>
        <v>Success</v>
      </c>
      <c r="F3755" s="7" t="str">
        <f>IF(OR(E3755="Success",E3755="Qualified Success"),"Current",IF(E3755="Failure",IF(RIGHT(D3755,6)="Future","Future",IF(RIGHT(D3755,10)="Irrelevant","Irrelevant","Current")),""))</f>
        <v>Current</v>
      </c>
      <c r="G3755" s="7" t="str">
        <f>IF(OR(ISBLANK(D3755),D3755="Unclassifiable &gt;"),"",IF(ISNUMBER(SEARCH("Utterance",D3755)),"Utterance",IF(ISNUMBER(SEARCH("Response",D3755)),"Response",IF(ISNUMBER(SEARCH("Interaction",D3755)),"Interaction",IF(ISNUMBER(SEARCH("System",D3755)),"System","")))))</f>
        <v/>
      </c>
      <c r="H3755" s="7" t="str">
        <f>IF(G3755="Utterance", IF(ISNUMBER(SEARCH("Unrecognized",D3755)), "Unrecognized", IF(ISNUMBER(SEARCH("Mismatched",D3755)), "Mismatched", IF(ISNUMBER(SEARCH("False Positive",D3755)), "False Positive", "Irrelevant"))), "")</f>
        <v/>
      </c>
      <c r="J3755" s="7" t="s">
        <v>3741</v>
      </c>
      <c r="K3755" s="7" t="s">
        <v>3356</v>
      </c>
      <c r="L3755" s="9">
        <v>44996</v>
      </c>
      <c r="M3755" s="13">
        <v>0.64979166666666666</v>
      </c>
      <c r="N3755" s="14">
        <v>204440003500720</v>
      </c>
      <c r="O3755" s="7">
        <f>IF(LEN(TRIM($A3755))=0,0,LEN($A3755)-LEN(SUBSTITUTE($A3755," ",""))+1)</f>
        <v>2</v>
      </c>
      <c r="P3755">
        <f t="shared" si="58"/>
        <v>3411</v>
      </c>
    </row>
    <row r="3756" spans="1:16" ht="144" x14ac:dyDescent="0.2">
      <c r="A3756" s="8" t="s">
        <v>250</v>
      </c>
      <c r="C3756" s="7" t="s">
        <v>4</v>
      </c>
      <c r="K3756" s="7" t="s">
        <v>3356</v>
      </c>
      <c r="L3756" s="9">
        <v>44996</v>
      </c>
      <c r="M3756" s="13">
        <v>0.65005787037037044</v>
      </c>
      <c r="N3756" s="14">
        <v>204440003500720</v>
      </c>
      <c r="P3756" t="str">
        <f t="shared" si="58"/>
        <v/>
      </c>
    </row>
    <row r="3757" spans="1:16" ht="16" x14ac:dyDescent="0.2">
      <c r="A3757" s="8" t="s">
        <v>402</v>
      </c>
      <c r="C3757" s="7" t="s">
        <v>2</v>
      </c>
      <c r="D3757" s="7" t="s">
        <v>3389</v>
      </c>
      <c r="E3757" s="7" t="str">
        <f>IF(OR(D3757="", D3757="___"),"", LEFT(D3757,FIND(" &gt;",D3757)-1))</f>
        <v>Success</v>
      </c>
      <c r="F3757" s="7" t="str">
        <f>IF(OR(E3757="Success",E3757="Qualified Success"),"Current",IF(E3757="Failure",IF(RIGHT(D3757,6)="Future","Future",IF(RIGHT(D3757,10)="Irrelevant","Irrelevant","Current")),""))</f>
        <v>Current</v>
      </c>
      <c r="G3757" s="7" t="str">
        <f>IF(OR(ISBLANK(D3757),D3757="Unclassifiable &gt;"),"",IF(ISNUMBER(SEARCH("Utterance",D3757)),"Utterance",IF(ISNUMBER(SEARCH("Response",D3757)),"Response",IF(ISNUMBER(SEARCH("Interaction",D3757)),"Interaction",IF(ISNUMBER(SEARCH("System",D3757)),"System","")))))</f>
        <v/>
      </c>
      <c r="H3757" s="7" t="str">
        <f>IF(G3757="Utterance", IF(ISNUMBER(SEARCH("Unrecognized",D3757)), "Unrecognized", IF(ISNUMBER(SEARCH("Mismatched",D3757)), "Mismatched", IF(ISNUMBER(SEARCH("False Positive",D3757)), "False Positive", "Irrelevant"))), "")</f>
        <v/>
      </c>
      <c r="J3757" s="7" t="s">
        <v>3741</v>
      </c>
      <c r="K3757" s="7" t="s">
        <v>3356</v>
      </c>
      <c r="L3757" s="9">
        <v>44996</v>
      </c>
      <c r="M3757" s="13">
        <v>0.65023148148148147</v>
      </c>
      <c r="N3757" s="14">
        <v>204440003500720</v>
      </c>
      <c r="O3757" s="7">
        <f>IF(LEN(TRIM($A3757))=0,0,LEN($A3757)-LEN(SUBSTITUTE($A3757," ",""))+1)</f>
        <v>6</v>
      </c>
      <c r="P3757">
        <f t="shared" si="58"/>
        <v>3411</v>
      </c>
    </row>
    <row r="3758" spans="1:16" ht="144" x14ac:dyDescent="0.2">
      <c r="A3758" s="8" t="s">
        <v>250</v>
      </c>
      <c r="C3758" s="7" t="s">
        <v>4</v>
      </c>
      <c r="K3758" s="7" t="s">
        <v>3356</v>
      </c>
      <c r="L3758" s="9">
        <v>44996</v>
      </c>
      <c r="M3758" s="13">
        <v>0.65023148148148147</v>
      </c>
      <c r="N3758" s="14">
        <v>204440003500720</v>
      </c>
      <c r="P3758" t="str">
        <f t="shared" si="58"/>
        <v/>
      </c>
    </row>
    <row r="3759" spans="1:16" ht="16" x14ac:dyDescent="0.2">
      <c r="A3759" s="8" t="s">
        <v>387</v>
      </c>
      <c r="C3759" s="7" t="s">
        <v>2</v>
      </c>
      <c r="D3759" s="7" t="s">
        <v>3389</v>
      </c>
      <c r="E3759" s="7" t="str">
        <f>IF(OR(D3759="", D3759="___"),"", LEFT(D3759,FIND(" &gt;",D3759)-1))</f>
        <v>Success</v>
      </c>
      <c r="F3759" s="7" t="str">
        <f>IF(OR(E3759="Success",E3759="Qualified Success"),"Current",IF(E3759="Failure",IF(RIGHT(D3759,6)="Future","Future",IF(RIGHT(D3759,10)="Irrelevant","Irrelevant","Current")),""))</f>
        <v>Current</v>
      </c>
      <c r="G3759" s="7" t="str">
        <f>IF(OR(ISBLANK(D3759),D3759="Unclassifiable &gt;"),"",IF(ISNUMBER(SEARCH("Utterance",D3759)),"Utterance",IF(ISNUMBER(SEARCH("Response",D3759)),"Response",IF(ISNUMBER(SEARCH("Interaction",D3759)),"Interaction",IF(ISNUMBER(SEARCH("System",D3759)),"System","")))))</f>
        <v/>
      </c>
      <c r="H3759" s="7" t="str">
        <f>IF(G3759="Utterance", IF(ISNUMBER(SEARCH("Unrecognized",D3759)), "Unrecognized", IF(ISNUMBER(SEARCH("Mismatched",D3759)), "Mismatched", IF(ISNUMBER(SEARCH("False Positive",D3759)), "False Positive", "Irrelevant"))), "")</f>
        <v/>
      </c>
      <c r="J3759" s="7" t="s">
        <v>3741</v>
      </c>
      <c r="K3759" s="7" t="s">
        <v>3356</v>
      </c>
      <c r="L3759" s="9">
        <v>44996</v>
      </c>
      <c r="M3759" s="13">
        <v>0.65219907407407407</v>
      </c>
      <c r="N3759" s="14">
        <v>204440003500720</v>
      </c>
      <c r="O3759" s="7">
        <f>IF(LEN(TRIM($A3759))=0,0,LEN($A3759)-LEN(SUBSTITUTE($A3759," ",""))+1)</f>
        <v>2</v>
      </c>
      <c r="P3759">
        <f t="shared" si="58"/>
        <v>3411</v>
      </c>
    </row>
    <row r="3760" spans="1:16" ht="160" x14ac:dyDescent="0.2">
      <c r="A3760" s="8" t="s">
        <v>238</v>
      </c>
      <c r="C3760" s="7" t="s">
        <v>4</v>
      </c>
      <c r="K3760" s="7" t="s">
        <v>3356</v>
      </c>
      <c r="L3760" s="9">
        <v>44996</v>
      </c>
      <c r="M3760" s="13">
        <v>0.65219907407407407</v>
      </c>
      <c r="N3760" s="14">
        <v>204440003500720</v>
      </c>
      <c r="P3760" t="str">
        <f t="shared" si="58"/>
        <v/>
      </c>
    </row>
    <row r="3761" spans="1:16" ht="16" x14ac:dyDescent="0.2">
      <c r="A3761" s="8" t="s">
        <v>3255</v>
      </c>
      <c r="C3761" s="7" t="s">
        <v>2</v>
      </c>
      <c r="D3761" s="7" t="s">
        <v>3389</v>
      </c>
      <c r="E3761" s="7" t="str">
        <f>IF(OR(D3761="", D3761="___"),"", LEFT(D3761,FIND(" &gt;",D3761)-1))</f>
        <v>Success</v>
      </c>
      <c r="F3761" s="7" t="str">
        <f>IF(OR(E3761="Success",E3761="Qualified Success"),"Current",IF(E3761="Failure",IF(RIGHT(D3761,6)="Future","Future",IF(RIGHT(D3761,10)="Irrelevant","Irrelevant","Current")),""))</f>
        <v>Current</v>
      </c>
      <c r="G3761" s="7" t="str">
        <f>IF(OR(ISBLANK(D3761),D3761="Unclassifiable &gt;"),"",IF(ISNUMBER(SEARCH("Utterance",D3761)),"Utterance",IF(ISNUMBER(SEARCH("Response",D3761)),"Response",IF(ISNUMBER(SEARCH("Interaction",D3761)),"Interaction",IF(ISNUMBER(SEARCH("System",D3761)),"System","")))))</f>
        <v/>
      </c>
      <c r="H3761" s="7" t="str">
        <f>IF(G3761="Utterance", IF(ISNUMBER(SEARCH("Unrecognized",D3761)), "Unrecognized", IF(ISNUMBER(SEARCH("Mismatched",D3761)), "Mismatched", IF(ISNUMBER(SEARCH("False Positive",D3761)), "False Positive", "Irrelevant"))), "")</f>
        <v/>
      </c>
      <c r="J3761" s="7" t="s">
        <v>3439</v>
      </c>
      <c r="K3761" s="7" t="s">
        <v>3356</v>
      </c>
      <c r="L3761" s="9">
        <v>44996</v>
      </c>
      <c r="M3761" s="13">
        <v>0.90555555555555556</v>
      </c>
      <c r="N3761" s="14">
        <v>513003213021145</v>
      </c>
      <c r="O3761" s="7">
        <f>IF(LEN(TRIM($A3761))=0,0,LEN($A3761)-LEN(SUBSTITUTE($A3761," ",""))+1)</f>
        <v>7</v>
      </c>
      <c r="P3761">
        <f t="shared" si="58"/>
        <v>3411</v>
      </c>
    </row>
    <row r="3762" spans="1:16" ht="128" x14ac:dyDescent="0.2">
      <c r="A3762" s="8" t="s">
        <v>990</v>
      </c>
      <c r="C3762" s="7" t="s">
        <v>4</v>
      </c>
      <c r="K3762" s="7" t="s">
        <v>3356</v>
      </c>
      <c r="L3762" s="9">
        <v>44996</v>
      </c>
      <c r="M3762" s="13">
        <v>0.90555555555555556</v>
      </c>
      <c r="N3762" s="14">
        <v>513003213021145</v>
      </c>
      <c r="P3762" t="str">
        <f t="shared" si="58"/>
        <v/>
      </c>
    </row>
    <row r="3763" spans="1:16" ht="16" x14ac:dyDescent="0.2">
      <c r="A3763" s="8" t="s">
        <v>3256</v>
      </c>
      <c r="C3763" s="7" t="s">
        <v>2</v>
      </c>
      <c r="D3763" s="7" t="s">
        <v>3389</v>
      </c>
      <c r="E3763" s="7" t="str">
        <f>IF(OR(D3763="", D3763="___"),"", LEFT(D3763,FIND(" &gt;",D3763)-1))</f>
        <v>Success</v>
      </c>
      <c r="F3763" s="7" t="str">
        <f>IF(OR(E3763="Success",E3763="Qualified Success"),"Current",IF(E3763="Failure",IF(RIGHT(D3763,6)="Future","Future",IF(RIGHT(D3763,10)="Irrelevant","Irrelevant","Current")),""))</f>
        <v>Current</v>
      </c>
      <c r="G3763" s="7" t="str">
        <f>IF(OR(ISBLANK(D3763),D3763="Unclassifiable &gt;"),"",IF(ISNUMBER(SEARCH("Utterance",D3763)),"Utterance",IF(ISNUMBER(SEARCH("Response",D3763)),"Response",IF(ISNUMBER(SEARCH("Interaction",D3763)),"Interaction",IF(ISNUMBER(SEARCH("System",D3763)),"System","")))))</f>
        <v/>
      </c>
      <c r="H3763" s="7" t="str">
        <f>IF(G3763="Utterance", IF(ISNUMBER(SEARCH("Unrecognized",D3763)), "Unrecognized", IF(ISNUMBER(SEARCH("Mismatched",D3763)), "Mismatched", IF(ISNUMBER(SEARCH("False Positive",D3763)), "False Positive", "Irrelevant"))), "")</f>
        <v/>
      </c>
      <c r="J3763" s="7" t="s">
        <v>3758</v>
      </c>
      <c r="K3763" s="7" t="s">
        <v>3356</v>
      </c>
      <c r="L3763" s="9">
        <v>44996</v>
      </c>
      <c r="M3763" s="13">
        <v>0.90635416666666668</v>
      </c>
      <c r="N3763" s="14">
        <v>513003213021145</v>
      </c>
      <c r="O3763" s="7">
        <f>IF(LEN(TRIM($A3763))=0,0,LEN($A3763)-LEN(SUBSTITUTE($A3763," ",""))+1)</f>
        <v>6</v>
      </c>
      <c r="P3763">
        <f t="shared" si="58"/>
        <v>3411</v>
      </c>
    </row>
    <row r="3764" spans="1:16" ht="16" x14ac:dyDescent="0.2">
      <c r="A3764" s="8" t="s">
        <v>3364</v>
      </c>
      <c r="C3764" s="7" t="s">
        <v>4</v>
      </c>
      <c r="K3764" s="7" t="s">
        <v>3356</v>
      </c>
      <c r="L3764" s="9">
        <v>44996</v>
      </c>
      <c r="M3764" s="13">
        <v>0.90662037037037047</v>
      </c>
      <c r="N3764" s="14">
        <v>513003213021145</v>
      </c>
      <c r="P3764" t="str">
        <f t="shared" si="58"/>
        <v/>
      </c>
    </row>
    <row r="3765" spans="1:16" ht="32" x14ac:dyDescent="0.2">
      <c r="A3765" s="8" t="s">
        <v>268</v>
      </c>
      <c r="C3765" s="7" t="s">
        <v>4</v>
      </c>
      <c r="K3765" s="7" t="s">
        <v>3356</v>
      </c>
      <c r="L3765" s="9">
        <v>44996</v>
      </c>
      <c r="M3765" s="13">
        <v>0.90662037037037047</v>
      </c>
      <c r="N3765" s="14">
        <v>513003213021145</v>
      </c>
      <c r="P3765" t="str">
        <f t="shared" si="58"/>
        <v/>
      </c>
    </row>
    <row r="3766" spans="1:16" ht="32" x14ac:dyDescent="0.2">
      <c r="A3766" s="8" t="s">
        <v>3174</v>
      </c>
      <c r="C3766" s="7" t="s">
        <v>2</v>
      </c>
      <c r="D3766" s="7" t="s">
        <v>3389</v>
      </c>
      <c r="E3766" s="7" t="str">
        <f>IF(OR(D3766="", D3766="___"),"", LEFT(D3766,FIND(" &gt;",D3766)-1))</f>
        <v>Success</v>
      </c>
      <c r="F3766" s="7" t="str">
        <f>IF(OR(E3766="Success",E3766="Qualified Success"),"Current",IF(E3766="Failure",IF(RIGHT(D3766,6)="Future","Future",IF(RIGHT(D3766,10)="Irrelevant","Irrelevant","Current")),""))</f>
        <v>Current</v>
      </c>
      <c r="G3766" s="7" t="str">
        <f>IF(OR(ISBLANK(D3766),D3766="Unclassifiable &gt;"),"",IF(ISNUMBER(SEARCH("Utterance",D3766)),"Utterance",IF(ISNUMBER(SEARCH("Response",D3766)),"Response",IF(ISNUMBER(SEARCH("Interaction",D3766)),"Interaction",IF(ISNUMBER(SEARCH("System",D3766)),"System","")))))</f>
        <v/>
      </c>
      <c r="H3766" s="7" t="str">
        <f>IF(G3766="Utterance", IF(ISNUMBER(SEARCH("Unrecognized",D3766)), "Unrecognized", IF(ISNUMBER(SEARCH("Mismatched",D3766)), "Mismatched", IF(ISNUMBER(SEARCH("False Positive",D3766)), "False Positive", "Irrelevant"))), "")</f>
        <v/>
      </c>
      <c r="J3766" s="7" t="s">
        <v>3741</v>
      </c>
      <c r="K3766" s="7" t="s">
        <v>3358</v>
      </c>
      <c r="L3766" s="9">
        <v>44997</v>
      </c>
      <c r="M3766" s="13">
        <v>0.33755787037037038</v>
      </c>
      <c r="N3766" s="14">
        <v>513002653429352</v>
      </c>
      <c r="O3766" s="7">
        <f>IF(LEN(TRIM($A3766))=0,0,LEN($A3766)-LEN(SUBSTITUTE($A3766," ",""))+1)</f>
        <v>44</v>
      </c>
      <c r="P3766">
        <f t="shared" si="58"/>
        <v>3411</v>
      </c>
    </row>
    <row r="3767" spans="1:16" ht="48" x14ac:dyDescent="0.2">
      <c r="A3767" s="8" t="s">
        <v>404</v>
      </c>
      <c r="C3767" s="7" t="s">
        <v>4</v>
      </c>
      <c r="K3767" s="7" t="s">
        <v>3358</v>
      </c>
      <c r="L3767" s="9">
        <v>44997</v>
      </c>
      <c r="M3767" s="13">
        <v>0.33755787037037038</v>
      </c>
      <c r="N3767" s="14">
        <v>513002653429352</v>
      </c>
      <c r="P3767" t="str">
        <f t="shared" si="58"/>
        <v/>
      </c>
    </row>
    <row r="3768" spans="1:16" ht="16" x14ac:dyDescent="0.2">
      <c r="A3768" s="8" t="s">
        <v>259</v>
      </c>
      <c r="B3768" s="7" t="s">
        <v>3487</v>
      </c>
      <c r="C3768" s="7" t="s">
        <v>2</v>
      </c>
      <c r="D3768" s="7" t="s">
        <v>3389</v>
      </c>
      <c r="E3768" s="7" t="str">
        <f>IF(OR(D3768="", D3768="___"),"", LEFT(D3768,FIND(" &gt;",D3768)-1))</f>
        <v>Success</v>
      </c>
      <c r="F3768" s="7" t="str">
        <f>IF(OR(E3768="Success",E3768="Qualified Success"),"Current",IF(E3768="Failure",IF(RIGHT(D3768,6)="Future","Future",IF(RIGHT(D3768,10)="Irrelevant","Irrelevant","Current")),""))</f>
        <v>Current</v>
      </c>
      <c r="G3768" s="7" t="str">
        <f>IF(OR(ISBLANK(D3768),D3768="Unclassifiable &gt;"),"",IF(ISNUMBER(SEARCH("Utterance",D3768)),"Utterance",IF(ISNUMBER(SEARCH("Response",D3768)),"Response",IF(ISNUMBER(SEARCH("Interaction",D3768)),"Interaction",IF(ISNUMBER(SEARCH("System",D3768)),"System","")))))</f>
        <v/>
      </c>
      <c r="H3768" s="7" t="str">
        <f>IF(G3768="Utterance", IF(ISNUMBER(SEARCH("Unrecognized",D3768)), "Unrecognized", IF(ISNUMBER(SEARCH("Mismatched",D3768)), "Mismatched", IF(ISNUMBER(SEARCH("False Positive",D3768)), "False Positive", "Irrelevant"))), "")</f>
        <v/>
      </c>
      <c r="J3768" s="7" t="s">
        <v>3743</v>
      </c>
      <c r="K3768" s="7" t="s">
        <v>3358</v>
      </c>
      <c r="L3768" s="9">
        <v>44997</v>
      </c>
      <c r="M3768" s="13">
        <v>0.39608796296296295</v>
      </c>
      <c r="N3768" s="14">
        <v>204440003507355</v>
      </c>
      <c r="O3768" s="7">
        <f>IF(LEN(TRIM($A3768))=0,0,LEN($A3768)-LEN(SUBSTITUTE($A3768," ",""))+1)</f>
        <v>4</v>
      </c>
      <c r="P3768">
        <f t="shared" si="58"/>
        <v>3411</v>
      </c>
    </row>
    <row r="3769" spans="1:16" ht="240" x14ac:dyDescent="0.2">
      <c r="A3769" s="8" t="s">
        <v>3599</v>
      </c>
      <c r="C3769" s="7" t="s">
        <v>4</v>
      </c>
      <c r="K3769" s="7" t="s">
        <v>3358</v>
      </c>
      <c r="L3769" s="9">
        <v>44997</v>
      </c>
      <c r="M3769" s="13">
        <v>0.39637731481481481</v>
      </c>
      <c r="N3769" s="14">
        <v>204440003507355</v>
      </c>
      <c r="P3769" t="str">
        <f t="shared" si="58"/>
        <v/>
      </c>
    </row>
    <row r="3770" spans="1:16" ht="16" x14ac:dyDescent="0.2">
      <c r="A3770" s="8" t="s">
        <v>260</v>
      </c>
      <c r="C3770" s="7" t="s">
        <v>2</v>
      </c>
      <c r="D3770" s="7" t="s">
        <v>3389</v>
      </c>
      <c r="E3770" s="7" t="str">
        <f>IF(OR(D3770="", D3770="___"),"", LEFT(D3770,FIND(" &gt;",D3770)-1))</f>
        <v>Success</v>
      </c>
      <c r="F3770" s="7" t="str">
        <f>IF(OR(E3770="Success",E3770="Qualified Success"),"Current",IF(E3770="Failure",IF(RIGHT(D3770,6)="Future","Future",IF(RIGHT(D3770,10)="Irrelevant","Irrelevant","Current")),""))</f>
        <v>Current</v>
      </c>
      <c r="G3770" s="7" t="str">
        <f>IF(OR(ISBLANK(D3770),D3770="Unclassifiable &gt;"),"",IF(ISNUMBER(SEARCH("Utterance",D3770)),"Utterance",IF(ISNUMBER(SEARCH("Response",D3770)),"Response",IF(ISNUMBER(SEARCH("Interaction",D3770)),"Interaction",IF(ISNUMBER(SEARCH("System",D3770)),"System","")))))</f>
        <v/>
      </c>
      <c r="H3770" s="7" t="str">
        <f>IF(G3770="Utterance", IF(ISNUMBER(SEARCH("Unrecognized",D3770)), "Unrecognized", IF(ISNUMBER(SEARCH("Mismatched",D3770)), "Mismatched", IF(ISNUMBER(SEARCH("False Positive",D3770)), "False Positive", "Irrelevant"))), "")</f>
        <v/>
      </c>
      <c r="J3770" s="7" t="s">
        <v>3743</v>
      </c>
      <c r="K3770" s="7" t="s">
        <v>3358</v>
      </c>
      <c r="L3770" s="9">
        <v>44997</v>
      </c>
      <c r="M3770" s="13">
        <v>0.39674768518518522</v>
      </c>
      <c r="N3770" s="14">
        <v>204440003507355</v>
      </c>
      <c r="O3770" s="7">
        <f>IF(LEN(TRIM($A3770))=0,0,LEN($A3770)-LEN(SUBSTITUTE($A3770," ",""))+1)</f>
        <v>6</v>
      </c>
      <c r="P3770">
        <f t="shared" si="58"/>
        <v>3411</v>
      </c>
    </row>
    <row r="3771" spans="1:16" ht="48" x14ac:dyDescent="0.2">
      <c r="A3771" s="8" t="s">
        <v>261</v>
      </c>
      <c r="C3771" s="7" t="s">
        <v>4</v>
      </c>
      <c r="K3771" s="7" t="s">
        <v>3358</v>
      </c>
      <c r="L3771" s="9">
        <v>44997</v>
      </c>
      <c r="M3771" s="13">
        <v>0.39674768518518522</v>
      </c>
      <c r="N3771" s="14">
        <v>204440003507355</v>
      </c>
      <c r="P3771" t="str">
        <f t="shared" si="58"/>
        <v/>
      </c>
    </row>
    <row r="3772" spans="1:16" x14ac:dyDescent="0.2">
      <c r="A3772" s="10">
        <v>45291</v>
      </c>
      <c r="C3772" s="7" t="s">
        <v>2</v>
      </c>
      <c r="D3772" s="7" t="s">
        <v>3389</v>
      </c>
      <c r="E3772" s="7" t="str">
        <f>IF(OR(D3772="", D3772="___"),"", LEFT(D3772,FIND(" &gt;",D3772)-1))</f>
        <v>Success</v>
      </c>
      <c r="F3772" s="7" t="str">
        <f>IF(OR(E3772="Success",E3772="Qualified Success"),"Current",IF(E3772="Failure",IF(RIGHT(D3772,6)="Future","Future",IF(RIGHT(D3772,10)="Irrelevant","Irrelevant","Current")),""))</f>
        <v>Current</v>
      </c>
      <c r="G3772" s="7" t="str">
        <f>IF(OR(ISBLANK(D3772),D3772="Unclassifiable &gt;"),"",IF(ISNUMBER(SEARCH("Utterance",D3772)),"Utterance",IF(ISNUMBER(SEARCH("Response",D3772)),"Response",IF(ISNUMBER(SEARCH("Interaction",D3772)),"Interaction",IF(ISNUMBER(SEARCH("System",D3772)),"System","")))))</f>
        <v/>
      </c>
      <c r="H3772" s="7" t="str">
        <f>IF(G3772="Utterance", IF(ISNUMBER(SEARCH("Unrecognized",D3772)), "Unrecognized", IF(ISNUMBER(SEARCH("Mismatched",D3772)), "Mismatched", IF(ISNUMBER(SEARCH("False Positive",D3772)), "False Positive", "Irrelevant"))), "")</f>
        <v/>
      </c>
      <c r="J3772" s="7" t="s">
        <v>3743</v>
      </c>
      <c r="K3772" s="7" t="s">
        <v>3358</v>
      </c>
      <c r="L3772" s="9">
        <v>44997</v>
      </c>
      <c r="M3772" s="13">
        <v>0.39682870370370371</v>
      </c>
      <c r="N3772" s="14">
        <v>204440003507355</v>
      </c>
      <c r="O3772" s="7">
        <f>IF(LEN(TRIM($A3772))=0,0,LEN($A3772)-LEN(SUBSTITUTE($A3772," ",""))+1)</f>
        <v>1</v>
      </c>
      <c r="P3772">
        <f t="shared" si="58"/>
        <v>3411</v>
      </c>
    </row>
    <row r="3773" spans="1:16" ht="240" x14ac:dyDescent="0.2">
      <c r="A3773" s="8" t="s">
        <v>2460</v>
      </c>
      <c r="C3773" s="7" t="s">
        <v>4</v>
      </c>
      <c r="K3773" s="7" t="s">
        <v>3358</v>
      </c>
      <c r="L3773" s="9">
        <v>44997</v>
      </c>
      <c r="M3773" s="13">
        <v>0.39684027777777775</v>
      </c>
      <c r="N3773" s="14">
        <v>204440003507355</v>
      </c>
      <c r="P3773" t="str">
        <f t="shared" si="58"/>
        <v/>
      </c>
    </row>
    <row r="3774" spans="1:16" ht="16" x14ac:dyDescent="0.2">
      <c r="A3774" s="8" t="s">
        <v>3016</v>
      </c>
      <c r="C3774" s="7" t="s">
        <v>2</v>
      </c>
      <c r="D3774" s="7" t="s">
        <v>3389</v>
      </c>
      <c r="E3774" s="7" t="str">
        <f>IF(OR(D3774="", D3774="___"),"", LEFT(D3774,FIND(" &gt;",D3774)-1))</f>
        <v>Success</v>
      </c>
      <c r="F3774" s="7" t="str">
        <f>IF(OR(E3774="Success",E3774="Qualified Success"),"Current",IF(E3774="Failure",IF(RIGHT(D3774,6)="Future","Future",IF(RIGHT(D3774,10)="Irrelevant","Irrelevant","Current")),""))</f>
        <v>Current</v>
      </c>
      <c r="G3774" s="7" t="str">
        <f>IF(OR(ISBLANK(D3774),D3774="Unclassifiable &gt;"),"",IF(ISNUMBER(SEARCH("Utterance",D3774)),"Utterance",IF(ISNUMBER(SEARCH("Response",D3774)),"Response",IF(ISNUMBER(SEARCH("Interaction",D3774)),"Interaction",IF(ISNUMBER(SEARCH("System",D3774)),"System","")))))</f>
        <v/>
      </c>
      <c r="H3774" s="7" t="str">
        <f>IF(G3774="Utterance", IF(ISNUMBER(SEARCH("Unrecognized",D3774)), "Unrecognized", IF(ISNUMBER(SEARCH("Mismatched",D3774)), "Mismatched", IF(ISNUMBER(SEARCH("False Positive",D3774)), "False Positive", "Irrelevant"))), "")</f>
        <v/>
      </c>
      <c r="J3774" s="7" t="s">
        <v>3430</v>
      </c>
      <c r="K3774" s="7" t="s">
        <v>3358</v>
      </c>
      <c r="L3774" s="9">
        <v>44997</v>
      </c>
      <c r="M3774" s="13">
        <v>0.4053356481481481</v>
      </c>
      <c r="N3774" s="14">
        <v>202000869354562</v>
      </c>
      <c r="O3774" s="7">
        <f>IF(LEN(TRIM($A3774))=0,0,LEN($A3774)-LEN(SUBSTITUTE($A3774," ",""))+1)</f>
        <v>5</v>
      </c>
      <c r="P3774">
        <f t="shared" si="58"/>
        <v>3411</v>
      </c>
    </row>
    <row r="3775" spans="1:16" ht="96" x14ac:dyDescent="0.2">
      <c r="A3775" s="8" t="s">
        <v>702</v>
      </c>
      <c r="C3775" s="7" t="s">
        <v>4</v>
      </c>
      <c r="K3775" s="7" t="s">
        <v>3358</v>
      </c>
      <c r="L3775" s="9">
        <v>44997</v>
      </c>
      <c r="M3775" s="13">
        <v>0.40535879629629629</v>
      </c>
      <c r="N3775" s="14">
        <v>202000869354562</v>
      </c>
      <c r="P3775" t="str">
        <f t="shared" si="58"/>
        <v/>
      </c>
    </row>
    <row r="3776" spans="1:16" ht="16" x14ac:dyDescent="0.2">
      <c r="A3776" s="8" t="s">
        <v>1899</v>
      </c>
      <c r="C3776" s="7" t="s">
        <v>2</v>
      </c>
      <c r="D3776" s="7" t="s">
        <v>3389</v>
      </c>
      <c r="E3776" s="7" t="str">
        <f>IF(OR(D3776="", D3776="___"),"", LEFT(D3776,FIND(" &gt;",D3776)-1))</f>
        <v>Success</v>
      </c>
      <c r="F3776" s="7" t="str">
        <f>IF(OR(E3776="Success",E3776="Qualified Success"),"Current",IF(E3776="Failure",IF(RIGHT(D3776,6)="Future","Future",IF(RIGHT(D3776,10)="Irrelevant","Irrelevant","Current")),""))</f>
        <v>Current</v>
      </c>
      <c r="G3776" s="7" t="str">
        <f>IF(OR(ISBLANK(D3776),D3776="Unclassifiable &gt;"),"",IF(ISNUMBER(SEARCH("Utterance",D3776)),"Utterance",IF(ISNUMBER(SEARCH("Response",D3776)),"Response",IF(ISNUMBER(SEARCH("Interaction",D3776)),"Interaction",IF(ISNUMBER(SEARCH("System",D3776)),"System","")))))</f>
        <v/>
      </c>
      <c r="H3776" s="7" t="str">
        <f>IF(G3776="Utterance", IF(ISNUMBER(SEARCH("Unrecognized",D3776)), "Unrecognized", IF(ISNUMBER(SEARCH("Mismatched",D3776)), "Mismatched", IF(ISNUMBER(SEARCH("False Positive",D3776)), "False Positive", "Irrelevant"))), "")</f>
        <v/>
      </c>
      <c r="J3776" s="7" t="s">
        <v>3755</v>
      </c>
      <c r="K3776" s="7" t="s">
        <v>3358</v>
      </c>
      <c r="L3776" s="9">
        <v>44997</v>
      </c>
      <c r="M3776" s="13">
        <v>0.41749999999999998</v>
      </c>
      <c r="N3776" s="14">
        <v>204440003487876</v>
      </c>
      <c r="O3776" s="7">
        <f>IF(LEN(TRIM($A3776))=0,0,LEN($A3776)-LEN(SUBSTITUTE($A3776," ",""))+1)</f>
        <v>4</v>
      </c>
      <c r="P3776">
        <f t="shared" si="58"/>
        <v>3411</v>
      </c>
    </row>
    <row r="3777" spans="1:16" ht="192" x14ac:dyDescent="0.2">
      <c r="A3777" s="8" t="s">
        <v>663</v>
      </c>
      <c r="C3777" s="7" t="s">
        <v>4</v>
      </c>
      <c r="K3777" s="7" t="s">
        <v>3358</v>
      </c>
      <c r="L3777" s="9">
        <v>44997</v>
      </c>
      <c r="M3777" s="13">
        <v>0.41753472222222227</v>
      </c>
      <c r="N3777" s="14">
        <v>204440003487876</v>
      </c>
      <c r="P3777" t="str">
        <f t="shared" si="58"/>
        <v/>
      </c>
    </row>
    <row r="3778" spans="1:16" ht="16" x14ac:dyDescent="0.2">
      <c r="A3778" s="8" t="s">
        <v>302</v>
      </c>
      <c r="B3778" s="7" t="s">
        <v>3487</v>
      </c>
      <c r="C3778" s="7" t="s">
        <v>2</v>
      </c>
      <c r="D3778" s="7" t="s">
        <v>3389</v>
      </c>
      <c r="E3778" s="7" t="str">
        <f>IF(OR(D3778="", D3778="___"),"", LEFT(D3778,FIND(" &gt;",D3778)-1))</f>
        <v>Success</v>
      </c>
      <c r="F3778" s="7" t="str">
        <f>IF(OR(E3778="Success",E3778="Qualified Success"),"Current",IF(E3778="Failure",IF(RIGHT(D3778,6)="Future","Future",IF(RIGHT(D3778,10)="Irrelevant","Irrelevant","Current")),""))</f>
        <v>Current</v>
      </c>
      <c r="G3778" s="7" t="str">
        <f>IF(OR(ISBLANK(D3778),D3778="Unclassifiable &gt;"),"",IF(ISNUMBER(SEARCH("Utterance",D3778)),"Utterance",IF(ISNUMBER(SEARCH("Response",D3778)),"Response",IF(ISNUMBER(SEARCH("Interaction",D3778)),"Interaction",IF(ISNUMBER(SEARCH("System",D3778)),"System","")))))</f>
        <v/>
      </c>
      <c r="H3778" s="7" t="str">
        <f>IF(G3778="Utterance", IF(ISNUMBER(SEARCH("Unrecognized",D3778)), "Unrecognized", IF(ISNUMBER(SEARCH("Mismatched",D3778)), "Mismatched", IF(ISNUMBER(SEARCH("False Positive",D3778)), "False Positive", "Irrelevant"))), "")</f>
        <v/>
      </c>
      <c r="J3778" s="7" t="s">
        <v>3428</v>
      </c>
      <c r="K3778" s="7" t="s">
        <v>3358</v>
      </c>
      <c r="L3778" s="9">
        <v>44997</v>
      </c>
      <c r="M3778" s="13">
        <v>0.41793981481481479</v>
      </c>
      <c r="N3778" s="14">
        <v>204440003487876</v>
      </c>
      <c r="O3778" s="7">
        <f>IF(LEN(TRIM($A3778))=0,0,LEN($A3778)-LEN(SUBSTITUTE($A3778," ",""))+1)</f>
        <v>3</v>
      </c>
      <c r="P3778">
        <f t="shared" si="58"/>
        <v>3411</v>
      </c>
    </row>
    <row r="3779" spans="1:16" ht="64" x14ac:dyDescent="0.2">
      <c r="A3779" s="8" t="s">
        <v>220</v>
      </c>
      <c r="C3779" s="7" t="s">
        <v>4</v>
      </c>
      <c r="K3779" s="7" t="s">
        <v>3358</v>
      </c>
      <c r="L3779" s="9">
        <v>44997</v>
      </c>
      <c r="M3779" s="13">
        <v>0.41795138888888889</v>
      </c>
      <c r="N3779" s="14">
        <v>204440003487876</v>
      </c>
      <c r="P3779" t="str">
        <f t="shared" ref="P3779:P3842" si="59">IF(D3779="", "", COUNTIF($D$1:$D$12000, D3779))</f>
        <v/>
      </c>
    </row>
    <row r="3780" spans="1:16" ht="16" x14ac:dyDescent="0.2">
      <c r="A3780" s="8" t="s">
        <v>1359</v>
      </c>
      <c r="C3780" s="7" t="s">
        <v>2</v>
      </c>
      <c r="D3780" s="7" t="s">
        <v>3389</v>
      </c>
      <c r="E3780" s="7" t="str">
        <f>IF(OR(D3780="", D3780="___"),"", LEFT(D3780,FIND(" &gt;",D3780)-1))</f>
        <v>Success</v>
      </c>
      <c r="F3780" s="7" t="str">
        <f>IF(OR(E3780="Success",E3780="Qualified Success"),"Current",IF(E3780="Failure",IF(RIGHT(D3780,6)="Future","Future",IF(RIGHT(D3780,10)="Irrelevant","Irrelevant","Current")),""))</f>
        <v>Current</v>
      </c>
      <c r="G3780" s="7" t="str">
        <f>IF(OR(ISBLANK(D3780),D3780="Unclassifiable &gt;"),"",IF(ISNUMBER(SEARCH("Utterance",D3780)),"Utterance",IF(ISNUMBER(SEARCH("Response",D3780)),"Response",IF(ISNUMBER(SEARCH("Interaction",D3780)),"Interaction",IF(ISNUMBER(SEARCH("System",D3780)),"System","")))))</f>
        <v/>
      </c>
      <c r="H3780" s="7" t="str">
        <f>IF(G3780="Utterance", IF(ISNUMBER(SEARCH("Unrecognized",D3780)), "Unrecognized", IF(ISNUMBER(SEARCH("Mismatched",D3780)), "Mismatched", IF(ISNUMBER(SEARCH("False Positive",D3780)), "False Positive", "Irrelevant"))), "")</f>
        <v/>
      </c>
      <c r="J3780" s="7" t="s">
        <v>3741</v>
      </c>
      <c r="K3780" s="7" t="s">
        <v>3358</v>
      </c>
      <c r="L3780" s="9">
        <v>44997</v>
      </c>
      <c r="M3780" s="13">
        <v>0.41844907407407406</v>
      </c>
      <c r="N3780" s="14">
        <v>202000450447912</v>
      </c>
      <c r="O3780" s="7">
        <f>IF(LEN(TRIM($A3780))=0,0,LEN($A3780)-LEN(SUBSTITUTE($A3780," ",""))+1)</f>
        <v>3</v>
      </c>
      <c r="P3780">
        <f t="shared" si="59"/>
        <v>3411</v>
      </c>
    </row>
    <row r="3781" spans="1:16" ht="160" x14ac:dyDescent="0.2">
      <c r="A3781" s="8" t="s">
        <v>2901</v>
      </c>
      <c r="C3781" s="7" t="s">
        <v>4</v>
      </c>
      <c r="K3781" s="7" t="s">
        <v>3358</v>
      </c>
      <c r="L3781" s="9">
        <v>44997</v>
      </c>
      <c r="M3781" s="13">
        <v>0.41846064814814815</v>
      </c>
      <c r="N3781" s="14">
        <v>202000450447912</v>
      </c>
      <c r="P3781" t="str">
        <f t="shared" si="59"/>
        <v/>
      </c>
    </row>
    <row r="3782" spans="1:16" ht="16" x14ac:dyDescent="0.2">
      <c r="A3782" s="8" t="s">
        <v>550</v>
      </c>
      <c r="C3782" s="7" t="s">
        <v>2</v>
      </c>
      <c r="D3782" s="7" t="s">
        <v>3389</v>
      </c>
      <c r="E3782" s="7" t="str">
        <f>IF(OR(D3782="", D3782="___"),"", LEFT(D3782,FIND(" &gt;",D3782)-1))</f>
        <v>Success</v>
      </c>
      <c r="F3782" s="7" t="str">
        <f>IF(OR(E3782="Success",E3782="Qualified Success"),"Current",IF(E3782="Failure",IF(RIGHT(D3782,6)="Future","Future",IF(RIGHT(D3782,10)="Irrelevant","Irrelevant","Current")),""))</f>
        <v>Current</v>
      </c>
      <c r="G3782" s="7" t="str">
        <f>IF(OR(ISBLANK(D3782),D3782="Unclassifiable &gt;"),"",IF(ISNUMBER(SEARCH("Utterance",D3782)),"Utterance",IF(ISNUMBER(SEARCH("Response",D3782)),"Response",IF(ISNUMBER(SEARCH("Interaction",D3782)),"Interaction",IF(ISNUMBER(SEARCH("System",D3782)),"System","")))))</f>
        <v/>
      </c>
      <c r="H3782" s="7" t="str">
        <f>IF(G3782="Utterance", IF(ISNUMBER(SEARCH("Unrecognized",D3782)), "Unrecognized", IF(ISNUMBER(SEARCH("Mismatched",D3782)), "Mismatched", IF(ISNUMBER(SEARCH("False Positive",D3782)), "False Positive", "Irrelevant"))), "")</f>
        <v/>
      </c>
      <c r="J3782" s="7" t="s">
        <v>3741</v>
      </c>
      <c r="K3782" s="7" t="s">
        <v>3358</v>
      </c>
      <c r="L3782" s="9">
        <v>44997</v>
      </c>
      <c r="M3782" s="13">
        <v>0.48623842592592598</v>
      </c>
      <c r="N3782" s="14">
        <v>202000376414253</v>
      </c>
      <c r="O3782" s="7">
        <f>IF(LEN(TRIM($A3782))=0,0,LEN($A3782)-LEN(SUBSTITUTE($A3782," ",""))+1)</f>
        <v>3</v>
      </c>
      <c r="P3782">
        <f t="shared" si="59"/>
        <v>3411</v>
      </c>
    </row>
    <row r="3783" spans="1:16" ht="160" x14ac:dyDescent="0.2">
      <c r="A3783" s="8" t="s">
        <v>238</v>
      </c>
      <c r="C3783" s="7" t="s">
        <v>4</v>
      </c>
      <c r="K3783" s="7" t="s">
        <v>3358</v>
      </c>
      <c r="L3783" s="9">
        <v>44997</v>
      </c>
      <c r="M3783" s="13">
        <v>0.48623842592592598</v>
      </c>
      <c r="N3783" s="14">
        <v>202000376414253</v>
      </c>
      <c r="P3783" t="str">
        <f t="shared" si="59"/>
        <v/>
      </c>
    </row>
    <row r="3784" spans="1:16" ht="16" x14ac:dyDescent="0.2">
      <c r="A3784" s="8" t="s">
        <v>249</v>
      </c>
      <c r="C3784" s="7" t="s">
        <v>2</v>
      </c>
      <c r="D3784" s="7" t="s">
        <v>3389</v>
      </c>
      <c r="E3784" s="7" t="str">
        <f>IF(OR(D3784="", D3784="___"),"", LEFT(D3784,FIND(" &gt;",D3784)-1))</f>
        <v>Success</v>
      </c>
      <c r="F3784" s="7" t="str">
        <f>IF(OR(E3784="Success",E3784="Qualified Success"),"Current",IF(E3784="Failure",IF(RIGHT(D3784,6)="Future","Future",IF(RIGHT(D3784,10)="Irrelevant","Irrelevant","Current")),""))</f>
        <v>Current</v>
      </c>
      <c r="G3784" s="7" t="str">
        <f>IF(OR(ISBLANK(D3784),D3784="Unclassifiable &gt;"),"",IF(ISNUMBER(SEARCH("Utterance",D3784)),"Utterance",IF(ISNUMBER(SEARCH("Response",D3784)),"Response",IF(ISNUMBER(SEARCH("Interaction",D3784)),"Interaction",IF(ISNUMBER(SEARCH("System",D3784)),"System","")))))</f>
        <v/>
      </c>
      <c r="H3784" s="7" t="str">
        <f>IF(G3784="Utterance", IF(ISNUMBER(SEARCH("Unrecognized",D3784)), "Unrecognized", IF(ISNUMBER(SEARCH("Mismatched",D3784)), "Mismatched", IF(ISNUMBER(SEARCH("False Positive",D3784)), "False Positive", "Irrelevant"))), "")</f>
        <v/>
      </c>
      <c r="J3784" s="7" t="s">
        <v>3741</v>
      </c>
      <c r="K3784" s="7" t="s">
        <v>3358</v>
      </c>
      <c r="L3784" s="9">
        <v>44997</v>
      </c>
      <c r="M3784" s="13">
        <v>0.48826388888888889</v>
      </c>
      <c r="N3784" s="14">
        <v>202000376414253</v>
      </c>
      <c r="O3784" s="7">
        <f>IF(LEN(TRIM($A3784))=0,0,LEN($A3784)-LEN(SUBSTITUTE($A3784," ",""))+1)</f>
        <v>2</v>
      </c>
      <c r="P3784">
        <f t="shared" si="59"/>
        <v>3411</v>
      </c>
    </row>
    <row r="3785" spans="1:16" ht="144" x14ac:dyDescent="0.2">
      <c r="A3785" s="8" t="s">
        <v>250</v>
      </c>
      <c r="C3785" s="7" t="s">
        <v>4</v>
      </c>
      <c r="K3785" s="7" t="s">
        <v>3358</v>
      </c>
      <c r="L3785" s="9">
        <v>44997</v>
      </c>
      <c r="M3785" s="13">
        <v>0.48853009259259261</v>
      </c>
      <c r="N3785" s="14">
        <v>202000376414253</v>
      </c>
      <c r="P3785" t="str">
        <f t="shared" si="59"/>
        <v/>
      </c>
    </row>
    <row r="3786" spans="1:16" ht="16" x14ac:dyDescent="0.2">
      <c r="A3786" s="8" t="s">
        <v>174</v>
      </c>
      <c r="C3786" s="7" t="s">
        <v>2</v>
      </c>
      <c r="D3786" s="7" t="s">
        <v>3389</v>
      </c>
      <c r="E3786" s="7" t="str">
        <f>IF(OR(D3786="", D3786="___"),"", LEFT(D3786,FIND(" &gt;",D3786)-1))</f>
        <v>Success</v>
      </c>
      <c r="F3786" s="7" t="str">
        <f>IF(OR(E3786="Success",E3786="Qualified Success"),"Current",IF(E3786="Failure",IF(RIGHT(D3786,6)="Future","Future",IF(RIGHT(D3786,10)="Irrelevant","Irrelevant","Current")),""))</f>
        <v>Current</v>
      </c>
      <c r="G3786" s="7" t="str">
        <f>IF(OR(ISBLANK(D3786),D3786="Unclassifiable &gt;"),"",IF(ISNUMBER(SEARCH("Utterance",D3786)),"Utterance",IF(ISNUMBER(SEARCH("Response",D3786)),"Response",IF(ISNUMBER(SEARCH("Interaction",D3786)),"Interaction",IF(ISNUMBER(SEARCH("System",D3786)),"System","")))))</f>
        <v/>
      </c>
      <c r="H3786" s="7" t="str">
        <f>IF(G3786="Utterance", IF(ISNUMBER(SEARCH("Unrecognized",D3786)), "Unrecognized", IF(ISNUMBER(SEARCH("Mismatched",D3786)), "Mismatched", IF(ISNUMBER(SEARCH("False Positive",D3786)), "False Positive", "Irrelevant"))), "")</f>
        <v/>
      </c>
      <c r="J3786" s="7" t="s">
        <v>3741</v>
      </c>
      <c r="K3786" s="7" t="s">
        <v>3358</v>
      </c>
      <c r="L3786" s="9">
        <v>44997</v>
      </c>
      <c r="M3786" s="13">
        <v>0.51412037037037039</v>
      </c>
      <c r="N3786" s="14">
        <v>202000767951543</v>
      </c>
      <c r="O3786" s="7">
        <f>IF(LEN(TRIM($A3786))=0,0,LEN($A3786)-LEN(SUBSTITUTE($A3786," ",""))+1)</f>
        <v>1</v>
      </c>
      <c r="P3786">
        <f t="shared" si="59"/>
        <v>3411</v>
      </c>
    </row>
    <row r="3787" spans="1:16" ht="176" x14ac:dyDescent="0.2">
      <c r="A3787" s="8" t="s">
        <v>2994</v>
      </c>
      <c r="C3787" s="7" t="s">
        <v>4</v>
      </c>
      <c r="K3787" s="7" t="s">
        <v>3358</v>
      </c>
      <c r="L3787" s="9">
        <v>44997</v>
      </c>
      <c r="M3787" s="13">
        <v>0.51438657407407407</v>
      </c>
      <c r="N3787" s="14">
        <v>202000767951543</v>
      </c>
      <c r="P3787" t="str">
        <f t="shared" si="59"/>
        <v/>
      </c>
    </row>
    <row r="3788" spans="1:16" ht="16" x14ac:dyDescent="0.2">
      <c r="A3788" s="8" t="s">
        <v>259</v>
      </c>
      <c r="B3788" s="7" t="s">
        <v>3487</v>
      </c>
      <c r="C3788" s="7" t="s">
        <v>2</v>
      </c>
      <c r="D3788" s="7" t="s">
        <v>3389</v>
      </c>
      <c r="E3788" s="7" t="str">
        <f>IF(OR(D3788="", D3788="___"),"", LEFT(D3788,FIND(" &gt;",D3788)-1))</f>
        <v>Success</v>
      </c>
      <c r="F3788" s="7" t="str">
        <f>IF(OR(E3788="Success",E3788="Qualified Success"),"Current",IF(E3788="Failure",IF(RIGHT(D3788,6)="Future","Future",IF(RIGHT(D3788,10)="Irrelevant","Irrelevant","Current")),""))</f>
        <v>Current</v>
      </c>
      <c r="G3788" s="7" t="str">
        <f>IF(OR(ISBLANK(D3788),D3788="Unclassifiable &gt;"),"",IF(ISNUMBER(SEARCH("Utterance",D3788)),"Utterance",IF(ISNUMBER(SEARCH("Response",D3788)),"Response",IF(ISNUMBER(SEARCH("Interaction",D3788)),"Interaction",IF(ISNUMBER(SEARCH("System",D3788)),"System","")))))</f>
        <v/>
      </c>
      <c r="H3788" s="7" t="str">
        <f>IF(G3788="Utterance", IF(ISNUMBER(SEARCH("Unrecognized",D3788)), "Unrecognized", IF(ISNUMBER(SEARCH("Mismatched",D3788)), "Mismatched", IF(ISNUMBER(SEARCH("False Positive",D3788)), "False Positive", "Irrelevant"))), "")</f>
        <v/>
      </c>
      <c r="J3788" s="7" t="s">
        <v>3743</v>
      </c>
      <c r="K3788" s="7" t="s">
        <v>3358</v>
      </c>
      <c r="L3788" s="9">
        <v>44997</v>
      </c>
      <c r="M3788" s="13">
        <v>0.52457175925925925</v>
      </c>
      <c r="N3788" s="14">
        <v>204440003487690</v>
      </c>
      <c r="O3788" s="7">
        <f>IF(LEN(TRIM($A3788))=0,0,LEN($A3788)-LEN(SUBSTITUTE($A3788," ",""))+1)</f>
        <v>4</v>
      </c>
      <c r="P3788">
        <f t="shared" si="59"/>
        <v>3411</v>
      </c>
    </row>
    <row r="3789" spans="1:16" ht="240" x14ac:dyDescent="0.2">
      <c r="A3789" s="8" t="s">
        <v>3600</v>
      </c>
      <c r="C3789" s="7" t="s">
        <v>4</v>
      </c>
      <c r="K3789" s="7" t="s">
        <v>3358</v>
      </c>
      <c r="L3789" s="9">
        <v>44997</v>
      </c>
      <c r="M3789" s="13">
        <v>0.52461805555555563</v>
      </c>
      <c r="N3789" s="14">
        <v>204440003487690</v>
      </c>
      <c r="P3789" t="str">
        <f t="shared" si="59"/>
        <v/>
      </c>
    </row>
    <row r="3790" spans="1:16" ht="16" x14ac:dyDescent="0.2">
      <c r="A3790" s="8" t="s">
        <v>158</v>
      </c>
      <c r="C3790" s="7" t="s">
        <v>2</v>
      </c>
      <c r="D3790" s="7" t="s">
        <v>3389</v>
      </c>
      <c r="E3790" s="7" t="str">
        <f>IF(OR(D3790="", D3790="___"),"", LEFT(D3790,FIND(" &gt;",D3790)-1))</f>
        <v>Success</v>
      </c>
      <c r="F3790" s="7" t="str">
        <f>IF(OR(E3790="Success",E3790="Qualified Success"),"Current",IF(E3790="Failure",IF(RIGHT(D3790,6)="Future","Future",IF(RIGHT(D3790,10)="Irrelevant","Irrelevant","Current")),""))</f>
        <v>Current</v>
      </c>
      <c r="G3790" s="7" t="str">
        <f>IF(OR(ISBLANK(D3790),D3790="Unclassifiable &gt;"),"",IF(ISNUMBER(SEARCH("Utterance",D3790)),"Utterance",IF(ISNUMBER(SEARCH("Response",D3790)),"Response",IF(ISNUMBER(SEARCH("Interaction",D3790)),"Interaction",IF(ISNUMBER(SEARCH("System",D3790)),"System","")))))</f>
        <v/>
      </c>
      <c r="H3790" s="7" t="str">
        <f>IF(G3790="Utterance", IF(ISNUMBER(SEARCH("Unrecognized",D3790)), "Unrecognized", IF(ISNUMBER(SEARCH("Mismatched",D3790)), "Mismatched", IF(ISNUMBER(SEARCH("False Positive",D3790)), "False Positive", "Irrelevant"))), "")</f>
        <v/>
      </c>
      <c r="J3790" s="7" t="s">
        <v>3744</v>
      </c>
      <c r="K3790" s="7" t="s">
        <v>3358</v>
      </c>
      <c r="L3790" s="9">
        <v>44997</v>
      </c>
      <c r="M3790" s="13">
        <v>0.52925925925925921</v>
      </c>
      <c r="N3790" s="14">
        <v>513003358627599</v>
      </c>
      <c r="O3790" s="7">
        <f>IF(LEN(TRIM($A3790))=0,0,LEN($A3790)-LEN(SUBSTITUTE($A3790," ",""))+1)</f>
        <v>4</v>
      </c>
      <c r="P3790">
        <f t="shared" si="59"/>
        <v>3411</v>
      </c>
    </row>
    <row r="3791" spans="1:16" ht="128" x14ac:dyDescent="0.2">
      <c r="A3791" s="8" t="s">
        <v>1839</v>
      </c>
      <c r="C3791" s="7" t="s">
        <v>4</v>
      </c>
      <c r="K3791" s="7" t="s">
        <v>3358</v>
      </c>
      <c r="L3791" s="9">
        <v>44997</v>
      </c>
      <c r="M3791" s="13">
        <v>0.52925925925925921</v>
      </c>
      <c r="N3791" s="14">
        <v>513003358627599</v>
      </c>
      <c r="P3791" t="str">
        <f t="shared" si="59"/>
        <v/>
      </c>
    </row>
    <row r="3792" spans="1:16" ht="16" x14ac:dyDescent="0.2">
      <c r="A3792" s="8" t="s">
        <v>3179</v>
      </c>
      <c r="C3792" s="7" t="s">
        <v>2</v>
      </c>
      <c r="D3792" s="7" t="s">
        <v>3411</v>
      </c>
      <c r="E3792" s="7" t="str">
        <f>IF(OR(D3792="", D3792="___"),"", LEFT(D3792,FIND(" &gt;",D3792)-1))</f>
        <v>Qualified Success</v>
      </c>
      <c r="F3792" s="7" t="str">
        <f>IF(OR(E3792="Success",E3792="Qualified Success"),"Current",IF(E3792="Failure",IF(RIGHT(D3792,6)="Future","Future",IF(RIGHT(D3792,10)="Irrelevant","Irrelevant","Current")),""))</f>
        <v>Current</v>
      </c>
      <c r="G3792" s="7" t="str">
        <f>IF(OR(ISBLANK(D3792),D3792="Unclassifiable &gt;"),"",IF(ISNUMBER(SEARCH("Utterance",D3792)),"Utterance",IF(ISNUMBER(SEARCH("Response",D3792)),"Response",IF(ISNUMBER(SEARCH("Interaction",D3792)),"Interaction",IF(ISNUMBER(SEARCH("System",D3792)),"System","")))))</f>
        <v>Response</v>
      </c>
      <c r="H3792" s="7" t="str">
        <f>IF(G3792="Utterance", IF(ISNUMBER(SEARCH("Unrecognized",D3792)), "Unrecognized", IF(ISNUMBER(SEARCH("Mismatched",D3792)), "Mismatched", IF(ISNUMBER(SEARCH("False Positive",D3792)), "False Positive", "Irrelevant"))), "")</f>
        <v/>
      </c>
      <c r="J3792" s="7" t="s">
        <v>3432</v>
      </c>
      <c r="K3792" s="7" t="s">
        <v>3358</v>
      </c>
      <c r="L3792" s="9">
        <v>44997</v>
      </c>
      <c r="M3792" s="13">
        <v>0.56893518518518515</v>
      </c>
      <c r="N3792" s="14">
        <v>513002685674275</v>
      </c>
      <c r="O3792" s="7">
        <f>IF(LEN(TRIM($A3792))=0,0,LEN($A3792)-LEN(SUBSTITUTE($A3792," ",""))+1)</f>
        <v>3</v>
      </c>
      <c r="P3792">
        <f t="shared" si="59"/>
        <v>201</v>
      </c>
    </row>
    <row r="3793" spans="1:16" ht="96" x14ac:dyDescent="0.2">
      <c r="A3793" s="8" t="s">
        <v>2887</v>
      </c>
      <c r="C3793" s="7" t="s">
        <v>4</v>
      </c>
      <c r="K3793" s="7" t="s">
        <v>3358</v>
      </c>
      <c r="L3793" s="9">
        <v>44997</v>
      </c>
      <c r="M3793" s="13">
        <v>0.56893518518518515</v>
      </c>
      <c r="N3793" s="14">
        <v>513002685674275</v>
      </c>
      <c r="P3793" t="str">
        <f t="shared" si="59"/>
        <v/>
      </c>
    </row>
    <row r="3794" spans="1:16" ht="16" x14ac:dyDescent="0.2">
      <c r="A3794" s="8" t="s">
        <v>249</v>
      </c>
      <c r="C3794" s="7" t="s">
        <v>2</v>
      </c>
      <c r="D3794" s="7" t="s">
        <v>3389</v>
      </c>
      <c r="E3794" s="7" t="str">
        <f>IF(OR(D3794="", D3794="___"),"", LEFT(D3794,FIND(" &gt;",D3794)-1))</f>
        <v>Success</v>
      </c>
      <c r="F3794" s="7" t="str">
        <f>IF(OR(E3794="Success",E3794="Qualified Success"),"Current",IF(E3794="Failure",IF(RIGHT(D3794,6)="Future","Future",IF(RIGHT(D3794,10)="Irrelevant","Irrelevant","Current")),""))</f>
        <v>Current</v>
      </c>
      <c r="G3794" s="7" t="str">
        <f>IF(OR(ISBLANK(D3794),D3794="Unclassifiable &gt;"),"",IF(ISNUMBER(SEARCH("Utterance",D3794)),"Utterance",IF(ISNUMBER(SEARCH("Response",D3794)),"Response",IF(ISNUMBER(SEARCH("Interaction",D3794)),"Interaction",IF(ISNUMBER(SEARCH("System",D3794)),"System","")))))</f>
        <v/>
      </c>
      <c r="H3794" s="7" t="str">
        <f>IF(G3794="Utterance", IF(ISNUMBER(SEARCH("Unrecognized",D3794)), "Unrecognized", IF(ISNUMBER(SEARCH("Mismatched",D3794)), "Mismatched", IF(ISNUMBER(SEARCH("False Positive",D3794)), "False Positive", "Irrelevant"))), "")</f>
        <v/>
      </c>
      <c r="J3794" s="7" t="s">
        <v>3741</v>
      </c>
      <c r="K3794" s="7" t="s">
        <v>3358</v>
      </c>
      <c r="L3794" s="9">
        <v>44997</v>
      </c>
      <c r="M3794" s="13">
        <v>0.63390046296296299</v>
      </c>
      <c r="N3794" s="14">
        <v>204440003508352</v>
      </c>
      <c r="O3794" s="7">
        <f>IF(LEN(TRIM($A3794))=0,0,LEN($A3794)-LEN(SUBSTITUTE($A3794," ",""))+1)</f>
        <v>2</v>
      </c>
      <c r="P3794">
        <f t="shared" si="59"/>
        <v>3411</v>
      </c>
    </row>
    <row r="3795" spans="1:16" ht="144" x14ac:dyDescent="0.2">
      <c r="A3795" s="8" t="s">
        <v>250</v>
      </c>
      <c r="C3795" s="7" t="s">
        <v>4</v>
      </c>
      <c r="K3795" s="7" t="s">
        <v>3358</v>
      </c>
      <c r="L3795" s="9">
        <v>44997</v>
      </c>
      <c r="M3795" s="13">
        <v>0.63415509259259262</v>
      </c>
      <c r="N3795" s="14">
        <v>204440003508352</v>
      </c>
      <c r="P3795" t="str">
        <f t="shared" si="59"/>
        <v/>
      </c>
    </row>
    <row r="3796" spans="1:16" ht="16" x14ac:dyDescent="0.2">
      <c r="A3796" s="8" t="s">
        <v>1954</v>
      </c>
      <c r="C3796" s="7" t="s">
        <v>2</v>
      </c>
      <c r="D3796" s="7" t="s">
        <v>3389</v>
      </c>
      <c r="E3796" s="7" t="str">
        <f>IF(OR(D3796="", D3796="___"),"", LEFT(D3796,FIND(" &gt;",D3796)-1))</f>
        <v>Success</v>
      </c>
      <c r="F3796" s="7" t="str">
        <f>IF(OR(E3796="Success",E3796="Qualified Success"),"Current",IF(E3796="Failure",IF(RIGHT(D3796,6)="Future","Future",IF(RIGHT(D3796,10)="Irrelevant","Irrelevant","Current")),""))</f>
        <v>Current</v>
      </c>
      <c r="G3796" s="7" t="str">
        <f>IF(OR(ISBLANK(D3796),D3796="Unclassifiable &gt;"),"",IF(ISNUMBER(SEARCH("Utterance",D3796)),"Utterance",IF(ISNUMBER(SEARCH("Response",D3796)),"Response",IF(ISNUMBER(SEARCH("Interaction",D3796)),"Interaction",IF(ISNUMBER(SEARCH("System",D3796)),"System","")))))</f>
        <v/>
      </c>
      <c r="H3796" s="7" t="str">
        <f>IF(G3796="Utterance", IF(ISNUMBER(SEARCH("Unrecognized",D3796)), "Unrecognized", IF(ISNUMBER(SEARCH("Mismatched",D3796)), "Mismatched", IF(ISNUMBER(SEARCH("False Positive",D3796)), "False Positive", "Irrelevant"))), "")</f>
        <v/>
      </c>
      <c r="J3796" s="7" t="s">
        <v>3746</v>
      </c>
      <c r="K3796" s="7" t="s">
        <v>3358</v>
      </c>
      <c r="L3796" s="9">
        <v>44997</v>
      </c>
      <c r="M3796" s="13">
        <v>0.88069444444444445</v>
      </c>
      <c r="N3796" s="14">
        <v>204440003489290</v>
      </c>
      <c r="O3796" s="7">
        <f>IF(LEN(TRIM($A3796))=0,0,LEN($A3796)-LEN(SUBSTITUTE($A3796," ",""))+1)</f>
        <v>9</v>
      </c>
      <c r="P3796">
        <f t="shared" si="59"/>
        <v>3411</v>
      </c>
    </row>
    <row r="3797" spans="1:16" ht="128" x14ac:dyDescent="0.2">
      <c r="A3797" s="8" t="s">
        <v>384</v>
      </c>
      <c r="C3797" s="7" t="s">
        <v>4</v>
      </c>
      <c r="K3797" s="7" t="s">
        <v>3358</v>
      </c>
      <c r="L3797" s="9">
        <v>44997</v>
      </c>
      <c r="M3797" s="13">
        <v>0.88094907407407408</v>
      </c>
      <c r="N3797" s="14">
        <v>204440003489290</v>
      </c>
      <c r="P3797" t="str">
        <f t="shared" si="59"/>
        <v/>
      </c>
    </row>
    <row r="3798" spans="1:16" ht="16" x14ac:dyDescent="0.2">
      <c r="A3798" s="8" t="s">
        <v>1609</v>
      </c>
      <c r="C3798" s="7" t="s">
        <v>2</v>
      </c>
      <c r="D3798" s="7" t="s">
        <v>3411</v>
      </c>
      <c r="E3798" s="7" t="str">
        <f>IF(OR(D3798="", D3798="___"),"", LEFT(D3798,FIND(" &gt;",D3798)-1))</f>
        <v>Qualified Success</v>
      </c>
      <c r="F3798" s="7" t="str">
        <f t="shared" ref="F3798:F3829" si="60">IF(OR(E3798="Success",E3798="Qualified Success"),"Current",IF(E3798="Failure",IF(RIGHT(D3798,6)="Future","Future",IF(RIGHT(D3798,10)="Irrelevant","Irrelevant","Current")),""))</f>
        <v>Current</v>
      </c>
      <c r="G3798" s="7" t="str">
        <f t="shared" ref="G3798:G3829" si="61">IF(OR(ISBLANK(D3798),D3798="Unclassifiable &gt;"),"",IF(ISNUMBER(SEARCH("Utterance",D3798)),"Utterance",IF(ISNUMBER(SEARCH("Response",D3798)),"Response",IF(ISNUMBER(SEARCH("Interaction",D3798)),"Interaction",IF(ISNUMBER(SEARCH("System",D3798)),"System","")))))</f>
        <v>Response</v>
      </c>
      <c r="H3798" s="7" t="str">
        <f>IF(G3798="Utterance", IF(ISNUMBER(SEARCH("Unrecognized",D3798)), "Unrecognized", IF(ISNUMBER(SEARCH("Mismatched",D3798)), "Mismatched", IF(ISNUMBER(SEARCH("False Positive",D3798)), "False Positive", "Irrelevant"))), "")</f>
        <v/>
      </c>
      <c r="J3798" s="7" t="s">
        <v>3742</v>
      </c>
      <c r="K3798" s="7" t="s">
        <v>3356</v>
      </c>
      <c r="L3798" s="9">
        <v>44998</v>
      </c>
      <c r="M3798" s="13">
        <v>0.2744212962962963</v>
      </c>
      <c r="N3798" s="14">
        <v>513002940075899</v>
      </c>
      <c r="O3798" s="7">
        <f>IF(LEN(TRIM($A3798))=0,0,LEN($A3798)-LEN(SUBSTITUTE($A3798," ",""))+1)</f>
        <v>7</v>
      </c>
      <c r="P3798">
        <f t="shared" si="59"/>
        <v>201</v>
      </c>
    </row>
    <row r="3799" spans="1:16" ht="48" x14ac:dyDescent="0.2">
      <c r="A3799" s="8" t="s">
        <v>285</v>
      </c>
      <c r="C3799" s="7" t="s">
        <v>4</v>
      </c>
      <c r="F3799" s="7" t="str">
        <f t="shared" si="60"/>
        <v/>
      </c>
      <c r="G3799" s="7" t="str">
        <f t="shared" si="61"/>
        <v/>
      </c>
      <c r="K3799" s="7" t="s">
        <v>3356</v>
      </c>
      <c r="L3799" s="9">
        <v>44998</v>
      </c>
      <c r="M3799" s="13">
        <v>0.2744212962962963</v>
      </c>
      <c r="N3799" s="14">
        <v>513002940075899</v>
      </c>
      <c r="P3799" t="str">
        <f t="shared" si="59"/>
        <v/>
      </c>
    </row>
    <row r="3800" spans="1:16" ht="16" x14ac:dyDescent="0.2">
      <c r="A3800" s="8" t="s">
        <v>1608</v>
      </c>
      <c r="C3800" s="7" t="s">
        <v>2</v>
      </c>
      <c r="D3800" s="7" t="s">
        <v>3400</v>
      </c>
      <c r="E3800" s="7" t="str">
        <f>IF(OR(D3800="", D3800="___"),"", LEFT(D3800,FIND(" &gt;",D3800)-1))</f>
        <v>Failure</v>
      </c>
      <c r="F3800" s="7" t="str">
        <f t="shared" si="60"/>
        <v>Current</v>
      </c>
      <c r="G3800" s="7" t="str">
        <f t="shared" si="61"/>
        <v>Interaction</v>
      </c>
      <c r="H3800" s="7" t="str">
        <f>IF(G3800="Utterance", IF(ISNUMBER(SEARCH("Unrecognized",D3800)), "Unrecognized", IF(ISNUMBER(SEARCH("Mismatched",D3800)), "Mismatched", IF(ISNUMBER(SEARCH("False Positive",D3800)), "False Positive", "Irrelevant"))), "")</f>
        <v/>
      </c>
      <c r="J3800" s="7" t="s">
        <v>3742</v>
      </c>
      <c r="K3800" s="7" t="s">
        <v>3356</v>
      </c>
      <c r="L3800" s="9">
        <v>44998</v>
      </c>
      <c r="M3800" s="13">
        <v>0.27679398148148149</v>
      </c>
      <c r="N3800" s="14">
        <v>513002940075899</v>
      </c>
      <c r="O3800" s="7">
        <f>IF(LEN(TRIM($A3800))=0,0,LEN($A3800)-LEN(SUBSTITUTE($A3800," ",""))+1)</f>
        <v>9</v>
      </c>
      <c r="P3800">
        <f t="shared" si="59"/>
        <v>412</v>
      </c>
    </row>
    <row r="3801" spans="1:16" ht="48" x14ac:dyDescent="0.2">
      <c r="A3801" s="8" t="s">
        <v>285</v>
      </c>
      <c r="C3801" s="7" t="s">
        <v>4</v>
      </c>
      <c r="F3801" s="7" t="str">
        <f t="shared" si="60"/>
        <v/>
      </c>
      <c r="G3801" s="7" t="str">
        <f t="shared" si="61"/>
        <v/>
      </c>
      <c r="K3801" s="7" t="s">
        <v>3356</v>
      </c>
      <c r="L3801" s="9">
        <v>44998</v>
      </c>
      <c r="M3801" s="13">
        <v>0.27679398148148149</v>
      </c>
      <c r="N3801" s="14">
        <v>513002940075899</v>
      </c>
      <c r="P3801" t="str">
        <f t="shared" si="59"/>
        <v/>
      </c>
    </row>
    <row r="3802" spans="1:16" ht="16" x14ac:dyDescent="0.2">
      <c r="A3802" s="8" t="s">
        <v>1607</v>
      </c>
      <c r="C3802" s="7" t="s">
        <v>2</v>
      </c>
      <c r="D3802" s="7" t="s">
        <v>3389</v>
      </c>
      <c r="E3802" s="7" t="str">
        <f>IF(OR(D3802="", D3802="___"),"", LEFT(D3802,FIND(" &gt;",D3802)-1))</f>
        <v>Success</v>
      </c>
      <c r="F3802" s="7" t="str">
        <f t="shared" si="60"/>
        <v>Current</v>
      </c>
      <c r="G3802" s="7" t="str">
        <f t="shared" si="61"/>
        <v/>
      </c>
      <c r="H3802" s="7" t="str">
        <f>IF(G3802="Utterance", IF(ISNUMBER(SEARCH("Unrecognized",D3802)), "Unrecognized", IF(ISNUMBER(SEARCH("Mismatched",D3802)), "Mismatched", IF(ISNUMBER(SEARCH("False Positive",D3802)), "False Positive", "Irrelevant"))), "")</f>
        <v/>
      </c>
      <c r="J3802" s="7" t="s">
        <v>213</v>
      </c>
      <c r="K3802" s="7" t="s">
        <v>3356</v>
      </c>
      <c r="L3802" s="9">
        <v>44998</v>
      </c>
      <c r="M3802" s="13">
        <v>0.27702546296296299</v>
      </c>
      <c r="N3802" s="14">
        <v>513002940075899</v>
      </c>
      <c r="O3802" s="7">
        <f>IF(LEN(TRIM($A3802))=0,0,LEN($A3802)-LEN(SUBSTITUTE($A3802," ",""))+1)</f>
        <v>5</v>
      </c>
      <c r="P3802">
        <f t="shared" si="59"/>
        <v>3411</v>
      </c>
    </row>
    <row r="3803" spans="1:16" ht="144" x14ac:dyDescent="0.2">
      <c r="A3803" s="8" t="s">
        <v>218</v>
      </c>
      <c r="C3803" s="7" t="s">
        <v>4</v>
      </c>
      <c r="F3803" s="7" t="str">
        <f t="shared" si="60"/>
        <v/>
      </c>
      <c r="G3803" s="7" t="str">
        <f t="shared" si="61"/>
        <v/>
      </c>
      <c r="K3803" s="7" t="s">
        <v>3356</v>
      </c>
      <c r="L3803" s="9">
        <v>44998</v>
      </c>
      <c r="M3803" s="13">
        <v>0.27702546296296299</v>
      </c>
      <c r="N3803" s="14">
        <v>513002940075899</v>
      </c>
      <c r="P3803" t="str">
        <f t="shared" si="59"/>
        <v/>
      </c>
    </row>
    <row r="3804" spans="1:16" ht="16" x14ac:dyDescent="0.2">
      <c r="A3804" s="8" t="s">
        <v>259</v>
      </c>
      <c r="B3804" s="7" t="s">
        <v>3487</v>
      </c>
      <c r="C3804" s="7" t="s">
        <v>2</v>
      </c>
      <c r="D3804" s="7" t="s">
        <v>3389</v>
      </c>
      <c r="E3804" s="7" t="str">
        <f>IF(OR(D3804="", D3804="___"),"", LEFT(D3804,FIND(" &gt;",D3804)-1))</f>
        <v>Success</v>
      </c>
      <c r="F3804" s="7" t="str">
        <f t="shared" si="60"/>
        <v>Current</v>
      </c>
      <c r="G3804" s="7" t="str">
        <f t="shared" si="61"/>
        <v/>
      </c>
      <c r="H3804" s="7" t="str">
        <f>IF(G3804="Utterance", IF(ISNUMBER(SEARCH("Unrecognized",D3804)), "Unrecognized", IF(ISNUMBER(SEARCH("Mismatched",D3804)), "Mismatched", IF(ISNUMBER(SEARCH("False Positive",D3804)), "False Positive", "Irrelevant"))), "")</f>
        <v/>
      </c>
      <c r="J3804" s="7" t="s">
        <v>3743</v>
      </c>
      <c r="K3804" s="7" t="s">
        <v>3356</v>
      </c>
      <c r="L3804" s="9">
        <v>44998</v>
      </c>
      <c r="M3804" s="13">
        <v>0.28877314814814814</v>
      </c>
      <c r="N3804" s="14">
        <v>204440003511206</v>
      </c>
      <c r="O3804" s="7">
        <f>IF(LEN(TRIM($A3804))=0,0,LEN($A3804)-LEN(SUBSTITUTE($A3804," ",""))+1)</f>
        <v>4</v>
      </c>
      <c r="P3804">
        <f t="shared" si="59"/>
        <v>3411</v>
      </c>
    </row>
    <row r="3805" spans="1:16" ht="224" x14ac:dyDescent="0.2">
      <c r="A3805" s="8" t="s">
        <v>3647</v>
      </c>
      <c r="C3805" s="7" t="s">
        <v>4</v>
      </c>
      <c r="F3805" s="7" t="str">
        <f t="shared" si="60"/>
        <v/>
      </c>
      <c r="G3805" s="7" t="str">
        <f t="shared" si="61"/>
        <v/>
      </c>
      <c r="K3805" s="7" t="s">
        <v>3356</v>
      </c>
      <c r="L3805" s="9">
        <v>44998</v>
      </c>
      <c r="M3805" s="13">
        <v>0.28903935185185187</v>
      </c>
      <c r="N3805" s="14">
        <v>204440003511206</v>
      </c>
      <c r="P3805" t="str">
        <f t="shared" si="59"/>
        <v/>
      </c>
    </row>
    <row r="3806" spans="1:16" ht="16" x14ac:dyDescent="0.2">
      <c r="A3806" s="8" t="s">
        <v>158</v>
      </c>
      <c r="C3806" s="7" t="s">
        <v>2</v>
      </c>
      <c r="D3806" s="7" t="s">
        <v>3389</v>
      </c>
      <c r="E3806" s="7" t="str">
        <f>IF(OR(D3806="", D3806="___"),"", LEFT(D3806,FIND(" &gt;",D3806)-1))</f>
        <v>Success</v>
      </c>
      <c r="F3806" s="7" t="str">
        <f t="shared" si="60"/>
        <v>Current</v>
      </c>
      <c r="G3806" s="7" t="str">
        <f t="shared" si="61"/>
        <v/>
      </c>
      <c r="H3806" s="7" t="str">
        <f>IF(G3806="Utterance", IF(ISNUMBER(SEARCH("Unrecognized",D3806)), "Unrecognized", IF(ISNUMBER(SEARCH("Mismatched",D3806)), "Mismatched", IF(ISNUMBER(SEARCH("False Positive",D3806)), "False Positive", "Irrelevant"))), "")</f>
        <v/>
      </c>
      <c r="J3806" s="7" t="s">
        <v>3744</v>
      </c>
      <c r="K3806" s="7" t="s">
        <v>3356</v>
      </c>
      <c r="L3806" s="9">
        <v>44998</v>
      </c>
      <c r="M3806" s="13">
        <v>0.29173611111111114</v>
      </c>
      <c r="N3806" s="14">
        <v>204440003490939</v>
      </c>
      <c r="O3806" s="7">
        <f>IF(LEN(TRIM($A3806))=0,0,LEN($A3806)-LEN(SUBSTITUTE($A3806," ",""))+1)</f>
        <v>4</v>
      </c>
      <c r="P3806">
        <f t="shared" si="59"/>
        <v>3411</v>
      </c>
    </row>
    <row r="3807" spans="1:16" ht="112" x14ac:dyDescent="0.2">
      <c r="A3807" s="8" t="s">
        <v>224</v>
      </c>
      <c r="C3807" s="7" t="s">
        <v>4</v>
      </c>
      <c r="F3807" s="7" t="str">
        <f t="shared" si="60"/>
        <v/>
      </c>
      <c r="G3807" s="7" t="str">
        <f t="shared" si="61"/>
        <v/>
      </c>
      <c r="K3807" s="7" t="s">
        <v>3356</v>
      </c>
      <c r="L3807" s="9">
        <v>44998</v>
      </c>
      <c r="M3807" s="13">
        <v>0.29173611111111114</v>
      </c>
      <c r="N3807" s="14">
        <v>204440003490939</v>
      </c>
      <c r="P3807" t="str">
        <f t="shared" si="59"/>
        <v/>
      </c>
    </row>
    <row r="3808" spans="1:16" ht="16" x14ac:dyDescent="0.2">
      <c r="A3808" s="8" t="s">
        <v>963</v>
      </c>
      <c r="C3808" s="7" t="s">
        <v>2</v>
      </c>
      <c r="D3808" s="7" t="s">
        <v>3391</v>
      </c>
      <c r="E3808" s="7" t="str">
        <f>IF(OR(D3808="", D3808="___"),"", LEFT(D3808,FIND(" &gt;",D3808)-1))</f>
        <v>Failure</v>
      </c>
      <c r="F3808" s="7" t="str">
        <f t="shared" si="60"/>
        <v>Current</v>
      </c>
      <c r="G3808" s="7" t="str">
        <f t="shared" si="61"/>
        <v>Utterance</v>
      </c>
      <c r="H3808" s="7" t="str">
        <f>IF(G3808="Utterance", IF(ISNUMBER(SEARCH("Unrecognized",D3808)), "Unrecognized", IF(ISNUMBER(SEARCH("Mismatched",D3808)), "Mismatched", IF(ISNUMBER(SEARCH("False Positive",D3808)), "False Positive", "Irrelevant"))), "")</f>
        <v>Mismatched</v>
      </c>
      <c r="J3808" s="7" t="s">
        <v>3743</v>
      </c>
      <c r="K3808" s="7" t="s">
        <v>3356</v>
      </c>
      <c r="L3808" s="9">
        <v>44998</v>
      </c>
      <c r="M3808" s="13">
        <v>0.29283564814814816</v>
      </c>
      <c r="N3808" s="14">
        <v>204440003511206</v>
      </c>
      <c r="O3808" s="7">
        <f>IF(LEN(TRIM($A3808))=0,0,LEN($A3808)-LEN(SUBSTITUTE($A3808," ",""))+1)</f>
        <v>8</v>
      </c>
      <c r="P3808">
        <f t="shared" si="59"/>
        <v>705</v>
      </c>
    </row>
    <row r="3809" spans="1:16" ht="192" x14ac:dyDescent="0.2">
      <c r="A3809" s="8" t="s">
        <v>578</v>
      </c>
      <c r="C3809" s="7" t="s">
        <v>4</v>
      </c>
      <c r="F3809" s="7" t="str">
        <f t="shared" si="60"/>
        <v/>
      </c>
      <c r="G3809" s="7" t="str">
        <f t="shared" si="61"/>
        <v/>
      </c>
      <c r="K3809" s="7" t="s">
        <v>3356</v>
      </c>
      <c r="L3809" s="9">
        <v>44998</v>
      </c>
      <c r="M3809" s="13">
        <v>0.29283564814814816</v>
      </c>
      <c r="N3809" s="14">
        <v>204440003511206</v>
      </c>
      <c r="P3809" t="str">
        <f t="shared" si="59"/>
        <v/>
      </c>
    </row>
    <row r="3810" spans="1:16" ht="16" x14ac:dyDescent="0.2">
      <c r="A3810" s="8" t="s">
        <v>964</v>
      </c>
      <c r="C3810" s="7" t="s">
        <v>2</v>
      </c>
      <c r="D3810" s="7" t="s">
        <v>3389</v>
      </c>
      <c r="E3810" s="7" t="str">
        <f>IF(OR(D3810="", D3810="___"),"", LEFT(D3810,FIND(" &gt;",D3810)-1))</f>
        <v>Success</v>
      </c>
      <c r="F3810" s="7" t="str">
        <f t="shared" si="60"/>
        <v>Current</v>
      </c>
      <c r="G3810" s="7" t="str">
        <f t="shared" si="61"/>
        <v/>
      </c>
      <c r="H3810" s="7" t="str">
        <f>IF(G3810="Utterance", IF(ISNUMBER(SEARCH("Unrecognized",D3810)), "Unrecognized", IF(ISNUMBER(SEARCH("Mismatched",D3810)), "Mismatched", IF(ISNUMBER(SEARCH("False Positive",D3810)), "False Positive", "Irrelevant"))), "")</f>
        <v/>
      </c>
      <c r="J3810" s="7" t="s">
        <v>3743</v>
      </c>
      <c r="K3810" s="7" t="s">
        <v>3356</v>
      </c>
      <c r="L3810" s="9">
        <v>44998</v>
      </c>
      <c r="M3810" s="13">
        <v>0.29303240740740738</v>
      </c>
      <c r="N3810" s="14">
        <v>204440003511206</v>
      </c>
      <c r="O3810" s="7">
        <f>IF(LEN(TRIM($A3810))=0,0,LEN($A3810)-LEN(SUBSTITUTE($A3810," ",""))+1)</f>
        <v>6</v>
      </c>
      <c r="P3810">
        <f t="shared" si="59"/>
        <v>3411</v>
      </c>
    </row>
    <row r="3811" spans="1:16" ht="335" x14ac:dyDescent="0.2">
      <c r="A3811" s="8" t="s">
        <v>965</v>
      </c>
      <c r="C3811" s="7" t="s">
        <v>4</v>
      </c>
      <c r="F3811" s="7" t="str">
        <f t="shared" si="60"/>
        <v/>
      </c>
      <c r="G3811" s="7" t="str">
        <f t="shared" si="61"/>
        <v/>
      </c>
      <c r="K3811" s="7" t="s">
        <v>3356</v>
      </c>
      <c r="L3811" s="9">
        <v>44998</v>
      </c>
      <c r="M3811" s="13">
        <v>0.29304398148148147</v>
      </c>
      <c r="N3811" s="14">
        <v>204440003511206</v>
      </c>
      <c r="P3811" t="str">
        <f t="shared" si="59"/>
        <v/>
      </c>
    </row>
    <row r="3812" spans="1:16" ht="16" x14ac:dyDescent="0.2">
      <c r="A3812" s="8" t="s">
        <v>1473</v>
      </c>
      <c r="C3812" s="7" t="s">
        <v>2</v>
      </c>
      <c r="D3812" s="7" t="s">
        <v>3411</v>
      </c>
      <c r="E3812" s="7" t="str">
        <f>IF(OR(D3812="", D3812="___"),"", LEFT(D3812,FIND(" &gt;",D3812)-1))</f>
        <v>Qualified Success</v>
      </c>
      <c r="F3812" s="7" t="str">
        <f t="shared" si="60"/>
        <v>Current</v>
      </c>
      <c r="G3812" s="7" t="str">
        <f t="shared" si="61"/>
        <v>Response</v>
      </c>
      <c r="H3812" s="7" t="str">
        <f>IF(G3812="Utterance", IF(ISNUMBER(SEARCH("Unrecognized",D3812)), "Unrecognized", IF(ISNUMBER(SEARCH("Mismatched",D3812)), "Mismatched", IF(ISNUMBER(SEARCH("False Positive",D3812)), "False Positive", "Irrelevant"))), "")</f>
        <v/>
      </c>
      <c r="J3812" s="7" t="s">
        <v>3743</v>
      </c>
      <c r="K3812" s="7" t="s">
        <v>3356</v>
      </c>
      <c r="L3812" s="9">
        <v>44998</v>
      </c>
      <c r="M3812" s="13">
        <v>0.29376157407407405</v>
      </c>
      <c r="N3812" s="14">
        <v>513001730487614</v>
      </c>
      <c r="O3812" s="7">
        <f>IF(LEN(TRIM($A3812))=0,0,LEN($A3812)-LEN(SUBSTITUTE($A3812," ",""))+1)</f>
        <v>6</v>
      </c>
      <c r="P3812">
        <f t="shared" si="59"/>
        <v>201</v>
      </c>
    </row>
    <row r="3813" spans="1:16" ht="144" x14ac:dyDescent="0.2">
      <c r="A3813" s="8" t="s">
        <v>250</v>
      </c>
      <c r="C3813" s="7" t="s">
        <v>4</v>
      </c>
      <c r="F3813" s="7" t="str">
        <f t="shared" si="60"/>
        <v/>
      </c>
      <c r="G3813" s="7" t="str">
        <f t="shared" si="61"/>
        <v/>
      </c>
      <c r="K3813" s="7" t="s">
        <v>3356</v>
      </c>
      <c r="L3813" s="9">
        <v>44998</v>
      </c>
      <c r="M3813" s="13">
        <v>0.29377314814814814</v>
      </c>
      <c r="N3813" s="14">
        <v>513001730487614</v>
      </c>
      <c r="P3813" t="str">
        <f t="shared" si="59"/>
        <v/>
      </c>
    </row>
    <row r="3814" spans="1:16" ht="16" x14ac:dyDescent="0.2">
      <c r="A3814" s="8" t="s">
        <v>444</v>
      </c>
      <c r="C3814" s="7" t="s">
        <v>2</v>
      </c>
      <c r="D3814" s="7" t="s">
        <v>3389</v>
      </c>
      <c r="E3814" s="7" t="str">
        <f>IF(OR(D3814="", D3814="___"),"", LEFT(D3814,FIND(" &gt;",D3814)-1))</f>
        <v>Success</v>
      </c>
      <c r="F3814" s="7" t="str">
        <f t="shared" si="60"/>
        <v>Current</v>
      </c>
      <c r="G3814" s="7" t="str">
        <f t="shared" si="61"/>
        <v/>
      </c>
      <c r="H3814" s="7" t="str">
        <f>IF(G3814="Utterance", IF(ISNUMBER(SEARCH("Unrecognized",D3814)), "Unrecognized", IF(ISNUMBER(SEARCH("Mismatched",D3814)), "Mismatched", IF(ISNUMBER(SEARCH("False Positive",D3814)), "False Positive", "Irrelevant"))), "")</f>
        <v/>
      </c>
      <c r="J3814" s="7" t="s">
        <v>3743</v>
      </c>
      <c r="K3814" s="7" t="s">
        <v>3356</v>
      </c>
      <c r="L3814" s="9">
        <v>44998</v>
      </c>
      <c r="M3814" s="13">
        <v>0.29385416666666669</v>
      </c>
      <c r="N3814" s="14">
        <v>204440003511206</v>
      </c>
      <c r="O3814" s="7">
        <f>IF(LEN(TRIM($A3814))=0,0,LEN($A3814)-LEN(SUBSTITUTE($A3814," ",""))+1)</f>
        <v>6</v>
      </c>
      <c r="P3814">
        <f t="shared" si="59"/>
        <v>3411</v>
      </c>
    </row>
    <row r="3815" spans="1:16" ht="224" x14ac:dyDescent="0.2">
      <c r="A3815" s="8" t="s">
        <v>3647</v>
      </c>
      <c r="C3815" s="7" t="s">
        <v>4</v>
      </c>
      <c r="F3815" s="7" t="str">
        <f t="shared" si="60"/>
        <v/>
      </c>
      <c r="G3815" s="7" t="str">
        <f t="shared" si="61"/>
        <v/>
      </c>
      <c r="K3815" s="7" t="s">
        <v>3356</v>
      </c>
      <c r="L3815" s="9">
        <v>44998</v>
      </c>
      <c r="M3815" s="13">
        <v>0.29386574074074073</v>
      </c>
      <c r="N3815" s="14">
        <v>204440003511206</v>
      </c>
      <c r="P3815" t="str">
        <f t="shared" si="59"/>
        <v/>
      </c>
    </row>
    <row r="3816" spans="1:16" ht="16" x14ac:dyDescent="0.2">
      <c r="A3816" s="8" t="s">
        <v>158</v>
      </c>
      <c r="C3816" s="7" t="s">
        <v>2</v>
      </c>
      <c r="D3816" s="7" t="s">
        <v>3389</v>
      </c>
      <c r="E3816" s="7" t="str">
        <f>IF(OR(D3816="", D3816="___"),"", LEFT(D3816,FIND(" &gt;",D3816)-1))</f>
        <v>Success</v>
      </c>
      <c r="F3816" s="7" t="str">
        <f t="shared" si="60"/>
        <v>Current</v>
      </c>
      <c r="G3816" s="7" t="str">
        <f t="shared" si="61"/>
        <v/>
      </c>
      <c r="H3816" s="7" t="str">
        <f>IF(G3816="Utterance", IF(ISNUMBER(SEARCH("Unrecognized",D3816)), "Unrecognized", IF(ISNUMBER(SEARCH("Mismatched",D3816)), "Mismatched", IF(ISNUMBER(SEARCH("False Positive",D3816)), "False Positive", "Irrelevant"))), "")</f>
        <v/>
      </c>
      <c r="J3816" s="7" t="s">
        <v>3744</v>
      </c>
      <c r="K3816" s="7" t="s">
        <v>3356</v>
      </c>
      <c r="L3816" s="9">
        <v>44998</v>
      </c>
      <c r="M3816" s="13">
        <v>0.29913194444444441</v>
      </c>
      <c r="N3816" s="14">
        <v>204440003491169</v>
      </c>
      <c r="O3816" s="7">
        <f>IF(LEN(TRIM($A3816))=0,0,LEN($A3816)-LEN(SUBSTITUTE($A3816," ",""))+1)</f>
        <v>4</v>
      </c>
      <c r="P3816">
        <f t="shared" si="59"/>
        <v>3411</v>
      </c>
    </row>
    <row r="3817" spans="1:16" ht="112" x14ac:dyDescent="0.2">
      <c r="A3817" s="8" t="s">
        <v>224</v>
      </c>
      <c r="C3817" s="7" t="s">
        <v>4</v>
      </c>
      <c r="F3817" s="7" t="str">
        <f t="shared" si="60"/>
        <v/>
      </c>
      <c r="G3817" s="7" t="str">
        <f t="shared" si="61"/>
        <v/>
      </c>
      <c r="K3817" s="7" t="s">
        <v>3356</v>
      </c>
      <c r="L3817" s="9">
        <v>44998</v>
      </c>
      <c r="M3817" s="13">
        <v>0.29913194444444441</v>
      </c>
      <c r="N3817" s="14">
        <v>204440003491169</v>
      </c>
      <c r="P3817" t="str">
        <f t="shared" si="59"/>
        <v/>
      </c>
    </row>
    <row r="3818" spans="1:16" ht="16" x14ac:dyDescent="0.2">
      <c r="A3818" s="8" t="s">
        <v>514</v>
      </c>
      <c r="B3818" s="7" t="s">
        <v>3487</v>
      </c>
      <c r="C3818" s="7" t="s">
        <v>2</v>
      </c>
      <c r="D3818" s="7" t="s">
        <v>3389</v>
      </c>
      <c r="E3818" s="7" t="str">
        <f>IF(OR(D3818="", D3818="___"),"", LEFT(D3818,FIND(" &gt;",D3818)-1))</f>
        <v>Success</v>
      </c>
      <c r="F3818" s="7" t="str">
        <f t="shared" si="60"/>
        <v>Current</v>
      </c>
      <c r="G3818" s="7" t="str">
        <f t="shared" si="61"/>
        <v/>
      </c>
      <c r="H3818" s="7" t="str">
        <f>IF(G3818="Utterance", IF(ISNUMBER(SEARCH("Unrecognized",D3818)), "Unrecognized", IF(ISNUMBER(SEARCH("Mismatched",D3818)), "Mismatched", IF(ISNUMBER(SEARCH("False Positive",D3818)), "False Positive", "Irrelevant"))), "")</f>
        <v/>
      </c>
      <c r="J3818" s="7" t="s">
        <v>3439</v>
      </c>
      <c r="K3818" s="7" t="s">
        <v>3356</v>
      </c>
      <c r="L3818" s="9">
        <v>44998</v>
      </c>
      <c r="M3818" s="13">
        <v>0.29929398148148151</v>
      </c>
      <c r="N3818" s="14">
        <v>513002541780932</v>
      </c>
      <c r="O3818" s="7">
        <f>IF(LEN(TRIM($A3818))=0,0,LEN($A3818)-LEN(SUBSTITUTE($A3818," ",""))+1)</f>
        <v>3</v>
      </c>
      <c r="P3818">
        <f t="shared" si="59"/>
        <v>3411</v>
      </c>
    </row>
    <row r="3819" spans="1:16" ht="32" x14ac:dyDescent="0.2">
      <c r="A3819" s="8" t="s">
        <v>3628</v>
      </c>
      <c r="C3819" s="7" t="s">
        <v>4</v>
      </c>
      <c r="F3819" s="7" t="str">
        <f t="shared" si="60"/>
        <v/>
      </c>
      <c r="G3819" s="7" t="str">
        <f t="shared" si="61"/>
        <v/>
      </c>
      <c r="K3819" s="7" t="s">
        <v>3356</v>
      </c>
      <c r="L3819" s="9">
        <v>44998</v>
      </c>
      <c r="M3819" s="13">
        <v>0.29932870370370374</v>
      </c>
      <c r="N3819" s="14">
        <v>513002541780932</v>
      </c>
      <c r="P3819" t="str">
        <f t="shared" si="59"/>
        <v/>
      </c>
    </row>
    <row r="3820" spans="1:16" ht="96" x14ac:dyDescent="0.2">
      <c r="A3820" s="8" t="s">
        <v>1558</v>
      </c>
      <c r="C3820" s="7" t="s">
        <v>4</v>
      </c>
      <c r="F3820" s="7" t="str">
        <f t="shared" si="60"/>
        <v/>
      </c>
      <c r="G3820" s="7" t="str">
        <f t="shared" si="61"/>
        <v/>
      </c>
      <c r="K3820" s="7" t="s">
        <v>3356</v>
      </c>
      <c r="L3820" s="9">
        <v>44998</v>
      </c>
      <c r="M3820" s="13">
        <v>0.29932870370370374</v>
      </c>
      <c r="N3820" s="14">
        <v>513002541780932</v>
      </c>
      <c r="P3820" t="str">
        <f t="shared" si="59"/>
        <v/>
      </c>
    </row>
    <row r="3821" spans="1:16" ht="32" x14ac:dyDescent="0.2">
      <c r="A3821" s="8" t="s">
        <v>268</v>
      </c>
      <c r="C3821" s="7" t="s">
        <v>4</v>
      </c>
      <c r="F3821" s="7" t="str">
        <f t="shared" si="60"/>
        <v/>
      </c>
      <c r="G3821" s="7" t="str">
        <f t="shared" si="61"/>
        <v/>
      </c>
      <c r="K3821" s="7" t="s">
        <v>3356</v>
      </c>
      <c r="L3821" s="9">
        <v>44998</v>
      </c>
      <c r="M3821" s="13">
        <v>0.29932870370370374</v>
      </c>
      <c r="N3821" s="14">
        <v>513002541780932</v>
      </c>
      <c r="P3821" t="str">
        <f t="shared" si="59"/>
        <v/>
      </c>
    </row>
    <row r="3822" spans="1:16" ht="16" x14ac:dyDescent="0.2">
      <c r="A3822" s="8" t="s">
        <v>1557</v>
      </c>
      <c r="C3822" s="7" t="s">
        <v>2</v>
      </c>
      <c r="D3822" s="7" t="s">
        <v>3389</v>
      </c>
      <c r="E3822" s="7" t="str">
        <f>IF(OR(D3822="", D3822="___"),"", LEFT(D3822,FIND(" &gt;",D3822)-1))</f>
        <v>Success</v>
      </c>
      <c r="F3822" s="7" t="str">
        <f t="shared" si="60"/>
        <v>Current</v>
      </c>
      <c r="G3822" s="7" t="str">
        <f t="shared" si="61"/>
        <v/>
      </c>
      <c r="H3822" s="7" t="str">
        <f>IF(G3822="Utterance", IF(ISNUMBER(SEARCH("Unrecognized",D3822)), "Unrecognized", IF(ISNUMBER(SEARCH("Mismatched",D3822)), "Mismatched", IF(ISNUMBER(SEARCH("False Positive",D3822)), "False Positive", "Irrelevant"))), "")</f>
        <v/>
      </c>
      <c r="J3822" s="7" t="s">
        <v>3439</v>
      </c>
      <c r="K3822" s="7" t="s">
        <v>3356</v>
      </c>
      <c r="L3822" s="9">
        <v>44998</v>
      </c>
      <c r="M3822" s="13">
        <v>0.29953703703703705</v>
      </c>
      <c r="N3822" s="14">
        <v>513002541780932</v>
      </c>
      <c r="O3822" s="7">
        <f>IF(LEN(TRIM($A3822))=0,0,LEN($A3822)-LEN(SUBSTITUTE($A3822," ",""))+1)</f>
        <v>7</v>
      </c>
      <c r="P3822">
        <f t="shared" si="59"/>
        <v>3411</v>
      </c>
    </row>
    <row r="3823" spans="1:16" ht="192" x14ac:dyDescent="0.2">
      <c r="A3823" s="8" t="s">
        <v>578</v>
      </c>
      <c r="C3823" s="7" t="s">
        <v>4</v>
      </c>
      <c r="F3823" s="7" t="str">
        <f t="shared" si="60"/>
        <v/>
      </c>
      <c r="G3823" s="7" t="str">
        <f t="shared" si="61"/>
        <v/>
      </c>
      <c r="K3823" s="7" t="s">
        <v>3356</v>
      </c>
      <c r="L3823" s="9">
        <v>44998</v>
      </c>
      <c r="M3823" s="13">
        <v>0.29953703703703705</v>
      </c>
      <c r="N3823" s="14">
        <v>513002541780932</v>
      </c>
      <c r="P3823" t="str">
        <f t="shared" si="59"/>
        <v/>
      </c>
    </row>
    <row r="3824" spans="1:16" ht="16" x14ac:dyDescent="0.2">
      <c r="A3824" s="8" t="s">
        <v>577</v>
      </c>
      <c r="C3824" s="7" t="s">
        <v>2</v>
      </c>
      <c r="D3824" s="7" t="s">
        <v>3389</v>
      </c>
      <c r="E3824" s="7" t="str">
        <f>IF(OR(D3824="", D3824="___"),"", LEFT(D3824,FIND(" &gt;",D3824)-1))</f>
        <v>Success</v>
      </c>
      <c r="F3824" s="7" t="str">
        <f t="shared" si="60"/>
        <v>Current</v>
      </c>
      <c r="G3824" s="7" t="str">
        <f t="shared" si="61"/>
        <v/>
      </c>
      <c r="H3824" s="7" t="str">
        <f>IF(G3824="Utterance", IF(ISNUMBER(SEARCH("Unrecognized",D3824)), "Unrecognized", IF(ISNUMBER(SEARCH("Mismatched",D3824)), "Mismatched", IF(ISNUMBER(SEARCH("False Positive",D3824)), "False Positive", "Irrelevant"))), "")</f>
        <v/>
      </c>
      <c r="J3824" s="7" t="s">
        <v>3439</v>
      </c>
      <c r="K3824" s="7" t="s">
        <v>3356</v>
      </c>
      <c r="L3824" s="9">
        <v>44998</v>
      </c>
      <c r="M3824" s="13">
        <v>0.30006944444444444</v>
      </c>
      <c r="N3824" s="14">
        <v>204440003496421</v>
      </c>
      <c r="O3824" s="7">
        <f>IF(LEN(TRIM($A3824))=0,0,LEN($A3824)-LEN(SUBSTITUTE($A3824," ",""))+1)</f>
        <v>7</v>
      </c>
      <c r="P3824">
        <f t="shared" si="59"/>
        <v>3411</v>
      </c>
    </row>
    <row r="3825" spans="1:16" ht="192" x14ac:dyDescent="0.2">
      <c r="A3825" s="8" t="s">
        <v>578</v>
      </c>
      <c r="C3825" s="7" t="s">
        <v>4</v>
      </c>
      <c r="F3825" s="7" t="str">
        <f t="shared" si="60"/>
        <v/>
      </c>
      <c r="G3825" s="7" t="str">
        <f t="shared" si="61"/>
        <v/>
      </c>
      <c r="K3825" s="7" t="s">
        <v>3356</v>
      </c>
      <c r="L3825" s="9">
        <v>44998</v>
      </c>
      <c r="M3825" s="13">
        <v>0.30006944444444444</v>
      </c>
      <c r="N3825" s="14">
        <v>204440003496421</v>
      </c>
      <c r="P3825" t="str">
        <f t="shared" si="59"/>
        <v/>
      </c>
    </row>
    <row r="3826" spans="1:16" ht="16" x14ac:dyDescent="0.2">
      <c r="A3826" s="8" t="s">
        <v>269</v>
      </c>
      <c r="B3826" s="7" t="s">
        <v>3487</v>
      </c>
      <c r="C3826" s="7" t="s">
        <v>2</v>
      </c>
      <c r="D3826" s="7" t="s">
        <v>3389</v>
      </c>
      <c r="E3826" s="7" t="str">
        <f>IF(OR(D3826="", D3826="___"),"", LEFT(D3826,FIND(" &gt;",D3826)-1))</f>
        <v>Success</v>
      </c>
      <c r="F3826" s="7" t="str">
        <f t="shared" si="60"/>
        <v>Current</v>
      </c>
      <c r="G3826" s="7" t="str">
        <f t="shared" si="61"/>
        <v/>
      </c>
      <c r="H3826" s="7" t="str">
        <f>IF(G3826="Utterance", IF(ISNUMBER(SEARCH("Unrecognized",D3826)), "Unrecognized", IF(ISNUMBER(SEARCH("Mismatched",D3826)), "Mismatched", IF(ISNUMBER(SEARCH("False Positive",D3826)), "False Positive", "Irrelevant"))), "")</f>
        <v/>
      </c>
      <c r="J3826" s="7" t="s">
        <v>3428</v>
      </c>
      <c r="K3826" s="7" t="s">
        <v>3356</v>
      </c>
      <c r="L3826" s="9">
        <v>44998</v>
      </c>
      <c r="M3826" s="13">
        <v>0.3014236111111111</v>
      </c>
      <c r="N3826" s="14">
        <v>204440003497920</v>
      </c>
      <c r="O3826" s="7">
        <f>IF(LEN(TRIM($A3826))=0,0,LEN($A3826)-LEN(SUBSTITUTE($A3826," ",""))+1)</f>
        <v>3</v>
      </c>
      <c r="P3826">
        <f t="shared" si="59"/>
        <v>3411</v>
      </c>
    </row>
    <row r="3827" spans="1:16" ht="64" x14ac:dyDescent="0.2">
      <c r="A3827" s="8" t="s">
        <v>270</v>
      </c>
      <c r="C3827" s="7" t="s">
        <v>4</v>
      </c>
      <c r="F3827" s="7" t="str">
        <f t="shared" si="60"/>
        <v/>
      </c>
      <c r="G3827" s="7" t="str">
        <f t="shared" si="61"/>
        <v/>
      </c>
      <c r="K3827" s="7" t="s">
        <v>3356</v>
      </c>
      <c r="L3827" s="9">
        <v>44998</v>
      </c>
      <c r="M3827" s="13">
        <v>0.3014236111111111</v>
      </c>
      <c r="N3827" s="14">
        <v>204440003497920</v>
      </c>
      <c r="P3827" t="str">
        <f t="shared" si="59"/>
        <v/>
      </c>
    </row>
    <row r="3828" spans="1:16" ht="16" x14ac:dyDescent="0.2">
      <c r="A3828" s="8" t="s">
        <v>619</v>
      </c>
      <c r="C3828" s="7" t="s">
        <v>2</v>
      </c>
      <c r="D3828" s="7" t="s">
        <v>3389</v>
      </c>
      <c r="E3828" s="7" t="str">
        <f>IF(OR(D3828="", D3828="___"),"", LEFT(D3828,FIND(" &gt;",D3828)-1))</f>
        <v>Success</v>
      </c>
      <c r="F3828" s="7" t="str">
        <f t="shared" si="60"/>
        <v>Current</v>
      </c>
      <c r="G3828" s="7" t="str">
        <f t="shared" si="61"/>
        <v/>
      </c>
      <c r="H3828" s="7" t="str">
        <f>IF(G3828="Utterance", IF(ISNUMBER(SEARCH("Unrecognized",D3828)), "Unrecognized", IF(ISNUMBER(SEARCH("Mismatched",D3828)), "Mismatched", IF(ISNUMBER(SEARCH("False Positive",D3828)), "False Positive", "Irrelevant"))), "")</f>
        <v/>
      </c>
      <c r="J3828" s="7" t="s">
        <v>3431</v>
      </c>
      <c r="K3828" s="7" t="s">
        <v>3356</v>
      </c>
      <c r="L3828" s="9">
        <v>44998</v>
      </c>
      <c r="M3828" s="13">
        <v>0.30153935185185182</v>
      </c>
      <c r="N3828" s="14">
        <v>204440003497920</v>
      </c>
      <c r="O3828" s="7">
        <f>IF(LEN(TRIM($A3828))=0,0,LEN($A3828)-LEN(SUBSTITUTE($A3828," ",""))+1)</f>
        <v>3</v>
      </c>
      <c r="P3828">
        <f t="shared" si="59"/>
        <v>3411</v>
      </c>
    </row>
    <row r="3829" spans="1:16" ht="128" x14ac:dyDescent="0.2">
      <c r="A3829" s="8" t="s">
        <v>463</v>
      </c>
      <c r="C3829" s="7" t="s">
        <v>4</v>
      </c>
      <c r="F3829" s="7" t="str">
        <f t="shared" si="60"/>
        <v/>
      </c>
      <c r="G3829" s="7" t="str">
        <f t="shared" si="61"/>
        <v/>
      </c>
      <c r="K3829" s="7" t="s">
        <v>3356</v>
      </c>
      <c r="L3829" s="9">
        <v>44998</v>
      </c>
      <c r="M3829" s="13">
        <v>0.30153935185185182</v>
      </c>
      <c r="N3829" s="14">
        <v>204440003497920</v>
      </c>
      <c r="P3829" t="str">
        <f t="shared" si="59"/>
        <v/>
      </c>
    </row>
    <row r="3830" spans="1:16" ht="16" x14ac:dyDescent="0.2">
      <c r="A3830" s="8" t="s">
        <v>302</v>
      </c>
      <c r="B3830" s="7" t="s">
        <v>3487</v>
      </c>
      <c r="C3830" s="7" t="s">
        <v>2</v>
      </c>
      <c r="D3830" s="7" t="s">
        <v>3389</v>
      </c>
      <c r="E3830" s="7" t="str">
        <f>IF(OR(D3830="", D3830="___"),"", LEFT(D3830,FIND(" &gt;",D3830)-1))</f>
        <v>Success</v>
      </c>
      <c r="F3830" s="7" t="str">
        <f t="shared" ref="F3830:F3861" si="62">IF(OR(E3830="Success",E3830="Qualified Success"),"Current",IF(E3830="Failure",IF(RIGHT(D3830,6)="Future","Future",IF(RIGHT(D3830,10)="Irrelevant","Irrelevant","Current")),""))</f>
        <v>Current</v>
      </c>
      <c r="G3830" s="7" t="str">
        <f t="shared" ref="G3830:G3866" si="63">IF(OR(ISBLANK(D3830),D3830="Unclassifiable &gt;"),"",IF(ISNUMBER(SEARCH("Utterance",D3830)),"Utterance",IF(ISNUMBER(SEARCH("Response",D3830)),"Response",IF(ISNUMBER(SEARCH("Interaction",D3830)),"Interaction",IF(ISNUMBER(SEARCH("System",D3830)),"System","")))))</f>
        <v/>
      </c>
      <c r="H3830" s="7" t="str">
        <f>IF(G3830="Utterance", IF(ISNUMBER(SEARCH("Unrecognized",D3830)), "Unrecognized", IF(ISNUMBER(SEARCH("Mismatched",D3830)), "Mismatched", IF(ISNUMBER(SEARCH("False Positive",D3830)), "False Positive", "Irrelevant"))), "")</f>
        <v/>
      </c>
      <c r="J3830" s="7" t="s">
        <v>3428</v>
      </c>
      <c r="K3830" s="7" t="s">
        <v>3356</v>
      </c>
      <c r="L3830" s="9">
        <v>44998</v>
      </c>
      <c r="M3830" s="13">
        <v>0.30662037037037038</v>
      </c>
      <c r="N3830" s="14">
        <v>513003213065814</v>
      </c>
      <c r="O3830" s="7">
        <f>IF(LEN(TRIM($A3830))=0,0,LEN($A3830)-LEN(SUBSTITUTE($A3830," ",""))+1)</f>
        <v>3</v>
      </c>
      <c r="P3830">
        <f t="shared" si="59"/>
        <v>3411</v>
      </c>
    </row>
    <row r="3831" spans="1:16" ht="64" x14ac:dyDescent="0.2">
      <c r="A3831" s="8" t="s">
        <v>220</v>
      </c>
      <c r="C3831" s="7" t="s">
        <v>4</v>
      </c>
      <c r="F3831" s="7" t="str">
        <f t="shared" si="62"/>
        <v/>
      </c>
      <c r="G3831" s="7" t="str">
        <f t="shared" si="63"/>
        <v/>
      </c>
      <c r="K3831" s="7" t="s">
        <v>3356</v>
      </c>
      <c r="L3831" s="9">
        <v>44998</v>
      </c>
      <c r="M3831" s="13">
        <v>0.30662037037037038</v>
      </c>
      <c r="N3831" s="14">
        <v>513003213065814</v>
      </c>
      <c r="P3831" t="str">
        <f t="shared" si="59"/>
        <v/>
      </c>
    </row>
    <row r="3832" spans="1:16" ht="16" x14ac:dyDescent="0.2">
      <c r="A3832" s="8" t="s">
        <v>402</v>
      </c>
      <c r="C3832" s="7" t="s">
        <v>2</v>
      </c>
      <c r="D3832" s="7" t="s">
        <v>3389</v>
      </c>
      <c r="E3832" s="7" t="str">
        <f>IF(OR(D3832="", D3832="___"),"", LEFT(D3832,FIND(" &gt;",D3832)-1))</f>
        <v>Success</v>
      </c>
      <c r="F3832" s="7" t="str">
        <f t="shared" si="62"/>
        <v>Current</v>
      </c>
      <c r="G3832" s="7" t="str">
        <f t="shared" si="63"/>
        <v/>
      </c>
      <c r="H3832" s="7" t="str">
        <f>IF(G3832="Utterance", IF(ISNUMBER(SEARCH("Unrecognized",D3832)), "Unrecognized", IF(ISNUMBER(SEARCH("Mismatched",D3832)), "Mismatched", IF(ISNUMBER(SEARCH("False Positive",D3832)), "False Positive", "Irrelevant"))), "")</f>
        <v/>
      </c>
      <c r="J3832" s="7" t="s">
        <v>3741</v>
      </c>
      <c r="K3832" s="7" t="s">
        <v>3356</v>
      </c>
      <c r="L3832" s="9">
        <v>44998</v>
      </c>
      <c r="M3832" s="13">
        <v>0.31511574074074072</v>
      </c>
      <c r="N3832" s="14">
        <v>513001730487614</v>
      </c>
      <c r="O3832" s="7">
        <f>IF(LEN(TRIM($A3832))=0,0,LEN($A3832)-LEN(SUBSTITUTE($A3832," ",""))+1)</f>
        <v>6</v>
      </c>
      <c r="P3832">
        <f t="shared" si="59"/>
        <v>3411</v>
      </c>
    </row>
    <row r="3833" spans="1:16" ht="144" x14ac:dyDescent="0.2">
      <c r="A3833" s="8" t="s">
        <v>250</v>
      </c>
      <c r="C3833" s="7" t="s">
        <v>4</v>
      </c>
      <c r="F3833" s="7" t="str">
        <f t="shared" si="62"/>
        <v/>
      </c>
      <c r="G3833" s="7" t="str">
        <f t="shared" si="63"/>
        <v/>
      </c>
      <c r="K3833" s="7" t="s">
        <v>3356</v>
      </c>
      <c r="L3833" s="9">
        <v>44998</v>
      </c>
      <c r="M3833" s="13">
        <v>0.31537037037037036</v>
      </c>
      <c r="N3833" s="14">
        <v>513001730487614</v>
      </c>
      <c r="P3833" t="str">
        <f t="shared" si="59"/>
        <v/>
      </c>
    </row>
    <row r="3834" spans="1:16" ht="16" x14ac:dyDescent="0.2">
      <c r="A3834" s="8" t="s">
        <v>1757</v>
      </c>
      <c r="C3834" s="7" t="s">
        <v>2</v>
      </c>
      <c r="D3834" s="7" t="s">
        <v>3411</v>
      </c>
      <c r="E3834" s="7" t="str">
        <f>IF(OR(D3834="", D3834="___"),"", LEFT(D3834,FIND(" &gt;",D3834)-1))</f>
        <v>Qualified Success</v>
      </c>
      <c r="F3834" s="7" t="str">
        <f t="shared" si="62"/>
        <v>Current</v>
      </c>
      <c r="G3834" s="7" t="str">
        <f t="shared" si="63"/>
        <v>Response</v>
      </c>
      <c r="H3834" s="7" t="str">
        <f>IF(G3834="Utterance", IF(ISNUMBER(SEARCH("Unrecognized",D3834)), "Unrecognized", IF(ISNUMBER(SEARCH("Mismatched",D3834)), "Mismatched", IF(ISNUMBER(SEARCH("False Positive",D3834)), "False Positive", "Irrelevant"))), "")</f>
        <v/>
      </c>
      <c r="J3834" s="7" t="s">
        <v>3363</v>
      </c>
      <c r="K3834" s="7" t="s">
        <v>3356</v>
      </c>
      <c r="L3834" s="9">
        <v>44998</v>
      </c>
      <c r="M3834" s="13">
        <v>0.31637731481481485</v>
      </c>
      <c r="N3834" s="14">
        <v>513003424367291</v>
      </c>
      <c r="O3834" s="7">
        <f>IF(LEN(TRIM($A3834))=0,0,LEN($A3834)-LEN(SUBSTITUTE($A3834," ",""))+1)</f>
        <v>4</v>
      </c>
      <c r="P3834">
        <f t="shared" si="59"/>
        <v>201</v>
      </c>
    </row>
    <row r="3835" spans="1:16" ht="144" x14ac:dyDescent="0.2">
      <c r="A3835" s="8" t="s">
        <v>1500</v>
      </c>
      <c r="C3835" s="7" t="s">
        <v>4</v>
      </c>
      <c r="F3835" s="7" t="str">
        <f t="shared" si="62"/>
        <v/>
      </c>
      <c r="G3835" s="7" t="str">
        <f t="shared" si="63"/>
        <v/>
      </c>
      <c r="K3835" s="7" t="s">
        <v>3356</v>
      </c>
      <c r="L3835" s="9">
        <v>44998</v>
      </c>
      <c r="M3835" s="13">
        <v>0.31637731481481485</v>
      </c>
      <c r="N3835" s="14">
        <v>513003424367291</v>
      </c>
      <c r="P3835" t="str">
        <f t="shared" si="59"/>
        <v/>
      </c>
    </row>
    <row r="3836" spans="1:16" ht="16" x14ac:dyDescent="0.2">
      <c r="A3836" s="8" t="s">
        <v>1559</v>
      </c>
      <c r="C3836" s="7" t="s">
        <v>2</v>
      </c>
      <c r="D3836" s="7" t="s">
        <v>3389</v>
      </c>
      <c r="E3836" s="7" t="str">
        <f>IF(OR(D3836="", D3836="___"),"", LEFT(D3836,FIND(" &gt;",D3836)-1))</f>
        <v>Success</v>
      </c>
      <c r="F3836" s="7" t="str">
        <f t="shared" si="62"/>
        <v>Current</v>
      </c>
      <c r="G3836" s="7" t="str">
        <f t="shared" si="63"/>
        <v/>
      </c>
      <c r="H3836" s="7" t="str">
        <f>IF(G3836="Utterance", IF(ISNUMBER(SEARCH("Unrecognized",D3836)), "Unrecognized", IF(ISNUMBER(SEARCH("Mismatched",D3836)), "Mismatched", IF(ISNUMBER(SEARCH("False Positive",D3836)), "False Positive", "Irrelevant"))), "")</f>
        <v/>
      </c>
      <c r="J3836" s="7" t="s">
        <v>3439</v>
      </c>
      <c r="K3836" s="7" t="s">
        <v>3356</v>
      </c>
      <c r="L3836" s="9">
        <v>44998</v>
      </c>
      <c r="M3836" s="13">
        <v>0.31763888888888886</v>
      </c>
      <c r="N3836" s="14">
        <v>513002541780932</v>
      </c>
      <c r="O3836" s="7">
        <f>IF(LEN(TRIM($A3836))=0,0,LEN($A3836)-LEN(SUBSTITUTE($A3836," ",""))+1)</f>
        <v>2</v>
      </c>
      <c r="P3836">
        <f t="shared" si="59"/>
        <v>3411</v>
      </c>
    </row>
    <row r="3837" spans="1:16" ht="192" x14ac:dyDescent="0.2">
      <c r="A3837" s="8" t="s">
        <v>578</v>
      </c>
      <c r="C3837" s="7" t="s">
        <v>4</v>
      </c>
      <c r="F3837" s="7" t="str">
        <f t="shared" si="62"/>
        <v/>
      </c>
      <c r="G3837" s="7" t="str">
        <f t="shared" si="63"/>
        <v/>
      </c>
      <c r="K3837" s="7" t="s">
        <v>3356</v>
      </c>
      <c r="L3837" s="9">
        <v>44998</v>
      </c>
      <c r="M3837" s="13">
        <v>0.31763888888888886</v>
      </c>
      <c r="N3837" s="14">
        <v>513002541780932</v>
      </c>
      <c r="P3837" t="str">
        <f t="shared" si="59"/>
        <v/>
      </c>
    </row>
    <row r="3838" spans="1:16" ht="16" x14ac:dyDescent="0.2">
      <c r="A3838" s="8" t="s">
        <v>402</v>
      </c>
      <c r="C3838" s="7" t="s">
        <v>2</v>
      </c>
      <c r="D3838" s="7" t="s">
        <v>3389</v>
      </c>
      <c r="E3838" s="7" t="str">
        <f>IF(OR(D3838="", D3838="___"),"", LEFT(D3838,FIND(" &gt;",D3838)-1))</f>
        <v>Success</v>
      </c>
      <c r="F3838" s="7" t="str">
        <f t="shared" si="62"/>
        <v>Current</v>
      </c>
      <c r="G3838" s="7" t="str">
        <f t="shared" si="63"/>
        <v/>
      </c>
      <c r="H3838" s="7" t="str">
        <f>IF(G3838="Utterance", IF(ISNUMBER(SEARCH("Unrecognized",D3838)), "Unrecognized", IF(ISNUMBER(SEARCH("Mismatched",D3838)), "Mismatched", IF(ISNUMBER(SEARCH("False Positive",D3838)), "False Positive", "Irrelevant"))), "")</f>
        <v/>
      </c>
      <c r="J3838" s="7" t="s">
        <v>3741</v>
      </c>
      <c r="K3838" s="7" t="s">
        <v>3356</v>
      </c>
      <c r="L3838" s="9">
        <v>44998</v>
      </c>
      <c r="M3838" s="13">
        <v>0.31905092592592593</v>
      </c>
      <c r="N3838" s="14">
        <v>513003186813079</v>
      </c>
      <c r="O3838" s="7">
        <f>IF(LEN(TRIM($A3838))=0,0,LEN($A3838)-LEN(SUBSTITUTE($A3838," ",""))+1)</f>
        <v>6</v>
      </c>
      <c r="P3838">
        <f t="shared" si="59"/>
        <v>3411</v>
      </c>
    </row>
    <row r="3839" spans="1:16" ht="144" x14ac:dyDescent="0.2">
      <c r="A3839" s="8" t="s">
        <v>250</v>
      </c>
      <c r="C3839" s="7" t="s">
        <v>4</v>
      </c>
      <c r="F3839" s="7" t="str">
        <f t="shared" si="62"/>
        <v/>
      </c>
      <c r="G3839" s="7" t="str">
        <f t="shared" si="63"/>
        <v/>
      </c>
      <c r="K3839" s="7" t="s">
        <v>3356</v>
      </c>
      <c r="L3839" s="9">
        <v>44998</v>
      </c>
      <c r="M3839" s="13">
        <v>0.31907407407407407</v>
      </c>
      <c r="N3839" s="14">
        <v>513003186813079</v>
      </c>
      <c r="P3839" t="str">
        <f t="shared" si="59"/>
        <v/>
      </c>
    </row>
    <row r="3840" spans="1:16" ht="16" x14ac:dyDescent="0.2">
      <c r="A3840" s="8" t="s">
        <v>535</v>
      </c>
      <c r="C3840" s="7" t="s">
        <v>2</v>
      </c>
      <c r="D3840" s="7" t="s">
        <v>3389</v>
      </c>
      <c r="E3840" s="7" t="str">
        <f>IF(OR(D3840="", D3840="___"),"", LEFT(D3840,FIND(" &gt;",D3840)-1))</f>
        <v>Success</v>
      </c>
      <c r="F3840" s="7" t="str">
        <f t="shared" si="62"/>
        <v>Current</v>
      </c>
      <c r="G3840" s="7" t="str">
        <f t="shared" si="63"/>
        <v/>
      </c>
      <c r="H3840" s="7" t="str">
        <f>IF(G3840="Utterance", IF(ISNUMBER(SEARCH("Unrecognized",D3840)), "Unrecognized", IF(ISNUMBER(SEARCH("Mismatched",D3840)), "Mismatched", IF(ISNUMBER(SEARCH("False Positive",D3840)), "False Positive", "Irrelevant"))), "")</f>
        <v/>
      </c>
      <c r="J3840" s="7" t="s">
        <v>3741</v>
      </c>
      <c r="K3840" s="7" t="s">
        <v>3356</v>
      </c>
      <c r="L3840" s="9">
        <v>44998</v>
      </c>
      <c r="M3840" s="13">
        <v>0.32023148148148145</v>
      </c>
      <c r="N3840" s="14">
        <v>513003186813079</v>
      </c>
      <c r="O3840" s="7">
        <f>IF(LEN(TRIM($A3840))=0,0,LEN($A3840)-LEN(SUBSTITUTE($A3840," ",""))+1)</f>
        <v>5</v>
      </c>
      <c r="P3840">
        <f t="shared" si="59"/>
        <v>3411</v>
      </c>
    </row>
    <row r="3841" spans="1:16" ht="64" x14ac:dyDescent="0.2">
      <c r="A3841" s="8" t="s">
        <v>220</v>
      </c>
      <c r="C3841" s="7" t="s">
        <v>4</v>
      </c>
      <c r="F3841" s="7" t="str">
        <f t="shared" si="62"/>
        <v/>
      </c>
      <c r="G3841" s="7" t="str">
        <f t="shared" si="63"/>
        <v/>
      </c>
      <c r="K3841" s="7" t="s">
        <v>3356</v>
      </c>
      <c r="L3841" s="9">
        <v>44998</v>
      </c>
      <c r="M3841" s="13">
        <v>0.32023148148148145</v>
      </c>
      <c r="N3841" s="14">
        <v>513003186813079</v>
      </c>
      <c r="P3841" t="str">
        <f t="shared" si="59"/>
        <v/>
      </c>
    </row>
    <row r="3842" spans="1:16" ht="16" x14ac:dyDescent="0.2">
      <c r="A3842" s="8" t="s">
        <v>259</v>
      </c>
      <c r="B3842" s="7" t="s">
        <v>3487</v>
      </c>
      <c r="C3842" s="7" t="s">
        <v>2</v>
      </c>
      <c r="D3842" s="7" t="s">
        <v>3389</v>
      </c>
      <c r="E3842" s="7" t="str">
        <f>IF(OR(D3842="", D3842="___"),"", LEFT(D3842,FIND(" &gt;",D3842)-1))</f>
        <v>Success</v>
      </c>
      <c r="F3842" s="7" t="str">
        <f t="shared" si="62"/>
        <v>Current</v>
      </c>
      <c r="G3842" s="7" t="str">
        <f t="shared" si="63"/>
        <v/>
      </c>
      <c r="H3842" s="7" t="str">
        <f>IF(G3842="Utterance", IF(ISNUMBER(SEARCH("Unrecognized",D3842)), "Unrecognized", IF(ISNUMBER(SEARCH("Mismatched",D3842)), "Mismatched", IF(ISNUMBER(SEARCH("False Positive",D3842)), "False Positive", "Irrelevant"))), "")</f>
        <v/>
      </c>
      <c r="J3842" s="7" t="s">
        <v>3743</v>
      </c>
      <c r="K3842" s="7" t="s">
        <v>3356</v>
      </c>
      <c r="L3842" s="9">
        <v>44998</v>
      </c>
      <c r="M3842" s="13">
        <v>0.32787037037037037</v>
      </c>
      <c r="N3842" s="14">
        <v>513003281980998</v>
      </c>
      <c r="O3842" s="7">
        <f>IF(LEN(TRIM($A3842))=0,0,LEN($A3842)-LEN(SUBSTITUTE($A3842," ",""))+1)</f>
        <v>4</v>
      </c>
      <c r="P3842">
        <f t="shared" si="59"/>
        <v>3411</v>
      </c>
    </row>
    <row r="3843" spans="1:16" ht="224" x14ac:dyDescent="0.2">
      <c r="A3843" s="8" t="s">
        <v>3648</v>
      </c>
      <c r="C3843" s="7" t="s">
        <v>4</v>
      </c>
      <c r="F3843" s="7" t="str">
        <f t="shared" si="62"/>
        <v/>
      </c>
      <c r="G3843" s="7" t="str">
        <f t="shared" si="63"/>
        <v/>
      </c>
      <c r="K3843" s="7" t="s">
        <v>3356</v>
      </c>
      <c r="L3843" s="9">
        <v>44998</v>
      </c>
      <c r="M3843" s="13">
        <v>0.3278935185185185</v>
      </c>
      <c r="N3843" s="14">
        <v>513003281980998</v>
      </c>
      <c r="P3843" t="str">
        <f t="shared" ref="P3843:P3906" si="64">IF(D3843="", "", COUNTIF($D$1:$D$12000, D3843))</f>
        <v/>
      </c>
    </row>
    <row r="3844" spans="1:16" ht="16" x14ac:dyDescent="0.2">
      <c r="A3844" s="8" t="s">
        <v>867</v>
      </c>
      <c r="C3844" s="7" t="s">
        <v>2</v>
      </c>
      <c r="D3844" s="7" t="s">
        <v>3389</v>
      </c>
      <c r="E3844" s="7" t="str">
        <f>IF(OR(D3844="", D3844="___"),"", LEFT(D3844,FIND(" &gt;",D3844)-1))</f>
        <v>Success</v>
      </c>
      <c r="F3844" s="7" t="str">
        <f t="shared" si="62"/>
        <v>Current</v>
      </c>
      <c r="G3844" s="7" t="str">
        <f t="shared" si="63"/>
        <v/>
      </c>
      <c r="H3844" s="7" t="str">
        <f>IF(G3844="Utterance", IF(ISNUMBER(SEARCH("Unrecognized",D3844)), "Unrecognized", IF(ISNUMBER(SEARCH("Mismatched",D3844)), "Mismatched", IF(ISNUMBER(SEARCH("False Positive",D3844)), "False Positive", "Irrelevant"))), "")</f>
        <v/>
      </c>
      <c r="J3844" s="7" t="s">
        <v>3741</v>
      </c>
      <c r="K3844" s="7" t="s">
        <v>3356</v>
      </c>
      <c r="L3844" s="9">
        <v>44998</v>
      </c>
      <c r="M3844" s="13">
        <v>0.33224537037037033</v>
      </c>
      <c r="N3844" s="14">
        <v>204440003506997</v>
      </c>
      <c r="O3844" s="7">
        <f>IF(LEN(TRIM($A3844))=0,0,LEN($A3844)-LEN(SUBSTITUTE($A3844," ",""))+1)</f>
        <v>3</v>
      </c>
      <c r="P3844">
        <f t="shared" si="64"/>
        <v>3411</v>
      </c>
    </row>
    <row r="3845" spans="1:16" ht="64" x14ac:dyDescent="0.2">
      <c r="A3845" s="8" t="s">
        <v>220</v>
      </c>
      <c r="C3845" s="7" t="s">
        <v>4</v>
      </c>
      <c r="F3845" s="7" t="str">
        <f t="shared" si="62"/>
        <v/>
      </c>
      <c r="G3845" s="7" t="str">
        <f t="shared" si="63"/>
        <v/>
      </c>
      <c r="K3845" s="7" t="s">
        <v>3356</v>
      </c>
      <c r="L3845" s="9">
        <v>44998</v>
      </c>
      <c r="M3845" s="13">
        <v>0.33224537037037033</v>
      </c>
      <c r="N3845" s="14">
        <v>204440003506997</v>
      </c>
      <c r="P3845" t="str">
        <f t="shared" si="64"/>
        <v/>
      </c>
    </row>
    <row r="3846" spans="1:16" ht="16" x14ac:dyDescent="0.2">
      <c r="A3846" s="8" t="s">
        <v>687</v>
      </c>
      <c r="C3846" s="7" t="s">
        <v>2</v>
      </c>
      <c r="D3846" s="7" t="s">
        <v>3391</v>
      </c>
      <c r="E3846" s="7" t="str">
        <f>IF(OR(D3846="", D3846="___"),"", LEFT(D3846,FIND(" &gt;",D3846)-1))</f>
        <v>Failure</v>
      </c>
      <c r="F3846" s="7" t="str">
        <f t="shared" si="62"/>
        <v>Current</v>
      </c>
      <c r="G3846" s="7" t="str">
        <f t="shared" si="63"/>
        <v>Utterance</v>
      </c>
      <c r="H3846" s="7" t="str">
        <f>IF(G3846="Utterance", IF(ISNUMBER(SEARCH("Unrecognized",D3846)), "Unrecognized", IF(ISNUMBER(SEARCH("Mismatched",D3846)), "Mismatched", IF(ISNUMBER(SEARCH("False Positive",D3846)), "False Positive", "Irrelevant"))), "")</f>
        <v>Mismatched</v>
      </c>
      <c r="J3846" s="7" t="s">
        <v>3743</v>
      </c>
      <c r="K3846" s="7" t="s">
        <v>3356</v>
      </c>
      <c r="L3846" s="9">
        <v>44998</v>
      </c>
      <c r="M3846" s="13">
        <v>0.33452546296296298</v>
      </c>
      <c r="N3846" s="14">
        <v>204440003506997</v>
      </c>
      <c r="O3846" s="7">
        <f>IF(LEN(TRIM($A3846))=0,0,LEN($A3846)-LEN(SUBSTITUTE($A3846," ",""))+1)</f>
        <v>2</v>
      </c>
      <c r="P3846">
        <f t="shared" si="64"/>
        <v>705</v>
      </c>
    </row>
    <row r="3847" spans="1:16" ht="160" x14ac:dyDescent="0.2">
      <c r="A3847" s="8" t="s">
        <v>866</v>
      </c>
      <c r="C3847" s="7" t="s">
        <v>4</v>
      </c>
      <c r="F3847" s="7" t="str">
        <f t="shared" si="62"/>
        <v/>
      </c>
      <c r="G3847" s="7" t="str">
        <f t="shared" si="63"/>
        <v/>
      </c>
      <c r="K3847" s="7" t="s">
        <v>3356</v>
      </c>
      <c r="L3847" s="9">
        <v>44998</v>
      </c>
      <c r="M3847" s="13">
        <v>0.33454861111111112</v>
      </c>
      <c r="N3847" s="14">
        <v>204440003506997</v>
      </c>
      <c r="P3847" t="str">
        <f t="shared" si="64"/>
        <v/>
      </c>
    </row>
    <row r="3848" spans="1:16" ht="16" x14ac:dyDescent="0.2">
      <c r="A3848" s="8" t="s">
        <v>753</v>
      </c>
      <c r="C3848" s="7" t="s">
        <v>2</v>
      </c>
      <c r="D3848" s="7" t="s">
        <v>3391</v>
      </c>
      <c r="E3848" s="7" t="str">
        <f>IF(OR(D3848="", D3848="___"),"", LEFT(D3848,FIND(" &gt;",D3848)-1))</f>
        <v>Failure</v>
      </c>
      <c r="F3848" s="7" t="str">
        <f t="shared" si="62"/>
        <v>Current</v>
      </c>
      <c r="G3848" s="7" t="str">
        <f t="shared" si="63"/>
        <v>Utterance</v>
      </c>
      <c r="H3848" s="7" t="str">
        <f>IF(G3848="Utterance", IF(ISNUMBER(SEARCH("Unrecognized",D3848)), "Unrecognized", IF(ISNUMBER(SEARCH("Mismatched",D3848)), "Mismatched", IF(ISNUMBER(SEARCH("False Positive",D3848)), "False Positive", "Irrelevant"))), "")</f>
        <v>Mismatched</v>
      </c>
      <c r="J3848" s="7" t="s">
        <v>3743</v>
      </c>
      <c r="K3848" s="7" t="s">
        <v>3356</v>
      </c>
      <c r="L3848" s="9">
        <v>44998</v>
      </c>
      <c r="M3848" s="13">
        <v>0.33466435185185189</v>
      </c>
      <c r="N3848" s="14">
        <v>204440003506997</v>
      </c>
      <c r="O3848" s="7">
        <f>IF(LEN(TRIM($A3848))=0,0,LEN($A3848)-LEN(SUBSTITUTE($A3848," ",""))+1)</f>
        <v>1</v>
      </c>
      <c r="P3848">
        <f t="shared" si="64"/>
        <v>705</v>
      </c>
    </row>
    <row r="3849" spans="1:16" ht="112" x14ac:dyDescent="0.2">
      <c r="A3849" s="8" t="s">
        <v>298</v>
      </c>
      <c r="C3849" s="7" t="s">
        <v>4</v>
      </c>
      <c r="F3849" s="7" t="str">
        <f t="shared" si="62"/>
        <v/>
      </c>
      <c r="G3849" s="7" t="str">
        <f t="shared" si="63"/>
        <v/>
      </c>
      <c r="K3849" s="7" t="s">
        <v>3356</v>
      </c>
      <c r="L3849" s="9">
        <v>44998</v>
      </c>
      <c r="M3849" s="13">
        <v>0.33466435185185189</v>
      </c>
      <c r="N3849" s="14">
        <v>204440003506997</v>
      </c>
      <c r="P3849" t="str">
        <f t="shared" si="64"/>
        <v/>
      </c>
    </row>
    <row r="3850" spans="1:16" ht="16" x14ac:dyDescent="0.2">
      <c r="A3850" s="8" t="s">
        <v>824</v>
      </c>
      <c r="C3850" s="7" t="s">
        <v>2</v>
      </c>
      <c r="D3850" s="7" t="s">
        <v>3391</v>
      </c>
      <c r="E3850" s="7" t="str">
        <f>IF(OR(D3850="", D3850="___"),"", LEFT(D3850,FIND(" &gt;",D3850)-1))</f>
        <v>Failure</v>
      </c>
      <c r="F3850" s="7" t="str">
        <f t="shared" si="62"/>
        <v>Current</v>
      </c>
      <c r="G3850" s="7" t="str">
        <f t="shared" si="63"/>
        <v>Utterance</v>
      </c>
      <c r="H3850" s="7" t="str">
        <f>IF(G3850="Utterance", IF(ISNUMBER(SEARCH("Unrecognized",D3850)), "Unrecognized", IF(ISNUMBER(SEARCH("Mismatched",D3850)), "Mismatched", IF(ISNUMBER(SEARCH("False Positive",D3850)), "False Positive", "Irrelevant"))), "")</f>
        <v>Mismatched</v>
      </c>
      <c r="J3850" s="7" t="s">
        <v>3430</v>
      </c>
      <c r="K3850" s="7" t="s">
        <v>3356</v>
      </c>
      <c r="L3850" s="9">
        <v>44998</v>
      </c>
      <c r="M3850" s="13">
        <v>0.33508101851851851</v>
      </c>
      <c r="N3850" s="14">
        <v>204440003505813</v>
      </c>
      <c r="O3850" s="7">
        <f>IF(LEN(TRIM($A3850))=0,0,LEN($A3850)-LEN(SUBSTITUTE($A3850," ",""))+1)</f>
        <v>5</v>
      </c>
      <c r="P3850">
        <f t="shared" si="64"/>
        <v>705</v>
      </c>
    </row>
    <row r="3851" spans="1:16" ht="48" x14ac:dyDescent="0.2">
      <c r="A3851" s="8" t="s">
        <v>825</v>
      </c>
      <c r="C3851" s="7" t="s">
        <v>4</v>
      </c>
      <c r="F3851" s="7" t="str">
        <f t="shared" si="62"/>
        <v/>
      </c>
      <c r="G3851" s="7" t="str">
        <f t="shared" si="63"/>
        <v/>
      </c>
      <c r="K3851" s="7" t="s">
        <v>3356</v>
      </c>
      <c r="L3851" s="9">
        <v>44998</v>
      </c>
      <c r="M3851" s="13">
        <v>0.3351041666666667</v>
      </c>
      <c r="N3851" s="14">
        <v>204440003505813</v>
      </c>
      <c r="P3851" t="str">
        <f t="shared" si="64"/>
        <v/>
      </c>
    </row>
    <row r="3852" spans="1:16" ht="16" x14ac:dyDescent="0.2">
      <c r="A3852" s="8" t="s">
        <v>823</v>
      </c>
      <c r="C3852" s="7" t="s">
        <v>2</v>
      </c>
      <c r="D3852" s="7" t="s">
        <v>3393</v>
      </c>
      <c r="E3852" s="7" t="str">
        <f>IF(OR(D3852="", D3852="___"),"", LEFT(D3852,FIND(" &gt;",D3852)-1))</f>
        <v>Failure</v>
      </c>
      <c r="F3852" s="7" t="str">
        <f t="shared" si="62"/>
        <v>Current</v>
      </c>
      <c r="G3852" s="7" t="str">
        <f t="shared" si="63"/>
        <v>Utterance</v>
      </c>
      <c r="H3852" s="7" t="str">
        <f>IF(G3852="Utterance", IF(ISNUMBER(SEARCH("Unrecognized",D3852)), "Unrecognized", IF(ISNUMBER(SEARCH("Mismatched",D3852)), "Mismatched", IF(ISNUMBER(SEARCH("False Positive",D3852)), "False Positive", "Irrelevant"))), "")</f>
        <v>Unrecognized</v>
      </c>
      <c r="J3852" s="7" t="s">
        <v>3430</v>
      </c>
      <c r="K3852" s="7" t="s">
        <v>3356</v>
      </c>
      <c r="L3852" s="9">
        <v>44998</v>
      </c>
      <c r="M3852" s="13">
        <v>0.3352430555555555</v>
      </c>
      <c r="N3852" s="14">
        <v>204440003505813</v>
      </c>
      <c r="O3852" s="7">
        <f>IF(LEN(TRIM($A3852))=0,0,LEN($A3852)-LEN(SUBSTITUTE($A3852," ",""))+1)</f>
        <v>3</v>
      </c>
      <c r="P3852">
        <f t="shared" si="64"/>
        <v>4</v>
      </c>
    </row>
    <row r="3853" spans="1:16" ht="128" x14ac:dyDescent="0.2">
      <c r="A3853" s="8" t="s">
        <v>777</v>
      </c>
      <c r="C3853" s="7" t="s">
        <v>4</v>
      </c>
      <c r="F3853" s="7" t="str">
        <f t="shared" si="62"/>
        <v/>
      </c>
      <c r="G3853" s="7" t="str">
        <f t="shared" si="63"/>
        <v/>
      </c>
      <c r="K3853" s="7" t="s">
        <v>3356</v>
      </c>
      <c r="L3853" s="9">
        <v>44998</v>
      </c>
      <c r="M3853" s="13">
        <v>0.33525462962962965</v>
      </c>
      <c r="N3853" s="14">
        <v>204440003505813</v>
      </c>
      <c r="P3853" t="str">
        <f t="shared" si="64"/>
        <v/>
      </c>
    </row>
    <row r="3854" spans="1:16" ht="16" x14ac:dyDescent="0.2">
      <c r="A3854" s="8" t="s">
        <v>259</v>
      </c>
      <c r="B3854" s="7" t="s">
        <v>3487</v>
      </c>
      <c r="C3854" s="7" t="s">
        <v>2</v>
      </c>
      <c r="D3854" s="7" t="s">
        <v>3389</v>
      </c>
      <c r="E3854" s="7" t="str">
        <f>IF(OR(D3854="", D3854="___"),"", LEFT(D3854,FIND(" &gt;",D3854)-1))</f>
        <v>Success</v>
      </c>
      <c r="F3854" s="7" t="str">
        <f t="shared" si="62"/>
        <v>Current</v>
      </c>
      <c r="G3854" s="7" t="str">
        <f t="shared" si="63"/>
        <v/>
      </c>
      <c r="H3854" s="7" t="str">
        <f>IF(G3854="Utterance", IF(ISNUMBER(SEARCH("Unrecognized",D3854)), "Unrecognized", IF(ISNUMBER(SEARCH("Mismatched",D3854)), "Mismatched", IF(ISNUMBER(SEARCH("False Positive",D3854)), "False Positive", "Irrelevant"))), "")</f>
        <v/>
      </c>
      <c r="J3854" s="7" t="s">
        <v>3743</v>
      </c>
      <c r="K3854" s="7" t="s">
        <v>3356</v>
      </c>
      <c r="L3854" s="9">
        <v>44998</v>
      </c>
      <c r="M3854" s="13">
        <v>0.33555555555555555</v>
      </c>
      <c r="N3854" s="14">
        <v>513003256971027</v>
      </c>
      <c r="O3854" s="7">
        <f>IF(LEN(TRIM($A3854))=0,0,LEN($A3854)-LEN(SUBSTITUTE($A3854," ",""))+1)</f>
        <v>4</v>
      </c>
      <c r="P3854">
        <f t="shared" si="64"/>
        <v>3411</v>
      </c>
    </row>
    <row r="3855" spans="1:16" ht="224" x14ac:dyDescent="0.2">
      <c r="A3855" s="8" t="s">
        <v>3649</v>
      </c>
      <c r="C3855" s="7" t="s">
        <v>4</v>
      </c>
      <c r="F3855" s="7" t="str">
        <f t="shared" si="62"/>
        <v/>
      </c>
      <c r="G3855" s="7" t="str">
        <f t="shared" si="63"/>
        <v/>
      </c>
      <c r="K3855" s="7" t="s">
        <v>3356</v>
      </c>
      <c r="L3855" s="9">
        <v>44998</v>
      </c>
      <c r="M3855" s="13">
        <v>0.33556712962962965</v>
      </c>
      <c r="N3855" s="14">
        <v>513003256971027</v>
      </c>
      <c r="P3855" t="str">
        <f t="shared" si="64"/>
        <v/>
      </c>
    </row>
    <row r="3856" spans="1:16" ht="16" x14ac:dyDescent="0.2">
      <c r="A3856" s="8" t="s">
        <v>260</v>
      </c>
      <c r="C3856" s="7" t="s">
        <v>2</v>
      </c>
      <c r="D3856" s="7" t="s">
        <v>3389</v>
      </c>
      <c r="E3856" s="7" t="str">
        <f>IF(OR(D3856="", D3856="___"),"", LEFT(D3856,FIND(" &gt;",D3856)-1))</f>
        <v>Success</v>
      </c>
      <c r="F3856" s="7" t="str">
        <f t="shared" si="62"/>
        <v>Current</v>
      </c>
      <c r="G3856" s="7" t="str">
        <f t="shared" si="63"/>
        <v/>
      </c>
      <c r="H3856" s="7" t="str">
        <f>IF(G3856="Utterance", IF(ISNUMBER(SEARCH("Unrecognized",D3856)), "Unrecognized", IF(ISNUMBER(SEARCH("Mismatched",D3856)), "Mismatched", IF(ISNUMBER(SEARCH("False Positive",D3856)), "False Positive", "Irrelevant"))), "")</f>
        <v/>
      </c>
      <c r="J3856" s="7" t="s">
        <v>3743</v>
      </c>
      <c r="K3856" s="7" t="s">
        <v>3356</v>
      </c>
      <c r="L3856" s="9">
        <v>44998</v>
      </c>
      <c r="M3856" s="13">
        <v>0.33561342592592597</v>
      </c>
      <c r="N3856" s="14">
        <v>513003256971027</v>
      </c>
      <c r="O3856" s="7">
        <f>IF(LEN(TRIM($A3856))=0,0,LEN($A3856)-LEN(SUBSTITUTE($A3856," ",""))+1)</f>
        <v>6</v>
      </c>
      <c r="P3856">
        <f t="shared" si="64"/>
        <v>3411</v>
      </c>
    </row>
    <row r="3857" spans="1:16" ht="48" x14ac:dyDescent="0.2">
      <c r="A3857" s="8" t="s">
        <v>261</v>
      </c>
      <c r="C3857" s="7" t="s">
        <v>4</v>
      </c>
      <c r="F3857" s="7" t="str">
        <f t="shared" si="62"/>
        <v/>
      </c>
      <c r="G3857" s="7" t="str">
        <f t="shared" si="63"/>
        <v/>
      </c>
      <c r="K3857" s="7" t="s">
        <v>3356</v>
      </c>
      <c r="L3857" s="9">
        <v>44998</v>
      </c>
      <c r="M3857" s="13">
        <v>0.33561342592592597</v>
      </c>
      <c r="N3857" s="14">
        <v>513003256971027</v>
      </c>
      <c r="P3857" t="str">
        <f t="shared" si="64"/>
        <v/>
      </c>
    </row>
    <row r="3858" spans="1:16" x14ac:dyDescent="0.2">
      <c r="A3858" s="10">
        <v>45291</v>
      </c>
      <c r="C3858" s="7" t="s">
        <v>2</v>
      </c>
      <c r="D3858" s="7" t="s">
        <v>3389</v>
      </c>
      <c r="E3858" s="7" t="str">
        <f>IF(OR(D3858="", D3858="___"),"", LEFT(D3858,FIND(" &gt;",D3858)-1))</f>
        <v>Success</v>
      </c>
      <c r="F3858" s="7" t="str">
        <f t="shared" si="62"/>
        <v>Current</v>
      </c>
      <c r="G3858" s="7" t="str">
        <f t="shared" si="63"/>
        <v/>
      </c>
      <c r="H3858" s="7" t="str">
        <f>IF(G3858="Utterance", IF(ISNUMBER(SEARCH("Unrecognized",D3858)), "Unrecognized", IF(ISNUMBER(SEARCH("Mismatched",D3858)), "Mismatched", IF(ISNUMBER(SEARCH("False Positive",D3858)), "False Positive", "Irrelevant"))), "")</f>
        <v/>
      </c>
      <c r="J3858" s="7" t="s">
        <v>3743</v>
      </c>
      <c r="K3858" s="7" t="s">
        <v>3356</v>
      </c>
      <c r="L3858" s="9">
        <v>44998</v>
      </c>
      <c r="M3858" s="13">
        <v>0.33574074074074073</v>
      </c>
      <c r="N3858" s="14">
        <v>513003256971027</v>
      </c>
      <c r="O3858" s="7">
        <f>IF(LEN(TRIM($A3858))=0,0,LEN($A3858)-LEN(SUBSTITUTE($A3858," ",""))+1)</f>
        <v>1</v>
      </c>
      <c r="P3858">
        <f t="shared" si="64"/>
        <v>3411</v>
      </c>
    </row>
    <row r="3859" spans="1:16" ht="224" x14ac:dyDescent="0.2">
      <c r="A3859" s="8" t="s">
        <v>1689</v>
      </c>
      <c r="C3859" s="7" t="s">
        <v>4</v>
      </c>
      <c r="F3859" s="7" t="str">
        <f t="shared" si="62"/>
        <v/>
      </c>
      <c r="G3859" s="7" t="str">
        <f t="shared" si="63"/>
        <v/>
      </c>
      <c r="K3859" s="7" t="s">
        <v>3356</v>
      </c>
      <c r="L3859" s="9">
        <v>44998</v>
      </c>
      <c r="M3859" s="13">
        <v>0.33575231481481477</v>
      </c>
      <c r="N3859" s="14">
        <v>513003256971027</v>
      </c>
      <c r="P3859" t="str">
        <f t="shared" si="64"/>
        <v/>
      </c>
    </row>
    <row r="3860" spans="1:16" ht="16" x14ac:dyDescent="0.2">
      <c r="A3860" s="8" t="s">
        <v>1690</v>
      </c>
      <c r="C3860" s="7" t="s">
        <v>2</v>
      </c>
      <c r="D3860" s="7" t="s">
        <v>3405</v>
      </c>
      <c r="E3860" s="7" t="str">
        <f>IF(OR(D3860="", D3860="___"),"", LEFT(D3860,FIND(" &gt;",D3860)-1))</f>
        <v>Failure</v>
      </c>
      <c r="F3860" s="7" t="str">
        <f t="shared" si="62"/>
        <v>Current</v>
      </c>
      <c r="G3860" s="7" t="str">
        <f t="shared" si="63"/>
        <v>System</v>
      </c>
      <c r="H3860" s="7" t="str">
        <f>IF(G3860="Utterance", IF(ISNUMBER(SEARCH("Unrecognized",D3860)), "Unrecognized", IF(ISNUMBER(SEARCH("Mismatched",D3860)), "Mismatched", IF(ISNUMBER(SEARCH("False Positive",D3860)), "False Positive", "Irrelevant"))), "")</f>
        <v/>
      </c>
      <c r="I3860" s="7" t="s">
        <v>152</v>
      </c>
      <c r="J3860" s="7" t="s">
        <v>3741</v>
      </c>
      <c r="K3860" s="7" t="s">
        <v>3356</v>
      </c>
      <c r="L3860" s="9">
        <v>44998</v>
      </c>
      <c r="M3860" s="13">
        <v>0.33643518518518517</v>
      </c>
      <c r="N3860" s="14">
        <v>513003256971027</v>
      </c>
      <c r="O3860" s="7">
        <f>IF(LEN(TRIM($A3860))=0,0,LEN($A3860)-LEN(SUBSTITUTE($A3860," ",""))+1)</f>
        <v>12</v>
      </c>
      <c r="P3860">
        <f t="shared" si="64"/>
        <v>168</v>
      </c>
    </row>
    <row r="3861" spans="1:16" ht="16" x14ac:dyDescent="0.2">
      <c r="A3861" s="8" t="s">
        <v>152</v>
      </c>
      <c r="C3861" s="7" t="s">
        <v>4</v>
      </c>
      <c r="F3861" s="7" t="str">
        <f t="shared" si="62"/>
        <v/>
      </c>
      <c r="G3861" s="7" t="str">
        <f t="shared" si="63"/>
        <v/>
      </c>
      <c r="K3861" s="7" t="s">
        <v>3356</v>
      </c>
      <c r="L3861" s="9">
        <v>44998</v>
      </c>
      <c r="M3861" s="13">
        <v>0.33643518518518517</v>
      </c>
      <c r="N3861" s="14">
        <v>513003256971027</v>
      </c>
      <c r="P3861" t="str">
        <f t="shared" si="64"/>
        <v/>
      </c>
    </row>
    <row r="3862" spans="1:16" ht="16" x14ac:dyDescent="0.2">
      <c r="A3862" s="8" t="s">
        <v>1691</v>
      </c>
      <c r="C3862" s="7" t="s">
        <v>2</v>
      </c>
      <c r="D3862" s="7" t="s">
        <v>3389</v>
      </c>
      <c r="E3862" s="7" t="str">
        <f>IF(OR(D3862="", D3862="___"),"", LEFT(D3862,FIND(" &gt;",D3862)-1))</f>
        <v>Success</v>
      </c>
      <c r="F3862" s="7" t="str">
        <f t="shared" ref="F3862:F3866" si="65">IF(OR(E3862="Success",E3862="Qualified Success"),"Current",IF(E3862="Failure",IF(RIGHT(D3862,6)="Future","Future",IF(RIGHT(D3862,10)="Irrelevant","Irrelevant","Current")),""))</f>
        <v>Current</v>
      </c>
      <c r="G3862" s="7" t="str">
        <f t="shared" si="63"/>
        <v/>
      </c>
      <c r="H3862" s="7" t="str">
        <f>IF(G3862="Utterance", IF(ISNUMBER(SEARCH("Unrecognized",D3862)), "Unrecognized", IF(ISNUMBER(SEARCH("Mismatched",D3862)), "Mismatched", IF(ISNUMBER(SEARCH("False Positive",D3862)), "False Positive", "Irrelevant"))), "")</f>
        <v/>
      </c>
      <c r="J3862" s="7" t="s">
        <v>3741</v>
      </c>
      <c r="K3862" s="7" t="s">
        <v>3356</v>
      </c>
      <c r="L3862" s="9">
        <v>44998</v>
      </c>
      <c r="M3862" s="13">
        <v>0.33644675925925926</v>
      </c>
      <c r="N3862" s="14">
        <v>513003256971027</v>
      </c>
      <c r="O3862" s="7">
        <f>IF(LEN(TRIM($A3862))=0,0,LEN($A3862)-LEN(SUBSTITUTE($A3862," ",""))+1)</f>
        <v>12</v>
      </c>
      <c r="P3862">
        <f t="shared" si="64"/>
        <v>3411</v>
      </c>
    </row>
    <row r="3863" spans="1:16" ht="112" x14ac:dyDescent="0.2">
      <c r="A3863" s="8" t="s">
        <v>304</v>
      </c>
      <c r="C3863" s="7" t="s">
        <v>4</v>
      </c>
      <c r="F3863" s="7" t="str">
        <f t="shared" si="65"/>
        <v/>
      </c>
      <c r="G3863" s="7" t="str">
        <f t="shared" si="63"/>
        <v/>
      </c>
      <c r="K3863" s="7" t="s">
        <v>3356</v>
      </c>
      <c r="L3863" s="9">
        <v>44998</v>
      </c>
      <c r="M3863" s="13">
        <v>0.33644675925925926</v>
      </c>
      <c r="N3863" s="14">
        <v>513003256971027</v>
      </c>
      <c r="P3863" t="str">
        <f t="shared" si="64"/>
        <v/>
      </c>
    </row>
    <row r="3864" spans="1:16" ht="16" x14ac:dyDescent="0.2">
      <c r="A3864" s="8" t="s">
        <v>487</v>
      </c>
      <c r="C3864" s="7" t="s">
        <v>2</v>
      </c>
      <c r="D3864" s="7" t="s">
        <v>3389</v>
      </c>
      <c r="E3864" s="7" t="str">
        <f>IF(OR(D3864="", D3864="___"),"", LEFT(D3864,FIND(" &gt;",D3864)-1))</f>
        <v>Success</v>
      </c>
      <c r="F3864" s="7" t="str">
        <f t="shared" si="65"/>
        <v>Current</v>
      </c>
      <c r="G3864" s="7" t="str">
        <f t="shared" si="63"/>
        <v/>
      </c>
      <c r="H3864" s="7" t="str">
        <f>IF(G3864="Utterance", IF(ISNUMBER(SEARCH("Unrecognized",D3864)), "Unrecognized", IF(ISNUMBER(SEARCH("Mismatched",D3864)), "Mismatched", IF(ISNUMBER(SEARCH("False Positive",D3864)), "False Positive", "Irrelevant"))), "")</f>
        <v/>
      </c>
      <c r="J3864" s="7" t="s">
        <v>3741</v>
      </c>
      <c r="K3864" s="7" t="s">
        <v>3356</v>
      </c>
      <c r="L3864" s="9">
        <v>44998</v>
      </c>
      <c r="M3864" s="13">
        <v>0.3368518518518519</v>
      </c>
      <c r="N3864" s="14">
        <v>204440003506997</v>
      </c>
      <c r="O3864" s="7">
        <f>IF(LEN(TRIM($A3864))=0,0,LEN($A3864)-LEN(SUBSTITUTE($A3864," ",""))+1)</f>
        <v>3</v>
      </c>
      <c r="P3864">
        <f t="shared" si="64"/>
        <v>3411</v>
      </c>
    </row>
    <row r="3865" spans="1:16" ht="64" x14ac:dyDescent="0.2">
      <c r="A3865" s="8" t="s">
        <v>220</v>
      </c>
      <c r="C3865" s="7" t="s">
        <v>4</v>
      </c>
      <c r="F3865" s="7" t="str">
        <f t="shared" si="65"/>
        <v/>
      </c>
      <c r="G3865" s="7" t="str">
        <f t="shared" si="63"/>
        <v/>
      </c>
      <c r="K3865" s="7" t="s">
        <v>3356</v>
      </c>
      <c r="L3865" s="9">
        <v>44998</v>
      </c>
      <c r="M3865" s="13">
        <v>0.3368518518518519</v>
      </c>
      <c r="N3865" s="14">
        <v>204440003506997</v>
      </c>
      <c r="P3865" t="str">
        <f t="shared" si="64"/>
        <v/>
      </c>
    </row>
    <row r="3866" spans="1:16" ht="16" x14ac:dyDescent="0.2">
      <c r="A3866" s="8" t="s">
        <v>322</v>
      </c>
      <c r="B3866" s="7" t="s">
        <v>3487</v>
      </c>
      <c r="C3866" s="7" t="s">
        <v>2</v>
      </c>
      <c r="D3866" s="7" t="s">
        <v>3389</v>
      </c>
      <c r="E3866" s="7" t="str">
        <f>IF(OR(D3866="", D3866="___"),"", LEFT(D3866,FIND(" &gt;",D3866)-1))</f>
        <v>Success</v>
      </c>
      <c r="F3866" s="7" t="str">
        <f t="shared" si="65"/>
        <v>Current</v>
      </c>
      <c r="G3866" s="7" t="str">
        <f t="shared" si="63"/>
        <v/>
      </c>
      <c r="H3866" s="7" t="str">
        <f>IF(G3866="Utterance", IF(ISNUMBER(SEARCH("Unrecognized",D3866)), "Unrecognized", IF(ISNUMBER(SEARCH("Mismatched",D3866)), "Mismatched", IF(ISNUMBER(SEARCH("False Positive",D3866)), "False Positive", "Irrelevant"))), "")</f>
        <v/>
      </c>
      <c r="J3866" s="7" t="s">
        <v>3758</v>
      </c>
      <c r="K3866" s="7" t="s">
        <v>3359</v>
      </c>
      <c r="L3866" s="9">
        <v>44998</v>
      </c>
      <c r="M3866" s="13">
        <v>0.34572916666666664</v>
      </c>
      <c r="N3866" s="14">
        <v>513002232324604</v>
      </c>
      <c r="O3866" s="7">
        <f>IF(LEN(TRIM($A3866))=0,0,LEN($A3866)-LEN(SUBSTITUTE($A3866," ",""))+1)</f>
        <v>4</v>
      </c>
      <c r="P3866">
        <f t="shared" si="64"/>
        <v>3411</v>
      </c>
    </row>
    <row r="3867" spans="1:16" ht="32" x14ac:dyDescent="0.2">
      <c r="A3867" s="8" t="s">
        <v>3366</v>
      </c>
      <c r="C3867" s="7" t="s">
        <v>4</v>
      </c>
      <c r="K3867" s="7" t="s">
        <v>3359</v>
      </c>
      <c r="L3867" s="9">
        <v>44998</v>
      </c>
      <c r="M3867" s="13">
        <v>0.34604166666666664</v>
      </c>
      <c r="N3867" s="14">
        <v>513002232324604</v>
      </c>
      <c r="P3867" t="str">
        <f t="shared" si="64"/>
        <v/>
      </c>
    </row>
    <row r="3868" spans="1:16" ht="32" x14ac:dyDescent="0.2">
      <c r="A3868" s="8" t="s">
        <v>268</v>
      </c>
      <c r="C3868" s="7" t="s">
        <v>4</v>
      </c>
      <c r="K3868" s="7" t="s">
        <v>3359</v>
      </c>
      <c r="L3868" s="9">
        <v>44998</v>
      </c>
      <c r="M3868" s="13">
        <v>0.34604166666666664</v>
      </c>
      <c r="N3868" s="14">
        <v>513002232324604</v>
      </c>
      <c r="P3868" t="str">
        <f t="shared" si="64"/>
        <v/>
      </c>
    </row>
    <row r="3869" spans="1:16" ht="16" x14ac:dyDescent="0.2">
      <c r="A3869" s="8" t="s">
        <v>259</v>
      </c>
      <c r="B3869" s="7" t="s">
        <v>3487</v>
      </c>
      <c r="C3869" s="7" t="s">
        <v>2</v>
      </c>
      <c r="D3869" s="7" t="s">
        <v>3389</v>
      </c>
      <c r="E3869" s="7" t="str">
        <f>IF(OR(D3869="", D3869="___"),"", LEFT(D3869,FIND(" &gt;",D3869)-1))</f>
        <v>Success</v>
      </c>
      <c r="F3869" s="7" t="str">
        <f>IF(OR(E3869="Success",E3869="Qualified Success"),"Current",IF(E3869="Failure",IF(RIGHT(D3869,6)="Future","Future",IF(RIGHT(D3869,10)="Irrelevant","Irrelevant","Current")),""))</f>
        <v>Current</v>
      </c>
      <c r="G3869" s="7" t="str">
        <f>IF(OR(ISBLANK(D3869),D3869="Unclassifiable &gt;"),"",IF(ISNUMBER(SEARCH("Utterance",D3869)),"Utterance",IF(ISNUMBER(SEARCH("Response",D3869)),"Response",IF(ISNUMBER(SEARCH("Interaction",D3869)),"Interaction",IF(ISNUMBER(SEARCH("System",D3869)),"System","")))))</f>
        <v/>
      </c>
      <c r="H3869" s="7" t="str">
        <f>IF(G3869="Utterance", IF(ISNUMBER(SEARCH("Unrecognized",D3869)), "Unrecognized", IF(ISNUMBER(SEARCH("Mismatched",D3869)), "Mismatched", IF(ISNUMBER(SEARCH("False Positive",D3869)), "False Positive", "Irrelevant"))), "")</f>
        <v/>
      </c>
      <c r="J3869" s="7" t="s">
        <v>3743</v>
      </c>
      <c r="K3869" s="7" t="s">
        <v>3359</v>
      </c>
      <c r="L3869" s="9">
        <v>44998</v>
      </c>
      <c r="M3869" s="13">
        <v>0.34637731481481482</v>
      </c>
      <c r="N3869" s="14">
        <v>513002232324604</v>
      </c>
      <c r="O3869" s="7">
        <f>IF(LEN(TRIM($A3869))=0,0,LEN($A3869)-LEN(SUBSTITUTE($A3869," ",""))+1)</f>
        <v>4</v>
      </c>
      <c r="P3869">
        <f t="shared" si="64"/>
        <v>3411</v>
      </c>
    </row>
    <row r="3870" spans="1:16" ht="224" x14ac:dyDescent="0.2">
      <c r="A3870" s="8" t="s">
        <v>3601</v>
      </c>
      <c r="C3870" s="7" t="s">
        <v>4</v>
      </c>
      <c r="K3870" s="7" t="s">
        <v>3359</v>
      </c>
      <c r="L3870" s="9">
        <v>44998</v>
      </c>
      <c r="M3870" s="13">
        <v>0.34638888888888886</v>
      </c>
      <c r="N3870" s="14">
        <v>513002232324604</v>
      </c>
      <c r="P3870" t="str">
        <f t="shared" si="64"/>
        <v/>
      </c>
    </row>
    <row r="3871" spans="1:16" ht="16" x14ac:dyDescent="0.2">
      <c r="A3871" s="8" t="s">
        <v>158</v>
      </c>
      <c r="C3871" s="7" t="s">
        <v>2</v>
      </c>
      <c r="D3871" s="7" t="s">
        <v>3389</v>
      </c>
      <c r="E3871" s="7" t="str">
        <f>IF(OR(D3871="", D3871="___"),"", LEFT(D3871,FIND(" &gt;",D3871)-1))</f>
        <v>Success</v>
      </c>
      <c r="F3871" s="7" t="str">
        <f t="shared" ref="F3871:F3917" si="66">IF(OR(E3871="Success",E3871="Qualified Success"),"Current",IF(E3871="Failure",IF(RIGHT(D3871,6)="Future","Future",IF(RIGHT(D3871,10)="Irrelevant","Irrelevant","Current")),""))</f>
        <v>Current</v>
      </c>
      <c r="G3871" s="7" t="str">
        <f t="shared" ref="G3871:G3917" si="67">IF(OR(ISBLANK(D3871),D3871="Unclassifiable &gt;"),"",IF(ISNUMBER(SEARCH("Utterance",D3871)),"Utterance",IF(ISNUMBER(SEARCH("Response",D3871)),"Response",IF(ISNUMBER(SEARCH("Interaction",D3871)),"Interaction",IF(ISNUMBER(SEARCH("System",D3871)),"System","")))))</f>
        <v/>
      </c>
      <c r="H3871" s="7" t="str">
        <f>IF(G3871="Utterance", IF(ISNUMBER(SEARCH("Unrecognized",D3871)), "Unrecognized", IF(ISNUMBER(SEARCH("Mismatched",D3871)), "Mismatched", IF(ISNUMBER(SEARCH("False Positive",D3871)), "False Positive", "Irrelevant"))), "")</f>
        <v/>
      </c>
      <c r="J3871" s="7" t="s">
        <v>3744</v>
      </c>
      <c r="K3871" s="7" t="s">
        <v>3356</v>
      </c>
      <c r="L3871" s="9">
        <v>44998</v>
      </c>
      <c r="M3871" s="13">
        <v>0.35306712962962966</v>
      </c>
      <c r="N3871" s="14">
        <v>204440003504535</v>
      </c>
      <c r="O3871" s="7">
        <f>IF(LEN(TRIM($A3871))=0,0,LEN($A3871)-LEN(SUBSTITUTE($A3871," ",""))+1)</f>
        <v>4</v>
      </c>
      <c r="P3871">
        <f t="shared" si="64"/>
        <v>3411</v>
      </c>
    </row>
    <row r="3872" spans="1:16" ht="112" x14ac:dyDescent="0.2">
      <c r="A3872" s="8" t="s">
        <v>224</v>
      </c>
      <c r="C3872" s="7" t="s">
        <v>4</v>
      </c>
      <c r="F3872" s="7" t="str">
        <f t="shared" si="66"/>
        <v/>
      </c>
      <c r="G3872" s="7" t="str">
        <f t="shared" si="67"/>
        <v/>
      </c>
      <c r="K3872" s="7" t="s">
        <v>3356</v>
      </c>
      <c r="L3872" s="9">
        <v>44998</v>
      </c>
      <c r="M3872" s="13">
        <v>0.35306712962962966</v>
      </c>
      <c r="N3872" s="14">
        <v>204440003504535</v>
      </c>
      <c r="P3872" t="str">
        <f t="shared" si="64"/>
        <v/>
      </c>
    </row>
    <row r="3873" spans="1:16" ht="16" x14ac:dyDescent="0.2">
      <c r="A3873" s="8" t="s">
        <v>223</v>
      </c>
      <c r="B3873" s="7" t="s">
        <v>3487</v>
      </c>
      <c r="C3873" s="7" t="s">
        <v>2</v>
      </c>
      <c r="D3873" s="7" t="s">
        <v>3389</v>
      </c>
      <c r="E3873" s="7" t="str">
        <f>IF(OR(D3873="", D3873="___"),"", LEFT(D3873,FIND(" &gt;",D3873)-1))</f>
        <v>Success</v>
      </c>
      <c r="F3873" s="7" t="str">
        <f t="shared" si="66"/>
        <v>Current</v>
      </c>
      <c r="G3873" s="7" t="str">
        <f t="shared" si="67"/>
        <v/>
      </c>
      <c r="H3873" s="7" t="str">
        <f>IF(G3873="Utterance", IF(ISNUMBER(SEARCH("Unrecognized",D3873)), "Unrecognized", IF(ISNUMBER(SEARCH("Mismatched",D3873)), "Mismatched", IF(ISNUMBER(SEARCH("False Positive",D3873)), "False Positive", "Irrelevant"))), "")</f>
        <v/>
      </c>
      <c r="J3873" s="7" t="s">
        <v>3744</v>
      </c>
      <c r="K3873" s="7" t="s">
        <v>3356</v>
      </c>
      <c r="L3873" s="9">
        <v>44998</v>
      </c>
      <c r="M3873" s="13">
        <v>0.3564930555555556</v>
      </c>
      <c r="N3873" s="14">
        <v>202000910989075</v>
      </c>
      <c r="O3873" s="7">
        <f>IF(LEN(TRIM($A3873))=0,0,LEN($A3873)-LEN(SUBSTITUTE($A3873," ",""))+1)</f>
        <v>3</v>
      </c>
      <c r="P3873">
        <f t="shared" si="64"/>
        <v>3411</v>
      </c>
    </row>
    <row r="3874" spans="1:16" ht="112" x14ac:dyDescent="0.2">
      <c r="A3874" s="8" t="s">
        <v>224</v>
      </c>
      <c r="C3874" s="7" t="s">
        <v>4</v>
      </c>
      <c r="F3874" s="7" t="str">
        <f t="shared" si="66"/>
        <v/>
      </c>
      <c r="G3874" s="7" t="str">
        <f t="shared" si="67"/>
        <v/>
      </c>
      <c r="K3874" s="7" t="s">
        <v>3356</v>
      </c>
      <c r="L3874" s="9">
        <v>44998</v>
      </c>
      <c r="M3874" s="13">
        <v>0.3564930555555556</v>
      </c>
      <c r="N3874" s="14">
        <v>202000910989075</v>
      </c>
      <c r="P3874" t="str">
        <f t="shared" si="64"/>
        <v/>
      </c>
    </row>
    <row r="3875" spans="1:16" ht="16" x14ac:dyDescent="0.2">
      <c r="A3875" s="8" t="s">
        <v>1124</v>
      </c>
      <c r="C3875" s="7" t="s">
        <v>2</v>
      </c>
      <c r="D3875" s="7" t="s">
        <v>3391</v>
      </c>
      <c r="E3875" s="7" t="str">
        <f>IF(OR(D3875="", D3875="___"),"", LEFT(D3875,FIND(" &gt;",D3875)-1))</f>
        <v>Failure</v>
      </c>
      <c r="F3875" s="7" t="str">
        <f t="shared" si="66"/>
        <v>Current</v>
      </c>
      <c r="G3875" s="7" t="str">
        <f t="shared" si="67"/>
        <v>Utterance</v>
      </c>
      <c r="H3875" s="7" t="str">
        <f>IF(G3875="Utterance", IF(ISNUMBER(SEARCH("Unrecognized",D3875)), "Unrecognized", IF(ISNUMBER(SEARCH("Mismatched",D3875)), "Mismatched", IF(ISNUMBER(SEARCH("False Positive",D3875)), "False Positive", "Irrelevant"))), "")</f>
        <v>Mismatched</v>
      </c>
      <c r="J3875" s="7" t="s">
        <v>3750</v>
      </c>
      <c r="K3875" s="7" t="s">
        <v>3356</v>
      </c>
      <c r="L3875" s="9">
        <v>44998</v>
      </c>
      <c r="M3875" s="13">
        <v>0.35743055555555553</v>
      </c>
      <c r="N3875" s="14">
        <v>204440003539472</v>
      </c>
      <c r="O3875" s="7">
        <f>IF(LEN(TRIM($A3875))=0,0,LEN($A3875)-LEN(SUBSTITUTE($A3875," ",""))+1)</f>
        <v>2</v>
      </c>
      <c r="P3875">
        <f t="shared" si="64"/>
        <v>705</v>
      </c>
    </row>
    <row r="3876" spans="1:16" ht="96" x14ac:dyDescent="0.2">
      <c r="A3876" s="8" t="s">
        <v>908</v>
      </c>
      <c r="C3876" s="7" t="s">
        <v>4</v>
      </c>
      <c r="F3876" s="7" t="str">
        <f t="shared" si="66"/>
        <v/>
      </c>
      <c r="G3876" s="7" t="str">
        <f t="shared" si="67"/>
        <v/>
      </c>
      <c r="K3876" s="7" t="s">
        <v>3356</v>
      </c>
      <c r="L3876" s="9">
        <v>44998</v>
      </c>
      <c r="M3876" s="13">
        <v>0.35743055555555553</v>
      </c>
      <c r="N3876" s="14">
        <v>204440003539472</v>
      </c>
      <c r="P3876" t="str">
        <f t="shared" si="64"/>
        <v/>
      </c>
    </row>
    <row r="3877" spans="1:16" ht="16" x14ac:dyDescent="0.2">
      <c r="A3877" s="8" t="s">
        <v>370</v>
      </c>
      <c r="C3877" s="7" t="s">
        <v>2</v>
      </c>
      <c r="D3877" s="7" t="s">
        <v>3389</v>
      </c>
      <c r="E3877" s="7" t="str">
        <f>IF(OR(D3877="", D3877="___"),"", LEFT(D3877,FIND(" &gt;",D3877)-1))</f>
        <v>Success</v>
      </c>
      <c r="F3877" s="7" t="str">
        <f t="shared" si="66"/>
        <v>Current</v>
      </c>
      <c r="G3877" s="7" t="str">
        <f t="shared" si="67"/>
        <v/>
      </c>
      <c r="H3877" s="7" t="str">
        <f>IF(G3877="Utterance", IF(ISNUMBER(SEARCH("Unrecognized",D3877)), "Unrecognized", IF(ISNUMBER(SEARCH("Mismatched",D3877)), "Mismatched", IF(ISNUMBER(SEARCH("False Positive",D3877)), "False Positive", "Irrelevant"))), "")</f>
        <v/>
      </c>
      <c r="J3877" s="7" t="s">
        <v>3750</v>
      </c>
      <c r="K3877" s="7" t="s">
        <v>3356</v>
      </c>
      <c r="L3877" s="9">
        <v>44998</v>
      </c>
      <c r="M3877" s="13">
        <v>0.35759259259259263</v>
      </c>
      <c r="N3877" s="14">
        <v>204440003539472</v>
      </c>
      <c r="O3877" s="7">
        <f>IF(LEN(TRIM($A3877))=0,0,LEN($A3877)-LEN(SUBSTITUTE($A3877," ",""))+1)</f>
        <v>2</v>
      </c>
      <c r="P3877">
        <f t="shared" si="64"/>
        <v>3411</v>
      </c>
    </row>
    <row r="3878" spans="1:16" ht="16" x14ac:dyDescent="0.2">
      <c r="A3878" s="8" t="s">
        <v>158</v>
      </c>
      <c r="C3878" s="7" t="s">
        <v>2</v>
      </c>
      <c r="D3878" s="7" t="s">
        <v>3389</v>
      </c>
      <c r="E3878" s="7" t="str">
        <f>IF(OR(D3878="", D3878="___"),"", LEFT(D3878,FIND(" &gt;",D3878)-1))</f>
        <v>Success</v>
      </c>
      <c r="F3878" s="7" t="str">
        <f t="shared" si="66"/>
        <v>Current</v>
      </c>
      <c r="G3878" s="7" t="str">
        <f t="shared" si="67"/>
        <v/>
      </c>
      <c r="H3878" s="7" t="str">
        <f>IF(G3878="Utterance", IF(ISNUMBER(SEARCH("Unrecognized",D3878)), "Unrecognized", IF(ISNUMBER(SEARCH("Mismatched",D3878)), "Mismatched", IF(ISNUMBER(SEARCH("False Positive",D3878)), "False Positive", "Irrelevant"))), "")</f>
        <v/>
      </c>
      <c r="J3878" s="7" t="s">
        <v>3744</v>
      </c>
      <c r="K3878" s="7" t="s">
        <v>3356</v>
      </c>
      <c r="L3878" s="9">
        <v>44998</v>
      </c>
      <c r="M3878" s="13">
        <v>0.35770833333333335</v>
      </c>
      <c r="N3878" s="14">
        <v>204440007008501</v>
      </c>
      <c r="O3878" s="7">
        <f>IF(LEN(TRIM($A3878))=0,0,LEN($A3878)-LEN(SUBSTITUTE($A3878," ",""))+1)</f>
        <v>4</v>
      </c>
      <c r="P3878">
        <f t="shared" si="64"/>
        <v>3411</v>
      </c>
    </row>
    <row r="3879" spans="1:16" ht="112" x14ac:dyDescent="0.2">
      <c r="A3879" s="8" t="s">
        <v>224</v>
      </c>
      <c r="C3879" s="7" t="s">
        <v>4</v>
      </c>
      <c r="F3879" s="7" t="str">
        <f t="shared" si="66"/>
        <v/>
      </c>
      <c r="G3879" s="7" t="str">
        <f t="shared" si="67"/>
        <v/>
      </c>
      <c r="K3879" s="7" t="s">
        <v>3356</v>
      </c>
      <c r="L3879" s="9">
        <v>44998</v>
      </c>
      <c r="M3879" s="13">
        <v>0.35770833333333335</v>
      </c>
      <c r="N3879" s="14">
        <v>204440007008501</v>
      </c>
      <c r="P3879" t="str">
        <f t="shared" si="64"/>
        <v/>
      </c>
    </row>
    <row r="3880" spans="1:16" ht="240" x14ac:dyDescent="0.2">
      <c r="A3880" s="8" t="s">
        <v>1125</v>
      </c>
      <c r="C3880" s="7" t="s">
        <v>4</v>
      </c>
      <c r="F3880" s="7" t="str">
        <f t="shared" si="66"/>
        <v/>
      </c>
      <c r="G3880" s="7" t="str">
        <f t="shared" si="67"/>
        <v/>
      </c>
      <c r="K3880" s="7" t="s">
        <v>3356</v>
      </c>
      <c r="L3880" s="9">
        <v>44998</v>
      </c>
      <c r="M3880" s="13">
        <v>0.35784722222222221</v>
      </c>
      <c r="N3880" s="14">
        <v>204440003539472</v>
      </c>
      <c r="P3880" t="str">
        <f t="shared" si="64"/>
        <v/>
      </c>
    </row>
    <row r="3881" spans="1:16" ht="16" x14ac:dyDescent="0.2">
      <c r="A3881" s="8" t="s">
        <v>748</v>
      </c>
      <c r="C3881" s="7" t="s">
        <v>2</v>
      </c>
      <c r="D3881" s="7" t="s">
        <v>3391</v>
      </c>
      <c r="E3881" s="7" t="str">
        <f>IF(OR(D3881="", D3881="___"),"", LEFT(D3881,FIND(" &gt;",D3881)-1))</f>
        <v>Failure</v>
      </c>
      <c r="F3881" s="7" t="str">
        <f t="shared" si="66"/>
        <v>Current</v>
      </c>
      <c r="G3881" s="7" t="str">
        <f t="shared" si="67"/>
        <v>Utterance</v>
      </c>
      <c r="H3881" s="7" t="str">
        <f>IF(G3881="Utterance", IF(ISNUMBER(SEARCH("Unrecognized",D3881)), "Unrecognized", IF(ISNUMBER(SEARCH("Mismatched",D3881)), "Mismatched", IF(ISNUMBER(SEARCH("False Positive",D3881)), "False Positive", "Irrelevant"))), "")</f>
        <v>Mismatched</v>
      </c>
      <c r="J3881" s="7" t="s">
        <v>3741</v>
      </c>
      <c r="K3881" s="7" t="s">
        <v>3356</v>
      </c>
      <c r="L3881" s="9">
        <v>44998</v>
      </c>
      <c r="M3881" s="13">
        <v>0.35879629629629628</v>
      </c>
      <c r="N3881" s="14">
        <v>204440003502555</v>
      </c>
      <c r="O3881" s="7">
        <f>IF(LEN(TRIM($A3881))=0,0,LEN($A3881)-LEN(SUBSTITUTE($A3881," ",""))+1)</f>
        <v>2</v>
      </c>
      <c r="P3881">
        <f t="shared" si="64"/>
        <v>705</v>
      </c>
    </row>
    <row r="3882" spans="1:16" ht="176" x14ac:dyDescent="0.2">
      <c r="A3882" s="8" t="s">
        <v>749</v>
      </c>
      <c r="C3882" s="7" t="s">
        <v>4</v>
      </c>
      <c r="F3882" s="7" t="str">
        <f t="shared" si="66"/>
        <v/>
      </c>
      <c r="G3882" s="7" t="str">
        <f t="shared" si="67"/>
        <v/>
      </c>
      <c r="K3882" s="7" t="s">
        <v>3356</v>
      </c>
      <c r="L3882" s="9">
        <v>44998</v>
      </c>
      <c r="M3882" s="13">
        <v>0.35880787037037037</v>
      </c>
      <c r="N3882" s="14">
        <v>204440003502555</v>
      </c>
      <c r="P3882" t="str">
        <f t="shared" si="64"/>
        <v/>
      </c>
    </row>
    <row r="3883" spans="1:16" ht="16" x14ac:dyDescent="0.2">
      <c r="A3883" s="8" t="s">
        <v>635</v>
      </c>
      <c r="C3883" s="7" t="s">
        <v>2</v>
      </c>
      <c r="D3883" s="7" t="s">
        <v>3389</v>
      </c>
      <c r="E3883" s="7" t="str">
        <f>IF(OR(D3883="", D3883="___"),"", LEFT(D3883,FIND(" &gt;",D3883)-1))</f>
        <v>Success</v>
      </c>
      <c r="F3883" s="7" t="str">
        <f t="shared" si="66"/>
        <v>Current</v>
      </c>
      <c r="G3883" s="7" t="str">
        <f t="shared" si="67"/>
        <v/>
      </c>
      <c r="H3883" s="7" t="str">
        <f>IF(G3883="Utterance", IF(ISNUMBER(SEARCH("Unrecognized",D3883)), "Unrecognized", IF(ISNUMBER(SEARCH("Mismatched",D3883)), "Mismatched", IF(ISNUMBER(SEARCH("False Positive",D3883)), "False Positive", "Irrelevant"))), "")</f>
        <v/>
      </c>
      <c r="J3883" s="7" t="s">
        <v>213</v>
      </c>
      <c r="K3883" s="7" t="s">
        <v>3356</v>
      </c>
      <c r="L3883" s="9">
        <v>44998</v>
      </c>
      <c r="M3883" s="13">
        <v>0.3646875</v>
      </c>
      <c r="N3883" s="14">
        <v>204440003498224</v>
      </c>
      <c r="O3883" s="7">
        <f>IF(LEN(TRIM($A3883))=0,0,LEN($A3883)-LEN(SUBSTITUTE($A3883," ",""))+1)</f>
        <v>7</v>
      </c>
      <c r="P3883">
        <f t="shared" si="64"/>
        <v>3411</v>
      </c>
    </row>
    <row r="3884" spans="1:16" ht="144" x14ac:dyDescent="0.2">
      <c r="A3884" s="8" t="s">
        <v>218</v>
      </c>
      <c r="C3884" s="7" t="s">
        <v>4</v>
      </c>
      <c r="F3884" s="7" t="str">
        <f t="shared" si="66"/>
        <v/>
      </c>
      <c r="G3884" s="7" t="str">
        <f t="shared" si="67"/>
        <v/>
      </c>
      <c r="K3884" s="7" t="s">
        <v>3356</v>
      </c>
      <c r="L3884" s="9">
        <v>44998</v>
      </c>
      <c r="M3884" s="13">
        <v>0.3646875</v>
      </c>
      <c r="N3884" s="14">
        <v>204440003498224</v>
      </c>
      <c r="P3884" t="str">
        <f t="shared" si="64"/>
        <v/>
      </c>
    </row>
    <row r="3885" spans="1:16" ht="16" x14ac:dyDescent="0.2">
      <c r="A3885" s="8" t="s">
        <v>636</v>
      </c>
      <c r="C3885" s="7" t="s">
        <v>2</v>
      </c>
      <c r="D3885" s="7" t="s">
        <v>3389</v>
      </c>
      <c r="E3885" s="7" t="str">
        <f>IF(OR(D3885="", D3885="___"),"", LEFT(D3885,FIND(" &gt;",D3885)-1))</f>
        <v>Success</v>
      </c>
      <c r="F3885" s="7" t="str">
        <f t="shared" si="66"/>
        <v>Current</v>
      </c>
      <c r="G3885" s="7" t="str">
        <f t="shared" si="67"/>
        <v/>
      </c>
      <c r="H3885" s="7" t="str">
        <f>IF(G3885="Utterance", IF(ISNUMBER(SEARCH("Unrecognized",D3885)), "Unrecognized", IF(ISNUMBER(SEARCH("Mismatched",D3885)), "Mismatched", IF(ISNUMBER(SEARCH("False Positive",D3885)), "False Positive", "Irrelevant"))), "")</f>
        <v/>
      </c>
      <c r="J3885" s="7" t="s">
        <v>3741</v>
      </c>
      <c r="K3885" s="7" t="s">
        <v>3356</v>
      </c>
      <c r="L3885" s="9">
        <v>44998</v>
      </c>
      <c r="M3885" s="13">
        <v>0.36510416666666662</v>
      </c>
      <c r="N3885" s="14">
        <v>204440003498224</v>
      </c>
      <c r="O3885" s="7">
        <f>IF(LEN(TRIM($A3885))=0,0,LEN($A3885)-LEN(SUBSTITUTE($A3885," ",""))+1)</f>
        <v>4</v>
      </c>
      <c r="P3885">
        <f t="shared" si="64"/>
        <v>3411</v>
      </c>
    </row>
    <row r="3886" spans="1:16" ht="176" x14ac:dyDescent="0.2">
      <c r="A3886" s="8" t="s">
        <v>637</v>
      </c>
      <c r="C3886" s="7" t="s">
        <v>4</v>
      </c>
      <c r="F3886" s="7" t="str">
        <f t="shared" si="66"/>
        <v/>
      </c>
      <c r="G3886" s="7" t="str">
        <f t="shared" si="67"/>
        <v/>
      </c>
      <c r="K3886" s="7" t="s">
        <v>3356</v>
      </c>
      <c r="L3886" s="9">
        <v>44998</v>
      </c>
      <c r="M3886" s="13">
        <v>0.36511574074074077</v>
      </c>
      <c r="N3886" s="14">
        <v>204440003498224</v>
      </c>
      <c r="P3886" t="str">
        <f t="shared" si="64"/>
        <v/>
      </c>
    </row>
    <row r="3887" spans="1:16" ht="16" x14ac:dyDescent="0.2">
      <c r="A3887" s="8" t="s">
        <v>633</v>
      </c>
      <c r="C3887" s="7" t="s">
        <v>2</v>
      </c>
      <c r="D3887" s="7" t="s">
        <v>3389</v>
      </c>
      <c r="E3887" s="7" t="str">
        <f>IF(OR(D3887="", D3887="___"),"", LEFT(D3887,FIND(" &gt;",D3887)-1))</f>
        <v>Success</v>
      </c>
      <c r="F3887" s="7" t="str">
        <f t="shared" si="66"/>
        <v>Current</v>
      </c>
      <c r="G3887" s="7" t="str">
        <f t="shared" si="67"/>
        <v/>
      </c>
      <c r="H3887" s="7" t="str">
        <f>IF(G3887="Utterance", IF(ISNUMBER(SEARCH("Unrecognized",D3887)), "Unrecognized", IF(ISNUMBER(SEARCH("Mismatched",D3887)), "Mismatched", IF(ISNUMBER(SEARCH("False Positive",D3887)), "False Positive", "Irrelevant"))), "")</f>
        <v/>
      </c>
      <c r="J3887" s="7" t="s">
        <v>213</v>
      </c>
      <c r="K3887" s="7" t="s">
        <v>3356</v>
      </c>
      <c r="L3887" s="9">
        <v>44998</v>
      </c>
      <c r="M3887" s="13">
        <v>0.36517361111111107</v>
      </c>
      <c r="N3887" s="14">
        <v>204440003498224</v>
      </c>
      <c r="O3887" s="7">
        <f>IF(LEN(TRIM($A3887))=0,0,LEN($A3887)-LEN(SUBSTITUTE($A3887," ",""))+1)</f>
        <v>9</v>
      </c>
      <c r="P3887">
        <f t="shared" si="64"/>
        <v>3411</v>
      </c>
    </row>
    <row r="3888" spans="1:16" ht="144" x14ac:dyDescent="0.2">
      <c r="A3888" s="8" t="s">
        <v>218</v>
      </c>
      <c r="C3888" s="7" t="s">
        <v>4</v>
      </c>
      <c r="F3888" s="7" t="str">
        <f t="shared" si="66"/>
        <v/>
      </c>
      <c r="G3888" s="7" t="str">
        <f t="shared" si="67"/>
        <v/>
      </c>
      <c r="K3888" s="7" t="s">
        <v>3356</v>
      </c>
      <c r="L3888" s="9">
        <v>44998</v>
      </c>
      <c r="M3888" s="13">
        <v>0.36517361111111107</v>
      </c>
      <c r="N3888" s="14">
        <v>204440003498224</v>
      </c>
      <c r="P3888" t="str">
        <f t="shared" si="64"/>
        <v/>
      </c>
    </row>
    <row r="3889" spans="1:16" ht="16" x14ac:dyDescent="0.2">
      <c r="A3889" s="8" t="s">
        <v>634</v>
      </c>
      <c r="C3889" s="7" t="s">
        <v>2</v>
      </c>
      <c r="D3889" s="7" t="s">
        <v>3389</v>
      </c>
      <c r="E3889" s="7" t="str">
        <f>IF(OR(D3889="", D3889="___"),"", LEFT(D3889,FIND(" &gt;",D3889)-1))</f>
        <v>Success</v>
      </c>
      <c r="F3889" s="7" t="str">
        <f t="shared" si="66"/>
        <v>Current</v>
      </c>
      <c r="G3889" s="7" t="str">
        <f t="shared" si="67"/>
        <v/>
      </c>
      <c r="H3889" s="7" t="str">
        <f>IF(G3889="Utterance", IF(ISNUMBER(SEARCH("Unrecognized",D3889)), "Unrecognized", IF(ISNUMBER(SEARCH("Mismatched",D3889)), "Mismatched", IF(ISNUMBER(SEARCH("False Positive",D3889)), "False Positive", "Irrelevant"))), "")</f>
        <v/>
      </c>
      <c r="J3889" s="7" t="s">
        <v>213</v>
      </c>
      <c r="K3889" s="7" t="s">
        <v>3356</v>
      </c>
      <c r="L3889" s="9">
        <v>44998</v>
      </c>
      <c r="M3889" s="13">
        <v>0.36980324074074072</v>
      </c>
      <c r="N3889" s="14">
        <v>204440003498224</v>
      </c>
      <c r="O3889" s="7">
        <f>IF(LEN(TRIM($A3889))=0,0,LEN($A3889)-LEN(SUBSTITUTE($A3889," ",""))+1)</f>
        <v>6</v>
      </c>
      <c r="P3889">
        <f t="shared" si="64"/>
        <v>3411</v>
      </c>
    </row>
    <row r="3890" spans="1:16" ht="144" x14ac:dyDescent="0.2">
      <c r="A3890" s="8" t="s">
        <v>218</v>
      </c>
      <c r="C3890" s="7" t="s">
        <v>4</v>
      </c>
      <c r="F3890" s="7" t="str">
        <f t="shared" si="66"/>
        <v/>
      </c>
      <c r="G3890" s="7" t="str">
        <f t="shared" si="67"/>
        <v/>
      </c>
      <c r="K3890" s="7" t="s">
        <v>3356</v>
      </c>
      <c r="L3890" s="9">
        <v>44998</v>
      </c>
      <c r="M3890" s="13">
        <v>0.36980324074074072</v>
      </c>
      <c r="N3890" s="14">
        <v>204440003498224</v>
      </c>
      <c r="P3890" t="str">
        <f t="shared" si="64"/>
        <v/>
      </c>
    </row>
    <row r="3891" spans="1:16" ht="16" x14ac:dyDescent="0.2">
      <c r="A3891" s="8" t="s">
        <v>217</v>
      </c>
      <c r="C3891" s="7" t="s">
        <v>2</v>
      </c>
      <c r="D3891" s="7" t="s">
        <v>3389</v>
      </c>
      <c r="E3891" s="7" t="str">
        <f>IF(OR(D3891="", D3891="___"),"", LEFT(D3891,FIND(" &gt;",D3891)-1))</f>
        <v>Success</v>
      </c>
      <c r="F3891" s="7" t="str">
        <f t="shared" si="66"/>
        <v>Current</v>
      </c>
      <c r="G3891" s="7" t="str">
        <f t="shared" si="67"/>
        <v/>
      </c>
      <c r="H3891" s="7" t="str">
        <f>IF(G3891="Utterance", IF(ISNUMBER(SEARCH("Unrecognized",D3891)), "Unrecognized", IF(ISNUMBER(SEARCH("Mismatched",D3891)), "Mismatched", IF(ISNUMBER(SEARCH("False Positive",D3891)), "False Positive", "Irrelevant"))), "")</f>
        <v/>
      </c>
      <c r="J3891" s="7" t="s">
        <v>213</v>
      </c>
      <c r="K3891" s="7" t="s">
        <v>3356</v>
      </c>
      <c r="L3891" s="9">
        <v>44998</v>
      </c>
      <c r="M3891" s="13">
        <v>0.37019675925925927</v>
      </c>
      <c r="N3891" s="14">
        <v>204440003396819</v>
      </c>
      <c r="O3891" s="7">
        <f>IF(LEN(TRIM($A3891))=0,0,LEN($A3891)-LEN(SUBSTITUTE($A3891," ",""))+1)</f>
        <v>8</v>
      </c>
      <c r="P3891">
        <f t="shared" si="64"/>
        <v>3411</v>
      </c>
    </row>
    <row r="3892" spans="1:16" ht="144" x14ac:dyDescent="0.2">
      <c r="A3892" s="8" t="s">
        <v>218</v>
      </c>
      <c r="C3892" s="7" t="s">
        <v>4</v>
      </c>
      <c r="F3892" s="7" t="str">
        <f t="shared" si="66"/>
        <v/>
      </c>
      <c r="G3892" s="7" t="str">
        <f t="shared" si="67"/>
        <v/>
      </c>
      <c r="K3892" s="7" t="s">
        <v>3356</v>
      </c>
      <c r="L3892" s="9">
        <v>44998</v>
      </c>
      <c r="M3892" s="13">
        <v>0.37019675925925927</v>
      </c>
      <c r="N3892" s="14">
        <v>204440003396819</v>
      </c>
      <c r="P3892" t="str">
        <f t="shared" si="64"/>
        <v/>
      </c>
    </row>
    <row r="3893" spans="1:16" ht="16" x14ac:dyDescent="0.2">
      <c r="A3893" s="8" t="s">
        <v>1148</v>
      </c>
      <c r="C3893" s="7" t="s">
        <v>2</v>
      </c>
      <c r="D3893" s="7" t="s">
        <v>3389</v>
      </c>
      <c r="E3893" s="7" t="str">
        <f>IF(OR(D3893="", D3893="___"),"", LEFT(D3893,FIND(" &gt;",D3893)-1))</f>
        <v>Success</v>
      </c>
      <c r="F3893" s="7" t="str">
        <f t="shared" si="66"/>
        <v>Current</v>
      </c>
      <c r="G3893" s="7" t="str">
        <f t="shared" si="67"/>
        <v/>
      </c>
      <c r="H3893" s="7" t="str">
        <f>IF(G3893="Utterance", IF(ISNUMBER(SEARCH("Unrecognized",D3893)), "Unrecognized", IF(ISNUMBER(SEARCH("Mismatched",D3893)), "Mismatched", IF(ISNUMBER(SEARCH("False Positive",D3893)), "False Positive", "Irrelevant"))), "")</f>
        <v/>
      </c>
      <c r="J3893" s="7" t="s">
        <v>3742</v>
      </c>
      <c r="K3893" s="7" t="s">
        <v>3356</v>
      </c>
      <c r="L3893" s="9">
        <v>44998</v>
      </c>
      <c r="M3893" s="13">
        <v>0.37061342592592594</v>
      </c>
      <c r="N3893" s="14">
        <v>204440003540397</v>
      </c>
      <c r="O3893" s="7">
        <f>IF(LEN(TRIM($A3893))=0,0,LEN($A3893)-LEN(SUBSTITUTE($A3893," ",""))+1)</f>
        <v>15</v>
      </c>
      <c r="P3893">
        <f t="shared" si="64"/>
        <v>3411</v>
      </c>
    </row>
    <row r="3894" spans="1:16" ht="96" x14ac:dyDescent="0.2">
      <c r="A3894" s="8" t="s">
        <v>744</v>
      </c>
      <c r="C3894" s="7" t="s">
        <v>4</v>
      </c>
      <c r="F3894" s="7" t="str">
        <f t="shared" si="66"/>
        <v/>
      </c>
      <c r="G3894" s="7" t="str">
        <f t="shared" si="67"/>
        <v/>
      </c>
      <c r="K3894" s="7" t="s">
        <v>3356</v>
      </c>
      <c r="L3894" s="9">
        <v>44998</v>
      </c>
      <c r="M3894" s="13">
        <v>0.37061342592592594</v>
      </c>
      <c r="N3894" s="14">
        <v>204440003540397</v>
      </c>
      <c r="P3894" t="str">
        <f t="shared" si="64"/>
        <v/>
      </c>
    </row>
    <row r="3895" spans="1:16" ht="16" x14ac:dyDescent="0.2">
      <c r="A3895" s="8" t="s">
        <v>206</v>
      </c>
      <c r="C3895" s="7" t="s">
        <v>2</v>
      </c>
      <c r="D3895" s="7" t="s">
        <v>3389</v>
      </c>
      <c r="E3895" s="7" t="str">
        <f>IF(OR(D3895="", D3895="___"),"", LEFT(D3895,FIND(" &gt;",D3895)-1))</f>
        <v>Success</v>
      </c>
      <c r="F3895" s="7" t="str">
        <f t="shared" si="66"/>
        <v>Current</v>
      </c>
      <c r="G3895" s="7" t="str">
        <f t="shared" si="67"/>
        <v/>
      </c>
      <c r="H3895" s="7" t="str">
        <f>IF(G3895="Utterance", IF(ISNUMBER(SEARCH("Unrecognized",D3895)), "Unrecognized", IF(ISNUMBER(SEARCH("Mismatched",D3895)), "Mismatched", IF(ISNUMBER(SEARCH("False Positive",D3895)), "False Positive", "Irrelevant"))), "")</f>
        <v/>
      </c>
      <c r="J3895" s="7" t="s">
        <v>3750</v>
      </c>
      <c r="K3895" s="7" t="s">
        <v>3356</v>
      </c>
      <c r="L3895" s="9">
        <v>44998</v>
      </c>
      <c r="M3895" s="13">
        <v>0.37101851851851847</v>
      </c>
      <c r="N3895" s="14">
        <v>204440003540791</v>
      </c>
      <c r="O3895" s="7">
        <f>IF(LEN(TRIM($A3895))=0,0,LEN($A3895)-LEN(SUBSTITUTE($A3895," ",""))+1)</f>
        <v>4</v>
      </c>
      <c r="P3895">
        <f t="shared" si="64"/>
        <v>3411</v>
      </c>
    </row>
    <row r="3896" spans="1:16" ht="160" x14ac:dyDescent="0.2">
      <c r="A3896" s="8" t="s">
        <v>377</v>
      </c>
      <c r="C3896" s="7" t="s">
        <v>4</v>
      </c>
      <c r="F3896" s="7" t="str">
        <f t="shared" si="66"/>
        <v/>
      </c>
      <c r="G3896" s="7" t="str">
        <f t="shared" si="67"/>
        <v/>
      </c>
      <c r="K3896" s="7" t="s">
        <v>3356</v>
      </c>
      <c r="L3896" s="9">
        <v>44998</v>
      </c>
      <c r="M3896" s="13">
        <v>0.37105324074074075</v>
      </c>
      <c r="N3896" s="14">
        <v>204440003540791</v>
      </c>
      <c r="P3896" t="str">
        <f t="shared" si="64"/>
        <v/>
      </c>
    </row>
    <row r="3897" spans="1:16" ht="16" x14ac:dyDescent="0.2">
      <c r="A3897" s="8" t="s">
        <v>208</v>
      </c>
      <c r="C3897" s="7" t="s">
        <v>2</v>
      </c>
      <c r="D3897" s="7" t="s">
        <v>3389</v>
      </c>
      <c r="E3897" s="7" t="str">
        <f>IF(OR(D3897="", D3897="___"),"", LEFT(D3897,FIND(" &gt;",D3897)-1))</f>
        <v>Success</v>
      </c>
      <c r="F3897" s="7" t="str">
        <f t="shared" si="66"/>
        <v>Current</v>
      </c>
      <c r="G3897" s="7" t="str">
        <f t="shared" si="67"/>
        <v/>
      </c>
      <c r="H3897" s="7" t="str">
        <f>IF(G3897="Utterance", IF(ISNUMBER(SEARCH("Unrecognized",D3897)), "Unrecognized", IF(ISNUMBER(SEARCH("Mismatched",D3897)), "Mismatched", IF(ISNUMBER(SEARCH("False Positive",D3897)), "False Positive", "Irrelevant"))), "")</f>
        <v/>
      </c>
      <c r="J3897" s="7" t="s">
        <v>3756</v>
      </c>
      <c r="K3897" s="7" t="s">
        <v>3356</v>
      </c>
      <c r="L3897" s="9">
        <v>44998</v>
      </c>
      <c r="M3897" s="13">
        <v>0.37106481481481479</v>
      </c>
      <c r="N3897" s="14">
        <v>513003222733766</v>
      </c>
      <c r="O3897" s="7">
        <f>IF(LEN(TRIM($A3897))=0,0,LEN($A3897)-LEN(SUBSTITUTE($A3897," ",""))+1)</f>
        <v>2</v>
      </c>
      <c r="P3897">
        <f t="shared" si="64"/>
        <v>3411</v>
      </c>
    </row>
    <row r="3898" spans="1:16" ht="112" x14ac:dyDescent="0.2">
      <c r="A3898" s="8" t="s">
        <v>373</v>
      </c>
      <c r="C3898" s="7" t="s">
        <v>4</v>
      </c>
      <c r="F3898" s="7" t="str">
        <f t="shared" si="66"/>
        <v/>
      </c>
      <c r="G3898" s="7" t="str">
        <f t="shared" si="67"/>
        <v/>
      </c>
      <c r="K3898" s="7" t="s">
        <v>3356</v>
      </c>
      <c r="L3898" s="9">
        <v>44998</v>
      </c>
      <c r="M3898" s="13">
        <v>0.37106481481481479</v>
      </c>
      <c r="N3898" s="14">
        <v>513003222733766</v>
      </c>
      <c r="P3898" t="str">
        <f t="shared" si="64"/>
        <v/>
      </c>
    </row>
    <row r="3899" spans="1:16" ht="16" x14ac:dyDescent="0.2">
      <c r="A3899" s="8" t="s">
        <v>302</v>
      </c>
      <c r="B3899" s="7" t="s">
        <v>3487</v>
      </c>
      <c r="C3899" s="7" t="s">
        <v>2</v>
      </c>
      <c r="D3899" s="7" t="s">
        <v>3389</v>
      </c>
      <c r="E3899" s="7" t="str">
        <f>IF(OR(D3899="", D3899="___"),"", LEFT(D3899,FIND(" &gt;",D3899)-1))</f>
        <v>Success</v>
      </c>
      <c r="F3899" s="7" t="str">
        <f t="shared" si="66"/>
        <v>Current</v>
      </c>
      <c r="G3899" s="7" t="str">
        <f t="shared" si="67"/>
        <v/>
      </c>
      <c r="H3899" s="7" t="str">
        <f>IF(G3899="Utterance", IF(ISNUMBER(SEARCH("Unrecognized",D3899)), "Unrecognized", IF(ISNUMBER(SEARCH("Mismatched",D3899)), "Mismatched", IF(ISNUMBER(SEARCH("False Positive",D3899)), "False Positive", "Irrelevant"))), "")</f>
        <v/>
      </c>
      <c r="J3899" s="7" t="s">
        <v>3428</v>
      </c>
      <c r="K3899" s="7" t="s">
        <v>3356</v>
      </c>
      <c r="L3899" s="9">
        <v>44998</v>
      </c>
      <c r="M3899" s="13">
        <v>0.38315972222222222</v>
      </c>
      <c r="N3899" s="14">
        <v>204440003504170</v>
      </c>
      <c r="O3899" s="7">
        <f>IF(LEN(TRIM($A3899))=0,0,LEN($A3899)-LEN(SUBSTITUTE($A3899," ",""))+1)</f>
        <v>3</v>
      </c>
      <c r="P3899">
        <f t="shared" si="64"/>
        <v>3411</v>
      </c>
    </row>
    <row r="3900" spans="1:16" ht="64" x14ac:dyDescent="0.2">
      <c r="A3900" s="8" t="s">
        <v>220</v>
      </c>
      <c r="C3900" s="7" t="s">
        <v>4</v>
      </c>
      <c r="F3900" s="7" t="str">
        <f t="shared" si="66"/>
        <v/>
      </c>
      <c r="G3900" s="7" t="str">
        <f t="shared" si="67"/>
        <v/>
      </c>
      <c r="K3900" s="7" t="s">
        <v>3356</v>
      </c>
      <c r="L3900" s="9">
        <v>44998</v>
      </c>
      <c r="M3900" s="13">
        <v>0.38315972222222222</v>
      </c>
      <c r="N3900" s="14">
        <v>204440003504170</v>
      </c>
      <c r="P3900" t="str">
        <f t="shared" si="64"/>
        <v/>
      </c>
    </row>
    <row r="3901" spans="1:16" ht="16" x14ac:dyDescent="0.2">
      <c r="A3901" s="8" t="s">
        <v>1251</v>
      </c>
      <c r="C3901" s="7" t="s">
        <v>2</v>
      </c>
      <c r="D3901" s="7" t="s">
        <v>3389</v>
      </c>
      <c r="E3901" s="7" t="str">
        <f>IF(OR(D3901="", D3901="___"),"", LEFT(D3901,FIND(" &gt;",D3901)-1))</f>
        <v>Success</v>
      </c>
      <c r="F3901" s="7" t="str">
        <f t="shared" si="66"/>
        <v>Current</v>
      </c>
      <c r="G3901" s="7" t="str">
        <f t="shared" si="67"/>
        <v/>
      </c>
      <c r="H3901" s="7" t="str">
        <f>IF(G3901="Utterance", IF(ISNUMBER(SEARCH("Unrecognized",D3901)), "Unrecognized", IF(ISNUMBER(SEARCH("Mismatched",D3901)), "Mismatched", IF(ISNUMBER(SEARCH("False Positive",D3901)), "False Positive", "Irrelevant"))), "")</f>
        <v/>
      </c>
      <c r="J3901" s="7" t="s">
        <v>3434</v>
      </c>
      <c r="K3901" s="7" t="s">
        <v>3356</v>
      </c>
      <c r="L3901" s="9">
        <v>44998</v>
      </c>
      <c r="M3901" s="13">
        <v>0.38484953703703706</v>
      </c>
      <c r="N3901" s="14">
        <v>513003222733766</v>
      </c>
      <c r="O3901" s="7">
        <f>IF(LEN(TRIM($A3901))=0,0,LEN($A3901)-LEN(SUBSTITUTE($A3901," ",""))+1)</f>
        <v>1</v>
      </c>
      <c r="P3901">
        <f t="shared" si="64"/>
        <v>3411</v>
      </c>
    </row>
    <row r="3902" spans="1:16" ht="64" x14ac:dyDescent="0.2">
      <c r="A3902" s="8" t="s">
        <v>331</v>
      </c>
      <c r="C3902" s="7" t="s">
        <v>4</v>
      </c>
      <c r="F3902" s="7" t="str">
        <f t="shared" si="66"/>
        <v/>
      </c>
      <c r="G3902" s="7" t="str">
        <f t="shared" si="67"/>
        <v/>
      </c>
      <c r="K3902" s="7" t="s">
        <v>3356</v>
      </c>
      <c r="L3902" s="9">
        <v>44998</v>
      </c>
      <c r="M3902" s="13">
        <v>0.38484953703703706</v>
      </c>
      <c r="N3902" s="14">
        <v>513003222733766</v>
      </c>
      <c r="P3902" t="str">
        <f t="shared" si="64"/>
        <v/>
      </c>
    </row>
    <row r="3903" spans="1:16" ht="16" x14ac:dyDescent="0.2">
      <c r="A3903" s="8" t="s">
        <v>1206</v>
      </c>
      <c r="C3903" s="7" t="s">
        <v>2</v>
      </c>
      <c r="D3903" s="7" t="s">
        <v>3400</v>
      </c>
      <c r="E3903" s="7" t="str">
        <f>IF(OR(D3903="", D3903="___"),"", LEFT(D3903,FIND(" &gt;",D3903)-1))</f>
        <v>Failure</v>
      </c>
      <c r="F3903" s="7" t="str">
        <f t="shared" si="66"/>
        <v>Current</v>
      </c>
      <c r="G3903" s="7" t="str">
        <f t="shared" si="67"/>
        <v>Interaction</v>
      </c>
      <c r="H3903" s="7" t="str">
        <f>IF(G3903="Utterance", IF(ISNUMBER(SEARCH("Unrecognized",D3903)), "Unrecognized", IF(ISNUMBER(SEARCH("Mismatched",D3903)), "Mismatched", IF(ISNUMBER(SEARCH("False Positive",D3903)), "False Positive", "Irrelevant"))), "")</f>
        <v/>
      </c>
      <c r="J3903" s="7" t="s">
        <v>3750</v>
      </c>
      <c r="K3903" s="7" t="s">
        <v>3356</v>
      </c>
      <c r="L3903" s="9">
        <v>44998</v>
      </c>
      <c r="M3903" s="13">
        <v>0.38613425925925932</v>
      </c>
      <c r="N3903" s="14">
        <v>204440007008703</v>
      </c>
      <c r="O3903" s="7">
        <f>IF(LEN(TRIM($A3903))=0,0,LEN($A3903)-LEN(SUBSTITUTE($A3903," ",""))+1)</f>
        <v>4</v>
      </c>
      <c r="P3903">
        <f t="shared" si="64"/>
        <v>412</v>
      </c>
    </row>
    <row r="3904" spans="1:16" ht="16" x14ac:dyDescent="0.2">
      <c r="A3904" s="8" t="s">
        <v>819</v>
      </c>
      <c r="C3904" s="7" t="s">
        <v>4</v>
      </c>
      <c r="F3904" s="7" t="str">
        <f t="shared" si="66"/>
        <v/>
      </c>
      <c r="G3904" s="7" t="str">
        <f t="shared" si="67"/>
        <v/>
      </c>
      <c r="K3904" s="7" t="s">
        <v>3356</v>
      </c>
      <c r="L3904" s="9">
        <v>44998</v>
      </c>
      <c r="M3904" s="13">
        <v>0.38615740740740739</v>
      </c>
      <c r="N3904" s="14">
        <v>204440007008703</v>
      </c>
      <c r="P3904" t="str">
        <f t="shared" si="64"/>
        <v/>
      </c>
    </row>
    <row r="3905" spans="1:16" ht="16" x14ac:dyDescent="0.2">
      <c r="A3905" s="8" t="s">
        <v>1207</v>
      </c>
      <c r="C3905" s="7" t="s">
        <v>2</v>
      </c>
      <c r="D3905" s="7" t="s">
        <v>3400</v>
      </c>
      <c r="E3905" s="7" t="str">
        <f>IF(OR(D3905="", D3905="___"),"", LEFT(D3905,FIND(" &gt;",D3905)-1))</f>
        <v>Failure</v>
      </c>
      <c r="F3905" s="7" t="str">
        <f t="shared" si="66"/>
        <v>Current</v>
      </c>
      <c r="G3905" s="7" t="str">
        <f t="shared" si="67"/>
        <v>Interaction</v>
      </c>
      <c r="H3905" s="7" t="str">
        <f>IF(G3905="Utterance", IF(ISNUMBER(SEARCH("Unrecognized",D3905)), "Unrecognized", IF(ISNUMBER(SEARCH("Mismatched",D3905)), "Mismatched", IF(ISNUMBER(SEARCH("False Positive",D3905)), "False Positive", "Irrelevant"))), "")</f>
        <v/>
      </c>
      <c r="J3905" s="7" t="s">
        <v>3750</v>
      </c>
      <c r="K3905" s="7" t="s">
        <v>3356</v>
      </c>
      <c r="L3905" s="9">
        <v>44998</v>
      </c>
      <c r="M3905" s="13">
        <v>0.38728009259259261</v>
      </c>
      <c r="N3905" s="14">
        <v>204440007008703</v>
      </c>
      <c r="O3905" s="7">
        <f>IF(LEN(TRIM($A3905))=0,0,LEN($A3905)-LEN(SUBSTITUTE($A3905," ",""))+1)</f>
        <v>4</v>
      </c>
      <c r="P3905">
        <f t="shared" si="64"/>
        <v>412</v>
      </c>
    </row>
    <row r="3906" spans="1:16" ht="96" x14ac:dyDescent="0.2">
      <c r="A3906" s="8" t="s">
        <v>1208</v>
      </c>
      <c r="C3906" s="7" t="s">
        <v>4</v>
      </c>
      <c r="F3906" s="7" t="str">
        <f t="shared" si="66"/>
        <v/>
      </c>
      <c r="G3906" s="7" t="str">
        <f t="shared" si="67"/>
        <v/>
      </c>
      <c r="K3906" s="7" t="s">
        <v>3356</v>
      </c>
      <c r="L3906" s="9">
        <v>44998</v>
      </c>
      <c r="M3906" s="13">
        <v>0.38728009259259261</v>
      </c>
      <c r="N3906" s="14">
        <v>204440007008703</v>
      </c>
      <c r="P3906" t="str">
        <f t="shared" si="64"/>
        <v/>
      </c>
    </row>
    <row r="3907" spans="1:16" ht="16" x14ac:dyDescent="0.2">
      <c r="A3907" s="8" t="s">
        <v>223</v>
      </c>
      <c r="B3907" s="7" t="s">
        <v>3487</v>
      </c>
      <c r="C3907" s="7" t="s">
        <v>2</v>
      </c>
      <c r="D3907" s="7" t="s">
        <v>3389</v>
      </c>
      <c r="E3907" s="7" t="str">
        <f>IF(OR(D3907="", D3907="___"),"", LEFT(D3907,FIND(" &gt;",D3907)-1))</f>
        <v>Success</v>
      </c>
      <c r="F3907" s="7" t="str">
        <f t="shared" si="66"/>
        <v>Current</v>
      </c>
      <c r="G3907" s="7" t="str">
        <f t="shared" si="67"/>
        <v/>
      </c>
      <c r="H3907" s="7" t="str">
        <f>IF(G3907="Utterance", IF(ISNUMBER(SEARCH("Unrecognized",D3907)), "Unrecognized", IF(ISNUMBER(SEARCH("Mismatched",D3907)), "Mismatched", IF(ISNUMBER(SEARCH("False Positive",D3907)), "False Positive", "Irrelevant"))), "")</f>
        <v/>
      </c>
      <c r="J3907" s="7" t="s">
        <v>3744</v>
      </c>
      <c r="K3907" s="7" t="s">
        <v>3356</v>
      </c>
      <c r="L3907" s="9">
        <v>44998</v>
      </c>
      <c r="M3907" s="13">
        <v>0.38758101851851851</v>
      </c>
      <c r="N3907" s="14">
        <v>204440003502381</v>
      </c>
      <c r="O3907" s="7">
        <f>IF(LEN(TRIM($A3907))=0,0,LEN($A3907)-LEN(SUBSTITUTE($A3907," ",""))+1)</f>
        <v>3</v>
      </c>
      <c r="P3907">
        <f t="shared" ref="P3907:P3970" si="68">IF(D3907="", "", COUNTIF($D$1:$D$12000, D3907))</f>
        <v>3411</v>
      </c>
    </row>
    <row r="3908" spans="1:16" ht="112" x14ac:dyDescent="0.2">
      <c r="A3908" s="8" t="s">
        <v>224</v>
      </c>
      <c r="C3908" s="7" t="s">
        <v>4</v>
      </c>
      <c r="F3908" s="7" t="str">
        <f t="shared" si="66"/>
        <v/>
      </c>
      <c r="G3908" s="7" t="str">
        <f t="shared" si="67"/>
        <v/>
      </c>
      <c r="K3908" s="7" t="s">
        <v>3356</v>
      </c>
      <c r="L3908" s="9">
        <v>44998</v>
      </c>
      <c r="M3908" s="13">
        <v>0.38758101851851851</v>
      </c>
      <c r="N3908" s="14">
        <v>204440003502381</v>
      </c>
      <c r="P3908" t="str">
        <f t="shared" si="68"/>
        <v/>
      </c>
    </row>
    <row r="3909" spans="1:16" ht="16" x14ac:dyDescent="0.2">
      <c r="A3909" s="8" t="s">
        <v>1210</v>
      </c>
      <c r="C3909" s="7" t="s">
        <v>2</v>
      </c>
      <c r="D3909" s="7" t="s">
        <v>3389</v>
      </c>
      <c r="E3909" s="7" t="str">
        <f>IF(OR(D3909="", D3909="___"),"", LEFT(D3909,FIND(" &gt;",D3909)-1))</f>
        <v>Success</v>
      </c>
      <c r="F3909" s="7" t="str">
        <f t="shared" si="66"/>
        <v>Current</v>
      </c>
      <c r="G3909" s="7" t="str">
        <f t="shared" si="67"/>
        <v/>
      </c>
      <c r="H3909" s="7" t="str">
        <f>IF(G3909="Utterance", IF(ISNUMBER(SEARCH("Unrecognized",D3909)), "Unrecognized", IF(ISNUMBER(SEARCH("Mismatched",D3909)), "Mismatched", IF(ISNUMBER(SEARCH("False Positive",D3909)), "False Positive", "Irrelevant"))), "")</f>
        <v/>
      </c>
      <c r="J3909" s="7" t="s">
        <v>3449</v>
      </c>
      <c r="K3909" s="7" t="s">
        <v>3356</v>
      </c>
      <c r="L3909" s="9">
        <v>44998</v>
      </c>
      <c r="M3909" s="13">
        <v>0.38777777777777778</v>
      </c>
      <c r="N3909" s="14">
        <v>204440007008703</v>
      </c>
      <c r="O3909" s="7">
        <f>IF(LEN(TRIM($A3909))=0,0,LEN($A3909)-LEN(SUBSTITUTE($A3909," ",""))+1)</f>
        <v>6</v>
      </c>
      <c r="P3909">
        <f t="shared" si="68"/>
        <v>3411</v>
      </c>
    </row>
    <row r="3910" spans="1:16" ht="80" x14ac:dyDescent="0.2">
      <c r="A3910" s="8" t="s">
        <v>1211</v>
      </c>
      <c r="C3910" s="7" t="s">
        <v>4</v>
      </c>
      <c r="F3910" s="7" t="str">
        <f t="shared" si="66"/>
        <v/>
      </c>
      <c r="G3910" s="7" t="str">
        <f t="shared" si="67"/>
        <v/>
      </c>
      <c r="K3910" s="7" t="s">
        <v>3356</v>
      </c>
      <c r="L3910" s="9">
        <v>44998</v>
      </c>
      <c r="M3910" s="13">
        <v>0.38777777777777778</v>
      </c>
      <c r="N3910" s="14">
        <v>204440007008703</v>
      </c>
      <c r="P3910" t="str">
        <f t="shared" si="68"/>
        <v/>
      </c>
    </row>
    <row r="3911" spans="1:16" ht="16" x14ac:dyDescent="0.2">
      <c r="A3911" s="8" t="s">
        <v>1209</v>
      </c>
      <c r="C3911" s="7" t="s">
        <v>2</v>
      </c>
      <c r="D3911" s="7" t="s">
        <v>3400</v>
      </c>
      <c r="E3911" s="7" t="str">
        <f>IF(OR(D3911="", D3911="___"),"", LEFT(D3911,FIND(" &gt;",D3911)-1))</f>
        <v>Failure</v>
      </c>
      <c r="F3911" s="7" t="str">
        <f t="shared" si="66"/>
        <v>Current</v>
      </c>
      <c r="G3911" s="7" t="str">
        <f t="shared" si="67"/>
        <v>Interaction</v>
      </c>
      <c r="H3911" s="7" t="str">
        <f>IF(G3911="Utterance", IF(ISNUMBER(SEARCH("Unrecognized",D3911)), "Unrecognized", IF(ISNUMBER(SEARCH("Mismatched",D3911)), "Mismatched", IF(ISNUMBER(SEARCH("False Positive",D3911)), "False Positive", "Irrelevant"))), "")</f>
        <v/>
      </c>
      <c r="J3911" s="7" t="s">
        <v>3750</v>
      </c>
      <c r="K3911" s="7" t="s">
        <v>3356</v>
      </c>
      <c r="L3911" s="9">
        <v>44998</v>
      </c>
      <c r="M3911" s="13">
        <v>0.3878819444444444</v>
      </c>
      <c r="N3911" s="14">
        <v>204440007008703</v>
      </c>
      <c r="O3911" s="7">
        <f>IF(LEN(TRIM($A3911))=0,0,LEN($A3911)-LEN(SUBSTITUTE($A3911," ",""))+1)</f>
        <v>3</v>
      </c>
      <c r="P3911">
        <f t="shared" si="68"/>
        <v>412</v>
      </c>
    </row>
    <row r="3912" spans="1:16" ht="128" x14ac:dyDescent="0.2">
      <c r="A3912" s="8" t="s">
        <v>384</v>
      </c>
      <c r="C3912" s="7" t="s">
        <v>4</v>
      </c>
      <c r="F3912" s="7" t="str">
        <f t="shared" si="66"/>
        <v/>
      </c>
      <c r="G3912" s="7" t="str">
        <f t="shared" si="67"/>
        <v/>
      </c>
      <c r="K3912" s="7" t="s">
        <v>3356</v>
      </c>
      <c r="L3912" s="9">
        <v>44998</v>
      </c>
      <c r="M3912" s="13">
        <v>0.3878819444444444</v>
      </c>
      <c r="N3912" s="14">
        <v>204440007008703</v>
      </c>
      <c r="P3912" t="str">
        <f t="shared" si="68"/>
        <v/>
      </c>
    </row>
    <row r="3913" spans="1:16" ht="16" x14ac:dyDescent="0.2">
      <c r="A3913" s="8" t="s">
        <v>221</v>
      </c>
      <c r="C3913" s="7" t="s">
        <v>2</v>
      </c>
      <c r="D3913" s="7" t="s">
        <v>3411</v>
      </c>
      <c r="E3913" s="7" t="str">
        <f>IF(OR(D3913="", D3913="___"),"", LEFT(D3913,FIND(" &gt;",D3913)-1))</f>
        <v>Qualified Success</v>
      </c>
      <c r="F3913" s="7" t="str">
        <f t="shared" si="66"/>
        <v>Current</v>
      </c>
      <c r="G3913" s="7" t="str">
        <f t="shared" si="67"/>
        <v>Response</v>
      </c>
      <c r="H3913" s="7" t="str">
        <f>IF(G3913="Utterance", IF(ISNUMBER(SEARCH("Unrecognized",D3913)), "Unrecognized", IF(ISNUMBER(SEARCH("Mismatched",D3913)), "Mismatched", IF(ISNUMBER(SEARCH("False Positive",D3913)), "False Positive", "Irrelevant"))), "")</f>
        <v/>
      </c>
      <c r="J3913" s="7" t="s">
        <v>3756</v>
      </c>
      <c r="K3913" s="7" t="s">
        <v>3356</v>
      </c>
      <c r="L3913" s="9">
        <v>44998</v>
      </c>
      <c r="M3913" s="13">
        <v>0.39076388888888891</v>
      </c>
      <c r="N3913" s="14">
        <v>204440003396827</v>
      </c>
      <c r="O3913" s="7">
        <f>IF(LEN(TRIM($A3913))=0,0,LEN($A3913)-LEN(SUBSTITUTE($A3913," ",""))+1)</f>
        <v>6</v>
      </c>
      <c r="P3913">
        <f t="shared" si="68"/>
        <v>201</v>
      </c>
    </row>
    <row r="3914" spans="1:16" ht="176" x14ac:dyDescent="0.2">
      <c r="A3914" s="8" t="s">
        <v>222</v>
      </c>
      <c r="C3914" s="7" t="s">
        <v>4</v>
      </c>
      <c r="F3914" s="7" t="str">
        <f t="shared" si="66"/>
        <v/>
      </c>
      <c r="G3914" s="7" t="str">
        <f t="shared" si="67"/>
        <v/>
      </c>
      <c r="K3914" s="7" t="s">
        <v>3356</v>
      </c>
      <c r="L3914" s="9">
        <v>44998</v>
      </c>
      <c r="M3914" s="13">
        <v>0.39076388888888891</v>
      </c>
      <c r="N3914" s="14">
        <v>204440003396827</v>
      </c>
      <c r="P3914" t="str">
        <f t="shared" si="68"/>
        <v/>
      </c>
    </row>
    <row r="3915" spans="1:16" ht="16" x14ac:dyDescent="0.2">
      <c r="A3915" s="8" t="s">
        <v>816</v>
      </c>
      <c r="C3915" s="7" t="s">
        <v>2</v>
      </c>
      <c r="D3915" s="7" t="s">
        <v>3389</v>
      </c>
      <c r="E3915" s="7" t="str">
        <f>IF(OR(D3915="", D3915="___"),"", LEFT(D3915,FIND(" &gt;",D3915)-1))</f>
        <v>Success</v>
      </c>
      <c r="F3915" s="7" t="str">
        <f t="shared" si="66"/>
        <v>Current</v>
      </c>
      <c r="G3915" s="7" t="str">
        <f t="shared" si="67"/>
        <v/>
      </c>
      <c r="H3915" s="7" t="str">
        <f>IF(G3915="Utterance", IF(ISNUMBER(SEARCH("Unrecognized",D3915)), "Unrecognized", IF(ISNUMBER(SEARCH("Mismatched",D3915)), "Mismatched", IF(ISNUMBER(SEARCH("False Positive",D3915)), "False Positive", "Irrelevant"))), "")</f>
        <v/>
      </c>
      <c r="J3915" s="7" t="s">
        <v>3751</v>
      </c>
      <c r="K3915" s="7" t="s">
        <v>3356</v>
      </c>
      <c r="L3915" s="9">
        <v>44998</v>
      </c>
      <c r="M3915" s="13">
        <v>0.39519675925925929</v>
      </c>
      <c r="N3915" s="14">
        <v>204440003505613</v>
      </c>
      <c r="O3915" s="7">
        <f>IF(LEN(TRIM($A3915))=0,0,LEN($A3915)-LEN(SUBSTITUTE($A3915," ",""))+1)</f>
        <v>2</v>
      </c>
      <c r="P3915">
        <f t="shared" si="68"/>
        <v>3411</v>
      </c>
    </row>
    <row r="3916" spans="1:16" ht="96" x14ac:dyDescent="0.2">
      <c r="A3916" s="8" t="s">
        <v>766</v>
      </c>
      <c r="C3916" s="7" t="s">
        <v>4</v>
      </c>
      <c r="F3916" s="7" t="str">
        <f t="shared" si="66"/>
        <v/>
      </c>
      <c r="G3916" s="7" t="str">
        <f t="shared" si="67"/>
        <v/>
      </c>
      <c r="K3916" s="7" t="s">
        <v>3356</v>
      </c>
      <c r="L3916" s="9">
        <v>44998</v>
      </c>
      <c r="M3916" s="13">
        <v>0.39519675925925929</v>
      </c>
      <c r="N3916" s="14">
        <v>204440003505613</v>
      </c>
      <c r="P3916" t="str">
        <f t="shared" si="68"/>
        <v/>
      </c>
    </row>
    <row r="3917" spans="1:16" ht="16" x14ac:dyDescent="0.2">
      <c r="A3917" s="8" t="s">
        <v>302</v>
      </c>
      <c r="B3917" s="7" t="s">
        <v>3487</v>
      </c>
      <c r="C3917" s="7" t="s">
        <v>2</v>
      </c>
      <c r="D3917" s="7" t="s">
        <v>3389</v>
      </c>
      <c r="E3917" s="7" t="str">
        <f>IF(OR(D3917="", D3917="___"),"", LEFT(D3917,FIND(" &gt;",D3917)-1))</f>
        <v>Success</v>
      </c>
      <c r="F3917" s="7" t="str">
        <f t="shared" si="66"/>
        <v>Current</v>
      </c>
      <c r="G3917" s="7" t="str">
        <f t="shared" si="67"/>
        <v/>
      </c>
      <c r="H3917" s="7" t="str">
        <f>IF(G3917="Utterance", IF(ISNUMBER(SEARCH("Unrecognized",D3917)), "Unrecognized", IF(ISNUMBER(SEARCH("Mismatched",D3917)), "Mismatched", IF(ISNUMBER(SEARCH("False Positive",D3917)), "False Positive", "Irrelevant"))), "")</f>
        <v/>
      </c>
      <c r="J3917" s="7" t="s">
        <v>3428</v>
      </c>
      <c r="K3917" s="7" t="s">
        <v>3359</v>
      </c>
      <c r="L3917" s="9">
        <v>44998</v>
      </c>
      <c r="M3917" s="13">
        <v>0.39724537037037039</v>
      </c>
      <c r="N3917" s="14">
        <v>202000526845459</v>
      </c>
      <c r="O3917" s="7">
        <f>IF(LEN(TRIM($A3917))=0,0,LEN($A3917)-LEN(SUBSTITUTE($A3917," ",""))+1)</f>
        <v>3</v>
      </c>
      <c r="P3917">
        <f t="shared" si="68"/>
        <v>3411</v>
      </c>
    </row>
    <row r="3918" spans="1:16" ht="64" x14ac:dyDescent="0.2">
      <c r="A3918" s="8" t="s">
        <v>220</v>
      </c>
      <c r="C3918" s="7" t="s">
        <v>4</v>
      </c>
      <c r="K3918" s="7" t="s">
        <v>3359</v>
      </c>
      <c r="L3918" s="9">
        <v>44998</v>
      </c>
      <c r="M3918" s="13">
        <v>0.39724537037037039</v>
      </c>
      <c r="N3918" s="14">
        <v>202000526845459</v>
      </c>
      <c r="P3918" t="str">
        <f t="shared" si="68"/>
        <v/>
      </c>
    </row>
    <row r="3919" spans="1:16" ht="16" x14ac:dyDescent="0.2">
      <c r="A3919" s="8" t="s">
        <v>2933</v>
      </c>
      <c r="C3919" s="7" t="s">
        <v>2</v>
      </c>
      <c r="D3919" s="7" t="s">
        <v>3389</v>
      </c>
      <c r="E3919" s="7" t="str">
        <f>IF(OR(D3919="", D3919="___"),"", LEFT(D3919,FIND(" &gt;",D3919)-1))</f>
        <v>Success</v>
      </c>
      <c r="F3919" s="7" t="str">
        <f>IF(OR(E3919="Success",E3919="Qualified Success"),"Current",IF(E3919="Failure",IF(RIGHT(D3919,6)="Future","Future",IF(RIGHT(D3919,10)="Irrelevant","Irrelevant","Current")),""))</f>
        <v>Current</v>
      </c>
      <c r="G3919" s="7" t="str">
        <f>IF(OR(ISBLANK(D3919),D3919="Unclassifiable &gt;"),"",IF(ISNUMBER(SEARCH("Utterance",D3919)),"Utterance",IF(ISNUMBER(SEARCH("Response",D3919)),"Response",IF(ISNUMBER(SEARCH("Interaction",D3919)),"Interaction",IF(ISNUMBER(SEARCH("System",D3919)),"System","")))))</f>
        <v/>
      </c>
      <c r="H3919" s="7" t="str">
        <f>IF(G3919="Utterance", IF(ISNUMBER(SEARCH("Unrecognized",D3919)), "Unrecognized", IF(ISNUMBER(SEARCH("Mismatched",D3919)), "Mismatched", IF(ISNUMBER(SEARCH("False Positive",D3919)), "False Positive", "Irrelevant"))), "")</f>
        <v/>
      </c>
      <c r="J3919" s="7" t="s">
        <v>3742</v>
      </c>
      <c r="K3919" s="7" t="s">
        <v>3359</v>
      </c>
      <c r="L3919" s="9">
        <v>44998</v>
      </c>
      <c r="M3919" s="13">
        <v>0.39810185185185182</v>
      </c>
      <c r="N3919" s="14">
        <v>202000526845459</v>
      </c>
      <c r="O3919" s="7">
        <f>IF(LEN(TRIM($A3919))=0,0,LEN($A3919)-LEN(SUBSTITUTE($A3919," ",""))+1)</f>
        <v>3</v>
      </c>
      <c r="P3919">
        <f t="shared" si="68"/>
        <v>3411</v>
      </c>
    </row>
    <row r="3920" spans="1:16" ht="64" x14ac:dyDescent="0.2">
      <c r="A3920" s="8" t="s">
        <v>220</v>
      </c>
      <c r="C3920" s="7" t="s">
        <v>4</v>
      </c>
      <c r="K3920" s="7" t="s">
        <v>3359</v>
      </c>
      <c r="L3920" s="9">
        <v>44998</v>
      </c>
      <c r="M3920" s="13">
        <v>0.39810185185185182</v>
      </c>
      <c r="N3920" s="14">
        <v>202000526845459</v>
      </c>
      <c r="P3920" t="str">
        <f t="shared" si="68"/>
        <v/>
      </c>
    </row>
    <row r="3921" spans="1:16" ht="16" x14ac:dyDescent="0.2">
      <c r="A3921" s="8" t="s">
        <v>293</v>
      </c>
      <c r="C3921" s="7" t="s">
        <v>2</v>
      </c>
      <c r="D3921" s="7" t="s">
        <v>3400</v>
      </c>
      <c r="E3921" s="7" t="str">
        <f>IF(OR(D3921="", D3921="___"),"", LEFT(D3921,FIND(" &gt;",D3921)-1))</f>
        <v>Failure</v>
      </c>
      <c r="F3921" s="7" t="str">
        <f t="shared" ref="F3921:F3952" si="69">IF(OR(E3921="Success",E3921="Qualified Success"),"Current",IF(E3921="Failure",IF(RIGHT(D3921,6)="Future","Future",IF(RIGHT(D3921,10)="Irrelevant","Irrelevant","Current")),""))</f>
        <v>Current</v>
      </c>
      <c r="G3921" s="7" t="str">
        <f t="shared" ref="G3921:G3952" si="70">IF(OR(ISBLANK(D3921),D3921="Unclassifiable &gt;"),"",IF(ISNUMBER(SEARCH("Utterance",D3921)),"Utterance",IF(ISNUMBER(SEARCH("Response",D3921)),"Response",IF(ISNUMBER(SEARCH("Interaction",D3921)),"Interaction",IF(ISNUMBER(SEARCH("System",D3921)),"System","")))))</f>
        <v>Interaction</v>
      </c>
      <c r="H3921" s="7" t="str">
        <f>IF(G3921="Utterance", IF(ISNUMBER(SEARCH("Unrecognized",D3921)), "Unrecognized", IF(ISNUMBER(SEARCH("Mismatched",D3921)), "Mismatched", IF(ISNUMBER(SEARCH("False Positive",D3921)), "False Positive", "Irrelevant"))), "")</f>
        <v/>
      </c>
      <c r="J3921" s="7" t="s">
        <v>3741</v>
      </c>
      <c r="K3921" s="7" t="s">
        <v>3356</v>
      </c>
      <c r="L3921" s="9">
        <v>44998</v>
      </c>
      <c r="M3921" s="13">
        <v>0.3988888888888889</v>
      </c>
      <c r="N3921" s="14">
        <v>204440003487152</v>
      </c>
      <c r="O3921" s="7">
        <f>IF(LEN(TRIM($A3921))=0,0,LEN($A3921)-LEN(SUBSTITUTE($A3921," ",""))+1)</f>
        <v>1</v>
      </c>
      <c r="P3921">
        <f t="shared" si="68"/>
        <v>412</v>
      </c>
    </row>
    <row r="3922" spans="1:16" ht="16" x14ac:dyDescent="0.2">
      <c r="A3922" s="8" t="s">
        <v>294</v>
      </c>
      <c r="C3922" s="7" t="s">
        <v>4</v>
      </c>
      <c r="F3922" s="7" t="str">
        <f t="shared" si="69"/>
        <v/>
      </c>
      <c r="G3922" s="7" t="str">
        <f t="shared" si="70"/>
        <v/>
      </c>
      <c r="K3922" s="7" t="s">
        <v>3356</v>
      </c>
      <c r="L3922" s="9">
        <v>44998</v>
      </c>
      <c r="M3922" s="13">
        <v>0.3988888888888889</v>
      </c>
      <c r="N3922" s="14">
        <v>204440003487152</v>
      </c>
      <c r="P3922" t="str">
        <f t="shared" si="68"/>
        <v/>
      </c>
    </row>
    <row r="3923" spans="1:16" ht="32" x14ac:dyDescent="0.2">
      <c r="A3923" s="8" t="s">
        <v>655</v>
      </c>
      <c r="C3923" s="7" t="s">
        <v>2</v>
      </c>
      <c r="D3923" s="7" t="s">
        <v>3411</v>
      </c>
      <c r="E3923" s="7" t="str">
        <f>IF(OR(D3923="", D3923="___"),"", LEFT(D3923,FIND(" &gt;",D3923)-1))</f>
        <v>Qualified Success</v>
      </c>
      <c r="F3923" s="7" t="str">
        <f t="shared" si="69"/>
        <v>Current</v>
      </c>
      <c r="G3923" s="7" t="str">
        <f t="shared" si="70"/>
        <v>Response</v>
      </c>
      <c r="H3923" s="7" t="str">
        <f>IF(G3923="Utterance", IF(ISNUMBER(SEARCH("Unrecognized",D3923)), "Unrecognized", IF(ISNUMBER(SEARCH("Mismatched",D3923)), "Mismatched", IF(ISNUMBER(SEARCH("False Positive",D3923)), "False Positive", "Irrelevant"))), "")</f>
        <v/>
      </c>
      <c r="J3923" s="7" t="s">
        <v>3741</v>
      </c>
      <c r="K3923" s="7" t="s">
        <v>3356</v>
      </c>
      <c r="L3923" s="9">
        <v>44998</v>
      </c>
      <c r="M3923" s="13">
        <v>0.3992708333333333</v>
      </c>
      <c r="N3923" s="14">
        <v>204440003499298</v>
      </c>
      <c r="O3923" s="7">
        <f>IF(LEN(TRIM($A3923))=0,0,LEN($A3923)-LEN(SUBSTITUTE($A3923," ",""))+1)</f>
        <v>40</v>
      </c>
      <c r="P3923">
        <f t="shared" si="68"/>
        <v>201</v>
      </c>
    </row>
    <row r="3924" spans="1:16" ht="128" x14ac:dyDescent="0.2">
      <c r="A3924" s="8" t="s">
        <v>352</v>
      </c>
      <c r="C3924" s="7" t="s">
        <v>4</v>
      </c>
      <c r="F3924" s="7" t="str">
        <f t="shared" si="69"/>
        <v/>
      </c>
      <c r="G3924" s="7" t="str">
        <f t="shared" si="70"/>
        <v/>
      </c>
      <c r="K3924" s="7" t="s">
        <v>3356</v>
      </c>
      <c r="L3924" s="9">
        <v>44998</v>
      </c>
      <c r="M3924" s="13">
        <v>0.3992708333333333</v>
      </c>
      <c r="N3924" s="14">
        <v>204440003499298</v>
      </c>
      <c r="P3924" t="str">
        <f t="shared" si="68"/>
        <v/>
      </c>
    </row>
    <row r="3925" spans="1:16" ht="16" x14ac:dyDescent="0.2">
      <c r="A3925" s="8" t="s">
        <v>380</v>
      </c>
      <c r="C3925" s="7" t="s">
        <v>2</v>
      </c>
      <c r="D3925" s="7" t="s">
        <v>3389</v>
      </c>
      <c r="E3925" s="7" t="str">
        <f>IF(OR(D3925="", D3925="___"),"", LEFT(D3925,FIND(" &gt;",D3925)-1))</f>
        <v>Success</v>
      </c>
      <c r="F3925" s="7" t="str">
        <f t="shared" si="69"/>
        <v>Current</v>
      </c>
      <c r="G3925" s="7" t="str">
        <f t="shared" si="70"/>
        <v/>
      </c>
      <c r="H3925" s="7" t="str">
        <f>IF(G3925="Utterance", IF(ISNUMBER(SEARCH("Unrecognized",D3925)), "Unrecognized", IF(ISNUMBER(SEARCH("Mismatched",D3925)), "Mismatched", IF(ISNUMBER(SEARCH("False Positive",D3925)), "False Positive", "Irrelevant"))), "")</f>
        <v/>
      </c>
      <c r="J3925" s="7" t="s">
        <v>3756</v>
      </c>
      <c r="K3925" s="7" t="s">
        <v>3356</v>
      </c>
      <c r="L3925" s="9">
        <v>44998</v>
      </c>
      <c r="M3925" s="13">
        <v>0.40710648148148149</v>
      </c>
      <c r="N3925" s="14">
        <v>202000276083816</v>
      </c>
      <c r="O3925" s="7">
        <f>IF(LEN(TRIM($A3925))=0,0,LEN($A3925)-LEN(SUBSTITUTE($A3925," ",""))+1)</f>
        <v>4</v>
      </c>
      <c r="P3925">
        <f t="shared" si="68"/>
        <v>3411</v>
      </c>
    </row>
    <row r="3926" spans="1:16" ht="144" x14ac:dyDescent="0.2">
      <c r="A3926" s="8" t="s">
        <v>1271</v>
      </c>
      <c r="C3926" s="7" t="s">
        <v>4</v>
      </c>
      <c r="F3926" s="7" t="str">
        <f t="shared" si="69"/>
        <v/>
      </c>
      <c r="G3926" s="7" t="str">
        <f t="shared" si="70"/>
        <v/>
      </c>
      <c r="K3926" s="7" t="s">
        <v>3356</v>
      </c>
      <c r="L3926" s="9">
        <v>44998</v>
      </c>
      <c r="M3926" s="13">
        <v>0.40734953703703702</v>
      </c>
      <c r="N3926" s="14">
        <v>202000276083816</v>
      </c>
      <c r="P3926" t="str">
        <f t="shared" si="68"/>
        <v/>
      </c>
    </row>
    <row r="3927" spans="1:16" ht="16" x14ac:dyDescent="0.2">
      <c r="A3927" s="8" t="s">
        <v>380</v>
      </c>
      <c r="C3927" s="7" t="s">
        <v>2</v>
      </c>
      <c r="D3927" s="7" t="s">
        <v>3389</v>
      </c>
      <c r="E3927" s="7" t="str">
        <f>IF(OR(D3927="", D3927="___"),"", LEFT(D3927,FIND(" &gt;",D3927)-1))</f>
        <v>Success</v>
      </c>
      <c r="F3927" s="7" t="str">
        <f t="shared" si="69"/>
        <v>Current</v>
      </c>
      <c r="G3927" s="7" t="str">
        <f t="shared" si="70"/>
        <v/>
      </c>
      <c r="H3927" s="7" t="str">
        <f>IF(G3927="Utterance", IF(ISNUMBER(SEARCH("Unrecognized",D3927)), "Unrecognized", IF(ISNUMBER(SEARCH("Mismatched",D3927)), "Mismatched", IF(ISNUMBER(SEARCH("False Positive",D3927)), "False Positive", "Irrelevant"))), "")</f>
        <v/>
      </c>
      <c r="J3927" s="7" t="s">
        <v>3756</v>
      </c>
      <c r="K3927" s="7" t="s">
        <v>3356</v>
      </c>
      <c r="L3927" s="9">
        <v>44998</v>
      </c>
      <c r="M3927" s="13">
        <v>0.40756944444444443</v>
      </c>
      <c r="N3927" s="14">
        <v>202000276083816</v>
      </c>
      <c r="O3927" s="7">
        <f>IF(LEN(TRIM($A3927))=0,0,LEN($A3927)-LEN(SUBSTITUTE($A3927," ",""))+1)</f>
        <v>4</v>
      </c>
      <c r="P3927">
        <f t="shared" si="68"/>
        <v>3411</v>
      </c>
    </row>
    <row r="3928" spans="1:16" ht="144" x14ac:dyDescent="0.2">
      <c r="A3928" s="8" t="s">
        <v>1271</v>
      </c>
      <c r="C3928" s="7" t="s">
        <v>4</v>
      </c>
      <c r="F3928" s="7" t="str">
        <f t="shared" si="69"/>
        <v/>
      </c>
      <c r="G3928" s="7" t="str">
        <f t="shared" si="70"/>
        <v/>
      </c>
      <c r="K3928" s="7" t="s">
        <v>3356</v>
      </c>
      <c r="L3928" s="9">
        <v>44998</v>
      </c>
      <c r="M3928" s="13">
        <v>0.40756944444444443</v>
      </c>
      <c r="N3928" s="14">
        <v>202000276083816</v>
      </c>
      <c r="P3928" t="str">
        <f t="shared" si="68"/>
        <v/>
      </c>
    </row>
    <row r="3929" spans="1:16" ht="16" x14ac:dyDescent="0.2">
      <c r="A3929" s="8" t="s">
        <v>1602</v>
      </c>
      <c r="C3929" s="7" t="s">
        <v>2</v>
      </c>
      <c r="D3929" s="7" t="s">
        <v>3389</v>
      </c>
      <c r="E3929" s="7" t="str">
        <f>IF(OR(D3929="", D3929="___"),"", LEFT(D3929,FIND(" &gt;",D3929)-1))</f>
        <v>Success</v>
      </c>
      <c r="F3929" s="7" t="str">
        <f t="shared" si="69"/>
        <v>Current</v>
      </c>
      <c r="G3929" s="7" t="str">
        <f t="shared" si="70"/>
        <v/>
      </c>
      <c r="H3929" s="7" t="str">
        <f>IF(G3929="Utterance", IF(ISNUMBER(SEARCH("Unrecognized",D3929)), "Unrecognized", IF(ISNUMBER(SEARCH("Mismatched",D3929)), "Mismatched", IF(ISNUMBER(SEARCH("False Positive",D3929)), "False Positive", "Irrelevant"))), "")</f>
        <v/>
      </c>
      <c r="J3929" s="7" t="s">
        <v>3742</v>
      </c>
      <c r="K3929" s="7" t="s">
        <v>3356</v>
      </c>
      <c r="L3929" s="9">
        <v>44998</v>
      </c>
      <c r="M3929" s="13">
        <v>0.40767361111111106</v>
      </c>
      <c r="N3929" s="14">
        <v>513002860688127</v>
      </c>
      <c r="O3929" s="7">
        <f>IF(LEN(TRIM($A3929))=0,0,LEN($A3929)-LEN(SUBSTITUTE($A3929," ",""))+1)</f>
        <v>4</v>
      </c>
      <c r="P3929">
        <f t="shared" si="68"/>
        <v>3411</v>
      </c>
    </row>
    <row r="3930" spans="1:16" ht="128" x14ac:dyDescent="0.2">
      <c r="A3930" s="8" t="s">
        <v>606</v>
      </c>
      <c r="C3930" s="7" t="s">
        <v>4</v>
      </c>
      <c r="F3930" s="7" t="str">
        <f t="shared" si="69"/>
        <v/>
      </c>
      <c r="G3930" s="7" t="str">
        <f t="shared" si="70"/>
        <v/>
      </c>
      <c r="K3930" s="7" t="s">
        <v>3356</v>
      </c>
      <c r="L3930" s="9">
        <v>44998</v>
      </c>
      <c r="M3930" s="13">
        <v>0.40767361111111106</v>
      </c>
      <c r="N3930" s="14">
        <v>513002860688127</v>
      </c>
      <c r="P3930" t="str">
        <f t="shared" si="68"/>
        <v/>
      </c>
    </row>
    <row r="3931" spans="1:16" ht="16" x14ac:dyDescent="0.2">
      <c r="A3931" s="8" t="s">
        <v>322</v>
      </c>
      <c r="B3931" s="7" t="s">
        <v>3487</v>
      </c>
      <c r="C3931" s="7" t="s">
        <v>2</v>
      </c>
      <c r="D3931" s="7" t="s">
        <v>3389</v>
      </c>
      <c r="E3931" s="7" t="str">
        <f>IF(OR(D3931="", D3931="___"),"", LEFT(D3931,FIND(" &gt;",D3931)-1))</f>
        <v>Success</v>
      </c>
      <c r="F3931" s="7" t="str">
        <f t="shared" si="69"/>
        <v>Current</v>
      </c>
      <c r="G3931" s="7" t="str">
        <f t="shared" si="70"/>
        <v/>
      </c>
      <c r="H3931" s="7" t="str">
        <f>IF(G3931="Utterance", IF(ISNUMBER(SEARCH("Unrecognized",D3931)), "Unrecognized", IF(ISNUMBER(SEARCH("Mismatched",D3931)), "Mismatched", IF(ISNUMBER(SEARCH("False Positive",D3931)), "False Positive", "Irrelevant"))), "")</f>
        <v/>
      </c>
      <c r="J3931" s="7" t="s">
        <v>3758</v>
      </c>
      <c r="K3931" s="7" t="s">
        <v>3356</v>
      </c>
      <c r="L3931" s="9">
        <v>44998</v>
      </c>
      <c r="M3931" s="13">
        <v>0.41077546296296297</v>
      </c>
      <c r="N3931" s="14">
        <v>513002860688127</v>
      </c>
      <c r="O3931" s="7">
        <f>IF(LEN(TRIM($A3931))=0,0,LEN($A3931)-LEN(SUBSTITUTE($A3931," ",""))+1)</f>
        <v>4</v>
      </c>
      <c r="P3931">
        <f t="shared" si="68"/>
        <v>3411</v>
      </c>
    </row>
    <row r="3932" spans="1:16" ht="16" x14ac:dyDescent="0.2">
      <c r="A3932" s="8" t="s">
        <v>3364</v>
      </c>
      <c r="C3932" s="7" t="s">
        <v>4</v>
      </c>
      <c r="F3932" s="7" t="str">
        <f t="shared" si="69"/>
        <v/>
      </c>
      <c r="G3932" s="7" t="str">
        <f t="shared" si="70"/>
        <v/>
      </c>
      <c r="K3932" s="7" t="s">
        <v>3356</v>
      </c>
      <c r="L3932" s="9">
        <v>44998</v>
      </c>
      <c r="M3932" s="13">
        <v>0.41081018518518514</v>
      </c>
      <c r="N3932" s="14">
        <v>513002860688127</v>
      </c>
      <c r="P3932" t="str">
        <f t="shared" si="68"/>
        <v/>
      </c>
    </row>
    <row r="3933" spans="1:16" ht="32" x14ac:dyDescent="0.2">
      <c r="A3933" s="8" t="s">
        <v>268</v>
      </c>
      <c r="C3933" s="7" t="s">
        <v>4</v>
      </c>
      <c r="F3933" s="7" t="str">
        <f t="shared" si="69"/>
        <v/>
      </c>
      <c r="G3933" s="7" t="str">
        <f t="shared" si="70"/>
        <v/>
      </c>
      <c r="K3933" s="7" t="s">
        <v>3356</v>
      </c>
      <c r="L3933" s="9">
        <v>44998</v>
      </c>
      <c r="M3933" s="13">
        <v>0.41081018518518514</v>
      </c>
      <c r="N3933" s="14">
        <v>513002860688127</v>
      </c>
      <c r="P3933" t="str">
        <f t="shared" si="68"/>
        <v/>
      </c>
    </row>
    <row r="3934" spans="1:16" ht="16" x14ac:dyDescent="0.2">
      <c r="A3934" s="8" t="s">
        <v>1633</v>
      </c>
      <c r="C3934" s="7" t="s">
        <v>2</v>
      </c>
      <c r="D3934" s="7" t="s">
        <v>3391</v>
      </c>
      <c r="E3934" s="7" t="str">
        <f>IF(OR(D3934="", D3934="___"),"", LEFT(D3934,FIND(" &gt;",D3934)-1))</f>
        <v>Failure</v>
      </c>
      <c r="F3934" s="7" t="str">
        <f t="shared" si="69"/>
        <v>Current</v>
      </c>
      <c r="G3934" s="7" t="str">
        <f t="shared" si="70"/>
        <v>Utterance</v>
      </c>
      <c r="H3934" s="7" t="str">
        <f>IF(G3934="Utterance", IF(ISNUMBER(SEARCH("Unrecognized",D3934)), "Unrecognized", IF(ISNUMBER(SEARCH("Mismatched",D3934)), "Mismatched", IF(ISNUMBER(SEARCH("False Positive",D3934)), "False Positive", "Irrelevant"))), "")</f>
        <v>Mismatched</v>
      </c>
      <c r="J3934" s="7" t="s">
        <v>3755</v>
      </c>
      <c r="K3934" s="7" t="s">
        <v>3356</v>
      </c>
      <c r="L3934" s="9">
        <v>44998</v>
      </c>
      <c r="M3934" s="13">
        <v>0.41297453703703701</v>
      </c>
      <c r="N3934" s="14">
        <v>513003056602012</v>
      </c>
      <c r="O3934" s="7">
        <f>IF(LEN(TRIM($A3934))=0,0,LEN($A3934)-LEN(SUBSTITUTE($A3934," ",""))+1)</f>
        <v>21</v>
      </c>
      <c r="P3934">
        <f t="shared" si="68"/>
        <v>705</v>
      </c>
    </row>
    <row r="3935" spans="1:16" ht="48" x14ac:dyDescent="0.2">
      <c r="A3935" s="8" t="s">
        <v>476</v>
      </c>
      <c r="C3935" s="7" t="s">
        <v>4</v>
      </c>
      <c r="F3935" s="7" t="str">
        <f t="shared" si="69"/>
        <v/>
      </c>
      <c r="G3935" s="7" t="str">
        <f t="shared" si="70"/>
        <v/>
      </c>
      <c r="K3935" s="7" t="s">
        <v>3356</v>
      </c>
      <c r="L3935" s="9">
        <v>44998</v>
      </c>
      <c r="M3935" s="13">
        <v>0.41297453703703701</v>
      </c>
      <c r="N3935" s="14">
        <v>513003056602012</v>
      </c>
      <c r="P3935" t="str">
        <f t="shared" si="68"/>
        <v/>
      </c>
    </row>
    <row r="3936" spans="1:16" ht="16" x14ac:dyDescent="0.2">
      <c r="A3936" s="8" t="s">
        <v>309</v>
      </c>
      <c r="C3936" s="7" t="s">
        <v>2</v>
      </c>
      <c r="D3936" s="7" t="s">
        <v>3389</v>
      </c>
      <c r="E3936" s="7" t="str">
        <f>IF(OR(D3936="", D3936="___"),"", LEFT(D3936,FIND(" &gt;",D3936)-1))</f>
        <v>Success</v>
      </c>
      <c r="F3936" s="7" t="str">
        <f t="shared" si="69"/>
        <v>Current</v>
      </c>
      <c r="G3936" s="7" t="str">
        <f t="shared" si="70"/>
        <v/>
      </c>
      <c r="H3936" s="7" t="str">
        <f>IF(G3936="Utterance", IF(ISNUMBER(SEARCH("Unrecognized",D3936)), "Unrecognized", IF(ISNUMBER(SEARCH("Mismatched",D3936)), "Mismatched", IF(ISNUMBER(SEARCH("False Positive",D3936)), "False Positive", "Irrelevant"))), "")</f>
        <v/>
      </c>
      <c r="J3936" s="7" t="s">
        <v>3751</v>
      </c>
      <c r="K3936" s="7" t="s">
        <v>3356</v>
      </c>
      <c r="L3936" s="9">
        <v>44998</v>
      </c>
      <c r="M3936" s="13">
        <v>0.41304398148148147</v>
      </c>
      <c r="N3936" s="14">
        <v>204440003487679</v>
      </c>
      <c r="O3936" s="7">
        <f>IF(LEN(TRIM($A3936))=0,0,LEN($A3936)-LEN(SUBSTITUTE($A3936," ",""))+1)</f>
        <v>2</v>
      </c>
      <c r="P3936">
        <f t="shared" si="68"/>
        <v>3411</v>
      </c>
    </row>
    <row r="3937" spans="1:16" ht="16" x14ac:dyDescent="0.2">
      <c r="A3937" s="8" t="s">
        <v>1632</v>
      </c>
      <c r="C3937" s="7" t="s">
        <v>2</v>
      </c>
      <c r="D3937" s="7" t="s">
        <v>3389</v>
      </c>
      <c r="E3937" s="7" t="str">
        <f>IF(OR(D3937="", D3937="___"),"", LEFT(D3937,FIND(" &gt;",D3937)-1))</f>
        <v>Success</v>
      </c>
      <c r="F3937" s="7" t="str">
        <f t="shared" si="69"/>
        <v>Current</v>
      </c>
      <c r="G3937" s="7" t="str">
        <f t="shared" si="70"/>
        <v/>
      </c>
      <c r="H3937" s="7" t="str">
        <f>IF(G3937="Utterance", IF(ISNUMBER(SEARCH("Unrecognized",D3937)), "Unrecognized", IF(ISNUMBER(SEARCH("Mismatched",D3937)), "Mismatched", IF(ISNUMBER(SEARCH("False Positive",D3937)), "False Positive", "Irrelevant"))), "")</f>
        <v/>
      </c>
      <c r="J3937" s="7" t="s">
        <v>3755</v>
      </c>
      <c r="K3937" s="7" t="s">
        <v>3356</v>
      </c>
      <c r="L3937" s="9">
        <v>44998</v>
      </c>
      <c r="M3937" s="13">
        <v>0.41310185185185189</v>
      </c>
      <c r="N3937" s="14">
        <v>513003056602012</v>
      </c>
      <c r="O3937" s="7">
        <f>IF(LEN(TRIM($A3937))=0,0,LEN($A3937)-LEN(SUBSTITUTE($A3937," ",""))+1)</f>
        <v>4</v>
      </c>
      <c r="P3937">
        <f t="shared" si="68"/>
        <v>3411</v>
      </c>
    </row>
    <row r="3938" spans="1:16" ht="96" x14ac:dyDescent="0.2">
      <c r="A3938" s="8" t="s">
        <v>310</v>
      </c>
      <c r="C3938" s="7" t="s">
        <v>4</v>
      </c>
      <c r="F3938" s="7" t="str">
        <f t="shared" si="69"/>
        <v/>
      </c>
      <c r="G3938" s="7" t="str">
        <f t="shared" si="70"/>
        <v/>
      </c>
      <c r="K3938" s="7" t="s">
        <v>3356</v>
      </c>
      <c r="L3938" s="9">
        <v>44998</v>
      </c>
      <c r="M3938" s="13">
        <v>0.41310185185185189</v>
      </c>
      <c r="N3938" s="14">
        <v>204440003487679</v>
      </c>
      <c r="P3938" t="str">
        <f t="shared" si="68"/>
        <v/>
      </c>
    </row>
    <row r="3939" spans="1:16" ht="48" x14ac:dyDescent="0.2">
      <c r="A3939" s="8" t="s">
        <v>959</v>
      </c>
      <c r="C3939" s="7" t="s">
        <v>4</v>
      </c>
      <c r="F3939" s="7" t="str">
        <f t="shared" si="69"/>
        <v/>
      </c>
      <c r="G3939" s="7" t="str">
        <f t="shared" si="70"/>
        <v/>
      </c>
      <c r="K3939" s="7" t="s">
        <v>3356</v>
      </c>
      <c r="L3939" s="9">
        <v>44998</v>
      </c>
      <c r="M3939" s="13">
        <v>0.41311342592592593</v>
      </c>
      <c r="N3939" s="14">
        <v>513003056602012</v>
      </c>
      <c r="P3939" t="str">
        <f t="shared" si="68"/>
        <v/>
      </c>
    </row>
    <row r="3940" spans="1:16" ht="16" x14ac:dyDescent="0.2">
      <c r="A3940" s="8" t="s">
        <v>402</v>
      </c>
      <c r="C3940" s="7" t="s">
        <v>2</v>
      </c>
      <c r="D3940" s="7" t="s">
        <v>3389</v>
      </c>
      <c r="E3940" s="7" t="str">
        <f>IF(OR(D3940="", D3940="___"),"", LEFT(D3940,FIND(" &gt;",D3940)-1))</f>
        <v>Success</v>
      </c>
      <c r="F3940" s="7" t="str">
        <f t="shared" si="69"/>
        <v>Current</v>
      </c>
      <c r="G3940" s="7" t="str">
        <f t="shared" si="70"/>
        <v/>
      </c>
      <c r="H3940" s="7" t="str">
        <f>IF(G3940="Utterance", IF(ISNUMBER(SEARCH("Unrecognized",D3940)), "Unrecognized", IF(ISNUMBER(SEARCH("Mismatched",D3940)), "Mismatched", IF(ISNUMBER(SEARCH("False Positive",D3940)), "False Positive", "Irrelevant"))), "")</f>
        <v/>
      </c>
      <c r="J3940" s="7" t="s">
        <v>3741</v>
      </c>
      <c r="K3940" s="7" t="s">
        <v>3356</v>
      </c>
      <c r="L3940" s="9">
        <v>44998</v>
      </c>
      <c r="M3940" s="13">
        <v>0.41442129629629632</v>
      </c>
      <c r="N3940" s="14">
        <v>202000760619368</v>
      </c>
      <c r="O3940" s="7">
        <f>IF(LEN(TRIM($A3940))=0,0,LEN($A3940)-LEN(SUBSTITUTE($A3940," ",""))+1)</f>
        <v>6</v>
      </c>
      <c r="P3940">
        <f t="shared" si="68"/>
        <v>3411</v>
      </c>
    </row>
    <row r="3941" spans="1:16" ht="144" x14ac:dyDescent="0.2">
      <c r="A3941" s="8" t="s">
        <v>250</v>
      </c>
      <c r="C3941" s="7" t="s">
        <v>4</v>
      </c>
      <c r="F3941" s="7" t="str">
        <f t="shared" si="69"/>
        <v/>
      </c>
      <c r="G3941" s="7" t="str">
        <f t="shared" si="70"/>
        <v/>
      </c>
      <c r="K3941" s="7" t="s">
        <v>3356</v>
      </c>
      <c r="L3941" s="9">
        <v>44998</v>
      </c>
      <c r="M3941" s="13">
        <v>0.41443287037037035</v>
      </c>
      <c r="N3941" s="14">
        <v>202000760619368</v>
      </c>
      <c r="P3941" t="str">
        <f t="shared" si="68"/>
        <v/>
      </c>
    </row>
    <row r="3942" spans="1:16" ht="16" x14ac:dyDescent="0.2">
      <c r="A3942" s="8" t="s">
        <v>1349</v>
      </c>
      <c r="C3942" s="7" t="s">
        <v>2</v>
      </c>
      <c r="D3942" s="7" t="s">
        <v>3389</v>
      </c>
      <c r="E3942" s="7" t="str">
        <f>IF(OR(D3942="", D3942="___"),"", LEFT(D3942,FIND(" &gt;",D3942)-1))</f>
        <v>Success</v>
      </c>
      <c r="F3942" s="7" t="str">
        <f t="shared" si="69"/>
        <v>Current</v>
      </c>
      <c r="G3942" s="7" t="str">
        <f t="shared" si="70"/>
        <v/>
      </c>
      <c r="H3942" s="7" t="str">
        <f>IF(G3942="Utterance", IF(ISNUMBER(SEARCH("Unrecognized",D3942)), "Unrecognized", IF(ISNUMBER(SEARCH("Mismatched",D3942)), "Mismatched", IF(ISNUMBER(SEARCH("False Positive",D3942)), "False Positive", "Irrelevant"))), "")</f>
        <v/>
      </c>
      <c r="J3942" s="7" t="s">
        <v>3756</v>
      </c>
      <c r="K3942" s="7" t="s">
        <v>3356</v>
      </c>
      <c r="L3942" s="9">
        <v>44998</v>
      </c>
      <c r="M3942" s="13">
        <v>0.41465277777777776</v>
      </c>
      <c r="N3942" s="14">
        <v>202000443571311</v>
      </c>
      <c r="O3942" s="7">
        <f>IF(LEN(TRIM($A3942))=0,0,LEN($A3942)-LEN(SUBSTITUTE($A3942," ",""))+1)</f>
        <v>2</v>
      </c>
      <c r="P3942">
        <f t="shared" si="68"/>
        <v>3411</v>
      </c>
    </row>
    <row r="3943" spans="1:16" ht="144" x14ac:dyDescent="0.2">
      <c r="A3943" s="8" t="s">
        <v>1350</v>
      </c>
      <c r="C3943" s="7" t="s">
        <v>4</v>
      </c>
      <c r="F3943" s="7" t="str">
        <f t="shared" si="69"/>
        <v/>
      </c>
      <c r="G3943" s="7" t="str">
        <f t="shared" si="70"/>
        <v/>
      </c>
      <c r="K3943" s="7" t="s">
        <v>3356</v>
      </c>
      <c r="L3943" s="9">
        <v>44998</v>
      </c>
      <c r="M3943" s="13">
        <v>0.41466435185185185</v>
      </c>
      <c r="N3943" s="14">
        <v>202000443571311</v>
      </c>
      <c r="P3943" t="str">
        <f t="shared" si="68"/>
        <v/>
      </c>
    </row>
    <row r="3944" spans="1:16" ht="16" x14ac:dyDescent="0.2">
      <c r="A3944" s="8" t="s">
        <v>1029</v>
      </c>
      <c r="C3944" s="7" t="s">
        <v>2</v>
      </c>
      <c r="D3944" s="7" t="s">
        <v>3389</v>
      </c>
      <c r="E3944" s="7" t="str">
        <f>IF(OR(D3944="", D3944="___"),"", LEFT(D3944,FIND(" &gt;",D3944)-1))</f>
        <v>Success</v>
      </c>
      <c r="F3944" s="7" t="str">
        <f t="shared" si="69"/>
        <v>Current</v>
      </c>
      <c r="G3944" s="7" t="str">
        <f t="shared" si="70"/>
        <v/>
      </c>
      <c r="H3944" s="7" t="str">
        <f>IF(G3944="Utterance", IF(ISNUMBER(SEARCH("Unrecognized",D3944)), "Unrecognized", IF(ISNUMBER(SEARCH("Mismatched",D3944)), "Mismatched", IF(ISNUMBER(SEARCH("False Positive",D3944)), "False Positive", "Irrelevant"))), "")</f>
        <v/>
      </c>
      <c r="J3944" s="7" t="s">
        <v>3742</v>
      </c>
      <c r="K3944" s="7" t="s">
        <v>3356</v>
      </c>
      <c r="L3944" s="9">
        <v>44998</v>
      </c>
      <c r="M3944" s="13">
        <v>0.41763888888888889</v>
      </c>
      <c r="N3944" s="14">
        <v>513003331038900</v>
      </c>
      <c r="O3944" s="7">
        <f>IF(LEN(TRIM($A3944))=0,0,LEN($A3944)-LEN(SUBSTITUTE($A3944," ",""))+1)</f>
        <v>3</v>
      </c>
      <c r="P3944">
        <f t="shared" si="68"/>
        <v>3411</v>
      </c>
    </row>
    <row r="3945" spans="1:16" ht="128" x14ac:dyDescent="0.2">
      <c r="A3945" s="8" t="s">
        <v>990</v>
      </c>
      <c r="C3945" s="7" t="s">
        <v>4</v>
      </c>
      <c r="F3945" s="7" t="str">
        <f t="shared" si="69"/>
        <v/>
      </c>
      <c r="G3945" s="7" t="str">
        <f t="shared" si="70"/>
        <v/>
      </c>
      <c r="K3945" s="7" t="s">
        <v>3356</v>
      </c>
      <c r="L3945" s="9">
        <v>44998</v>
      </c>
      <c r="M3945" s="13">
        <v>0.41763888888888889</v>
      </c>
      <c r="N3945" s="14">
        <v>513003331038900</v>
      </c>
      <c r="P3945" t="str">
        <f t="shared" si="68"/>
        <v/>
      </c>
    </row>
    <row r="3946" spans="1:16" ht="16" x14ac:dyDescent="0.2">
      <c r="A3946" s="8" t="s">
        <v>1718</v>
      </c>
      <c r="C3946" s="7" t="s">
        <v>2</v>
      </c>
      <c r="D3946" s="7" t="s">
        <v>3400</v>
      </c>
      <c r="E3946" s="7" t="str">
        <f>IF(OR(D3946="", D3946="___"),"", LEFT(D3946,FIND(" &gt;",D3946)-1))</f>
        <v>Failure</v>
      </c>
      <c r="F3946" s="7" t="str">
        <f t="shared" si="69"/>
        <v>Current</v>
      </c>
      <c r="G3946" s="7" t="str">
        <f t="shared" si="70"/>
        <v>Interaction</v>
      </c>
      <c r="H3946" s="7" t="str">
        <f>IF(G3946="Utterance", IF(ISNUMBER(SEARCH("Unrecognized",D3946)), "Unrecognized", IF(ISNUMBER(SEARCH("Mismatched",D3946)), "Mismatched", IF(ISNUMBER(SEARCH("False Positive",D3946)), "False Positive", "Irrelevant"))), "")</f>
        <v/>
      </c>
      <c r="J3946" s="7" t="s">
        <v>3443</v>
      </c>
      <c r="K3946" s="7" t="s">
        <v>3356</v>
      </c>
      <c r="L3946" s="9">
        <v>44998</v>
      </c>
      <c r="M3946" s="13">
        <v>0.41914351851851855</v>
      </c>
      <c r="N3946" s="14">
        <v>513003331038900</v>
      </c>
      <c r="O3946" s="7">
        <f>IF(LEN(TRIM($A3946))=0,0,LEN($A3946)-LEN(SUBSTITUTE($A3946," ",""))+1)</f>
        <v>4</v>
      </c>
      <c r="P3946">
        <f t="shared" si="68"/>
        <v>412</v>
      </c>
    </row>
    <row r="3947" spans="1:16" ht="144" x14ac:dyDescent="0.2">
      <c r="A3947" s="8" t="s">
        <v>247</v>
      </c>
      <c r="C3947" s="7" t="s">
        <v>4</v>
      </c>
      <c r="F3947" s="7" t="str">
        <f t="shared" si="69"/>
        <v/>
      </c>
      <c r="G3947" s="7" t="str">
        <f t="shared" si="70"/>
        <v/>
      </c>
      <c r="K3947" s="7" t="s">
        <v>3356</v>
      </c>
      <c r="L3947" s="9">
        <v>44998</v>
      </c>
      <c r="M3947" s="13">
        <v>0.41914351851851855</v>
      </c>
      <c r="N3947" s="14">
        <v>513003331038900</v>
      </c>
      <c r="P3947" t="str">
        <f t="shared" si="68"/>
        <v/>
      </c>
    </row>
    <row r="3948" spans="1:16" ht="16" x14ac:dyDescent="0.2">
      <c r="A3948" s="8" t="s">
        <v>1717</v>
      </c>
      <c r="C3948" s="7" t="s">
        <v>2</v>
      </c>
      <c r="D3948" s="7" t="s">
        <v>3400</v>
      </c>
      <c r="E3948" s="7" t="str">
        <f>IF(OR(D3948="", D3948="___"),"", LEFT(D3948,FIND(" &gt;",D3948)-1))</f>
        <v>Failure</v>
      </c>
      <c r="F3948" s="7" t="str">
        <f t="shared" si="69"/>
        <v>Current</v>
      </c>
      <c r="G3948" s="7" t="str">
        <f t="shared" si="70"/>
        <v>Interaction</v>
      </c>
      <c r="H3948" s="7" t="str">
        <f>IF(G3948="Utterance", IF(ISNUMBER(SEARCH("Unrecognized",D3948)), "Unrecognized", IF(ISNUMBER(SEARCH("Mismatched",D3948)), "Mismatched", IF(ISNUMBER(SEARCH("False Positive",D3948)), "False Positive", "Irrelevant"))), "")</f>
        <v/>
      </c>
      <c r="J3948" s="7" t="s">
        <v>3443</v>
      </c>
      <c r="K3948" s="7" t="s">
        <v>3356</v>
      </c>
      <c r="L3948" s="9">
        <v>44998</v>
      </c>
      <c r="M3948" s="13">
        <v>0.41945601851851855</v>
      </c>
      <c r="N3948" s="14">
        <v>513003331038900</v>
      </c>
      <c r="O3948" s="7">
        <f>IF(LEN(TRIM($A3948))=0,0,LEN($A3948)-LEN(SUBSTITUTE($A3948," ",""))+1)</f>
        <v>4</v>
      </c>
      <c r="P3948">
        <f t="shared" si="68"/>
        <v>412</v>
      </c>
    </row>
    <row r="3949" spans="1:16" ht="144" x14ac:dyDescent="0.2">
      <c r="A3949" s="8" t="s">
        <v>247</v>
      </c>
      <c r="C3949" s="7" t="s">
        <v>4</v>
      </c>
      <c r="F3949" s="7" t="str">
        <f t="shared" si="69"/>
        <v/>
      </c>
      <c r="G3949" s="7" t="str">
        <f t="shared" si="70"/>
        <v/>
      </c>
      <c r="K3949" s="7" t="s">
        <v>3356</v>
      </c>
      <c r="L3949" s="9">
        <v>44998</v>
      </c>
      <c r="M3949" s="13">
        <v>0.41945601851851855</v>
      </c>
      <c r="N3949" s="14">
        <v>513003331038900</v>
      </c>
      <c r="P3949" t="str">
        <f t="shared" si="68"/>
        <v/>
      </c>
    </row>
    <row r="3950" spans="1:16" ht="16" x14ac:dyDescent="0.2">
      <c r="A3950" s="8" t="s">
        <v>269</v>
      </c>
      <c r="B3950" s="7" t="s">
        <v>3487</v>
      </c>
      <c r="C3950" s="7" t="s">
        <v>2</v>
      </c>
      <c r="D3950" s="7" t="s">
        <v>3389</v>
      </c>
      <c r="E3950" s="7" t="str">
        <f>IF(OR(D3950="", D3950="___"),"", LEFT(D3950,FIND(" &gt;",D3950)-1))</f>
        <v>Success</v>
      </c>
      <c r="F3950" s="7" t="str">
        <f t="shared" si="69"/>
        <v>Current</v>
      </c>
      <c r="G3950" s="7" t="str">
        <f t="shared" si="70"/>
        <v/>
      </c>
      <c r="H3950" s="7" t="str">
        <f>IF(G3950="Utterance", IF(ISNUMBER(SEARCH("Unrecognized",D3950)), "Unrecognized", IF(ISNUMBER(SEARCH("Mismatched",D3950)), "Mismatched", IF(ISNUMBER(SEARCH("False Positive",D3950)), "False Positive", "Irrelevant"))), "")</f>
        <v/>
      </c>
      <c r="J3950" s="7" t="s">
        <v>3428</v>
      </c>
      <c r="K3950" s="7" t="s">
        <v>3356</v>
      </c>
      <c r="L3950" s="9">
        <v>44998</v>
      </c>
      <c r="M3950" s="13">
        <v>0.41957175925925921</v>
      </c>
      <c r="N3950" s="14">
        <v>204440003494550</v>
      </c>
      <c r="O3950" s="7">
        <f>IF(LEN(TRIM($A3950))=0,0,LEN($A3950)-LEN(SUBSTITUTE($A3950," ",""))+1)</f>
        <v>3</v>
      </c>
      <c r="P3950">
        <f t="shared" si="68"/>
        <v>3411</v>
      </c>
    </row>
    <row r="3951" spans="1:16" ht="64" x14ac:dyDescent="0.2">
      <c r="A3951" s="8" t="s">
        <v>270</v>
      </c>
      <c r="C3951" s="7" t="s">
        <v>4</v>
      </c>
      <c r="F3951" s="7" t="str">
        <f t="shared" si="69"/>
        <v/>
      </c>
      <c r="G3951" s="7" t="str">
        <f t="shared" si="70"/>
        <v/>
      </c>
      <c r="K3951" s="7" t="s">
        <v>3356</v>
      </c>
      <c r="L3951" s="9">
        <v>44998</v>
      </c>
      <c r="M3951" s="13">
        <v>0.41957175925925921</v>
      </c>
      <c r="N3951" s="14">
        <v>204440003494550</v>
      </c>
      <c r="P3951" t="str">
        <f t="shared" si="68"/>
        <v/>
      </c>
    </row>
    <row r="3952" spans="1:16" ht="16" x14ac:dyDescent="0.2">
      <c r="A3952" s="8" t="s">
        <v>174</v>
      </c>
      <c r="C3952" s="7" t="s">
        <v>2</v>
      </c>
      <c r="D3952" s="7" t="s">
        <v>3389</v>
      </c>
      <c r="E3952" s="7" t="str">
        <f>IF(OR(D3952="", D3952="___"),"", LEFT(D3952,FIND(" &gt;",D3952)-1))</f>
        <v>Success</v>
      </c>
      <c r="F3952" s="7" t="str">
        <f t="shared" si="69"/>
        <v>Current</v>
      </c>
      <c r="G3952" s="7" t="str">
        <f t="shared" si="70"/>
        <v/>
      </c>
      <c r="H3952" s="7" t="str">
        <f>IF(G3952="Utterance", IF(ISNUMBER(SEARCH("Unrecognized",D3952)), "Unrecognized", IF(ISNUMBER(SEARCH("Mismatched",D3952)), "Mismatched", IF(ISNUMBER(SEARCH("False Positive",D3952)), "False Positive", "Irrelevant"))), "")</f>
        <v/>
      </c>
      <c r="J3952" s="7" t="s">
        <v>3741</v>
      </c>
      <c r="K3952" s="7" t="s">
        <v>3356</v>
      </c>
      <c r="L3952" s="9">
        <v>44998</v>
      </c>
      <c r="M3952" s="13">
        <v>0.42030092592592588</v>
      </c>
      <c r="N3952" s="14">
        <v>204440003494550</v>
      </c>
      <c r="O3952" s="7">
        <f>IF(LEN(TRIM($A3952))=0,0,LEN($A3952)-LEN(SUBSTITUTE($A3952," ",""))+1)</f>
        <v>1</v>
      </c>
      <c r="P3952">
        <f t="shared" si="68"/>
        <v>3411</v>
      </c>
    </row>
    <row r="3953" spans="1:16" ht="176" x14ac:dyDescent="0.2">
      <c r="A3953" s="8" t="s">
        <v>504</v>
      </c>
      <c r="C3953" s="7" t="s">
        <v>4</v>
      </c>
      <c r="F3953" s="7" t="str">
        <f t="shared" ref="F3953:F3984" si="71">IF(OR(E3953="Success",E3953="Qualified Success"),"Current",IF(E3953="Failure",IF(RIGHT(D3953,6)="Future","Future",IF(RIGHT(D3953,10)="Irrelevant","Irrelevant","Current")),""))</f>
        <v/>
      </c>
      <c r="G3953" s="7" t="str">
        <f t="shared" ref="G3953:G3984" si="72">IF(OR(ISBLANK(D3953),D3953="Unclassifiable &gt;"),"",IF(ISNUMBER(SEARCH("Utterance",D3953)),"Utterance",IF(ISNUMBER(SEARCH("Response",D3953)),"Response",IF(ISNUMBER(SEARCH("Interaction",D3953)),"Interaction",IF(ISNUMBER(SEARCH("System",D3953)),"System","")))))</f>
        <v/>
      </c>
      <c r="K3953" s="7" t="s">
        <v>3356</v>
      </c>
      <c r="L3953" s="9">
        <v>44998</v>
      </c>
      <c r="M3953" s="13">
        <v>0.42032407407407407</v>
      </c>
      <c r="N3953" s="14">
        <v>204440003494550</v>
      </c>
      <c r="P3953" t="str">
        <f t="shared" si="68"/>
        <v/>
      </c>
    </row>
    <row r="3954" spans="1:16" ht="16" x14ac:dyDescent="0.2">
      <c r="A3954" s="8" t="s">
        <v>1320</v>
      </c>
      <c r="C3954" s="7" t="s">
        <v>2</v>
      </c>
      <c r="D3954" s="7" t="s">
        <v>3389</v>
      </c>
      <c r="E3954" s="7" t="str">
        <f>IF(OR(D3954="", D3954="___"),"", LEFT(D3954,FIND(" &gt;",D3954)-1))</f>
        <v>Success</v>
      </c>
      <c r="F3954" s="7" t="str">
        <f t="shared" si="71"/>
        <v>Current</v>
      </c>
      <c r="G3954" s="7" t="str">
        <f t="shared" si="72"/>
        <v/>
      </c>
      <c r="H3954" s="7" t="str">
        <f>IF(G3954="Utterance", IF(ISNUMBER(SEARCH("Unrecognized",D3954)), "Unrecognized", IF(ISNUMBER(SEARCH("Mismatched",D3954)), "Mismatched", IF(ISNUMBER(SEARCH("False Positive",D3954)), "False Positive", "Irrelevant"))), "")</f>
        <v/>
      </c>
      <c r="J3954" s="7" t="s">
        <v>3748</v>
      </c>
      <c r="K3954" s="7" t="s">
        <v>3356</v>
      </c>
      <c r="L3954" s="9">
        <v>44998</v>
      </c>
      <c r="M3954" s="13">
        <v>0.42343749999999997</v>
      </c>
      <c r="N3954" s="14">
        <v>202000383712875</v>
      </c>
      <c r="O3954" s="7">
        <f>IF(LEN(TRIM($A3954))=0,0,LEN($A3954)-LEN(SUBSTITUTE($A3954," ",""))+1)</f>
        <v>9</v>
      </c>
      <c r="P3954">
        <f t="shared" si="68"/>
        <v>3411</v>
      </c>
    </row>
    <row r="3955" spans="1:16" ht="112" x14ac:dyDescent="0.2">
      <c r="A3955" s="8" t="s">
        <v>321</v>
      </c>
      <c r="C3955" s="7" t="s">
        <v>4</v>
      </c>
      <c r="F3955" s="7" t="str">
        <f t="shared" si="71"/>
        <v/>
      </c>
      <c r="G3955" s="7" t="str">
        <f t="shared" si="72"/>
        <v/>
      </c>
      <c r="K3955" s="7" t="s">
        <v>3356</v>
      </c>
      <c r="L3955" s="9">
        <v>44998</v>
      </c>
      <c r="M3955" s="13">
        <v>0.42343749999999997</v>
      </c>
      <c r="N3955" s="14">
        <v>202000383712875</v>
      </c>
      <c r="P3955" t="str">
        <f t="shared" si="68"/>
        <v/>
      </c>
    </row>
    <row r="3956" spans="1:16" ht="32" x14ac:dyDescent="0.2">
      <c r="A3956" s="8" t="s">
        <v>372</v>
      </c>
      <c r="C3956" s="7" t="s">
        <v>2</v>
      </c>
      <c r="D3956" s="7" t="s">
        <v>3411</v>
      </c>
      <c r="E3956" s="7" t="str">
        <f>IF(OR(D3956="", D3956="___"),"", LEFT(D3956,FIND(" &gt;",D3956)-1))</f>
        <v>Qualified Success</v>
      </c>
      <c r="F3956" s="7" t="str">
        <f t="shared" si="71"/>
        <v>Current</v>
      </c>
      <c r="G3956" s="7" t="str">
        <f t="shared" si="72"/>
        <v>Response</v>
      </c>
      <c r="H3956" s="7" t="str">
        <f>IF(G3956="Utterance", IF(ISNUMBER(SEARCH("Unrecognized",D3956)), "Unrecognized", IF(ISNUMBER(SEARCH("Mismatched",D3956)), "Mismatched", IF(ISNUMBER(SEARCH("False Positive",D3956)), "False Positive", "Irrelevant"))), "")</f>
        <v/>
      </c>
      <c r="J3956" s="7" t="s">
        <v>3756</v>
      </c>
      <c r="K3956" s="7" t="s">
        <v>3356</v>
      </c>
      <c r="L3956" s="9">
        <v>44998</v>
      </c>
      <c r="M3956" s="13">
        <v>0.43417824074074068</v>
      </c>
      <c r="N3956" s="14">
        <v>204440003490211</v>
      </c>
      <c r="O3956" s="7">
        <f>IF(LEN(TRIM($A3956))=0,0,LEN($A3956)-LEN(SUBSTITUTE($A3956," ",""))+1)</f>
        <v>48</v>
      </c>
      <c r="P3956">
        <f t="shared" si="68"/>
        <v>201</v>
      </c>
    </row>
    <row r="3957" spans="1:16" ht="112" x14ac:dyDescent="0.2">
      <c r="A3957" s="8" t="s">
        <v>373</v>
      </c>
      <c r="C3957" s="7" t="s">
        <v>4</v>
      </c>
      <c r="F3957" s="7" t="str">
        <f t="shared" si="71"/>
        <v/>
      </c>
      <c r="G3957" s="7" t="str">
        <f t="shared" si="72"/>
        <v/>
      </c>
      <c r="K3957" s="7" t="s">
        <v>3356</v>
      </c>
      <c r="L3957" s="9">
        <v>44998</v>
      </c>
      <c r="M3957" s="13">
        <v>0.43417824074074068</v>
      </c>
      <c r="N3957" s="14">
        <v>204440003490211</v>
      </c>
      <c r="P3957" t="str">
        <f t="shared" si="68"/>
        <v/>
      </c>
    </row>
    <row r="3958" spans="1:16" ht="16" x14ac:dyDescent="0.2">
      <c r="A3958" s="8" t="s">
        <v>1339</v>
      </c>
      <c r="C3958" s="7" t="s">
        <v>2</v>
      </c>
      <c r="D3958" s="7" t="s">
        <v>3391</v>
      </c>
      <c r="E3958" s="7" t="str">
        <f>IF(OR(D3958="", D3958="___"),"", LEFT(D3958,FIND(" &gt;",D3958)-1))</f>
        <v>Failure</v>
      </c>
      <c r="F3958" s="7" t="str">
        <f t="shared" si="71"/>
        <v>Current</v>
      </c>
      <c r="G3958" s="7" t="str">
        <f t="shared" si="72"/>
        <v>Utterance</v>
      </c>
      <c r="H3958" s="7" t="str">
        <f>IF(G3958="Utterance", IF(ISNUMBER(SEARCH("Unrecognized",D3958)), "Unrecognized", IF(ISNUMBER(SEARCH("Mismatched",D3958)), "Mismatched", IF(ISNUMBER(SEARCH("False Positive",D3958)), "False Positive", "Irrelevant"))), "")</f>
        <v>Mismatched</v>
      </c>
      <c r="J3958" s="7" t="s">
        <v>3742</v>
      </c>
      <c r="K3958" s="7" t="s">
        <v>3356</v>
      </c>
      <c r="L3958" s="9">
        <v>44998</v>
      </c>
      <c r="M3958" s="13">
        <v>0.44342592592592589</v>
      </c>
      <c r="N3958" s="14">
        <v>202000416128388</v>
      </c>
      <c r="O3958" s="7">
        <f>IF(LEN(TRIM($A3958))=0,0,LEN($A3958)-LEN(SUBSTITUTE($A3958," ",""))+1)</f>
        <v>3</v>
      </c>
      <c r="P3958">
        <f t="shared" si="68"/>
        <v>705</v>
      </c>
    </row>
    <row r="3959" spans="1:16" ht="112" x14ac:dyDescent="0.2">
      <c r="A3959" s="8" t="s">
        <v>298</v>
      </c>
      <c r="C3959" s="7" t="s">
        <v>4</v>
      </c>
      <c r="F3959" s="7" t="str">
        <f t="shared" si="71"/>
        <v/>
      </c>
      <c r="G3959" s="7" t="str">
        <f t="shared" si="72"/>
        <v/>
      </c>
      <c r="K3959" s="7" t="s">
        <v>3356</v>
      </c>
      <c r="L3959" s="9">
        <v>44998</v>
      </c>
      <c r="M3959" s="13">
        <v>0.44342592592592589</v>
      </c>
      <c r="N3959" s="14">
        <v>202000416128388</v>
      </c>
      <c r="P3959" t="str">
        <f t="shared" si="68"/>
        <v/>
      </c>
    </row>
    <row r="3960" spans="1:16" ht="16" x14ac:dyDescent="0.2">
      <c r="A3960" s="8" t="s">
        <v>1337</v>
      </c>
      <c r="C3960" s="7" t="s">
        <v>2</v>
      </c>
      <c r="D3960" s="7" t="s">
        <v>3400</v>
      </c>
      <c r="E3960" s="7" t="str">
        <f>IF(OR(D3960="", D3960="___"),"", LEFT(D3960,FIND(" &gt;",D3960)-1))</f>
        <v>Failure</v>
      </c>
      <c r="F3960" s="7" t="str">
        <f t="shared" si="71"/>
        <v>Current</v>
      </c>
      <c r="G3960" s="7" t="str">
        <f t="shared" si="72"/>
        <v>Interaction</v>
      </c>
      <c r="H3960" s="7" t="str">
        <f>IF(G3960="Utterance", IF(ISNUMBER(SEARCH("Unrecognized",D3960)), "Unrecognized", IF(ISNUMBER(SEARCH("Mismatched",D3960)), "Mismatched", IF(ISNUMBER(SEARCH("False Positive",D3960)), "False Positive", "Irrelevant"))), "")</f>
        <v/>
      </c>
      <c r="J3960" s="7" t="s">
        <v>3742</v>
      </c>
      <c r="K3960" s="7" t="s">
        <v>3356</v>
      </c>
      <c r="L3960" s="9">
        <v>44998</v>
      </c>
      <c r="M3960" s="13">
        <v>0.44417824074074069</v>
      </c>
      <c r="N3960" s="14">
        <v>202000416128388</v>
      </c>
      <c r="O3960" s="7">
        <f>IF(LEN(TRIM($A3960))=0,0,LEN($A3960)-LEN(SUBSTITUTE($A3960," ",""))+1)</f>
        <v>12</v>
      </c>
      <c r="P3960">
        <f t="shared" si="68"/>
        <v>412</v>
      </c>
    </row>
    <row r="3961" spans="1:16" ht="64" x14ac:dyDescent="0.2">
      <c r="A3961" s="8" t="s">
        <v>1338</v>
      </c>
      <c r="C3961" s="7" t="s">
        <v>4</v>
      </c>
      <c r="F3961" s="7" t="str">
        <f t="shared" si="71"/>
        <v/>
      </c>
      <c r="G3961" s="7" t="str">
        <f t="shared" si="72"/>
        <v/>
      </c>
      <c r="K3961" s="7" t="s">
        <v>3356</v>
      </c>
      <c r="L3961" s="9">
        <v>44998</v>
      </c>
      <c r="M3961" s="13">
        <v>0.44417824074074069</v>
      </c>
      <c r="N3961" s="14">
        <v>202000416128388</v>
      </c>
      <c r="P3961" t="str">
        <f t="shared" si="68"/>
        <v/>
      </c>
    </row>
    <row r="3962" spans="1:16" ht="16" x14ac:dyDescent="0.2">
      <c r="A3962" s="8" t="s">
        <v>1245</v>
      </c>
      <c r="C3962" s="7" t="s">
        <v>2</v>
      </c>
      <c r="D3962" s="7" t="s">
        <v>3391</v>
      </c>
      <c r="E3962" s="7" t="str">
        <f>IF(OR(D3962="", D3962="___"),"", LEFT(D3962,FIND(" &gt;",D3962)-1))</f>
        <v>Failure</v>
      </c>
      <c r="F3962" s="7" t="str">
        <f t="shared" si="71"/>
        <v>Current</v>
      </c>
      <c r="G3962" s="7" t="str">
        <f t="shared" si="72"/>
        <v>Utterance</v>
      </c>
      <c r="H3962" s="7" t="str">
        <f>IF(G3962="Utterance", IF(ISNUMBER(SEARCH("Unrecognized",D3962)), "Unrecognized", IF(ISNUMBER(SEARCH("Mismatched",D3962)), "Mismatched", IF(ISNUMBER(SEARCH("False Positive",D3962)), "False Positive", "Irrelevant"))), "")</f>
        <v>Mismatched</v>
      </c>
      <c r="J3962" s="7" t="s">
        <v>3741</v>
      </c>
      <c r="K3962" s="7" t="s">
        <v>3356</v>
      </c>
      <c r="L3962" s="9">
        <v>44998</v>
      </c>
      <c r="M3962" s="13">
        <v>0.44993055555555556</v>
      </c>
      <c r="N3962" s="14">
        <v>202000159005543</v>
      </c>
      <c r="O3962" s="7">
        <f>IF(LEN(TRIM($A3962))=0,0,LEN($A3962)-LEN(SUBSTITUTE($A3962," ",""))+1)</f>
        <v>4</v>
      </c>
      <c r="P3962">
        <f t="shared" si="68"/>
        <v>705</v>
      </c>
    </row>
    <row r="3963" spans="1:16" ht="144" x14ac:dyDescent="0.2">
      <c r="A3963" s="8" t="s">
        <v>250</v>
      </c>
      <c r="C3963" s="7" t="s">
        <v>4</v>
      </c>
      <c r="F3963" s="7" t="str">
        <f t="shared" si="71"/>
        <v/>
      </c>
      <c r="G3963" s="7" t="str">
        <f t="shared" si="72"/>
        <v/>
      </c>
      <c r="K3963" s="7" t="s">
        <v>3356</v>
      </c>
      <c r="L3963" s="9">
        <v>44998</v>
      </c>
      <c r="M3963" s="13">
        <v>0.45023148148148145</v>
      </c>
      <c r="N3963" s="14">
        <v>202000159005543</v>
      </c>
      <c r="P3963" t="str">
        <f t="shared" si="68"/>
        <v/>
      </c>
    </row>
    <row r="3964" spans="1:16" ht="16" x14ac:dyDescent="0.2">
      <c r="A3964" s="8" t="s">
        <v>1244</v>
      </c>
      <c r="C3964" s="7" t="s">
        <v>2</v>
      </c>
      <c r="D3964" s="7" t="s">
        <v>3391</v>
      </c>
      <c r="E3964" s="7" t="str">
        <f>IF(OR(D3964="", D3964="___"),"", LEFT(D3964,FIND(" &gt;",D3964)-1))</f>
        <v>Failure</v>
      </c>
      <c r="F3964" s="7" t="str">
        <f t="shared" si="71"/>
        <v>Current</v>
      </c>
      <c r="G3964" s="7" t="str">
        <f t="shared" si="72"/>
        <v>Utterance</v>
      </c>
      <c r="H3964" s="7" t="str">
        <f>IF(G3964="Utterance", IF(ISNUMBER(SEARCH("Unrecognized",D3964)), "Unrecognized", IF(ISNUMBER(SEARCH("Mismatched",D3964)), "Mismatched", IF(ISNUMBER(SEARCH("False Positive",D3964)), "False Positive", "Irrelevant"))), "")</f>
        <v>Mismatched</v>
      </c>
      <c r="J3964" s="7" t="s">
        <v>3741</v>
      </c>
      <c r="K3964" s="7" t="s">
        <v>3356</v>
      </c>
      <c r="L3964" s="9">
        <v>44998</v>
      </c>
      <c r="M3964" s="13">
        <v>0.4502430555555556</v>
      </c>
      <c r="N3964" s="14">
        <v>202000159005543</v>
      </c>
      <c r="O3964" s="7">
        <f>IF(LEN(TRIM($A3964))=0,0,LEN($A3964)-LEN(SUBSTITUTE($A3964," ",""))+1)</f>
        <v>2</v>
      </c>
      <c r="P3964">
        <f t="shared" si="68"/>
        <v>705</v>
      </c>
    </row>
    <row r="3965" spans="1:16" ht="144" x14ac:dyDescent="0.2">
      <c r="A3965" s="8" t="s">
        <v>250</v>
      </c>
      <c r="C3965" s="7" t="s">
        <v>4</v>
      </c>
      <c r="F3965" s="7" t="str">
        <f t="shared" si="71"/>
        <v/>
      </c>
      <c r="G3965" s="7" t="str">
        <f t="shared" si="72"/>
        <v/>
      </c>
      <c r="K3965" s="7" t="s">
        <v>3356</v>
      </c>
      <c r="L3965" s="9">
        <v>44998</v>
      </c>
      <c r="M3965" s="13">
        <v>0.4502430555555556</v>
      </c>
      <c r="N3965" s="14">
        <v>202000159005543</v>
      </c>
      <c r="P3965" t="str">
        <f t="shared" si="68"/>
        <v/>
      </c>
    </row>
    <row r="3966" spans="1:16" ht="16" x14ac:dyDescent="0.2">
      <c r="A3966" s="8" t="s">
        <v>1675</v>
      </c>
      <c r="C3966" s="7" t="s">
        <v>2</v>
      </c>
      <c r="D3966" s="7" t="s">
        <v>3389</v>
      </c>
      <c r="E3966" s="7" t="str">
        <f>IF(OR(D3966="", D3966="___"),"", LEFT(D3966,FIND(" &gt;",D3966)-1))</f>
        <v>Success</v>
      </c>
      <c r="F3966" s="7" t="str">
        <f t="shared" si="71"/>
        <v>Current</v>
      </c>
      <c r="G3966" s="7" t="str">
        <f t="shared" si="72"/>
        <v/>
      </c>
      <c r="H3966" s="7" t="str">
        <f>IF(G3966="Utterance", IF(ISNUMBER(SEARCH("Unrecognized",D3966)), "Unrecognized", IF(ISNUMBER(SEARCH("Mismatched",D3966)), "Mismatched", IF(ISNUMBER(SEARCH("False Positive",D3966)), "False Positive", "Irrelevant"))), "")</f>
        <v/>
      </c>
      <c r="J3966" s="7" t="s">
        <v>3742</v>
      </c>
      <c r="K3966" s="7" t="s">
        <v>3356</v>
      </c>
      <c r="L3966" s="9">
        <v>44998</v>
      </c>
      <c r="M3966" s="13">
        <v>0.45314814814814813</v>
      </c>
      <c r="N3966" s="14">
        <v>513003218912266</v>
      </c>
      <c r="O3966" s="7">
        <f>IF(LEN(TRIM($A3966))=0,0,LEN($A3966)-LEN(SUBSTITUTE($A3966," ",""))+1)</f>
        <v>2</v>
      </c>
      <c r="P3966">
        <f t="shared" si="68"/>
        <v>3411</v>
      </c>
    </row>
    <row r="3967" spans="1:16" ht="64" x14ac:dyDescent="0.2">
      <c r="A3967" s="8" t="s">
        <v>245</v>
      </c>
      <c r="C3967" s="7" t="s">
        <v>4</v>
      </c>
      <c r="F3967" s="7" t="str">
        <f t="shared" si="71"/>
        <v/>
      </c>
      <c r="G3967" s="7" t="str">
        <f t="shared" si="72"/>
        <v/>
      </c>
      <c r="K3967" s="7" t="s">
        <v>3356</v>
      </c>
      <c r="L3967" s="9">
        <v>44998</v>
      </c>
      <c r="M3967" s="13">
        <v>0.45314814814814813</v>
      </c>
      <c r="N3967" s="14">
        <v>513003218912266</v>
      </c>
      <c r="P3967" t="str">
        <f t="shared" si="68"/>
        <v/>
      </c>
    </row>
    <row r="3968" spans="1:16" ht="16" x14ac:dyDescent="0.2">
      <c r="A3968" s="8" t="s">
        <v>229</v>
      </c>
      <c r="C3968" s="7" t="s">
        <v>2</v>
      </c>
      <c r="D3968" s="7" t="s">
        <v>3389</v>
      </c>
      <c r="E3968" s="7" t="str">
        <f>IF(OR(D3968="", D3968="___"),"", LEFT(D3968,FIND(" &gt;",D3968)-1))</f>
        <v>Success</v>
      </c>
      <c r="F3968" s="7" t="str">
        <f t="shared" si="71"/>
        <v>Current</v>
      </c>
      <c r="G3968" s="7" t="str">
        <f t="shared" si="72"/>
        <v/>
      </c>
      <c r="H3968" s="7" t="str">
        <f>IF(G3968="Utterance", IF(ISNUMBER(SEARCH("Unrecognized",D3968)), "Unrecognized", IF(ISNUMBER(SEARCH("Mismatched",D3968)), "Mismatched", IF(ISNUMBER(SEARCH("False Positive",D3968)), "False Positive", "Irrelevant"))), "")</f>
        <v/>
      </c>
      <c r="J3968" s="7" t="s">
        <v>3741</v>
      </c>
      <c r="K3968" s="7" t="s">
        <v>3356</v>
      </c>
      <c r="L3968" s="9">
        <v>44998</v>
      </c>
      <c r="M3968" s="13">
        <v>0.45590277777777777</v>
      </c>
      <c r="N3968" s="14">
        <v>204440003486061</v>
      </c>
      <c r="O3968" s="7">
        <f>IF(LEN(TRIM($A3968))=0,0,LEN($A3968)-LEN(SUBSTITUTE($A3968," ",""))+1)</f>
        <v>2</v>
      </c>
      <c r="P3968">
        <f t="shared" si="68"/>
        <v>3411</v>
      </c>
    </row>
    <row r="3969" spans="1:16" ht="80" x14ac:dyDescent="0.2">
      <c r="A3969" s="8" t="s">
        <v>230</v>
      </c>
      <c r="C3969" s="7" t="s">
        <v>4</v>
      </c>
      <c r="F3969" s="7" t="str">
        <f t="shared" si="71"/>
        <v/>
      </c>
      <c r="G3969" s="7" t="str">
        <f t="shared" si="72"/>
        <v/>
      </c>
      <c r="K3969" s="7" t="s">
        <v>3356</v>
      </c>
      <c r="L3969" s="9">
        <v>44998</v>
      </c>
      <c r="M3969" s="13">
        <v>0.45590277777777777</v>
      </c>
      <c r="N3969" s="14">
        <v>204440003486061</v>
      </c>
      <c r="P3969" t="str">
        <f t="shared" si="68"/>
        <v/>
      </c>
    </row>
    <row r="3970" spans="1:16" ht="16" x14ac:dyDescent="0.2">
      <c r="A3970" s="8" t="s">
        <v>158</v>
      </c>
      <c r="C3970" s="7" t="s">
        <v>2</v>
      </c>
      <c r="D3970" s="7" t="s">
        <v>3389</v>
      </c>
      <c r="E3970" s="7" t="str">
        <f>IF(OR(D3970="", D3970="___"),"", LEFT(D3970,FIND(" &gt;",D3970)-1))</f>
        <v>Success</v>
      </c>
      <c r="F3970" s="7" t="str">
        <f t="shared" si="71"/>
        <v>Current</v>
      </c>
      <c r="G3970" s="7" t="str">
        <f t="shared" si="72"/>
        <v/>
      </c>
      <c r="H3970" s="7" t="str">
        <f>IF(G3970="Utterance", IF(ISNUMBER(SEARCH("Unrecognized",D3970)), "Unrecognized", IF(ISNUMBER(SEARCH("Mismatched",D3970)), "Mismatched", IF(ISNUMBER(SEARCH("False Positive",D3970)), "False Positive", "Irrelevant"))), "")</f>
        <v/>
      </c>
      <c r="J3970" s="7" t="s">
        <v>3744</v>
      </c>
      <c r="K3970" s="7" t="s">
        <v>3356</v>
      </c>
      <c r="L3970" s="9">
        <v>44998</v>
      </c>
      <c r="M3970" s="13">
        <v>0.47094907407407405</v>
      </c>
      <c r="N3970" s="14">
        <v>204440003538785</v>
      </c>
      <c r="O3970" s="7">
        <f>IF(LEN(TRIM($A3970))=0,0,LEN($A3970)-LEN(SUBSTITUTE($A3970," ",""))+1)</f>
        <v>4</v>
      </c>
      <c r="P3970">
        <f t="shared" si="68"/>
        <v>3411</v>
      </c>
    </row>
    <row r="3971" spans="1:16" ht="112" x14ac:dyDescent="0.2">
      <c r="A3971" s="8" t="s">
        <v>224</v>
      </c>
      <c r="C3971" s="7" t="s">
        <v>4</v>
      </c>
      <c r="F3971" s="7" t="str">
        <f t="shared" si="71"/>
        <v/>
      </c>
      <c r="G3971" s="7" t="str">
        <f t="shared" si="72"/>
        <v/>
      </c>
      <c r="K3971" s="7" t="s">
        <v>3356</v>
      </c>
      <c r="L3971" s="9">
        <v>44998</v>
      </c>
      <c r="M3971" s="13">
        <v>0.47094907407407405</v>
      </c>
      <c r="N3971" s="14">
        <v>204440003538785</v>
      </c>
      <c r="P3971" t="str">
        <f t="shared" ref="P3971:P4034" si="73">IF(D3971="", "", COUNTIF($D$1:$D$12000, D3971))</f>
        <v/>
      </c>
    </row>
    <row r="3972" spans="1:16" ht="16" x14ac:dyDescent="0.2">
      <c r="A3972" s="8" t="s">
        <v>1246</v>
      </c>
      <c r="C3972" s="7" t="s">
        <v>2</v>
      </c>
      <c r="D3972" s="7" t="s">
        <v>3391</v>
      </c>
      <c r="E3972" s="7" t="str">
        <f>IF(OR(D3972="", D3972="___"),"", LEFT(D3972,FIND(" &gt;",D3972)-1))</f>
        <v>Failure</v>
      </c>
      <c r="F3972" s="7" t="str">
        <f t="shared" si="71"/>
        <v>Current</v>
      </c>
      <c r="G3972" s="7" t="str">
        <f t="shared" si="72"/>
        <v>Utterance</v>
      </c>
      <c r="H3972" s="7" t="str">
        <f>IF(G3972="Utterance", IF(ISNUMBER(SEARCH("Unrecognized",D3972)), "Unrecognized", IF(ISNUMBER(SEARCH("Mismatched",D3972)), "Mismatched", IF(ISNUMBER(SEARCH("False Positive",D3972)), "False Positive", "Irrelevant"))), "")</f>
        <v>Mismatched</v>
      </c>
      <c r="J3972" s="7" t="s">
        <v>3753</v>
      </c>
      <c r="K3972" s="7" t="s">
        <v>3356</v>
      </c>
      <c r="L3972" s="9">
        <v>44998</v>
      </c>
      <c r="M3972" s="13">
        <v>0.47181712962962963</v>
      </c>
      <c r="N3972" s="14">
        <v>202000170591246</v>
      </c>
      <c r="O3972" s="7">
        <f>IF(LEN(TRIM($A3972))=0,0,LEN($A3972)-LEN(SUBSTITUTE($A3972," ",""))+1)</f>
        <v>4</v>
      </c>
      <c r="P3972">
        <f t="shared" si="73"/>
        <v>705</v>
      </c>
    </row>
    <row r="3973" spans="1:16" ht="112" x14ac:dyDescent="0.2">
      <c r="A3973" s="8" t="s">
        <v>511</v>
      </c>
      <c r="C3973" s="7" t="s">
        <v>4</v>
      </c>
      <c r="F3973" s="7" t="str">
        <f t="shared" si="71"/>
        <v/>
      </c>
      <c r="G3973" s="7" t="str">
        <f t="shared" si="72"/>
        <v/>
      </c>
      <c r="K3973" s="7" t="s">
        <v>3356</v>
      </c>
      <c r="L3973" s="9">
        <v>44998</v>
      </c>
      <c r="M3973" s="13">
        <v>0.47208333333333335</v>
      </c>
      <c r="N3973" s="14">
        <v>202000170591246</v>
      </c>
      <c r="P3973" t="str">
        <f t="shared" si="73"/>
        <v/>
      </c>
    </row>
    <row r="3974" spans="1:16" ht="16" x14ac:dyDescent="0.2">
      <c r="A3974" s="8" t="s">
        <v>1319</v>
      </c>
      <c r="C3974" s="7" t="s">
        <v>2</v>
      </c>
      <c r="D3974" s="7" t="s">
        <v>3391</v>
      </c>
      <c r="E3974" s="7" t="str">
        <f>IF(OR(D3974="", D3974="___"),"", LEFT(D3974,FIND(" &gt;",D3974)-1))</f>
        <v>Failure</v>
      </c>
      <c r="F3974" s="7" t="str">
        <f t="shared" si="71"/>
        <v>Current</v>
      </c>
      <c r="G3974" s="7" t="str">
        <f t="shared" si="72"/>
        <v>Utterance</v>
      </c>
      <c r="H3974" s="7" t="str">
        <f>IF(G3974="Utterance", IF(ISNUMBER(SEARCH("Unrecognized",D3974)), "Unrecognized", IF(ISNUMBER(SEARCH("Mismatched",D3974)), "Mismatched", IF(ISNUMBER(SEARCH("False Positive",D3974)), "False Positive", "Irrelevant"))), "")</f>
        <v>Mismatched</v>
      </c>
      <c r="J3974" s="7" t="s">
        <v>213</v>
      </c>
      <c r="K3974" s="7" t="s">
        <v>3356</v>
      </c>
      <c r="L3974" s="9">
        <v>44998</v>
      </c>
      <c r="M3974" s="13">
        <v>0.47369212962962964</v>
      </c>
      <c r="N3974" s="14">
        <v>202000380249280</v>
      </c>
      <c r="O3974" s="7">
        <f>IF(LEN(TRIM($A3974))=0,0,LEN($A3974)-LEN(SUBSTITUTE($A3974," ",""))+1)</f>
        <v>4</v>
      </c>
      <c r="P3974">
        <f t="shared" si="73"/>
        <v>705</v>
      </c>
    </row>
    <row r="3975" spans="1:16" ht="112" x14ac:dyDescent="0.2">
      <c r="A3975" s="8" t="s">
        <v>511</v>
      </c>
      <c r="C3975" s="7" t="s">
        <v>4</v>
      </c>
      <c r="F3975" s="7" t="str">
        <f t="shared" si="71"/>
        <v/>
      </c>
      <c r="G3975" s="7" t="str">
        <f t="shared" si="72"/>
        <v/>
      </c>
      <c r="K3975" s="7" t="s">
        <v>3356</v>
      </c>
      <c r="L3975" s="9">
        <v>44998</v>
      </c>
      <c r="M3975" s="13">
        <v>0.47371527777777778</v>
      </c>
      <c r="N3975" s="14">
        <v>202000380249280</v>
      </c>
      <c r="P3975" t="str">
        <f t="shared" si="73"/>
        <v/>
      </c>
    </row>
    <row r="3976" spans="1:16" ht="16" x14ac:dyDescent="0.2">
      <c r="A3976" s="8" t="s">
        <v>302</v>
      </c>
      <c r="B3976" s="7" t="s">
        <v>3487</v>
      </c>
      <c r="C3976" s="7" t="s">
        <v>2</v>
      </c>
      <c r="D3976" s="7" t="s">
        <v>3389</v>
      </c>
      <c r="E3976" s="7" t="str">
        <f>IF(OR(D3976="", D3976="___"),"", LEFT(D3976,FIND(" &gt;",D3976)-1))</f>
        <v>Success</v>
      </c>
      <c r="F3976" s="7" t="str">
        <f t="shared" si="71"/>
        <v>Current</v>
      </c>
      <c r="G3976" s="7" t="str">
        <f t="shared" si="72"/>
        <v/>
      </c>
      <c r="H3976" s="7" t="str">
        <f>IF(G3976="Utterance", IF(ISNUMBER(SEARCH("Unrecognized",D3976)), "Unrecognized", IF(ISNUMBER(SEARCH("Mismatched",D3976)), "Mismatched", IF(ISNUMBER(SEARCH("False Positive",D3976)), "False Positive", "Irrelevant"))), "")</f>
        <v/>
      </c>
      <c r="J3976" s="7" t="s">
        <v>3428</v>
      </c>
      <c r="K3976" s="7" t="s">
        <v>3356</v>
      </c>
      <c r="L3976" s="9">
        <v>44998</v>
      </c>
      <c r="M3976" s="13">
        <v>0.47388888888888886</v>
      </c>
      <c r="N3976" s="14">
        <v>202000380249280</v>
      </c>
      <c r="O3976" s="7">
        <f>IF(LEN(TRIM($A3976))=0,0,LEN($A3976)-LEN(SUBSTITUTE($A3976," ",""))+1)</f>
        <v>3</v>
      </c>
      <c r="P3976">
        <f t="shared" si="73"/>
        <v>3411</v>
      </c>
    </row>
    <row r="3977" spans="1:16" ht="64" x14ac:dyDescent="0.2">
      <c r="A3977" s="8" t="s">
        <v>220</v>
      </c>
      <c r="C3977" s="7" t="s">
        <v>4</v>
      </c>
      <c r="F3977" s="7" t="str">
        <f t="shared" si="71"/>
        <v/>
      </c>
      <c r="G3977" s="7" t="str">
        <f t="shared" si="72"/>
        <v/>
      </c>
      <c r="K3977" s="7" t="s">
        <v>3356</v>
      </c>
      <c r="L3977" s="9">
        <v>44998</v>
      </c>
      <c r="M3977" s="13">
        <v>0.47388888888888886</v>
      </c>
      <c r="N3977" s="14">
        <v>202000380249280</v>
      </c>
      <c r="P3977" t="str">
        <f t="shared" si="73"/>
        <v/>
      </c>
    </row>
    <row r="3978" spans="1:16" ht="16" x14ac:dyDescent="0.2">
      <c r="A3978" s="8" t="s">
        <v>791</v>
      </c>
      <c r="C3978" s="7" t="s">
        <v>2</v>
      </c>
      <c r="D3978" s="7" t="s">
        <v>3391</v>
      </c>
      <c r="E3978" s="7" t="str">
        <f>IF(OR(D3978="", D3978="___"),"", LEFT(D3978,FIND(" &gt;",D3978)-1))</f>
        <v>Failure</v>
      </c>
      <c r="F3978" s="7" t="str">
        <f t="shared" si="71"/>
        <v>Current</v>
      </c>
      <c r="G3978" s="7" t="str">
        <f t="shared" si="72"/>
        <v>Utterance</v>
      </c>
      <c r="H3978" s="7" t="str">
        <f>IF(G3978="Utterance", IF(ISNUMBER(SEARCH("Unrecognized",D3978)), "Unrecognized", IF(ISNUMBER(SEARCH("Mismatched",D3978)), "Mismatched", IF(ISNUMBER(SEARCH("False Positive",D3978)), "False Positive", "Irrelevant"))), "")</f>
        <v>Mismatched</v>
      </c>
      <c r="J3978" s="7" t="s">
        <v>213</v>
      </c>
      <c r="K3978" s="7" t="s">
        <v>3356</v>
      </c>
      <c r="L3978" s="9">
        <v>44998</v>
      </c>
      <c r="M3978" s="13">
        <v>0.47396990740740735</v>
      </c>
      <c r="N3978" s="14">
        <v>202000380249280</v>
      </c>
      <c r="O3978" s="7">
        <f>IF(LEN(TRIM($A3978))=0,0,LEN($A3978)-LEN(SUBSTITUTE($A3978," ",""))+1)</f>
        <v>2</v>
      </c>
      <c r="P3978">
        <f t="shared" si="73"/>
        <v>705</v>
      </c>
    </row>
    <row r="3979" spans="1:16" ht="144" x14ac:dyDescent="0.2">
      <c r="A3979" s="8" t="s">
        <v>272</v>
      </c>
      <c r="C3979" s="7" t="s">
        <v>4</v>
      </c>
      <c r="F3979" s="7" t="str">
        <f t="shared" si="71"/>
        <v/>
      </c>
      <c r="G3979" s="7" t="str">
        <f t="shared" si="72"/>
        <v/>
      </c>
      <c r="K3979" s="7" t="s">
        <v>3356</v>
      </c>
      <c r="L3979" s="9">
        <v>44998</v>
      </c>
      <c r="M3979" s="13">
        <v>0.4739814814814815</v>
      </c>
      <c r="N3979" s="14">
        <v>202000380249280</v>
      </c>
      <c r="P3979" t="str">
        <f t="shared" si="73"/>
        <v/>
      </c>
    </row>
    <row r="3980" spans="1:16" ht="16" x14ac:dyDescent="0.2">
      <c r="A3980" s="8" t="s">
        <v>1270</v>
      </c>
      <c r="C3980" s="7" t="s">
        <v>2</v>
      </c>
      <c r="D3980" s="7" t="s">
        <v>3389</v>
      </c>
      <c r="E3980" s="7" t="str">
        <f>IF(OR(D3980="", D3980="___"),"", LEFT(D3980,FIND(" &gt;",D3980)-1))</f>
        <v>Success</v>
      </c>
      <c r="F3980" s="7" t="str">
        <f t="shared" si="71"/>
        <v>Current</v>
      </c>
      <c r="G3980" s="7" t="str">
        <f t="shared" si="72"/>
        <v/>
      </c>
      <c r="H3980" s="7" t="str">
        <f>IF(G3980="Utterance", IF(ISNUMBER(SEARCH("Unrecognized",D3980)), "Unrecognized", IF(ISNUMBER(SEARCH("Mismatched",D3980)), "Mismatched", IF(ISNUMBER(SEARCH("False Positive",D3980)), "False Positive", "Irrelevant"))), "")</f>
        <v/>
      </c>
      <c r="J3980" s="7" t="s">
        <v>3741</v>
      </c>
      <c r="K3980" s="7" t="s">
        <v>3356</v>
      </c>
      <c r="L3980" s="9">
        <v>44998</v>
      </c>
      <c r="M3980" s="13">
        <v>0.4752662037037037</v>
      </c>
      <c r="N3980" s="14">
        <v>202000276083816</v>
      </c>
      <c r="O3980" s="7">
        <f>IF(LEN(TRIM($A3980))=0,0,LEN($A3980)-LEN(SUBSTITUTE($A3980," ",""))+1)</f>
        <v>3</v>
      </c>
      <c r="P3980">
        <f t="shared" si="73"/>
        <v>3411</v>
      </c>
    </row>
    <row r="3981" spans="1:16" ht="144" x14ac:dyDescent="0.2">
      <c r="A3981" s="8" t="s">
        <v>250</v>
      </c>
      <c r="C3981" s="7" t="s">
        <v>4</v>
      </c>
      <c r="F3981" s="7" t="str">
        <f t="shared" si="71"/>
        <v/>
      </c>
      <c r="G3981" s="7" t="str">
        <f t="shared" si="72"/>
        <v/>
      </c>
      <c r="K3981" s="7" t="s">
        <v>3356</v>
      </c>
      <c r="L3981" s="9">
        <v>44998</v>
      </c>
      <c r="M3981" s="13">
        <v>0.4752662037037037</v>
      </c>
      <c r="N3981" s="14">
        <v>202000276083816</v>
      </c>
      <c r="P3981" t="str">
        <f t="shared" si="73"/>
        <v/>
      </c>
    </row>
    <row r="3982" spans="1:16" ht="16" x14ac:dyDescent="0.2">
      <c r="A3982" s="8" t="s">
        <v>158</v>
      </c>
      <c r="C3982" s="7" t="s">
        <v>2</v>
      </c>
      <c r="D3982" s="7" t="s">
        <v>3389</v>
      </c>
      <c r="E3982" s="7" t="str">
        <f>IF(OR(D3982="", D3982="___"),"", LEFT(D3982,FIND(" &gt;",D3982)-1))</f>
        <v>Success</v>
      </c>
      <c r="F3982" s="7" t="str">
        <f t="shared" si="71"/>
        <v>Current</v>
      </c>
      <c r="G3982" s="7" t="str">
        <f t="shared" si="72"/>
        <v/>
      </c>
      <c r="H3982" s="7" t="str">
        <f>IF(G3982="Utterance", IF(ISNUMBER(SEARCH("Unrecognized",D3982)), "Unrecognized", IF(ISNUMBER(SEARCH("Mismatched",D3982)), "Mismatched", IF(ISNUMBER(SEARCH("False Positive",D3982)), "False Positive", "Irrelevant"))), "")</f>
        <v/>
      </c>
      <c r="J3982" s="7" t="s">
        <v>3744</v>
      </c>
      <c r="K3982" s="7" t="s">
        <v>3356</v>
      </c>
      <c r="L3982" s="9">
        <v>44998</v>
      </c>
      <c r="M3982" s="13">
        <v>0.4773148148148148</v>
      </c>
      <c r="N3982" s="14">
        <v>204440003497488</v>
      </c>
      <c r="O3982" s="7">
        <f>IF(LEN(TRIM($A3982))=0,0,LEN($A3982)-LEN(SUBSTITUTE($A3982," ",""))+1)</f>
        <v>4</v>
      </c>
      <c r="P3982">
        <f t="shared" si="73"/>
        <v>3411</v>
      </c>
    </row>
    <row r="3983" spans="1:16" ht="112" x14ac:dyDescent="0.2">
      <c r="A3983" s="8" t="s">
        <v>224</v>
      </c>
      <c r="C3983" s="7" t="s">
        <v>4</v>
      </c>
      <c r="F3983" s="7" t="str">
        <f t="shared" si="71"/>
        <v/>
      </c>
      <c r="G3983" s="7" t="str">
        <f t="shared" si="72"/>
        <v/>
      </c>
      <c r="K3983" s="7" t="s">
        <v>3356</v>
      </c>
      <c r="L3983" s="9">
        <v>44998</v>
      </c>
      <c r="M3983" s="13">
        <v>0.4773148148148148</v>
      </c>
      <c r="N3983" s="14">
        <v>204440003497488</v>
      </c>
      <c r="P3983" t="str">
        <f t="shared" si="73"/>
        <v/>
      </c>
    </row>
    <row r="3984" spans="1:16" ht="16" x14ac:dyDescent="0.2">
      <c r="A3984" s="8" t="s">
        <v>460</v>
      </c>
      <c r="C3984" s="7" t="s">
        <v>2</v>
      </c>
      <c r="D3984" s="7" t="s">
        <v>3411</v>
      </c>
      <c r="E3984" s="7" t="str">
        <f>IF(OR(D3984="", D3984="___"),"", LEFT(D3984,FIND(" &gt;",D3984)-1))</f>
        <v>Qualified Success</v>
      </c>
      <c r="F3984" s="7" t="str">
        <f t="shared" si="71"/>
        <v>Current</v>
      </c>
      <c r="G3984" s="7" t="str">
        <f t="shared" si="72"/>
        <v>Response</v>
      </c>
      <c r="H3984" s="7" t="str">
        <f>IF(G3984="Utterance", IF(ISNUMBER(SEARCH("Unrecognized",D3984)), "Unrecognized", IF(ISNUMBER(SEARCH("Mismatched",D3984)), "Mismatched", IF(ISNUMBER(SEARCH("False Positive",D3984)), "False Positive", "Irrelevant"))), "")</f>
        <v/>
      </c>
      <c r="J3984" s="7" t="s">
        <v>3443</v>
      </c>
      <c r="K3984" s="7" t="s">
        <v>3356</v>
      </c>
      <c r="L3984" s="9">
        <v>44998</v>
      </c>
      <c r="M3984" s="13">
        <v>0.47917824074074072</v>
      </c>
      <c r="N3984" s="14">
        <v>204440003492863</v>
      </c>
      <c r="O3984" s="7">
        <f>IF(LEN(TRIM($A3984))=0,0,LEN($A3984)-LEN(SUBSTITUTE($A3984," ",""))+1)</f>
        <v>2</v>
      </c>
      <c r="P3984">
        <f t="shared" si="73"/>
        <v>201</v>
      </c>
    </row>
    <row r="3985" spans="1:16" ht="96" x14ac:dyDescent="0.2">
      <c r="A3985" s="8" t="s">
        <v>461</v>
      </c>
      <c r="C3985" s="7" t="s">
        <v>4</v>
      </c>
      <c r="F3985" s="7" t="str">
        <f t="shared" ref="F3985:F4008" si="74">IF(OR(E3985="Success",E3985="Qualified Success"),"Current",IF(E3985="Failure",IF(RIGHT(D3985,6)="Future","Future",IF(RIGHT(D3985,10)="Irrelevant","Irrelevant","Current")),""))</f>
        <v/>
      </c>
      <c r="G3985" s="7" t="str">
        <f t="shared" ref="G3985:G4008" si="75">IF(OR(ISBLANK(D3985),D3985="Unclassifiable &gt;"),"",IF(ISNUMBER(SEARCH("Utterance",D3985)),"Utterance",IF(ISNUMBER(SEARCH("Response",D3985)),"Response",IF(ISNUMBER(SEARCH("Interaction",D3985)),"Interaction",IF(ISNUMBER(SEARCH("System",D3985)),"System","")))))</f>
        <v/>
      </c>
      <c r="K3985" s="7" t="s">
        <v>3356</v>
      </c>
      <c r="L3985" s="9">
        <v>44998</v>
      </c>
      <c r="M3985" s="13">
        <v>0.47917824074074072</v>
      </c>
      <c r="N3985" s="14">
        <v>204440003492863</v>
      </c>
      <c r="P3985" t="str">
        <f t="shared" si="73"/>
        <v/>
      </c>
    </row>
    <row r="3986" spans="1:16" ht="16" x14ac:dyDescent="0.2">
      <c r="A3986" s="8" t="s">
        <v>340</v>
      </c>
      <c r="C3986" s="7" t="s">
        <v>2</v>
      </c>
      <c r="D3986" s="7" t="s">
        <v>3389</v>
      </c>
      <c r="E3986" s="7" t="str">
        <f>IF(OR(D3986="", D3986="___"),"", LEFT(D3986,FIND(" &gt;",D3986)-1))</f>
        <v>Success</v>
      </c>
      <c r="F3986" s="7" t="str">
        <f t="shared" si="74"/>
        <v>Current</v>
      </c>
      <c r="G3986" s="7" t="str">
        <f t="shared" si="75"/>
        <v/>
      </c>
      <c r="H3986" s="7" t="str">
        <f>IF(G3986="Utterance", IF(ISNUMBER(SEARCH("Unrecognized",D3986)), "Unrecognized", IF(ISNUMBER(SEARCH("Mismatched",D3986)), "Mismatched", IF(ISNUMBER(SEARCH("False Positive",D3986)), "False Positive", "Irrelevant"))), "")</f>
        <v/>
      </c>
      <c r="J3986" s="7" t="s">
        <v>3750</v>
      </c>
      <c r="K3986" s="7" t="s">
        <v>3356</v>
      </c>
      <c r="L3986" s="9">
        <v>44998</v>
      </c>
      <c r="M3986" s="13">
        <v>0.48077546296296297</v>
      </c>
      <c r="N3986" s="14">
        <v>204440003488432</v>
      </c>
      <c r="O3986" s="7">
        <f>IF(LEN(TRIM($A3986))=0,0,LEN($A3986)-LEN(SUBSTITUTE($A3986," ",""))+1)</f>
        <v>2</v>
      </c>
      <c r="P3986">
        <f t="shared" si="73"/>
        <v>3411</v>
      </c>
    </row>
    <row r="3987" spans="1:16" ht="16" x14ac:dyDescent="0.2">
      <c r="A3987" s="8" t="s">
        <v>457</v>
      </c>
      <c r="C3987" s="7" t="s">
        <v>2</v>
      </c>
      <c r="D3987" s="7" t="s">
        <v>3400</v>
      </c>
      <c r="E3987" s="7" t="str">
        <f>IF(OR(D3987="", D3987="___"),"", LEFT(D3987,FIND(" &gt;",D3987)-1))</f>
        <v>Failure</v>
      </c>
      <c r="F3987" s="7" t="str">
        <f t="shared" si="74"/>
        <v>Current</v>
      </c>
      <c r="G3987" s="7" t="str">
        <f t="shared" si="75"/>
        <v>Interaction</v>
      </c>
      <c r="H3987" s="7" t="str">
        <f>IF(G3987="Utterance", IF(ISNUMBER(SEARCH("Unrecognized",D3987)), "Unrecognized", IF(ISNUMBER(SEARCH("Mismatched",D3987)), "Mismatched", IF(ISNUMBER(SEARCH("False Positive",D3987)), "False Positive", "Irrelevant"))), "")</f>
        <v/>
      </c>
      <c r="J3987" s="7" t="s">
        <v>3443</v>
      </c>
      <c r="K3987" s="7" t="s">
        <v>3356</v>
      </c>
      <c r="L3987" s="9">
        <v>44998</v>
      </c>
      <c r="M3987" s="13">
        <v>0.4808101851851852</v>
      </c>
      <c r="N3987" s="14">
        <v>204440003492863</v>
      </c>
      <c r="O3987" s="7">
        <f>IF(LEN(TRIM($A3987))=0,0,LEN($A3987)-LEN(SUBSTITUTE($A3987," ",""))+1)</f>
        <v>7</v>
      </c>
      <c r="P3987">
        <f t="shared" si="73"/>
        <v>412</v>
      </c>
    </row>
    <row r="3988" spans="1:16" ht="240" x14ac:dyDescent="0.2">
      <c r="A3988" s="8" t="s">
        <v>337</v>
      </c>
      <c r="C3988" s="7" t="s">
        <v>4</v>
      </c>
      <c r="F3988" s="7" t="str">
        <f t="shared" si="74"/>
        <v/>
      </c>
      <c r="G3988" s="7" t="str">
        <f t="shared" si="75"/>
        <v/>
      </c>
      <c r="K3988" s="7" t="s">
        <v>3356</v>
      </c>
      <c r="L3988" s="9">
        <v>44998</v>
      </c>
      <c r="M3988" s="13">
        <v>0.4808101851851852</v>
      </c>
      <c r="N3988" s="14">
        <v>204440003488432</v>
      </c>
      <c r="P3988" t="str">
        <f t="shared" si="73"/>
        <v/>
      </c>
    </row>
    <row r="3989" spans="1:16" ht="112" x14ac:dyDescent="0.2">
      <c r="A3989" s="8" t="s">
        <v>458</v>
      </c>
      <c r="C3989" s="7" t="s">
        <v>4</v>
      </c>
      <c r="F3989" s="7" t="str">
        <f t="shared" si="74"/>
        <v/>
      </c>
      <c r="G3989" s="7" t="str">
        <f t="shared" si="75"/>
        <v/>
      </c>
      <c r="K3989" s="7" t="s">
        <v>3356</v>
      </c>
      <c r="L3989" s="9">
        <v>44998</v>
      </c>
      <c r="M3989" s="13">
        <v>0.4808101851851852</v>
      </c>
      <c r="N3989" s="14">
        <v>204440003492863</v>
      </c>
      <c r="P3989" t="str">
        <f t="shared" si="73"/>
        <v/>
      </c>
    </row>
    <row r="3990" spans="1:16" ht="16" x14ac:dyDescent="0.2">
      <c r="A3990" s="8" t="s">
        <v>313</v>
      </c>
      <c r="C3990" s="7" t="s">
        <v>2</v>
      </c>
      <c r="D3990" s="7" t="s">
        <v>3389</v>
      </c>
      <c r="E3990" s="7" t="str">
        <f>IF(OR(D3990="", D3990="___"),"", LEFT(D3990,FIND(" &gt;",D3990)-1))</f>
        <v>Success</v>
      </c>
      <c r="F3990" s="7" t="str">
        <f t="shared" si="74"/>
        <v>Current</v>
      </c>
      <c r="G3990" s="7" t="str">
        <f t="shared" si="75"/>
        <v/>
      </c>
      <c r="H3990" s="7" t="str">
        <f>IF(G3990="Utterance", IF(ISNUMBER(SEARCH("Unrecognized",D3990)), "Unrecognized", IF(ISNUMBER(SEARCH("Mismatched",D3990)), "Mismatched", IF(ISNUMBER(SEARCH("False Positive",D3990)), "False Positive", "Irrelevant"))), "")</f>
        <v/>
      </c>
      <c r="J3990" s="7" t="s">
        <v>3741</v>
      </c>
      <c r="K3990" s="7" t="s">
        <v>3356</v>
      </c>
      <c r="L3990" s="9">
        <v>44998</v>
      </c>
      <c r="M3990" s="13">
        <v>0.48137731481481483</v>
      </c>
      <c r="N3990" s="14">
        <v>202000276083816</v>
      </c>
      <c r="O3990" s="7">
        <f>IF(LEN(TRIM($A3990))=0,0,LEN($A3990)-LEN(SUBSTITUTE($A3990," ",""))+1)</f>
        <v>3</v>
      </c>
      <c r="P3990">
        <f t="shared" si="73"/>
        <v>3411</v>
      </c>
    </row>
    <row r="3991" spans="1:16" ht="160" x14ac:dyDescent="0.2">
      <c r="A3991" s="8" t="s">
        <v>238</v>
      </c>
      <c r="C3991" s="7" t="s">
        <v>4</v>
      </c>
      <c r="F3991" s="7" t="str">
        <f t="shared" si="74"/>
        <v/>
      </c>
      <c r="G3991" s="7" t="str">
        <f t="shared" si="75"/>
        <v/>
      </c>
      <c r="K3991" s="7" t="s">
        <v>3356</v>
      </c>
      <c r="L3991" s="9">
        <v>44998</v>
      </c>
      <c r="M3991" s="13">
        <v>0.48137731481481483</v>
      </c>
      <c r="N3991" s="14">
        <v>202000276083816</v>
      </c>
      <c r="P3991" t="str">
        <f t="shared" si="73"/>
        <v/>
      </c>
    </row>
    <row r="3992" spans="1:16" ht="16" x14ac:dyDescent="0.2">
      <c r="A3992" s="8" t="s">
        <v>559</v>
      </c>
      <c r="B3992" s="7" t="s">
        <v>3490</v>
      </c>
      <c r="C3992" s="7" t="s">
        <v>2</v>
      </c>
      <c r="D3992" s="7" t="s">
        <v>3389</v>
      </c>
      <c r="E3992" s="7" t="str">
        <f>IF(OR(D3992="", D3992="___"),"", LEFT(D3992,FIND(" &gt;",D3992)-1))</f>
        <v>Success</v>
      </c>
      <c r="F3992" s="7" t="str">
        <f t="shared" si="74"/>
        <v>Current</v>
      </c>
      <c r="G3992" s="7" t="str">
        <f t="shared" si="75"/>
        <v/>
      </c>
      <c r="H3992" s="7" t="str">
        <f>IF(G3992="Utterance", IF(ISNUMBER(SEARCH("Unrecognized",D3992)), "Unrecognized", IF(ISNUMBER(SEARCH("Mismatched",D3992)), "Mismatched", IF(ISNUMBER(SEARCH("False Positive",D3992)), "False Positive", "Irrelevant"))), "")</f>
        <v/>
      </c>
      <c r="J3992" s="7" t="s">
        <v>3741</v>
      </c>
      <c r="K3992" s="7" t="s">
        <v>3356</v>
      </c>
      <c r="L3992" s="9">
        <v>44998</v>
      </c>
      <c r="M3992" s="13">
        <v>0.48846064814814816</v>
      </c>
      <c r="N3992" s="14">
        <v>204440003495841</v>
      </c>
      <c r="O3992" s="7">
        <f>IF(LEN(TRIM($A3992))=0,0,LEN($A3992)-LEN(SUBSTITUTE($A3992," ",""))+1)</f>
        <v>4</v>
      </c>
      <c r="P3992">
        <f t="shared" si="73"/>
        <v>3411</v>
      </c>
    </row>
    <row r="3993" spans="1:16" ht="144" x14ac:dyDescent="0.2">
      <c r="A3993" s="8" t="s">
        <v>250</v>
      </c>
      <c r="C3993" s="7" t="s">
        <v>4</v>
      </c>
      <c r="F3993" s="7" t="str">
        <f t="shared" si="74"/>
        <v/>
      </c>
      <c r="G3993" s="7" t="str">
        <f t="shared" si="75"/>
        <v/>
      </c>
      <c r="K3993" s="7" t="s">
        <v>3356</v>
      </c>
      <c r="L3993" s="9">
        <v>44998</v>
      </c>
      <c r="M3993" s="13">
        <v>0.48848379629629629</v>
      </c>
      <c r="N3993" s="14">
        <v>204440003495841</v>
      </c>
      <c r="P3993" t="str">
        <f t="shared" si="73"/>
        <v/>
      </c>
    </row>
    <row r="3994" spans="1:16" ht="32" x14ac:dyDescent="0.2">
      <c r="A3994" s="8" t="s">
        <v>557</v>
      </c>
      <c r="C3994" s="7" t="s">
        <v>2</v>
      </c>
      <c r="D3994" s="7" t="s">
        <v>3389</v>
      </c>
      <c r="E3994" s="7" t="str">
        <f>IF(OR(D3994="", D3994="___"),"", LEFT(D3994,FIND(" &gt;",D3994)-1))</f>
        <v>Success</v>
      </c>
      <c r="F3994" s="7" t="str">
        <f t="shared" si="74"/>
        <v>Current</v>
      </c>
      <c r="G3994" s="7" t="str">
        <f t="shared" si="75"/>
        <v/>
      </c>
      <c r="H3994" s="7" t="str">
        <f>IF(G3994="Utterance", IF(ISNUMBER(SEARCH("Unrecognized",D3994)), "Unrecognized", IF(ISNUMBER(SEARCH("Mismatched",D3994)), "Mismatched", IF(ISNUMBER(SEARCH("False Positive",D3994)), "False Positive", "Irrelevant"))), "")</f>
        <v/>
      </c>
      <c r="J3994" s="7" t="s">
        <v>3741</v>
      </c>
      <c r="K3994" s="7" t="s">
        <v>3356</v>
      </c>
      <c r="L3994" s="9">
        <v>44998</v>
      </c>
      <c r="M3994" s="13">
        <v>0.48962962962962964</v>
      </c>
      <c r="N3994" s="14">
        <v>204440003495841</v>
      </c>
      <c r="O3994" s="7">
        <f>IF(LEN(TRIM($A3994))=0,0,LEN($A3994)-LEN(SUBSTITUTE($A3994," ",""))+1)</f>
        <v>31</v>
      </c>
      <c r="P3994">
        <f t="shared" si="73"/>
        <v>3411</v>
      </c>
    </row>
    <row r="3995" spans="1:16" ht="160" x14ac:dyDescent="0.2">
      <c r="A3995" s="8" t="s">
        <v>238</v>
      </c>
      <c r="C3995" s="7" t="s">
        <v>4</v>
      </c>
      <c r="F3995" s="7" t="str">
        <f t="shared" si="74"/>
        <v/>
      </c>
      <c r="G3995" s="7" t="str">
        <f t="shared" si="75"/>
        <v/>
      </c>
      <c r="K3995" s="7" t="s">
        <v>3356</v>
      </c>
      <c r="L3995" s="9">
        <v>44998</v>
      </c>
      <c r="M3995" s="13">
        <v>0.48962962962962964</v>
      </c>
      <c r="N3995" s="14">
        <v>204440003495841</v>
      </c>
      <c r="P3995" t="str">
        <f t="shared" si="73"/>
        <v/>
      </c>
    </row>
    <row r="3996" spans="1:16" ht="16" x14ac:dyDescent="0.2">
      <c r="A3996" s="8" t="s">
        <v>402</v>
      </c>
      <c r="C3996" s="7" t="s">
        <v>2</v>
      </c>
      <c r="D3996" s="7" t="s">
        <v>3389</v>
      </c>
      <c r="E3996" s="7" t="str">
        <f>IF(OR(D3996="", D3996="___"),"", LEFT(D3996,FIND(" &gt;",D3996)-1))</f>
        <v>Success</v>
      </c>
      <c r="F3996" s="7" t="str">
        <f t="shared" si="74"/>
        <v>Current</v>
      </c>
      <c r="G3996" s="7" t="str">
        <f t="shared" si="75"/>
        <v/>
      </c>
      <c r="H3996" s="7" t="str">
        <f>IF(G3996="Utterance", IF(ISNUMBER(SEARCH("Unrecognized",D3996)), "Unrecognized", IF(ISNUMBER(SEARCH("Mismatched",D3996)), "Mismatched", IF(ISNUMBER(SEARCH("False Positive",D3996)), "False Positive", "Irrelevant"))), "")</f>
        <v/>
      </c>
      <c r="J3996" s="7" t="s">
        <v>3741</v>
      </c>
      <c r="K3996" s="7" t="s">
        <v>3356</v>
      </c>
      <c r="L3996" s="9">
        <v>44998</v>
      </c>
      <c r="M3996" s="13">
        <v>0.48978009259259259</v>
      </c>
      <c r="N3996" s="14">
        <v>204440003500720</v>
      </c>
      <c r="O3996" s="7">
        <f>IF(LEN(TRIM($A3996))=0,0,LEN($A3996)-LEN(SUBSTITUTE($A3996," ",""))+1)</f>
        <v>6</v>
      </c>
      <c r="P3996">
        <f t="shared" si="73"/>
        <v>3411</v>
      </c>
    </row>
    <row r="3997" spans="1:16" ht="144" x14ac:dyDescent="0.2">
      <c r="A3997" s="8" t="s">
        <v>250</v>
      </c>
      <c r="C3997" s="7" t="s">
        <v>4</v>
      </c>
      <c r="F3997" s="7" t="str">
        <f t="shared" si="74"/>
        <v/>
      </c>
      <c r="G3997" s="7" t="str">
        <f t="shared" si="75"/>
        <v/>
      </c>
      <c r="K3997" s="7" t="s">
        <v>3356</v>
      </c>
      <c r="L3997" s="9">
        <v>44998</v>
      </c>
      <c r="M3997" s="13">
        <v>0.48979166666666668</v>
      </c>
      <c r="N3997" s="14">
        <v>204440003500720</v>
      </c>
      <c r="P3997" t="str">
        <f t="shared" si="73"/>
        <v/>
      </c>
    </row>
    <row r="3998" spans="1:16" ht="16" x14ac:dyDescent="0.2">
      <c r="A3998" s="8" t="s">
        <v>313</v>
      </c>
      <c r="C3998" s="7" t="s">
        <v>2</v>
      </c>
      <c r="D3998" s="7" t="s">
        <v>3389</v>
      </c>
      <c r="E3998" s="7" t="str">
        <f>IF(OR(D3998="", D3998="___"),"", LEFT(D3998,FIND(" &gt;",D3998)-1))</f>
        <v>Success</v>
      </c>
      <c r="F3998" s="7" t="str">
        <f t="shared" si="74"/>
        <v>Current</v>
      </c>
      <c r="G3998" s="7" t="str">
        <f t="shared" si="75"/>
        <v/>
      </c>
      <c r="H3998" s="7" t="str">
        <f>IF(G3998="Utterance", IF(ISNUMBER(SEARCH("Unrecognized",D3998)), "Unrecognized", IF(ISNUMBER(SEARCH("Mismatched",D3998)), "Mismatched", IF(ISNUMBER(SEARCH("False Positive",D3998)), "False Positive", "Irrelevant"))), "")</f>
        <v/>
      </c>
      <c r="J3998" s="7" t="s">
        <v>3741</v>
      </c>
      <c r="K3998" s="7" t="s">
        <v>3356</v>
      </c>
      <c r="L3998" s="9">
        <v>44998</v>
      </c>
      <c r="M3998" s="13">
        <v>0.49072916666666666</v>
      </c>
      <c r="N3998" s="14">
        <v>204440003500720</v>
      </c>
      <c r="O3998" s="7">
        <f>IF(LEN(TRIM($A3998))=0,0,LEN($A3998)-LEN(SUBSTITUTE($A3998," ",""))+1)</f>
        <v>3</v>
      </c>
      <c r="P3998">
        <f t="shared" si="73"/>
        <v>3411</v>
      </c>
    </row>
    <row r="3999" spans="1:16" ht="160" x14ac:dyDescent="0.2">
      <c r="A3999" s="8" t="s">
        <v>238</v>
      </c>
      <c r="C3999" s="7" t="s">
        <v>4</v>
      </c>
      <c r="F3999" s="7" t="str">
        <f t="shared" si="74"/>
        <v/>
      </c>
      <c r="G3999" s="7" t="str">
        <f t="shared" si="75"/>
        <v/>
      </c>
      <c r="K3999" s="7" t="s">
        <v>3356</v>
      </c>
      <c r="L3999" s="9">
        <v>44998</v>
      </c>
      <c r="M3999" s="13">
        <v>0.49072916666666666</v>
      </c>
      <c r="N3999" s="14">
        <v>204440003500720</v>
      </c>
      <c r="P3999" t="str">
        <f t="shared" si="73"/>
        <v/>
      </c>
    </row>
    <row r="4000" spans="1:16" ht="16" x14ac:dyDescent="0.2">
      <c r="A4000" s="8" t="s">
        <v>460</v>
      </c>
      <c r="C4000" s="7" t="s">
        <v>2</v>
      </c>
      <c r="D4000" s="7" t="s">
        <v>3400</v>
      </c>
      <c r="E4000" s="7" t="str">
        <f>IF(OR(D4000="", D4000="___"),"", LEFT(D4000,FIND(" &gt;",D4000)-1))</f>
        <v>Failure</v>
      </c>
      <c r="F4000" s="7" t="str">
        <f t="shared" si="74"/>
        <v>Current</v>
      </c>
      <c r="G4000" s="7" t="str">
        <f t="shared" si="75"/>
        <v>Interaction</v>
      </c>
      <c r="H4000" s="7" t="str">
        <f>IF(G4000="Utterance", IF(ISNUMBER(SEARCH("Unrecognized",D4000)), "Unrecognized", IF(ISNUMBER(SEARCH("Mismatched",D4000)), "Mismatched", IF(ISNUMBER(SEARCH("False Positive",D4000)), "False Positive", "Irrelevant"))), "")</f>
        <v/>
      </c>
      <c r="J4000" s="7" t="s">
        <v>3443</v>
      </c>
      <c r="K4000" s="7" t="s">
        <v>3356</v>
      </c>
      <c r="L4000" s="9">
        <v>44998</v>
      </c>
      <c r="M4000" s="13">
        <v>0.49193287037037042</v>
      </c>
      <c r="N4000" s="14">
        <v>204440003492863</v>
      </c>
      <c r="O4000" s="7">
        <f>IF(LEN(TRIM($A4000))=0,0,LEN($A4000)-LEN(SUBSTITUTE($A4000," ",""))+1)</f>
        <v>2</v>
      </c>
      <c r="P4000">
        <f t="shared" si="73"/>
        <v>412</v>
      </c>
    </row>
    <row r="4001" spans="1:16" ht="96" x14ac:dyDescent="0.2">
      <c r="A4001" s="8" t="s">
        <v>461</v>
      </c>
      <c r="C4001" s="7" t="s">
        <v>4</v>
      </c>
      <c r="F4001" s="7" t="str">
        <f t="shared" si="74"/>
        <v/>
      </c>
      <c r="G4001" s="7" t="str">
        <f t="shared" si="75"/>
        <v/>
      </c>
      <c r="K4001" s="7" t="s">
        <v>3356</v>
      </c>
      <c r="L4001" s="9">
        <v>44998</v>
      </c>
      <c r="M4001" s="13">
        <v>0.49193287037037042</v>
      </c>
      <c r="N4001" s="14">
        <v>204440003492863</v>
      </c>
      <c r="P4001" t="str">
        <f t="shared" si="73"/>
        <v/>
      </c>
    </row>
    <row r="4002" spans="1:16" ht="16" x14ac:dyDescent="0.2">
      <c r="A4002" s="8" t="s">
        <v>459</v>
      </c>
      <c r="C4002" s="7" t="s">
        <v>2</v>
      </c>
      <c r="D4002" s="7" t="s">
        <v>3400</v>
      </c>
      <c r="E4002" s="7" t="str">
        <f>IF(OR(D4002="", D4002="___"),"", LEFT(D4002,FIND(" &gt;",D4002)-1))</f>
        <v>Failure</v>
      </c>
      <c r="F4002" s="7" t="str">
        <f t="shared" si="74"/>
        <v>Current</v>
      </c>
      <c r="G4002" s="7" t="str">
        <f t="shared" si="75"/>
        <v>Interaction</v>
      </c>
      <c r="H4002" s="7" t="str">
        <f>IF(G4002="Utterance", IF(ISNUMBER(SEARCH("Unrecognized",D4002)), "Unrecognized", IF(ISNUMBER(SEARCH("Mismatched",D4002)), "Mismatched", IF(ISNUMBER(SEARCH("False Positive",D4002)), "False Positive", "Irrelevant"))), "")</f>
        <v/>
      </c>
      <c r="J4002" s="7" t="s">
        <v>3443</v>
      </c>
      <c r="K4002" s="7" t="s">
        <v>3356</v>
      </c>
      <c r="L4002" s="9">
        <v>44998</v>
      </c>
      <c r="M4002" s="13">
        <v>0.49297453703703703</v>
      </c>
      <c r="N4002" s="14">
        <v>204440003492863</v>
      </c>
      <c r="O4002" s="7">
        <f>IF(LEN(TRIM($A4002))=0,0,LEN($A4002)-LEN(SUBSTITUTE($A4002," ",""))+1)</f>
        <v>3</v>
      </c>
      <c r="P4002">
        <f t="shared" si="73"/>
        <v>412</v>
      </c>
    </row>
    <row r="4003" spans="1:16" ht="112" x14ac:dyDescent="0.2">
      <c r="A4003" s="8" t="s">
        <v>298</v>
      </c>
      <c r="C4003" s="7" t="s">
        <v>4</v>
      </c>
      <c r="F4003" s="7" t="str">
        <f t="shared" si="74"/>
        <v/>
      </c>
      <c r="G4003" s="7" t="str">
        <f t="shared" si="75"/>
        <v/>
      </c>
      <c r="K4003" s="7" t="s">
        <v>3356</v>
      </c>
      <c r="L4003" s="9">
        <v>44998</v>
      </c>
      <c r="M4003" s="13">
        <v>0.49297453703703703</v>
      </c>
      <c r="N4003" s="14">
        <v>204440003492863</v>
      </c>
      <c r="P4003" t="str">
        <f t="shared" si="73"/>
        <v/>
      </c>
    </row>
    <row r="4004" spans="1:16" ht="16" x14ac:dyDescent="0.2">
      <c r="A4004" s="8" t="s">
        <v>558</v>
      </c>
      <c r="C4004" s="7" t="s">
        <v>2</v>
      </c>
      <c r="D4004" s="7" t="s">
        <v>3389</v>
      </c>
      <c r="E4004" s="7" t="str">
        <f>IF(OR(D4004="", D4004="___"),"", LEFT(D4004,FIND(" &gt;",D4004)-1))</f>
        <v>Success</v>
      </c>
      <c r="F4004" s="7" t="str">
        <f t="shared" si="74"/>
        <v>Current</v>
      </c>
      <c r="G4004" s="7" t="str">
        <f t="shared" si="75"/>
        <v/>
      </c>
      <c r="H4004" s="7" t="str">
        <f>IF(G4004="Utterance", IF(ISNUMBER(SEARCH("Unrecognized",D4004)), "Unrecognized", IF(ISNUMBER(SEARCH("Mismatched",D4004)), "Mismatched", IF(ISNUMBER(SEARCH("False Positive",D4004)), "False Positive", "Irrelevant"))), "")</f>
        <v/>
      </c>
      <c r="J4004" s="7" t="s">
        <v>3741</v>
      </c>
      <c r="K4004" s="7" t="s">
        <v>3356</v>
      </c>
      <c r="L4004" s="9">
        <v>44998</v>
      </c>
      <c r="M4004" s="13">
        <v>0.49312500000000004</v>
      </c>
      <c r="N4004" s="14">
        <v>204440003495841</v>
      </c>
      <c r="O4004" s="7">
        <f>IF(LEN(TRIM($A4004))=0,0,LEN($A4004)-LEN(SUBSTITUTE($A4004," ",""))+1)</f>
        <v>16</v>
      </c>
      <c r="P4004">
        <f t="shared" si="73"/>
        <v>3411</v>
      </c>
    </row>
    <row r="4005" spans="1:16" ht="160" x14ac:dyDescent="0.2">
      <c r="A4005" s="8" t="s">
        <v>238</v>
      </c>
      <c r="C4005" s="7" t="s">
        <v>4</v>
      </c>
      <c r="F4005" s="7" t="str">
        <f t="shared" si="74"/>
        <v/>
      </c>
      <c r="G4005" s="7" t="str">
        <f t="shared" si="75"/>
        <v/>
      </c>
      <c r="K4005" s="7" t="s">
        <v>3356</v>
      </c>
      <c r="L4005" s="9">
        <v>44998</v>
      </c>
      <c r="M4005" s="13">
        <v>0.49312500000000004</v>
      </c>
      <c r="N4005" s="14">
        <v>204440003495841</v>
      </c>
      <c r="P4005" t="str">
        <f t="shared" si="73"/>
        <v/>
      </c>
    </row>
    <row r="4006" spans="1:16" ht="16" x14ac:dyDescent="0.2">
      <c r="A4006" s="8" t="s">
        <v>158</v>
      </c>
      <c r="C4006" s="7" t="s">
        <v>2</v>
      </c>
      <c r="D4006" s="7" t="s">
        <v>3389</v>
      </c>
      <c r="E4006" s="7" t="str">
        <f>IF(OR(D4006="", D4006="___"),"", LEFT(D4006,FIND(" &gt;",D4006)-1))</f>
        <v>Success</v>
      </c>
      <c r="F4006" s="7" t="str">
        <f t="shared" si="74"/>
        <v>Current</v>
      </c>
      <c r="G4006" s="7" t="str">
        <f t="shared" si="75"/>
        <v/>
      </c>
      <c r="H4006" s="7" t="str">
        <f>IF(G4006="Utterance", IF(ISNUMBER(SEARCH("Unrecognized",D4006)), "Unrecognized", IF(ISNUMBER(SEARCH("Mismatched",D4006)), "Mismatched", IF(ISNUMBER(SEARCH("False Positive",D4006)), "False Positive", "Irrelevant"))), "")</f>
        <v/>
      </c>
      <c r="J4006" s="7" t="s">
        <v>3744</v>
      </c>
      <c r="K4006" s="7" t="s">
        <v>3356</v>
      </c>
      <c r="L4006" s="9">
        <v>44998</v>
      </c>
      <c r="M4006" s="13">
        <v>0.50615740740740744</v>
      </c>
      <c r="N4006" s="14">
        <v>202000760619559</v>
      </c>
      <c r="O4006" s="7">
        <f>IF(LEN(TRIM($A4006))=0,0,LEN($A4006)-LEN(SUBSTITUTE($A4006," ",""))+1)</f>
        <v>4</v>
      </c>
      <c r="P4006">
        <f t="shared" si="73"/>
        <v>3411</v>
      </c>
    </row>
    <row r="4007" spans="1:16" ht="112" x14ac:dyDescent="0.2">
      <c r="A4007" s="8" t="s">
        <v>224</v>
      </c>
      <c r="C4007" s="7" t="s">
        <v>4</v>
      </c>
      <c r="F4007" s="7" t="str">
        <f t="shared" si="74"/>
        <v/>
      </c>
      <c r="G4007" s="7" t="str">
        <f t="shared" si="75"/>
        <v/>
      </c>
      <c r="K4007" s="7" t="s">
        <v>3356</v>
      </c>
      <c r="L4007" s="9">
        <v>44998</v>
      </c>
      <c r="M4007" s="13">
        <v>0.50615740740740744</v>
      </c>
      <c r="N4007" s="14">
        <v>202000760619559</v>
      </c>
      <c r="P4007" t="str">
        <f t="shared" si="73"/>
        <v/>
      </c>
    </row>
    <row r="4008" spans="1:16" ht="16" x14ac:dyDescent="0.2">
      <c r="A4008" s="8" t="s">
        <v>158</v>
      </c>
      <c r="C4008" s="7" t="s">
        <v>2</v>
      </c>
      <c r="D4008" s="7" t="s">
        <v>3389</v>
      </c>
      <c r="E4008" s="7" t="str">
        <f>IF(OR(D4008="", D4008="___"),"", LEFT(D4008,FIND(" &gt;",D4008)-1))</f>
        <v>Success</v>
      </c>
      <c r="F4008" s="7" t="str">
        <f t="shared" si="74"/>
        <v>Current</v>
      </c>
      <c r="G4008" s="7" t="str">
        <f t="shared" si="75"/>
        <v/>
      </c>
      <c r="H4008" s="7" t="str">
        <f>IF(G4008="Utterance", IF(ISNUMBER(SEARCH("Unrecognized",D4008)), "Unrecognized", IF(ISNUMBER(SEARCH("Mismatched",D4008)), "Mismatched", IF(ISNUMBER(SEARCH("False Positive",D4008)), "False Positive", "Irrelevant"))), "")</f>
        <v/>
      </c>
      <c r="J4008" s="7" t="s">
        <v>3744</v>
      </c>
      <c r="K4008" s="7" t="s">
        <v>3359</v>
      </c>
      <c r="L4008" s="9">
        <v>44998</v>
      </c>
      <c r="M4008" s="13">
        <v>0.51037037037037036</v>
      </c>
      <c r="N4008" s="14">
        <v>204440003497017</v>
      </c>
      <c r="O4008" s="7">
        <f>IF(LEN(TRIM($A4008))=0,0,LEN($A4008)-LEN(SUBSTITUTE($A4008," ",""))+1)</f>
        <v>4</v>
      </c>
      <c r="P4008">
        <f t="shared" si="73"/>
        <v>3411</v>
      </c>
    </row>
    <row r="4009" spans="1:16" ht="128" x14ac:dyDescent="0.2">
      <c r="A4009" s="8" t="s">
        <v>1839</v>
      </c>
      <c r="C4009" s="7" t="s">
        <v>4</v>
      </c>
      <c r="K4009" s="7" t="s">
        <v>3359</v>
      </c>
      <c r="L4009" s="9">
        <v>44998</v>
      </c>
      <c r="M4009" s="13">
        <v>0.51037037037037036</v>
      </c>
      <c r="N4009" s="14">
        <v>204440003497017</v>
      </c>
      <c r="P4009" t="str">
        <f t="shared" si="73"/>
        <v/>
      </c>
    </row>
    <row r="4010" spans="1:16" ht="16" x14ac:dyDescent="0.2">
      <c r="A4010" s="8" t="s">
        <v>302</v>
      </c>
      <c r="B4010" s="7" t="s">
        <v>3487</v>
      </c>
      <c r="C4010" s="7" t="s">
        <v>2</v>
      </c>
      <c r="D4010" s="7" t="s">
        <v>3389</v>
      </c>
      <c r="E4010" s="7" t="str">
        <f>IF(OR(D4010="", D4010="___"),"", LEFT(D4010,FIND(" &gt;",D4010)-1))</f>
        <v>Success</v>
      </c>
      <c r="F4010" s="7" t="str">
        <f t="shared" ref="F4010:F4041" si="76">IF(OR(E4010="Success",E4010="Qualified Success"),"Current",IF(E4010="Failure",IF(RIGHT(D4010,6)="Future","Future",IF(RIGHT(D4010,10)="Irrelevant","Irrelevant","Current")),""))</f>
        <v>Current</v>
      </c>
      <c r="G4010" s="7" t="str">
        <f t="shared" ref="G4010:G4041" si="77">IF(OR(ISBLANK(D4010),D4010="Unclassifiable &gt;"),"",IF(ISNUMBER(SEARCH("Utterance",D4010)),"Utterance",IF(ISNUMBER(SEARCH("Response",D4010)),"Response",IF(ISNUMBER(SEARCH("Interaction",D4010)),"Interaction",IF(ISNUMBER(SEARCH("System",D4010)),"System","")))))</f>
        <v/>
      </c>
      <c r="H4010" s="7" t="str">
        <f>IF(G4010="Utterance", IF(ISNUMBER(SEARCH("Unrecognized",D4010)), "Unrecognized", IF(ISNUMBER(SEARCH("Mismatched",D4010)), "Mismatched", IF(ISNUMBER(SEARCH("False Positive",D4010)), "False Positive", "Irrelevant"))), "")</f>
        <v/>
      </c>
      <c r="J4010" s="7" t="s">
        <v>3428</v>
      </c>
      <c r="K4010" s="7" t="s">
        <v>3356</v>
      </c>
      <c r="L4010" s="9">
        <v>44998</v>
      </c>
      <c r="M4010" s="13">
        <v>0.52049768518518513</v>
      </c>
      <c r="N4010" s="14">
        <v>204440003541231</v>
      </c>
      <c r="O4010" s="7">
        <f>IF(LEN(TRIM($A4010))=0,0,LEN($A4010)-LEN(SUBSTITUTE($A4010," ",""))+1)</f>
        <v>3</v>
      </c>
      <c r="P4010">
        <f t="shared" si="73"/>
        <v>3411</v>
      </c>
    </row>
    <row r="4011" spans="1:16" ht="64" x14ac:dyDescent="0.2">
      <c r="A4011" s="8" t="s">
        <v>220</v>
      </c>
      <c r="C4011" s="7" t="s">
        <v>4</v>
      </c>
      <c r="F4011" s="7" t="str">
        <f t="shared" si="76"/>
        <v/>
      </c>
      <c r="G4011" s="7" t="str">
        <f t="shared" si="77"/>
        <v/>
      </c>
      <c r="K4011" s="7" t="s">
        <v>3356</v>
      </c>
      <c r="L4011" s="9">
        <v>44998</v>
      </c>
      <c r="M4011" s="13">
        <v>0.52049768518518513</v>
      </c>
      <c r="N4011" s="14">
        <v>204440003541231</v>
      </c>
      <c r="P4011" t="str">
        <f t="shared" si="73"/>
        <v/>
      </c>
    </row>
    <row r="4012" spans="1:16" ht="16" x14ac:dyDescent="0.2">
      <c r="A4012" s="8" t="s">
        <v>158</v>
      </c>
      <c r="C4012" s="7" t="s">
        <v>2</v>
      </c>
      <c r="D4012" s="7" t="s">
        <v>3389</v>
      </c>
      <c r="E4012" s="7" t="str">
        <f>IF(OR(D4012="", D4012="___"),"", LEFT(D4012,FIND(" &gt;",D4012)-1))</f>
        <v>Success</v>
      </c>
      <c r="F4012" s="7" t="str">
        <f t="shared" si="76"/>
        <v>Current</v>
      </c>
      <c r="G4012" s="7" t="str">
        <f t="shared" si="77"/>
        <v/>
      </c>
      <c r="H4012" s="7" t="str">
        <f>IF(G4012="Utterance", IF(ISNUMBER(SEARCH("Unrecognized",D4012)), "Unrecognized", IF(ISNUMBER(SEARCH("Mismatched",D4012)), "Mismatched", IF(ISNUMBER(SEARCH("False Positive",D4012)), "False Positive", "Irrelevant"))), "")</f>
        <v/>
      </c>
      <c r="J4012" s="7" t="s">
        <v>3744</v>
      </c>
      <c r="K4012" s="7" t="s">
        <v>3356</v>
      </c>
      <c r="L4012" s="9">
        <v>44998</v>
      </c>
      <c r="M4012" s="13">
        <v>0.52149305555555558</v>
      </c>
      <c r="N4012" s="14">
        <v>202000519370250</v>
      </c>
      <c r="O4012" s="7">
        <f>IF(LEN(TRIM($A4012))=0,0,LEN($A4012)-LEN(SUBSTITUTE($A4012," ",""))+1)</f>
        <v>4</v>
      </c>
      <c r="P4012">
        <f t="shared" si="73"/>
        <v>3411</v>
      </c>
    </row>
    <row r="4013" spans="1:16" ht="112" x14ac:dyDescent="0.2">
      <c r="A4013" s="8" t="s">
        <v>224</v>
      </c>
      <c r="C4013" s="7" t="s">
        <v>4</v>
      </c>
      <c r="F4013" s="7" t="str">
        <f t="shared" si="76"/>
        <v/>
      </c>
      <c r="G4013" s="7" t="str">
        <f t="shared" si="77"/>
        <v/>
      </c>
      <c r="K4013" s="7" t="s">
        <v>3356</v>
      </c>
      <c r="L4013" s="9">
        <v>44998</v>
      </c>
      <c r="M4013" s="13">
        <v>0.52149305555555558</v>
      </c>
      <c r="N4013" s="14">
        <v>202000519370250</v>
      </c>
      <c r="P4013" t="str">
        <f t="shared" si="73"/>
        <v/>
      </c>
    </row>
    <row r="4014" spans="1:16" ht="16" x14ac:dyDescent="0.2">
      <c r="A4014" s="8" t="s">
        <v>450</v>
      </c>
      <c r="C4014" s="7" t="s">
        <v>2</v>
      </c>
      <c r="D4014" s="7" t="s">
        <v>3389</v>
      </c>
      <c r="E4014" s="7" t="str">
        <f>IF(OR(D4014="", D4014="___"),"", LEFT(D4014,FIND(" &gt;",D4014)-1))</f>
        <v>Success</v>
      </c>
      <c r="F4014" s="7" t="str">
        <f t="shared" si="76"/>
        <v>Current</v>
      </c>
      <c r="G4014" s="7" t="str">
        <f t="shared" si="77"/>
        <v/>
      </c>
      <c r="H4014" s="7" t="str">
        <f>IF(G4014="Utterance", IF(ISNUMBER(SEARCH("Unrecognized",D4014)), "Unrecognized", IF(ISNUMBER(SEARCH("Mismatched",D4014)), "Mismatched", IF(ISNUMBER(SEARCH("False Positive",D4014)), "False Positive", "Irrelevant"))), "")</f>
        <v/>
      </c>
      <c r="J4014" s="7" t="s">
        <v>3741</v>
      </c>
      <c r="K4014" s="7" t="s">
        <v>3356</v>
      </c>
      <c r="L4014" s="9">
        <v>44998</v>
      </c>
      <c r="M4014" s="13">
        <v>0.5220717592592593</v>
      </c>
      <c r="N4014" s="14">
        <v>202000396870119</v>
      </c>
      <c r="O4014" s="7">
        <f>IF(LEN(TRIM($A4014))=0,0,LEN($A4014)-LEN(SUBSTITUTE($A4014," ",""))+1)</f>
        <v>2</v>
      </c>
      <c r="P4014">
        <f t="shared" si="73"/>
        <v>3411</v>
      </c>
    </row>
    <row r="4015" spans="1:16" ht="176" x14ac:dyDescent="0.2">
      <c r="A4015" s="8" t="s">
        <v>1328</v>
      </c>
      <c r="C4015" s="7" t="s">
        <v>4</v>
      </c>
      <c r="F4015" s="7" t="str">
        <f t="shared" si="76"/>
        <v/>
      </c>
      <c r="G4015" s="7" t="str">
        <f t="shared" si="77"/>
        <v/>
      </c>
      <c r="K4015" s="7" t="s">
        <v>3356</v>
      </c>
      <c r="L4015" s="9">
        <v>44998</v>
      </c>
      <c r="M4015" s="13">
        <v>0.52233796296296298</v>
      </c>
      <c r="N4015" s="14">
        <v>202000396870119</v>
      </c>
      <c r="P4015" t="str">
        <f t="shared" si="73"/>
        <v/>
      </c>
    </row>
    <row r="4016" spans="1:16" ht="16" x14ac:dyDescent="0.2">
      <c r="A4016" s="8" t="s">
        <v>302</v>
      </c>
      <c r="B4016" s="7" t="s">
        <v>3487</v>
      </c>
      <c r="C4016" s="7" t="s">
        <v>2</v>
      </c>
      <c r="D4016" s="7" t="s">
        <v>3389</v>
      </c>
      <c r="E4016" s="7" t="str">
        <f>IF(OR(D4016="", D4016="___"),"", LEFT(D4016,FIND(" &gt;",D4016)-1))</f>
        <v>Success</v>
      </c>
      <c r="F4016" s="7" t="str">
        <f t="shared" si="76"/>
        <v>Current</v>
      </c>
      <c r="G4016" s="7" t="str">
        <f t="shared" si="77"/>
        <v/>
      </c>
      <c r="H4016" s="7" t="str">
        <f>IF(G4016="Utterance", IF(ISNUMBER(SEARCH("Unrecognized",D4016)), "Unrecognized", IF(ISNUMBER(SEARCH("Mismatched",D4016)), "Mismatched", IF(ISNUMBER(SEARCH("False Positive",D4016)), "False Positive", "Irrelevant"))), "")</f>
        <v/>
      </c>
      <c r="J4016" s="7" t="s">
        <v>3428</v>
      </c>
      <c r="K4016" s="7" t="s">
        <v>3356</v>
      </c>
      <c r="L4016" s="9">
        <v>44998</v>
      </c>
      <c r="M4016" s="13">
        <v>0.52280092592592597</v>
      </c>
      <c r="N4016" s="14">
        <v>202000396870119</v>
      </c>
      <c r="O4016" s="7">
        <f>IF(LEN(TRIM($A4016))=0,0,LEN($A4016)-LEN(SUBSTITUTE($A4016," ",""))+1)</f>
        <v>3</v>
      </c>
      <c r="P4016">
        <f t="shared" si="73"/>
        <v>3411</v>
      </c>
    </row>
    <row r="4017" spans="1:16" ht="64" x14ac:dyDescent="0.2">
      <c r="A4017" s="8" t="s">
        <v>220</v>
      </c>
      <c r="C4017" s="7" t="s">
        <v>4</v>
      </c>
      <c r="F4017" s="7" t="str">
        <f t="shared" si="76"/>
        <v/>
      </c>
      <c r="G4017" s="7" t="str">
        <f t="shared" si="77"/>
        <v/>
      </c>
      <c r="K4017" s="7" t="s">
        <v>3356</v>
      </c>
      <c r="L4017" s="9">
        <v>44998</v>
      </c>
      <c r="M4017" s="13">
        <v>0.52280092592592597</v>
      </c>
      <c r="N4017" s="14">
        <v>202000396870119</v>
      </c>
      <c r="P4017" t="str">
        <f t="shared" si="73"/>
        <v/>
      </c>
    </row>
    <row r="4018" spans="1:16" ht="16" x14ac:dyDescent="0.2">
      <c r="A4018" s="8" t="s">
        <v>460</v>
      </c>
      <c r="C4018" s="7" t="s">
        <v>2</v>
      </c>
      <c r="D4018" s="7" t="s">
        <v>3400</v>
      </c>
      <c r="E4018" s="7" t="str">
        <f>IF(OR(D4018="", D4018="___"),"", LEFT(D4018,FIND(" &gt;",D4018)-1))</f>
        <v>Failure</v>
      </c>
      <c r="F4018" s="7" t="str">
        <f t="shared" si="76"/>
        <v>Current</v>
      </c>
      <c r="G4018" s="7" t="str">
        <f t="shared" si="77"/>
        <v>Interaction</v>
      </c>
      <c r="H4018" s="7" t="str">
        <f>IF(G4018="Utterance", IF(ISNUMBER(SEARCH("Unrecognized",D4018)), "Unrecognized", IF(ISNUMBER(SEARCH("Mismatched",D4018)), "Mismatched", IF(ISNUMBER(SEARCH("False Positive",D4018)), "False Positive", "Irrelevant"))), "")</f>
        <v/>
      </c>
      <c r="J4018" s="7" t="s">
        <v>3443</v>
      </c>
      <c r="K4018" s="7" t="s">
        <v>3356</v>
      </c>
      <c r="L4018" s="9">
        <v>44998</v>
      </c>
      <c r="M4018" s="13">
        <v>0.52410879629629636</v>
      </c>
      <c r="N4018" s="14">
        <v>204440003499138</v>
      </c>
      <c r="O4018" s="7">
        <f>IF(LEN(TRIM($A4018))=0,0,LEN($A4018)-LEN(SUBSTITUTE($A4018," ",""))+1)</f>
        <v>2</v>
      </c>
      <c r="P4018">
        <f t="shared" si="73"/>
        <v>412</v>
      </c>
    </row>
    <row r="4019" spans="1:16" ht="96" x14ac:dyDescent="0.2">
      <c r="A4019" s="8" t="s">
        <v>461</v>
      </c>
      <c r="C4019" s="7" t="s">
        <v>4</v>
      </c>
      <c r="F4019" s="7" t="str">
        <f t="shared" si="76"/>
        <v/>
      </c>
      <c r="G4019" s="7" t="str">
        <f t="shared" si="77"/>
        <v/>
      </c>
      <c r="K4019" s="7" t="s">
        <v>3356</v>
      </c>
      <c r="L4019" s="9">
        <v>44998</v>
      </c>
      <c r="M4019" s="13">
        <v>0.52410879629629636</v>
      </c>
      <c r="N4019" s="14">
        <v>204440003499138</v>
      </c>
      <c r="P4019" t="str">
        <f t="shared" si="73"/>
        <v/>
      </c>
    </row>
    <row r="4020" spans="1:16" ht="16" x14ac:dyDescent="0.2">
      <c r="A4020" s="8" t="s">
        <v>450</v>
      </c>
      <c r="C4020" s="7" t="s">
        <v>2</v>
      </c>
      <c r="D4020" s="7" t="s">
        <v>3389</v>
      </c>
      <c r="E4020" s="7" t="str">
        <f>IF(OR(D4020="", D4020="___"),"", LEFT(D4020,FIND(" &gt;",D4020)-1))</f>
        <v>Success</v>
      </c>
      <c r="F4020" s="7" t="str">
        <f t="shared" si="76"/>
        <v>Current</v>
      </c>
      <c r="G4020" s="7" t="str">
        <f t="shared" si="77"/>
        <v/>
      </c>
      <c r="H4020" s="7" t="str">
        <f>IF(G4020="Utterance", IF(ISNUMBER(SEARCH("Unrecognized",D4020)), "Unrecognized", IF(ISNUMBER(SEARCH("Mismatched",D4020)), "Mismatched", IF(ISNUMBER(SEARCH("False Positive",D4020)), "False Positive", "Irrelevant"))), "")</f>
        <v/>
      </c>
      <c r="J4020" s="7" t="s">
        <v>3741</v>
      </c>
      <c r="K4020" s="7" t="s">
        <v>3356</v>
      </c>
      <c r="L4020" s="9">
        <v>44998</v>
      </c>
      <c r="M4020" s="13">
        <v>0.52571759259259265</v>
      </c>
      <c r="N4020" s="14">
        <v>202000396870119</v>
      </c>
      <c r="O4020" s="7">
        <f>IF(LEN(TRIM($A4020))=0,0,LEN($A4020)-LEN(SUBSTITUTE($A4020," ",""))+1)</f>
        <v>2</v>
      </c>
      <c r="P4020">
        <f t="shared" si="73"/>
        <v>3411</v>
      </c>
    </row>
    <row r="4021" spans="1:16" ht="176" x14ac:dyDescent="0.2">
      <c r="A4021" s="8" t="s">
        <v>1328</v>
      </c>
      <c r="C4021" s="7" t="s">
        <v>4</v>
      </c>
      <c r="F4021" s="7" t="str">
        <f t="shared" si="76"/>
        <v/>
      </c>
      <c r="G4021" s="7" t="str">
        <f t="shared" si="77"/>
        <v/>
      </c>
      <c r="K4021" s="7" t="s">
        <v>3356</v>
      </c>
      <c r="L4021" s="9">
        <v>44998</v>
      </c>
      <c r="M4021" s="13">
        <v>0.52571759259259265</v>
      </c>
      <c r="N4021" s="14">
        <v>202000396870119</v>
      </c>
      <c r="P4021" t="str">
        <f t="shared" si="73"/>
        <v/>
      </c>
    </row>
    <row r="4022" spans="1:16" ht="16" x14ac:dyDescent="0.2">
      <c r="A4022" s="8" t="s">
        <v>645</v>
      </c>
      <c r="C4022" s="7" t="s">
        <v>2</v>
      </c>
      <c r="D4022" s="7" t="s">
        <v>3400</v>
      </c>
      <c r="E4022" s="7" t="str">
        <f>IF(OR(D4022="", D4022="___"),"", LEFT(D4022,FIND(" &gt;",D4022)-1))</f>
        <v>Failure</v>
      </c>
      <c r="F4022" s="7" t="str">
        <f t="shared" si="76"/>
        <v>Current</v>
      </c>
      <c r="G4022" s="7" t="str">
        <f t="shared" si="77"/>
        <v>Interaction</v>
      </c>
      <c r="H4022" s="7" t="str">
        <f>IF(G4022="Utterance", IF(ISNUMBER(SEARCH("Unrecognized",D4022)), "Unrecognized", IF(ISNUMBER(SEARCH("Mismatched",D4022)), "Mismatched", IF(ISNUMBER(SEARCH("False Positive",D4022)), "False Positive", "Irrelevant"))), "")</f>
        <v/>
      </c>
      <c r="J4022" s="7" t="s">
        <v>3434</v>
      </c>
      <c r="K4022" s="7" t="s">
        <v>3356</v>
      </c>
      <c r="L4022" s="9">
        <v>44998</v>
      </c>
      <c r="M4022" s="13">
        <v>0.52651620370370367</v>
      </c>
      <c r="N4022" s="14">
        <v>204440003499138</v>
      </c>
      <c r="O4022" s="7">
        <f>IF(LEN(TRIM($A4022))=0,0,LEN($A4022)-LEN(SUBSTITUTE($A4022," ",""))+1)</f>
        <v>2</v>
      </c>
      <c r="P4022">
        <f t="shared" si="73"/>
        <v>412</v>
      </c>
    </row>
    <row r="4023" spans="1:16" ht="128" x14ac:dyDescent="0.2">
      <c r="A4023" s="8" t="s">
        <v>384</v>
      </c>
      <c r="C4023" s="7" t="s">
        <v>4</v>
      </c>
      <c r="F4023" s="7" t="str">
        <f t="shared" si="76"/>
        <v/>
      </c>
      <c r="G4023" s="7" t="str">
        <f t="shared" si="77"/>
        <v/>
      </c>
      <c r="K4023" s="7" t="s">
        <v>3356</v>
      </c>
      <c r="L4023" s="9">
        <v>44998</v>
      </c>
      <c r="M4023" s="13">
        <v>0.52652777777777782</v>
      </c>
      <c r="N4023" s="14">
        <v>204440003499138</v>
      </c>
      <c r="P4023" t="str">
        <f t="shared" si="73"/>
        <v/>
      </c>
    </row>
    <row r="4024" spans="1:16" ht="16" x14ac:dyDescent="0.2">
      <c r="A4024" s="8" t="s">
        <v>646</v>
      </c>
      <c r="C4024" s="7" t="s">
        <v>2</v>
      </c>
      <c r="D4024" s="7" t="s">
        <v>3400</v>
      </c>
      <c r="E4024" s="7" t="str">
        <f>IF(OR(D4024="", D4024="___"),"", LEFT(D4024,FIND(" &gt;",D4024)-1))</f>
        <v>Failure</v>
      </c>
      <c r="F4024" s="7" t="str">
        <f t="shared" si="76"/>
        <v>Current</v>
      </c>
      <c r="G4024" s="7" t="str">
        <f t="shared" si="77"/>
        <v>Interaction</v>
      </c>
      <c r="H4024" s="7" t="str">
        <f>IF(G4024="Utterance", IF(ISNUMBER(SEARCH("Unrecognized",D4024)), "Unrecognized", IF(ISNUMBER(SEARCH("Mismatched",D4024)), "Mismatched", IF(ISNUMBER(SEARCH("False Positive",D4024)), "False Positive", "Irrelevant"))), "")</f>
        <v/>
      </c>
      <c r="J4024" s="7" t="s">
        <v>3443</v>
      </c>
      <c r="K4024" s="7" t="s">
        <v>3356</v>
      </c>
      <c r="L4024" s="9">
        <v>44998</v>
      </c>
      <c r="M4024" s="13">
        <v>0.52751157407407401</v>
      </c>
      <c r="N4024" s="14">
        <v>204440003499138</v>
      </c>
      <c r="O4024" s="7">
        <f>IF(LEN(TRIM($A4024))=0,0,LEN($A4024)-LEN(SUBSTITUTE($A4024," ",""))+1)</f>
        <v>3</v>
      </c>
      <c r="P4024">
        <f t="shared" si="73"/>
        <v>412</v>
      </c>
    </row>
    <row r="4025" spans="1:16" ht="112" x14ac:dyDescent="0.2">
      <c r="A4025" s="8" t="s">
        <v>298</v>
      </c>
      <c r="C4025" s="7" t="s">
        <v>4</v>
      </c>
      <c r="F4025" s="7" t="str">
        <f t="shared" si="76"/>
        <v/>
      </c>
      <c r="G4025" s="7" t="str">
        <f t="shared" si="77"/>
        <v/>
      </c>
      <c r="K4025" s="7" t="s">
        <v>3356</v>
      </c>
      <c r="L4025" s="9">
        <v>44998</v>
      </c>
      <c r="M4025" s="13">
        <v>0.52751157407407401</v>
      </c>
      <c r="N4025" s="14">
        <v>204440003499138</v>
      </c>
      <c r="P4025" t="str">
        <f t="shared" si="73"/>
        <v/>
      </c>
    </row>
    <row r="4026" spans="1:16" ht="16" x14ac:dyDescent="0.2">
      <c r="A4026" s="8" t="s">
        <v>370</v>
      </c>
      <c r="C4026" s="7" t="s">
        <v>2</v>
      </c>
      <c r="D4026" s="7" t="s">
        <v>3389</v>
      </c>
      <c r="E4026" s="7" t="str">
        <f>IF(OR(D4026="", D4026="___"),"", LEFT(D4026,FIND(" &gt;",D4026)-1))</f>
        <v>Success</v>
      </c>
      <c r="F4026" s="7" t="str">
        <f t="shared" si="76"/>
        <v>Current</v>
      </c>
      <c r="G4026" s="7" t="str">
        <f t="shared" si="77"/>
        <v/>
      </c>
      <c r="H4026" s="7" t="str">
        <f>IF(G4026="Utterance", IF(ISNUMBER(SEARCH("Unrecognized",D4026)), "Unrecognized", IF(ISNUMBER(SEARCH("Mismatched",D4026)), "Mismatched", IF(ISNUMBER(SEARCH("False Positive",D4026)), "False Positive", "Irrelevant"))), "")</f>
        <v/>
      </c>
      <c r="J4026" s="7" t="s">
        <v>3750</v>
      </c>
      <c r="K4026" s="7" t="s">
        <v>3356</v>
      </c>
      <c r="L4026" s="9">
        <v>44998</v>
      </c>
      <c r="M4026" s="13">
        <v>0.53004629629629629</v>
      </c>
      <c r="N4026" s="14">
        <v>204440003540791</v>
      </c>
      <c r="O4026" s="7">
        <f>IF(LEN(TRIM($A4026))=0,0,LEN($A4026)-LEN(SUBSTITUTE($A4026," ",""))+1)</f>
        <v>2</v>
      </c>
      <c r="P4026">
        <f t="shared" si="73"/>
        <v>3411</v>
      </c>
    </row>
    <row r="4027" spans="1:16" ht="240" x14ac:dyDescent="0.2">
      <c r="A4027" s="8" t="s">
        <v>1157</v>
      </c>
      <c r="C4027" s="7" t="s">
        <v>4</v>
      </c>
      <c r="F4027" s="7" t="str">
        <f t="shared" si="76"/>
        <v/>
      </c>
      <c r="G4027" s="7" t="str">
        <f t="shared" si="77"/>
        <v/>
      </c>
      <c r="K4027" s="7" t="s">
        <v>3356</v>
      </c>
      <c r="L4027" s="9">
        <v>44998</v>
      </c>
      <c r="M4027" s="13">
        <v>0.53008101851851852</v>
      </c>
      <c r="N4027" s="14">
        <v>204440003540791</v>
      </c>
      <c r="P4027" t="str">
        <f t="shared" si="73"/>
        <v/>
      </c>
    </row>
    <row r="4028" spans="1:16" ht="16" x14ac:dyDescent="0.2">
      <c r="A4028" s="8" t="s">
        <v>370</v>
      </c>
      <c r="C4028" s="7" t="s">
        <v>2</v>
      </c>
      <c r="D4028" s="7" t="s">
        <v>3389</v>
      </c>
      <c r="E4028" s="7" t="str">
        <f>IF(OR(D4028="", D4028="___"),"", LEFT(D4028,FIND(" &gt;",D4028)-1))</f>
        <v>Success</v>
      </c>
      <c r="F4028" s="7" t="str">
        <f t="shared" si="76"/>
        <v>Current</v>
      </c>
      <c r="G4028" s="7" t="str">
        <f t="shared" si="77"/>
        <v/>
      </c>
      <c r="H4028" s="7" t="str">
        <f>IF(G4028="Utterance", IF(ISNUMBER(SEARCH("Unrecognized",D4028)), "Unrecognized", IF(ISNUMBER(SEARCH("Mismatched",D4028)), "Mismatched", IF(ISNUMBER(SEARCH("False Positive",D4028)), "False Positive", "Irrelevant"))), "")</f>
        <v/>
      </c>
      <c r="J4028" s="7" t="s">
        <v>3750</v>
      </c>
      <c r="K4028" s="7" t="s">
        <v>3356</v>
      </c>
      <c r="L4028" s="9">
        <v>44998</v>
      </c>
      <c r="M4028" s="13">
        <v>0.53009259259259256</v>
      </c>
      <c r="N4028" s="14">
        <v>202000430329299</v>
      </c>
      <c r="O4028" s="7">
        <f>IF(LEN(TRIM($A4028))=0,0,LEN($A4028)-LEN(SUBSTITUTE($A4028," ",""))+1)</f>
        <v>2</v>
      </c>
      <c r="P4028">
        <f t="shared" si="73"/>
        <v>3411</v>
      </c>
    </row>
    <row r="4029" spans="1:16" ht="240" x14ac:dyDescent="0.2">
      <c r="A4029" s="8" t="s">
        <v>1346</v>
      </c>
      <c r="C4029" s="7" t="s">
        <v>4</v>
      </c>
      <c r="F4029" s="7" t="str">
        <f t="shared" si="76"/>
        <v/>
      </c>
      <c r="G4029" s="7" t="str">
        <f t="shared" si="77"/>
        <v/>
      </c>
      <c r="K4029" s="7" t="s">
        <v>3356</v>
      </c>
      <c r="L4029" s="9">
        <v>44998</v>
      </c>
      <c r="M4029" s="13">
        <v>0.53010416666666671</v>
      </c>
      <c r="N4029" s="14">
        <v>202000430329299</v>
      </c>
      <c r="P4029" t="str">
        <f t="shared" si="73"/>
        <v/>
      </c>
    </row>
    <row r="4030" spans="1:16" ht="16" x14ac:dyDescent="0.2">
      <c r="A4030" s="8" t="s">
        <v>1330</v>
      </c>
      <c r="C4030" s="7" t="s">
        <v>2</v>
      </c>
      <c r="D4030" s="7" t="s">
        <v>3389</v>
      </c>
      <c r="E4030" s="7" t="str">
        <f>IF(OR(D4030="", D4030="___"),"", LEFT(D4030,FIND(" &gt;",D4030)-1))</f>
        <v>Success</v>
      </c>
      <c r="F4030" s="7" t="str">
        <f t="shared" si="76"/>
        <v>Current</v>
      </c>
      <c r="G4030" s="7" t="str">
        <f t="shared" si="77"/>
        <v/>
      </c>
      <c r="H4030" s="7" t="str">
        <f>IF(G4030="Utterance", IF(ISNUMBER(SEARCH("Unrecognized",D4030)), "Unrecognized", IF(ISNUMBER(SEARCH("Mismatched",D4030)), "Mismatched", IF(ISNUMBER(SEARCH("False Positive",D4030)), "False Positive", "Irrelevant"))), "")</f>
        <v/>
      </c>
      <c r="J4030" s="7" t="s">
        <v>3741</v>
      </c>
      <c r="K4030" s="7" t="s">
        <v>3356</v>
      </c>
      <c r="L4030" s="9">
        <v>44998</v>
      </c>
      <c r="M4030" s="13">
        <v>0.53040509259259261</v>
      </c>
      <c r="N4030" s="14">
        <v>202000396870119</v>
      </c>
      <c r="O4030" s="7">
        <f>IF(LEN(TRIM($A4030))=0,0,LEN($A4030)-LEN(SUBSTITUTE($A4030," ",""))+1)</f>
        <v>7</v>
      </c>
      <c r="P4030">
        <f t="shared" si="73"/>
        <v>3411</v>
      </c>
    </row>
    <row r="4031" spans="1:16" ht="176" x14ac:dyDescent="0.2">
      <c r="A4031" s="8" t="s">
        <v>1328</v>
      </c>
      <c r="C4031" s="7" t="s">
        <v>4</v>
      </c>
      <c r="F4031" s="7" t="str">
        <f t="shared" si="76"/>
        <v/>
      </c>
      <c r="G4031" s="7" t="str">
        <f t="shared" si="77"/>
        <v/>
      </c>
      <c r="K4031" s="7" t="s">
        <v>3356</v>
      </c>
      <c r="L4031" s="9">
        <v>44998</v>
      </c>
      <c r="M4031" s="13">
        <v>0.53040509259259261</v>
      </c>
      <c r="N4031" s="14">
        <v>202000396870119</v>
      </c>
      <c r="P4031" t="str">
        <f t="shared" si="73"/>
        <v/>
      </c>
    </row>
    <row r="4032" spans="1:16" ht="48" x14ac:dyDescent="0.2">
      <c r="A4032" s="8" t="s">
        <v>1329</v>
      </c>
      <c r="C4032" s="7" t="s">
        <v>2</v>
      </c>
      <c r="D4032" s="7" t="s">
        <v>3389</v>
      </c>
      <c r="E4032" s="7" t="str">
        <f>IF(OR(D4032="", D4032="___"),"", LEFT(D4032,FIND(" &gt;",D4032)-1))</f>
        <v>Success</v>
      </c>
      <c r="F4032" s="7" t="str">
        <f t="shared" si="76"/>
        <v>Current</v>
      </c>
      <c r="G4032" s="7" t="str">
        <f t="shared" si="77"/>
        <v/>
      </c>
      <c r="H4032" s="7" t="str">
        <f>IF(G4032="Utterance", IF(ISNUMBER(SEARCH("Unrecognized",D4032)), "Unrecognized", IF(ISNUMBER(SEARCH("Mismatched",D4032)), "Mismatched", IF(ISNUMBER(SEARCH("False Positive",D4032)), "False Positive", "Irrelevant"))), "")</f>
        <v/>
      </c>
      <c r="J4032" s="7" t="s">
        <v>3741</v>
      </c>
      <c r="K4032" s="7" t="s">
        <v>3356</v>
      </c>
      <c r="L4032" s="9">
        <v>44998</v>
      </c>
      <c r="M4032" s="13">
        <v>0.53082175925925923</v>
      </c>
      <c r="N4032" s="14">
        <v>202000396870119</v>
      </c>
      <c r="O4032" s="7">
        <f>IF(LEN(TRIM($A4032))=0,0,LEN($A4032)-LEN(SUBSTITUTE($A4032," ",""))+1)</f>
        <v>13</v>
      </c>
      <c r="P4032">
        <f t="shared" si="73"/>
        <v>3411</v>
      </c>
    </row>
    <row r="4033" spans="1:16" ht="176" x14ac:dyDescent="0.2">
      <c r="A4033" s="8" t="s">
        <v>1328</v>
      </c>
      <c r="C4033" s="7" t="s">
        <v>4</v>
      </c>
      <c r="F4033" s="7" t="str">
        <f t="shared" si="76"/>
        <v/>
      </c>
      <c r="G4033" s="7" t="str">
        <f t="shared" si="77"/>
        <v/>
      </c>
      <c r="K4033" s="7" t="s">
        <v>3356</v>
      </c>
      <c r="L4033" s="9">
        <v>44998</v>
      </c>
      <c r="M4033" s="13">
        <v>0.53082175925925923</v>
      </c>
      <c r="N4033" s="14">
        <v>202000396870119</v>
      </c>
      <c r="P4033" t="str">
        <f t="shared" si="73"/>
        <v/>
      </c>
    </row>
    <row r="4034" spans="1:16" ht="16" x14ac:dyDescent="0.2">
      <c r="A4034" s="8" t="s">
        <v>160</v>
      </c>
      <c r="C4034" s="7" t="s">
        <v>2</v>
      </c>
      <c r="D4034" s="7" t="s">
        <v>3389</v>
      </c>
      <c r="E4034" s="7" t="str">
        <f>IF(OR(D4034="", D4034="___"),"", LEFT(D4034,FIND(" &gt;",D4034)-1))</f>
        <v>Success</v>
      </c>
      <c r="F4034" s="7" t="str">
        <f t="shared" si="76"/>
        <v>Current</v>
      </c>
      <c r="G4034" s="7" t="str">
        <f t="shared" si="77"/>
        <v/>
      </c>
      <c r="H4034" s="7" t="str">
        <f>IF(G4034="Utterance", IF(ISNUMBER(SEARCH("Unrecognized",D4034)), "Unrecognized", IF(ISNUMBER(SEARCH("Mismatched",D4034)), "Mismatched", IF(ISNUMBER(SEARCH("False Positive",D4034)), "False Positive", "Irrelevant"))), "")</f>
        <v/>
      </c>
      <c r="J4034" s="7" t="s">
        <v>3744</v>
      </c>
      <c r="K4034" s="7" t="s">
        <v>3356</v>
      </c>
      <c r="L4034" s="9">
        <v>44998</v>
      </c>
      <c r="M4034" s="13">
        <v>0.5334606481481482</v>
      </c>
      <c r="N4034" s="14">
        <v>202000396870119</v>
      </c>
      <c r="O4034" s="7">
        <f>IF(LEN(TRIM($A4034))=0,0,LEN($A4034)-LEN(SUBSTITUTE($A4034," ",""))+1)</f>
        <v>2</v>
      </c>
      <c r="P4034">
        <f t="shared" si="73"/>
        <v>3411</v>
      </c>
    </row>
    <row r="4035" spans="1:16" ht="112" x14ac:dyDescent="0.2">
      <c r="A4035" s="8" t="s">
        <v>224</v>
      </c>
      <c r="C4035" s="7" t="s">
        <v>4</v>
      </c>
      <c r="F4035" s="7" t="str">
        <f t="shared" si="76"/>
        <v/>
      </c>
      <c r="G4035" s="7" t="str">
        <f t="shared" si="77"/>
        <v/>
      </c>
      <c r="K4035" s="7" t="s">
        <v>3356</v>
      </c>
      <c r="L4035" s="9">
        <v>44998</v>
      </c>
      <c r="M4035" s="13">
        <v>0.5334606481481482</v>
      </c>
      <c r="N4035" s="14">
        <v>202000396870119</v>
      </c>
      <c r="P4035" t="str">
        <f t="shared" ref="P4035:P4098" si="78">IF(D4035="", "", COUNTIF($D$1:$D$12000, D4035))</f>
        <v/>
      </c>
    </row>
    <row r="4036" spans="1:16" ht="16" x14ac:dyDescent="0.2">
      <c r="A4036" s="8" t="s">
        <v>158</v>
      </c>
      <c r="C4036" s="7" t="s">
        <v>2</v>
      </c>
      <c r="D4036" s="7" t="s">
        <v>3389</v>
      </c>
      <c r="E4036" s="7" t="str">
        <f>IF(OR(D4036="", D4036="___"),"", LEFT(D4036,FIND(" &gt;",D4036)-1))</f>
        <v>Success</v>
      </c>
      <c r="F4036" s="7" t="str">
        <f t="shared" si="76"/>
        <v>Current</v>
      </c>
      <c r="G4036" s="7" t="str">
        <f t="shared" si="77"/>
        <v/>
      </c>
      <c r="H4036" s="7" t="str">
        <f>IF(G4036="Utterance", IF(ISNUMBER(SEARCH("Unrecognized",D4036)), "Unrecognized", IF(ISNUMBER(SEARCH("Mismatched",D4036)), "Mismatched", IF(ISNUMBER(SEARCH("False Positive",D4036)), "False Positive", "Irrelevant"))), "")</f>
        <v/>
      </c>
      <c r="J4036" s="7" t="s">
        <v>3744</v>
      </c>
      <c r="K4036" s="7" t="s">
        <v>3356</v>
      </c>
      <c r="L4036" s="9">
        <v>44998</v>
      </c>
      <c r="M4036" s="13">
        <v>0.53395833333333331</v>
      </c>
      <c r="N4036" s="14">
        <v>204440003540397</v>
      </c>
      <c r="O4036" s="7">
        <f>IF(LEN(TRIM($A4036))=0,0,LEN($A4036)-LEN(SUBSTITUTE($A4036," ",""))+1)</f>
        <v>4</v>
      </c>
      <c r="P4036">
        <f t="shared" si="78"/>
        <v>3411</v>
      </c>
    </row>
    <row r="4037" spans="1:16" ht="112" x14ac:dyDescent="0.2">
      <c r="A4037" s="8" t="s">
        <v>224</v>
      </c>
      <c r="C4037" s="7" t="s">
        <v>4</v>
      </c>
      <c r="F4037" s="7" t="str">
        <f t="shared" si="76"/>
        <v/>
      </c>
      <c r="G4037" s="7" t="str">
        <f t="shared" si="77"/>
        <v/>
      </c>
      <c r="K4037" s="7" t="s">
        <v>3356</v>
      </c>
      <c r="L4037" s="9">
        <v>44998</v>
      </c>
      <c r="M4037" s="13">
        <v>0.53395833333333331</v>
      </c>
      <c r="N4037" s="14">
        <v>204440003540397</v>
      </c>
      <c r="P4037" t="str">
        <f t="shared" si="78"/>
        <v/>
      </c>
    </row>
    <row r="4038" spans="1:16" ht="16" x14ac:dyDescent="0.2">
      <c r="A4038" s="8" t="s">
        <v>380</v>
      </c>
      <c r="C4038" s="7" t="s">
        <v>2</v>
      </c>
      <c r="D4038" s="7" t="s">
        <v>3389</v>
      </c>
      <c r="E4038" s="7" t="str">
        <f>IF(OR(D4038="", D4038="___"),"", LEFT(D4038,FIND(" &gt;",D4038)-1))</f>
        <v>Success</v>
      </c>
      <c r="F4038" s="7" t="str">
        <f t="shared" si="76"/>
        <v>Current</v>
      </c>
      <c r="G4038" s="7" t="str">
        <f t="shared" si="77"/>
        <v/>
      </c>
      <c r="H4038" s="7" t="str">
        <f>IF(G4038="Utterance", IF(ISNUMBER(SEARCH("Unrecognized",D4038)), "Unrecognized", IF(ISNUMBER(SEARCH("Mismatched",D4038)), "Mismatched", IF(ISNUMBER(SEARCH("False Positive",D4038)), "False Positive", "Irrelevant"))), "")</f>
        <v/>
      </c>
      <c r="J4038" s="7" t="s">
        <v>3756</v>
      </c>
      <c r="K4038" s="7" t="s">
        <v>3356</v>
      </c>
      <c r="L4038" s="9">
        <v>44998</v>
      </c>
      <c r="M4038" s="13">
        <v>0.54062500000000002</v>
      </c>
      <c r="N4038" s="14">
        <v>204440003506394</v>
      </c>
      <c r="O4038" s="7">
        <f>IF(LEN(TRIM($A4038))=0,0,LEN($A4038)-LEN(SUBSTITUTE($A4038," ",""))+1)</f>
        <v>4</v>
      </c>
      <c r="P4038">
        <f t="shared" si="78"/>
        <v>3411</v>
      </c>
    </row>
    <row r="4039" spans="1:16" ht="144" x14ac:dyDescent="0.2">
      <c r="A4039" s="8" t="s">
        <v>842</v>
      </c>
      <c r="C4039" s="7" t="s">
        <v>4</v>
      </c>
      <c r="F4039" s="7" t="str">
        <f t="shared" si="76"/>
        <v/>
      </c>
      <c r="G4039" s="7" t="str">
        <f t="shared" si="77"/>
        <v/>
      </c>
      <c r="K4039" s="7" t="s">
        <v>3356</v>
      </c>
      <c r="L4039" s="9">
        <v>44998</v>
      </c>
      <c r="M4039" s="13">
        <v>0.5406481481481481</v>
      </c>
      <c r="N4039" s="14">
        <v>204440003506394</v>
      </c>
      <c r="P4039" t="str">
        <f t="shared" si="78"/>
        <v/>
      </c>
    </row>
    <row r="4040" spans="1:16" ht="16" x14ac:dyDescent="0.2">
      <c r="A4040" s="8" t="s">
        <v>755</v>
      </c>
      <c r="C4040" s="7" t="s">
        <v>2</v>
      </c>
      <c r="D4040" s="7" t="s">
        <v>3389</v>
      </c>
      <c r="E4040" s="7" t="str">
        <f>IF(OR(D4040="", D4040="___"),"", LEFT(D4040,FIND(" &gt;",D4040)-1))</f>
        <v>Success</v>
      </c>
      <c r="F4040" s="7" t="str">
        <f t="shared" si="76"/>
        <v>Current</v>
      </c>
      <c r="G4040" s="7" t="str">
        <f t="shared" si="77"/>
        <v/>
      </c>
      <c r="H4040" s="7" t="str">
        <f>IF(G4040="Utterance", IF(ISNUMBER(SEARCH("Unrecognized",D4040)), "Unrecognized", IF(ISNUMBER(SEARCH("Mismatched",D4040)), "Mismatched", IF(ISNUMBER(SEARCH("False Positive",D4040)), "False Positive", "Irrelevant"))), "")</f>
        <v/>
      </c>
      <c r="J4040" s="7" t="s">
        <v>3743</v>
      </c>
      <c r="K4040" s="7" t="s">
        <v>3356</v>
      </c>
      <c r="L4040" s="9">
        <v>44998</v>
      </c>
      <c r="M4040" s="13">
        <v>0.54626157407407405</v>
      </c>
      <c r="N4040" s="14">
        <v>202000159005506</v>
      </c>
      <c r="O4040" s="7">
        <f>IF(LEN(TRIM($A4040))=0,0,LEN($A4040)-LEN(SUBSTITUTE($A4040," ",""))+1)</f>
        <v>1</v>
      </c>
      <c r="P4040">
        <f t="shared" si="78"/>
        <v>3411</v>
      </c>
    </row>
    <row r="4041" spans="1:16" ht="272" x14ac:dyDescent="0.2">
      <c r="A4041" s="8" t="s">
        <v>1241</v>
      </c>
      <c r="C4041" s="7" t="s">
        <v>4</v>
      </c>
      <c r="F4041" s="7" t="str">
        <f t="shared" si="76"/>
        <v/>
      </c>
      <c r="G4041" s="7" t="str">
        <f t="shared" si="77"/>
        <v/>
      </c>
      <c r="K4041" s="7" t="s">
        <v>3356</v>
      </c>
      <c r="L4041" s="9">
        <v>44998</v>
      </c>
      <c r="M4041" s="13">
        <v>0.54629629629629628</v>
      </c>
      <c r="N4041" s="14">
        <v>202000159005506</v>
      </c>
      <c r="P4041" t="str">
        <f t="shared" si="78"/>
        <v/>
      </c>
    </row>
    <row r="4042" spans="1:16" ht="16" x14ac:dyDescent="0.2">
      <c r="A4042" s="8" t="s">
        <v>160</v>
      </c>
      <c r="C4042" s="7" t="s">
        <v>2</v>
      </c>
      <c r="D4042" s="7" t="s">
        <v>3389</v>
      </c>
      <c r="E4042" s="7" t="str">
        <f>IF(OR(D4042="", D4042="___"),"", LEFT(D4042,FIND(" &gt;",D4042)-1))</f>
        <v>Success</v>
      </c>
      <c r="F4042" s="7" t="str">
        <f t="shared" ref="F4042:F4073" si="79">IF(OR(E4042="Success",E4042="Qualified Success"),"Current",IF(E4042="Failure",IF(RIGHT(D4042,6)="Future","Future",IF(RIGHT(D4042,10)="Irrelevant","Irrelevant","Current")),""))</f>
        <v>Current</v>
      </c>
      <c r="G4042" s="7" t="str">
        <f t="shared" ref="G4042:G4073" si="80">IF(OR(ISBLANK(D4042),D4042="Unclassifiable &gt;"),"",IF(ISNUMBER(SEARCH("Utterance",D4042)),"Utterance",IF(ISNUMBER(SEARCH("Response",D4042)),"Response",IF(ISNUMBER(SEARCH("Interaction",D4042)),"Interaction",IF(ISNUMBER(SEARCH("System",D4042)),"System","")))))</f>
        <v/>
      </c>
      <c r="H4042" s="7" t="str">
        <f>IF(G4042="Utterance", IF(ISNUMBER(SEARCH("Unrecognized",D4042)), "Unrecognized", IF(ISNUMBER(SEARCH("Mismatched",D4042)), "Mismatched", IF(ISNUMBER(SEARCH("False Positive",D4042)), "False Positive", "Irrelevant"))), "")</f>
        <v/>
      </c>
      <c r="J4042" s="7" t="s">
        <v>3744</v>
      </c>
      <c r="K4042" s="7" t="s">
        <v>3356</v>
      </c>
      <c r="L4042" s="9">
        <v>44998</v>
      </c>
      <c r="M4042" s="13">
        <v>0.54646990740740742</v>
      </c>
      <c r="N4042" s="14">
        <v>202000396870119</v>
      </c>
      <c r="O4042" s="7">
        <f>IF(LEN(TRIM($A4042))=0,0,LEN($A4042)-LEN(SUBSTITUTE($A4042," ",""))+1)</f>
        <v>2</v>
      </c>
      <c r="P4042">
        <f t="shared" si="78"/>
        <v>3411</v>
      </c>
    </row>
    <row r="4043" spans="1:16" ht="112" x14ac:dyDescent="0.2">
      <c r="A4043" s="8" t="s">
        <v>224</v>
      </c>
      <c r="C4043" s="7" t="s">
        <v>4</v>
      </c>
      <c r="F4043" s="7" t="str">
        <f t="shared" si="79"/>
        <v/>
      </c>
      <c r="G4043" s="7" t="str">
        <f t="shared" si="80"/>
        <v/>
      </c>
      <c r="K4043" s="7" t="s">
        <v>3356</v>
      </c>
      <c r="L4043" s="9">
        <v>44998</v>
      </c>
      <c r="M4043" s="13">
        <v>0.54646990740740742</v>
      </c>
      <c r="N4043" s="14">
        <v>202000396870119</v>
      </c>
      <c r="P4043" t="str">
        <f t="shared" si="78"/>
        <v/>
      </c>
    </row>
    <row r="4044" spans="1:16" ht="16" x14ac:dyDescent="0.2">
      <c r="A4044" s="8" t="s">
        <v>1242</v>
      </c>
      <c r="C4044" s="7" t="s">
        <v>2</v>
      </c>
      <c r="D4044" s="7" t="s">
        <v>3405</v>
      </c>
      <c r="E4044" s="7" t="str">
        <f>IF(OR(D4044="", D4044="___"),"", LEFT(D4044,FIND(" &gt;",D4044)-1))</f>
        <v>Failure</v>
      </c>
      <c r="F4044" s="7" t="str">
        <f t="shared" si="79"/>
        <v>Current</v>
      </c>
      <c r="G4044" s="7" t="str">
        <f t="shared" si="80"/>
        <v>System</v>
      </c>
      <c r="H4044" s="7" t="str">
        <f>IF(G4044="Utterance", IF(ISNUMBER(SEARCH("Unrecognized",D4044)), "Unrecognized", IF(ISNUMBER(SEARCH("Mismatched",D4044)), "Mismatched", IF(ISNUMBER(SEARCH("False Positive",D4044)), "False Positive", "Irrelevant"))), "")</f>
        <v/>
      </c>
      <c r="I4044" s="7" t="s">
        <v>152</v>
      </c>
      <c r="J4044" s="7" t="s">
        <v>3741</v>
      </c>
      <c r="K4044" s="7" t="s">
        <v>3356</v>
      </c>
      <c r="L4044" s="9">
        <v>44998</v>
      </c>
      <c r="M4044" s="13">
        <v>0.54655092592592591</v>
      </c>
      <c r="N4044" s="14">
        <v>202000159005506</v>
      </c>
      <c r="O4044" s="7">
        <f>IF(LEN(TRIM($A4044))=0,0,LEN($A4044)-LEN(SUBSTITUTE($A4044," ",""))+1)</f>
        <v>2</v>
      </c>
      <c r="P4044">
        <f t="shared" si="78"/>
        <v>168</v>
      </c>
    </row>
    <row r="4045" spans="1:16" ht="16" x14ac:dyDescent="0.2">
      <c r="A4045" s="8" t="s">
        <v>152</v>
      </c>
      <c r="C4045" s="7" t="s">
        <v>4</v>
      </c>
      <c r="F4045" s="7" t="str">
        <f t="shared" si="79"/>
        <v/>
      </c>
      <c r="G4045" s="7" t="str">
        <f t="shared" si="80"/>
        <v/>
      </c>
      <c r="K4045" s="7" t="s">
        <v>3356</v>
      </c>
      <c r="L4045" s="9">
        <v>44998</v>
      </c>
      <c r="M4045" s="13">
        <v>0.54655092592592591</v>
      </c>
      <c r="N4045" s="14">
        <v>202000159005506</v>
      </c>
      <c r="P4045" t="str">
        <f t="shared" si="78"/>
        <v/>
      </c>
    </row>
    <row r="4046" spans="1:16" ht="16" x14ac:dyDescent="0.2">
      <c r="A4046" s="8" t="s">
        <v>1242</v>
      </c>
      <c r="C4046" s="7" t="s">
        <v>2</v>
      </c>
      <c r="D4046" s="7" t="s">
        <v>3391</v>
      </c>
      <c r="E4046" s="7" t="str">
        <f>IF(OR(D4046="", D4046="___"),"", LEFT(D4046,FIND(" &gt;",D4046)-1))</f>
        <v>Failure</v>
      </c>
      <c r="F4046" s="7" t="str">
        <f t="shared" si="79"/>
        <v>Current</v>
      </c>
      <c r="G4046" s="7" t="str">
        <f t="shared" si="80"/>
        <v>Utterance</v>
      </c>
      <c r="H4046" s="7" t="str">
        <f>IF(G4046="Utterance", IF(ISNUMBER(SEARCH("Unrecognized",D4046)), "Unrecognized", IF(ISNUMBER(SEARCH("Mismatched",D4046)), "Mismatched", IF(ISNUMBER(SEARCH("False Positive",D4046)), "False Positive", "Irrelevant"))), "")</f>
        <v>Mismatched</v>
      </c>
      <c r="J4046" s="7" t="s">
        <v>3741</v>
      </c>
      <c r="K4046" s="7" t="s">
        <v>3356</v>
      </c>
      <c r="L4046" s="9">
        <v>44998</v>
      </c>
      <c r="M4046" s="13">
        <v>0.54656249999999995</v>
      </c>
      <c r="N4046" s="14">
        <v>202000159005506</v>
      </c>
      <c r="O4046" s="7">
        <f>IF(LEN(TRIM($A4046))=0,0,LEN($A4046)-LEN(SUBSTITUTE($A4046," ",""))+1)</f>
        <v>2</v>
      </c>
      <c r="P4046">
        <f t="shared" si="78"/>
        <v>705</v>
      </c>
    </row>
    <row r="4047" spans="1:16" ht="64" x14ac:dyDescent="0.2">
      <c r="A4047" s="8" t="s">
        <v>1243</v>
      </c>
      <c r="C4047" s="7" t="s">
        <v>4</v>
      </c>
      <c r="F4047" s="7" t="str">
        <f t="shared" si="79"/>
        <v/>
      </c>
      <c r="G4047" s="7" t="str">
        <f t="shared" si="80"/>
        <v/>
      </c>
      <c r="K4047" s="7" t="s">
        <v>3356</v>
      </c>
      <c r="L4047" s="9">
        <v>44998</v>
      </c>
      <c r="M4047" s="13">
        <v>0.54656249999999995</v>
      </c>
      <c r="N4047" s="14">
        <v>202000159005506</v>
      </c>
      <c r="P4047" t="str">
        <f t="shared" si="78"/>
        <v/>
      </c>
    </row>
    <row r="4048" spans="1:16" ht="16" x14ac:dyDescent="0.2">
      <c r="A4048" s="8" t="s">
        <v>223</v>
      </c>
      <c r="B4048" s="7" t="s">
        <v>3487</v>
      </c>
      <c r="C4048" s="7" t="s">
        <v>2</v>
      </c>
      <c r="D4048" s="7" t="s">
        <v>3389</v>
      </c>
      <c r="E4048" s="7" t="str">
        <f>IF(OR(D4048="", D4048="___"),"", LEFT(D4048,FIND(" &gt;",D4048)-1))</f>
        <v>Success</v>
      </c>
      <c r="F4048" s="7" t="str">
        <f t="shared" si="79"/>
        <v>Current</v>
      </c>
      <c r="G4048" s="7" t="str">
        <f t="shared" si="80"/>
        <v/>
      </c>
      <c r="H4048" s="7" t="str">
        <f>IF(G4048="Utterance", IF(ISNUMBER(SEARCH("Unrecognized",D4048)), "Unrecognized", IF(ISNUMBER(SEARCH("Mismatched",D4048)), "Mismatched", IF(ISNUMBER(SEARCH("False Positive",D4048)), "False Positive", "Irrelevant"))), "")</f>
        <v/>
      </c>
      <c r="J4048" s="7" t="s">
        <v>3744</v>
      </c>
      <c r="K4048" s="7" t="s">
        <v>3356</v>
      </c>
      <c r="L4048" s="9">
        <v>44998</v>
      </c>
      <c r="M4048" s="13">
        <v>0.54670138888888886</v>
      </c>
      <c r="N4048" s="14">
        <v>204440003507905</v>
      </c>
      <c r="O4048" s="7">
        <f>IF(LEN(TRIM($A4048))=0,0,LEN($A4048)-LEN(SUBSTITUTE($A4048," ",""))+1)</f>
        <v>3</v>
      </c>
      <c r="P4048">
        <f t="shared" si="78"/>
        <v>3411</v>
      </c>
    </row>
    <row r="4049" spans="1:16" ht="112" x14ac:dyDescent="0.2">
      <c r="A4049" s="8" t="s">
        <v>224</v>
      </c>
      <c r="C4049" s="7" t="s">
        <v>4</v>
      </c>
      <c r="F4049" s="7" t="str">
        <f t="shared" si="79"/>
        <v/>
      </c>
      <c r="G4049" s="7" t="str">
        <f t="shared" si="80"/>
        <v/>
      </c>
      <c r="K4049" s="7" t="s">
        <v>3356</v>
      </c>
      <c r="L4049" s="9">
        <v>44998</v>
      </c>
      <c r="M4049" s="13">
        <v>0.54670138888888886</v>
      </c>
      <c r="N4049" s="14">
        <v>204440003507905</v>
      </c>
      <c r="P4049" t="str">
        <f t="shared" si="78"/>
        <v/>
      </c>
    </row>
    <row r="4050" spans="1:16" ht="16" x14ac:dyDescent="0.2">
      <c r="A4050" s="8" t="s">
        <v>755</v>
      </c>
      <c r="C4050" s="7" t="s">
        <v>2</v>
      </c>
      <c r="D4050" s="7" t="s">
        <v>3389</v>
      </c>
      <c r="E4050" s="7" t="str">
        <f>IF(OR(D4050="", D4050="___"),"", LEFT(D4050,FIND(" &gt;",D4050)-1))</f>
        <v>Success</v>
      </c>
      <c r="F4050" s="7" t="str">
        <f t="shared" si="79"/>
        <v>Current</v>
      </c>
      <c r="G4050" s="7" t="str">
        <f t="shared" si="80"/>
        <v/>
      </c>
      <c r="H4050" s="7" t="str">
        <f>IF(G4050="Utterance", IF(ISNUMBER(SEARCH("Unrecognized",D4050)), "Unrecognized", IF(ISNUMBER(SEARCH("Mismatched",D4050)), "Mismatched", IF(ISNUMBER(SEARCH("False Positive",D4050)), "False Positive", "Irrelevant"))), "")</f>
        <v/>
      </c>
      <c r="J4050" s="7" t="s">
        <v>3743</v>
      </c>
      <c r="K4050" s="7" t="s">
        <v>3356</v>
      </c>
      <c r="L4050" s="9">
        <v>44998</v>
      </c>
      <c r="M4050" s="13">
        <v>0.54678240740740736</v>
      </c>
      <c r="N4050" s="14">
        <v>202000159005506</v>
      </c>
      <c r="O4050" s="7">
        <f>IF(LEN(TRIM($A4050))=0,0,LEN($A4050)-LEN(SUBSTITUTE($A4050," ",""))+1)</f>
        <v>1</v>
      </c>
      <c r="P4050">
        <f t="shared" si="78"/>
        <v>3411</v>
      </c>
    </row>
    <row r="4051" spans="1:16" ht="272" x14ac:dyDescent="0.2">
      <c r="A4051" s="8" t="s">
        <v>1241</v>
      </c>
      <c r="C4051" s="7" t="s">
        <v>4</v>
      </c>
      <c r="F4051" s="7" t="str">
        <f t="shared" si="79"/>
        <v/>
      </c>
      <c r="G4051" s="7" t="str">
        <f t="shared" si="80"/>
        <v/>
      </c>
      <c r="K4051" s="7" t="s">
        <v>3356</v>
      </c>
      <c r="L4051" s="9">
        <v>44998</v>
      </c>
      <c r="M4051" s="13">
        <v>0.54679398148148151</v>
      </c>
      <c r="N4051" s="14">
        <v>202000159005506</v>
      </c>
      <c r="P4051" t="str">
        <f t="shared" si="78"/>
        <v/>
      </c>
    </row>
    <row r="4052" spans="1:16" ht="16" x14ac:dyDescent="0.2">
      <c r="A4052" s="8" t="s">
        <v>227</v>
      </c>
      <c r="C4052" s="7" t="s">
        <v>2</v>
      </c>
      <c r="D4052" s="7" t="s">
        <v>3400</v>
      </c>
      <c r="E4052" s="7" t="str">
        <f>IF(OR(D4052="", D4052="___"),"", LEFT(D4052,FIND(" &gt;",D4052)-1))</f>
        <v>Failure</v>
      </c>
      <c r="F4052" s="7" t="str">
        <f t="shared" si="79"/>
        <v>Current</v>
      </c>
      <c r="G4052" s="7" t="str">
        <f t="shared" si="80"/>
        <v>Interaction</v>
      </c>
      <c r="H4052" s="7" t="str">
        <f>IF(G4052="Utterance", IF(ISNUMBER(SEARCH("Unrecognized",D4052)), "Unrecognized", IF(ISNUMBER(SEARCH("Mismatched",D4052)), "Mismatched", IF(ISNUMBER(SEARCH("False Positive",D4052)), "False Positive", "Irrelevant"))), "")</f>
        <v/>
      </c>
      <c r="J4052" s="7" t="s">
        <v>3434</v>
      </c>
      <c r="K4052" s="7" t="s">
        <v>3356</v>
      </c>
      <c r="L4052" s="9">
        <v>44998</v>
      </c>
      <c r="M4052" s="13">
        <v>0.54920138888888892</v>
      </c>
      <c r="N4052" s="14">
        <v>204440003396930</v>
      </c>
      <c r="O4052" s="7">
        <f>IF(LEN(TRIM($A4052))=0,0,LEN($A4052)-LEN(SUBSTITUTE($A4052," ",""))+1)</f>
        <v>14</v>
      </c>
      <c r="P4052">
        <f t="shared" si="78"/>
        <v>412</v>
      </c>
    </row>
    <row r="4053" spans="1:16" ht="48" x14ac:dyDescent="0.2">
      <c r="A4053" s="8" t="s">
        <v>228</v>
      </c>
      <c r="C4053" s="7" t="s">
        <v>4</v>
      </c>
      <c r="F4053" s="7" t="str">
        <f t="shared" si="79"/>
        <v/>
      </c>
      <c r="G4053" s="7" t="str">
        <f t="shared" si="80"/>
        <v/>
      </c>
      <c r="K4053" s="7" t="s">
        <v>3356</v>
      </c>
      <c r="L4053" s="9">
        <v>44998</v>
      </c>
      <c r="M4053" s="13">
        <v>0.54920138888888892</v>
      </c>
      <c r="N4053" s="14">
        <v>204440003396930</v>
      </c>
      <c r="P4053" t="str">
        <f t="shared" si="78"/>
        <v/>
      </c>
    </row>
    <row r="4054" spans="1:16" ht="16" x14ac:dyDescent="0.2">
      <c r="A4054" s="8" t="s">
        <v>1270</v>
      </c>
      <c r="C4054" s="7" t="s">
        <v>2</v>
      </c>
      <c r="D4054" s="7" t="s">
        <v>3389</v>
      </c>
      <c r="E4054" s="7" t="str">
        <f>IF(OR(D4054="", D4054="___"),"", LEFT(D4054,FIND(" &gt;",D4054)-1))</f>
        <v>Success</v>
      </c>
      <c r="F4054" s="7" t="str">
        <f t="shared" si="79"/>
        <v>Current</v>
      </c>
      <c r="G4054" s="7" t="str">
        <f t="shared" si="80"/>
        <v/>
      </c>
      <c r="H4054" s="7" t="str">
        <f>IF(G4054="Utterance", IF(ISNUMBER(SEARCH("Unrecognized",D4054)), "Unrecognized", IF(ISNUMBER(SEARCH("Mismatched",D4054)), "Mismatched", IF(ISNUMBER(SEARCH("False Positive",D4054)), "False Positive", "Irrelevant"))), "")</f>
        <v/>
      </c>
      <c r="J4054" s="7" t="s">
        <v>3741</v>
      </c>
      <c r="K4054" s="7" t="s">
        <v>3356</v>
      </c>
      <c r="L4054" s="9">
        <v>44998</v>
      </c>
      <c r="M4054" s="13">
        <v>0.55821759259259263</v>
      </c>
      <c r="N4054" s="14">
        <v>202000276083816</v>
      </c>
      <c r="O4054" s="7">
        <f>IF(LEN(TRIM($A4054))=0,0,LEN($A4054)-LEN(SUBSTITUTE($A4054," ",""))+1)</f>
        <v>3</v>
      </c>
      <c r="P4054">
        <f t="shared" si="78"/>
        <v>3411</v>
      </c>
    </row>
    <row r="4055" spans="1:16" ht="144" x14ac:dyDescent="0.2">
      <c r="A4055" s="8" t="s">
        <v>250</v>
      </c>
      <c r="C4055" s="7" t="s">
        <v>4</v>
      </c>
      <c r="F4055" s="7" t="str">
        <f t="shared" si="79"/>
        <v/>
      </c>
      <c r="G4055" s="7" t="str">
        <f t="shared" si="80"/>
        <v/>
      </c>
      <c r="K4055" s="7" t="s">
        <v>3356</v>
      </c>
      <c r="L4055" s="9">
        <v>44998</v>
      </c>
      <c r="M4055" s="13">
        <v>0.5582407407407407</v>
      </c>
      <c r="N4055" s="14">
        <v>202000276083816</v>
      </c>
      <c r="P4055" t="str">
        <f t="shared" si="78"/>
        <v/>
      </c>
    </row>
    <row r="4056" spans="1:16" ht="16" x14ac:dyDescent="0.2">
      <c r="A4056" s="8" t="s">
        <v>313</v>
      </c>
      <c r="C4056" s="7" t="s">
        <v>2</v>
      </c>
      <c r="D4056" s="7" t="s">
        <v>3389</v>
      </c>
      <c r="E4056" s="7" t="str">
        <f>IF(OR(D4056="", D4056="___"),"", LEFT(D4056,FIND(" &gt;",D4056)-1))</f>
        <v>Success</v>
      </c>
      <c r="F4056" s="7" t="str">
        <f t="shared" si="79"/>
        <v>Current</v>
      </c>
      <c r="G4056" s="7" t="str">
        <f t="shared" si="80"/>
        <v/>
      </c>
      <c r="H4056" s="7" t="str">
        <f>IF(G4056="Utterance", IF(ISNUMBER(SEARCH("Unrecognized",D4056)), "Unrecognized", IF(ISNUMBER(SEARCH("Mismatched",D4056)), "Mismatched", IF(ISNUMBER(SEARCH("False Positive",D4056)), "False Positive", "Irrelevant"))), "")</f>
        <v/>
      </c>
      <c r="J4056" s="7" t="s">
        <v>3741</v>
      </c>
      <c r="K4056" s="7" t="s">
        <v>3356</v>
      </c>
      <c r="L4056" s="9">
        <v>44998</v>
      </c>
      <c r="M4056" s="13">
        <v>0.55842592592592599</v>
      </c>
      <c r="N4056" s="14">
        <v>202000276083816</v>
      </c>
      <c r="O4056" s="7">
        <f>IF(LEN(TRIM($A4056))=0,0,LEN($A4056)-LEN(SUBSTITUTE($A4056," ",""))+1)</f>
        <v>3</v>
      </c>
      <c r="P4056">
        <f t="shared" si="78"/>
        <v>3411</v>
      </c>
    </row>
    <row r="4057" spans="1:16" ht="160" x14ac:dyDescent="0.2">
      <c r="A4057" s="8" t="s">
        <v>238</v>
      </c>
      <c r="C4057" s="7" t="s">
        <v>4</v>
      </c>
      <c r="F4057" s="7" t="str">
        <f t="shared" si="79"/>
        <v/>
      </c>
      <c r="G4057" s="7" t="str">
        <f t="shared" si="80"/>
        <v/>
      </c>
      <c r="K4057" s="7" t="s">
        <v>3356</v>
      </c>
      <c r="L4057" s="9">
        <v>44998</v>
      </c>
      <c r="M4057" s="13">
        <v>0.55842592592592599</v>
      </c>
      <c r="N4057" s="14">
        <v>202000276083816</v>
      </c>
      <c r="P4057" t="str">
        <f t="shared" si="78"/>
        <v/>
      </c>
    </row>
    <row r="4058" spans="1:16" ht="16" x14ac:dyDescent="0.2">
      <c r="A4058" s="8" t="s">
        <v>322</v>
      </c>
      <c r="B4058" s="7" t="s">
        <v>3487</v>
      </c>
      <c r="C4058" s="7" t="s">
        <v>2</v>
      </c>
      <c r="D4058" s="7" t="s">
        <v>3389</v>
      </c>
      <c r="E4058" s="7" t="str">
        <f>IF(OR(D4058="", D4058="___"),"", LEFT(D4058,FIND(" &gt;",D4058)-1))</f>
        <v>Success</v>
      </c>
      <c r="F4058" s="7" t="str">
        <f t="shared" si="79"/>
        <v>Current</v>
      </c>
      <c r="G4058" s="7" t="str">
        <f t="shared" si="80"/>
        <v/>
      </c>
      <c r="H4058" s="7" t="str">
        <f>IF(G4058="Utterance", IF(ISNUMBER(SEARCH("Unrecognized",D4058)), "Unrecognized", IF(ISNUMBER(SEARCH("Mismatched",D4058)), "Mismatched", IF(ISNUMBER(SEARCH("False Positive",D4058)), "False Positive", "Irrelevant"))), "")</f>
        <v/>
      </c>
      <c r="J4058" s="7" t="s">
        <v>3758</v>
      </c>
      <c r="K4058" s="7" t="s">
        <v>3356</v>
      </c>
      <c r="L4058" s="9">
        <v>44998</v>
      </c>
      <c r="M4058" s="13">
        <v>0.55907407407407406</v>
      </c>
      <c r="N4058" s="14">
        <v>513003440499211</v>
      </c>
      <c r="O4058" s="7">
        <f>IF(LEN(TRIM($A4058))=0,0,LEN($A4058)-LEN(SUBSTITUTE($A4058," ",""))+1)</f>
        <v>4</v>
      </c>
      <c r="P4058">
        <f t="shared" si="78"/>
        <v>3411</v>
      </c>
    </row>
    <row r="4059" spans="1:16" ht="16" x14ac:dyDescent="0.2">
      <c r="A4059" s="8" t="s">
        <v>3364</v>
      </c>
      <c r="C4059" s="7" t="s">
        <v>4</v>
      </c>
      <c r="F4059" s="7" t="str">
        <f t="shared" si="79"/>
        <v/>
      </c>
      <c r="G4059" s="7" t="str">
        <f t="shared" si="80"/>
        <v/>
      </c>
      <c r="K4059" s="7" t="s">
        <v>3356</v>
      </c>
      <c r="L4059" s="9">
        <v>44998</v>
      </c>
      <c r="M4059" s="13">
        <v>0.55909722222222225</v>
      </c>
      <c r="N4059" s="14">
        <v>513003440499211</v>
      </c>
      <c r="P4059" t="str">
        <f t="shared" si="78"/>
        <v/>
      </c>
    </row>
    <row r="4060" spans="1:16" ht="32" x14ac:dyDescent="0.2">
      <c r="A4060" s="8" t="s">
        <v>268</v>
      </c>
      <c r="C4060" s="7" t="s">
        <v>4</v>
      </c>
      <c r="F4060" s="7" t="str">
        <f t="shared" si="79"/>
        <v/>
      </c>
      <c r="G4060" s="7" t="str">
        <f t="shared" si="80"/>
        <v/>
      </c>
      <c r="K4060" s="7" t="s">
        <v>3356</v>
      </c>
      <c r="L4060" s="9">
        <v>44998</v>
      </c>
      <c r="M4060" s="13">
        <v>0.55909722222222225</v>
      </c>
      <c r="N4060" s="14">
        <v>513003440499211</v>
      </c>
      <c r="P4060" t="str">
        <f t="shared" si="78"/>
        <v/>
      </c>
    </row>
    <row r="4061" spans="1:16" ht="16" x14ac:dyDescent="0.2">
      <c r="A4061" s="8" t="s">
        <v>1769</v>
      </c>
      <c r="C4061" s="7" t="s">
        <v>2</v>
      </c>
      <c r="D4061" s="7" t="s">
        <v>3389</v>
      </c>
      <c r="E4061" s="7" t="str">
        <f>IF(OR(D4061="", D4061="___"),"", LEFT(D4061,FIND(" &gt;",D4061)-1))</f>
        <v>Success</v>
      </c>
      <c r="F4061" s="7" t="str">
        <f t="shared" si="79"/>
        <v>Current</v>
      </c>
      <c r="G4061" s="7" t="str">
        <f t="shared" si="80"/>
        <v/>
      </c>
      <c r="H4061" s="7" t="str">
        <f>IF(G4061="Utterance", IF(ISNUMBER(SEARCH("Unrecognized",D4061)), "Unrecognized", IF(ISNUMBER(SEARCH("Mismatched",D4061)), "Mismatched", IF(ISNUMBER(SEARCH("False Positive",D4061)), "False Positive", "Irrelevant"))), "")</f>
        <v/>
      </c>
      <c r="J4061" s="7" t="s">
        <v>3742</v>
      </c>
      <c r="K4061" s="7" t="s">
        <v>3356</v>
      </c>
      <c r="L4061" s="9">
        <v>44998</v>
      </c>
      <c r="M4061" s="13">
        <v>0.55918981481481478</v>
      </c>
      <c r="N4061" s="14">
        <v>513003440499211</v>
      </c>
      <c r="O4061" s="7">
        <f>IF(LEN(TRIM($A4061))=0,0,LEN($A4061)-LEN(SUBSTITUTE($A4061," ",""))+1)</f>
        <v>5</v>
      </c>
      <c r="P4061">
        <f t="shared" si="78"/>
        <v>3411</v>
      </c>
    </row>
    <row r="4062" spans="1:16" ht="128" x14ac:dyDescent="0.2">
      <c r="A4062" s="8" t="s">
        <v>990</v>
      </c>
      <c r="C4062" s="7" t="s">
        <v>4</v>
      </c>
      <c r="F4062" s="7" t="str">
        <f t="shared" si="79"/>
        <v/>
      </c>
      <c r="G4062" s="7" t="str">
        <f t="shared" si="80"/>
        <v/>
      </c>
      <c r="K4062" s="7" t="s">
        <v>3356</v>
      </c>
      <c r="L4062" s="9">
        <v>44998</v>
      </c>
      <c r="M4062" s="13">
        <v>0.55918981481481478</v>
      </c>
      <c r="N4062" s="14">
        <v>513003440499211</v>
      </c>
      <c r="P4062" t="str">
        <f t="shared" si="78"/>
        <v/>
      </c>
    </row>
    <row r="4063" spans="1:16" ht="16" x14ac:dyDescent="0.2">
      <c r="A4063" s="8" t="s">
        <v>302</v>
      </c>
      <c r="B4063" s="7" t="s">
        <v>3487</v>
      </c>
      <c r="C4063" s="7" t="s">
        <v>2</v>
      </c>
      <c r="D4063" s="7" t="s">
        <v>3389</v>
      </c>
      <c r="E4063" s="7" t="str">
        <f>IF(OR(D4063="", D4063="___"),"", LEFT(D4063,FIND(" &gt;",D4063)-1))</f>
        <v>Success</v>
      </c>
      <c r="F4063" s="7" t="str">
        <f t="shared" si="79"/>
        <v>Current</v>
      </c>
      <c r="G4063" s="7" t="str">
        <f t="shared" si="80"/>
        <v/>
      </c>
      <c r="H4063" s="7" t="str">
        <f>IF(G4063="Utterance", IF(ISNUMBER(SEARCH("Unrecognized",D4063)), "Unrecognized", IF(ISNUMBER(SEARCH("Mismatched",D4063)), "Mismatched", IF(ISNUMBER(SEARCH("False Positive",D4063)), "False Positive", "Irrelevant"))), "")</f>
        <v/>
      </c>
      <c r="J4063" s="7" t="s">
        <v>3428</v>
      </c>
      <c r="K4063" s="7" t="s">
        <v>3356</v>
      </c>
      <c r="L4063" s="9">
        <v>44998</v>
      </c>
      <c r="M4063" s="13">
        <v>0.56099537037037039</v>
      </c>
      <c r="N4063" s="14">
        <v>204440003493719</v>
      </c>
      <c r="O4063" s="7">
        <f>IF(LEN(TRIM($A4063))=0,0,LEN($A4063)-LEN(SUBSTITUTE($A4063," ",""))+1)</f>
        <v>3</v>
      </c>
      <c r="P4063">
        <f t="shared" si="78"/>
        <v>3411</v>
      </c>
    </row>
    <row r="4064" spans="1:16" ht="64" x14ac:dyDescent="0.2">
      <c r="A4064" s="8" t="s">
        <v>220</v>
      </c>
      <c r="C4064" s="7" t="s">
        <v>4</v>
      </c>
      <c r="F4064" s="7" t="str">
        <f t="shared" si="79"/>
        <v/>
      </c>
      <c r="G4064" s="7" t="str">
        <f t="shared" si="80"/>
        <v/>
      </c>
      <c r="K4064" s="7" t="s">
        <v>3356</v>
      </c>
      <c r="L4064" s="9">
        <v>44998</v>
      </c>
      <c r="M4064" s="13">
        <v>0.56099537037037039</v>
      </c>
      <c r="N4064" s="14">
        <v>204440003493719</v>
      </c>
      <c r="P4064" t="str">
        <f t="shared" si="78"/>
        <v/>
      </c>
    </row>
    <row r="4065" spans="1:16" ht="16" x14ac:dyDescent="0.2">
      <c r="A4065" s="8" t="s">
        <v>478</v>
      </c>
      <c r="C4065" s="7" t="s">
        <v>2</v>
      </c>
      <c r="D4065" s="7" t="s">
        <v>3400</v>
      </c>
      <c r="E4065" s="7" t="str">
        <f>IF(OR(D4065="", D4065="___"),"", LEFT(D4065,FIND(" &gt;",D4065)-1))</f>
        <v>Failure</v>
      </c>
      <c r="F4065" s="7" t="str">
        <f t="shared" si="79"/>
        <v>Current</v>
      </c>
      <c r="G4065" s="7" t="str">
        <f t="shared" si="80"/>
        <v>Interaction</v>
      </c>
      <c r="H4065" s="7" t="str">
        <f>IF(G4065="Utterance", IF(ISNUMBER(SEARCH("Unrecognized",D4065)), "Unrecognized", IF(ISNUMBER(SEARCH("Mismatched",D4065)), "Mismatched", IF(ISNUMBER(SEARCH("False Positive",D4065)), "False Positive", "Irrelevant"))), "")</f>
        <v/>
      </c>
      <c r="J4065" s="7" t="s">
        <v>3449</v>
      </c>
      <c r="K4065" s="7" t="s">
        <v>3356</v>
      </c>
      <c r="L4065" s="9">
        <v>44998</v>
      </c>
      <c r="M4065" s="13">
        <v>0.56190972222222224</v>
      </c>
      <c r="N4065" s="14">
        <v>204440003493719</v>
      </c>
      <c r="O4065" s="7">
        <f>IF(LEN(TRIM($A4065))=0,0,LEN($A4065)-LEN(SUBSTITUTE($A4065," ",""))+1)</f>
        <v>11</v>
      </c>
      <c r="P4065">
        <f t="shared" si="78"/>
        <v>412</v>
      </c>
    </row>
    <row r="4066" spans="1:16" ht="112" x14ac:dyDescent="0.2">
      <c r="A4066" s="8" t="s">
        <v>373</v>
      </c>
      <c r="C4066" s="7" t="s">
        <v>4</v>
      </c>
      <c r="F4066" s="7" t="str">
        <f t="shared" si="79"/>
        <v/>
      </c>
      <c r="G4066" s="7" t="str">
        <f t="shared" si="80"/>
        <v/>
      </c>
      <c r="K4066" s="7" t="s">
        <v>3356</v>
      </c>
      <c r="L4066" s="9">
        <v>44998</v>
      </c>
      <c r="M4066" s="13">
        <v>0.56190972222222224</v>
      </c>
      <c r="N4066" s="14">
        <v>204440003493719</v>
      </c>
      <c r="P4066" t="str">
        <f t="shared" si="78"/>
        <v/>
      </c>
    </row>
    <row r="4067" spans="1:16" ht="16" x14ac:dyDescent="0.2">
      <c r="A4067" s="8" t="s">
        <v>223</v>
      </c>
      <c r="B4067" s="7" t="s">
        <v>3487</v>
      </c>
      <c r="C4067" s="7" t="s">
        <v>2</v>
      </c>
      <c r="D4067" s="7" t="s">
        <v>3389</v>
      </c>
      <c r="E4067" s="7" t="str">
        <f>IF(OR(D4067="", D4067="___"),"", LEFT(D4067,FIND(" &gt;",D4067)-1))</f>
        <v>Success</v>
      </c>
      <c r="F4067" s="7" t="str">
        <f t="shared" si="79"/>
        <v>Current</v>
      </c>
      <c r="G4067" s="7" t="str">
        <f t="shared" si="80"/>
        <v/>
      </c>
      <c r="H4067" s="7" t="str">
        <f>IF(G4067="Utterance", IF(ISNUMBER(SEARCH("Unrecognized",D4067)), "Unrecognized", IF(ISNUMBER(SEARCH("Mismatched",D4067)), "Mismatched", IF(ISNUMBER(SEARCH("False Positive",D4067)), "False Positive", "Irrelevant"))), "")</f>
        <v/>
      </c>
      <c r="J4067" s="7" t="s">
        <v>3744</v>
      </c>
      <c r="K4067" s="7" t="s">
        <v>3356</v>
      </c>
      <c r="L4067" s="9">
        <v>44998</v>
      </c>
      <c r="M4067" s="13">
        <v>0.56337962962962962</v>
      </c>
      <c r="N4067" s="14">
        <v>204440003540397</v>
      </c>
      <c r="O4067" s="7">
        <f>IF(LEN(TRIM($A4067))=0,0,LEN($A4067)-LEN(SUBSTITUTE($A4067," ",""))+1)</f>
        <v>3</v>
      </c>
      <c r="P4067">
        <f t="shared" si="78"/>
        <v>3411</v>
      </c>
    </row>
    <row r="4068" spans="1:16" ht="112" x14ac:dyDescent="0.2">
      <c r="A4068" s="8" t="s">
        <v>224</v>
      </c>
      <c r="C4068" s="7" t="s">
        <v>4</v>
      </c>
      <c r="F4068" s="7" t="str">
        <f t="shared" si="79"/>
        <v/>
      </c>
      <c r="G4068" s="7" t="str">
        <f t="shared" si="80"/>
        <v/>
      </c>
      <c r="K4068" s="7" t="s">
        <v>3356</v>
      </c>
      <c r="L4068" s="9">
        <v>44998</v>
      </c>
      <c r="M4068" s="13">
        <v>0.56337962962962962</v>
      </c>
      <c r="N4068" s="14">
        <v>204440003540397</v>
      </c>
      <c r="P4068" t="str">
        <f t="shared" si="78"/>
        <v/>
      </c>
    </row>
    <row r="4069" spans="1:16" ht="16" x14ac:dyDescent="0.2">
      <c r="A4069" s="8" t="s">
        <v>514</v>
      </c>
      <c r="B4069" s="7" t="s">
        <v>3487</v>
      </c>
      <c r="C4069" s="7" t="s">
        <v>2</v>
      </c>
      <c r="D4069" s="7" t="s">
        <v>3389</v>
      </c>
      <c r="E4069" s="7" t="str">
        <f>IF(OR(D4069="", D4069="___"),"", LEFT(D4069,FIND(" &gt;",D4069)-1))</f>
        <v>Success</v>
      </c>
      <c r="F4069" s="7" t="str">
        <f t="shared" si="79"/>
        <v>Current</v>
      </c>
      <c r="G4069" s="7" t="str">
        <f t="shared" si="80"/>
        <v/>
      </c>
      <c r="H4069" s="7" t="str">
        <f>IF(G4069="Utterance", IF(ISNUMBER(SEARCH("Unrecognized",D4069)), "Unrecognized", IF(ISNUMBER(SEARCH("Mismatched",D4069)), "Mismatched", IF(ISNUMBER(SEARCH("False Positive",D4069)), "False Positive", "Irrelevant"))), "")</f>
        <v/>
      </c>
      <c r="J4069" s="7" t="s">
        <v>3439</v>
      </c>
      <c r="K4069" s="7" t="s">
        <v>3356</v>
      </c>
      <c r="L4069" s="9">
        <v>44998</v>
      </c>
      <c r="M4069" s="13">
        <v>0.56703703703703701</v>
      </c>
      <c r="N4069" s="14">
        <v>204440003503168</v>
      </c>
      <c r="O4069" s="7">
        <f>IF(LEN(TRIM($A4069))=0,0,LEN($A4069)-LEN(SUBSTITUTE($A4069," ",""))+1)</f>
        <v>3</v>
      </c>
      <c r="P4069">
        <f t="shared" si="78"/>
        <v>3411</v>
      </c>
    </row>
    <row r="4070" spans="1:16" ht="32" x14ac:dyDescent="0.2">
      <c r="A4070" s="8" t="s">
        <v>3628</v>
      </c>
      <c r="C4070" s="7" t="s">
        <v>4</v>
      </c>
      <c r="F4070" s="7" t="str">
        <f t="shared" si="79"/>
        <v/>
      </c>
      <c r="G4070" s="7" t="str">
        <f t="shared" si="80"/>
        <v/>
      </c>
      <c r="K4070" s="7" t="s">
        <v>3356</v>
      </c>
      <c r="L4070" s="9">
        <v>44998</v>
      </c>
      <c r="M4070" s="13">
        <v>0.56707175925925923</v>
      </c>
      <c r="N4070" s="14">
        <v>204440003503168</v>
      </c>
      <c r="P4070" t="str">
        <f t="shared" si="78"/>
        <v/>
      </c>
    </row>
    <row r="4071" spans="1:16" ht="96" x14ac:dyDescent="0.2">
      <c r="A4071" s="8" t="s">
        <v>761</v>
      </c>
      <c r="C4071" s="7" t="s">
        <v>4</v>
      </c>
      <c r="F4071" s="7" t="str">
        <f t="shared" si="79"/>
        <v/>
      </c>
      <c r="G4071" s="7" t="str">
        <f t="shared" si="80"/>
        <v/>
      </c>
      <c r="K4071" s="7" t="s">
        <v>3356</v>
      </c>
      <c r="L4071" s="9">
        <v>44998</v>
      </c>
      <c r="M4071" s="13">
        <v>0.56707175925925923</v>
      </c>
      <c r="N4071" s="14">
        <v>204440003503168</v>
      </c>
      <c r="P4071" t="str">
        <f t="shared" si="78"/>
        <v/>
      </c>
    </row>
    <row r="4072" spans="1:16" ht="32" x14ac:dyDescent="0.2">
      <c r="A4072" s="8" t="s">
        <v>268</v>
      </c>
      <c r="C4072" s="7" t="s">
        <v>4</v>
      </c>
      <c r="F4072" s="7" t="str">
        <f t="shared" si="79"/>
        <v/>
      </c>
      <c r="G4072" s="7" t="str">
        <f t="shared" si="80"/>
        <v/>
      </c>
      <c r="K4072" s="7" t="s">
        <v>3356</v>
      </c>
      <c r="L4072" s="9">
        <v>44998</v>
      </c>
      <c r="M4072" s="13">
        <v>0.56707175925925923</v>
      </c>
      <c r="N4072" s="14">
        <v>204440003503168</v>
      </c>
      <c r="P4072" t="str">
        <f t="shared" si="78"/>
        <v/>
      </c>
    </row>
    <row r="4073" spans="1:16" ht="16" x14ac:dyDescent="0.2">
      <c r="A4073" s="8" t="s">
        <v>762</v>
      </c>
      <c r="C4073" s="7" t="s">
        <v>2</v>
      </c>
      <c r="D4073" s="7" t="s">
        <v>3389</v>
      </c>
      <c r="E4073" s="7" t="str">
        <f>IF(OR(D4073="", D4073="___"),"", LEFT(D4073,FIND(" &gt;",D4073)-1))</f>
        <v>Success</v>
      </c>
      <c r="F4073" s="7" t="str">
        <f t="shared" si="79"/>
        <v>Current</v>
      </c>
      <c r="G4073" s="7" t="str">
        <f t="shared" si="80"/>
        <v/>
      </c>
      <c r="H4073" s="7" t="str">
        <f>IF(G4073="Utterance", IF(ISNUMBER(SEARCH("Unrecognized",D4073)), "Unrecognized", IF(ISNUMBER(SEARCH("Mismatched",D4073)), "Mismatched", IF(ISNUMBER(SEARCH("False Positive",D4073)), "False Positive", "Irrelevant"))), "")</f>
        <v/>
      </c>
      <c r="J4073" s="7" t="s">
        <v>3742</v>
      </c>
      <c r="K4073" s="7" t="s">
        <v>3356</v>
      </c>
      <c r="L4073" s="9">
        <v>44998</v>
      </c>
      <c r="M4073" s="13">
        <v>0.56730324074074068</v>
      </c>
      <c r="N4073" s="14">
        <v>204440003503168</v>
      </c>
      <c r="O4073" s="7">
        <f>IF(LEN(TRIM($A4073))=0,0,LEN($A4073)-LEN(SUBSTITUTE($A4073," ",""))+1)</f>
        <v>17</v>
      </c>
      <c r="P4073">
        <f t="shared" si="78"/>
        <v>3411</v>
      </c>
    </row>
    <row r="4074" spans="1:16" ht="80" x14ac:dyDescent="0.2">
      <c r="A4074" s="8" t="s">
        <v>763</v>
      </c>
      <c r="C4074" s="7" t="s">
        <v>4</v>
      </c>
      <c r="F4074" s="7" t="str">
        <f t="shared" ref="F4074:F4087" si="81">IF(OR(E4074="Success",E4074="Qualified Success"),"Current",IF(E4074="Failure",IF(RIGHT(D4074,6)="Future","Future",IF(RIGHT(D4074,10)="Irrelevant","Irrelevant","Current")),""))</f>
        <v/>
      </c>
      <c r="G4074" s="7" t="str">
        <f t="shared" ref="G4074:G4087" si="82">IF(OR(ISBLANK(D4074),D4074="Unclassifiable &gt;"),"",IF(ISNUMBER(SEARCH("Utterance",D4074)),"Utterance",IF(ISNUMBER(SEARCH("Response",D4074)),"Response",IF(ISNUMBER(SEARCH("Interaction",D4074)),"Interaction",IF(ISNUMBER(SEARCH("System",D4074)),"System","")))))</f>
        <v/>
      </c>
      <c r="K4074" s="7" t="s">
        <v>3356</v>
      </c>
      <c r="L4074" s="9">
        <v>44998</v>
      </c>
      <c r="M4074" s="13">
        <v>0.56730324074074068</v>
      </c>
      <c r="N4074" s="14">
        <v>204440003503168</v>
      </c>
      <c r="P4074" t="str">
        <f t="shared" si="78"/>
        <v/>
      </c>
    </row>
    <row r="4075" spans="1:16" ht="16" x14ac:dyDescent="0.2">
      <c r="A4075" s="8" t="s">
        <v>269</v>
      </c>
      <c r="B4075" s="7" t="s">
        <v>3487</v>
      </c>
      <c r="C4075" s="7" t="s">
        <v>2</v>
      </c>
      <c r="D4075" s="7" t="s">
        <v>3389</v>
      </c>
      <c r="E4075" s="7" t="str">
        <f>IF(OR(D4075="", D4075="___"),"", LEFT(D4075,FIND(" &gt;",D4075)-1))</f>
        <v>Success</v>
      </c>
      <c r="F4075" s="7" t="str">
        <f t="shared" si="81"/>
        <v>Current</v>
      </c>
      <c r="G4075" s="7" t="str">
        <f t="shared" si="82"/>
        <v/>
      </c>
      <c r="H4075" s="7" t="str">
        <f>IF(G4075="Utterance", IF(ISNUMBER(SEARCH("Unrecognized",D4075)), "Unrecognized", IF(ISNUMBER(SEARCH("Mismatched",D4075)), "Mismatched", IF(ISNUMBER(SEARCH("False Positive",D4075)), "False Positive", "Irrelevant"))), "")</f>
        <v/>
      </c>
      <c r="J4075" s="7" t="s">
        <v>3428</v>
      </c>
      <c r="K4075" s="7" t="s">
        <v>3356</v>
      </c>
      <c r="L4075" s="9">
        <v>44998</v>
      </c>
      <c r="M4075" s="13">
        <v>0.57105324074074071</v>
      </c>
      <c r="N4075" s="14">
        <v>513002902520606</v>
      </c>
      <c r="O4075" s="7">
        <f>IF(LEN(TRIM($A4075))=0,0,LEN($A4075)-LEN(SUBSTITUTE($A4075," ",""))+1)</f>
        <v>3</v>
      </c>
      <c r="P4075">
        <f t="shared" si="78"/>
        <v>3411</v>
      </c>
    </row>
    <row r="4076" spans="1:16" ht="64" x14ac:dyDescent="0.2">
      <c r="A4076" s="8" t="s">
        <v>270</v>
      </c>
      <c r="C4076" s="7" t="s">
        <v>4</v>
      </c>
      <c r="F4076" s="7" t="str">
        <f t="shared" si="81"/>
        <v/>
      </c>
      <c r="G4076" s="7" t="str">
        <f t="shared" si="82"/>
        <v/>
      </c>
      <c r="K4076" s="7" t="s">
        <v>3356</v>
      </c>
      <c r="L4076" s="9">
        <v>44998</v>
      </c>
      <c r="M4076" s="13">
        <v>0.57105324074074071</v>
      </c>
      <c r="N4076" s="14">
        <v>513002902520606</v>
      </c>
      <c r="P4076" t="str">
        <f t="shared" si="78"/>
        <v/>
      </c>
    </row>
    <row r="4077" spans="1:16" ht="16" x14ac:dyDescent="0.2">
      <c r="A4077" s="8" t="s">
        <v>269</v>
      </c>
      <c r="B4077" s="7" t="s">
        <v>3487</v>
      </c>
      <c r="C4077" s="7" t="s">
        <v>2</v>
      </c>
      <c r="D4077" s="7" t="s">
        <v>3389</v>
      </c>
      <c r="E4077" s="7" t="str">
        <f>IF(OR(D4077="", D4077="___"),"", LEFT(D4077,FIND(" &gt;",D4077)-1))</f>
        <v>Success</v>
      </c>
      <c r="F4077" s="7" t="str">
        <f t="shared" si="81"/>
        <v>Current</v>
      </c>
      <c r="G4077" s="7" t="str">
        <f t="shared" si="82"/>
        <v/>
      </c>
      <c r="H4077" s="7" t="str">
        <f>IF(G4077="Utterance", IF(ISNUMBER(SEARCH("Unrecognized",D4077)), "Unrecognized", IF(ISNUMBER(SEARCH("Mismatched",D4077)), "Mismatched", IF(ISNUMBER(SEARCH("False Positive",D4077)), "False Positive", "Irrelevant"))), "")</f>
        <v/>
      </c>
      <c r="J4077" s="7" t="s">
        <v>3428</v>
      </c>
      <c r="K4077" s="7" t="s">
        <v>3356</v>
      </c>
      <c r="L4077" s="9">
        <v>44998</v>
      </c>
      <c r="M4077" s="13">
        <v>0.57148148148148148</v>
      </c>
      <c r="N4077" s="14">
        <v>513002902520606</v>
      </c>
      <c r="O4077" s="7">
        <f>IF(LEN(TRIM($A4077))=0,0,LEN($A4077)-LEN(SUBSTITUTE($A4077," ",""))+1)</f>
        <v>3</v>
      </c>
      <c r="P4077">
        <f t="shared" si="78"/>
        <v>3411</v>
      </c>
    </row>
    <row r="4078" spans="1:16" ht="64" x14ac:dyDescent="0.2">
      <c r="A4078" s="8" t="s">
        <v>270</v>
      </c>
      <c r="C4078" s="7" t="s">
        <v>4</v>
      </c>
      <c r="F4078" s="7" t="str">
        <f t="shared" si="81"/>
        <v/>
      </c>
      <c r="G4078" s="7" t="str">
        <f t="shared" si="82"/>
        <v/>
      </c>
      <c r="K4078" s="7" t="s">
        <v>3356</v>
      </c>
      <c r="L4078" s="9">
        <v>44998</v>
      </c>
      <c r="M4078" s="13">
        <v>0.57148148148148148</v>
      </c>
      <c r="N4078" s="14">
        <v>513002902520606</v>
      </c>
      <c r="P4078" t="str">
        <f t="shared" si="78"/>
        <v/>
      </c>
    </row>
    <row r="4079" spans="1:16" ht="16" x14ac:dyDescent="0.2">
      <c r="A4079" s="8" t="s">
        <v>223</v>
      </c>
      <c r="B4079" s="7" t="s">
        <v>3487</v>
      </c>
      <c r="C4079" s="7" t="s">
        <v>2</v>
      </c>
      <c r="D4079" s="7" t="s">
        <v>3389</v>
      </c>
      <c r="E4079" s="7" t="str">
        <f>IF(OR(D4079="", D4079="___"),"", LEFT(D4079,FIND(" &gt;",D4079)-1))</f>
        <v>Success</v>
      </c>
      <c r="F4079" s="7" t="str">
        <f t="shared" si="81"/>
        <v>Current</v>
      </c>
      <c r="G4079" s="7" t="str">
        <f t="shared" si="82"/>
        <v/>
      </c>
      <c r="H4079" s="7" t="str">
        <f>IF(G4079="Utterance", IF(ISNUMBER(SEARCH("Unrecognized",D4079)), "Unrecognized", IF(ISNUMBER(SEARCH("Mismatched",D4079)), "Mismatched", IF(ISNUMBER(SEARCH("False Positive",D4079)), "False Positive", "Irrelevant"))), "")</f>
        <v/>
      </c>
      <c r="J4079" s="7" t="s">
        <v>3744</v>
      </c>
      <c r="K4079" s="7" t="s">
        <v>3356</v>
      </c>
      <c r="L4079" s="9">
        <v>44998</v>
      </c>
      <c r="M4079" s="13">
        <v>0.5723611111111111</v>
      </c>
      <c r="N4079" s="14">
        <v>513002902520606</v>
      </c>
      <c r="O4079" s="7">
        <f>IF(LEN(TRIM($A4079))=0,0,LEN($A4079)-LEN(SUBSTITUTE($A4079," ",""))+1)</f>
        <v>3</v>
      </c>
      <c r="P4079">
        <f t="shared" si="78"/>
        <v>3411</v>
      </c>
    </row>
    <row r="4080" spans="1:16" ht="112" x14ac:dyDescent="0.2">
      <c r="A4080" s="8" t="s">
        <v>224</v>
      </c>
      <c r="C4080" s="7" t="s">
        <v>4</v>
      </c>
      <c r="F4080" s="7" t="str">
        <f t="shared" si="81"/>
        <v/>
      </c>
      <c r="G4080" s="7" t="str">
        <f t="shared" si="82"/>
        <v/>
      </c>
      <c r="K4080" s="7" t="s">
        <v>3356</v>
      </c>
      <c r="L4080" s="9">
        <v>44998</v>
      </c>
      <c r="M4080" s="13">
        <v>0.5723611111111111</v>
      </c>
      <c r="N4080" s="14">
        <v>513002902520606</v>
      </c>
      <c r="P4080" t="str">
        <f t="shared" si="78"/>
        <v/>
      </c>
    </row>
    <row r="4081" spans="1:16" ht="16" x14ac:dyDescent="0.2">
      <c r="A4081" s="8" t="s">
        <v>982</v>
      </c>
      <c r="C4081" s="7" t="s">
        <v>2</v>
      </c>
      <c r="D4081" s="7" t="s">
        <v>3389</v>
      </c>
      <c r="E4081" s="7" t="str">
        <f>IF(OR(D4081="", D4081="___"),"", LEFT(D4081,FIND(" &gt;",D4081)-1))</f>
        <v>Success</v>
      </c>
      <c r="F4081" s="7" t="str">
        <f t="shared" si="81"/>
        <v>Current</v>
      </c>
      <c r="G4081" s="7" t="str">
        <f t="shared" si="82"/>
        <v/>
      </c>
      <c r="H4081" s="7" t="str">
        <f>IF(G4081="Utterance", IF(ISNUMBER(SEARCH("Unrecognized",D4081)), "Unrecognized", IF(ISNUMBER(SEARCH("Mismatched",D4081)), "Mismatched", IF(ISNUMBER(SEARCH("False Positive",D4081)), "False Positive", "Irrelevant"))), "")</f>
        <v/>
      </c>
      <c r="J4081" s="7" t="s">
        <v>3741</v>
      </c>
      <c r="K4081" s="7" t="s">
        <v>3356</v>
      </c>
      <c r="L4081" s="9">
        <v>44998</v>
      </c>
      <c r="M4081" s="13">
        <v>0.57366898148148149</v>
      </c>
      <c r="N4081" s="14">
        <v>204440003537402</v>
      </c>
      <c r="O4081" s="7">
        <f>IF(LEN(TRIM($A4081))=0,0,LEN($A4081)-LEN(SUBSTITUTE($A4081," ",""))+1)</f>
        <v>7</v>
      </c>
      <c r="P4081">
        <f t="shared" si="78"/>
        <v>3411</v>
      </c>
    </row>
    <row r="4082" spans="1:16" ht="176" x14ac:dyDescent="0.2">
      <c r="A4082" s="8" t="s">
        <v>983</v>
      </c>
      <c r="C4082" s="7" t="s">
        <v>4</v>
      </c>
      <c r="F4082" s="7" t="str">
        <f t="shared" si="81"/>
        <v/>
      </c>
      <c r="G4082" s="7" t="str">
        <f t="shared" si="82"/>
        <v/>
      </c>
      <c r="K4082" s="7" t="s">
        <v>3356</v>
      </c>
      <c r="L4082" s="9">
        <v>44998</v>
      </c>
      <c r="M4082" s="13">
        <v>0.57369212962962968</v>
      </c>
      <c r="N4082" s="14">
        <v>204440003537402</v>
      </c>
      <c r="P4082" t="str">
        <f t="shared" si="78"/>
        <v/>
      </c>
    </row>
    <row r="4083" spans="1:16" ht="16" x14ac:dyDescent="0.2">
      <c r="A4083" s="8" t="s">
        <v>984</v>
      </c>
      <c r="C4083" s="7" t="s">
        <v>2</v>
      </c>
      <c r="D4083" s="7" t="s">
        <v>3389</v>
      </c>
      <c r="E4083" s="7" t="str">
        <f>IF(OR(D4083="", D4083="___"),"", LEFT(D4083,FIND(" &gt;",D4083)-1))</f>
        <v>Success</v>
      </c>
      <c r="F4083" s="7" t="str">
        <f t="shared" si="81"/>
        <v>Current</v>
      </c>
      <c r="G4083" s="7" t="str">
        <f t="shared" si="82"/>
        <v/>
      </c>
      <c r="H4083" s="7" t="str">
        <f>IF(G4083="Utterance", IF(ISNUMBER(SEARCH("Unrecognized",D4083)), "Unrecognized", IF(ISNUMBER(SEARCH("Mismatched",D4083)), "Mismatched", IF(ISNUMBER(SEARCH("False Positive",D4083)), "False Positive", "Irrelevant"))), "")</f>
        <v/>
      </c>
      <c r="J4083" s="7" t="s">
        <v>3741</v>
      </c>
      <c r="K4083" s="7" t="s">
        <v>3356</v>
      </c>
      <c r="L4083" s="9">
        <v>44998</v>
      </c>
      <c r="M4083" s="13">
        <v>0.57488425925925923</v>
      </c>
      <c r="N4083" s="14">
        <v>204440003537402</v>
      </c>
      <c r="O4083" s="7">
        <f>IF(LEN(TRIM($A4083))=0,0,LEN($A4083)-LEN(SUBSTITUTE($A4083," ",""))+1)</f>
        <v>7</v>
      </c>
      <c r="P4083">
        <f t="shared" si="78"/>
        <v>3411</v>
      </c>
    </row>
    <row r="4084" spans="1:16" ht="176" x14ac:dyDescent="0.2">
      <c r="A4084" s="8" t="s">
        <v>985</v>
      </c>
      <c r="C4084" s="7" t="s">
        <v>4</v>
      </c>
      <c r="F4084" s="7" t="str">
        <f t="shared" si="81"/>
        <v/>
      </c>
      <c r="G4084" s="7" t="str">
        <f t="shared" si="82"/>
        <v/>
      </c>
      <c r="K4084" s="7" t="s">
        <v>3356</v>
      </c>
      <c r="L4084" s="9">
        <v>44998</v>
      </c>
      <c r="M4084" s="13">
        <v>0.57488425925925923</v>
      </c>
      <c r="N4084" s="14">
        <v>204440003537402</v>
      </c>
      <c r="P4084" t="str">
        <f t="shared" si="78"/>
        <v/>
      </c>
    </row>
    <row r="4085" spans="1:16" ht="16" x14ac:dyDescent="0.2">
      <c r="A4085" s="8" t="s">
        <v>380</v>
      </c>
      <c r="C4085" s="7" t="s">
        <v>2</v>
      </c>
      <c r="D4085" s="7" t="s">
        <v>3389</v>
      </c>
      <c r="E4085" s="7" t="str">
        <f>IF(OR(D4085="", D4085="___"),"", LEFT(D4085,FIND(" &gt;",D4085)-1))</f>
        <v>Success</v>
      </c>
      <c r="F4085" s="7" t="str">
        <f t="shared" si="81"/>
        <v>Current</v>
      </c>
      <c r="G4085" s="7" t="str">
        <f t="shared" si="82"/>
        <v/>
      </c>
      <c r="H4085" s="7" t="str">
        <f>IF(G4085="Utterance", IF(ISNUMBER(SEARCH("Unrecognized",D4085)), "Unrecognized", IF(ISNUMBER(SEARCH("Mismatched",D4085)), "Mismatched", IF(ISNUMBER(SEARCH("False Positive",D4085)), "False Positive", "Irrelevant"))), "")</f>
        <v/>
      </c>
      <c r="J4085" s="7" t="s">
        <v>3756</v>
      </c>
      <c r="K4085" s="7" t="s">
        <v>3356</v>
      </c>
      <c r="L4085" s="9">
        <v>44998</v>
      </c>
      <c r="M4085" s="13">
        <v>0.58064814814814814</v>
      </c>
      <c r="N4085" s="14">
        <v>204440003506394</v>
      </c>
      <c r="O4085" s="7">
        <f>IF(LEN(TRIM($A4085))=0,0,LEN($A4085)-LEN(SUBSTITUTE($A4085," ",""))+1)</f>
        <v>4</v>
      </c>
      <c r="P4085">
        <f t="shared" si="78"/>
        <v>3411</v>
      </c>
    </row>
    <row r="4086" spans="1:16" ht="144" x14ac:dyDescent="0.2">
      <c r="A4086" s="8" t="s">
        <v>842</v>
      </c>
      <c r="C4086" s="7" t="s">
        <v>4</v>
      </c>
      <c r="F4086" s="7" t="str">
        <f t="shared" si="81"/>
        <v/>
      </c>
      <c r="G4086" s="7" t="str">
        <f t="shared" si="82"/>
        <v/>
      </c>
      <c r="K4086" s="7" t="s">
        <v>3356</v>
      </c>
      <c r="L4086" s="9">
        <v>44998</v>
      </c>
      <c r="M4086" s="13">
        <v>0.58065972222222217</v>
      </c>
      <c r="N4086" s="14">
        <v>204440003506394</v>
      </c>
      <c r="P4086" t="str">
        <f t="shared" si="78"/>
        <v/>
      </c>
    </row>
    <row r="4087" spans="1:16" ht="16" x14ac:dyDescent="0.2">
      <c r="A4087" s="8" t="s">
        <v>687</v>
      </c>
      <c r="C4087" s="7" t="s">
        <v>2</v>
      </c>
      <c r="D4087" s="7" t="s">
        <v>3391</v>
      </c>
      <c r="E4087" s="7" t="str">
        <f>IF(OR(D4087="", D4087="___"),"", LEFT(D4087,FIND(" &gt;",D4087)-1))</f>
        <v>Failure</v>
      </c>
      <c r="F4087" s="7" t="str">
        <f t="shared" si="81"/>
        <v>Current</v>
      </c>
      <c r="G4087" s="7" t="str">
        <f t="shared" si="82"/>
        <v>Utterance</v>
      </c>
      <c r="H4087" s="7" t="str">
        <f>IF(G4087="Utterance", IF(ISNUMBER(SEARCH("Unrecognized",D4087)), "Unrecognized", IF(ISNUMBER(SEARCH("Mismatched",D4087)), "Mismatched", IF(ISNUMBER(SEARCH("False Positive",D4087)), "False Positive", "Irrelevant"))), "")</f>
        <v>Mismatched</v>
      </c>
      <c r="J4087" s="7" t="s">
        <v>3743</v>
      </c>
      <c r="K4087" s="7" t="s">
        <v>3359</v>
      </c>
      <c r="L4087" s="9">
        <v>44998</v>
      </c>
      <c r="M4087" s="13">
        <v>0.58408564814814812</v>
      </c>
      <c r="N4087" s="14">
        <v>204440003495852</v>
      </c>
      <c r="O4087" s="7">
        <f>IF(LEN(TRIM($A4087))=0,0,LEN($A4087)-LEN(SUBSTITUTE($A4087," ",""))+1)</f>
        <v>2</v>
      </c>
      <c r="P4087">
        <f t="shared" si="78"/>
        <v>705</v>
      </c>
    </row>
    <row r="4088" spans="1:16" ht="144" x14ac:dyDescent="0.2">
      <c r="A4088" s="8" t="s">
        <v>689</v>
      </c>
      <c r="C4088" s="7" t="s">
        <v>4</v>
      </c>
      <c r="K4088" s="7" t="s">
        <v>3359</v>
      </c>
      <c r="L4088" s="9">
        <v>44998</v>
      </c>
      <c r="M4088" s="13">
        <v>0.58408564814814812</v>
      </c>
      <c r="N4088" s="14">
        <v>204440003495852</v>
      </c>
      <c r="P4088" t="str">
        <f t="shared" si="78"/>
        <v/>
      </c>
    </row>
    <row r="4089" spans="1:16" ht="16" x14ac:dyDescent="0.2">
      <c r="A4089" s="8" t="s">
        <v>302</v>
      </c>
      <c r="B4089" s="7" t="s">
        <v>3487</v>
      </c>
      <c r="C4089" s="7" t="s">
        <v>2</v>
      </c>
      <c r="D4089" s="7" t="s">
        <v>3389</v>
      </c>
      <c r="E4089" s="7" t="str">
        <f>IF(OR(D4089="", D4089="___"),"", LEFT(D4089,FIND(" &gt;",D4089)-1))</f>
        <v>Success</v>
      </c>
      <c r="F4089" s="7" t="str">
        <f>IF(OR(E4089="Success",E4089="Qualified Success"),"Current",IF(E4089="Failure",IF(RIGHT(D4089,6)="Future","Future",IF(RIGHT(D4089,10)="Irrelevant","Irrelevant","Current")),""))</f>
        <v>Current</v>
      </c>
      <c r="G4089" s="7" t="str">
        <f>IF(OR(ISBLANK(D4089),D4089="Unclassifiable &gt;"),"",IF(ISNUMBER(SEARCH("Utterance",D4089)),"Utterance",IF(ISNUMBER(SEARCH("Response",D4089)),"Response",IF(ISNUMBER(SEARCH("Interaction",D4089)),"Interaction",IF(ISNUMBER(SEARCH("System",D4089)),"System","")))))</f>
        <v/>
      </c>
      <c r="H4089" s="7" t="str">
        <f>IF(G4089="Utterance", IF(ISNUMBER(SEARCH("Unrecognized",D4089)), "Unrecognized", IF(ISNUMBER(SEARCH("Mismatched",D4089)), "Mismatched", IF(ISNUMBER(SEARCH("False Positive",D4089)), "False Positive", "Irrelevant"))), "")</f>
        <v/>
      </c>
      <c r="J4089" s="7" t="s">
        <v>3428</v>
      </c>
      <c r="K4089" s="7" t="s">
        <v>3359</v>
      </c>
      <c r="L4089" s="9">
        <v>44998</v>
      </c>
      <c r="M4089" s="13">
        <v>0.5843518518518519</v>
      </c>
      <c r="N4089" s="14">
        <v>204440003495852</v>
      </c>
      <c r="O4089" s="7">
        <f>IF(LEN(TRIM($A4089))=0,0,LEN($A4089)-LEN(SUBSTITUTE($A4089," ",""))+1)</f>
        <v>3</v>
      </c>
      <c r="P4089">
        <f t="shared" si="78"/>
        <v>3411</v>
      </c>
    </row>
    <row r="4090" spans="1:16" ht="64" x14ac:dyDescent="0.2">
      <c r="A4090" s="8" t="s">
        <v>220</v>
      </c>
      <c r="C4090" s="7" t="s">
        <v>4</v>
      </c>
      <c r="K4090" s="7" t="s">
        <v>3359</v>
      </c>
      <c r="L4090" s="9">
        <v>44998</v>
      </c>
      <c r="M4090" s="13">
        <v>0.5843518518518519</v>
      </c>
      <c r="N4090" s="14">
        <v>204440003495852</v>
      </c>
      <c r="P4090" t="str">
        <f t="shared" si="78"/>
        <v/>
      </c>
    </row>
    <row r="4091" spans="1:16" ht="16" x14ac:dyDescent="0.2">
      <c r="A4091" s="8" t="s">
        <v>158</v>
      </c>
      <c r="C4091" s="7" t="s">
        <v>2</v>
      </c>
      <c r="D4091" s="7" t="s">
        <v>3389</v>
      </c>
      <c r="E4091" s="7" t="str">
        <f>IF(OR(D4091="", D4091="___"),"", LEFT(D4091,FIND(" &gt;",D4091)-1))</f>
        <v>Success</v>
      </c>
      <c r="F4091" s="7" t="str">
        <f t="shared" ref="F4091:F4122" si="83">IF(OR(E4091="Success",E4091="Qualified Success"),"Current",IF(E4091="Failure",IF(RIGHT(D4091,6)="Future","Future",IF(RIGHT(D4091,10)="Irrelevant","Irrelevant","Current")),""))</f>
        <v>Current</v>
      </c>
      <c r="G4091" s="7" t="str">
        <f t="shared" ref="G4091:G4122" si="84">IF(OR(ISBLANK(D4091),D4091="Unclassifiable &gt;"),"",IF(ISNUMBER(SEARCH("Utterance",D4091)),"Utterance",IF(ISNUMBER(SEARCH("Response",D4091)),"Response",IF(ISNUMBER(SEARCH("Interaction",D4091)),"Interaction",IF(ISNUMBER(SEARCH("System",D4091)),"System","")))))</f>
        <v/>
      </c>
      <c r="H4091" s="7" t="str">
        <f>IF(G4091="Utterance", IF(ISNUMBER(SEARCH("Unrecognized",D4091)), "Unrecognized", IF(ISNUMBER(SEARCH("Mismatched",D4091)), "Mismatched", IF(ISNUMBER(SEARCH("False Positive",D4091)), "False Positive", "Irrelevant"))), "")</f>
        <v/>
      </c>
      <c r="J4091" s="7" t="s">
        <v>3744</v>
      </c>
      <c r="K4091" s="7" t="s">
        <v>3356</v>
      </c>
      <c r="L4091" s="9">
        <v>44998</v>
      </c>
      <c r="M4091" s="13">
        <v>0.58561342592592591</v>
      </c>
      <c r="N4091" s="14">
        <v>204440003493392</v>
      </c>
      <c r="O4091" s="7">
        <f>IF(LEN(TRIM($A4091))=0,0,LEN($A4091)-LEN(SUBSTITUTE($A4091," ",""))+1)</f>
        <v>4</v>
      </c>
      <c r="P4091">
        <f t="shared" si="78"/>
        <v>3411</v>
      </c>
    </row>
    <row r="4092" spans="1:16" ht="112" x14ac:dyDescent="0.2">
      <c r="A4092" s="8" t="s">
        <v>224</v>
      </c>
      <c r="C4092" s="7" t="s">
        <v>4</v>
      </c>
      <c r="F4092" s="7" t="str">
        <f t="shared" si="83"/>
        <v/>
      </c>
      <c r="G4092" s="7" t="str">
        <f t="shared" si="84"/>
        <v/>
      </c>
      <c r="K4092" s="7" t="s">
        <v>3356</v>
      </c>
      <c r="L4092" s="9">
        <v>44998</v>
      </c>
      <c r="M4092" s="13">
        <v>0.58561342592592591</v>
      </c>
      <c r="N4092" s="14">
        <v>204440003493392</v>
      </c>
      <c r="P4092" t="str">
        <f t="shared" si="78"/>
        <v/>
      </c>
    </row>
    <row r="4093" spans="1:16" ht="16" x14ac:dyDescent="0.2">
      <c r="A4093" s="8" t="s">
        <v>1</v>
      </c>
      <c r="B4093" s="7" t="s">
        <v>3487</v>
      </c>
      <c r="C4093" s="7" t="s">
        <v>2</v>
      </c>
      <c r="D4093" s="7" t="s">
        <v>3389</v>
      </c>
      <c r="E4093" s="7" t="str">
        <f>IF(OR(D4093="", D4093="___"),"", LEFT(D4093,FIND(" &gt;",D4093)-1))</f>
        <v>Success</v>
      </c>
      <c r="F4093" s="7" t="str">
        <f t="shared" si="83"/>
        <v>Current</v>
      </c>
      <c r="G4093" s="7" t="str">
        <f t="shared" si="84"/>
        <v/>
      </c>
      <c r="H4093" s="7" t="str">
        <f>IF(G4093="Utterance", IF(ISNUMBER(SEARCH("Unrecognized",D4093)), "Unrecognized", IF(ISNUMBER(SEARCH("Mismatched",D4093)), "Mismatched", IF(ISNUMBER(SEARCH("False Positive",D4093)), "False Positive", "Irrelevant"))), "")</f>
        <v/>
      </c>
      <c r="I4093" s="7" t="s">
        <v>3484</v>
      </c>
      <c r="J4093" s="7" t="s">
        <v>3445</v>
      </c>
      <c r="K4093" s="7" t="s">
        <v>3356</v>
      </c>
      <c r="L4093" s="9">
        <v>44998</v>
      </c>
      <c r="M4093" s="13">
        <v>0.58759259259259256</v>
      </c>
      <c r="N4093" s="14">
        <v>204440003501548</v>
      </c>
      <c r="O4093" s="7">
        <f>IF(LEN(TRIM($A4093))=0,0,LEN($A4093)-LEN(SUBSTITUTE($A4093," ",""))+1)</f>
        <v>5</v>
      </c>
      <c r="P4093">
        <f t="shared" si="78"/>
        <v>3411</v>
      </c>
    </row>
    <row r="4094" spans="1:16" ht="16" x14ac:dyDescent="0.2">
      <c r="A4094" s="8" t="s">
        <v>27</v>
      </c>
      <c r="C4094" s="7" t="s">
        <v>4</v>
      </c>
      <c r="F4094" s="7" t="str">
        <f t="shared" si="83"/>
        <v/>
      </c>
      <c r="G4094" s="7" t="str">
        <f t="shared" si="84"/>
        <v/>
      </c>
      <c r="K4094" s="7" t="s">
        <v>3356</v>
      </c>
      <c r="L4094" s="9">
        <v>44998</v>
      </c>
      <c r="M4094" s="13">
        <v>0.58760416666666659</v>
      </c>
      <c r="N4094" s="14">
        <v>204440003501548</v>
      </c>
      <c r="P4094" t="str">
        <f t="shared" si="78"/>
        <v/>
      </c>
    </row>
    <row r="4095" spans="1:16" ht="48" x14ac:dyDescent="0.2">
      <c r="A4095" s="8" t="s">
        <v>5</v>
      </c>
      <c r="C4095" s="7" t="s">
        <v>4</v>
      </c>
      <c r="F4095" s="7" t="str">
        <f t="shared" si="83"/>
        <v/>
      </c>
      <c r="G4095" s="7" t="str">
        <f t="shared" si="84"/>
        <v/>
      </c>
      <c r="K4095" s="7" t="s">
        <v>3356</v>
      </c>
      <c r="L4095" s="9">
        <v>44998</v>
      </c>
      <c r="M4095" s="13">
        <v>0.58760416666666659</v>
      </c>
      <c r="N4095" s="14">
        <v>204440003501548</v>
      </c>
      <c r="P4095" t="str">
        <f t="shared" si="78"/>
        <v/>
      </c>
    </row>
    <row r="4096" spans="1:16" ht="192" x14ac:dyDescent="0.2">
      <c r="A4096" s="8" t="s">
        <v>28</v>
      </c>
      <c r="C4096" s="7" t="s">
        <v>4</v>
      </c>
      <c r="F4096" s="7" t="str">
        <f t="shared" si="83"/>
        <v/>
      </c>
      <c r="G4096" s="7" t="str">
        <f t="shared" si="84"/>
        <v/>
      </c>
      <c r="K4096" s="7" t="s">
        <v>3356</v>
      </c>
      <c r="L4096" s="9">
        <v>44998</v>
      </c>
      <c r="M4096" s="13">
        <v>0.58760416666666659</v>
      </c>
      <c r="N4096" s="14">
        <v>204440003501548</v>
      </c>
      <c r="P4096" t="str">
        <f t="shared" si="78"/>
        <v/>
      </c>
    </row>
    <row r="4097" spans="1:16" ht="16" x14ac:dyDescent="0.2">
      <c r="A4097" s="8" t="s">
        <v>1357</v>
      </c>
      <c r="C4097" s="7" t="s">
        <v>2</v>
      </c>
      <c r="D4097" s="7" t="s">
        <v>3391</v>
      </c>
      <c r="E4097" s="7" t="str">
        <f>IF(OR(D4097="", D4097="___"),"", LEFT(D4097,FIND(" &gt;",D4097)-1))</f>
        <v>Failure</v>
      </c>
      <c r="F4097" s="7" t="str">
        <f t="shared" si="83"/>
        <v>Current</v>
      </c>
      <c r="G4097" s="7" t="str">
        <f t="shared" si="84"/>
        <v>Utterance</v>
      </c>
      <c r="H4097" s="7" t="str">
        <f>IF(G4097="Utterance", IF(ISNUMBER(SEARCH("Unrecognized",D4097)), "Unrecognized", IF(ISNUMBER(SEARCH("Mismatched",D4097)), "Mismatched", IF(ISNUMBER(SEARCH("False Positive",D4097)), "False Positive", "Irrelevant"))), "")</f>
        <v>Mismatched</v>
      </c>
      <c r="J4097" s="7" t="s">
        <v>3741</v>
      </c>
      <c r="K4097" s="7" t="s">
        <v>3356</v>
      </c>
      <c r="L4097" s="9">
        <v>44998</v>
      </c>
      <c r="M4097" s="13">
        <v>0.5894328703703704</v>
      </c>
      <c r="N4097" s="14">
        <v>202000450447912</v>
      </c>
      <c r="O4097" s="7">
        <f>IF(LEN(TRIM($A4097))=0,0,LEN($A4097)-LEN(SUBSTITUTE($A4097," ",""))+1)</f>
        <v>1</v>
      </c>
      <c r="P4097">
        <f t="shared" si="78"/>
        <v>705</v>
      </c>
    </row>
    <row r="4098" spans="1:16" ht="176" x14ac:dyDescent="0.2">
      <c r="A4098" s="8" t="s">
        <v>1358</v>
      </c>
      <c r="C4098" s="7" t="s">
        <v>4</v>
      </c>
      <c r="F4098" s="7" t="str">
        <f t="shared" si="83"/>
        <v/>
      </c>
      <c r="G4098" s="7" t="str">
        <f t="shared" si="84"/>
        <v/>
      </c>
      <c r="K4098" s="7" t="s">
        <v>3356</v>
      </c>
      <c r="L4098" s="9">
        <v>44998</v>
      </c>
      <c r="M4098" s="13">
        <v>0.58946759259259263</v>
      </c>
      <c r="N4098" s="14">
        <v>202000450447912</v>
      </c>
      <c r="P4098" t="str">
        <f t="shared" si="78"/>
        <v/>
      </c>
    </row>
    <row r="4099" spans="1:16" ht="16" x14ac:dyDescent="0.2">
      <c r="A4099" s="8" t="s">
        <v>667</v>
      </c>
      <c r="C4099" s="7" t="s">
        <v>2</v>
      </c>
      <c r="D4099" s="7" t="s">
        <v>3389</v>
      </c>
      <c r="E4099" s="7" t="str">
        <f>IF(OR(D4099="", D4099="___"),"", LEFT(D4099,FIND(" &gt;",D4099)-1))</f>
        <v>Success</v>
      </c>
      <c r="F4099" s="7" t="str">
        <f t="shared" si="83"/>
        <v>Current</v>
      </c>
      <c r="G4099" s="7" t="str">
        <f t="shared" si="84"/>
        <v/>
      </c>
      <c r="H4099" s="7" t="str">
        <f>IF(G4099="Utterance", IF(ISNUMBER(SEARCH("Unrecognized",D4099)), "Unrecognized", IF(ISNUMBER(SEARCH("Mismatched",D4099)), "Mismatched", IF(ISNUMBER(SEARCH("False Positive",D4099)), "False Positive", "Irrelevant"))), "")</f>
        <v/>
      </c>
      <c r="J4099" s="7" t="s">
        <v>3431</v>
      </c>
      <c r="K4099" s="7" t="s">
        <v>3356</v>
      </c>
      <c r="L4099" s="9">
        <v>44998</v>
      </c>
      <c r="M4099" s="13">
        <v>0.58954861111111112</v>
      </c>
      <c r="N4099" s="14">
        <v>204440003499774</v>
      </c>
      <c r="O4099" s="7">
        <f>IF(LEN(TRIM($A4099))=0,0,LEN($A4099)-LEN(SUBSTITUTE($A4099," ",""))+1)</f>
        <v>6</v>
      </c>
      <c r="P4099">
        <f t="shared" ref="P4099:P4162" si="85">IF(D4099="", "", COUNTIF($D$1:$D$12000, D4099))</f>
        <v>3411</v>
      </c>
    </row>
    <row r="4100" spans="1:16" ht="80" x14ac:dyDescent="0.2">
      <c r="A4100" s="8" t="s">
        <v>317</v>
      </c>
      <c r="C4100" s="7" t="s">
        <v>4</v>
      </c>
      <c r="F4100" s="7" t="str">
        <f t="shared" si="83"/>
        <v/>
      </c>
      <c r="G4100" s="7" t="str">
        <f t="shared" si="84"/>
        <v/>
      </c>
      <c r="K4100" s="7" t="s">
        <v>3356</v>
      </c>
      <c r="L4100" s="9">
        <v>44998</v>
      </c>
      <c r="M4100" s="13">
        <v>0.58954861111111112</v>
      </c>
      <c r="N4100" s="14">
        <v>204440003499774</v>
      </c>
      <c r="P4100" t="str">
        <f t="shared" si="85"/>
        <v/>
      </c>
    </row>
    <row r="4101" spans="1:16" ht="16" x14ac:dyDescent="0.2">
      <c r="A4101" s="8" t="s">
        <v>302</v>
      </c>
      <c r="B4101" s="7" t="s">
        <v>3487</v>
      </c>
      <c r="C4101" s="7" t="s">
        <v>2</v>
      </c>
      <c r="D4101" s="7" t="s">
        <v>3389</v>
      </c>
      <c r="E4101" s="7" t="str">
        <f>IF(OR(D4101="", D4101="___"),"", LEFT(D4101,FIND(" &gt;",D4101)-1))</f>
        <v>Success</v>
      </c>
      <c r="F4101" s="7" t="str">
        <f t="shared" si="83"/>
        <v>Current</v>
      </c>
      <c r="G4101" s="7" t="str">
        <f t="shared" si="84"/>
        <v/>
      </c>
      <c r="H4101" s="7" t="str">
        <f>IF(G4101="Utterance", IF(ISNUMBER(SEARCH("Unrecognized",D4101)), "Unrecognized", IF(ISNUMBER(SEARCH("Mismatched",D4101)), "Mismatched", IF(ISNUMBER(SEARCH("False Positive",D4101)), "False Positive", "Irrelevant"))), "")</f>
        <v/>
      </c>
      <c r="J4101" s="7" t="s">
        <v>3428</v>
      </c>
      <c r="K4101" s="7" t="s">
        <v>3356</v>
      </c>
      <c r="L4101" s="9">
        <v>44998</v>
      </c>
      <c r="M4101" s="13">
        <v>0.5896527777777778</v>
      </c>
      <c r="N4101" s="14">
        <v>202000450447912</v>
      </c>
      <c r="O4101" s="7">
        <f>IF(LEN(TRIM($A4101))=0,0,LEN($A4101)-LEN(SUBSTITUTE($A4101," ",""))+1)</f>
        <v>3</v>
      </c>
      <c r="P4101">
        <f t="shared" si="85"/>
        <v>3411</v>
      </c>
    </row>
    <row r="4102" spans="1:16" ht="64" x14ac:dyDescent="0.2">
      <c r="A4102" s="8" t="s">
        <v>220</v>
      </c>
      <c r="C4102" s="7" t="s">
        <v>4</v>
      </c>
      <c r="F4102" s="7" t="str">
        <f t="shared" si="83"/>
        <v/>
      </c>
      <c r="G4102" s="7" t="str">
        <f t="shared" si="84"/>
        <v/>
      </c>
      <c r="K4102" s="7" t="s">
        <v>3356</v>
      </c>
      <c r="L4102" s="9">
        <v>44998</v>
      </c>
      <c r="M4102" s="13">
        <v>0.5896527777777778</v>
      </c>
      <c r="N4102" s="14">
        <v>202000450447912</v>
      </c>
      <c r="P4102" t="str">
        <f t="shared" si="85"/>
        <v/>
      </c>
    </row>
    <row r="4103" spans="1:16" ht="16" x14ac:dyDescent="0.2">
      <c r="A4103" s="8" t="s">
        <v>1359</v>
      </c>
      <c r="C4103" s="7" t="s">
        <v>2</v>
      </c>
      <c r="D4103" s="7" t="s">
        <v>3389</v>
      </c>
      <c r="E4103" s="7" t="str">
        <f>IF(OR(D4103="", D4103="___"),"", LEFT(D4103,FIND(" &gt;",D4103)-1))</f>
        <v>Success</v>
      </c>
      <c r="F4103" s="7" t="str">
        <f t="shared" si="83"/>
        <v>Current</v>
      </c>
      <c r="G4103" s="7" t="str">
        <f t="shared" si="84"/>
        <v/>
      </c>
      <c r="H4103" s="7" t="str">
        <f>IF(G4103="Utterance", IF(ISNUMBER(SEARCH("Unrecognized",D4103)), "Unrecognized", IF(ISNUMBER(SEARCH("Mismatched",D4103)), "Mismatched", IF(ISNUMBER(SEARCH("False Positive",D4103)), "False Positive", "Irrelevant"))), "")</f>
        <v/>
      </c>
      <c r="J4103" s="7" t="s">
        <v>3741</v>
      </c>
      <c r="K4103" s="7" t="s">
        <v>3356</v>
      </c>
      <c r="L4103" s="9">
        <v>44998</v>
      </c>
      <c r="M4103" s="13">
        <v>0.58975694444444449</v>
      </c>
      <c r="N4103" s="14">
        <v>202000450447912</v>
      </c>
      <c r="O4103" s="7">
        <f>IF(LEN(TRIM($A4103))=0,0,LEN($A4103)-LEN(SUBSTITUTE($A4103," ",""))+1)</f>
        <v>3</v>
      </c>
      <c r="P4103">
        <f t="shared" si="85"/>
        <v>3411</v>
      </c>
    </row>
    <row r="4104" spans="1:16" ht="160" x14ac:dyDescent="0.2">
      <c r="A4104" s="8" t="s">
        <v>1360</v>
      </c>
      <c r="C4104" s="7" t="s">
        <v>4</v>
      </c>
      <c r="F4104" s="7" t="str">
        <f t="shared" si="83"/>
        <v/>
      </c>
      <c r="G4104" s="7" t="str">
        <f t="shared" si="84"/>
        <v/>
      </c>
      <c r="K4104" s="7" t="s">
        <v>3356</v>
      </c>
      <c r="L4104" s="9">
        <v>44998</v>
      </c>
      <c r="M4104" s="13">
        <v>0.58975694444444449</v>
      </c>
      <c r="N4104" s="14">
        <v>202000450447912</v>
      </c>
      <c r="P4104" t="str">
        <f t="shared" si="85"/>
        <v/>
      </c>
    </row>
    <row r="4105" spans="1:16" ht="16" x14ac:dyDescent="0.2">
      <c r="A4105" s="8" t="s">
        <v>158</v>
      </c>
      <c r="C4105" s="7" t="s">
        <v>2</v>
      </c>
      <c r="D4105" s="7" t="s">
        <v>3389</v>
      </c>
      <c r="E4105" s="7" t="str">
        <f>IF(OR(D4105="", D4105="___"),"", LEFT(D4105,FIND(" &gt;",D4105)-1))</f>
        <v>Success</v>
      </c>
      <c r="F4105" s="7" t="str">
        <f t="shared" si="83"/>
        <v>Current</v>
      </c>
      <c r="G4105" s="7" t="str">
        <f t="shared" si="84"/>
        <v/>
      </c>
      <c r="H4105" s="7" t="str">
        <f>IF(G4105="Utterance", IF(ISNUMBER(SEARCH("Unrecognized",D4105)), "Unrecognized", IF(ISNUMBER(SEARCH("Mismatched",D4105)), "Mismatched", IF(ISNUMBER(SEARCH("False Positive",D4105)), "False Positive", "Irrelevant"))), "")</f>
        <v/>
      </c>
      <c r="J4105" s="7" t="s">
        <v>3744</v>
      </c>
      <c r="K4105" s="7" t="s">
        <v>3356</v>
      </c>
      <c r="L4105" s="9">
        <v>44998</v>
      </c>
      <c r="M4105" s="13">
        <v>0.5898958333333334</v>
      </c>
      <c r="N4105" s="14">
        <v>204440003499774</v>
      </c>
      <c r="O4105" s="7">
        <f>IF(LEN(TRIM($A4105))=0,0,LEN($A4105)-LEN(SUBSTITUTE($A4105," ",""))+1)</f>
        <v>4</v>
      </c>
      <c r="P4105">
        <f t="shared" si="85"/>
        <v>3411</v>
      </c>
    </row>
    <row r="4106" spans="1:16" ht="112" x14ac:dyDescent="0.2">
      <c r="A4106" s="8" t="s">
        <v>224</v>
      </c>
      <c r="C4106" s="7" t="s">
        <v>4</v>
      </c>
      <c r="F4106" s="7" t="str">
        <f t="shared" si="83"/>
        <v/>
      </c>
      <c r="G4106" s="7" t="str">
        <f t="shared" si="84"/>
        <v/>
      </c>
      <c r="K4106" s="7" t="s">
        <v>3356</v>
      </c>
      <c r="L4106" s="9">
        <v>44998</v>
      </c>
      <c r="M4106" s="13">
        <v>0.5898958333333334</v>
      </c>
      <c r="N4106" s="14">
        <v>204440003499774</v>
      </c>
      <c r="P4106" t="str">
        <f t="shared" si="85"/>
        <v/>
      </c>
    </row>
    <row r="4107" spans="1:16" ht="16" x14ac:dyDescent="0.2">
      <c r="A4107" s="8" t="s">
        <v>380</v>
      </c>
      <c r="C4107" s="7" t="s">
        <v>2</v>
      </c>
      <c r="D4107" s="7" t="s">
        <v>3389</v>
      </c>
      <c r="E4107" s="7" t="str">
        <f>IF(OR(D4107="", D4107="___"),"", LEFT(D4107,FIND(" &gt;",D4107)-1))</f>
        <v>Success</v>
      </c>
      <c r="F4107" s="7" t="str">
        <f t="shared" si="83"/>
        <v>Current</v>
      </c>
      <c r="G4107" s="7" t="str">
        <f t="shared" si="84"/>
        <v/>
      </c>
      <c r="H4107" s="7" t="str">
        <f>IF(G4107="Utterance", IF(ISNUMBER(SEARCH("Unrecognized",D4107)), "Unrecognized", IF(ISNUMBER(SEARCH("Mismatched",D4107)), "Mismatched", IF(ISNUMBER(SEARCH("False Positive",D4107)), "False Positive", "Irrelevant"))), "")</f>
        <v/>
      </c>
      <c r="J4107" s="7" t="s">
        <v>3756</v>
      </c>
      <c r="K4107" s="7" t="s">
        <v>3356</v>
      </c>
      <c r="L4107" s="9">
        <v>44998</v>
      </c>
      <c r="M4107" s="13">
        <v>0.59253472222222225</v>
      </c>
      <c r="N4107" s="14">
        <v>204440003506394</v>
      </c>
      <c r="O4107" s="7">
        <f>IF(LEN(TRIM($A4107))=0,0,LEN($A4107)-LEN(SUBSTITUTE($A4107," ",""))+1)</f>
        <v>4</v>
      </c>
      <c r="P4107">
        <f t="shared" si="85"/>
        <v>3411</v>
      </c>
    </row>
    <row r="4108" spans="1:16" ht="144" x14ac:dyDescent="0.2">
      <c r="A4108" s="8" t="s">
        <v>842</v>
      </c>
      <c r="C4108" s="7" t="s">
        <v>4</v>
      </c>
      <c r="F4108" s="7" t="str">
        <f t="shared" si="83"/>
        <v/>
      </c>
      <c r="G4108" s="7" t="str">
        <f t="shared" si="84"/>
        <v/>
      </c>
      <c r="K4108" s="7" t="s">
        <v>3356</v>
      </c>
      <c r="L4108" s="9">
        <v>44998</v>
      </c>
      <c r="M4108" s="13">
        <v>0.59253472222222225</v>
      </c>
      <c r="N4108" s="14">
        <v>204440003506394</v>
      </c>
      <c r="P4108" t="str">
        <f t="shared" si="85"/>
        <v/>
      </c>
    </row>
    <row r="4109" spans="1:16" ht="16" x14ac:dyDescent="0.2">
      <c r="A4109" s="8" t="s">
        <v>699</v>
      </c>
      <c r="C4109" s="7" t="s">
        <v>2</v>
      </c>
      <c r="D4109" s="7" t="s">
        <v>3389</v>
      </c>
      <c r="E4109" s="7" t="str">
        <f>IF(OR(D4109="", D4109="___"),"", LEFT(D4109,FIND(" &gt;",D4109)-1))</f>
        <v>Success</v>
      </c>
      <c r="F4109" s="7" t="str">
        <f t="shared" si="83"/>
        <v>Current</v>
      </c>
      <c r="G4109" s="7" t="str">
        <f t="shared" si="84"/>
        <v/>
      </c>
      <c r="H4109" s="7" t="str">
        <f>IF(G4109="Utterance", IF(ISNUMBER(SEARCH("Unrecognized",D4109)), "Unrecognized", IF(ISNUMBER(SEARCH("Mismatched",D4109)), "Mismatched", IF(ISNUMBER(SEARCH("False Positive",D4109)), "False Positive", "Irrelevant"))), "")</f>
        <v/>
      </c>
      <c r="J4109" s="7" t="s">
        <v>3741</v>
      </c>
      <c r="K4109" s="7" t="s">
        <v>3356</v>
      </c>
      <c r="L4109" s="9">
        <v>44998</v>
      </c>
      <c r="M4109" s="13">
        <v>0.59667824074074072</v>
      </c>
      <c r="N4109" s="14">
        <v>513003480769775</v>
      </c>
      <c r="O4109" s="7">
        <f>IF(LEN(TRIM($A4109))=0,0,LEN($A4109)-LEN(SUBSTITUTE($A4109," ",""))+1)</f>
        <v>2</v>
      </c>
      <c r="P4109">
        <f t="shared" si="85"/>
        <v>3411</v>
      </c>
    </row>
    <row r="4110" spans="1:16" ht="160" x14ac:dyDescent="0.2">
      <c r="A4110" s="8" t="s">
        <v>238</v>
      </c>
      <c r="C4110" s="7" t="s">
        <v>4</v>
      </c>
      <c r="F4110" s="7" t="str">
        <f t="shared" si="83"/>
        <v/>
      </c>
      <c r="G4110" s="7" t="str">
        <f t="shared" si="84"/>
        <v/>
      </c>
      <c r="K4110" s="7" t="s">
        <v>3356</v>
      </c>
      <c r="L4110" s="9">
        <v>44998</v>
      </c>
      <c r="M4110" s="13">
        <v>0.59667824074074072</v>
      </c>
      <c r="N4110" s="14">
        <v>513003480769775</v>
      </c>
      <c r="P4110" t="str">
        <f t="shared" si="85"/>
        <v/>
      </c>
    </row>
    <row r="4111" spans="1:16" ht="16" x14ac:dyDescent="0.2">
      <c r="A4111" s="8" t="s">
        <v>307</v>
      </c>
      <c r="C4111" s="7" t="s">
        <v>2</v>
      </c>
      <c r="D4111" s="7" t="s">
        <v>3389</v>
      </c>
      <c r="E4111" s="7" t="str">
        <f>IF(OR(D4111="", D4111="___"),"", LEFT(D4111,FIND(" &gt;",D4111)-1))</f>
        <v>Success</v>
      </c>
      <c r="F4111" s="7" t="str">
        <f t="shared" si="83"/>
        <v>Current</v>
      </c>
      <c r="G4111" s="7" t="str">
        <f t="shared" si="84"/>
        <v/>
      </c>
      <c r="H4111" s="7" t="str">
        <f>IF(G4111="Utterance", IF(ISNUMBER(SEARCH("Unrecognized",D4111)), "Unrecognized", IF(ISNUMBER(SEARCH("Mismatched",D4111)), "Mismatched", IF(ISNUMBER(SEARCH("False Positive",D4111)), "False Positive", "Irrelevant"))), "")</f>
        <v/>
      </c>
      <c r="J4111" s="7" t="s">
        <v>3756</v>
      </c>
      <c r="K4111" s="7" t="s">
        <v>3356</v>
      </c>
      <c r="L4111" s="9">
        <v>44998</v>
      </c>
      <c r="M4111" s="13">
        <v>0.59861111111111109</v>
      </c>
      <c r="N4111" s="14">
        <v>204440003503587</v>
      </c>
      <c r="O4111" s="7">
        <f>IF(LEN(TRIM($A4111))=0,0,LEN($A4111)-LEN(SUBSTITUTE($A4111," ",""))+1)</f>
        <v>5</v>
      </c>
      <c r="P4111">
        <f t="shared" si="85"/>
        <v>3411</v>
      </c>
    </row>
    <row r="4112" spans="1:16" ht="144" x14ac:dyDescent="0.2">
      <c r="A4112" s="8" t="s">
        <v>781</v>
      </c>
      <c r="C4112" s="7" t="s">
        <v>4</v>
      </c>
      <c r="F4112" s="7" t="str">
        <f t="shared" si="83"/>
        <v/>
      </c>
      <c r="G4112" s="7" t="str">
        <f t="shared" si="84"/>
        <v/>
      </c>
      <c r="K4112" s="7" t="s">
        <v>3356</v>
      </c>
      <c r="L4112" s="9">
        <v>44998</v>
      </c>
      <c r="M4112" s="13">
        <v>0.59862268518518513</v>
      </c>
      <c r="N4112" s="14">
        <v>204440003503587</v>
      </c>
      <c r="P4112" t="str">
        <f t="shared" si="85"/>
        <v/>
      </c>
    </row>
    <row r="4113" spans="1:16" ht="32" x14ac:dyDescent="0.2">
      <c r="A4113" s="8" t="s">
        <v>695</v>
      </c>
      <c r="C4113" s="7" t="s">
        <v>2</v>
      </c>
      <c r="D4113" s="7" t="s">
        <v>3400</v>
      </c>
      <c r="E4113" s="7" t="str">
        <f>IF(OR(D4113="", D4113="___"),"", LEFT(D4113,FIND(" &gt;",D4113)-1))</f>
        <v>Failure</v>
      </c>
      <c r="F4113" s="7" t="str">
        <f t="shared" si="83"/>
        <v>Current</v>
      </c>
      <c r="G4113" s="7" t="str">
        <f t="shared" si="84"/>
        <v>Interaction</v>
      </c>
      <c r="H4113" s="7" t="str">
        <f>IF(G4113="Utterance", IF(ISNUMBER(SEARCH("Unrecognized",D4113)), "Unrecognized", IF(ISNUMBER(SEARCH("Mismatched",D4113)), "Mismatched", IF(ISNUMBER(SEARCH("False Positive",D4113)), "False Positive", "Irrelevant"))), "")</f>
        <v/>
      </c>
      <c r="J4113" s="7" t="s">
        <v>213</v>
      </c>
      <c r="K4113" s="7" t="s">
        <v>3356</v>
      </c>
      <c r="L4113" s="9">
        <v>44998</v>
      </c>
      <c r="M4113" s="13">
        <v>0.5990509259259259</v>
      </c>
      <c r="N4113" s="14">
        <v>204440003500506</v>
      </c>
      <c r="O4113" s="7">
        <f>IF(LEN(TRIM($A4113))=0,0,LEN($A4113)-LEN(SUBSTITUTE($A4113," ",""))+1)</f>
        <v>39</v>
      </c>
      <c r="P4113">
        <f t="shared" si="85"/>
        <v>412</v>
      </c>
    </row>
    <row r="4114" spans="1:16" ht="112" x14ac:dyDescent="0.2">
      <c r="A4114" s="8" t="s">
        <v>373</v>
      </c>
      <c r="C4114" s="7" t="s">
        <v>4</v>
      </c>
      <c r="F4114" s="7" t="str">
        <f t="shared" si="83"/>
        <v/>
      </c>
      <c r="G4114" s="7" t="str">
        <f t="shared" si="84"/>
        <v/>
      </c>
      <c r="K4114" s="7" t="s">
        <v>3356</v>
      </c>
      <c r="L4114" s="9">
        <v>44998</v>
      </c>
      <c r="M4114" s="13">
        <v>0.5990509259259259</v>
      </c>
      <c r="N4114" s="14">
        <v>204440003500506</v>
      </c>
      <c r="P4114" t="str">
        <f t="shared" si="85"/>
        <v/>
      </c>
    </row>
    <row r="4115" spans="1:16" ht="32" x14ac:dyDescent="0.2">
      <c r="A4115" s="8" t="s">
        <v>695</v>
      </c>
      <c r="C4115" s="7" t="s">
        <v>2</v>
      </c>
      <c r="D4115" s="7" t="s">
        <v>3400</v>
      </c>
      <c r="E4115" s="7" t="str">
        <f>IF(OR(D4115="", D4115="___"),"", LEFT(D4115,FIND(" &gt;",D4115)-1))</f>
        <v>Failure</v>
      </c>
      <c r="F4115" s="7" t="str">
        <f t="shared" si="83"/>
        <v>Current</v>
      </c>
      <c r="G4115" s="7" t="str">
        <f t="shared" si="84"/>
        <v>Interaction</v>
      </c>
      <c r="H4115" s="7" t="str">
        <f>IF(G4115="Utterance", IF(ISNUMBER(SEARCH("Unrecognized",D4115)), "Unrecognized", IF(ISNUMBER(SEARCH("Mismatched",D4115)), "Mismatched", IF(ISNUMBER(SEARCH("False Positive",D4115)), "False Positive", "Irrelevant"))), "")</f>
        <v/>
      </c>
      <c r="J4115" s="7" t="s">
        <v>213</v>
      </c>
      <c r="K4115" s="7" t="s">
        <v>3356</v>
      </c>
      <c r="L4115" s="9">
        <v>44998</v>
      </c>
      <c r="M4115" s="13">
        <v>0.59928240740740735</v>
      </c>
      <c r="N4115" s="14">
        <v>204440003500506</v>
      </c>
      <c r="O4115" s="7">
        <f>IF(LEN(TRIM($A4115))=0,0,LEN($A4115)-LEN(SUBSTITUTE($A4115," ",""))+1)</f>
        <v>39</v>
      </c>
      <c r="P4115">
        <f t="shared" si="85"/>
        <v>412</v>
      </c>
    </row>
    <row r="4116" spans="1:16" ht="112" x14ac:dyDescent="0.2">
      <c r="A4116" s="8" t="s">
        <v>373</v>
      </c>
      <c r="C4116" s="7" t="s">
        <v>4</v>
      </c>
      <c r="F4116" s="7" t="str">
        <f t="shared" si="83"/>
        <v/>
      </c>
      <c r="G4116" s="7" t="str">
        <f t="shared" si="84"/>
        <v/>
      </c>
      <c r="K4116" s="7" t="s">
        <v>3356</v>
      </c>
      <c r="L4116" s="9">
        <v>44998</v>
      </c>
      <c r="M4116" s="13">
        <v>0.5992939814814815</v>
      </c>
      <c r="N4116" s="14">
        <v>204440003500506</v>
      </c>
      <c r="P4116" t="str">
        <f t="shared" si="85"/>
        <v/>
      </c>
    </row>
    <row r="4117" spans="1:16" ht="16" x14ac:dyDescent="0.2">
      <c r="A4117" s="8" t="s">
        <v>694</v>
      </c>
      <c r="C4117" s="7" t="s">
        <v>2</v>
      </c>
      <c r="D4117" s="7" t="s">
        <v>3400</v>
      </c>
      <c r="E4117" s="7" t="str">
        <f>IF(OR(D4117="", D4117="___"),"", LEFT(D4117,FIND(" &gt;",D4117)-1))</f>
        <v>Failure</v>
      </c>
      <c r="F4117" s="7" t="str">
        <f t="shared" si="83"/>
        <v>Current</v>
      </c>
      <c r="G4117" s="7" t="str">
        <f t="shared" si="84"/>
        <v>Interaction</v>
      </c>
      <c r="H4117" s="7" t="str">
        <f>IF(G4117="Utterance", IF(ISNUMBER(SEARCH("Unrecognized",D4117)), "Unrecognized", IF(ISNUMBER(SEARCH("Mismatched",D4117)), "Mismatched", IF(ISNUMBER(SEARCH("False Positive",D4117)), "False Positive", "Irrelevant"))), "")</f>
        <v/>
      </c>
      <c r="J4117" s="7" t="s">
        <v>213</v>
      </c>
      <c r="K4117" s="7" t="s">
        <v>3356</v>
      </c>
      <c r="L4117" s="9">
        <v>44998</v>
      </c>
      <c r="M4117" s="13">
        <v>0.59947916666666667</v>
      </c>
      <c r="N4117" s="14">
        <v>204440003500506</v>
      </c>
      <c r="O4117" s="7">
        <f>IF(LEN(TRIM($A4117))=0,0,LEN($A4117)-LEN(SUBSTITUTE($A4117," ",""))+1)</f>
        <v>12</v>
      </c>
      <c r="P4117">
        <f t="shared" si="85"/>
        <v>412</v>
      </c>
    </row>
    <row r="4118" spans="1:16" ht="64" x14ac:dyDescent="0.2">
      <c r="A4118" s="8" t="s">
        <v>489</v>
      </c>
      <c r="C4118" s="7" t="s">
        <v>4</v>
      </c>
      <c r="F4118" s="7" t="str">
        <f t="shared" si="83"/>
        <v/>
      </c>
      <c r="G4118" s="7" t="str">
        <f t="shared" si="84"/>
        <v/>
      </c>
      <c r="K4118" s="7" t="s">
        <v>3356</v>
      </c>
      <c r="L4118" s="9">
        <v>44998</v>
      </c>
      <c r="M4118" s="13">
        <v>0.59947916666666667</v>
      </c>
      <c r="N4118" s="14">
        <v>204440003500506</v>
      </c>
      <c r="P4118" t="str">
        <f t="shared" si="85"/>
        <v/>
      </c>
    </row>
    <row r="4119" spans="1:16" ht="16" x14ac:dyDescent="0.2">
      <c r="A4119" s="8" t="s">
        <v>696</v>
      </c>
      <c r="C4119" s="7" t="s">
        <v>2</v>
      </c>
      <c r="D4119" s="7" t="s">
        <v>3389</v>
      </c>
      <c r="E4119" s="7" t="str">
        <f>IF(OR(D4119="", D4119="___"),"", LEFT(D4119,FIND(" &gt;",D4119)-1))</f>
        <v>Success</v>
      </c>
      <c r="F4119" s="7" t="str">
        <f t="shared" si="83"/>
        <v>Current</v>
      </c>
      <c r="G4119" s="7" t="str">
        <f t="shared" si="84"/>
        <v/>
      </c>
      <c r="H4119" s="7" t="str">
        <f>IF(G4119="Utterance", IF(ISNUMBER(SEARCH("Unrecognized",D4119)), "Unrecognized", IF(ISNUMBER(SEARCH("Mismatched",D4119)), "Mismatched", IF(ISNUMBER(SEARCH("False Positive",D4119)), "False Positive", "Irrelevant"))), "")</f>
        <v/>
      </c>
      <c r="J4119" s="7" t="s">
        <v>3754</v>
      </c>
      <c r="K4119" s="7" t="s">
        <v>3356</v>
      </c>
      <c r="L4119" s="9">
        <v>44998</v>
      </c>
      <c r="M4119" s="13">
        <v>0.59969907407407408</v>
      </c>
      <c r="N4119" s="14">
        <v>204440003500506</v>
      </c>
      <c r="O4119" s="7">
        <f>IF(LEN(TRIM($A4119))=0,0,LEN($A4119)-LEN(SUBSTITUTE($A4119," ",""))+1)</f>
        <v>5</v>
      </c>
      <c r="P4119">
        <f t="shared" si="85"/>
        <v>3411</v>
      </c>
    </row>
    <row r="4120" spans="1:16" ht="304" x14ac:dyDescent="0.2">
      <c r="A4120" s="8" t="s">
        <v>255</v>
      </c>
      <c r="C4120" s="7" t="s">
        <v>4</v>
      </c>
      <c r="F4120" s="7" t="str">
        <f t="shared" si="83"/>
        <v/>
      </c>
      <c r="G4120" s="7" t="str">
        <f t="shared" si="84"/>
        <v/>
      </c>
      <c r="K4120" s="7" t="s">
        <v>3356</v>
      </c>
      <c r="L4120" s="9">
        <v>44998</v>
      </c>
      <c r="M4120" s="13">
        <v>0.59969907407407408</v>
      </c>
      <c r="N4120" s="14">
        <v>204440003500506</v>
      </c>
      <c r="P4120" t="str">
        <f t="shared" si="85"/>
        <v/>
      </c>
    </row>
    <row r="4121" spans="1:16" ht="16" x14ac:dyDescent="0.2">
      <c r="A4121" s="8" t="s">
        <v>302</v>
      </c>
      <c r="B4121" s="7" t="s">
        <v>3487</v>
      </c>
      <c r="C4121" s="7" t="s">
        <v>2</v>
      </c>
      <c r="D4121" s="7" t="s">
        <v>3389</v>
      </c>
      <c r="E4121" s="7" t="str">
        <f>IF(OR(D4121="", D4121="___"),"", LEFT(D4121,FIND(" &gt;",D4121)-1))</f>
        <v>Success</v>
      </c>
      <c r="F4121" s="7" t="str">
        <f t="shared" si="83"/>
        <v>Current</v>
      </c>
      <c r="G4121" s="7" t="str">
        <f t="shared" si="84"/>
        <v/>
      </c>
      <c r="H4121" s="7" t="str">
        <f>IF(G4121="Utterance", IF(ISNUMBER(SEARCH("Unrecognized",D4121)), "Unrecognized", IF(ISNUMBER(SEARCH("Mismatched",D4121)), "Mismatched", IF(ISNUMBER(SEARCH("False Positive",D4121)), "False Positive", "Irrelevant"))), "")</f>
        <v/>
      </c>
      <c r="J4121" s="7" t="s">
        <v>3428</v>
      </c>
      <c r="K4121" s="7" t="s">
        <v>3356</v>
      </c>
      <c r="L4121" s="9">
        <v>44998</v>
      </c>
      <c r="M4121" s="13">
        <v>0.61001157407407403</v>
      </c>
      <c r="N4121" s="14">
        <v>204440003539786</v>
      </c>
      <c r="O4121" s="7">
        <f>IF(LEN(TRIM($A4121))=0,0,LEN($A4121)-LEN(SUBSTITUTE($A4121," ",""))+1)</f>
        <v>3</v>
      </c>
      <c r="P4121">
        <f t="shared" si="85"/>
        <v>3411</v>
      </c>
    </row>
    <row r="4122" spans="1:16" ht="64" x14ac:dyDescent="0.2">
      <c r="A4122" s="8" t="s">
        <v>220</v>
      </c>
      <c r="C4122" s="7" t="s">
        <v>4</v>
      </c>
      <c r="F4122" s="7" t="str">
        <f t="shared" si="83"/>
        <v/>
      </c>
      <c r="G4122" s="7" t="str">
        <f t="shared" si="84"/>
        <v/>
      </c>
      <c r="K4122" s="7" t="s">
        <v>3356</v>
      </c>
      <c r="L4122" s="9">
        <v>44998</v>
      </c>
      <c r="M4122" s="13">
        <v>0.61001157407407403</v>
      </c>
      <c r="N4122" s="14">
        <v>204440003539786</v>
      </c>
      <c r="P4122" t="str">
        <f t="shared" si="85"/>
        <v/>
      </c>
    </row>
    <row r="4123" spans="1:16" ht="16" x14ac:dyDescent="0.2">
      <c r="A4123" s="8" t="s">
        <v>1136</v>
      </c>
      <c r="C4123" s="7" t="s">
        <v>2</v>
      </c>
      <c r="D4123" s="7" t="s">
        <v>3389</v>
      </c>
      <c r="E4123" s="7" t="str">
        <f>IF(OR(D4123="", D4123="___"),"", LEFT(D4123,FIND(" &gt;",D4123)-1))</f>
        <v>Success</v>
      </c>
      <c r="F4123" s="7" t="str">
        <f t="shared" ref="F4123:F4154" si="86">IF(OR(E4123="Success",E4123="Qualified Success"),"Current",IF(E4123="Failure",IF(RIGHT(D4123,6)="Future","Future",IF(RIGHT(D4123,10)="Irrelevant","Irrelevant","Current")),""))</f>
        <v>Current</v>
      </c>
      <c r="G4123" s="7" t="str">
        <f t="shared" ref="G4123:G4154" si="87">IF(OR(ISBLANK(D4123),D4123="Unclassifiable &gt;"),"",IF(ISNUMBER(SEARCH("Utterance",D4123)),"Utterance",IF(ISNUMBER(SEARCH("Response",D4123)),"Response",IF(ISNUMBER(SEARCH("Interaction",D4123)),"Interaction",IF(ISNUMBER(SEARCH("System",D4123)),"System","")))))</f>
        <v/>
      </c>
      <c r="H4123" s="7" t="str">
        <f>IF(G4123="Utterance", IF(ISNUMBER(SEARCH("Unrecognized",D4123)), "Unrecognized", IF(ISNUMBER(SEARCH("Mismatched",D4123)), "Mismatched", IF(ISNUMBER(SEARCH("False Positive",D4123)), "False Positive", "Irrelevant"))), "")</f>
        <v/>
      </c>
      <c r="J4123" s="7" t="s">
        <v>3430</v>
      </c>
      <c r="K4123" s="7" t="s">
        <v>3356</v>
      </c>
      <c r="L4123" s="9">
        <v>44998</v>
      </c>
      <c r="M4123" s="13">
        <v>0.61017361111111112</v>
      </c>
      <c r="N4123" s="14">
        <v>204440003539786</v>
      </c>
      <c r="O4123" s="7">
        <f>IF(LEN(TRIM($A4123))=0,0,LEN($A4123)-LEN(SUBSTITUTE($A4123," ",""))+1)</f>
        <v>2</v>
      </c>
      <c r="P4123">
        <f t="shared" si="85"/>
        <v>3411</v>
      </c>
    </row>
    <row r="4124" spans="1:16" ht="64" x14ac:dyDescent="0.2">
      <c r="A4124" s="8" t="s">
        <v>1137</v>
      </c>
      <c r="C4124" s="7" t="s">
        <v>4</v>
      </c>
      <c r="F4124" s="7" t="str">
        <f t="shared" si="86"/>
        <v/>
      </c>
      <c r="G4124" s="7" t="str">
        <f t="shared" si="87"/>
        <v/>
      </c>
      <c r="K4124" s="7" t="s">
        <v>3356</v>
      </c>
      <c r="L4124" s="9">
        <v>44998</v>
      </c>
      <c r="M4124" s="13">
        <v>0.61019675925925931</v>
      </c>
      <c r="N4124" s="14">
        <v>204440003539786</v>
      </c>
      <c r="P4124" t="str">
        <f t="shared" si="85"/>
        <v/>
      </c>
    </row>
    <row r="4125" spans="1:16" ht="16" x14ac:dyDescent="0.2">
      <c r="A4125" s="8" t="s">
        <v>370</v>
      </c>
      <c r="C4125" s="7" t="s">
        <v>2</v>
      </c>
      <c r="D4125" s="7" t="s">
        <v>3389</v>
      </c>
      <c r="E4125" s="7" t="str">
        <f>IF(OR(D4125="", D4125="___"),"", LEFT(D4125,FIND(" &gt;",D4125)-1))</f>
        <v>Success</v>
      </c>
      <c r="F4125" s="7" t="str">
        <f t="shared" si="86"/>
        <v>Current</v>
      </c>
      <c r="G4125" s="7" t="str">
        <f t="shared" si="87"/>
        <v/>
      </c>
      <c r="H4125" s="7" t="str">
        <f>IF(G4125="Utterance", IF(ISNUMBER(SEARCH("Unrecognized",D4125)), "Unrecognized", IF(ISNUMBER(SEARCH("Mismatched",D4125)), "Mismatched", IF(ISNUMBER(SEARCH("False Positive",D4125)), "False Positive", "Irrelevant"))), "")</f>
        <v/>
      </c>
      <c r="J4125" s="7" t="s">
        <v>3750</v>
      </c>
      <c r="K4125" s="7" t="s">
        <v>3356</v>
      </c>
      <c r="L4125" s="9">
        <v>44998</v>
      </c>
      <c r="M4125" s="13">
        <v>0.61318287037037034</v>
      </c>
      <c r="N4125" s="14">
        <v>204440003537595</v>
      </c>
      <c r="O4125" s="7">
        <f>IF(LEN(TRIM($A4125))=0,0,LEN($A4125)-LEN(SUBSTITUTE($A4125," ",""))+1)</f>
        <v>2</v>
      </c>
      <c r="P4125">
        <f t="shared" si="85"/>
        <v>3411</v>
      </c>
    </row>
    <row r="4126" spans="1:16" ht="240" x14ac:dyDescent="0.2">
      <c r="A4126" s="8" t="s">
        <v>1073</v>
      </c>
      <c r="C4126" s="7" t="s">
        <v>4</v>
      </c>
      <c r="F4126" s="7" t="str">
        <f t="shared" si="86"/>
        <v/>
      </c>
      <c r="G4126" s="7" t="str">
        <f t="shared" si="87"/>
        <v/>
      </c>
      <c r="K4126" s="7" t="s">
        <v>3356</v>
      </c>
      <c r="L4126" s="9">
        <v>44998</v>
      </c>
      <c r="M4126" s="13">
        <v>0.61319444444444449</v>
      </c>
      <c r="N4126" s="14">
        <v>204440003537595</v>
      </c>
      <c r="P4126" t="str">
        <f t="shared" si="85"/>
        <v/>
      </c>
    </row>
    <row r="4127" spans="1:16" ht="16" x14ac:dyDescent="0.2">
      <c r="A4127" s="8" t="s">
        <v>223</v>
      </c>
      <c r="B4127" s="7" t="s">
        <v>3487</v>
      </c>
      <c r="C4127" s="7" t="s">
        <v>2</v>
      </c>
      <c r="D4127" s="7" t="s">
        <v>3389</v>
      </c>
      <c r="E4127" s="7" t="str">
        <f>IF(OR(D4127="", D4127="___"),"", LEFT(D4127,FIND(" &gt;",D4127)-1))</f>
        <v>Success</v>
      </c>
      <c r="F4127" s="7" t="str">
        <f t="shared" si="86"/>
        <v>Current</v>
      </c>
      <c r="G4127" s="7" t="str">
        <f t="shared" si="87"/>
        <v/>
      </c>
      <c r="H4127" s="7" t="str">
        <f>IF(G4127="Utterance", IF(ISNUMBER(SEARCH("Unrecognized",D4127)), "Unrecognized", IF(ISNUMBER(SEARCH("Mismatched",D4127)), "Mismatched", IF(ISNUMBER(SEARCH("False Positive",D4127)), "False Positive", "Irrelevant"))), "")</f>
        <v/>
      </c>
      <c r="J4127" s="7" t="s">
        <v>3744</v>
      </c>
      <c r="K4127" s="7" t="s">
        <v>3356</v>
      </c>
      <c r="L4127" s="9">
        <v>44998</v>
      </c>
      <c r="M4127" s="13">
        <v>0.61321759259259256</v>
      </c>
      <c r="N4127" s="14">
        <v>513002664141749</v>
      </c>
      <c r="O4127" s="7">
        <f>IF(LEN(TRIM($A4127))=0,0,LEN($A4127)-LEN(SUBSTITUTE($A4127," ",""))+1)</f>
        <v>3</v>
      </c>
      <c r="P4127">
        <f t="shared" si="85"/>
        <v>3411</v>
      </c>
    </row>
    <row r="4128" spans="1:16" ht="112" x14ac:dyDescent="0.2">
      <c r="A4128" s="8" t="s">
        <v>224</v>
      </c>
      <c r="C4128" s="7" t="s">
        <v>4</v>
      </c>
      <c r="F4128" s="7" t="str">
        <f t="shared" si="86"/>
        <v/>
      </c>
      <c r="G4128" s="7" t="str">
        <f t="shared" si="87"/>
        <v/>
      </c>
      <c r="K4128" s="7" t="s">
        <v>3356</v>
      </c>
      <c r="L4128" s="9">
        <v>44998</v>
      </c>
      <c r="M4128" s="13">
        <v>0.61321759259259256</v>
      </c>
      <c r="N4128" s="14">
        <v>513002664141749</v>
      </c>
      <c r="P4128" t="str">
        <f t="shared" si="85"/>
        <v/>
      </c>
    </row>
    <row r="4129" spans="1:16" ht="16" x14ac:dyDescent="0.2">
      <c r="A4129" s="8" t="s">
        <v>1077</v>
      </c>
      <c r="C4129" s="7" t="s">
        <v>2</v>
      </c>
      <c r="D4129" s="7" t="s">
        <v>3411</v>
      </c>
      <c r="E4129" s="7" t="str">
        <f>IF(OR(D4129="", D4129="___"),"", LEFT(D4129,FIND(" &gt;",D4129)-1))</f>
        <v>Qualified Success</v>
      </c>
      <c r="F4129" s="7" t="str">
        <f t="shared" si="86"/>
        <v>Current</v>
      </c>
      <c r="G4129" s="7" t="str">
        <f t="shared" si="87"/>
        <v>Response</v>
      </c>
      <c r="H4129" s="7" t="str">
        <f>IF(G4129="Utterance", IF(ISNUMBER(SEARCH("Unrecognized",D4129)), "Unrecognized", IF(ISNUMBER(SEARCH("Mismatched",D4129)), "Mismatched", IF(ISNUMBER(SEARCH("False Positive",D4129)), "False Positive", "Irrelevant"))), "")</f>
        <v/>
      </c>
      <c r="J4129" s="7" t="s">
        <v>3741</v>
      </c>
      <c r="K4129" s="7" t="s">
        <v>3356</v>
      </c>
      <c r="L4129" s="9">
        <v>44998</v>
      </c>
      <c r="M4129" s="13">
        <v>0.6153819444444445</v>
      </c>
      <c r="N4129" s="14">
        <v>204440003537595</v>
      </c>
      <c r="O4129" s="7">
        <f>IF(LEN(TRIM($A4129))=0,0,LEN($A4129)-LEN(SUBSTITUTE($A4129," ",""))+1)</f>
        <v>9</v>
      </c>
      <c r="P4129">
        <f t="shared" si="85"/>
        <v>201</v>
      </c>
    </row>
    <row r="4130" spans="1:16" ht="144" x14ac:dyDescent="0.2">
      <c r="A4130" s="8" t="s">
        <v>250</v>
      </c>
      <c r="C4130" s="7" t="s">
        <v>4</v>
      </c>
      <c r="F4130" s="7" t="str">
        <f t="shared" si="86"/>
        <v/>
      </c>
      <c r="G4130" s="7" t="str">
        <f t="shared" si="87"/>
        <v/>
      </c>
      <c r="K4130" s="7" t="s">
        <v>3356</v>
      </c>
      <c r="L4130" s="9">
        <v>44998</v>
      </c>
      <c r="M4130" s="13">
        <v>0.6153819444444445</v>
      </c>
      <c r="N4130" s="14">
        <v>204440003537595</v>
      </c>
      <c r="P4130" t="str">
        <f t="shared" si="85"/>
        <v/>
      </c>
    </row>
    <row r="4131" spans="1:16" ht="16" x14ac:dyDescent="0.2">
      <c r="A4131" s="8" t="s">
        <v>535</v>
      </c>
      <c r="C4131" s="7" t="s">
        <v>2</v>
      </c>
      <c r="D4131" s="7" t="s">
        <v>3389</v>
      </c>
      <c r="E4131" s="7" t="str">
        <f>IF(OR(D4131="", D4131="___"),"", LEFT(D4131,FIND(" &gt;",D4131)-1))</f>
        <v>Success</v>
      </c>
      <c r="F4131" s="7" t="str">
        <f t="shared" si="86"/>
        <v>Current</v>
      </c>
      <c r="G4131" s="7" t="str">
        <f t="shared" si="87"/>
        <v/>
      </c>
      <c r="H4131" s="7" t="str">
        <f>IF(G4131="Utterance", IF(ISNUMBER(SEARCH("Unrecognized",D4131)), "Unrecognized", IF(ISNUMBER(SEARCH("Mismatched",D4131)), "Mismatched", IF(ISNUMBER(SEARCH("False Positive",D4131)), "False Positive", "Irrelevant"))), "")</f>
        <v/>
      </c>
      <c r="J4131" s="7" t="s">
        <v>3741</v>
      </c>
      <c r="K4131" s="7" t="s">
        <v>3356</v>
      </c>
      <c r="L4131" s="9">
        <v>44998</v>
      </c>
      <c r="M4131" s="13">
        <v>0.61553240740740744</v>
      </c>
      <c r="N4131" s="14">
        <v>204440003537595</v>
      </c>
      <c r="O4131" s="7">
        <f>IF(LEN(TRIM($A4131))=0,0,LEN($A4131)-LEN(SUBSTITUTE($A4131," ",""))+1)</f>
        <v>5</v>
      </c>
      <c r="P4131">
        <f t="shared" si="85"/>
        <v>3411</v>
      </c>
    </row>
    <row r="4132" spans="1:16" ht="64" x14ac:dyDescent="0.2">
      <c r="A4132" s="8" t="s">
        <v>220</v>
      </c>
      <c r="C4132" s="7" t="s">
        <v>4</v>
      </c>
      <c r="F4132" s="7" t="str">
        <f t="shared" si="86"/>
        <v/>
      </c>
      <c r="G4132" s="7" t="str">
        <f t="shared" si="87"/>
        <v/>
      </c>
      <c r="K4132" s="7" t="s">
        <v>3356</v>
      </c>
      <c r="L4132" s="9">
        <v>44998</v>
      </c>
      <c r="M4132" s="13">
        <v>0.61553240740740744</v>
      </c>
      <c r="N4132" s="14">
        <v>204440003537595</v>
      </c>
      <c r="P4132" t="str">
        <f t="shared" si="85"/>
        <v/>
      </c>
    </row>
    <row r="4133" spans="1:16" ht="16" x14ac:dyDescent="0.2">
      <c r="A4133" s="8" t="s">
        <v>1081</v>
      </c>
      <c r="C4133" s="7" t="s">
        <v>2</v>
      </c>
      <c r="D4133" s="7" t="s">
        <v>3400</v>
      </c>
      <c r="E4133" s="7" t="str">
        <f>IF(OR(D4133="", D4133="___"),"", LEFT(D4133,FIND(" &gt;",D4133)-1))</f>
        <v>Failure</v>
      </c>
      <c r="F4133" s="7" t="str">
        <f t="shared" si="86"/>
        <v>Current</v>
      </c>
      <c r="G4133" s="7" t="str">
        <f t="shared" si="87"/>
        <v>Interaction</v>
      </c>
      <c r="H4133" s="7" t="str">
        <f>IF(G4133="Utterance", IF(ISNUMBER(SEARCH("Unrecognized",D4133)), "Unrecognized", IF(ISNUMBER(SEARCH("Mismatched",D4133)), "Mismatched", IF(ISNUMBER(SEARCH("False Positive",D4133)), "False Positive", "Irrelevant"))), "")</f>
        <v/>
      </c>
      <c r="J4133" s="7" t="s">
        <v>3741</v>
      </c>
      <c r="K4133" s="7" t="s">
        <v>3356</v>
      </c>
      <c r="L4133" s="9">
        <v>44998</v>
      </c>
      <c r="M4133" s="13">
        <v>0.61583333333333334</v>
      </c>
      <c r="N4133" s="14">
        <v>204440003537595</v>
      </c>
      <c r="O4133" s="7">
        <f>IF(LEN(TRIM($A4133))=0,0,LEN($A4133)-LEN(SUBSTITUTE($A4133," ",""))+1)</f>
        <v>6</v>
      </c>
      <c r="P4133">
        <f t="shared" si="85"/>
        <v>412</v>
      </c>
    </row>
    <row r="4134" spans="1:16" ht="32" x14ac:dyDescent="0.2">
      <c r="A4134" s="8" t="s">
        <v>312</v>
      </c>
      <c r="C4134" s="7" t="s">
        <v>4</v>
      </c>
      <c r="F4134" s="7" t="str">
        <f t="shared" si="86"/>
        <v/>
      </c>
      <c r="G4134" s="7" t="str">
        <f t="shared" si="87"/>
        <v/>
      </c>
      <c r="K4134" s="7" t="s">
        <v>3356</v>
      </c>
      <c r="L4134" s="9">
        <v>44998</v>
      </c>
      <c r="M4134" s="13">
        <v>0.61583333333333334</v>
      </c>
      <c r="N4134" s="14">
        <v>204440003537595</v>
      </c>
      <c r="P4134" t="str">
        <f t="shared" si="85"/>
        <v/>
      </c>
    </row>
    <row r="4135" spans="1:16" ht="16" x14ac:dyDescent="0.2">
      <c r="A4135" s="8" t="s">
        <v>1080</v>
      </c>
      <c r="C4135" s="7" t="s">
        <v>2</v>
      </c>
      <c r="D4135" s="7" t="s">
        <v>3389</v>
      </c>
      <c r="E4135" s="7" t="str">
        <f>IF(OR(D4135="", D4135="___"),"", LEFT(D4135,FIND(" &gt;",D4135)-1))</f>
        <v>Success</v>
      </c>
      <c r="F4135" s="7" t="str">
        <f t="shared" si="86"/>
        <v>Current</v>
      </c>
      <c r="G4135" s="7" t="str">
        <f t="shared" si="87"/>
        <v/>
      </c>
      <c r="H4135" s="7" t="str">
        <f>IF(G4135="Utterance", IF(ISNUMBER(SEARCH("Unrecognized",D4135)), "Unrecognized", IF(ISNUMBER(SEARCH("Mismatched",D4135)), "Mismatched", IF(ISNUMBER(SEARCH("False Positive",D4135)), "False Positive", "Irrelevant"))), "")</f>
        <v/>
      </c>
      <c r="J4135" s="7" t="s">
        <v>3741</v>
      </c>
      <c r="K4135" s="7" t="s">
        <v>3356</v>
      </c>
      <c r="L4135" s="9">
        <v>44998</v>
      </c>
      <c r="M4135" s="13">
        <v>0.61601851851851852</v>
      </c>
      <c r="N4135" s="14">
        <v>204440003537595</v>
      </c>
      <c r="O4135" s="7">
        <f>IF(LEN(TRIM($A4135))=0,0,LEN($A4135)-LEN(SUBSTITUTE($A4135," ",""))+1)</f>
        <v>6</v>
      </c>
      <c r="P4135">
        <f t="shared" si="85"/>
        <v>3411</v>
      </c>
    </row>
    <row r="4136" spans="1:16" ht="160" x14ac:dyDescent="0.2">
      <c r="A4136" s="8" t="s">
        <v>325</v>
      </c>
      <c r="C4136" s="7" t="s">
        <v>4</v>
      </c>
      <c r="F4136" s="7" t="str">
        <f t="shared" si="86"/>
        <v/>
      </c>
      <c r="G4136" s="7" t="str">
        <f t="shared" si="87"/>
        <v/>
      </c>
      <c r="K4136" s="7" t="s">
        <v>3356</v>
      </c>
      <c r="L4136" s="9">
        <v>44998</v>
      </c>
      <c r="M4136" s="13">
        <v>0.61601851851851852</v>
      </c>
      <c r="N4136" s="14">
        <v>204440003537595</v>
      </c>
      <c r="P4136" t="str">
        <f t="shared" si="85"/>
        <v/>
      </c>
    </row>
    <row r="4137" spans="1:16" ht="16" x14ac:dyDescent="0.2">
      <c r="A4137" s="8" t="s">
        <v>219</v>
      </c>
      <c r="C4137" s="7" t="s">
        <v>2</v>
      </c>
      <c r="D4137" s="7" t="s">
        <v>3389</v>
      </c>
      <c r="E4137" s="7" t="str">
        <f>IF(OR(D4137="", D4137="___"),"", LEFT(D4137,FIND(" &gt;",D4137)-1))</f>
        <v>Success</v>
      </c>
      <c r="F4137" s="7" t="str">
        <f t="shared" si="86"/>
        <v>Current</v>
      </c>
      <c r="G4137" s="7" t="str">
        <f t="shared" si="87"/>
        <v/>
      </c>
      <c r="H4137" s="7" t="str">
        <f>IF(G4137="Utterance", IF(ISNUMBER(SEARCH("Unrecognized",D4137)), "Unrecognized", IF(ISNUMBER(SEARCH("Mismatched",D4137)), "Mismatched", IF(ISNUMBER(SEARCH("False Positive",D4137)), "False Positive", "Irrelevant"))), "")</f>
        <v/>
      </c>
      <c r="J4137" s="7" t="s">
        <v>3443</v>
      </c>
      <c r="K4137" s="7" t="s">
        <v>3356</v>
      </c>
      <c r="L4137" s="9">
        <v>44998</v>
      </c>
      <c r="M4137" s="13">
        <v>0.61630787037037038</v>
      </c>
      <c r="N4137" s="14">
        <v>204440003396819</v>
      </c>
      <c r="O4137" s="7">
        <f>IF(LEN(TRIM($A4137))=0,0,LEN($A4137)-LEN(SUBSTITUTE($A4137," ",""))+1)</f>
        <v>2</v>
      </c>
      <c r="P4137">
        <f t="shared" si="85"/>
        <v>3411</v>
      </c>
    </row>
    <row r="4138" spans="1:16" ht="64" x14ac:dyDescent="0.2">
      <c r="A4138" s="8" t="s">
        <v>220</v>
      </c>
      <c r="C4138" s="7" t="s">
        <v>4</v>
      </c>
      <c r="F4138" s="7" t="str">
        <f t="shared" si="86"/>
        <v/>
      </c>
      <c r="G4138" s="7" t="str">
        <f t="shared" si="87"/>
        <v/>
      </c>
      <c r="K4138" s="7" t="s">
        <v>3356</v>
      </c>
      <c r="L4138" s="9">
        <v>44998</v>
      </c>
      <c r="M4138" s="13">
        <v>0.61630787037037038</v>
      </c>
      <c r="N4138" s="14">
        <v>204440003396819</v>
      </c>
      <c r="P4138" t="str">
        <f t="shared" si="85"/>
        <v/>
      </c>
    </row>
    <row r="4139" spans="1:16" ht="16" x14ac:dyDescent="0.2">
      <c r="A4139" s="8" t="s">
        <v>832</v>
      </c>
      <c r="C4139" s="7" t="s">
        <v>2</v>
      </c>
      <c r="D4139" s="7" t="s">
        <v>3400</v>
      </c>
      <c r="E4139" s="7" t="str">
        <f>IF(OR(D4139="", D4139="___"),"", LEFT(D4139,FIND(" &gt;",D4139)-1))</f>
        <v>Failure</v>
      </c>
      <c r="F4139" s="7" t="str">
        <f t="shared" si="86"/>
        <v>Current</v>
      </c>
      <c r="G4139" s="7" t="str">
        <f t="shared" si="87"/>
        <v>Interaction</v>
      </c>
      <c r="H4139" s="7" t="str">
        <f>IF(G4139="Utterance", IF(ISNUMBER(SEARCH("Unrecognized",D4139)), "Unrecognized", IF(ISNUMBER(SEARCH("Mismatched",D4139)), "Mismatched", IF(ISNUMBER(SEARCH("False Positive",D4139)), "False Positive", "Irrelevant"))), "")</f>
        <v/>
      </c>
      <c r="J4139" s="7" t="s">
        <v>3431</v>
      </c>
      <c r="K4139" s="7" t="s">
        <v>3356</v>
      </c>
      <c r="L4139" s="9">
        <v>44998</v>
      </c>
      <c r="M4139" s="13">
        <v>0.62030092592592589</v>
      </c>
      <c r="N4139" s="14">
        <v>204440003505954</v>
      </c>
      <c r="O4139" s="7">
        <f>IF(LEN(TRIM($A4139))=0,0,LEN($A4139)-LEN(SUBSTITUTE($A4139," ",""))+1)</f>
        <v>1</v>
      </c>
      <c r="P4139">
        <f t="shared" si="85"/>
        <v>412</v>
      </c>
    </row>
    <row r="4140" spans="1:16" ht="144" x14ac:dyDescent="0.2">
      <c r="A4140" s="8" t="s">
        <v>247</v>
      </c>
      <c r="C4140" s="7" t="s">
        <v>4</v>
      </c>
      <c r="F4140" s="7" t="str">
        <f t="shared" si="86"/>
        <v/>
      </c>
      <c r="G4140" s="7" t="str">
        <f t="shared" si="87"/>
        <v/>
      </c>
      <c r="K4140" s="7" t="s">
        <v>3356</v>
      </c>
      <c r="L4140" s="9">
        <v>44998</v>
      </c>
      <c r="M4140" s="13">
        <v>0.62030092592592589</v>
      </c>
      <c r="N4140" s="14">
        <v>204440003505954</v>
      </c>
      <c r="P4140" t="str">
        <f t="shared" si="85"/>
        <v/>
      </c>
    </row>
    <row r="4141" spans="1:16" ht="16" x14ac:dyDescent="0.2">
      <c r="A4141" s="8" t="s">
        <v>158</v>
      </c>
      <c r="C4141" s="7" t="s">
        <v>2</v>
      </c>
      <c r="D4141" s="7" t="s">
        <v>3389</v>
      </c>
      <c r="E4141" s="7" t="str">
        <f>IF(OR(D4141="", D4141="___"),"", LEFT(D4141,FIND(" &gt;",D4141)-1))</f>
        <v>Success</v>
      </c>
      <c r="F4141" s="7" t="str">
        <f t="shared" si="86"/>
        <v>Current</v>
      </c>
      <c r="G4141" s="7" t="str">
        <f t="shared" si="87"/>
        <v/>
      </c>
      <c r="H4141" s="7" t="str">
        <f>IF(G4141="Utterance", IF(ISNUMBER(SEARCH("Unrecognized",D4141)), "Unrecognized", IF(ISNUMBER(SEARCH("Mismatched",D4141)), "Mismatched", IF(ISNUMBER(SEARCH("False Positive",D4141)), "False Positive", "Irrelevant"))), "")</f>
        <v/>
      </c>
      <c r="J4141" s="7" t="s">
        <v>3744</v>
      </c>
      <c r="K4141" s="7" t="s">
        <v>3356</v>
      </c>
      <c r="L4141" s="9">
        <v>44998</v>
      </c>
      <c r="M4141" s="13">
        <v>0.6210416666666666</v>
      </c>
      <c r="N4141" s="14">
        <v>204440003505954</v>
      </c>
      <c r="O4141" s="7">
        <f>IF(LEN(TRIM($A4141))=0,0,LEN($A4141)-LEN(SUBSTITUTE($A4141," ",""))+1)</f>
        <v>4</v>
      </c>
      <c r="P4141">
        <f t="shared" si="85"/>
        <v>3411</v>
      </c>
    </row>
    <row r="4142" spans="1:16" ht="112" x14ac:dyDescent="0.2">
      <c r="A4142" s="8" t="s">
        <v>224</v>
      </c>
      <c r="C4142" s="7" t="s">
        <v>4</v>
      </c>
      <c r="F4142" s="7" t="str">
        <f t="shared" si="86"/>
        <v/>
      </c>
      <c r="G4142" s="7" t="str">
        <f t="shared" si="87"/>
        <v/>
      </c>
      <c r="K4142" s="7" t="s">
        <v>3356</v>
      </c>
      <c r="L4142" s="9">
        <v>44998</v>
      </c>
      <c r="M4142" s="13">
        <v>0.6210416666666666</v>
      </c>
      <c r="N4142" s="14">
        <v>204440003505954</v>
      </c>
      <c r="P4142" t="str">
        <f t="shared" si="85"/>
        <v/>
      </c>
    </row>
    <row r="4143" spans="1:16" ht="16" x14ac:dyDescent="0.2">
      <c r="A4143" s="8" t="s">
        <v>302</v>
      </c>
      <c r="B4143" s="7" t="s">
        <v>3487</v>
      </c>
      <c r="C4143" s="7" t="s">
        <v>2</v>
      </c>
      <c r="D4143" s="7" t="s">
        <v>3389</v>
      </c>
      <c r="E4143" s="7" t="str">
        <f>IF(OR(D4143="", D4143="___"),"", LEFT(D4143,FIND(" &gt;",D4143)-1))</f>
        <v>Success</v>
      </c>
      <c r="F4143" s="7" t="str">
        <f t="shared" si="86"/>
        <v>Current</v>
      </c>
      <c r="G4143" s="7" t="str">
        <f t="shared" si="87"/>
        <v/>
      </c>
      <c r="H4143" s="7" t="str">
        <f>IF(G4143="Utterance", IF(ISNUMBER(SEARCH("Unrecognized",D4143)), "Unrecognized", IF(ISNUMBER(SEARCH("Mismatched",D4143)), "Mismatched", IF(ISNUMBER(SEARCH("False Positive",D4143)), "False Positive", "Irrelevant"))), "")</f>
        <v/>
      </c>
      <c r="J4143" s="7" t="s">
        <v>3428</v>
      </c>
      <c r="K4143" s="7" t="s">
        <v>3356</v>
      </c>
      <c r="L4143" s="9">
        <v>44998</v>
      </c>
      <c r="M4143" s="13">
        <v>0.62459490740740742</v>
      </c>
      <c r="N4143" s="14">
        <v>202000107750697</v>
      </c>
      <c r="O4143" s="7">
        <f>IF(LEN(TRIM($A4143))=0,0,LEN($A4143)-LEN(SUBSTITUTE($A4143," ",""))+1)</f>
        <v>3</v>
      </c>
      <c r="P4143">
        <f t="shared" si="85"/>
        <v>3411</v>
      </c>
    </row>
    <row r="4144" spans="1:16" ht="64" x14ac:dyDescent="0.2">
      <c r="A4144" s="8" t="s">
        <v>220</v>
      </c>
      <c r="C4144" s="7" t="s">
        <v>4</v>
      </c>
      <c r="F4144" s="7" t="str">
        <f t="shared" si="86"/>
        <v/>
      </c>
      <c r="G4144" s="7" t="str">
        <f t="shared" si="87"/>
        <v/>
      </c>
      <c r="K4144" s="7" t="s">
        <v>3356</v>
      </c>
      <c r="L4144" s="9">
        <v>44998</v>
      </c>
      <c r="M4144" s="13">
        <v>0.62459490740740742</v>
      </c>
      <c r="N4144" s="14">
        <v>202000107750697</v>
      </c>
      <c r="P4144" t="str">
        <f t="shared" si="85"/>
        <v/>
      </c>
    </row>
    <row r="4145" spans="1:16" ht="16" x14ac:dyDescent="0.2">
      <c r="A4145" s="8" t="s">
        <v>1082</v>
      </c>
      <c r="C4145" s="7" t="s">
        <v>2</v>
      </c>
      <c r="D4145" s="7" t="s">
        <v>3391</v>
      </c>
      <c r="E4145" s="7" t="str">
        <f>IF(OR(D4145="", D4145="___"),"", LEFT(D4145,FIND(" &gt;",D4145)-1))</f>
        <v>Failure</v>
      </c>
      <c r="F4145" s="7" t="str">
        <f t="shared" si="86"/>
        <v>Current</v>
      </c>
      <c r="G4145" s="7" t="str">
        <f t="shared" si="87"/>
        <v>Utterance</v>
      </c>
      <c r="H4145" s="7" t="str">
        <f>IF(G4145="Utterance", IF(ISNUMBER(SEARCH("Unrecognized",D4145)), "Unrecognized", IF(ISNUMBER(SEARCH("Mismatched",D4145)), "Mismatched", IF(ISNUMBER(SEARCH("False Positive",D4145)), "False Positive", "Irrelevant"))), "")</f>
        <v>Mismatched</v>
      </c>
      <c r="J4145" s="7" t="s">
        <v>3742</v>
      </c>
      <c r="K4145" s="7" t="s">
        <v>3356</v>
      </c>
      <c r="L4145" s="9">
        <v>44998</v>
      </c>
      <c r="M4145" s="13">
        <v>0.62465277777777783</v>
      </c>
      <c r="N4145" s="14">
        <v>204440003537595</v>
      </c>
      <c r="O4145" s="7">
        <f>IF(LEN(TRIM($A4145))=0,0,LEN($A4145)-LEN(SUBSTITUTE($A4145," ",""))+1)</f>
        <v>7</v>
      </c>
      <c r="P4145">
        <f t="shared" si="85"/>
        <v>705</v>
      </c>
    </row>
    <row r="4146" spans="1:16" ht="16" x14ac:dyDescent="0.2">
      <c r="A4146" s="8" t="s">
        <v>339</v>
      </c>
      <c r="C4146" s="7" t="s">
        <v>4</v>
      </c>
      <c r="F4146" s="7" t="str">
        <f t="shared" si="86"/>
        <v/>
      </c>
      <c r="G4146" s="7" t="str">
        <f t="shared" si="87"/>
        <v/>
      </c>
      <c r="K4146" s="7" t="s">
        <v>3356</v>
      </c>
      <c r="L4146" s="9">
        <v>44998</v>
      </c>
      <c r="M4146" s="13">
        <v>0.62467592592592591</v>
      </c>
      <c r="N4146" s="14">
        <v>204440003537595</v>
      </c>
      <c r="P4146" t="str">
        <f t="shared" si="85"/>
        <v/>
      </c>
    </row>
    <row r="4147" spans="1:16" ht="16" x14ac:dyDescent="0.2">
      <c r="A4147" s="8" t="s">
        <v>162</v>
      </c>
      <c r="C4147" s="7" t="s">
        <v>2</v>
      </c>
      <c r="D4147" s="7" t="s">
        <v>3389</v>
      </c>
      <c r="E4147" s="7" t="str">
        <f>IF(OR(D4147="", D4147="___"),"", LEFT(D4147,FIND(" &gt;",D4147)-1))</f>
        <v>Success</v>
      </c>
      <c r="F4147" s="7" t="str">
        <f t="shared" si="86"/>
        <v>Current</v>
      </c>
      <c r="G4147" s="7" t="str">
        <f t="shared" si="87"/>
        <v/>
      </c>
      <c r="H4147" s="7" t="str">
        <f>IF(G4147="Utterance", IF(ISNUMBER(SEARCH("Unrecognized",D4147)), "Unrecognized", IF(ISNUMBER(SEARCH("Mismatched",D4147)), "Mismatched", IF(ISNUMBER(SEARCH("False Positive",D4147)), "False Positive", "Irrelevant"))), "")</f>
        <v/>
      </c>
      <c r="J4147" s="7" t="s">
        <v>3453</v>
      </c>
      <c r="K4147" s="7" t="s">
        <v>3356</v>
      </c>
      <c r="L4147" s="9">
        <v>44998</v>
      </c>
      <c r="M4147" s="13">
        <v>0.62472222222222229</v>
      </c>
      <c r="N4147" s="14">
        <v>204440003537595</v>
      </c>
      <c r="O4147" s="7">
        <f>IF(LEN(TRIM($A4147))=0,0,LEN($A4147)-LEN(SUBSTITUTE($A4147," ",""))+1)</f>
        <v>1</v>
      </c>
      <c r="P4147">
        <f t="shared" si="85"/>
        <v>3411</v>
      </c>
    </row>
    <row r="4148" spans="1:16" ht="16" x14ac:dyDescent="0.2">
      <c r="A4148" s="8" t="s">
        <v>354</v>
      </c>
      <c r="C4148" s="7" t="s">
        <v>4</v>
      </c>
      <c r="F4148" s="7" t="str">
        <f t="shared" si="86"/>
        <v/>
      </c>
      <c r="G4148" s="7" t="str">
        <f t="shared" si="87"/>
        <v/>
      </c>
      <c r="K4148" s="7" t="s">
        <v>3356</v>
      </c>
      <c r="L4148" s="9">
        <v>44998</v>
      </c>
      <c r="M4148" s="13">
        <v>0.62472222222222229</v>
      </c>
      <c r="N4148" s="14">
        <v>204440003537595</v>
      </c>
      <c r="P4148" t="str">
        <f t="shared" si="85"/>
        <v/>
      </c>
    </row>
    <row r="4149" spans="1:16" ht="16" x14ac:dyDescent="0.2">
      <c r="A4149" s="8" t="s">
        <v>1076</v>
      </c>
      <c r="C4149" s="7" t="s">
        <v>2</v>
      </c>
      <c r="D4149" s="7" t="s">
        <v>3391</v>
      </c>
      <c r="E4149" s="7" t="str">
        <f>IF(OR(D4149="", D4149="___"),"", LEFT(D4149,FIND(" &gt;",D4149)-1))</f>
        <v>Failure</v>
      </c>
      <c r="F4149" s="7" t="str">
        <f t="shared" si="86"/>
        <v>Current</v>
      </c>
      <c r="G4149" s="7" t="str">
        <f t="shared" si="87"/>
        <v>Utterance</v>
      </c>
      <c r="H4149" s="7" t="str">
        <f>IF(G4149="Utterance", IF(ISNUMBER(SEARCH("Unrecognized",D4149)), "Unrecognized", IF(ISNUMBER(SEARCH("Mismatched",D4149)), "Mismatched", IF(ISNUMBER(SEARCH("False Positive",D4149)), "False Positive", "Irrelevant"))), "")</f>
        <v>Mismatched</v>
      </c>
      <c r="J4149" s="7" t="s">
        <v>3742</v>
      </c>
      <c r="K4149" s="7" t="s">
        <v>3356</v>
      </c>
      <c r="L4149" s="9">
        <v>44998</v>
      </c>
      <c r="M4149" s="13">
        <v>0.62480324074074078</v>
      </c>
      <c r="N4149" s="14">
        <v>204440003537595</v>
      </c>
      <c r="O4149" s="7">
        <f>IF(LEN(TRIM($A4149))=0,0,LEN($A4149)-LEN(SUBSTITUTE($A4149," ",""))+1)</f>
        <v>8</v>
      </c>
      <c r="P4149">
        <f t="shared" si="85"/>
        <v>705</v>
      </c>
    </row>
    <row r="4150" spans="1:16" ht="16" x14ac:dyDescent="0.2">
      <c r="A4150" s="8" t="s">
        <v>339</v>
      </c>
      <c r="C4150" s="7" t="s">
        <v>4</v>
      </c>
      <c r="F4150" s="7" t="str">
        <f t="shared" si="86"/>
        <v/>
      </c>
      <c r="G4150" s="7" t="str">
        <f t="shared" si="87"/>
        <v/>
      </c>
      <c r="K4150" s="7" t="s">
        <v>3356</v>
      </c>
      <c r="L4150" s="9">
        <v>44998</v>
      </c>
      <c r="M4150" s="13">
        <v>0.62481481481481482</v>
      </c>
      <c r="N4150" s="14">
        <v>204440003537595</v>
      </c>
      <c r="P4150" t="str">
        <f t="shared" si="85"/>
        <v/>
      </c>
    </row>
    <row r="4151" spans="1:16" ht="16" x14ac:dyDescent="0.2">
      <c r="A4151" s="8" t="s">
        <v>1074</v>
      </c>
      <c r="C4151" s="7" t="s">
        <v>2</v>
      </c>
      <c r="D4151" s="7" t="s">
        <v>3389</v>
      </c>
      <c r="E4151" s="7" t="str">
        <f>IF(OR(D4151="", D4151="___"),"", LEFT(D4151,FIND(" &gt;",D4151)-1))</f>
        <v>Success</v>
      </c>
      <c r="F4151" s="7" t="str">
        <f t="shared" si="86"/>
        <v>Current</v>
      </c>
      <c r="G4151" s="7" t="str">
        <f t="shared" si="87"/>
        <v/>
      </c>
      <c r="H4151" s="7" t="str">
        <f>IF(G4151="Utterance", IF(ISNUMBER(SEARCH("Unrecognized",D4151)), "Unrecognized", IF(ISNUMBER(SEARCH("Mismatched",D4151)), "Mismatched", IF(ISNUMBER(SEARCH("False Positive",D4151)), "False Positive", "Irrelevant"))), "")</f>
        <v/>
      </c>
      <c r="J4151" s="7" t="s">
        <v>3742</v>
      </c>
      <c r="K4151" s="7" t="s">
        <v>3356</v>
      </c>
      <c r="L4151" s="9">
        <v>44998</v>
      </c>
      <c r="M4151" s="13">
        <v>0.62494212962962969</v>
      </c>
      <c r="N4151" s="14">
        <v>204440003537595</v>
      </c>
      <c r="O4151" s="7">
        <f>IF(LEN(TRIM($A4151))=0,0,LEN($A4151)-LEN(SUBSTITUTE($A4151," ",""))+1)</f>
        <v>6</v>
      </c>
      <c r="P4151">
        <f t="shared" si="85"/>
        <v>3411</v>
      </c>
    </row>
    <row r="4152" spans="1:16" ht="16" x14ac:dyDescent="0.2">
      <c r="A4152" s="8" t="s">
        <v>1075</v>
      </c>
      <c r="C4152" s="7" t="s">
        <v>4</v>
      </c>
      <c r="F4152" s="7" t="str">
        <f t="shared" si="86"/>
        <v/>
      </c>
      <c r="G4152" s="7" t="str">
        <f t="shared" si="87"/>
        <v/>
      </c>
      <c r="K4152" s="7" t="s">
        <v>3356</v>
      </c>
      <c r="L4152" s="9">
        <v>44998</v>
      </c>
      <c r="M4152" s="13">
        <v>0.62495370370370373</v>
      </c>
      <c r="N4152" s="14">
        <v>204440003537595</v>
      </c>
      <c r="P4152" t="str">
        <f t="shared" si="85"/>
        <v/>
      </c>
    </row>
    <row r="4153" spans="1:16" ht="16" x14ac:dyDescent="0.2">
      <c r="A4153" s="8" t="s">
        <v>759</v>
      </c>
      <c r="C4153" s="7" t="s">
        <v>2</v>
      </c>
      <c r="D4153" s="7" t="s">
        <v>3400</v>
      </c>
      <c r="E4153" s="7" t="str">
        <f>IF(OR(D4153="", D4153="___"),"", LEFT(D4153,FIND(" &gt;",D4153)-1))</f>
        <v>Failure</v>
      </c>
      <c r="F4153" s="7" t="str">
        <f t="shared" si="86"/>
        <v>Current</v>
      </c>
      <c r="G4153" s="7" t="str">
        <f t="shared" si="87"/>
        <v>Interaction</v>
      </c>
      <c r="H4153" s="7" t="str">
        <f>IF(G4153="Utterance", IF(ISNUMBER(SEARCH("Unrecognized",D4153)), "Unrecognized", IF(ISNUMBER(SEARCH("Mismatched",D4153)), "Mismatched", IF(ISNUMBER(SEARCH("False Positive",D4153)), "False Positive", "Irrelevant"))), "")</f>
        <v/>
      </c>
      <c r="J4153" s="7" t="s">
        <v>3741</v>
      </c>
      <c r="K4153" s="7" t="s">
        <v>3356</v>
      </c>
      <c r="L4153" s="9">
        <v>44998</v>
      </c>
      <c r="M4153" s="13">
        <v>0.63121527777777775</v>
      </c>
      <c r="N4153" s="14">
        <v>204440003502960</v>
      </c>
      <c r="O4153" s="7">
        <f>IF(LEN(TRIM($A4153))=0,0,LEN($A4153)-LEN(SUBSTITUTE($A4153," ",""))+1)</f>
        <v>9</v>
      </c>
      <c r="P4153">
        <f t="shared" si="85"/>
        <v>412</v>
      </c>
    </row>
    <row r="4154" spans="1:16" ht="160" x14ac:dyDescent="0.2">
      <c r="A4154" s="8" t="s">
        <v>238</v>
      </c>
      <c r="C4154" s="7" t="s">
        <v>4</v>
      </c>
      <c r="F4154" s="7" t="str">
        <f t="shared" si="86"/>
        <v/>
      </c>
      <c r="G4154" s="7" t="str">
        <f t="shared" si="87"/>
        <v/>
      </c>
      <c r="K4154" s="7" t="s">
        <v>3356</v>
      </c>
      <c r="L4154" s="9">
        <v>44998</v>
      </c>
      <c r="M4154" s="13">
        <v>0.63121527777777775</v>
      </c>
      <c r="N4154" s="14">
        <v>204440003502960</v>
      </c>
      <c r="P4154" t="str">
        <f t="shared" si="85"/>
        <v/>
      </c>
    </row>
    <row r="4155" spans="1:16" ht="16" x14ac:dyDescent="0.2">
      <c r="A4155" s="8" t="s">
        <v>158</v>
      </c>
      <c r="C4155" s="7" t="s">
        <v>2</v>
      </c>
      <c r="D4155" s="7" t="s">
        <v>3389</v>
      </c>
      <c r="E4155" s="7" t="str">
        <f>IF(OR(D4155="", D4155="___"),"", LEFT(D4155,FIND(" &gt;",D4155)-1))</f>
        <v>Success</v>
      </c>
      <c r="F4155" s="7" t="str">
        <f t="shared" ref="F4155:F4169" si="88">IF(OR(E4155="Success",E4155="Qualified Success"),"Current",IF(E4155="Failure",IF(RIGHT(D4155,6)="Future","Future",IF(RIGHT(D4155,10)="Irrelevant","Irrelevant","Current")),""))</f>
        <v>Current</v>
      </c>
      <c r="G4155" s="7" t="str">
        <f t="shared" ref="G4155:G4169" si="89">IF(OR(ISBLANK(D4155),D4155="Unclassifiable &gt;"),"",IF(ISNUMBER(SEARCH("Utterance",D4155)),"Utterance",IF(ISNUMBER(SEARCH("Response",D4155)),"Response",IF(ISNUMBER(SEARCH("Interaction",D4155)),"Interaction",IF(ISNUMBER(SEARCH("System",D4155)),"System","")))))</f>
        <v/>
      </c>
      <c r="H4155" s="7" t="str">
        <f>IF(G4155="Utterance", IF(ISNUMBER(SEARCH("Unrecognized",D4155)), "Unrecognized", IF(ISNUMBER(SEARCH("Mismatched",D4155)), "Mismatched", IF(ISNUMBER(SEARCH("False Positive",D4155)), "False Positive", "Irrelevant"))), "")</f>
        <v/>
      </c>
      <c r="J4155" s="7" t="s">
        <v>3744</v>
      </c>
      <c r="K4155" s="7" t="s">
        <v>3356</v>
      </c>
      <c r="L4155" s="9">
        <v>44998</v>
      </c>
      <c r="M4155" s="13">
        <v>0.6317476851851852</v>
      </c>
      <c r="N4155" s="14">
        <v>204440003510670</v>
      </c>
      <c r="O4155" s="7">
        <f>IF(LEN(TRIM($A4155))=0,0,LEN($A4155)-LEN(SUBSTITUTE($A4155," ",""))+1)</f>
        <v>4</v>
      </c>
      <c r="P4155">
        <f t="shared" si="85"/>
        <v>3411</v>
      </c>
    </row>
    <row r="4156" spans="1:16" ht="112" x14ac:dyDescent="0.2">
      <c r="A4156" s="8" t="s">
        <v>224</v>
      </c>
      <c r="C4156" s="7" t="s">
        <v>4</v>
      </c>
      <c r="F4156" s="7" t="str">
        <f t="shared" si="88"/>
        <v/>
      </c>
      <c r="G4156" s="7" t="str">
        <f t="shared" si="89"/>
        <v/>
      </c>
      <c r="K4156" s="7" t="s">
        <v>3356</v>
      </c>
      <c r="L4156" s="9">
        <v>44998</v>
      </c>
      <c r="M4156" s="13">
        <v>0.6317476851851852</v>
      </c>
      <c r="N4156" s="14">
        <v>204440003510670</v>
      </c>
      <c r="P4156" t="str">
        <f t="shared" si="85"/>
        <v/>
      </c>
    </row>
    <row r="4157" spans="1:16" ht="16" x14ac:dyDescent="0.2">
      <c r="A4157" s="8" t="s">
        <v>363</v>
      </c>
      <c r="C4157" s="7" t="s">
        <v>2</v>
      </c>
      <c r="D4157" s="7" t="s">
        <v>3389</v>
      </c>
      <c r="E4157" s="7" t="str">
        <f>IF(OR(D4157="", D4157="___"),"", LEFT(D4157,FIND(" &gt;",D4157)-1))</f>
        <v>Success</v>
      </c>
      <c r="F4157" s="7" t="str">
        <f t="shared" si="88"/>
        <v>Current</v>
      </c>
      <c r="G4157" s="7" t="str">
        <f t="shared" si="89"/>
        <v/>
      </c>
      <c r="H4157" s="7" t="str">
        <f>IF(G4157="Utterance", IF(ISNUMBER(SEARCH("Unrecognized",D4157)), "Unrecognized", IF(ISNUMBER(SEARCH("Mismatched",D4157)), "Mismatched", IF(ISNUMBER(SEARCH("False Positive",D4157)), "False Positive", "Irrelevant"))), "")</f>
        <v/>
      </c>
      <c r="J4157" s="7" t="s">
        <v>3751</v>
      </c>
      <c r="K4157" s="7" t="s">
        <v>3356</v>
      </c>
      <c r="L4157" s="9">
        <v>44998</v>
      </c>
      <c r="M4157" s="13">
        <v>0.63864583333333336</v>
      </c>
      <c r="N4157" s="14">
        <v>204440003489530</v>
      </c>
      <c r="O4157" s="7">
        <f>IF(LEN(TRIM($A4157))=0,0,LEN($A4157)-LEN(SUBSTITUTE($A4157," ",""))+1)</f>
        <v>7</v>
      </c>
      <c r="P4157">
        <f t="shared" si="85"/>
        <v>3411</v>
      </c>
    </row>
    <row r="4158" spans="1:16" ht="112" x14ac:dyDescent="0.2">
      <c r="A4158" s="8" t="s">
        <v>329</v>
      </c>
      <c r="C4158" s="7" t="s">
        <v>4</v>
      </c>
      <c r="F4158" s="7" t="str">
        <f t="shared" si="88"/>
        <v/>
      </c>
      <c r="G4158" s="7" t="str">
        <f t="shared" si="89"/>
        <v/>
      </c>
      <c r="K4158" s="7" t="s">
        <v>3356</v>
      </c>
      <c r="L4158" s="9">
        <v>44998</v>
      </c>
      <c r="M4158" s="13">
        <v>0.63864583333333336</v>
      </c>
      <c r="N4158" s="14">
        <v>204440003489530</v>
      </c>
      <c r="P4158" t="str">
        <f t="shared" si="85"/>
        <v/>
      </c>
    </row>
    <row r="4159" spans="1:16" ht="16" x14ac:dyDescent="0.2">
      <c r="A4159" s="8" t="s">
        <v>1234</v>
      </c>
      <c r="C4159" s="7" t="s">
        <v>2</v>
      </c>
      <c r="D4159" s="7" t="s">
        <v>3400</v>
      </c>
      <c r="E4159" s="7" t="str">
        <f>IF(OR(D4159="", D4159="___"),"", LEFT(D4159,FIND(" &gt;",D4159)-1))</f>
        <v>Failure</v>
      </c>
      <c r="F4159" s="7" t="str">
        <f t="shared" si="88"/>
        <v>Current</v>
      </c>
      <c r="G4159" s="7" t="str">
        <f t="shared" si="89"/>
        <v>Interaction</v>
      </c>
      <c r="H4159" s="7" t="str">
        <f>IF(G4159="Utterance", IF(ISNUMBER(SEARCH("Unrecognized",D4159)), "Unrecognized", IF(ISNUMBER(SEARCH("Mismatched",D4159)), "Mismatched", IF(ISNUMBER(SEARCH("False Positive",D4159)), "False Positive", "Irrelevant"))), "")</f>
        <v/>
      </c>
      <c r="J4159" s="7" t="s">
        <v>3742</v>
      </c>
      <c r="K4159" s="7" t="s">
        <v>3356</v>
      </c>
      <c r="L4159" s="9">
        <v>44998</v>
      </c>
      <c r="M4159" s="13">
        <v>0.64226851851851852</v>
      </c>
      <c r="N4159" s="14">
        <v>202000107750697</v>
      </c>
      <c r="O4159" s="7">
        <f>IF(LEN(TRIM($A4159))=0,0,LEN($A4159)-LEN(SUBSTITUTE($A4159," ",""))+1)</f>
        <v>6</v>
      </c>
      <c r="P4159">
        <f t="shared" si="85"/>
        <v>412</v>
      </c>
    </row>
    <row r="4160" spans="1:16" ht="16" x14ac:dyDescent="0.2">
      <c r="A4160" s="8" t="s">
        <v>1042</v>
      </c>
      <c r="C4160" s="7" t="s">
        <v>4</v>
      </c>
      <c r="F4160" s="7" t="str">
        <f t="shared" si="88"/>
        <v/>
      </c>
      <c r="G4160" s="7" t="str">
        <f t="shared" si="89"/>
        <v/>
      </c>
      <c r="K4160" s="7" t="s">
        <v>3356</v>
      </c>
      <c r="L4160" s="9">
        <v>44998</v>
      </c>
      <c r="M4160" s="13">
        <v>0.64252314814814815</v>
      </c>
      <c r="N4160" s="14">
        <v>202000107750697</v>
      </c>
      <c r="P4160" t="str">
        <f t="shared" si="85"/>
        <v/>
      </c>
    </row>
    <row r="4161" spans="1:16" ht="16" x14ac:dyDescent="0.2">
      <c r="A4161" s="8" t="s">
        <v>1232</v>
      </c>
      <c r="C4161" s="7" t="s">
        <v>2</v>
      </c>
      <c r="D4161" s="7" t="s">
        <v>3400</v>
      </c>
      <c r="E4161" s="7" t="str">
        <f>IF(OR(D4161="", D4161="___"),"", LEFT(D4161,FIND(" &gt;",D4161)-1))</f>
        <v>Failure</v>
      </c>
      <c r="F4161" s="7" t="str">
        <f t="shared" si="88"/>
        <v>Current</v>
      </c>
      <c r="G4161" s="7" t="str">
        <f t="shared" si="89"/>
        <v>Interaction</v>
      </c>
      <c r="H4161" s="7" t="str">
        <f>IF(G4161="Utterance", IF(ISNUMBER(SEARCH("Unrecognized",D4161)), "Unrecognized", IF(ISNUMBER(SEARCH("Mismatched",D4161)), "Mismatched", IF(ISNUMBER(SEARCH("False Positive",D4161)), "False Positive", "Irrelevant"))), "")</f>
        <v/>
      </c>
      <c r="J4161" s="7" t="s">
        <v>3742</v>
      </c>
      <c r="K4161" s="7" t="s">
        <v>3356</v>
      </c>
      <c r="L4161" s="9">
        <v>44998</v>
      </c>
      <c r="M4161" s="13">
        <v>0.6428356481481482</v>
      </c>
      <c r="N4161" s="14">
        <v>202000107750697</v>
      </c>
      <c r="O4161" s="7">
        <f>IF(LEN(TRIM($A4161))=0,0,LEN($A4161)-LEN(SUBSTITUTE($A4161," ",""))+1)</f>
        <v>8</v>
      </c>
      <c r="P4161">
        <f t="shared" si="85"/>
        <v>412</v>
      </c>
    </row>
    <row r="4162" spans="1:16" ht="64" x14ac:dyDescent="0.2">
      <c r="A4162" s="8" t="s">
        <v>1233</v>
      </c>
      <c r="C4162" s="7" t="s">
        <v>4</v>
      </c>
      <c r="F4162" s="7" t="str">
        <f t="shared" si="88"/>
        <v/>
      </c>
      <c r="G4162" s="7" t="str">
        <f t="shared" si="89"/>
        <v/>
      </c>
      <c r="K4162" s="7" t="s">
        <v>3356</v>
      </c>
      <c r="L4162" s="9">
        <v>44998</v>
      </c>
      <c r="M4162" s="13">
        <v>0.6428356481481482</v>
      </c>
      <c r="N4162" s="14">
        <v>202000107750697</v>
      </c>
      <c r="P4162" t="str">
        <f t="shared" si="85"/>
        <v/>
      </c>
    </row>
    <row r="4163" spans="1:16" ht="16" x14ac:dyDescent="0.2">
      <c r="A4163" s="8" t="s">
        <v>367</v>
      </c>
      <c r="C4163" s="7" t="s">
        <v>2</v>
      </c>
      <c r="D4163" s="7" t="s">
        <v>3389</v>
      </c>
      <c r="E4163" s="7" t="str">
        <f>IF(OR(D4163="", D4163="___"),"", LEFT(D4163,FIND(" &gt;",D4163)-1))</f>
        <v>Success</v>
      </c>
      <c r="F4163" s="7" t="str">
        <f t="shared" si="88"/>
        <v>Current</v>
      </c>
      <c r="G4163" s="7" t="str">
        <f t="shared" si="89"/>
        <v/>
      </c>
      <c r="H4163" s="7" t="str">
        <f>IF(G4163="Utterance", IF(ISNUMBER(SEARCH("Unrecognized",D4163)), "Unrecognized", IF(ISNUMBER(SEARCH("Mismatched",D4163)), "Mismatched", IF(ISNUMBER(SEARCH("False Positive",D4163)), "False Positive", "Irrelevant"))), "")</f>
        <v/>
      </c>
      <c r="J4163" s="7" t="s">
        <v>3428</v>
      </c>
      <c r="K4163" s="7" t="s">
        <v>3356</v>
      </c>
      <c r="L4163" s="9">
        <v>44998</v>
      </c>
      <c r="M4163" s="13">
        <v>0.64309027777777772</v>
      </c>
      <c r="N4163" s="14">
        <v>202000367285727</v>
      </c>
      <c r="O4163" s="7">
        <f>IF(LEN(TRIM($A4163))=0,0,LEN($A4163)-LEN(SUBSTITUTE($A4163," ",""))+1)</f>
        <v>3</v>
      </c>
      <c r="P4163">
        <f t="shared" ref="P4163:P4226" si="90">IF(D4163="", "", COUNTIF($D$1:$D$12000, D4163))</f>
        <v>3411</v>
      </c>
    </row>
    <row r="4164" spans="1:16" ht="64" x14ac:dyDescent="0.2">
      <c r="A4164" s="8" t="s">
        <v>254</v>
      </c>
      <c r="C4164" s="7" t="s">
        <v>4</v>
      </c>
      <c r="F4164" s="7" t="str">
        <f t="shared" si="88"/>
        <v/>
      </c>
      <c r="G4164" s="7" t="str">
        <f t="shared" si="89"/>
        <v/>
      </c>
      <c r="K4164" s="7" t="s">
        <v>3356</v>
      </c>
      <c r="L4164" s="9">
        <v>44998</v>
      </c>
      <c r="M4164" s="13">
        <v>0.64309027777777772</v>
      </c>
      <c r="N4164" s="14">
        <v>202000367285727</v>
      </c>
      <c r="P4164" t="str">
        <f t="shared" si="90"/>
        <v/>
      </c>
    </row>
    <row r="4165" spans="1:16" ht="16" x14ac:dyDescent="0.2">
      <c r="A4165" s="8" t="s">
        <v>1306</v>
      </c>
      <c r="C4165" s="7" t="s">
        <v>2</v>
      </c>
      <c r="D4165" s="7" t="s">
        <v>3411</v>
      </c>
      <c r="E4165" s="7" t="str">
        <f>IF(OR(D4165="", D4165="___"),"", LEFT(D4165,FIND(" &gt;",D4165)-1))</f>
        <v>Qualified Success</v>
      </c>
      <c r="F4165" s="7" t="str">
        <f t="shared" si="88"/>
        <v>Current</v>
      </c>
      <c r="G4165" s="7" t="str">
        <f t="shared" si="89"/>
        <v>Response</v>
      </c>
      <c r="H4165" s="7" t="str">
        <f>IF(G4165="Utterance", IF(ISNUMBER(SEARCH("Unrecognized",D4165)), "Unrecognized", IF(ISNUMBER(SEARCH("Mismatched",D4165)), "Mismatched", IF(ISNUMBER(SEARCH("False Positive",D4165)), "False Positive", "Irrelevant"))), "")</f>
        <v/>
      </c>
      <c r="J4165" s="7" t="s">
        <v>3363</v>
      </c>
      <c r="K4165" s="7" t="s">
        <v>3356</v>
      </c>
      <c r="L4165" s="9">
        <v>44998</v>
      </c>
      <c r="M4165" s="13">
        <v>0.64422453703703708</v>
      </c>
      <c r="N4165" s="14">
        <v>202000367285727</v>
      </c>
      <c r="O4165" s="7">
        <f>IF(LEN(TRIM($A4165))=0,0,LEN($A4165)-LEN(SUBSTITUTE($A4165," ",""))+1)</f>
        <v>9</v>
      </c>
      <c r="P4165">
        <f t="shared" si="90"/>
        <v>201</v>
      </c>
    </row>
    <row r="4166" spans="1:16" ht="176" x14ac:dyDescent="0.2">
      <c r="A4166" s="8" t="s">
        <v>952</v>
      </c>
      <c r="C4166" s="7" t="s">
        <v>4</v>
      </c>
      <c r="F4166" s="7" t="str">
        <f t="shared" si="88"/>
        <v/>
      </c>
      <c r="G4166" s="7" t="str">
        <f t="shared" si="89"/>
        <v/>
      </c>
      <c r="K4166" s="7" t="s">
        <v>3356</v>
      </c>
      <c r="L4166" s="9">
        <v>44998</v>
      </c>
      <c r="M4166" s="13">
        <v>0.64422453703703708</v>
      </c>
      <c r="N4166" s="14">
        <v>202000367285727</v>
      </c>
      <c r="P4166" t="str">
        <f t="shared" si="90"/>
        <v/>
      </c>
    </row>
    <row r="4167" spans="1:16" ht="16" x14ac:dyDescent="0.2">
      <c r="A4167" s="8" t="s">
        <v>1098</v>
      </c>
      <c r="C4167" s="7" t="s">
        <v>2</v>
      </c>
      <c r="D4167" s="7" t="s">
        <v>3400</v>
      </c>
      <c r="E4167" s="7" t="str">
        <f>IF(OR(D4167="", D4167="___"),"", LEFT(D4167,FIND(" &gt;",D4167)-1))</f>
        <v>Failure</v>
      </c>
      <c r="F4167" s="7" t="str">
        <f t="shared" si="88"/>
        <v>Current</v>
      </c>
      <c r="G4167" s="7" t="str">
        <f t="shared" si="89"/>
        <v>Interaction</v>
      </c>
      <c r="H4167" s="7" t="str">
        <f>IF(G4167="Utterance", IF(ISNUMBER(SEARCH("Unrecognized",D4167)), "Unrecognized", IF(ISNUMBER(SEARCH("Mismatched",D4167)), "Mismatched", IF(ISNUMBER(SEARCH("False Positive",D4167)), "False Positive", "Irrelevant"))), "")</f>
        <v/>
      </c>
      <c r="J4167" s="7" t="s">
        <v>3741</v>
      </c>
      <c r="K4167" s="7" t="s">
        <v>3356</v>
      </c>
      <c r="L4167" s="9">
        <v>44998</v>
      </c>
      <c r="M4167" s="13">
        <v>0.6464699074074074</v>
      </c>
      <c r="N4167" s="14">
        <v>204440003537829</v>
      </c>
      <c r="O4167" s="7">
        <f>IF(LEN(TRIM($A4167))=0,0,LEN($A4167)-LEN(SUBSTITUTE($A4167," ",""))+1)</f>
        <v>9</v>
      </c>
      <c r="P4167">
        <f t="shared" si="90"/>
        <v>412</v>
      </c>
    </row>
    <row r="4168" spans="1:16" ht="128" x14ac:dyDescent="0.2">
      <c r="A4168" s="8" t="s">
        <v>384</v>
      </c>
      <c r="C4168" s="7" t="s">
        <v>4</v>
      </c>
      <c r="F4168" s="7" t="str">
        <f t="shared" si="88"/>
        <v/>
      </c>
      <c r="G4168" s="7" t="str">
        <f t="shared" si="89"/>
        <v/>
      </c>
      <c r="K4168" s="7" t="s">
        <v>3356</v>
      </c>
      <c r="L4168" s="9">
        <v>44998</v>
      </c>
      <c r="M4168" s="13">
        <v>0.64649305555555558</v>
      </c>
      <c r="N4168" s="14">
        <v>204440003537829</v>
      </c>
      <c r="P4168" t="str">
        <f t="shared" si="90"/>
        <v/>
      </c>
    </row>
    <row r="4169" spans="1:16" ht="16" x14ac:dyDescent="0.2">
      <c r="A4169" s="8" t="s">
        <v>2542</v>
      </c>
      <c r="C4169" s="7" t="s">
        <v>2</v>
      </c>
      <c r="D4169" s="7" t="s">
        <v>3389</v>
      </c>
      <c r="E4169" s="7" t="str">
        <f>IF(OR(D4169="", D4169="___"),"", LEFT(D4169,FIND(" &gt;",D4169)-1))</f>
        <v>Success</v>
      </c>
      <c r="F4169" s="7" t="str">
        <f t="shared" si="88"/>
        <v>Current</v>
      </c>
      <c r="G4169" s="7" t="str">
        <f t="shared" si="89"/>
        <v/>
      </c>
      <c r="H4169" s="7" t="str">
        <f>IF(G4169="Utterance", IF(ISNUMBER(SEARCH("Unrecognized",D4169)), "Unrecognized", IF(ISNUMBER(SEARCH("Mismatched",D4169)), "Mismatched", IF(ISNUMBER(SEARCH("False Positive",D4169)), "False Positive", "Irrelevant"))), "")</f>
        <v/>
      </c>
      <c r="J4169" s="7" t="s">
        <v>3439</v>
      </c>
      <c r="K4169" s="7" t="s">
        <v>3359</v>
      </c>
      <c r="L4169" s="9">
        <v>44998</v>
      </c>
      <c r="M4169" s="13">
        <v>0.64684027777777775</v>
      </c>
      <c r="N4169" s="14">
        <v>204440003509686</v>
      </c>
      <c r="O4169" s="7">
        <f>IF(LEN(TRIM($A4169))=0,0,LEN($A4169)-LEN(SUBSTITUTE($A4169," ",""))+1)</f>
        <v>2</v>
      </c>
      <c r="P4169">
        <f t="shared" si="90"/>
        <v>3411</v>
      </c>
    </row>
    <row r="4170" spans="1:16" ht="128" x14ac:dyDescent="0.2">
      <c r="A4170" s="8" t="s">
        <v>990</v>
      </c>
      <c r="C4170" s="7" t="s">
        <v>4</v>
      </c>
      <c r="K4170" s="7" t="s">
        <v>3359</v>
      </c>
      <c r="L4170" s="9">
        <v>44998</v>
      </c>
      <c r="M4170" s="13">
        <v>0.64684027777777775</v>
      </c>
      <c r="N4170" s="14">
        <v>204440003509686</v>
      </c>
      <c r="P4170" t="str">
        <f t="shared" si="90"/>
        <v/>
      </c>
    </row>
    <row r="4171" spans="1:16" ht="16" x14ac:dyDescent="0.2">
      <c r="A4171" s="8" t="s">
        <v>754</v>
      </c>
      <c r="C4171" s="7" t="s">
        <v>2</v>
      </c>
      <c r="D4171" s="7" t="s">
        <v>3391</v>
      </c>
      <c r="E4171" s="7" t="str">
        <f>IF(OR(D4171="", D4171="___"),"", LEFT(D4171,FIND(" &gt;",D4171)-1))</f>
        <v>Failure</v>
      </c>
      <c r="F4171" s="7" t="str">
        <f t="shared" ref="F4171:F4199" si="91">IF(OR(E4171="Success",E4171="Qualified Success"),"Current",IF(E4171="Failure",IF(RIGHT(D4171,6)="Future","Future",IF(RIGHT(D4171,10)="Irrelevant","Irrelevant","Current")),""))</f>
        <v>Current</v>
      </c>
      <c r="G4171" s="7" t="str">
        <f t="shared" ref="G4171:G4199" si="92">IF(OR(ISBLANK(D4171),D4171="Unclassifiable &gt;"),"",IF(ISNUMBER(SEARCH("Utterance",D4171)),"Utterance",IF(ISNUMBER(SEARCH("Response",D4171)),"Response",IF(ISNUMBER(SEARCH("Interaction",D4171)),"Interaction",IF(ISNUMBER(SEARCH("System",D4171)),"System","")))))</f>
        <v>Utterance</v>
      </c>
      <c r="H4171" s="7" t="str">
        <f>IF(G4171="Utterance", IF(ISNUMBER(SEARCH("Unrecognized",D4171)), "Unrecognized", IF(ISNUMBER(SEARCH("Mismatched",D4171)), "Mismatched", IF(ISNUMBER(SEARCH("False Positive",D4171)), "False Positive", "Irrelevant"))), "")</f>
        <v>Mismatched</v>
      </c>
      <c r="J4171" s="7" t="s">
        <v>3743</v>
      </c>
      <c r="K4171" s="7" t="s">
        <v>3356</v>
      </c>
      <c r="L4171" s="9">
        <v>44998</v>
      </c>
      <c r="M4171" s="13">
        <v>0.65386574074074078</v>
      </c>
      <c r="N4171" s="14">
        <v>204440003502804</v>
      </c>
      <c r="O4171" s="7">
        <f>IF(LEN(TRIM($A4171))=0,0,LEN($A4171)-LEN(SUBSTITUTE($A4171," ",""))+1)</f>
        <v>3</v>
      </c>
      <c r="P4171">
        <f t="shared" si="90"/>
        <v>705</v>
      </c>
    </row>
    <row r="4172" spans="1:16" ht="64" x14ac:dyDescent="0.2">
      <c r="A4172" s="8" t="s">
        <v>220</v>
      </c>
      <c r="C4172" s="7" t="s">
        <v>4</v>
      </c>
      <c r="F4172" s="7" t="str">
        <f t="shared" si="91"/>
        <v/>
      </c>
      <c r="G4172" s="7" t="str">
        <f t="shared" si="92"/>
        <v/>
      </c>
      <c r="K4172" s="7" t="s">
        <v>3356</v>
      </c>
      <c r="L4172" s="9">
        <v>44998</v>
      </c>
      <c r="M4172" s="13">
        <v>0.65386574074074078</v>
      </c>
      <c r="N4172" s="14">
        <v>204440003502804</v>
      </c>
      <c r="P4172" t="str">
        <f t="shared" si="90"/>
        <v/>
      </c>
    </row>
    <row r="4173" spans="1:16" ht="16" x14ac:dyDescent="0.2">
      <c r="A4173" s="8" t="s">
        <v>753</v>
      </c>
      <c r="C4173" s="7" t="s">
        <v>2</v>
      </c>
      <c r="D4173" s="7" t="s">
        <v>3391</v>
      </c>
      <c r="E4173" s="7" t="str">
        <f>IF(OR(D4173="", D4173="___"),"", LEFT(D4173,FIND(" &gt;",D4173)-1))</f>
        <v>Failure</v>
      </c>
      <c r="F4173" s="7" t="str">
        <f t="shared" si="91"/>
        <v>Current</v>
      </c>
      <c r="G4173" s="7" t="str">
        <f t="shared" si="92"/>
        <v>Utterance</v>
      </c>
      <c r="H4173" s="7" t="str">
        <f>IF(G4173="Utterance", IF(ISNUMBER(SEARCH("Unrecognized",D4173)), "Unrecognized", IF(ISNUMBER(SEARCH("Mismatched",D4173)), "Mismatched", IF(ISNUMBER(SEARCH("False Positive",D4173)), "False Positive", "Irrelevant"))), "")</f>
        <v>Mismatched</v>
      </c>
      <c r="J4173" s="7" t="s">
        <v>3743</v>
      </c>
      <c r="K4173" s="7" t="s">
        <v>3356</v>
      </c>
      <c r="L4173" s="9">
        <v>44998</v>
      </c>
      <c r="M4173" s="13">
        <v>0.65562500000000001</v>
      </c>
      <c r="N4173" s="14">
        <v>204440003502804</v>
      </c>
      <c r="O4173" s="7">
        <f>IF(LEN(TRIM($A4173))=0,0,LEN($A4173)-LEN(SUBSTITUTE($A4173," ",""))+1)</f>
        <v>1</v>
      </c>
      <c r="P4173">
        <f t="shared" si="90"/>
        <v>705</v>
      </c>
    </row>
    <row r="4174" spans="1:16" ht="112" x14ac:dyDescent="0.2">
      <c r="A4174" s="8" t="s">
        <v>298</v>
      </c>
      <c r="C4174" s="7" t="s">
        <v>4</v>
      </c>
      <c r="F4174" s="7" t="str">
        <f t="shared" si="91"/>
        <v/>
      </c>
      <c r="G4174" s="7" t="str">
        <f t="shared" si="92"/>
        <v/>
      </c>
      <c r="K4174" s="7" t="s">
        <v>3356</v>
      </c>
      <c r="L4174" s="9">
        <v>44998</v>
      </c>
      <c r="M4174" s="13">
        <v>0.65562500000000001</v>
      </c>
      <c r="N4174" s="14">
        <v>204440003502804</v>
      </c>
      <c r="P4174" t="str">
        <f t="shared" si="90"/>
        <v/>
      </c>
    </row>
    <row r="4175" spans="1:16" ht="16" x14ac:dyDescent="0.2">
      <c r="A4175" s="8" t="s">
        <v>755</v>
      </c>
      <c r="C4175" s="7" t="s">
        <v>2</v>
      </c>
      <c r="D4175" s="7" t="s">
        <v>3389</v>
      </c>
      <c r="E4175" s="7" t="str">
        <f>IF(OR(D4175="", D4175="___"),"", LEFT(D4175,FIND(" &gt;",D4175)-1))</f>
        <v>Success</v>
      </c>
      <c r="F4175" s="7" t="str">
        <f t="shared" si="91"/>
        <v>Current</v>
      </c>
      <c r="G4175" s="7" t="str">
        <f t="shared" si="92"/>
        <v/>
      </c>
      <c r="H4175" s="7" t="str">
        <f>IF(G4175="Utterance", IF(ISNUMBER(SEARCH("Unrecognized",D4175)), "Unrecognized", IF(ISNUMBER(SEARCH("Mismatched",D4175)), "Mismatched", IF(ISNUMBER(SEARCH("False Positive",D4175)), "False Positive", "Irrelevant"))), "")</f>
        <v/>
      </c>
      <c r="J4175" s="7" t="s">
        <v>3743</v>
      </c>
      <c r="K4175" s="7" t="s">
        <v>3356</v>
      </c>
      <c r="L4175" s="9">
        <v>44998</v>
      </c>
      <c r="M4175" s="13">
        <v>0.65575231481481489</v>
      </c>
      <c r="N4175" s="14">
        <v>204440003502804</v>
      </c>
      <c r="O4175" s="7">
        <f>IF(LEN(TRIM($A4175))=0,0,LEN($A4175)-LEN(SUBSTITUTE($A4175," ",""))+1)</f>
        <v>1</v>
      </c>
      <c r="P4175">
        <f t="shared" si="90"/>
        <v>3411</v>
      </c>
    </row>
    <row r="4176" spans="1:16" ht="365" x14ac:dyDescent="0.2">
      <c r="A4176" s="8" t="s">
        <v>756</v>
      </c>
      <c r="C4176" s="7" t="s">
        <v>4</v>
      </c>
      <c r="F4176" s="7" t="str">
        <f t="shared" si="91"/>
        <v/>
      </c>
      <c r="G4176" s="7" t="str">
        <f t="shared" si="92"/>
        <v/>
      </c>
      <c r="K4176" s="7" t="s">
        <v>3356</v>
      </c>
      <c r="L4176" s="9">
        <v>44998</v>
      </c>
      <c r="M4176" s="13">
        <v>0.655787037037037</v>
      </c>
      <c r="N4176" s="14">
        <v>204440003502804</v>
      </c>
      <c r="P4176" t="str">
        <f t="shared" si="90"/>
        <v/>
      </c>
    </row>
    <row r="4177" spans="1:16" ht="16" x14ac:dyDescent="0.2">
      <c r="A4177" s="8" t="s">
        <v>757</v>
      </c>
      <c r="C4177" s="7" t="s">
        <v>2</v>
      </c>
      <c r="D4177" s="7" t="s">
        <v>3400</v>
      </c>
      <c r="E4177" s="7" t="str">
        <f>IF(OR(D4177="", D4177="___"),"", LEFT(D4177,FIND(" &gt;",D4177)-1))</f>
        <v>Failure</v>
      </c>
      <c r="F4177" s="7" t="str">
        <f t="shared" si="91"/>
        <v>Current</v>
      </c>
      <c r="G4177" s="7" t="str">
        <f t="shared" si="92"/>
        <v>Interaction</v>
      </c>
      <c r="H4177" s="7" t="str">
        <f>IF(G4177="Utterance", IF(ISNUMBER(SEARCH("Unrecognized",D4177)), "Unrecognized", IF(ISNUMBER(SEARCH("Mismatched",D4177)), "Mismatched", IF(ISNUMBER(SEARCH("False Positive",D4177)), "False Positive", "Irrelevant"))), "")</f>
        <v/>
      </c>
      <c r="J4177" s="7" t="s">
        <v>3743</v>
      </c>
      <c r="K4177" s="7" t="s">
        <v>3356</v>
      </c>
      <c r="L4177" s="9">
        <v>44998</v>
      </c>
      <c r="M4177" s="13">
        <v>0.65606481481481482</v>
      </c>
      <c r="N4177" s="14">
        <v>204440003502804</v>
      </c>
      <c r="O4177" s="7">
        <f>IF(LEN(TRIM($A4177))=0,0,LEN($A4177)-LEN(SUBSTITUTE($A4177," ",""))+1)</f>
        <v>2</v>
      </c>
      <c r="P4177">
        <f t="shared" si="90"/>
        <v>412</v>
      </c>
    </row>
    <row r="4178" spans="1:16" ht="16" x14ac:dyDescent="0.2">
      <c r="A4178" s="8" t="s">
        <v>757</v>
      </c>
      <c r="C4178" s="7" t="s">
        <v>2</v>
      </c>
      <c r="D4178" s="7" t="s">
        <v>3405</v>
      </c>
      <c r="E4178" s="7" t="str">
        <f>IF(OR(D4178="", D4178="___"),"", LEFT(D4178,FIND(" &gt;",D4178)-1))</f>
        <v>Failure</v>
      </c>
      <c r="F4178" s="7" t="str">
        <f t="shared" si="91"/>
        <v>Current</v>
      </c>
      <c r="G4178" s="7" t="str">
        <f t="shared" si="92"/>
        <v>System</v>
      </c>
      <c r="H4178" s="7" t="str">
        <f>IF(G4178="Utterance", IF(ISNUMBER(SEARCH("Unrecognized",D4178)), "Unrecognized", IF(ISNUMBER(SEARCH("Mismatched",D4178)), "Mismatched", IF(ISNUMBER(SEARCH("False Positive",D4178)), "False Positive", "Irrelevant"))), "")</f>
        <v/>
      </c>
      <c r="I4178" s="7" t="s">
        <v>152</v>
      </c>
      <c r="J4178" s="7" t="s">
        <v>3743</v>
      </c>
      <c r="K4178" s="7" t="s">
        <v>3356</v>
      </c>
      <c r="L4178" s="9">
        <v>44998</v>
      </c>
      <c r="M4178" s="13">
        <v>0.65606481481481482</v>
      </c>
      <c r="N4178" s="14">
        <v>204440003502804</v>
      </c>
      <c r="O4178" s="7">
        <f>IF(LEN(TRIM($A4178))=0,0,LEN($A4178)-LEN(SUBSTITUTE($A4178," ",""))+1)</f>
        <v>2</v>
      </c>
      <c r="P4178">
        <f t="shared" si="90"/>
        <v>168</v>
      </c>
    </row>
    <row r="4179" spans="1:16" ht="16" x14ac:dyDescent="0.2">
      <c r="A4179" s="8" t="s">
        <v>152</v>
      </c>
      <c r="C4179" s="7" t="s">
        <v>4</v>
      </c>
      <c r="F4179" s="7" t="str">
        <f t="shared" si="91"/>
        <v/>
      </c>
      <c r="G4179" s="7" t="str">
        <f t="shared" si="92"/>
        <v/>
      </c>
      <c r="K4179" s="7" t="s">
        <v>3356</v>
      </c>
      <c r="L4179" s="9">
        <v>44998</v>
      </c>
      <c r="M4179" s="13">
        <v>0.65606481481481482</v>
      </c>
      <c r="N4179" s="14">
        <v>204440003502804</v>
      </c>
      <c r="P4179" t="str">
        <f t="shared" si="90"/>
        <v/>
      </c>
    </row>
    <row r="4180" spans="1:16" ht="64" x14ac:dyDescent="0.2">
      <c r="A4180" s="8" t="s">
        <v>220</v>
      </c>
      <c r="C4180" s="7" t="s">
        <v>4</v>
      </c>
      <c r="F4180" s="7" t="str">
        <f t="shared" si="91"/>
        <v/>
      </c>
      <c r="G4180" s="7" t="str">
        <f t="shared" si="92"/>
        <v/>
      </c>
      <c r="K4180" s="7" t="s">
        <v>3356</v>
      </c>
      <c r="L4180" s="9">
        <v>44998</v>
      </c>
      <c r="M4180" s="13">
        <v>0.65606481481481482</v>
      </c>
      <c r="N4180" s="14">
        <v>204440003502804</v>
      </c>
      <c r="P4180" t="str">
        <f t="shared" si="90"/>
        <v/>
      </c>
    </row>
    <row r="4181" spans="1:16" ht="16" x14ac:dyDescent="0.2">
      <c r="A4181" s="8" t="s">
        <v>728</v>
      </c>
      <c r="C4181" s="7" t="s">
        <v>2</v>
      </c>
      <c r="D4181" s="7" t="s">
        <v>3389</v>
      </c>
      <c r="E4181" s="7" t="str">
        <f>IF(OR(D4181="", D4181="___"),"", LEFT(D4181,FIND(" &gt;",D4181)-1))</f>
        <v>Success</v>
      </c>
      <c r="F4181" s="7" t="str">
        <f t="shared" si="91"/>
        <v>Current</v>
      </c>
      <c r="G4181" s="7" t="str">
        <f t="shared" si="92"/>
        <v/>
      </c>
      <c r="H4181" s="7" t="str">
        <f>IF(G4181="Utterance", IF(ISNUMBER(SEARCH("Unrecognized",D4181)), "Unrecognized", IF(ISNUMBER(SEARCH("Mismatched",D4181)), "Mismatched", IF(ISNUMBER(SEARCH("False Positive",D4181)), "False Positive", "Irrelevant"))), "")</f>
        <v/>
      </c>
      <c r="J4181" s="7" t="s">
        <v>3741</v>
      </c>
      <c r="K4181" s="7" t="s">
        <v>3356</v>
      </c>
      <c r="L4181" s="9">
        <v>44998</v>
      </c>
      <c r="M4181" s="13">
        <v>0.66009259259259256</v>
      </c>
      <c r="N4181" s="14">
        <v>204440003541231</v>
      </c>
      <c r="O4181" s="7">
        <f>IF(LEN(TRIM($A4181))=0,0,LEN($A4181)-LEN(SUBSTITUTE($A4181," ",""))+1)</f>
        <v>2</v>
      </c>
      <c r="P4181">
        <f t="shared" si="90"/>
        <v>3411</v>
      </c>
    </row>
    <row r="4182" spans="1:16" ht="144" x14ac:dyDescent="0.2">
      <c r="A4182" s="8" t="s">
        <v>250</v>
      </c>
      <c r="C4182" s="7" t="s">
        <v>4</v>
      </c>
      <c r="F4182" s="7" t="str">
        <f t="shared" si="91"/>
        <v/>
      </c>
      <c r="G4182" s="7" t="str">
        <f t="shared" si="92"/>
        <v/>
      </c>
      <c r="K4182" s="7" t="s">
        <v>3356</v>
      </c>
      <c r="L4182" s="9">
        <v>44998</v>
      </c>
      <c r="M4182" s="13">
        <v>0.66011574074074075</v>
      </c>
      <c r="N4182" s="14">
        <v>204440003541231</v>
      </c>
      <c r="P4182" t="str">
        <f t="shared" si="90"/>
        <v/>
      </c>
    </row>
    <row r="4183" spans="1:16" ht="16" x14ac:dyDescent="0.2">
      <c r="A4183" s="8" t="s">
        <v>1458</v>
      </c>
      <c r="C4183" s="7" t="s">
        <v>2</v>
      </c>
      <c r="D4183" s="7" t="s">
        <v>3411</v>
      </c>
      <c r="E4183" s="7" t="str">
        <f>IF(OR(D4183="", D4183="___"),"", LEFT(D4183,FIND(" &gt;",D4183)-1))</f>
        <v>Qualified Success</v>
      </c>
      <c r="F4183" s="7" t="str">
        <f t="shared" si="91"/>
        <v>Current</v>
      </c>
      <c r="G4183" s="7" t="str">
        <f t="shared" si="92"/>
        <v>Response</v>
      </c>
      <c r="H4183" s="7" t="str">
        <f>IF(G4183="Utterance", IF(ISNUMBER(SEARCH("Unrecognized",D4183)), "Unrecognized", IF(ISNUMBER(SEARCH("Mismatched",D4183)), "Mismatched", IF(ISNUMBER(SEARCH("False Positive",D4183)), "False Positive", "Irrelevant"))), "")</f>
        <v/>
      </c>
      <c r="J4183" s="7" t="s">
        <v>3742</v>
      </c>
      <c r="K4183" s="7" t="s">
        <v>3356</v>
      </c>
      <c r="L4183" s="9">
        <v>44998</v>
      </c>
      <c r="M4183" s="13">
        <v>0.67879629629629623</v>
      </c>
      <c r="N4183" s="14">
        <v>202000914754984</v>
      </c>
      <c r="O4183" s="7">
        <f>IF(LEN(TRIM($A4183))=0,0,LEN($A4183)-LEN(SUBSTITUTE($A4183," ",""))+1)</f>
        <v>10</v>
      </c>
      <c r="P4183">
        <f t="shared" si="90"/>
        <v>201</v>
      </c>
    </row>
    <row r="4184" spans="1:16" ht="64" x14ac:dyDescent="0.2">
      <c r="A4184" s="8" t="s">
        <v>245</v>
      </c>
      <c r="C4184" s="7" t="s">
        <v>4</v>
      </c>
      <c r="F4184" s="7" t="str">
        <f t="shared" si="91"/>
        <v/>
      </c>
      <c r="G4184" s="7" t="str">
        <f t="shared" si="92"/>
        <v/>
      </c>
      <c r="K4184" s="7" t="s">
        <v>3356</v>
      </c>
      <c r="L4184" s="9">
        <v>44998</v>
      </c>
      <c r="M4184" s="13">
        <v>0.67879629629629623</v>
      </c>
      <c r="N4184" s="14">
        <v>202000914754984</v>
      </c>
      <c r="P4184" t="str">
        <f t="shared" si="90"/>
        <v/>
      </c>
    </row>
    <row r="4185" spans="1:16" ht="16" x14ac:dyDescent="0.2">
      <c r="A4185" s="8" t="s">
        <v>1457</v>
      </c>
      <c r="C4185" s="7" t="s">
        <v>2</v>
      </c>
      <c r="D4185" s="7" t="s">
        <v>3389</v>
      </c>
      <c r="E4185" s="7" t="str">
        <f>IF(OR(D4185="", D4185="___"),"", LEFT(D4185,FIND(" &gt;",D4185)-1))</f>
        <v>Success</v>
      </c>
      <c r="F4185" s="7" t="str">
        <f t="shared" si="91"/>
        <v>Current</v>
      </c>
      <c r="G4185" s="7" t="str">
        <f t="shared" si="92"/>
        <v/>
      </c>
      <c r="H4185" s="7" t="str">
        <f>IF(G4185="Utterance", IF(ISNUMBER(SEARCH("Unrecognized",D4185)), "Unrecognized", IF(ISNUMBER(SEARCH("Mismatched",D4185)), "Mismatched", IF(ISNUMBER(SEARCH("False Positive",D4185)), "False Positive", "Irrelevant"))), "")</f>
        <v/>
      </c>
      <c r="J4185" s="7" t="s">
        <v>3742</v>
      </c>
      <c r="K4185" s="7" t="s">
        <v>3356</v>
      </c>
      <c r="L4185" s="9">
        <v>44998</v>
      </c>
      <c r="M4185" s="13">
        <v>0.68056712962962962</v>
      </c>
      <c r="N4185" s="14">
        <v>202000914754984</v>
      </c>
      <c r="O4185" s="7">
        <f>IF(LEN(TRIM($A4185))=0,0,LEN($A4185)-LEN(SUBSTITUTE($A4185," ",""))+1)</f>
        <v>6</v>
      </c>
      <c r="P4185">
        <f t="shared" si="90"/>
        <v>3411</v>
      </c>
    </row>
    <row r="4186" spans="1:16" ht="128" x14ac:dyDescent="0.2">
      <c r="A4186" s="8" t="s">
        <v>990</v>
      </c>
      <c r="C4186" s="7" t="s">
        <v>4</v>
      </c>
      <c r="F4186" s="7" t="str">
        <f t="shared" si="91"/>
        <v/>
      </c>
      <c r="G4186" s="7" t="str">
        <f t="shared" si="92"/>
        <v/>
      </c>
      <c r="K4186" s="7" t="s">
        <v>3356</v>
      </c>
      <c r="L4186" s="9">
        <v>44998</v>
      </c>
      <c r="M4186" s="13">
        <v>0.68056712962962962</v>
      </c>
      <c r="N4186" s="14">
        <v>202000914754984</v>
      </c>
      <c r="P4186" t="str">
        <f t="shared" si="90"/>
        <v/>
      </c>
    </row>
    <row r="4187" spans="1:16" ht="16" x14ac:dyDescent="0.2">
      <c r="A4187" s="8" t="s">
        <v>1456</v>
      </c>
      <c r="C4187" s="7" t="s">
        <v>2</v>
      </c>
      <c r="D4187" s="7" t="s">
        <v>3389</v>
      </c>
      <c r="E4187" s="7" t="str">
        <f>IF(OR(D4187="", D4187="___"),"", LEFT(D4187,FIND(" &gt;",D4187)-1))</f>
        <v>Success</v>
      </c>
      <c r="F4187" s="7" t="str">
        <f t="shared" si="91"/>
        <v>Current</v>
      </c>
      <c r="G4187" s="7" t="str">
        <f t="shared" si="92"/>
        <v/>
      </c>
      <c r="H4187" s="7" t="str">
        <f>IF(G4187="Utterance", IF(ISNUMBER(SEARCH("Unrecognized",D4187)), "Unrecognized", IF(ISNUMBER(SEARCH("Mismatched",D4187)), "Mismatched", IF(ISNUMBER(SEARCH("False Positive",D4187)), "False Positive", "Irrelevant"))), "")</f>
        <v/>
      </c>
      <c r="J4187" s="7" t="s">
        <v>3742</v>
      </c>
      <c r="K4187" s="7" t="s">
        <v>3356</v>
      </c>
      <c r="L4187" s="9">
        <v>44998</v>
      </c>
      <c r="M4187" s="13">
        <v>0.68085648148148159</v>
      </c>
      <c r="N4187" s="14">
        <v>202000914754984</v>
      </c>
      <c r="O4187" s="7">
        <f>IF(LEN(TRIM($A4187))=0,0,LEN($A4187)-LEN(SUBSTITUTE($A4187," ",""))+1)</f>
        <v>6</v>
      </c>
      <c r="P4187">
        <f t="shared" si="90"/>
        <v>3411</v>
      </c>
    </row>
    <row r="4188" spans="1:16" ht="96" x14ac:dyDescent="0.2">
      <c r="A4188" s="8" t="s">
        <v>744</v>
      </c>
      <c r="C4188" s="7" t="s">
        <v>4</v>
      </c>
      <c r="F4188" s="7" t="str">
        <f t="shared" si="91"/>
        <v/>
      </c>
      <c r="G4188" s="7" t="str">
        <f t="shared" si="92"/>
        <v/>
      </c>
      <c r="K4188" s="7" t="s">
        <v>3356</v>
      </c>
      <c r="L4188" s="9">
        <v>44998</v>
      </c>
      <c r="M4188" s="13">
        <v>0.68085648148148159</v>
      </c>
      <c r="N4188" s="14">
        <v>202000914754984</v>
      </c>
      <c r="P4188" t="str">
        <f t="shared" si="90"/>
        <v/>
      </c>
    </row>
    <row r="4189" spans="1:16" ht="16" x14ac:dyDescent="0.2">
      <c r="A4189" s="8" t="s">
        <v>1078</v>
      </c>
      <c r="C4189" s="7" t="s">
        <v>2</v>
      </c>
      <c r="D4189" s="7" t="s">
        <v>3389</v>
      </c>
      <c r="E4189" s="7" t="str">
        <f>IF(OR(D4189="", D4189="___"),"", LEFT(D4189,FIND(" &gt;",D4189)-1))</f>
        <v>Success</v>
      </c>
      <c r="F4189" s="7" t="str">
        <f t="shared" si="91"/>
        <v>Current</v>
      </c>
      <c r="G4189" s="7" t="str">
        <f t="shared" si="92"/>
        <v/>
      </c>
      <c r="H4189" s="7" t="str">
        <f>IF(G4189="Utterance", IF(ISNUMBER(SEARCH("Unrecognized",D4189)), "Unrecognized", IF(ISNUMBER(SEARCH("Mismatched",D4189)), "Mismatched", IF(ISNUMBER(SEARCH("False Positive",D4189)), "False Positive", "Irrelevant"))), "")</f>
        <v/>
      </c>
      <c r="J4189" s="7" t="s">
        <v>3742</v>
      </c>
      <c r="K4189" s="7" t="s">
        <v>3356</v>
      </c>
      <c r="L4189" s="9">
        <v>44998</v>
      </c>
      <c r="M4189" s="13">
        <v>0.68089120370370371</v>
      </c>
      <c r="N4189" s="14">
        <v>204440003537595</v>
      </c>
      <c r="O4189" s="7">
        <f>IF(LEN(TRIM($A4189))=0,0,LEN($A4189)-LEN(SUBSTITUTE($A4189," ",""))+1)</f>
        <v>3</v>
      </c>
      <c r="P4189">
        <f t="shared" si="90"/>
        <v>3411</v>
      </c>
    </row>
    <row r="4190" spans="1:16" ht="16" x14ac:dyDescent="0.2">
      <c r="A4190" s="8" t="s">
        <v>1075</v>
      </c>
      <c r="C4190" s="7" t="s">
        <v>4</v>
      </c>
      <c r="F4190" s="7" t="str">
        <f t="shared" si="91"/>
        <v/>
      </c>
      <c r="G4190" s="7" t="str">
        <f t="shared" si="92"/>
        <v/>
      </c>
      <c r="K4190" s="7" t="s">
        <v>3356</v>
      </c>
      <c r="L4190" s="9">
        <v>44998</v>
      </c>
      <c r="M4190" s="13">
        <v>0.68114583333333334</v>
      </c>
      <c r="N4190" s="14">
        <v>204440003537595</v>
      </c>
      <c r="P4190" t="str">
        <f t="shared" si="90"/>
        <v/>
      </c>
    </row>
    <row r="4191" spans="1:16" ht="16" x14ac:dyDescent="0.2">
      <c r="A4191" s="8" t="s">
        <v>1079</v>
      </c>
      <c r="C4191" s="7" t="s">
        <v>2</v>
      </c>
      <c r="D4191" s="7" t="s">
        <v>3389</v>
      </c>
      <c r="E4191" s="7" t="str">
        <f>IF(OR(D4191="", D4191="___"),"", LEFT(D4191,FIND(" &gt;",D4191)-1))</f>
        <v>Success</v>
      </c>
      <c r="F4191" s="7" t="str">
        <f t="shared" si="91"/>
        <v>Current</v>
      </c>
      <c r="G4191" s="7" t="str">
        <f t="shared" si="92"/>
        <v/>
      </c>
      <c r="H4191" s="7" t="str">
        <f>IF(G4191="Utterance", IF(ISNUMBER(SEARCH("Unrecognized",D4191)), "Unrecognized", IF(ISNUMBER(SEARCH("Mismatched",D4191)), "Mismatched", IF(ISNUMBER(SEARCH("False Positive",D4191)), "False Positive", "Irrelevant"))), "")</f>
        <v/>
      </c>
      <c r="J4191" s="7" t="s">
        <v>3742</v>
      </c>
      <c r="K4191" s="7" t="s">
        <v>3356</v>
      </c>
      <c r="L4191" s="9">
        <v>44998</v>
      </c>
      <c r="M4191" s="13">
        <v>0.6885648148148148</v>
      </c>
      <c r="N4191" s="14">
        <v>204440003537595</v>
      </c>
      <c r="O4191" s="7">
        <f>IF(LEN(TRIM($A4191))=0,0,LEN($A4191)-LEN(SUBSTITUTE($A4191," ",""))+1)</f>
        <v>4</v>
      </c>
      <c r="P4191">
        <f t="shared" si="90"/>
        <v>3411</v>
      </c>
    </row>
    <row r="4192" spans="1:16" ht="176" x14ac:dyDescent="0.2">
      <c r="A4192" s="8" t="s">
        <v>564</v>
      </c>
      <c r="C4192" s="7" t="s">
        <v>4</v>
      </c>
      <c r="F4192" s="7" t="str">
        <f t="shared" si="91"/>
        <v/>
      </c>
      <c r="G4192" s="7" t="str">
        <f t="shared" si="92"/>
        <v/>
      </c>
      <c r="K4192" s="7" t="s">
        <v>3356</v>
      </c>
      <c r="L4192" s="9">
        <v>44998</v>
      </c>
      <c r="M4192" s="13">
        <v>0.6885648148148148</v>
      </c>
      <c r="N4192" s="14">
        <v>204440003537595</v>
      </c>
      <c r="P4192" t="str">
        <f t="shared" si="90"/>
        <v/>
      </c>
    </row>
    <row r="4193" spans="1:16" ht="16" x14ac:dyDescent="0.2">
      <c r="A4193" s="8" t="s">
        <v>162</v>
      </c>
      <c r="C4193" s="7" t="s">
        <v>2</v>
      </c>
      <c r="D4193" s="7" t="s">
        <v>3389</v>
      </c>
      <c r="E4193" s="7" t="str">
        <f>IF(OR(D4193="", D4193="___"),"", LEFT(D4193,FIND(" &gt;",D4193)-1))</f>
        <v>Success</v>
      </c>
      <c r="F4193" s="7" t="str">
        <f t="shared" si="91"/>
        <v>Current</v>
      </c>
      <c r="G4193" s="7" t="str">
        <f t="shared" si="92"/>
        <v/>
      </c>
      <c r="H4193" s="7" t="str">
        <f>IF(G4193="Utterance", IF(ISNUMBER(SEARCH("Unrecognized",D4193)), "Unrecognized", IF(ISNUMBER(SEARCH("Mismatched",D4193)), "Mismatched", IF(ISNUMBER(SEARCH("False Positive",D4193)), "False Positive", "Irrelevant"))), "")</f>
        <v/>
      </c>
      <c r="J4193" s="7" t="s">
        <v>3453</v>
      </c>
      <c r="K4193" s="7" t="s">
        <v>3356</v>
      </c>
      <c r="L4193" s="9">
        <v>44998</v>
      </c>
      <c r="M4193" s="13">
        <v>0.68862268518518521</v>
      </c>
      <c r="N4193" s="14">
        <v>204440003537595</v>
      </c>
      <c r="O4193" s="7">
        <f>IF(LEN(TRIM($A4193))=0,0,LEN($A4193)-LEN(SUBSTITUTE($A4193," ",""))+1)</f>
        <v>1</v>
      </c>
      <c r="P4193">
        <f t="shared" si="90"/>
        <v>3411</v>
      </c>
    </row>
    <row r="4194" spans="1:16" ht="16" x14ac:dyDescent="0.2">
      <c r="A4194" s="8" t="s">
        <v>354</v>
      </c>
      <c r="C4194" s="7" t="s">
        <v>4</v>
      </c>
      <c r="F4194" s="7" t="str">
        <f t="shared" si="91"/>
        <v/>
      </c>
      <c r="G4194" s="7" t="str">
        <f t="shared" si="92"/>
        <v/>
      </c>
      <c r="K4194" s="7" t="s">
        <v>3356</v>
      </c>
      <c r="L4194" s="9">
        <v>44998</v>
      </c>
      <c r="M4194" s="13">
        <v>0.68862268518518521</v>
      </c>
      <c r="N4194" s="14">
        <v>204440003537595</v>
      </c>
      <c r="P4194" t="str">
        <f t="shared" si="90"/>
        <v/>
      </c>
    </row>
    <row r="4195" spans="1:16" ht="16" x14ac:dyDescent="0.2">
      <c r="A4195" s="8" t="s">
        <v>1079</v>
      </c>
      <c r="C4195" s="7" t="s">
        <v>2</v>
      </c>
      <c r="D4195" s="7" t="s">
        <v>3389</v>
      </c>
      <c r="E4195" s="7" t="str">
        <f>IF(OR(D4195="", D4195="___"),"", LEFT(D4195,FIND(" &gt;",D4195)-1))</f>
        <v>Success</v>
      </c>
      <c r="F4195" s="7" t="str">
        <f t="shared" si="91"/>
        <v>Current</v>
      </c>
      <c r="G4195" s="7" t="str">
        <f t="shared" si="92"/>
        <v/>
      </c>
      <c r="H4195" s="7" t="str">
        <f>IF(G4195="Utterance", IF(ISNUMBER(SEARCH("Unrecognized",D4195)), "Unrecognized", IF(ISNUMBER(SEARCH("Mismatched",D4195)), "Mismatched", IF(ISNUMBER(SEARCH("False Positive",D4195)), "False Positive", "Irrelevant"))), "")</f>
        <v/>
      </c>
      <c r="J4195" s="7" t="s">
        <v>3742</v>
      </c>
      <c r="K4195" s="7" t="s">
        <v>3356</v>
      </c>
      <c r="L4195" s="9">
        <v>44998</v>
      </c>
      <c r="M4195" s="13">
        <v>0.68866898148148159</v>
      </c>
      <c r="N4195" s="14">
        <v>204440003537595</v>
      </c>
      <c r="O4195" s="7">
        <f>IF(LEN(TRIM($A4195))=0,0,LEN($A4195)-LEN(SUBSTITUTE($A4195," ",""))+1)</f>
        <v>4</v>
      </c>
      <c r="P4195">
        <f t="shared" si="90"/>
        <v>3411</v>
      </c>
    </row>
    <row r="4196" spans="1:16" ht="176" x14ac:dyDescent="0.2">
      <c r="A4196" s="8" t="s">
        <v>564</v>
      </c>
      <c r="C4196" s="7" t="s">
        <v>4</v>
      </c>
      <c r="F4196" s="7" t="str">
        <f t="shared" si="91"/>
        <v/>
      </c>
      <c r="G4196" s="7" t="str">
        <f t="shared" si="92"/>
        <v/>
      </c>
      <c r="K4196" s="7" t="s">
        <v>3356</v>
      </c>
      <c r="L4196" s="9">
        <v>44998</v>
      </c>
      <c r="M4196" s="13">
        <v>0.68866898148148159</v>
      </c>
      <c r="N4196" s="14">
        <v>204440003537595</v>
      </c>
      <c r="P4196" t="str">
        <f t="shared" si="90"/>
        <v/>
      </c>
    </row>
    <row r="4197" spans="1:16" ht="16" x14ac:dyDescent="0.2">
      <c r="A4197" s="8" t="s">
        <v>207</v>
      </c>
      <c r="C4197" s="7" t="s">
        <v>2</v>
      </c>
      <c r="D4197" s="7" t="s">
        <v>3391</v>
      </c>
      <c r="E4197" s="7" t="str">
        <f>IF(OR(D4197="", D4197="___"),"", LEFT(D4197,FIND(" &gt;",D4197)-1))</f>
        <v>Failure</v>
      </c>
      <c r="F4197" s="7" t="str">
        <f t="shared" si="91"/>
        <v>Current</v>
      </c>
      <c r="G4197" s="7" t="str">
        <f t="shared" si="92"/>
        <v>Utterance</v>
      </c>
      <c r="H4197" s="7" t="str">
        <f>IF(G4197="Utterance", IF(ISNUMBER(SEARCH("Unrecognized",D4197)), "Unrecognized", IF(ISNUMBER(SEARCH("Mismatched",D4197)), "Mismatched", IF(ISNUMBER(SEARCH("False Positive",D4197)), "False Positive", "Irrelevant"))), "")</f>
        <v>Mismatched</v>
      </c>
      <c r="J4197" s="7" t="s">
        <v>3751</v>
      </c>
      <c r="K4197" s="7" t="s">
        <v>3356</v>
      </c>
      <c r="L4197" s="9">
        <v>44998</v>
      </c>
      <c r="M4197" s="13">
        <v>0.70283564814814825</v>
      </c>
      <c r="N4197" s="14">
        <v>204440003486103</v>
      </c>
      <c r="O4197" s="7">
        <f>IF(LEN(TRIM($A4197))=0,0,LEN($A4197)-LEN(SUBSTITUTE($A4197," ",""))+1)</f>
        <v>1</v>
      </c>
      <c r="P4197">
        <f t="shared" si="90"/>
        <v>705</v>
      </c>
    </row>
    <row r="4198" spans="1:16" ht="96" x14ac:dyDescent="0.2">
      <c r="A4198" s="8" t="s">
        <v>233</v>
      </c>
      <c r="C4198" s="7" t="s">
        <v>4</v>
      </c>
      <c r="F4198" s="7" t="str">
        <f t="shared" si="91"/>
        <v/>
      </c>
      <c r="G4198" s="7" t="str">
        <f t="shared" si="92"/>
        <v/>
      </c>
      <c r="K4198" s="7" t="s">
        <v>3356</v>
      </c>
      <c r="L4198" s="9">
        <v>44998</v>
      </c>
      <c r="M4198" s="13">
        <v>0.70311342592592585</v>
      </c>
      <c r="N4198" s="14">
        <v>204440003486103</v>
      </c>
      <c r="P4198" t="str">
        <f t="shared" si="90"/>
        <v/>
      </c>
    </row>
    <row r="4199" spans="1:16" ht="16" x14ac:dyDescent="0.2">
      <c r="A4199" s="8" t="s">
        <v>514</v>
      </c>
      <c r="B4199" s="7" t="s">
        <v>3487</v>
      </c>
      <c r="C4199" s="7" t="s">
        <v>2</v>
      </c>
      <c r="D4199" s="7" t="s">
        <v>3389</v>
      </c>
      <c r="E4199" s="7" t="str">
        <f>IF(OR(D4199="", D4199="___"),"", LEFT(D4199,FIND(" &gt;",D4199)-1))</f>
        <v>Success</v>
      </c>
      <c r="F4199" s="7" t="str">
        <f t="shared" si="91"/>
        <v>Current</v>
      </c>
      <c r="G4199" s="7" t="str">
        <f t="shared" si="92"/>
        <v/>
      </c>
      <c r="H4199" s="7" t="str">
        <f>IF(G4199="Utterance", IF(ISNUMBER(SEARCH("Unrecognized",D4199)), "Unrecognized", IF(ISNUMBER(SEARCH("Mismatched",D4199)), "Mismatched", IF(ISNUMBER(SEARCH("False Positive",D4199)), "False Positive", "Irrelevant"))), "")</f>
        <v/>
      </c>
      <c r="J4199" s="7" t="s">
        <v>3439</v>
      </c>
      <c r="K4199" s="7" t="s">
        <v>3359</v>
      </c>
      <c r="L4199" s="9">
        <v>44998</v>
      </c>
      <c r="M4199" s="13">
        <v>0.74465277777777772</v>
      </c>
      <c r="N4199" s="14">
        <v>513003213021145</v>
      </c>
      <c r="O4199" s="7">
        <f>IF(LEN(TRIM($A4199))=0,0,LEN($A4199)-LEN(SUBSTITUTE($A4199," ",""))+1)</f>
        <v>3</v>
      </c>
      <c r="P4199">
        <f t="shared" si="90"/>
        <v>3411</v>
      </c>
    </row>
    <row r="4200" spans="1:16" ht="32" x14ac:dyDescent="0.2">
      <c r="A4200" s="8" t="s">
        <v>3382</v>
      </c>
      <c r="C4200" s="7" t="s">
        <v>4</v>
      </c>
      <c r="K4200" s="7" t="s">
        <v>3359</v>
      </c>
      <c r="L4200" s="9">
        <v>44998</v>
      </c>
      <c r="M4200" s="13">
        <v>0.74493055555555554</v>
      </c>
      <c r="N4200" s="14">
        <v>513003213021145</v>
      </c>
      <c r="P4200" t="str">
        <f t="shared" si="90"/>
        <v/>
      </c>
    </row>
    <row r="4201" spans="1:16" ht="112" x14ac:dyDescent="0.2">
      <c r="A4201" s="8" t="s">
        <v>3257</v>
      </c>
      <c r="C4201" s="7" t="s">
        <v>4</v>
      </c>
      <c r="K4201" s="7" t="s">
        <v>3359</v>
      </c>
      <c r="L4201" s="9">
        <v>44998</v>
      </c>
      <c r="M4201" s="13">
        <v>0.74493055555555554</v>
      </c>
      <c r="N4201" s="14">
        <v>513003213021145</v>
      </c>
      <c r="P4201" t="str">
        <f t="shared" si="90"/>
        <v/>
      </c>
    </row>
    <row r="4202" spans="1:16" ht="32" x14ac:dyDescent="0.2">
      <c r="A4202" s="8" t="s">
        <v>268</v>
      </c>
      <c r="C4202" s="7" t="s">
        <v>4</v>
      </c>
      <c r="K4202" s="7" t="s">
        <v>3359</v>
      </c>
      <c r="L4202" s="9">
        <v>44998</v>
      </c>
      <c r="M4202" s="13">
        <v>0.74493055555555554</v>
      </c>
      <c r="N4202" s="14">
        <v>513003213021145</v>
      </c>
      <c r="P4202" t="str">
        <f t="shared" si="90"/>
        <v/>
      </c>
    </row>
    <row r="4203" spans="1:16" ht="16" x14ac:dyDescent="0.2">
      <c r="A4203" s="8" t="s">
        <v>158</v>
      </c>
      <c r="C4203" s="7" t="s">
        <v>2</v>
      </c>
      <c r="D4203" s="7" t="s">
        <v>3389</v>
      </c>
      <c r="E4203" s="7" t="str">
        <f>IF(OR(D4203="", D4203="___"),"", LEFT(D4203,FIND(" &gt;",D4203)-1))</f>
        <v>Success</v>
      </c>
      <c r="F4203" s="7" t="str">
        <f t="shared" ref="F4203:F4213" si="93">IF(OR(E4203="Success",E4203="Qualified Success"),"Current",IF(E4203="Failure",IF(RIGHT(D4203,6)="Future","Future",IF(RIGHT(D4203,10)="Irrelevant","Irrelevant","Current")),""))</f>
        <v>Current</v>
      </c>
      <c r="G4203" s="7" t="str">
        <f t="shared" ref="G4203:G4213" si="94">IF(OR(ISBLANK(D4203),D4203="Unclassifiable &gt;"),"",IF(ISNUMBER(SEARCH("Utterance",D4203)),"Utterance",IF(ISNUMBER(SEARCH("Response",D4203)),"Response",IF(ISNUMBER(SEARCH("Interaction",D4203)),"Interaction",IF(ISNUMBER(SEARCH("System",D4203)),"System","")))))</f>
        <v/>
      </c>
      <c r="H4203" s="7" t="str">
        <f>IF(G4203="Utterance", IF(ISNUMBER(SEARCH("Unrecognized",D4203)), "Unrecognized", IF(ISNUMBER(SEARCH("Mismatched",D4203)), "Mismatched", IF(ISNUMBER(SEARCH("False Positive",D4203)), "False Positive", "Irrelevant"))), "")</f>
        <v/>
      </c>
      <c r="J4203" s="7" t="s">
        <v>3744</v>
      </c>
      <c r="K4203" s="7" t="s">
        <v>3356</v>
      </c>
      <c r="L4203" s="9">
        <v>44998</v>
      </c>
      <c r="M4203" s="13">
        <v>0.74848379629629624</v>
      </c>
      <c r="N4203" s="14">
        <v>204440003497488</v>
      </c>
      <c r="O4203" s="7">
        <f>IF(LEN(TRIM($A4203))=0,0,LEN($A4203)-LEN(SUBSTITUTE($A4203," ",""))+1)</f>
        <v>4</v>
      </c>
      <c r="P4203">
        <f t="shared" si="90"/>
        <v>3411</v>
      </c>
    </row>
    <row r="4204" spans="1:16" ht="112" x14ac:dyDescent="0.2">
      <c r="A4204" s="8" t="s">
        <v>224</v>
      </c>
      <c r="C4204" s="7" t="s">
        <v>4</v>
      </c>
      <c r="F4204" s="7" t="str">
        <f t="shared" si="93"/>
        <v/>
      </c>
      <c r="G4204" s="7" t="str">
        <f t="shared" si="94"/>
        <v/>
      </c>
      <c r="K4204" s="7" t="s">
        <v>3356</v>
      </c>
      <c r="L4204" s="9">
        <v>44998</v>
      </c>
      <c r="M4204" s="13">
        <v>0.74848379629629624</v>
      </c>
      <c r="N4204" s="14">
        <v>204440003497488</v>
      </c>
      <c r="P4204" t="str">
        <f t="shared" si="90"/>
        <v/>
      </c>
    </row>
    <row r="4205" spans="1:16" ht="16" x14ac:dyDescent="0.2">
      <c r="A4205" s="8" t="s">
        <v>9</v>
      </c>
      <c r="B4205" s="7" t="s">
        <v>3487</v>
      </c>
      <c r="C4205" s="7" t="s">
        <v>2</v>
      </c>
      <c r="D4205" s="7" t="s">
        <v>3389</v>
      </c>
      <c r="E4205" s="7" t="str">
        <f>IF(OR(D4205="", D4205="___"),"", LEFT(D4205,FIND(" &gt;",D4205)-1))</f>
        <v>Success</v>
      </c>
      <c r="F4205" s="7" t="str">
        <f t="shared" si="93"/>
        <v>Current</v>
      </c>
      <c r="G4205" s="7" t="str">
        <f t="shared" si="94"/>
        <v/>
      </c>
      <c r="H4205" s="7" t="str">
        <f>IF(G4205="Utterance", IF(ISNUMBER(SEARCH("Unrecognized",D4205)), "Unrecognized", IF(ISNUMBER(SEARCH("Mismatched",D4205)), "Mismatched", IF(ISNUMBER(SEARCH("False Positive",D4205)), "False Positive", "Irrelevant"))), "")</f>
        <v/>
      </c>
      <c r="J4205" s="7" t="s">
        <v>3445</v>
      </c>
      <c r="K4205" s="7" t="s">
        <v>3356</v>
      </c>
      <c r="L4205" s="9">
        <v>44998</v>
      </c>
      <c r="M4205" s="13">
        <v>0.75028935185185175</v>
      </c>
      <c r="N4205" s="14">
        <v>513003078148633</v>
      </c>
      <c r="O4205" s="7">
        <f>IF(LEN(TRIM($A4205))=0,0,LEN($A4205)-LEN(SUBSTITUTE($A4205," ",""))+1)</f>
        <v>6</v>
      </c>
      <c r="P4205">
        <f t="shared" si="90"/>
        <v>3411</v>
      </c>
    </row>
    <row r="4206" spans="1:16" ht="16" x14ac:dyDescent="0.2">
      <c r="A4206" s="8" t="s">
        <v>63</v>
      </c>
      <c r="C4206" s="7" t="s">
        <v>4</v>
      </c>
      <c r="F4206" s="7" t="str">
        <f t="shared" si="93"/>
        <v/>
      </c>
      <c r="G4206" s="7" t="str">
        <f t="shared" si="94"/>
        <v/>
      </c>
      <c r="K4206" s="7" t="s">
        <v>3356</v>
      </c>
      <c r="L4206" s="9">
        <v>44998</v>
      </c>
      <c r="M4206" s="13">
        <v>0.75031250000000005</v>
      </c>
      <c r="N4206" s="14">
        <v>513003078148633</v>
      </c>
      <c r="P4206" t="str">
        <f t="shared" si="90"/>
        <v/>
      </c>
    </row>
    <row r="4207" spans="1:16" ht="409.6" x14ac:dyDescent="0.2">
      <c r="A4207" s="8" t="s">
        <v>64</v>
      </c>
      <c r="C4207" s="7" t="s">
        <v>4</v>
      </c>
      <c r="F4207" s="7" t="str">
        <f t="shared" si="93"/>
        <v/>
      </c>
      <c r="G4207" s="7" t="str">
        <f t="shared" si="94"/>
        <v/>
      </c>
      <c r="K4207" s="7" t="s">
        <v>3356</v>
      </c>
      <c r="L4207" s="9">
        <v>44998</v>
      </c>
      <c r="M4207" s="13">
        <v>0.75031250000000005</v>
      </c>
      <c r="N4207" s="14">
        <v>513003078148633</v>
      </c>
      <c r="P4207" t="str">
        <f t="shared" si="90"/>
        <v/>
      </c>
    </row>
    <row r="4208" spans="1:16" ht="48" x14ac:dyDescent="0.2">
      <c r="A4208" s="8" t="s">
        <v>33</v>
      </c>
      <c r="C4208" s="7" t="s">
        <v>4</v>
      </c>
      <c r="F4208" s="7" t="str">
        <f t="shared" si="93"/>
        <v/>
      </c>
      <c r="G4208" s="7" t="str">
        <f t="shared" si="94"/>
        <v/>
      </c>
      <c r="K4208" s="7" t="s">
        <v>3356</v>
      </c>
      <c r="L4208" s="9">
        <v>44998</v>
      </c>
      <c r="M4208" s="13">
        <v>0.75031250000000005</v>
      </c>
      <c r="N4208" s="14">
        <v>513003078148633</v>
      </c>
      <c r="P4208" t="str">
        <f t="shared" si="90"/>
        <v/>
      </c>
    </row>
    <row r="4209" spans="1:16" ht="16" x14ac:dyDescent="0.2">
      <c r="A4209" s="8" t="s">
        <v>65</v>
      </c>
      <c r="C4209" s="7" t="s">
        <v>2</v>
      </c>
      <c r="D4209" s="7" t="s">
        <v>3391</v>
      </c>
      <c r="E4209" s="7" t="str">
        <f>IF(OR(D4209="", D4209="___"),"", LEFT(D4209,FIND(" &gt;",D4209)-1))</f>
        <v>Failure</v>
      </c>
      <c r="F4209" s="7" t="str">
        <f t="shared" si="93"/>
        <v>Current</v>
      </c>
      <c r="G4209" s="7" t="str">
        <f t="shared" si="94"/>
        <v>Utterance</v>
      </c>
      <c r="H4209" s="7" t="str">
        <f>IF(G4209="Utterance", IF(ISNUMBER(SEARCH("Unrecognized",D4209)), "Unrecognized", IF(ISNUMBER(SEARCH("Mismatched",D4209)), "Mismatched", IF(ISNUMBER(SEARCH("False Positive",D4209)), "False Positive", "Irrelevant"))), "")</f>
        <v>Mismatched</v>
      </c>
      <c r="J4209" s="7" t="s">
        <v>213</v>
      </c>
      <c r="K4209" s="7" t="s">
        <v>3356</v>
      </c>
      <c r="L4209" s="9">
        <v>44998</v>
      </c>
      <c r="M4209" s="13">
        <v>0.75047453703703704</v>
      </c>
      <c r="N4209" s="14">
        <v>513003078148633</v>
      </c>
      <c r="O4209" s="7">
        <f>IF(LEN(TRIM($A4209))=0,0,LEN($A4209)-LEN(SUBSTITUTE($A4209," ",""))+1)</f>
        <v>6</v>
      </c>
      <c r="P4209">
        <f t="shared" si="90"/>
        <v>705</v>
      </c>
    </row>
    <row r="4210" spans="1:16" ht="16" x14ac:dyDescent="0.2">
      <c r="A4210" s="8" t="s">
        <v>65</v>
      </c>
      <c r="C4210" s="7" t="s">
        <v>2</v>
      </c>
      <c r="D4210" s="7" t="s">
        <v>3389</v>
      </c>
      <c r="E4210" s="7" t="str">
        <f>IF(OR(D4210="", D4210="___"),"", LEFT(D4210,FIND(" &gt;",D4210)-1))</f>
        <v>Success</v>
      </c>
      <c r="F4210" s="7" t="str">
        <f t="shared" si="93"/>
        <v>Current</v>
      </c>
      <c r="G4210" s="7" t="str">
        <f t="shared" si="94"/>
        <v/>
      </c>
      <c r="H4210" s="7" t="str">
        <f>IF(G4210="Utterance", IF(ISNUMBER(SEARCH("Unrecognized",D4210)), "Unrecognized", IF(ISNUMBER(SEARCH("Mismatched",D4210)), "Mismatched", IF(ISNUMBER(SEARCH("False Positive",D4210)), "False Positive", "Irrelevant"))), "")</f>
        <v/>
      </c>
      <c r="J4210" s="7" t="s">
        <v>213</v>
      </c>
      <c r="K4210" s="7" t="s">
        <v>3356</v>
      </c>
      <c r="L4210" s="9">
        <v>44998</v>
      </c>
      <c r="M4210" s="13">
        <v>0.75047453703703704</v>
      </c>
      <c r="N4210" s="14">
        <v>513003078148633</v>
      </c>
      <c r="O4210" s="7">
        <f>IF(LEN(TRIM($A4210))=0,0,LEN($A4210)-LEN(SUBSTITUTE($A4210," ",""))+1)</f>
        <v>6</v>
      </c>
      <c r="P4210">
        <f t="shared" si="90"/>
        <v>3411</v>
      </c>
    </row>
    <row r="4211" spans="1:16" ht="32" x14ac:dyDescent="0.2">
      <c r="A4211" s="8" t="s">
        <v>35</v>
      </c>
      <c r="C4211" s="7" t="s">
        <v>4</v>
      </c>
      <c r="F4211" s="7" t="str">
        <f t="shared" si="93"/>
        <v/>
      </c>
      <c r="G4211" s="7" t="str">
        <f t="shared" si="94"/>
        <v/>
      </c>
      <c r="K4211" s="7" t="s">
        <v>3356</v>
      </c>
      <c r="L4211" s="9">
        <v>44998</v>
      </c>
      <c r="M4211" s="13">
        <v>0.75047453703703704</v>
      </c>
      <c r="N4211" s="14">
        <v>513003078148633</v>
      </c>
      <c r="P4211" t="str">
        <f t="shared" si="90"/>
        <v/>
      </c>
    </row>
    <row r="4212" spans="1:16" ht="144" x14ac:dyDescent="0.2">
      <c r="A4212" s="8" t="s">
        <v>218</v>
      </c>
      <c r="C4212" s="7" t="s">
        <v>4</v>
      </c>
      <c r="F4212" s="7" t="str">
        <f t="shared" si="93"/>
        <v/>
      </c>
      <c r="G4212" s="7" t="str">
        <f t="shared" si="94"/>
        <v/>
      </c>
      <c r="K4212" s="7" t="s">
        <v>3356</v>
      </c>
      <c r="L4212" s="9">
        <v>44998</v>
      </c>
      <c r="M4212" s="13">
        <v>0.75047453703703704</v>
      </c>
      <c r="N4212" s="14">
        <v>513003078148633</v>
      </c>
      <c r="P4212" t="str">
        <f t="shared" si="90"/>
        <v/>
      </c>
    </row>
    <row r="4213" spans="1:16" ht="16" x14ac:dyDescent="0.2">
      <c r="A4213" s="8" t="s">
        <v>2322</v>
      </c>
      <c r="C4213" s="7" t="s">
        <v>2</v>
      </c>
      <c r="D4213" s="7" t="s">
        <v>3389</v>
      </c>
      <c r="E4213" s="7" t="str">
        <f>IF(OR(D4213="", D4213="___"),"", LEFT(D4213,FIND(" &gt;",D4213)-1))</f>
        <v>Success</v>
      </c>
      <c r="F4213" s="7" t="str">
        <f t="shared" si="93"/>
        <v>Current</v>
      </c>
      <c r="G4213" s="7" t="str">
        <f t="shared" si="94"/>
        <v/>
      </c>
      <c r="H4213" s="7" t="str">
        <f>IF(G4213="Utterance", IF(ISNUMBER(SEARCH("Unrecognized",D4213)), "Unrecognized", IF(ISNUMBER(SEARCH("Mismatched",D4213)), "Mismatched", IF(ISNUMBER(SEARCH("False Positive",D4213)), "False Positive", "Irrelevant"))), "")</f>
        <v/>
      </c>
      <c r="J4213" s="7" t="s">
        <v>3439</v>
      </c>
      <c r="K4213" s="7" t="s">
        <v>3357</v>
      </c>
      <c r="L4213" s="9">
        <v>44999</v>
      </c>
      <c r="M4213" s="13">
        <v>0.21380787037037038</v>
      </c>
      <c r="N4213" s="14">
        <v>204440003509285</v>
      </c>
      <c r="O4213" s="7">
        <f>IF(LEN(TRIM($A4213))=0,0,LEN($A4213)-LEN(SUBSTITUTE($A4213," ",""))+1)</f>
        <v>1</v>
      </c>
      <c r="P4213">
        <f t="shared" si="90"/>
        <v>3411</v>
      </c>
    </row>
    <row r="4214" spans="1:16" ht="32" x14ac:dyDescent="0.2">
      <c r="A4214" s="8" t="s">
        <v>3382</v>
      </c>
      <c r="C4214" s="7" t="s">
        <v>4</v>
      </c>
      <c r="K4214" s="7" t="s">
        <v>3357</v>
      </c>
      <c r="L4214" s="9">
        <v>44999</v>
      </c>
      <c r="M4214" s="13">
        <v>0.21412037037037038</v>
      </c>
      <c r="N4214" s="14">
        <v>204440003509285</v>
      </c>
      <c r="P4214" t="str">
        <f t="shared" si="90"/>
        <v/>
      </c>
    </row>
    <row r="4215" spans="1:16" ht="96" x14ac:dyDescent="0.2">
      <c r="A4215" s="8" t="s">
        <v>2526</v>
      </c>
      <c r="C4215" s="7" t="s">
        <v>4</v>
      </c>
      <c r="K4215" s="7" t="s">
        <v>3357</v>
      </c>
      <c r="L4215" s="9">
        <v>44999</v>
      </c>
      <c r="M4215" s="13">
        <v>0.21412037037037038</v>
      </c>
      <c r="N4215" s="14">
        <v>204440003509285</v>
      </c>
      <c r="P4215" t="str">
        <f t="shared" si="90"/>
        <v/>
      </c>
    </row>
    <row r="4216" spans="1:16" ht="32" x14ac:dyDescent="0.2">
      <c r="A4216" s="8" t="s">
        <v>268</v>
      </c>
      <c r="C4216" s="7" t="s">
        <v>4</v>
      </c>
      <c r="K4216" s="7" t="s">
        <v>3357</v>
      </c>
      <c r="L4216" s="9">
        <v>44999</v>
      </c>
      <c r="M4216" s="13">
        <v>0.21412037037037038</v>
      </c>
      <c r="N4216" s="14">
        <v>204440003509285</v>
      </c>
      <c r="P4216" t="str">
        <f t="shared" si="90"/>
        <v/>
      </c>
    </row>
    <row r="4217" spans="1:16" ht="16" x14ac:dyDescent="0.2">
      <c r="A4217" s="8" t="s">
        <v>2359</v>
      </c>
      <c r="C4217" s="7" t="s">
        <v>2</v>
      </c>
      <c r="D4217" s="7" t="s">
        <v>3391</v>
      </c>
      <c r="E4217" s="7" t="str">
        <f>IF(OR(D4217="", D4217="___"),"", LEFT(D4217,FIND(" &gt;",D4217)-1))</f>
        <v>Failure</v>
      </c>
      <c r="F4217" s="7" t="str">
        <f>IF(OR(E4217="Success",E4217="Qualified Success"),"Current",IF(E4217="Failure",IF(RIGHT(D4217,6)="Future","Future",IF(RIGHT(D4217,10)="Irrelevant","Irrelevant","Current")),""))</f>
        <v>Current</v>
      </c>
      <c r="G4217" s="7" t="str">
        <f>IF(OR(ISBLANK(D4217),D4217="Unclassifiable &gt;"),"",IF(ISNUMBER(SEARCH("Utterance",D4217)),"Utterance",IF(ISNUMBER(SEARCH("Response",D4217)),"Response",IF(ISNUMBER(SEARCH("Interaction",D4217)),"Interaction",IF(ISNUMBER(SEARCH("System",D4217)),"System","")))))</f>
        <v>Utterance</v>
      </c>
      <c r="H4217" s="7" t="str">
        <f>IF(G4217="Utterance", IF(ISNUMBER(SEARCH("Unrecognized",D4217)), "Unrecognized", IF(ISNUMBER(SEARCH("Mismatched",D4217)), "Mismatched", IF(ISNUMBER(SEARCH("False Positive",D4217)), "False Positive", "Irrelevant"))), "")</f>
        <v>Mismatched</v>
      </c>
      <c r="J4217" s="7" t="s">
        <v>3434</v>
      </c>
      <c r="K4217" s="7" t="s">
        <v>3357</v>
      </c>
      <c r="L4217" s="9">
        <v>44999</v>
      </c>
      <c r="M4217" s="13">
        <v>0.26601851851851849</v>
      </c>
      <c r="N4217" s="14">
        <v>204440003503394</v>
      </c>
      <c r="O4217" s="7">
        <f>IF(LEN(TRIM($A4217))=0,0,LEN($A4217)-LEN(SUBSTITUTE($A4217," ",""))+1)</f>
        <v>4</v>
      </c>
      <c r="P4217">
        <f t="shared" si="90"/>
        <v>705</v>
      </c>
    </row>
    <row r="4218" spans="1:16" ht="112" x14ac:dyDescent="0.2">
      <c r="A4218" s="8" t="s">
        <v>298</v>
      </c>
      <c r="C4218" s="7" t="s">
        <v>4</v>
      </c>
      <c r="K4218" s="7" t="s">
        <v>3357</v>
      </c>
      <c r="L4218" s="9">
        <v>44999</v>
      </c>
      <c r="M4218" s="13">
        <v>0.26601851851851849</v>
      </c>
      <c r="N4218" s="14">
        <v>204440003503394</v>
      </c>
      <c r="P4218" t="str">
        <f t="shared" si="90"/>
        <v/>
      </c>
    </row>
    <row r="4219" spans="1:16" ht="16" x14ac:dyDescent="0.2">
      <c r="A4219" s="8" t="s">
        <v>2244</v>
      </c>
      <c r="C4219" s="7" t="s">
        <v>2</v>
      </c>
      <c r="D4219" s="7" t="s">
        <v>3391</v>
      </c>
      <c r="E4219" s="7" t="str">
        <f>IF(OR(D4219="", D4219="___"),"", LEFT(D4219,FIND(" &gt;",D4219)-1))</f>
        <v>Failure</v>
      </c>
      <c r="F4219" s="7" t="str">
        <f>IF(OR(E4219="Success",E4219="Qualified Success"),"Current",IF(E4219="Failure",IF(RIGHT(D4219,6)="Future","Future",IF(RIGHT(D4219,10)="Irrelevant","Irrelevant","Current")),""))</f>
        <v>Current</v>
      </c>
      <c r="G4219" s="7" t="str">
        <f>IF(OR(ISBLANK(D4219),D4219="Unclassifiable &gt;"),"",IF(ISNUMBER(SEARCH("Utterance",D4219)),"Utterance",IF(ISNUMBER(SEARCH("Response",D4219)),"Response",IF(ISNUMBER(SEARCH("Interaction",D4219)),"Interaction",IF(ISNUMBER(SEARCH("System",D4219)),"System","")))))</f>
        <v>Utterance</v>
      </c>
      <c r="H4219" s="7" t="str">
        <f>IF(G4219="Utterance", IF(ISNUMBER(SEARCH("Unrecognized",D4219)), "Unrecognized", IF(ISNUMBER(SEARCH("Mismatched",D4219)), "Mismatched", IF(ISNUMBER(SEARCH("False Positive",D4219)), "False Positive", "Irrelevant"))), "")</f>
        <v>Mismatched</v>
      </c>
      <c r="J4219" s="7" t="s">
        <v>3743</v>
      </c>
      <c r="K4219" s="7" t="s">
        <v>3357</v>
      </c>
      <c r="L4219" s="9">
        <v>44999</v>
      </c>
      <c r="M4219" s="13">
        <v>0.30472222222222223</v>
      </c>
      <c r="N4219" s="14">
        <v>204440003499274</v>
      </c>
      <c r="O4219" s="7">
        <f>IF(LEN(TRIM($A4219))=0,0,LEN($A4219)-LEN(SUBSTITUTE($A4219," ",""))+1)</f>
        <v>22</v>
      </c>
      <c r="P4219">
        <f t="shared" si="90"/>
        <v>705</v>
      </c>
    </row>
    <row r="4220" spans="1:16" ht="112" x14ac:dyDescent="0.2">
      <c r="A4220" s="8" t="s">
        <v>329</v>
      </c>
      <c r="C4220" s="7" t="s">
        <v>4</v>
      </c>
      <c r="K4220" s="7" t="s">
        <v>3357</v>
      </c>
      <c r="L4220" s="9">
        <v>44999</v>
      </c>
      <c r="M4220" s="13">
        <v>0.30472222222222223</v>
      </c>
      <c r="N4220" s="14">
        <v>204440003499274</v>
      </c>
      <c r="P4220" t="str">
        <f t="shared" si="90"/>
        <v/>
      </c>
    </row>
    <row r="4221" spans="1:16" ht="16" x14ac:dyDescent="0.2">
      <c r="A4221" s="8" t="s">
        <v>259</v>
      </c>
      <c r="B4221" s="7" t="s">
        <v>3487</v>
      </c>
      <c r="C4221" s="7" t="s">
        <v>2</v>
      </c>
      <c r="D4221" s="7" t="s">
        <v>3389</v>
      </c>
      <c r="E4221" s="7" t="str">
        <f>IF(OR(D4221="", D4221="___"),"", LEFT(D4221,FIND(" &gt;",D4221)-1))</f>
        <v>Success</v>
      </c>
      <c r="F4221" s="7" t="str">
        <f>IF(OR(E4221="Success",E4221="Qualified Success"),"Current",IF(E4221="Failure",IF(RIGHT(D4221,6)="Future","Future",IF(RIGHT(D4221,10)="Irrelevant","Irrelevant","Current")),""))</f>
        <v>Current</v>
      </c>
      <c r="G4221" s="7" t="str">
        <f>IF(OR(ISBLANK(D4221),D4221="Unclassifiable &gt;"),"",IF(ISNUMBER(SEARCH("Utterance",D4221)),"Utterance",IF(ISNUMBER(SEARCH("Response",D4221)),"Response",IF(ISNUMBER(SEARCH("Interaction",D4221)),"Interaction",IF(ISNUMBER(SEARCH("System",D4221)),"System","")))))</f>
        <v/>
      </c>
      <c r="H4221" s="7" t="str">
        <f>IF(G4221="Utterance", IF(ISNUMBER(SEARCH("Unrecognized",D4221)), "Unrecognized", IF(ISNUMBER(SEARCH("Mismatched",D4221)), "Mismatched", IF(ISNUMBER(SEARCH("False Positive",D4221)), "False Positive", "Irrelevant"))), "")</f>
        <v/>
      </c>
      <c r="J4221" s="7" t="s">
        <v>3743</v>
      </c>
      <c r="K4221" s="7" t="s">
        <v>3357</v>
      </c>
      <c r="L4221" s="9">
        <v>44999</v>
      </c>
      <c r="M4221" s="13">
        <v>0.30542824074074076</v>
      </c>
      <c r="N4221" s="14">
        <v>204440003499274</v>
      </c>
      <c r="O4221" s="7">
        <f>IF(LEN(TRIM($A4221))=0,0,LEN($A4221)-LEN(SUBSTITUTE($A4221," ",""))+1)</f>
        <v>4</v>
      </c>
      <c r="P4221">
        <f t="shared" si="90"/>
        <v>3411</v>
      </c>
    </row>
    <row r="4222" spans="1:16" ht="224" x14ac:dyDescent="0.2">
      <c r="A4222" s="8" t="s">
        <v>3602</v>
      </c>
      <c r="C4222" s="7" t="s">
        <v>4</v>
      </c>
      <c r="K4222" s="7" t="s">
        <v>3357</v>
      </c>
      <c r="L4222" s="9">
        <v>44999</v>
      </c>
      <c r="M4222" s="13">
        <v>0.30570601851851853</v>
      </c>
      <c r="N4222" s="14">
        <v>204440003499274</v>
      </c>
      <c r="P4222" t="str">
        <f t="shared" si="90"/>
        <v/>
      </c>
    </row>
    <row r="4223" spans="1:16" ht="16" x14ac:dyDescent="0.2">
      <c r="A4223" s="8" t="s">
        <v>302</v>
      </c>
      <c r="B4223" s="7" t="s">
        <v>3487</v>
      </c>
      <c r="C4223" s="7" t="s">
        <v>2</v>
      </c>
      <c r="D4223" s="7" t="s">
        <v>3389</v>
      </c>
      <c r="E4223" s="7" t="str">
        <f>IF(OR(D4223="", D4223="___"),"", LEFT(D4223,FIND(" &gt;",D4223)-1))</f>
        <v>Success</v>
      </c>
      <c r="F4223" s="7" t="str">
        <f>IF(OR(E4223="Success",E4223="Qualified Success"),"Current",IF(E4223="Failure",IF(RIGHT(D4223,6)="Future","Future",IF(RIGHT(D4223,10)="Irrelevant","Irrelevant","Current")),""))</f>
        <v>Current</v>
      </c>
      <c r="G4223" s="7" t="str">
        <f>IF(OR(ISBLANK(D4223),D4223="Unclassifiable &gt;"),"",IF(ISNUMBER(SEARCH("Utterance",D4223)),"Utterance",IF(ISNUMBER(SEARCH("Response",D4223)),"Response",IF(ISNUMBER(SEARCH("Interaction",D4223)),"Interaction",IF(ISNUMBER(SEARCH("System",D4223)),"System","")))))</f>
        <v/>
      </c>
      <c r="H4223" s="7" t="str">
        <f>IF(G4223="Utterance", IF(ISNUMBER(SEARCH("Unrecognized",D4223)), "Unrecognized", IF(ISNUMBER(SEARCH("Mismatched",D4223)), "Mismatched", IF(ISNUMBER(SEARCH("False Positive",D4223)), "False Positive", "Irrelevant"))), "")</f>
        <v/>
      </c>
      <c r="J4223" s="7" t="s">
        <v>3428</v>
      </c>
      <c r="K4223" s="7" t="s">
        <v>3357</v>
      </c>
      <c r="L4223" s="9">
        <v>44999</v>
      </c>
      <c r="M4223" s="13">
        <v>0.31077546296296293</v>
      </c>
      <c r="N4223" s="14">
        <v>204440003494561</v>
      </c>
      <c r="O4223" s="7">
        <f>IF(LEN(TRIM($A4223))=0,0,LEN($A4223)-LEN(SUBSTITUTE($A4223," ",""))+1)</f>
        <v>3</v>
      </c>
      <c r="P4223">
        <f t="shared" si="90"/>
        <v>3411</v>
      </c>
    </row>
    <row r="4224" spans="1:16" ht="64" x14ac:dyDescent="0.2">
      <c r="A4224" s="8" t="s">
        <v>220</v>
      </c>
      <c r="C4224" s="7" t="s">
        <v>4</v>
      </c>
      <c r="K4224" s="7" t="s">
        <v>3357</v>
      </c>
      <c r="L4224" s="9">
        <v>44999</v>
      </c>
      <c r="M4224" s="13">
        <v>0.31077546296296293</v>
      </c>
      <c r="N4224" s="14">
        <v>204440003494561</v>
      </c>
      <c r="P4224" t="str">
        <f t="shared" si="90"/>
        <v/>
      </c>
    </row>
    <row r="4225" spans="1:16" ht="16" x14ac:dyDescent="0.2">
      <c r="A4225" s="8" t="s">
        <v>219</v>
      </c>
      <c r="C4225" s="7" t="s">
        <v>2</v>
      </c>
      <c r="D4225" s="7" t="s">
        <v>3389</v>
      </c>
      <c r="E4225" s="7" t="str">
        <f>IF(OR(D4225="", D4225="___"),"", LEFT(D4225,FIND(" &gt;",D4225)-1))</f>
        <v>Success</v>
      </c>
      <c r="F4225" s="7" t="str">
        <f>IF(OR(E4225="Success",E4225="Qualified Success"),"Current",IF(E4225="Failure",IF(RIGHT(D4225,6)="Future","Future",IF(RIGHT(D4225,10)="Irrelevant","Irrelevant","Current")),""))</f>
        <v>Current</v>
      </c>
      <c r="G4225" s="7" t="str">
        <f>IF(OR(ISBLANK(D4225),D4225="Unclassifiable &gt;"),"",IF(ISNUMBER(SEARCH("Utterance",D4225)),"Utterance",IF(ISNUMBER(SEARCH("Response",D4225)),"Response",IF(ISNUMBER(SEARCH("Interaction",D4225)),"Interaction",IF(ISNUMBER(SEARCH("System",D4225)),"System","")))))</f>
        <v/>
      </c>
      <c r="H4225" s="7" t="str">
        <f>IF(G4225="Utterance", IF(ISNUMBER(SEARCH("Unrecognized",D4225)), "Unrecognized", IF(ISNUMBER(SEARCH("Mismatched",D4225)), "Mismatched", IF(ISNUMBER(SEARCH("False Positive",D4225)), "False Positive", "Irrelevant"))), "")</f>
        <v/>
      </c>
      <c r="J4225" s="7" t="s">
        <v>3443</v>
      </c>
      <c r="K4225" s="7" t="s">
        <v>3357</v>
      </c>
      <c r="L4225" s="9">
        <v>44999</v>
      </c>
      <c r="M4225" s="13">
        <v>0.31516203703703705</v>
      </c>
      <c r="N4225" s="14">
        <v>202000232379665</v>
      </c>
      <c r="O4225" s="7">
        <f>IF(LEN(TRIM($A4225))=0,0,LEN($A4225)-LEN(SUBSTITUTE($A4225," ",""))+1)</f>
        <v>2</v>
      </c>
      <c r="P4225">
        <f t="shared" si="90"/>
        <v>3411</v>
      </c>
    </row>
    <row r="4226" spans="1:16" ht="64" x14ac:dyDescent="0.2">
      <c r="A4226" s="8" t="s">
        <v>220</v>
      </c>
      <c r="C4226" s="7" t="s">
        <v>4</v>
      </c>
      <c r="K4226" s="7" t="s">
        <v>3357</v>
      </c>
      <c r="L4226" s="9">
        <v>44999</v>
      </c>
      <c r="M4226" s="13">
        <v>0.31516203703703705</v>
      </c>
      <c r="N4226" s="14">
        <v>202000232379665</v>
      </c>
      <c r="P4226" t="str">
        <f t="shared" si="90"/>
        <v/>
      </c>
    </row>
    <row r="4227" spans="1:16" ht="16" x14ac:dyDescent="0.2">
      <c r="A4227" s="8" t="s">
        <v>2441</v>
      </c>
      <c r="C4227" s="7" t="s">
        <v>2</v>
      </c>
      <c r="D4227" s="7" t="s">
        <v>3400</v>
      </c>
      <c r="E4227" s="7" t="str">
        <f>IF(OR(D4227="", D4227="___"),"", LEFT(D4227,FIND(" &gt;",D4227)-1))</f>
        <v>Failure</v>
      </c>
      <c r="F4227" s="7" t="str">
        <f>IF(OR(E4227="Success",E4227="Qualified Success"),"Current",IF(E4227="Failure",IF(RIGHT(D4227,6)="Future","Future",IF(RIGHT(D4227,10)="Irrelevant","Irrelevant","Current")),""))</f>
        <v>Current</v>
      </c>
      <c r="G4227" s="7" t="str">
        <f>IF(OR(ISBLANK(D4227),D4227="Unclassifiable &gt;"),"",IF(ISNUMBER(SEARCH("Utterance",D4227)),"Utterance",IF(ISNUMBER(SEARCH("Response",D4227)),"Response",IF(ISNUMBER(SEARCH("Interaction",D4227)),"Interaction",IF(ISNUMBER(SEARCH("System",D4227)),"System","")))))</f>
        <v>Interaction</v>
      </c>
      <c r="H4227" s="7" t="str">
        <f>IF(G4227="Utterance", IF(ISNUMBER(SEARCH("Unrecognized",D4227)), "Unrecognized", IF(ISNUMBER(SEARCH("Mismatched",D4227)), "Mismatched", IF(ISNUMBER(SEARCH("False Positive",D4227)), "False Positive", "Irrelevant"))), "")</f>
        <v/>
      </c>
      <c r="J4227" s="7" t="s">
        <v>3434</v>
      </c>
      <c r="K4227" s="7" t="s">
        <v>3357</v>
      </c>
      <c r="L4227" s="9">
        <v>44999</v>
      </c>
      <c r="M4227" s="13">
        <v>0.32372685185185185</v>
      </c>
      <c r="N4227" s="14">
        <v>204440003506491</v>
      </c>
      <c r="O4227" s="7">
        <f>IF(LEN(TRIM($A4227))=0,0,LEN($A4227)-LEN(SUBSTITUTE($A4227," ",""))+1)</f>
        <v>6</v>
      </c>
      <c r="P4227">
        <f t="shared" ref="P4227:P4290" si="95">IF(D4227="", "", COUNTIF($D$1:$D$12000, D4227))</f>
        <v>412</v>
      </c>
    </row>
    <row r="4228" spans="1:16" ht="144" x14ac:dyDescent="0.2">
      <c r="A4228" s="8" t="s">
        <v>247</v>
      </c>
      <c r="C4228" s="7" t="s">
        <v>4</v>
      </c>
      <c r="K4228" s="7" t="s">
        <v>3357</v>
      </c>
      <c r="L4228" s="9">
        <v>44999</v>
      </c>
      <c r="M4228" s="13">
        <v>0.32372685185185185</v>
      </c>
      <c r="N4228" s="14">
        <v>204440003506491</v>
      </c>
      <c r="P4228" t="str">
        <f t="shared" si="95"/>
        <v/>
      </c>
    </row>
    <row r="4229" spans="1:16" ht="16" x14ac:dyDescent="0.2">
      <c r="A4229" s="8" t="s">
        <v>3295</v>
      </c>
      <c r="C4229" s="7" t="s">
        <v>2</v>
      </c>
      <c r="D4229" s="7" t="s">
        <v>3389</v>
      </c>
      <c r="E4229" s="7" t="str">
        <f>IF(OR(D4229="", D4229="___"),"", LEFT(D4229,FIND(" &gt;",D4229)-1))</f>
        <v>Success</v>
      </c>
      <c r="F4229" s="7" t="str">
        <f>IF(OR(E4229="Success",E4229="Qualified Success"),"Current",IF(E4229="Failure",IF(RIGHT(D4229,6)="Future","Future",IF(RIGHT(D4229,10)="Irrelevant","Irrelevant","Current")),""))</f>
        <v>Current</v>
      </c>
      <c r="G4229" s="7" t="str">
        <f>IF(OR(ISBLANK(D4229),D4229="Unclassifiable &gt;"),"",IF(ISNUMBER(SEARCH("Utterance",D4229)),"Utterance",IF(ISNUMBER(SEARCH("Response",D4229)),"Response",IF(ISNUMBER(SEARCH("Interaction",D4229)),"Interaction",IF(ISNUMBER(SEARCH("System",D4229)),"System","")))))</f>
        <v/>
      </c>
      <c r="H4229" s="7" t="str">
        <f>IF(G4229="Utterance", IF(ISNUMBER(SEARCH("Unrecognized",D4229)), "Unrecognized", IF(ISNUMBER(SEARCH("Mismatched",D4229)), "Mismatched", IF(ISNUMBER(SEARCH("False Positive",D4229)), "False Positive", "Irrelevant"))), "")</f>
        <v/>
      </c>
      <c r="J4229" s="7" t="s">
        <v>3434</v>
      </c>
      <c r="K4229" s="7" t="s">
        <v>3357</v>
      </c>
      <c r="L4229" s="9">
        <v>44999</v>
      </c>
      <c r="M4229" s="13">
        <v>0.32517361111111115</v>
      </c>
      <c r="N4229" s="14">
        <v>513003330428219</v>
      </c>
      <c r="O4229" s="7">
        <f>IF(LEN(TRIM($A4229))=0,0,LEN($A4229)-LEN(SUBSTITUTE($A4229," ",""))+1)</f>
        <v>3</v>
      </c>
      <c r="P4229">
        <f t="shared" si="95"/>
        <v>3411</v>
      </c>
    </row>
    <row r="4230" spans="1:16" ht="64" x14ac:dyDescent="0.2">
      <c r="A4230" s="8" t="s">
        <v>331</v>
      </c>
      <c r="C4230" s="7" t="s">
        <v>4</v>
      </c>
      <c r="K4230" s="7" t="s">
        <v>3357</v>
      </c>
      <c r="L4230" s="9">
        <v>44999</v>
      </c>
      <c r="M4230" s="13">
        <v>0.32517361111111115</v>
      </c>
      <c r="N4230" s="14">
        <v>513003330428219</v>
      </c>
      <c r="P4230" t="str">
        <f t="shared" si="95"/>
        <v/>
      </c>
    </row>
    <row r="4231" spans="1:16" ht="16" x14ac:dyDescent="0.2">
      <c r="A4231" s="8" t="s">
        <v>223</v>
      </c>
      <c r="B4231" s="7" t="s">
        <v>3487</v>
      </c>
      <c r="C4231" s="7" t="s">
        <v>2</v>
      </c>
      <c r="D4231" s="7" t="s">
        <v>3389</v>
      </c>
      <c r="E4231" s="7" t="str">
        <f>IF(OR(D4231="", D4231="___"),"", LEFT(D4231,FIND(" &gt;",D4231)-1))</f>
        <v>Success</v>
      </c>
      <c r="F4231" s="7" t="str">
        <f>IF(OR(E4231="Success",E4231="Qualified Success"),"Current",IF(E4231="Failure",IF(RIGHT(D4231,6)="Future","Future",IF(RIGHT(D4231,10)="Irrelevant","Irrelevant","Current")),""))</f>
        <v>Current</v>
      </c>
      <c r="G4231" s="7" t="str">
        <f>IF(OR(ISBLANK(D4231),D4231="Unclassifiable &gt;"),"",IF(ISNUMBER(SEARCH("Utterance",D4231)),"Utterance",IF(ISNUMBER(SEARCH("Response",D4231)),"Response",IF(ISNUMBER(SEARCH("Interaction",D4231)),"Interaction",IF(ISNUMBER(SEARCH("System",D4231)),"System","")))))</f>
        <v/>
      </c>
      <c r="H4231" s="7" t="str">
        <f>IF(G4231="Utterance", IF(ISNUMBER(SEARCH("Unrecognized",D4231)), "Unrecognized", IF(ISNUMBER(SEARCH("Mismatched",D4231)), "Mismatched", IF(ISNUMBER(SEARCH("False Positive",D4231)), "False Positive", "Irrelevant"))), "")</f>
        <v/>
      </c>
      <c r="J4231" s="7" t="s">
        <v>3744</v>
      </c>
      <c r="K4231" s="7" t="s">
        <v>3357</v>
      </c>
      <c r="L4231" s="9">
        <v>44999</v>
      </c>
      <c r="M4231" s="13">
        <v>0.32528935185185187</v>
      </c>
      <c r="N4231" s="14">
        <v>202000521627521</v>
      </c>
      <c r="O4231" s="7">
        <f>IF(LEN(TRIM($A4231))=0,0,LEN($A4231)-LEN(SUBSTITUTE($A4231," ",""))+1)</f>
        <v>3</v>
      </c>
      <c r="P4231">
        <f t="shared" si="95"/>
        <v>3411</v>
      </c>
    </row>
    <row r="4232" spans="1:16" ht="128" x14ac:dyDescent="0.2">
      <c r="A4232" s="8" t="s">
        <v>1839</v>
      </c>
      <c r="C4232" s="7" t="s">
        <v>4</v>
      </c>
      <c r="K4232" s="7" t="s">
        <v>3357</v>
      </c>
      <c r="L4232" s="9">
        <v>44999</v>
      </c>
      <c r="M4232" s="13">
        <v>0.32528935185185187</v>
      </c>
      <c r="N4232" s="14">
        <v>202000521627521</v>
      </c>
      <c r="P4232" t="str">
        <f t="shared" si="95"/>
        <v/>
      </c>
    </row>
    <row r="4233" spans="1:16" ht="16" x14ac:dyDescent="0.2">
      <c r="A4233" s="8" t="s">
        <v>3295</v>
      </c>
      <c r="C4233" s="7" t="s">
        <v>2</v>
      </c>
      <c r="D4233" s="7" t="s">
        <v>3389</v>
      </c>
      <c r="E4233" s="7" t="str">
        <f>IF(OR(D4233="", D4233="___"),"", LEFT(D4233,FIND(" &gt;",D4233)-1))</f>
        <v>Success</v>
      </c>
      <c r="F4233" s="7" t="str">
        <f>IF(OR(E4233="Success",E4233="Qualified Success"),"Current",IF(E4233="Failure",IF(RIGHT(D4233,6)="Future","Future",IF(RIGHT(D4233,10)="Irrelevant","Irrelevant","Current")),""))</f>
        <v>Current</v>
      </c>
      <c r="G4233" s="7" t="str">
        <f>IF(OR(ISBLANK(D4233),D4233="Unclassifiable &gt;"),"",IF(ISNUMBER(SEARCH("Utterance",D4233)),"Utterance",IF(ISNUMBER(SEARCH("Response",D4233)),"Response",IF(ISNUMBER(SEARCH("Interaction",D4233)),"Interaction",IF(ISNUMBER(SEARCH("System",D4233)),"System","")))))</f>
        <v/>
      </c>
      <c r="H4233" s="7" t="str">
        <f>IF(G4233="Utterance", IF(ISNUMBER(SEARCH("Unrecognized",D4233)), "Unrecognized", IF(ISNUMBER(SEARCH("Mismatched",D4233)), "Mismatched", IF(ISNUMBER(SEARCH("False Positive",D4233)), "False Positive", "Irrelevant"))), "")</f>
        <v/>
      </c>
      <c r="J4233" s="7" t="s">
        <v>3434</v>
      </c>
      <c r="K4233" s="7" t="s">
        <v>3357</v>
      </c>
      <c r="L4233" s="9">
        <v>44999</v>
      </c>
      <c r="M4233" s="13">
        <v>0.32809027777777777</v>
      </c>
      <c r="N4233" s="14">
        <v>513003330428219</v>
      </c>
      <c r="O4233" s="7">
        <f>IF(LEN(TRIM($A4233))=0,0,LEN($A4233)-LEN(SUBSTITUTE($A4233," ",""))+1)</f>
        <v>3</v>
      </c>
      <c r="P4233">
        <f t="shared" si="95"/>
        <v>3411</v>
      </c>
    </row>
    <row r="4234" spans="1:16" ht="64" x14ac:dyDescent="0.2">
      <c r="A4234" s="8" t="s">
        <v>331</v>
      </c>
      <c r="C4234" s="7" t="s">
        <v>4</v>
      </c>
      <c r="K4234" s="7" t="s">
        <v>3357</v>
      </c>
      <c r="L4234" s="9">
        <v>44999</v>
      </c>
      <c r="M4234" s="13">
        <v>0.32809027777777777</v>
      </c>
      <c r="N4234" s="14">
        <v>513003330428219</v>
      </c>
      <c r="P4234" t="str">
        <f t="shared" si="95"/>
        <v/>
      </c>
    </row>
    <row r="4235" spans="1:16" ht="16" x14ac:dyDescent="0.2">
      <c r="A4235" s="8" t="s">
        <v>3072</v>
      </c>
      <c r="C4235" s="7" t="s">
        <v>2</v>
      </c>
      <c r="D4235" s="7" t="s">
        <v>3391</v>
      </c>
      <c r="E4235" s="7" t="str">
        <f>IF(OR(D4235="", D4235="___"),"", LEFT(D4235,FIND(" &gt;",D4235)-1))</f>
        <v>Failure</v>
      </c>
      <c r="F4235" s="7" t="str">
        <f>IF(OR(E4235="Success",E4235="Qualified Success"),"Current",IF(E4235="Failure",IF(RIGHT(D4235,6)="Future","Future",IF(RIGHT(D4235,10)="Irrelevant","Irrelevant","Current")),""))</f>
        <v>Current</v>
      </c>
      <c r="G4235" s="7" t="str">
        <f>IF(OR(ISBLANK(D4235),D4235="Unclassifiable &gt;"),"",IF(ISNUMBER(SEARCH("Utterance",D4235)),"Utterance",IF(ISNUMBER(SEARCH("Response",D4235)),"Response",IF(ISNUMBER(SEARCH("Interaction",D4235)),"Interaction",IF(ISNUMBER(SEARCH("System",D4235)),"System","")))))</f>
        <v>Utterance</v>
      </c>
      <c r="H4235" s="7" t="str">
        <f>IF(G4235="Utterance", IF(ISNUMBER(SEARCH("Unrecognized",D4235)), "Unrecognized", IF(ISNUMBER(SEARCH("Mismatched",D4235)), "Mismatched", IF(ISNUMBER(SEARCH("False Positive",D4235)), "False Positive", "Irrelevant"))), "")</f>
        <v>Mismatched</v>
      </c>
      <c r="J4235" s="7" t="s">
        <v>3752</v>
      </c>
      <c r="K4235" s="7" t="s">
        <v>3357</v>
      </c>
      <c r="L4235" s="9">
        <v>44999</v>
      </c>
      <c r="M4235" s="13">
        <v>0.32869212962962963</v>
      </c>
      <c r="N4235" s="14">
        <v>513002097483884</v>
      </c>
      <c r="O4235" s="7">
        <f>IF(LEN(TRIM($A4235))=0,0,LEN($A4235)-LEN(SUBSTITUTE($A4235," ",""))+1)</f>
        <v>3</v>
      </c>
      <c r="P4235">
        <f t="shared" si="95"/>
        <v>705</v>
      </c>
    </row>
    <row r="4236" spans="1:16" ht="112" x14ac:dyDescent="0.2">
      <c r="A4236" s="8" t="s">
        <v>298</v>
      </c>
      <c r="C4236" s="7" t="s">
        <v>4</v>
      </c>
      <c r="K4236" s="7" t="s">
        <v>3357</v>
      </c>
      <c r="L4236" s="9">
        <v>44999</v>
      </c>
      <c r="M4236" s="13">
        <v>0.32870370370370372</v>
      </c>
      <c r="N4236" s="14">
        <v>513002097483884</v>
      </c>
      <c r="P4236" t="str">
        <f t="shared" si="95"/>
        <v/>
      </c>
    </row>
    <row r="4237" spans="1:16" ht="16" x14ac:dyDescent="0.2">
      <c r="A4237" s="8" t="s">
        <v>3073</v>
      </c>
      <c r="C4237" s="7" t="s">
        <v>2</v>
      </c>
      <c r="D4237" s="7" t="s">
        <v>3389</v>
      </c>
      <c r="E4237" s="7" t="str">
        <f>IF(OR(D4237="", D4237="___"),"", LEFT(D4237,FIND(" &gt;",D4237)-1))</f>
        <v>Success</v>
      </c>
      <c r="F4237" s="7" t="str">
        <f>IF(OR(E4237="Success",E4237="Qualified Success"),"Current",IF(E4237="Failure",IF(RIGHT(D4237,6)="Future","Future",IF(RIGHT(D4237,10)="Irrelevant","Irrelevant","Current")),""))</f>
        <v>Current</v>
      </c>
      <c r="G4237" s="7" t="str">
        <f>IF(OR(ISBLANK(D4237),D4237="Unclassifiable &gt;"),"",IF(ISNUMBER(SEARCH("Utterance",D4237)),"Utterance",IF(ISNUMBER(SEARCH("Response",D4237)),"Response",IF(ISNUMBER(SEARCH("Interaction",D4237)),"Interaction",IF(ISNUMBER(SEARCH("System",D4237)),"System","")))))</f>
        <v/>
      </c>
      <c r="H4237" s="7" t="str">
        <f>IF(G4237="Utterance", IF(ISNUMBER(SEARCH("Unrecognized",D4237)), "Unrecognized", IF(ISNUMBER(SEARCH("Mismatched",D4237)), "Mismatched", IF(ISNUMBER(SEARCH("False Positive",D4237)), "False Positive", "Irrelevant"))), "")</f>
        <v/>
      </c>
      <c r="J4237" s="7" t="s">
        <v>3752</v>
      </c>
      <c r="K4237" s="7" t="s">
        <v>3357</v>
      </c>
      <c r="L4237" s="9">
        <v>44999</v>
      </c>
      <c r="M4237" s="13">
        <v>0.32913194444444444</v>
      </c>
      <c r="N4237" s="14">
        <v>513002097483884</v>
      </c>
      <c r="O4237" s="7">
        <f>IF(LEN(TRIM($A4237))=0,0,LEN($A4237)-LEN(SUBSTITUTE($A4237," ",""))+1)</f>
        <v>5</v>
      </c>
      <c r="P4237">
        <f t="shared" si="95"/>
        <v>3411</v>
      </c>
    </row>
    <row r="4238" spans="1:16" ht="96" x14ac:dyDescent="0.2">
      <c r="A4238" s="8" t="s">
        <v>333</v>
      </c>
      <c r="C4238" s="7" t="s">
        <v>4</v>
      </c>
      <c r="K4238" s="7" t="s">
        <v>3357</v>
      </c>
      <c r="L4238" s="9">
        <v>44999</v>
      </c>
      <c r="M4238" s="13">
        <v>0.32913194444444444</v>
      </c>
      <c r="N4238" s="14">
        <v>513002097483884</v>
      </c>
      <c r="P4238" t="str">
        <f t="shared" si="95"/>
        <v/>
      </c>
    </row>
    <row r="4239" spans="1:16" ht="16" x14ac:dyDescent="0.2">
      <c r="A4239" s="8" t="s">
        <v>305</v>
      </c>
      <c r="C4239" s="7" t="s">
        <v>2</v>
      </c>
      <c r="D4239" s="7" t="s">
        <v>3389</v>
      </c>
      <c r="E4239" s="7" t="str">
        <f>IF(OR(D4239="", D4239="___"),"", LEFT(D4239,FIND(" &gt;",D4239)-1))</f>
        <v>Success</v>
      </c>
      <c r="F4239" s="7" t="str">
        <f>IF(OR(E4239="Success",E4239="Qualified Success"),"Current",IF(E4239="Failure",IF(RIGHT(D4239,6)="Future","Future",IF(RIGHT(D4239,10)="Irrelevant","Irrelevant","Current")),""))</f>
        <v>Current</v>
      </c>
      <c r="G4239" s="7" t="str">
        <f>IF(OR(ISBLANK(D4239),D4239="Unclassifiable &gt;"),"",IF(ISNUMBER(SEARCH("Utterance",D4239)),"Utterance",IF(ISNUMBER(SEARCH("Response",D4239)),"Response",IF(ISNUMBER(SEARCH("Interaction",D4239)),"Interaction",IF(ISNUMBER(SEARCH("System",D4239)),"System","")))))</f>
        <v/>
      </c>
      <c r="H4239" s="7" t="str">
        <f>IF(G4239="Utterance", IF(ISNUMBER(SEARCH("Unrecognized",D4239)), "Unrecognized", IF(ISNUMBER(SEARCH("Mismatched",D4239)), "Mismatched", IF(ISNUMBER(SEARCH("False Positive",D4239)), "False Positive", "Irrelevant"))), "")</f>
        <v/>
      </c>
      <c r="J4239" s="7" t="s">
        <v>3449</v>
      </c>
      <c r="K4239" s="7" t="s">
        <v>3357</v>
      </c>
      <c r="L4239" s="9">
        <v>44999</v>
      </c>
      <c r="M4239" s="13">
        <v>0.32939814814814816</v>
      </c>
      <c r="N4239" s="14">
        <v>513003330428219</v>
      </c>
      <c r="O4239" s="7">
        <f>IF(LEN(TRIM($A4239))=0,0,LEN($A4239)-LEN(SUBSTITUTE($A4239," ",""))+1)</f>
        <v>5</v>
      </c>
      <c r="P4239">
        <f t="shared" si="95"/>
        <v>3411</v>
      </c>
    </row>
    <row r="4240" spans="1:16" ht="64" x14ac:dyDescent="0.2">
      <c r="A4240" s="8" t="s">
        <v>306</v>
      </c>
      <c r="C4240" s="7" t="s">
        <v>4</v>
      </c>
      <c r="K4240" s="7" t="s">
        <v>3357</v>
      </c>
      <c r="L4240" s="9">
        <v>44999</v>
      </c>
      <c r="M4240" s="13">
        <v>0.32939814814814816</v>
      </c>
      <c r="N4240" s="14">
        <v>513003330428219</v>
      </c>
      <c r="P4240" t="str">
        <f t="shared" si="95"/>
        <v/>
      </c>
    </row>
    <row r="4241" spans="1:16" ht="16" x14ac:dyDescent="0.2">
      <c r="A4241" s="8" t="s">
        <v>160</v>
      </c>
      <c r="C4241" s="7" t="s">
        <v>2</v>
      </c>
      <c r="D4241" s="7" t="s">
        <v>3389</v>
      </c>
      <c r="E4241" s="7" t="str">
        <f>IF(OR(D4241="", D4241="___"),"", LEFT(D4241,FIND(" &gt;",D4241)-1))</f>
        <v>Success</v>
      </c>
      <c r="F4241" s="7" t="str">
        <f>IF(OR(E4241="Success",E4241="Qualified Success"),"Current",IF(E4241="Failure",IF(RIGHT(D4241,6)="Future","Future",IF(RIGHT(D4241,10)="Irrelevant","Irrelevant","Current")),""))</f>
        <v>Current</v>
      </c>
      <c r="G4241" s="7" t="str">
        <f>IF(OR(ISBLANK(D4241),D4241="Unclassifiable &gt;"),"",IF(ISNUMBER(SEARCH("Utterance",D4241)),"Utterance",IF(ISNUMBER(SEARCH("Response",D4241)),"Response",IF(ISNUMBER(SEARCH("Interaction",D4241)),"Interaction",IF(ISNUMBER(SEARCH("System",D4241)),"System","")))))</f>
        <v/>
      </c>
      <c r="H4241" s="7" t="str">
        <f>IF(G4241="Utterance", IF(ISNUMBER(SEARCH("Unrecognized",D4241)), "Unrecognized", IF(ISNUMBER(SEARCH("Mismatched",D4241)), "Mismatched", IF(ISNUMBER(SEARCH("False Positive",D4241)), "False Positive", "Irrelevant"))), "")</f>
        <v/>
      </c>
      <c r="J4241" s="7" t="s">
        <v>3744</v>
      </c>
      <c r="K4241" s="7" t="s">
        <v>3357</v>
      </c>
      <c r="L4241" s="9">
        <v>44999</v>
      </c>
      <c r="M4241" s="13">
        <v>0.33015046296296297</v>
      </c>
      <c r="N4241" s="14">
        <v>513002097483884</v>
      </c>
      <c r="O4241" s="7">
        <f>IF(LEN(TRIM($A4241))=0,0,LEN($A4241)-LEN(SUBSTITUTE($A4241," ",""))+1)</f>
        <v>2</v>
      </c>
      <c r="P4241">
        <f t="shared" si="95"/>
        <v>3411</v>
      </c>
    </row>
    <row r="4242" spans="1:16" ht="128" x14ac:dyDescent="0.2">
      <c r="A4242" s="8" t="s">
        <v>1839</v>
      </c>
      <c r="C4242" s="7" t="s">
        <v>4</v>
      </c>
      <c r="K4242" s="7" t="s">
        <v>3357</v>
      </c>
      <c r="L4242" s="9">
        <v>44999</v>
      </c>
      <c r="M4242" s="13">
        <v>0.33015046296296297</v>
      </c>
      <c r="N4242" s="14">
        <v>513002097483884</v>
      </c>
      <c r="P4242" t="str">
        <f t="shared" si="95"/>
        <v/>
      </c>
    </row>
    <row r="4243" spans="1:16" ht="16" x14ac:dyDescent="0.2">
      <c r="A4243" s="8" t="s">
        <v>3243</v>
      </c>
      <c r="C4243" s="7" t="s">
        <v>2</v>
      </c>
      <c r="D4243" s="7" t="s">
        <v>3391</v>
      </c>
      <c r="E4243" s="7" t="str">
        <f>IF(OR(D4243="", D4243="___"),"", LEFT(D4243,FIND(" &gt;",D4243)-1))</f>
        <v>Failure</v>
      </c>
      <c r="F4243" s="7" t="str">
        <f>IF(OR(E4243="Success",E4243="Qualified Success"),"Current",IF(E4243="Failure",IF(RIGHT(D4243,6)="Future","Future",IF(RIGHT(D4243,10)="Irrelevant","Irrelevant","Current")),""))</f>
        <v>Current</v>
      </c>
      <c r="G4243" s="7" t="str">
        <f>IF(OR(ISBLANK(D4243),D4243="Unclassifiable &gt;"),"",IF(ISNUMBER(SEARCH("Utterance",D4243)),"Utterance",IF(ISNUMBER(SEARCH("Response",D4243)),"Response",IF(ISNUMBER(SEARCH("Interaction",D4243)),"Interaction",IF(ISNUMBER(SEARCH("System",D4243)),"System","")))))</f>
        <v>Utterance</v>
      </c>
      <c r="H4243" s="7" t="str">
        <f>IF(G4243="Utterance", IF(ISNUMBER(SEARCH("Unrecognized",D4243)), "Unrecognized", IF(ISNUMBER(SEARCH("Mismatched",D4243)), "Mismatched", IF(ISNUMBER(SEARCH("False Positive",D4243)), "False Positive", "Irrelevant"))), "")</f>
        <v>Mismatched</v>
      </c>
      <c r="J4243" s="7" t="s">
        <v>3449</v>
      </c>
      <c r="K4243" s="7" t="s">
        <v>3357</v>
      </c>
      <c r="L4243" s="9">
        <v>44999</v>
      </c>
      <c r="M4243" s="13">
        <v>0.33057870370370374</v>
      </c>
      <c r="N4243" s="14">
        <v>513003211000050</v>
      </c>
      <c r="O4243" s="7">
        <f>IF(LEN(TRIM($A4243))=0,0,LEN($A4243)-LEN(SUBSTITUTE($A4243," ",""))+1)</f>
        <v>2</v>
      </c>
      <c r="P4243">
        <f t="shared" si="95"/>
        <v>705</v>
      </c>
    </row>
    <row r="4244" spans="1:16" ht="224" x14ac:dyDescent="0.2">
      <c r="A4244" s="8" t="s">
        <v>1857</v>
      </c>
      <c r="C4244" s="7" t="s">
        <v>4</v>
      </c>
      <c r="K4244" s="7" t="s">
        <v>3357</v>
      </c>
      <c r="L4244" s="9">
        <v>44999</v>
      </c>
      <c r="M4244" s="13">
        <v>0.33057870370370374</v>
      </c>
      <c r="N4244" s="14">
        <v>513003211000050</v>
      </c>
      <c r="P4244" t="str">
        <f t="shared" si="95"/>
        <v/>
      </c>
    </row>
    <row r="4245" spans="1:16" ht="16" x14ac:dyDescent="0.2">
      <c r="A4245" s="8" t="s">
        <v>3312</v>
      </c>
      <c r="C4245" s="7" t="s">
        <v>2</v>
      </c>
      <c r="D4245" s="7" t="s">
        <v>3389</v>
      </c>
      <c r="E4245" s="7" t="str">
        <f>IF(OR(D4245="", D4245="___"),"", LEFT(D4245,FIND(" &gt;",D4245)-1))</f>
        <v>Success</v>
      </c>
      <c r="F4245" s="7" t="str">
        <f>IF(OR(E4245="Success",E4245="Qualified Success"),"Current",IF(E4245="Failure",IF(RIGHT(D4245,6)="Future","Future",IF(RIGHT(D4245,10)="Irrelevant","Irrelevant","Current")),""))</f>
        <v>Current</v>
      </c>
      <c r="G4245" s="7" t="str">
        <f>IF(OR(ISBLANK(D4245),D4245="Unclassifiable &gt;"),"",IF(ISNUMBER(SEARCH("Utterance",D4245)),"Utterance",IF(ISNUMBER(SEARCH("Response",D4245)),"Response",IF(ISNUMBER(SEARCH("Interaction",D4245)),"Interaction",IF(ISNUMBER(SEARCH("System",D4245)),"System","")))))</f>
        <v/>
      </c>
      <c r="H4245" s="7" t="str">
        <f>IF(G4245="Utterance", IF(ISNUMBER(SEARCH("Unrecognized",D4245)), "Unrecognized", IF(ISNUMBER(SEARCH("Mismatched",D4245)), "Mismatched", IF(ISNUMBER(SEARCH("False Positive",D4245)), "False Positive", "Irrelevant"))), "")</f>
        <v/>
      </c>
      <c r="J4245" s="7" t="s">
        <v>3743</v>
      </c>
      <c r="K4245" s="7" t="s">
        <v>3357</v>
      </c>
      <c r="L4245" s="9">
        <v>44999</v>
      </c>
      <c r="M4245" s="13">
        <v>0.33061342592592591</v>
      </c>
      <c r="N4245" s="14">
        <v>513003428594609</v>
      </c>
      <c r="O4245" s="7">
        <f>IF(LEN(TRIM($A4245))=0,0,LEN($A4245)-LEN(SUBSTITUTE($A4245," ",""))+1)</f>
        <v>18</v>
      </c>
      <c r="P4245">
        <f t="shared" si="95"/>
        <v>3411</v>
      </c>
    </row>
    <row r="4246" spans="1:16" ht="48" x14ac:dyDescent="0.2">
      <c r="A4246" s="8" t="s">
        <v>616</v>
      </c>
      <c r="C4246" s="7" t="s">
        <v>4</v>
      </c>
      <c r="K4246" s="7" t="s">
        <v>3357</v>
      </c>
      <c r="L4246" s="9">
        <v>44999</v>
      </c>
      <c r="M4246" s="13">
        <v>0.33061342592592591</v>
      </c>
      <c r="N4246" s="14">
        <v>513003428594609</v>
      </c>
      <c r="P4246" t="str">
        <f t="shared" si="95"/>
        <v/>
      </c>
    </row>
    <row r="4247" spans="1:16" ht="16" x14ac:dyDescent="0.2">
      <c r="A4247" s="8" t="s">
        <v>2415</v>
      </c>
      <c r="C4247" s="7" t="s">
        <v>2</v>
      </c>
      <c r="D4247" s="7" t="s">
        <v>3389</v>
      </c>
      <c r="E4247" s="7" t="str">
        <f>IF(OR(D4247="", D4247="___"),"", LEFT(D4247,FIND(" &gt;",D4247)-1))</f>
        <v>Success</v>
      </c>
      <c r="F4247" s="7" t="str">
        <f>IF(OR(E4247="Success",E4247="Qualified Success"),"Current",IF(E4247="Failure",IF(RIGHT(D4247,6)="Future","Future",IF(RIGHT(D4247,10)="Irrelevant","Irrelevant","Current")),""))</f>
        <v>Current</v>
      </c>
      <c r="G4247" s="7" t="str">
        <f>IF(OR(ISBLANK(D4247),D4247="Unclassifiable &gt;"),"",IF(ISNUMBER(SEARCH("Utterance",D4247)),"Utterance",IF(ISNUMBER(SEARCH("Response",D4247)),"Response",IF(ISNUMBER(SEARCH("Interaction",D4247)),"Interaction",IF(ISNUMBER(SEARCH("System",D4247)),"System","")))))</f>
        <v/>
      </c>
      <c r="H4247" s="7" t="str">
        <f>IF(G4247="Utterance", IF(ISNUMBER(SEARCH("Unrecognized",D4247)), "Unrecognized", IF(ISNUMBER(SEARCH("Mismatched",D4247)), "Mismatched", IF(ISNUMBER(SEARCH("False Positive",D4247)), "False Positive", "Irrelevant"))), "")</f>
        <v/>
      </c>
      <c r="J4247" s="7" t="s">
        <v>3430</v>
      </c>
      <c r="K4247" s="7" t="s">
        <v>3357</v>
      </c>
      <c r="L4247" s="9">
        <v>44999</v>
      </c>
      <c r="M4247" s="13">
        <v>0.33377314814814812</v>
      </c>
      <c r="N4247" s="14">
        <v>204440003505807</v>
      </c>
      <c r="O4247" s="7">
        <f>IF(LEN(TRIM($A4247))=0,0,LEN($A4247)-LEN(SUBSTITUTE($A4247," ",""))+1)</f>
        <v>3</v>
      </c>
      <c r="P4247">
        <f t="shared" si="95"/>
        <v>3411</v>
      </c>
    </row>
    <row r="4248" spans="1:16" ht="96" x14ac:dyDescent="0.2">
      <c r="A4248" s="8" t="s">
        <v>702</v>
      </c>
      <c r="C4248" s="7" t="s">
        <v>4</v>
      </c>
      <c r="K4248" s="7" t="s">
        <v>3357</v>
      </c>
      <c r="L4248" s="9">
        <v>44999</v>
      </c>
      <c r="M4248" s="13">
        <v>0.33406249999999998</v>
      </c>
      <c r="N4248" s="14">
        <v>204440003505807</v>
      </c>
      <c r="P4248" t="str">
        <f t="shared" si="95"/>
        <v/>
      </c>
    </row>
    <row r="4249" spans="1:16" ht="16" x14ac:dyDescent="0.2">
      <c r="A4249" s="8" t="s">
        <v>2100</v>
      </c>
      <c r="C4249" s="7" t="s">
        <v>2</v>
      </c>
      <c r="D4249" s="7" t="s">
        <v>3389</v>
      </c>
      <c r="E4249" s="7" t="str">
        <f>IF(OR(D4249="", D4249="___"),"", LEFT(D4249,FIND(" &gt;",D4249)-1))</f>
        <v>Success</v>
      </c>
      <c r="F4249" s="7" t="str">
        <f>IF(OR(E4249="Success",E4249="Qualified Success"),"Current",IF(E4249="Failure",IF(RIGHT(D4249,6)="Future","Future",IF(RIGHT(D4249,10)="Irrelevant","Irrelevant","Current")),""))</f>
        <v>Current</v>
      </c>
      <c r="G4249" s="7" t="str">
        <f>IF(OR(ISBLANK(D4249),D4249="Unclassifiable &gt;"),"",IF(ISNUMBER(SEARCH("Utterance",D4249)),"Utterance",IF(ISNUMBER(SEARCH("Response",D4249)),"Response",IF(ISNUMBER(SEARCH("Interaction",D4249)),"Interaction",IF(ISNUMBER(SEARCH("System",D4249)),"System","")))))</f>
        <v/>
      </c>
      <c r="H4249" s="7" t="str">
        <f>IF(G4249="Utterance", IF(ISNUMBER(SEARCH("Unrecognized",D4249)), "Unrecognized", IF(ISNUMBER(SEARCH("Mismatched",D4249)), "Mismatched", IF(ISNUMBER(SEARCH("False Positive",D4249)), "False Positive", "Irrelevant"))), "")</f>
        <v/>
      </c>
      <c r="J4249" s="7" t="s">
        <v>3741</v>
      </c>
      <c r="K4249" s="7" t="s">
        <v>3357</v>
      </c>
      <c r="L4249" s="9">
        <v>44999</v>
      </c>
      <c r="M4249" s="13">
        <v>0.33641203703703698</v>
      </c>
      <c r="N4249" s="14">
        <v>204440003494550</v>
      </c>
      <c r="O4249" s="7">
        <f>IF(LEN(TRIM($A4249))=0,0,LEN($A4249)-LEN(SUBSTITUTE($A4249," ",""))+1)</f>
        <v>25</v>
      </c>
      <c r="P4249">
        <f t="shared" si="95"/>
        <v>3411</v>
      </c>
    </row>
    <row r="4250" spans="1:16" ht="160" x14ac:dyDescent="0.2">
      <c r="A4250" s="8" t="s">
        <v>325</v>
      </c>
      <c r="C4250" s="7" t="s">
        <v>4</v>
      </c>
      <c r="K4250" s="7" t="s">
        <v>3357</v>
      </c>
      <c r="L4250" s="9">
        <v>44999</v>
      </c>
      <c r="M4250" s="13">
        <v>0.33641203703703698</v>
      </c>
      <c r="N4250" s="14">
        <v>204440003494550</v>
      </c>
      <c r="P4250" t="str">
        <f t="shared" si="95"/>
        <v/>
      </c>
    </row>
    <row r="4251" spans="1:16" ht="16" x14ac:dyDescent="0.2">
      <c r="A4251" s="8" t="s">
        <v>1898</v>
      </c>
      <c r="C4251" s="7" t="s">
        <v>2</v>
      </c>
      <c r="D4251" s="7" t="s">
        <v>3391</v>
      </c>
      <c r="E4251" s="7" t="str">
        <f>IF(OR(D4251="", D4251="___"),"", LEFT(D4251,FIND(" &gt;",D4251)-1))</f>
        <v>Failure</v>
      </c>
      <c r="F4251" s="7" t="str">
        <f>IF(OR(E4251="Success",E4251="Qualified Success"),"Current",IF(E4251="Failure",IF(RIGHT(D4251,6)="Future","Future",IF(RIGHT(D4251,10)="Irrelevant","Irrelevant","Current")),""))</f>
        <v>Current</v>
      </c>
      <c r="G4251" s="7" t="str">
        <f>IF(OR(ISBLANK(D4251),D4251="Unclassifiable &gt;"),"",IF(ISNUMBER(SEARCH("Utterance",D4251)),"Utterance",IF(ISNUMBER(SEARCH("Response",D4251)),"Response",IF(ISNUMBER(SEARCH("Interaction",D4251)),"Interaction",IF(ISNUMBER(SEARCH("System",D4251)),"System","")))))</f>
        <v>Utterance</v>
      </c>
      <c r="H4251" s="7" t="str">
        <f>IF(G4251="Utterance", IF(ISNUMBER(SEARCH("Unrecognized",D4251)), "Unrecognized", IF(ISNUMBER(SEARCH("Mismatched",D4251)), "Mismatched", IF(ISNUMBER(SEARCH("False Positive",D4251)), "False Positive", "Irrelevant"))), "")</f>
        <v>Mismatched</v>
      </c>
      <c r="J4251" s="7" t="s">
        <v>3434</v>
      </c>
      <c r="K4251" s="7" t="s">
        <v>3357</v>
      </c>
      <c r="L4251" s="9">
        <v>44999</v>
      </c>
      <c r="M4251" s="13">
        <v>0.33932870370370366</v>
      </c>
      <c r="N4251" s="14">
        <v>204440003506491</v>
      </c>
      <c r="O4251" s="7">
        <f>IF(LEN(TRIM($A4251))=0,0,LEN($A4251)-LEN(SUBSTITUTE($A4251," ",""))+1)</f>
        <v>2</v>
      </c>
      <c r="P4251">
        <f t="shared" si="95"/>
        <v>705</v>
      </c>
    </row>
    <row r="4252" spans="1:16" ht="64" x14ac:dyDescent="0.2">
      <c r="A4252" s="8" t="s">
        <v>254</v>
      </c>
      <c r="C4252" s="7" t="s">
        <v>4</v>
      </c>
      <c r="K4252" s="7" t="s">
        <v>3357</v>
      </c>
      <c r="L4252" s="9">
        <v>44999</v>
      </c>
      <c r="M4252" s="13">
        <v>0.33932870370370366</v>
      </c>
      <c r="N4252" s="14">
        <v>204440003506491</v>
      </c>
      <c r="P4252" t="str">
        <f t="shared" si="95"/>
        <v/>
      </c>
    </row>
    <row r="4253" spans="1:16" ht="16" x14ac:dyDescent="0.2">
      <c r="A4253" s="8" t="s">
        <v>158</v>
      </c>
      <c r="C4253" s="7" t="s">
        <v>2</v>
      </c>
      <c r="D4253" s="7" t="s">
        <v>3389</v>
      </c>
      <c r="E4253" s="7" t="str">
        <f>IF(OR(D4253="", D4253="___"),"", LEFT(D4253,FIND(" &gt;",D4253)-1))</f>
        <v>Success</v>
      </c>
      <c r="F4253" s="7" t="str">
        <f>IF(OR(E4253="Success",E4253="Qualified Success"),"Current",IF(E4253="Failure",IF(RIGHT(D4253,6)="Future","Future",IF(RIGHT(D4253,10)="Irrelevant","Irrelevant","Current")),""))</f>
        <v>Current</v>
      </c>
      <c r="G4253" s="7" t="str">
        <f>IF(OR(ISBLANK(D4253),D4253="Unclassifiable &gt;"),"",IF(ISNUMBER(SEARCH("Utterance",D4253)),"Utterance",IF(ISNUMBER(SEARCH("Response",D4253)),"Response",IF(ISNUMBER(SEARCH("Interaction",D4253)),"Interaction",IF(ISNUMBER(SEARCH("System",D4253)),"System","")))))</f>
        <v/>
      </c>
      <c r="H4253" s="7" t="str">
        <f>IF(G4253="Utterance", IF(ISNUMBER(SEARCH("Unrecognized",D4253)), "Unrecognized", IF(ISNUMBER(SEARCH("Mismatched",D4253)), "Mismatched", IF(ISNUMBER(SEARCH("False Positive",D4253)), "False Positive", "Irrelevant"))), "")</f>
        <v/>
      </c>
      <c r="J4253" s="7" t="s">
        <v>3744</v>
      </c>
      <c r="K4253" s="7" t="s">
        <v>3357</v>
      </c>
      <c r="L4253" s="9">
        <v>44999</v>
      </c>
      <c r="M4253" s="13">
        <v>0.34263888888888888</v>
      </c>
      <c r="N4253" s="14">
        <v>204440003486598</v>
      </c>
      <c r="O4253" s="7">
        <f>IF(LEN(TRIM($A4253))=0,0,LEN($A4253)-LEN(SUBSTITUTE($A4253," ",""))+1)</f>
        <v>4</v>
      </c>
      <c r="P4253">
        <f t="shared" si="95"/>
        <v>3411</v>
      </c>
    </row>
    <row r="4254" spans="1:16" ht="128" x14ac:dyDescent="0.2">
      <c r="A4254" s="8" t="s">
        <v>1839</v>
      </c>
      <c r="C4254" s="7" t="s">
        <v>4</v>
      </c>
      <c r="K4254" s="7" t="s">
        <v>3357</v>
      </c>
      <c r="L4254" s="9">
        <v>44999</v>
      </c>
      <c r="M4254" s="13">
        <v>0.34263888888888888</v>
      </c>
      <c r="N4254" s="14">
        <v>204440003486598</v>
      </c>
      <c r="P4254" t="str">
        <f t="shared" si="95"/>
        <v/>
      </c>
    </row>
    <row r="4255" spans="1:16" ht="16" x14ac:dyDescent="0.2">
      <c r="A4255" s="8" t="s">
        <v>2557</v>
      </c>
      <c r="C4255" s="7" t="s">
        <v>2</v>
      </c>
      <c r="D4255" s="7" t="s">
        <v>3391</v>
      </c>
      <c r="E4255" s="7" t="str">
        <f>IF(OR(D4255="", D4255="___"),"", LEFT(D4255,FIND(" &gt;",D4255)-1))</f>
        <v>Failure</v>
      </c>
      <c r="F4255" s="7" t="str">
        <f>IF(OR(E4255="Success",E4255="Qualified Success"),"Current",IF(E4255="Failure",IF(RIGHT(D4255,6)="Future","Future",IF(RIGHT(D4255,10)="Irrelevant","Irrelevant","Current")),""))</f>
        <v>Current</v>
      </c>
      <c r="G4255" s="7" t="str">
        <f>IF(OR(ISBLANK(D4255),D4255="Unclassifiable &gt;"),"",IF(ISNUMBER(SEARCH("Utterance",D4255)),"Utterance",IF(ISNUMBER(SEARCH("Response",D4255)),"Response",IF(ISNUMBER(SEARCH("Interaction",D4255)),"Interaction",IF(ISNUMBER(SEARCH("System",D4255)),"System","")))))</f>
        <v>Utterance</v>
      </c>
      <c r="H4255" s="7" t="str">
        <f>IF(G4255="Utterance", IF(ISNUMBER(SEARCH("Unrecognized",D4255)), "Unrecognized", IF(ISNUMBER(SEARCH("Mismatched",D4255)), "Mismatched", IF(ISNUMBER(SEARCH("False Positive",D4255)), "False Positive", "Irrelevant"))), "")</f>
        <v>Mismatched</v>
      </c>
      <c r="J4255" s="7" t="s">
        <v>3443</v>
      </c>
      <c r="K4255" s="7" t="s">
        <v>3357</v>
      </c>
      <c r="L4255" s="9">
        <v>44999</v>
      </c>
      <c r="M4255" s="13">
        <v>0.34479166666666666</v>
      </c>
      <c r="N4255" s="14">
        <v>204440003510281</v>
      </c>
      <c r="O4255" s="7">
        <f>IF(LEN(TRIM($A4255))=0,0,LEN($A4255)-LEN(SUBSTITUTE($A4255," ",""))+1)</f>
        <v>6</v>
      </c>
      <c r="P4255">
        <f t="shared" si="95"/>
        <v>705</v>
      </c>
    </row>
    <row r="4256" spans="1:16" ht="128" x14ac:dyDescent="0.2">
      <c r="A4256" s="8" t="s">
        <v>990</v>
      </c>
      <c r="C4256" s="7" t="s">
        <v>4</v>
      </c>
      <c r="K4256" s="7" t="s">
        <v>3357</v>
      </c>
      <c r="L4256" s="9">
        <v>44999</v>
      </c>
      <c r="M4256" s="13">
        <v>0.34479166666666666</v>
      </c>
      <c r="N4256" s="14">
        <v>204440003510281</v>
      </c>
      <c r="P4256" t="str">
        <f t="shared" si="95"/>
        <v/>
      </c>
    </row>
    <row r="4257" spans="1:16" ht="16" x14ac:dyDescent="0.2">
      <c r="A4257" s="8" t="s">
        <v>1639</v>
      </c>
      <c r="C4257" s="7" t="s">
        <v>2</v>
      </c>
      <c r="D4257" s="7" t="s">
        <v>3400</v>
      </c>
      <c r="E4257" s="7" t="str">
        <f>IF(OR(D4257="", D4257="___"),"", LEFT(D4257,FIND(" &gt;",D4257)-1))</f>
        <v>Failure</v>
      </c>
      <c r="F4257" s="7" t="str">
        <f>IF(OR(E4257="Success",E4257="Qualified Success"),"Current",IF(E4257="Failure",IF(RIGHT(D4257,6)="Future","Future",IF(RIGHT(D4257,10)="Irrelevant","Irrelevant","Current")),""))</f>
        <v>Current</v>
      </c>
      <c r="G4257" s="7" t="str">
        <f>IF(OR(ISBLANK(D4257),D4257="Unclassifiable &gt;"),"",IF(ISNUMBER(SEARCH("Utterance",D4257)),"Utterance",IF(ISNUMBER(SEARCH("Response",D4257)),"Response",IF(ISNUMBER(SEARCH("Interaction",D4257)),"Interaction",IF(ISNUMBER(SEARCH("System",D4257)),"System","")))))</f>
        <v>Interaction</v>
      </c>
      <c r="H4257" s="7" t="str">
        <f>IF(G4257="Utterance", IF(ISNUMBER(SEARCH("Unrecognized",D4257)), "Unrecognized", IF(ISNUMBER(SEARCH("Mismatched",D4257)), "Mismatched", IF(ISNUMBER(SEARCH("False Positive",D4257)), "False Positive", "Irrelevant"))), "")</f>
        <v/>
      </c>
      <c r="J4257" s="7" t="s">
        <v>3443</v>
      </c>
      <c r="K4257" s="7" t="s">
        <v>3357</v>
      </c>
      <c r="L4257" s="9">
        <v>44999</v>
      </c>
      <c r="M4257" s="13">
        <v>0.34503472222222226</v>
      </c>
      <c r="N4257" s="14">
        <v>204440003510281</v>
      </c>
      <c r="O4257" s="7">
        <f>IF(LEN(TRIM($A4257))=0,0,LEN($A4257)-LEN(SUBSTITUTE($A4257," ",""))+1)</f>
        <v>2</v>
      </c>
      <c r="P4257">
        <f t="shared" si="95"/>
        <v>412</v>
      </c>
    </row>
    <row r="4258" spans="1:16" ht="144" x14ac:dyDescent="0.2">
      <c r="A4258" s="8" t="s">
        <v>247</v>
      </c>
      <c r="C4258" s="7" t="s">
        <v>4</v>
      </c>
      <c r="K4258" s="7" t="s">
        <v>3357</v>
      </c>
      <c r="L4258" s="9">
        <v>44999</v>
      </c>
      <c r="M4258" s="13">
        <v>0.34503472222222226</v>
      </c>
      <c r="N4258" s="14">
        <v>204440003510281</v>
      </c>
      <c r="P4258" t="str">
        <f t="shared" si="95"/>
        <v/>
      </c>
    </row>
    <row r="4259" spans="1:16" ht="16" x14ac:dyDescent="0.2">
      <c r="A4259" s="8" t="s">
        <v>302</v>
      </c>
      <c r="B4259" s="7" t="s">
        <v>3487</v>
      </c>
      <c r="C4259" s="7" t="s">
        <v>2</v>
      </c>
      <c r="D4259" s="7" t="s">
        <v>3389</v>
      </c>
      <c r="E4259" s="7" t="str">
        <f>IF(OR(D4259="", D4259="___"),"", LEFT(D4259,FIND(" &gt;",D4259)-1))</f>
        <v>Success</v>
      </c>
      <c r="F4259" s="7" t="str">
        <f>IF(OR(E4259="Success",E4259="Qualified Success"),"Current",IF(E4259="Failure",IF(RIGHT(D4259,6)="Future","Future",IF(RIGHT(D4259,10)="Irrelevant","Irrelevant","Current")),""))</f>
        <v>Current</v>
      </c>
      <c r="G4259" s="7" t="str">
        <f>IF(OR(ISBLANK(D4259),D4259="Unclassifiable &gt;"),"",IF(ISNUMBER(SEARCH("Utterance",D4259)),"Utterance",IF(ISNUMBER(SEARCH("Response",D4259)),"Response",IF(ISNUMBER(SEARCH("Interaction",D4259)),"Interaction",IF(ISNUMBER(SEARCH("System",D4259)),"System","")))))</f>
        <v/>
      </c>
      <c r="H4259" s="7" t="str">
        <f>IF(G4259="Utterance", IF(ISNUMBER(SEARCH("Unrecognized",D4259)), "Unrecognized", IF(ISNUMBER(SEARCH("Mismatched",D4259)), "Mismatched", IF(ISNUMBER(SEARCH("False Positive",D4259)), "False Positive", "Irrelevant"))), "")</f>
        <v/>
      </c>
      <c r="J4259" s="7" t="s">
        <v>3428</v>
      </c>
      <c r="K4259" s="7" t="s">
        <v>3357</v>
      </c>
      <c r="L4259" s="9">
        <v>44999</v>
      </c>
      <c r="M4259" s="13">
        <v>0.34561342592592598</v>
      </c>
      <c r="N4259" s="14">
        <v>204440003510281</v>
      </c>
      <c r="O4259" s="7">
        <f>IF(LEN(TRIM($A4259))=0,0,LEN($A4259)-LEN(SUBSTITUTE($A4259," ",""))+1)</f>
        <v>3</v>
      </c>
      <c r="P4259">
        <f t="shared" si="95"/>
        <v>3411</v>
      </c>
    </row>
    <row r="4260" spans="1:16" ht="64" x14ac:dyDescent="0.2">
      <c r="A4260" s="8" t="s">
        <v>220</v>
      </c>
      <c r="C4260" s="7" t="s">
        <v>4</v>
      </c>
      <c r="K4260" s="7" t="s">
        <v>3357</v>
      </c>
      <c r="L4260" s="9">
        <v>44999</v>
      </c>
      <c r="M4260" s="13">
        <v>0.34561342592592598</v>
      </c>
      <c r="N4260" s="14">
        <v>204440003510281</v>
      </c>
      <c r="P4260" t="str">
        <f t="shared" si="95"/>
        <v/>
      </c>
    </row>
    <row r="4261" spans="1:16" ht="16" x14ac:dyDescent="0.2">
      <c r="A4261" s="8" t="s">
        <v>3056</v>
      </c>
      <c r="C4261" s="7" t="s">
        <v>2</v>
      </c>
      <c r="D4261" s="7" t="s">
        <v>3391</v>
      </c>
      <c r="E4261" s="7" t="str">
        <f>IF(OR(D4261="", D4261="___"),"", LEFT(D4261,FIND(" &gt;",D4261)-1))</f>
        <v>Failure</v>
      </c>
      <c r="F4261" s="7" t="str">
        <f>IF(OR(E4261="Success",E4261="Qualified Success"),"Current",IF(E4261="Failure",IF(RIGHT(D4261,6)="Future","Future",IF(RIGHT(D4261,10)="Irrelevant","Irrelevant","Current")),""))</f>
        <v>Current</v>
      </c>
      <c r="G4261" s="7" t="str">
        <f>IF(OR(ISBLANK(D4261),D4261="Unclassifiable &gt;"),"",IF(ISNUMBER(SEARCH("Utterance",D4261)),"Utterance",IF(ISNUMBER(SEARCH("Response",D4261)),"Response",IF(ISNUMBER(SEARCH("Interaction",D4261)),"Interaction",IF(ISNUMBER(SEARCH("System",D4261)),"System","")))))</f>
        <v>Utterance</v>
      </c>
      <c r="H4261" s="7" t="str">
        <f>IF(G4261="Utterance", IF(ISNUMBER(SEARCH("Unrecognized",D4261)), "Unrecognized", IF(ISNUMBER(SEARCH("Mismatched",D4261)), "Mismatched", IF(ISNUMBER(SEARCH("False Positive",D4261)), "False Positive", "Irrelevant"))), "")</f>
        <v>Mismatched</v>
      </c>
      <c r="J4261" s="7" t="s">
        <v>3743</v>
      </c>
      <c r="K4261" s="7" t="s">
        <v>3357</v>
      </c>
      <c r="L4261" s="9">
        <v>44999</v>
      </c>
      <c r="M4261" s="13">
        <v>0.34858796296296296</v>
      </c>
      <c r="N4261" s="14">
        <v>513001807338756</v>
      </c>
      <c r="O4261" s="7">
        <f>IF(LEN(TRIM($A4261))=0,0,LEN($A4261)-LEN(SUBSTITUTE($A4261," ",""))+1)</f>
        <v>3</v>
      </c>
      <c r="P4261">
        <f t="shared" si="95"/>
        <v>705</v>
      </c>
    </row>
    <row r="4262" spans="1:16" ht="64" x14ac:dyDescent="0.2">
      <c r="A4262" s="8" t="s">
        <v>270</v>
      </c>
      <c r="C4262" s="7" t="s">
        <v>4</v>
      </c>
      <c r="K4262" s="7" t="s">
        <v>3357</v>
      </c>
      <c r="L4262" s="9">
        <v>44999</v>
      </c>
      <c r="M4262" s="13">
        <v>0.34858796296296296</v>
      </c>
      <c r="N4262" s="14">
        <v>513001807338756</v>
      </c>
      <c r="P4262" t="str">
        <f t="shared" si="95"/>
        <v/>
      </c>
    </row>
    <row r="4263" spans="1:16" ht="16" x14ac:dyDescent="0.2">
      <c r="A4263" s="8" t="s">
        <v>753</v>
      </c>
      <c r="C4263" s="7" t="s">
        <v>2</v>
      </c>
      <c r="D4263" s="7" t="s">
        <v>3391</v>
      </c>
      <c r="E4263" s="7" t="str">
        <f>IF(OR(D4263="", D4263="___"),"", LEFT(D4263,FIND(" &gt;",D4263)-1))</f>
        <v>Failure</v>
      </c>
      <c r="F4263" s="7" t="str">
        <f>IF(OR(E4263="Success",E4263="Qualified Success"),"Current",IF(E4263="Failure",IF(RIGHT(D4263,6)="Future","Future",IF(RIGHT(D4263,10)="Irrelevant","Irrelevant","Current")),""))</f>
        <v>Current</v>
      </c>
      <c r="G4263" s="7" t="str">
        <f>IF(OR(ISBLANK(D4263),D4263="Unclassifiable &gt;"),"",IF(ISNUMBER(SEARCH("Utterance",D4263)),"Utterance",IF(ISNUMBER(SEARCH("Response",D4263)),"Response",IF(ISNUMBER(SEARCH("Interaction",D4263)),"Interaction",IF(ISNUMBER(SEARCH("System",D4263)),"System","")))))</f>
        <v>Utterance</v>
      </c>
      <c r="H4263" s="7" t="str">
        <f>IF(G4263="Utterance", IF(ISNUMBER(SEARCH("Unrecognized",D4263)), "Unrecognized", IF(ISNUMBER(SEARCH("Mismatched",D4263)), "Mismatched", IF(ISNUMBER(SEARCH("False Positive",D4263)), "False Positive", "Irrelevant"))), "")</f>
        <v>Mismatched</v>
      </c>
      <c r="J4263" s="7" t="s">
        <v>3743</v>
      </c>
      <c r="K4263" s="7" t="s">
        <v>3357</v>
      </c>
      <c r="L4263" s="9">
        <v>44999</v>
      </c>
      <c r="M4263" s="13">
        <v>0.35158564814814813</v>
      </c>
      <c r="N4263" s="14">
        <v>513001807338756</v>
      </c>
      <c r="O4263" s="7">
        <f>IF(LEN(TRIM($A4263))=0,0,LEN($A4263)-LEN(SUBSTITUTE($A4263," ",""))+1)</f>
        <v>1</v>
      </c>
      <c r="P4263">
        <f t="shared" si="95"/>
        <v>705</v>
      </c>
    </row>
    <row r="4264" spans="1:16" ht="112" x14ac:dyDescent="0.2">
      <c r="A4264" s="8" t="s">
        <v>298</v>
      </c>
      <c r="C4264" s="7" t="s">
        <v>4</v>
      </c>
      <c r="K4264" s="7" t="s">
        <v>3357</v>
      </c>
      <c r="L4264" s="9">
        <v>44999</v>
      </c>
      <c r="M4264" s="13">
        <v>0.35158564814814813</v>
      </c>
      <c r="N4264" s="14">
        <v>513001807338756</v>
      </c>
      <c r="P4264" t="str">
        <f t="shared" si="95"/>
        <v/>
      </c>
    </row>
    <row r="4265" spans="1:16" ht="16" x14ac:dyDescent="0.2">
      <c r="A4265" s="8" t="s">
        <v>201</v>
      </c>
      <c r="C4265" s="7" t="s">
        <v>2</v>
      </c>
      <c r="D4265" s="7" t="s">
        <v>3391</v>
      </c>
      <c r="E4265" s="7" t="str">
        <f>IF(OR(D4265="", D4265="___"),"", LEFT(D4265,FIND(" &gt;",D4265)-1))</f>
        <v>Failure</v>
      </c>
      <c r="F4265" s="7" t="str">
        <f>IF(OR(E4265="Success",E4265="Qualified Success"),"Current",IF(E4265="Failure",IF(RIGHT(D4265,6)="Future","Future",IF(RIGHT(D4265,10)="Irrelevant","Irrelevant","Current")),""))</f>
        <v>Current</v>
      </c>
      <c r="G4265" s="7" t="str">
        <f>IF(OR(ISBLANK(D4265),D4265="Unclassifiable &gt;"),"",IF(ISNUMBER(SEARCH("Utterance",D4265)),"Utterance",IF(ISNUMBER(SEARCH("Response",D4265)),"Response",IF(ISNUMBER(SEARCH("Interaction",D4265)),"Interaction",IF(ISNUMBER(SEARCH("System",D4265)),"System","")))))</f>
        <v>Utterance</v>
      </c>
      <c r="H4265" s="7" t="str">
        <f>IF(G4265="Utterance", IF(ISNUMBER(SEARCH("Unrecognized",D4265)), "Unrecognized", IF(ISNUMBER(SEARCH("Mismatched",D4265)), "Mismatched", IF(ISNUMBER(SEARCH("False Positive",D4265)), "False Positive", "Irrelevant"))), "")</f>
        <v>Mismatched</v>
      </c>
      <c r="J4265" s="7" t="s">
        <v>3743</v>
      </c>
      <c r="K4265" s="7" t="s">
        <v>3357</v>
      </c>
      <c r="L4265" s="9">
        <v>44999</v>
      </c>
      <c r="M4265" s="13">
        <v>0.35174768518518523</v>
      </c>
      <c r="N4265" s="14">
        <v>513001807338756</v>
      </c>
      <c r="O4265" s="7">
        <f>IF(LEN(TRIM($A4265))=0,0,LEN($A4265)-LEN(SUBSTITUTE($A4265," ",""))+1)</f>
        <v>2</v>
      </c>
      <c r="P4265">
        <f t="shared" si="95"/>
        <v>705</v>
      </c>
    </row>
    <row r="4266" spans="1:16" ht="144" x14ac:dyDescent="0.2">
      <c r="A4266" s="8" t="s">
        <v>689</v>
      </c>
      <c r="C4266" s="7" t="s">
        <v>4</v>
      </c>
      <c r="K4266" s="7" t="s">
        <v>3357</v>
      </c>
      <c r="L4266" s="9">
        <v>44999</v>
      </c>
      <c r="M4266" s="13">
        <v>0.35174768518518523</v>
      </c>
      <c r="N4266" s="14">
        <v>513001807338756</v>
      </c>
      <c r="P4266" t="str">
        <f t="shared" si="95"/>
        <v/>
      </c>
    </row>
    <row r="4267" spans="1:16" ht="16" x14ac:dyDescent="0.2">
      <c r="A4267" s="8" t="s">
        <v>3055</v>
      </c>
      <c r="C4267" s="7" t="s">
        <v>2</v>
      </c>
      <c r="D4267" s="7" t="s">
        <v>3391</v>
      </c>
      <c r="E4267" s="7" t="str">
        <f>IF(OR(D4267="", D4267="___"),"", LEFT(D4267,FIND(" &gt;",D4267)-1))</f>
        <v>Failure</v>
      </c>
      <c r="F4267" s="7" t="str">
        <f>IF(OR(E4267="Success",E4267="Qualified Success"),"Current",IF(E4267="Failure",IF(RIGHT(D4267,6)="Future","Future",IF(RIGHT(D4267,10)="Irrelevant","Irrelevant","Current")),""))</f>
        <v>Current</v>
      </c>
      <c r="G4267" s="7" t="str">
        <f>IF(OR(ISBLANK(D4267),D4267="Unclassifiable &gt;"),"",IF(ISNUMBER(SEARCH("Utterance",D4267)),"Utterance",IF(ISNUMBER(SEARCH("Response",D4267)),"Response",IF(ISNUMBER(SEARCH("Interaction",D4267)),"Interaction",IF(ISNUMBER(SEARCH("System",D4267)),"System","")))))</f>
        <v>Utterance</v>
      </c>
      <c r="H4267" s="7" t="str">
        <f>IF(G4267="Utterance", IF(ISNUMBER(SEARCH("Unrecognized",D4267)), "Unrecognized", IF(ISNUMBER(SEARCH("Mismatched",D4267)), "Mismatched", IF(ISNUMBER(SEARCH("False Positive",D4267)), "False Positive", "Irrelevant"))), "")</f>
        <v>Mismatched</v>
      </c>
      <c r="J4267" s="7" t="s">
        <v>3743</v>
      </c>
      <c r="K4267" s="7" t="s">
        <v>3357</v>
      </c>
      <c r="L4267" s="9">
        <v>44999</v>
      </c>
      <c r="M4267" s="13">
        <v>0.35202546296296294</v>
      </c>
      <c r="N4267" s="14">
        <v>513001807338756</v>
      </c>
      <c r="O4267" s="7">
        <f>IF(LEN(TRIM($A4267))=0,0,LEN($A4267)-LEN(SUBSTITUTE($A4267," ",""))+1)</f>
        <v>6</v>
      </c>
      <c r="P4267">
        <f t="shared" si="95"/>
        <v>705</v>
      </c>
    </row>
    <row r="4268" spans="1:16" ht="64" x14ac:dyDescent="0.2">
      <c r="A4268" s="8" t="s">
        <v>270</v>
      </c>
      <c r="C4268" s="7" t="s">
        <v>4</v>
      </c>
      <c r="K4268" s="7" t="s">
        <v>3357</v>
      </c>
      <c r="L4268" s="9">
        <v>44999</v>
      </c>
      <c r="M4268" s="13">
        <v>0.35202546296296294</v>
      </c>
      <c r="N4268" s="14">
        <v>513001807338756</v>
      </c>
      <c r="P4268" t="str">
        <f t="shared" si="95"/>
        <v/>
      </c>
    </row>
    <row r="4269" spans="1:16" ht="16" x14ac:dyDescent="0.2">
      <c r="A4269" s="8" t="s">
        <v>2648</v>
      </c>
      <c r="C4269" s="7" t="s">
        <v>2</v>
      </c>
      <c r="D4269" s="7" t="s">
        <v>3389</v>
      </c>
      <c r="E4269" s="7" t="str">
        <f>IF(OR(D4269="", D4269="___"),"", LEFT(D4269,FIND(" &gt;",D4269)-1))</f>
        <v>Success</v>
      </c>
      <c r="F4269" s="7" t="str">
        <f>IF(OR(E4269="Success",E4269="Qualified Success"),"Current",IF(E4269="Failure",IF(RIGHT(D4269,6)="Future","Future",IF(RIGHT(D4269,10)="Irrelevant","Irrelevant","Current")),""))</f>
        <v>Current</v>
      </c>
      <c r="G4269" s="7" t="str">
        <f>IF(OR(ISBLANK(D4269),D4269="Unclassifiable &gt;"),"",IF(ISNUMBER(SEARCH("Utterance",D4269)),"Utterance",IF(ISNUMBER(SEARCH("Response",D4269)),"Response",IF(ISNUMBER(SEARCH("Interaction",D4269)),"Interaction",IF(ISNUMBER(SEARCH("System",D4269)),"System","")))))</f>
        <v/>
      </c>
      <c r="H4269" s="7" t="str">
        <f>IF(G4269="Utterance", IF(ISNUMBER(SEARCH("Unrecognized",D4269)), "Unrecognized", IF(ISNUMBER(SEARCH("Mismatched",D4269)), "Mismatched", IF(ISNUMBER(SEARCH("False Positive",D4269)), "False Positive", "Irrelevant"))), "")</f>
        <v/>
      </c>
      <c r="J4269" s="7" t="s">
        <v>3743</v>
      </c>
      <c r="K4269" s="7" t="s">
        <v>3357</v>
      </c>
      <c r="L4269" s="9">
        <v>44999</v>
      </c>
      <c r="M4269" s="13">
        <v>0.35276620370370365</v>
      </c>
      <c r="N4269" s="14">
        <v>204440003537823</v>
      </c>
      <c r="O4269" s="7">
        <f>IF(LEN(TRIM($A4269))=0,0,LEN($A4269)-LEN(SUBSTITUTE($A4269," ",""))+1)</f>
        <v>3</v>
      </c>
      <c r="P4269">
        <f t="shared" si="95"/>
        <v>3411</v>
      </c>
    </row>
    <row r="4270" spans="1:16" ht="144" x14ac:dyDescent="0.2">
      <c r="A4270" s="8" t="s">
        <v>250</v>
      </c>
      <c r="C4270" s="7" t="s">
        <v>4</v>
      </c>
      <c r="K4270" s="7" t="s">
        <v>3357</v>
      </c>
      <c r="L4270" s="9">
        <v>44999</v>
      </c>
      <c r="M4270" s="13">
        <v>0.3530787037037037</v>
      </c>
      <c r="N4270" s="14">
        <v>204440003537823</v>
      </c>
      <c r="P4270" t="str">
        <f t="shared" si="95"/>
        <v/>
      </c>
    </row>
    <row r="4271" spans="1:16" ht="16" x14ac:dyDescent="0.2">
      <c r="A4271" s="8" t="s">
        <v>311</v>
      </c>
      <c r="C4271" s="7" t="s">
        <v>2</v>
      </c>
      <c r="D4271" s="7" t="s">
        <v>3391</v>
      </c>
      <c r="E4271" s="7" t="str">
        <f>IF(OR(D4271="", D4271="___"),"", LEFT(D4271,FIND(" &gt;",D4271)-1))</f>
        <v>Failure</v>
      </c>
      <c r="F4271" s="7" t="str">
        <f>IF(OR(E4271="Success",E4271="Qualified Success"),"Current",IF(E4271="Failure",IF(RIGHT(D4271,6)="Future","Future",IF(RIGHT(D4271,10)="Irrelevant","Irrelevant","Current")),""))</f>
        <v>Current</v>
      </c>
      <c r="G4271" s="7" t="str">
        <f>IF(OR(ISBLANK(D4271),D4271="Unclassifiable &gt;"),"",IF(ISNUMBER(SEARCH("Utterance",D4271)),"Utterance",IF(ISNUMBER(SEARCH("Response",D4271)),"Response",IF(ISNUMBER(SEARCH("Interaction",D4271)),"Interaction",IF(ISNUMBER(SEARCH("System",D4271)),"System","")))))</f>
        <v>Utterance</v>
      </c>
      <c r="H4271" s="7" t="str">
        <f>IF(G4271="Utterance", IF(ISNUMBER(SEARCH("Unrecognized",D4271)), "Unrecognized", IF(ISNUMBER(SEARCH("Mismatched",D4271)), "Mismatched", IF(ISNUMBER(SEARCH("False Positive",D4271)), "False Positive", "Irrelevant"))), "")</f>
        <v>Mismatched</v>
      </c>
      <c r="J4271" s="7" t="s">
        <v>3743</v>
      </c>
      <c r="K4271" s="7" t="s">
        <v>3357</v>
      </c>
      <c r="L4271" s="9">
        <v>44999</v>
      </c>
      <c r="M4271" s="13">
        <v>0.35311342592592593</v>
      </c>
      <c r="N4271" s="14">
        <v>204440003537823</v>
      </c>
      <c r="O4271" s="7">
        <f>IF(LEN(TRIM($A4271))=0,0,LEN($A4271)-LEN(SUBSTITUTE($A4271," ",""))+1)</f>
        <v>4</v>
      </c>
      <c r="P4271">
        <f t="shared" si="95"/>
        <v>705</v>
      </c>
    </row>
    <row r="4272" spans="1:16" ht="32" x14ac:dyDescent="0.2">
      <c r="A4272" s="8" t="s">
        <v>312</v>
      </c>
      <c r="C4272" s="7" t="s">
        <v>4</v>
      </c>
      <c r="K4272" s="7" t="s">
        <v>3357</v>
      </c>
      <c r="L4272" s="9">
        <v>44999</v>
      </c>
      <c r="M4272" s="13">
        <v>0.35311342592592593</v>
      </c>
      <c r="N4272" s="14">
        <v>204440003537823</v>
      </c>
      <c r="P4272" t="str">
        <f t="shared" si="95"/>
        <v/>
      </c>
    </row>
    <row r="4273" spans="1:16" ht="16" x14ac:dyDescent="0.2">
      <c r="A4273" s="8" t="s">
        <v>2649</v>
      </c>
      <c r="C4273" s="7" t="s">
        <v>2</v>
      </c>
      <c r="D4273" s="7" t="s">
        <v>3391</v>
      </c>
      <c r="E4273" s="7" t="str">
        <f>IF(OR(D4273="", D4273="___"),"", LEFT(D4273,FIND(" &gt;",D4273)-1))</f>
        <v>Failure</v>
      </c>
      <c r="F4273" s="7" t="str">
        <f>IF(OR(E4273="Success",E4273="Qualified Success"),"Current",IF(E4273="Failure",IF(RIGHT(D4273,6)="Future","Future",IF(RIGHT(D4273,10)="Irrelevant","Irrelevant","Current")),""))</f>
        <v>Current</v>
      </c>
      <c r="G4273" s="7" t="str">
        <f>IF(OR(ISBLANK(D4273),D4273="Unclassifiable &gt;"),"",IF(ISNUMBER(SEARCH("Utterance",D4273)),"Utterance",IF(ISNUMBER(SEARCH("Response",D4273)),"Response",IF(ISNUMBER(SEARCH("Interaction",D4273)),"Interaction",IF(ISNUMBER(SEARCH("System",D4273)),"System","")))))</f>
        <v>Utterance</v>
      </c>
      <c r="H4273" s="7" t="str">
        <f>IF(G4273="Utterance", IF(ISNUMBER(SEARCH("Unrecognized",D4273)), "Unrecognized", IF(ISNUMBER(SEARCH("Mismatched",D4273)), "Mismatched", IF(ISNUMBER(SEARCH("False Positive",D4273)), "False Positive", "Irrelevant"))), "")</f>
        <v>Mismatched</v>
      </c>
      <c r="J4273" s="7" t="s">
        <v>3743</v>
      </c>
      <c r="K4273" s="7" t="s">
        <v>3357</v>
      </c>
      <c r="L4273" s="9">
        <v>44999</v>
      </c>
      <c r="M4273" s="13">
        <v>0.35332175925925924</v>
      </c>
      <c r="N4273" s="14">
        <v>204440003537823</v>
      </c>
      <c r="O4273" s="7">
        <f>IF(LEN(TRIM($A4273))=0,0,LEN($A4273)-LEN(SUBSTITUTE($A4273," ",""))+1)</f>
        <v>2</v>
      </c>
      <c r="P4273">
        <f t="shared" si="95"/>
        <v>705</v>
      </c>
    </row>
    <row r="4274" spans="1:16" ht="64" x14ac:dyDescent="0.2">
      <c r="A4274" s="8" t="s">
        <v>327</v>
      </c>
      <c r="C4274" s="7" t="s">
        <v>4</v>
      </c>
      <c r="K4274" s="7" t="s">
        <v>3357</v>
      </c>
      <c r="L4274" s="9">
        <v>44999</v>
      </c>
      <c r="M4274" s="13">
        <v>0.35332175925925924</v>
      </c>
      <c r="N4274" s="14">
        <v>204440003537823</v>
      </c>
      <c r="P4274" t="str">
        <f t="shared" si="95"/>
        <v/>
      </c>
    </row>
    <row r="4275" spans="1:16" ht="16" x14ac:dyDescent="0.2">
      <c r="A4275" s="8" t="s">
        <v>2058</v>
      </c>
      <c r="C4275" s="7" t="s">
        <v>2</v>
      </c>
      <c r="D4275" s="7" t="s">
        <v>3391</v>
      </c>
      <c r="E4275" s="7" t="str">
        <f>IF(OR(D4275="", D4275="___"),"", LEFT(D4275,FIND(" &gt;",D4275)-1))</f>
        <v>Failure</v>
      </c>
      <c r="F4275" s="7" t="str">
        <f>IF(OR(E4275="Success",E4275="Qualified Success"),"Current",IF(E4275="Failure",IF(RIGHT(D4275,6)="Future","Future",IF(RIGHT(D4275,10)="Irrelevant","Irrelevant","Current")),""))</f>
        <v>Current</v>
      </c>
      <c r="G4275" s="7" t="str">
        <f>IF(OR(ISBLANK(D4275),D4275="Unclassifiable &gt;"),"",IF(ISNUMBER(SEARCH("Utterance",D4275)),"Utterance",IF(ISNUMBER(SEARCH("Response",D4275)),"Response",IF(ISNUMBER(SEARCH("Interaction",D4275)),"Interaction",IF(ISNUMBER(SEARCH("System",D4275)),"System","")))))</f>
        <v>Utterance</v>
      </c>
      <c r="H4275" s="7" t="str">
        <f>IF(G4275="Utterance", IF(ISNUMBER(SEARCH("Unrecognized",D4275)), "Unrecognized", IF(ISNUMBER(SEARCH("Mismatched",D4275)), "Mismatched", IF(ISNUMBER(SEARCH("False Positive",D4275)), "False Positive", "Irrelevant"))), "")</f>
        <v>Mismatched</v>
      </c>
      <c r="J4275" s="7" t="s">
        <v>3743</v>
      </c>
      <c r="K4275" s="7" t="s">
        <v>3357</v>
      </c>
      <c r="L4275" s="9">
        <v>44999</v>
      </c>
      <c r="M4275" s="13">
        <v>0.35348379629629628</v>
      </c>
      <c r="N4275" s="14">
        <v>204440003537823</v>
      </c>
      <c r="O4275" s="7">
        <f>IF(LEN(TRIM($A4275))=0,0,LEN($A4275)-LEN(SUBSTITUTE($A4275," ",""))+1)</f>
        <v>7</v>
      </c>
      <c r="P4275">
        <f t="shared" si="95"/>
        <v>705</v>
      </c>
    </row>
    <row r="4276" spans="1:16" ht="48" x14ac:dyDescent="0.2">
      <c r="A4276" s="8" t="s">
        <v>616</v>
      </c>
      <c r="C4276" s="7" t="s">
        <v>4</v>
      </c>
      <c r="K4276" s="7" t="s">
        <v>3357</v>
      </c>
      <c r="L4276" s="9">
        <v>44999</v>
      </c>
      <c r="M4276" s="13">
        <v>0.35348379629629628</v>
      </c>
      <c r="N4276" s="14">
        <v>204440003537823</v>
      </c>
      <c r="P4276" t="str">
        <f t="shared" si="95"/>
        <v/>
      </c>
    </row>
    <row r="4277" spans="1:16" ht="16" x14ac:dyDescent="0.2">
      <c r="A4277" s="8" t="s">
        <v>3057</v>
      </c>
      <c r="C4277" s="7" t="s">
        <v>2</v>
      </c>
      <c r="D4277" s="7" t="s">
        <v>3391</v>
      </c>
      <c r="E4277" s="7" t="str">
        <f>IF(OR(D4277="", D4277="___"),"", LEFT(D4277,FIND(" &gt;",D4277)-1))</f>
        <v>Failure</v>
      </c>
      <c r="F4277" s="7" t="str">
        <f>IF(OR(E4277="Success",E4277="Qualified Success"),"Current",IF(E4277="Failure",IF(RIGHT(D4277,6)="Future","Future",IF(RIGHT(D4277,10)="Irrelevant","Irrelevant","Current")),""))</f>
        <v>Current</v>
      </c>
      <c r="G4277" s="7" t="str">
        <f>IF(OR(ISBLANK(D4277),D4277="Unclassifiable &gt;"),"",IF(ISNUMBER(SEARCH("Utterance",D4277)),"Utterance",IF(ISNUMBER(SEARCH("Response",D4277)),"Response",IF(ISNUMBER(SEARCH("Interaction",D4277)),"Interaction",IF(ISNUMBER(SEARCH("System",D4277)),"System","")))))</f>
        <v>Utterance</v>
      </c>
      <c r="H4277" s="7" t="str">
        <f>IF(G4277="Utterance", IF(ISNUMBER(SEARCH("Unrecognized",D4277)), "Unrecognized", IF(ISNUMBER(SEARCH("Mismatched",D4277)), "Mismatched", IF(ISNUMBER(SEARCH("False Positive",D4277)), "False Positive", "Irrelevant"))), "")</f>
        <v>Mismatched</v>
      </c>
      <c r="J4277" s="7" t="s">
        <v>3754</v>
      </c>
      <c r="K4277" s="7" t="s">
        <v>3357</v>
      </c>
      <c r="L4277" s="9">
        <v>44999</v>
      </c>
      <c r="M4277" s="13">
        <v>0.35359953703703706</v>
      </c>
      <c r="N4277" s="14">
        <v>513001807338756</v>
      </c>
      <c r="O4277" s="7">
        <f>IF(LEN(TRIM($A4277))=0,0,LEN($A4277)-LEN(SUBSTITUTE($A4277," ",""))+1)</f>
        <v>6</v>
      </c>
      <c r="P4277">
        <f t="shared" si="95"/>
        <v>705</v>
      </c>
    </row>
    <row r="4278" spans="1:16" ht="16" x14ac:dyDescent="0.2">
      <c r="A4278" s="8" t="s">
        <v>294</v>
      </c>
      <c r="C4278" s="7" t="s">
        <v>4</v>
      </c>
      <c r="K4278" s="7" t="s">
        <v>3357</v>
      </c>
      <c r="L4278" s="9">
        <v>44999</v>
      </c>
      <c r="M4278" s="13">
        <v>0.35359953703703706</v>
      </c>
      <c r="N4278" s="14">
        <v>513001807338756</v>
      </c>
      <c r="P4278" t="str">
        <f t="shared" si="95"/>
        <v/>
      </c>
    </row>
    <row r="4279" spans="1:16" ht="16" x14ac:dyDescent="0.2">
      <c r="A4279" s="8" t="s">
        <v>2650</v>
      </c>
      <c r="C4279" s="7" t="s">
        <v>2</v>
      </c>
      <c r="D4279" s="7" t="s">
        <v>3389</v>
      </c>
      <c r="E4279" s="7" t="str">
        <f>IF(OR(D4279="", D4279="___"),"", LEFT(D4279,FIND(" &gt;",D4279)-1))</f>
        <v>Success</v>
      </c>
      <c r="F4279" s="7" t="str">
        <f>IF(OR(E4279="Success",E4279="Qualified Success"),"Current",IF(E4279="Failure",IF(RIGHT(D4279,6)="Future","Future",IF(RIGHT(D4279,10)="Irrelevant","Irrelevant","Current")),""))</f>
        <v>Current</v>
      </c>
      <c r="G4279" s="7" t="str">
        <f>IF(OR(ISBLANK(D4279),D4279="Unclassifiable &gt;"),"",IF(ISNUMBER(SEARCH("Utterance",D4279)),"Utterance",IF(ISNUMBER(SEARCH("Response",D4279)),"Response",IF(ISNUMBER(SEARCH("Interaction",D4279)),"Interaction",IF(ISNUMBER(SEARCH("System",D4279)),"System","")))))</f>
        <v/>
      </c>
      <c r="H4279" s="7" t="str">
        <f>IF(G4279="Utterance", IF(ISNUMBER(SEARCH("Unrecognized",D4279)), "Unrecognized", IF(ISNUMBER(SEARCH("Mismatched",D4279)), "Mismatched", IF(ISNUMBER(SEARCH("False Positive",D4279)), "False Positive", "Irrelevant"))), "")</f>
        <v/>
      </c>
      <c r="J4279" s="7" t="s">
        <v>3743</v>
      </c>
      <c r="K4279" s="7" t="s">
        <v>3357</v>
      </c>
      <c r="L4279" s="9">
        <v>44999</v>
      </c>
      <c r="M4279" s="13">
        <v>0.3538425925925926</v>
      </c>
      <c r="N4279" s="14">
        <v>204440003537823</v>
      </c>
      <c r="O4279" s="7">
        <f>IF(LEN(TRIM($A4279))=0,0,LEN($A4279)-LEN(SUBSTITUTE($A4279," ",""))+1)</f>
        <v>3</v>
      </c>
      <c r="P4279">
        <f t="shared" si="95"/>
        <v>3411</v>
      </c>
    </row>
    <row r="4280" spans="1:16" ht="224" x14ac:dyDescent="0.2">
      <c r="A4280" s="8" t="s">
        <v>3603</v>
      </c>
      <c r="C4280" s="7" t="s">
        <v>4</v>
      </c>
      <c r="K4280" s="7" t="s">
        <v>3357</v>
      </c>
      <c r="L4280" s="9">
        <v>44999</v>
      </c>
      <c r="M4280" s="13">
        <v>0.35386574074074079</v>
      </c>
      <c r="N4280" s="14">
        <v>204440003537823</v>
      </c>
      <c r="P4280" t="str">
        <f t="shared" si="95"/>
        <v/>
      </c>
    </row>
    <row r="4281" spans="1:16" ht="16" x14ac:dyDescent="0.2">
      <c r="A4281" s="8" t="s">
        <v>302</v>
      </c>
      <c r="B4281" s="7" t="s">
        <v>3487</v>
      </c>
      <c r="C4281" s="7" t="s">
        <v>2</v>
      </c>
      <c r="D4281" s="7" t="s">
        <v>3389</v>
      </c>
      <c r="E4281" s="7" t="str">
        <f>IF(OR(D4281="", D4281="___"),"", LEFT(D4281,FIND(" &gt;",D4281)-1))</f>
        <v>Success</v>
      </c>
      <c r="F4281" s="7" t="str">
        <f>IF(OR(E4281="Success",E4281="Qualified Success"),"Current",IF(E4281="Failure",IF(RIGHT(D4281,6)="Future","Future",IF(RIGHT(D4281,10)="Irrelevant","Irrelevant","Current")),""))</f>
        <v>Current</v>
      </c>
      <c r="G4281" s="7" t="str">
        <f>IF(OR(ISBLANK(D4281),D4281="Unclassifiable &gt;"),"",IF(ISNUMBER(SEARCH("Utterance",D4281)),"Utterance",IF(ISNUMBER(SEARCH("Response",D4281)),"Response",IF(ISNUMBER(SEARCH("Interaction",D4281)),"Interaction",IF(ISNUMBER(SEARCH("System",D4281)),"System","")))))</f>
        <v/>
      </c>
      <c r="H4281" s="7" t="str">
        <f>IF(G4281="Utterance", IF(ISNUMBER(SEARCH("Unrecognized",D4281)), "Unrecognized", IF(ISNUMBER(SEARCH("Mismatched",D4281)), "Mismatched", IF(ISNUMBER(SEARCH("False Positive",D4281)), "False Positive", "Irrelevant"))), "")</f>
        <v/>
      </c>
      <c r="J4281" s="7" t="s">
        <v>3428</v>
      </c>
      <c r="K4281" s="7" t="s">
        <v>3357</v>
      </c>
      <c r="L4281" s="9">
        <v>44999</v>
      </c>
      <c r="M4281" s="13">
        <v>0.35976851851851849</v>
      </c>
      <c r="N4281" s="14">
        <v>204440003490051</v>
      </c>
      <c r="O4281" s="7">
        <f>IF(LEN(TRIM($A4281))=0,0,LEN($A4281)-LEN(SUBSTITUTE($A4281," ",""))+1)</f>
        <v>3</v>
      </c>
      <c r="P4281">
        <f t="shared" si="95"/>
        <v>3411</v>
      </c>
    </row>
    <row r="4282" spans="1:16" ht="64" x14ac:dyDescent="0.2">
      <c r="A4282" s="8" t="s">
        <v>220</v>
      </c>
      <c r="C4282" s="7" t="s">
        <v>4</v>
      </c>
      <c r="K4282" s="7" t="s">
        <v>3357</v>
      </c>
      <c r="L4282" s="9">
        <v>44999</v>
      </c>
      <c r="M4282" s="13">
        <v>0.35976851851851849</v>
      </c>
      <c r="N4282" s="14">
        <v>204440003490051</v>
      </c>
      <c r="P4282" t="str">
        <f t="shared" si="95"/>
        <v/>
      </c>
    </row>
    <row r="4283" spans="1:16" ht="16" x14ac:dyDescent="0.2">
      <c r="A4283" s="8" t="s">
        <v>269</v>
      </c>
      <c r="B4283" s="7" t="s">
        <v>3487</v>
      </c>
      <c r="C4283" s="7" t="s">
        <v>2</v>
      </c>
      <c r="D4283" s="7" t="s">
        <v>3389</v>
      </c>
      <c r="E4283" s="7" t="str">
        <f>IF(OR(D4283="", D4283="___"),"", LEFT(D4283,FIND(" &gt;",D4283)-1))</f>
        <v>Success</v>
      </c>
      <c r="F4283" s="7" t="str">
        <f>IF(OR(E4283="Success",E4283="Qualified Success"),"Current",IF(E4283="Failure",IF(RIGHT(D4283,6)="Future","Future",IF(RIGHT(D4283,10)="Irrelevant","Irrelevant","Current")),""))</f>
        <v>Current</v>
      </c>
      <c r="G4283" s="7" t="str">
        <f>IF(OR(ISBLANK(D4283),D4283="Unclassifiable &gt;"),"",IF(ISNUMBER(SEARCH("Utterance",D4283)),"Utterance",IF(ISNUMBER(SEARCH("Response",D4283)),"Response",IF(ISNUMBER(SEARCH("Interaction",D4283)),"Interaction",IF(ISNUMBER(SEARCH("System",D4283)),"System","")))))</f>
        <v/>
      </c>
      <c r="H4283" s="7" t="str">
        <f>IF(G4283="Utterance", IF(ISNUMBER(SEARCH("Unrecognized",D4283)), "Unrecognized", IF(ISNUMBER(SEARCH("Mismatched",D4283)), "Mismatched", IF(ISNUMBER(SEARCH("False Positive",D4283)), "False Positive", "Irrelevant"))), "")</f>
        <v/>
      </c>
      <c r="J4283" s="7" t="s">
        <v>3428</v>
      </c>
      <c r="K4283" s="7" t="s">
        <v>3357</v>
      </c>
      <c r="L4283" s="9">
        <v>44999</v>
      </c>
      <c r="M4283" s="13">
        <v>0.3628587962962963</v>
      </c>
      <c r="N4283" s="14">
        <v>204440003507903</v>
      </c>
      <c r="O4283" s="7">
        <f>IF(LEN(TRIM($A4283))=0,0,LEN($A4283)-LEN(SUBSTITUTE($A4283," ",""))+1)</f>
        <v>3</v>
      </c>
      <c r="P4283">
        <f t="shared" si="95"/>
        <v>3411</v>
      </c>
    </row>
    <row r="4284" spans="1:16" ht="64" x14ac:dyDescent="0.2">
      <c r="A4284" s="8" t="s">
        <v>270</v>
      </c>
      <c r="C4284" s="7" t="s">
        <v>4</v>
      </c>
      <c r="K4284" s="7" t="s">
        <v>3357</v>
      </c>
      <c r="L4284" s="9">
        <v>44999</v>
      </c>
      <c r="M4284" s="13">
        <v>0.3628587962962963</v>
      </c>
      <c r="N4284" s="14">
        <v>204440003507903</v>
      </c>
      <c r="P4284" t="str">
        <f t="shared" si="95"/>
        <v/>
      </c>
    </row>
    <row r="4285" spans="1:16" ht="16" x14ac:dyDescent="0.2">
      <c r="A4285" s="8" t="s">
        <v>307</v>
      </c>
      <c r="C4285" s="7" t="s">
        <v>2</v>
      </c>
      <c r="D4285" s="7" t="s">
        <v>3389</v>
      </c>
      <c r="E4285" s="7" t="str">
        <f>IF(OR(D4285="", D4285="___"),"", LEFT(D4285,FIND(" &gt;",D4285)-1))</f>
        <v>Success</v>
      </c>
      <c r="F4285" s="7" t="str">
        <f>IF(OR(E4285="Success",E4285="Qualified Success"),"Current",IF(E4285="Failure",IF(RIGHT(D4285,6)="Future","Future",IF(RIGHT(D4285,10)="Irrelevant","Irrelevant","Current")),""))</f>
        <v>Current</v>
      </c>
      <c r="G4285" s="7" t="str">
        <f>IF(OR(ISBLANK(D4285),D4285="Unclassifiable &gt;"),"",IF(ISNUMBER(SEARCH("Utterance",D4285)),"Utterance",IF(ISNUMBER(SEARCH("Response",D4285)),"Response",IF(ISNUMBER(SEARCH("Interaction",D4285)),"Interaction",IF(ISNUMBER(SEARCH("System",D4285)),"System","")))))</f>
        <v/>
      </c>
      <c r="H4285" s="7" t="str">
        <f>IF(G4285="Utterance", IF(ISNUMBER(SEARCH("Unrecognized",D4285)), "Unrecognized", IF(ISNUMBER(SEARCH("Mismatched",D4285)), "Mismatched", IF(ISNUMBER(SEARCH("False Positive",D4285)), "False Positive", "Irrelevant"))), "")</f>
        <v/>
      </c>
      <c r="J4285" s="7" t="s">
        <v>3756</v>
      </c>
      <c r="K4285" s="7" t="s">
        <v>3357</v>
      </c>
      <c r="L4285" s="9">
        <v>44999</v>
      </c>
      <c r="M4285" s="13">
        <v>0.36662037037037037</v>
      </c>
      <c r="N4285" s="14">
        <v>204440003507850</v>
      </c>
      <c r="O4285" s="7">
        <f>IF(LEN(TRIM($A4285))=0,0,LEN($A4285)-LEN(SUBSTITUTE($A4285," ",""))+1)</f>
        <v>5</v>
      </c>
      <c r="P4285">
        <f t="shared" si="95"/>
        <v>3411</v>
      </c>
    </row>
    <row r="4286" spans="1:16" ht="144" x14ac:dyDescent="0.2">
      <c r="A4286" s="8" t="s">
        <v>2477</v>
      </c>
      <c r="C4286" s="7" t="s">
        <v>4</v>
      </c>
      <c r="K4286" s="7" t="s">
        <v>3357</v>
      </c>
      <c r="L4286" s="9">
        <v>44999</v>
      </c>
      <c r="M4286" s="13">
        <v>0.36664351851851856</v>
      </c>
      <c r="N4286" s="14">
        <v>204440003507850</v>
      </c>
      <c r="P4286" t="str">
        <f t="shared" si="95"/>
        <v/>
      </c>
    </row>
    <row r="4287" spans="1:16" ht="16" x14ac:dyDescent="0.2">
      <c r="A4287" s="8" t="s">
        <v>302</v>
      </c>
      <c r="B4287" s="7" t="s">
        <v>3487</v>
      </c>
      <c r="C4287" s="7" t="s">
        <v>2</v>
      </c>
      <c r="D4287" s="7" t="s">
        <v>3389</v>
      </c>
      <c r="E4287" s="7" t="str">
        <f>IF(OR(D4287="", D4287="___"),"", LEFT(D4287,FIND(" &gt;",D4287)-1))</f>
        <v>Success</v>
      </c>
      <c r="F4287" s="7" t="str">
        <f>IF(OR(E4287="Success",E4287="Qualified Success"),"Current",IF(E4287="Failure",IF(RIGHT(D4287,6)="Future","Future",IF(RIGHT(D4287,10)="Irrelevant","Irrelevant","Current")),""))</f>
        <v>Current</v>
      </c>
      <c r="G4287" s="7" t="str">
        <f>IF(OR(ISBLANK(D4287),D4287="Unclassifiable &gt;"),"",IF(ISNUMBER(SEARCH("Utterance",D4287)),"Utterance",IF(ISNUMBER(SEARCH("Response",D4287)),"Response",IF(ISNUMBER(SEARCH("Interaction",D4287)),"Interaction",IF(ISNUMBER(SEARCH("System",D4287)),"System","")))))</f>
        <v/>
      </c>
      <c r="H4287" s="7" t="str">
        <f>IF(G4287="Utterance", IF(ISNUMBER(SEARCH("Unrecognized",D4287)), "Unrecognized", IF(ISNUMBER(SEARCH("Mismatched",D4287)), "Mismatched", IF(ISNUMBER(SEARCH("False Positive",D4287)), "False Positive", "Irrelevant"))), "")</f>
        <v/>
      </c>
      <c r="J4287" s="7" t="s">
        <v>3428</v>
      </c>
      <c r="K4287" s="7" t="s">
        <v>3357</v>
      </c>
      <c r="L4287" s="9">
        <v>44999</v>
      </c>
      <c r="M4287" s="13">
        <v>0.36864583333333334</v>
      </c>
      <c r="N4287" s="14">
        <v>204440003495282</v>
      </c>
      <c r="O4287" s="7">
        <f>IF(LEN(TRIM($A4287))=0,0,LEN($A4287)-LEN(SUBSTITUTE($A4287," ",""))+1)</f>
        <v>3</v>
      </c>
      <c r="P4287">
        <f t="shared" si="95"/>
        <v>3411</v>
      </c>
    </row>
    <row r="4288" spans="1:16" ht="64" x14ac:dyDescent="0.2">
      <c r="A4288" s="8" t="s">
        <v>220</v>
      </c>
      <c r="C4288" s="7" t="s">
        <v>4</v>
      </c>
      <c r="K4288" s="7" t="s">
        <v>3357</v>
      </c>
      <c r="L4288" s="9">
        <v>44999</v>
      </c>
      <c r="M4288" s="13">
        <v>0.36864583333333334</v>
      </c>
      <c r="N4288" s="14">
        <v>204440003495282</v>
      </c>
      <c r="P4288" t="str">
        <f t="shared" si="95"/>
        <v/>
      </c>
    </row>
    <row r="4289" spans="1:16" ht="16" x14ac:dyDescent="0.2">
      <c r="A4289" s="8" t="s">
        <v>2736</v>
      </c>
      <c r="C4289" s="7" t="s">
        <v>2</v>
      </c>
      <c r="D4289" s="7" t="s">
        <v>3411</v>
      </c>
      <c r="E4289" s="7" t="str">
        <f>IF(OR(D4289="", D4289="___"),"", LEFT(D4289,FIND(" &gt;",D4289)-1))</f>
        <v>Qualified Success</v>
      </c>
      <c r="F4289" s="7" t="str">
        <f>IF(OR(E4289="Success",E4289="Qualified Success"),"Current",IF(E4289="Failure",IF(RIGHT(D4289,6)="Future","Future",IF(RIGHT(D4289,10)="Irrelevant","Irrelevant","Current")),""))</f>
        <v>Current</v>
      </c>
      <c r="G4289" s="7" t="str">
        <f>IF(OR(ISBLANK(D4289),D4289="Unclassifiable &gt;"),"",IF(ISNUMBER(SEARCH("Utterance",D4289)),"Utterance",IF(ISNUMBER(SEARCH("Response",D4289)),"Response",IF(ISNUMBER(SEARCH("Interaction",D4289)),"Interaction",IF(ISNUMBER(SEARCH("System",D4289)),"System","")))))</f>
        <v>Response</v>
      </c>
      <c r="H4289" s="7" t="str">
        <f>IF(G4289="Utterance", IF(ISNUMBER(SEARCH("Unrecognized",D4289)), "Unrecognized", IF(ISNUMBER(SEARCH("Mismatched",D4289)), "Mismatched", IF(ISNUMBER(SEARCH("False Positive",D4289)), "False Positive", "Irrelevant"))), "")</f>
        <v/>
      </c>
      <c r="J4289" s="7" t="s">
        <v>3741</v>
      </c>
      <c r="K4289" s="7" t="s">
        <v>3357</v>
      </c>
      <c r="L4289" s="9">
        <v>44999</v>
      </c>
      <c r="M4289" s="13">
        <v>0.36880787037037038</v>
      </c>
      <c r="N4289" s="14">
        <v>204440003541668</v>
      </c>
      <c r="O4289" s="7">
        <f>IF(LEN(TRIM($A4289))=0,0,LEN($A4289)-LEN(SUBSTITUTE($A4289," ",""))+1)</f>
        <v>3</v>
      </c>
      <c r="P4289">
        <f t="shared" si="95"/>
        <v>201</v>
      </c>
    </row>
    <row r="4290" spans="1:16" ht="160" x14ac:dyDescent="0.2">
      <c r="A4290" s="8" t="s">
        <v>238</v>
      </c>
      <c r="C4290" s="7" t="s">
        <v>4</v>
      </c>
      <c r="K4290" s="7" t="s">
        <v>3357</v>
      </c>
      <c r="L4290" s="9">
        <v>44999</v>
      </c>
      <c r="M4290" s="13">
        <v>0.36880787037037038</v>
      </c>
      <c r="N4290" s="14">
        <v>204440003541668</v>
      </c>
      <c r="P4290" t="str">
        <f t="shared" si="95"/>
        <v/>
      </c>
    </row>
    <row r="4291" spans="1:16" ht="16" x14ac:dyDescent="0.2">
      <c r="A4291" s="8" t="s">
        <v>514</v>
      </c>
      <c r="B4291" s="7" t="s">
        <v>3487</v>
      </c>
      <c r="C4291" s="7" t="s">
        <v>2</v>
      </c>
      <c r="D4291" s="7" t="s">
        <v>3389</v>
      </c>
      <c r="E4291" s="7" t="str">
        <f>IF(OR(D4291="", D4291="___"),"", LEFT(D4291,FIND(" &gt;",D4291)-1))</f>
        <v>Success</v>
      </c>
      <c r="F4291" s="7" t="str">
        <f>IF(OR(E4291="Success",E4291="Qualified Success"),"Current",IF(E4291="Failure",IF(RIGHT(D4291,6)="Future","Future",IF(RIGHT(D4291,10)="Irrelevant","Irrelevant","Current")),""))</f>
        <v>Current</v>
      </c>
      <c r="G4291" s="7" t="str">
        <f>IF(OR(ISBLANK(D4291),D4291="Unclassifiable &gt;"),"",IF(ISNUMBER(SEARCH("Utterance",D4291)),"Utterance",IF(ISNUMBER(SEARCH("Response",D4291)),"Response",IF(ISNUMBER(SEARCH("Interaction",D4291)),"Interaction",IF(ISNUMBER(SEARCH("System",D4291)),"System","")))))</f>
        <v/>
      </c>
      <c r="H4291" s="7" t="str">
        <f>IF(G4291="Utterance", IF(ISNUMBER(SEARCH("Unrecognized",D4291)), "Unrecognized", IF(ISNUMBER(SEARCH("Mismatched",D4291)), "Mismatched", IF(ISNUMBER(SEARCH("False Positive",D4291)), "False Positive", "Irrelevant"))), "")</f>
        <v/>
      </c>
      <c r="J4291" s="7" t="s">
        <v>3439</v>
      </c>
      <c r="K4291" s="7" t="s">
        <v>3357</v>
      </c>
      <c r="L4291" s="9">
        <v>44999</v>
      </c>
      <c r="M4291" s="13">
        <v>0.37351851851851853</v>
      </c>
      <c r="N4291" s="14">
        <v>513003071665588</v>
      </c>
      <c r="O4291" s="7">
        <f>IF(LEN(TRIM($A4291))=0,0,LEN($A4291)-LEN(SUBSTITUTE($A4291," ",""))+1)</f>
        <v>3</v>
      </c>
      <c r="P4291">
        <f t="shared" ref="P4291:P4354" si="96">IF(D4291="", "", COUNTIF($D$1:$D$12000, D4291))</f>
        <v>3411</v>
      </c>
    </row>
    <row r="4292" spans="1:16" ht="32" x14ac:dyDescent="0.2">
      <c r="A4292" s="8" t="s">
        <v>3382</v>
      </c>
      <c r="C4292" s="7" t="s">
        <v>4</v>
      </c>
      <c r="K4292" s="7" t="s">
        <v>3357</v>
      </c>
      <c r="L4292" s="9">
        <v>44999</v>
      </c>
      <c r="M4292" s="13">
        <v>0.37354166666666666</v>
      </c>
      <c r="N4292" s="14">
        <v>513003071665588</v>
      </c>
      <c r="P4292" t="str">
        <f t="shared" si="96"/>
        <v/>
      </c>
    </row>
    <row r="4293" spans="1:16" ht="96" x14ac:dyDescent="0.2">
      <c r="A4293" s="8" t="s">
        <v>3225</v>
      </c>
      <c r="C4293" s="7" t="s">
        <v>4</v>
      </c>
      <c r="K4293" s="7" t="s">
        <v>3357</v>
      </c>
      <c r="L4293" s="9">
        <v>44999</v>
      </c>
      <c r="M4293" s="13">
        <v>0.37354166666666666</v>
      </c>
      <c r="N4293" s="14">
        <v>513003071665588</v>
      </c>
      <c r="P4293" t="str">
        <f t="shared" si="96"/>
        <v/>
      </c>
    </row>
    <row r="4294" spans="1:16" ht="32" x14ac:dyDescent="0.2">
      <c r="A4294" s="8" t="s">
        <v>268</v>
      </c>
      <c r="C4294" s="7" t="s">
        <v>4</v>
      </c>
      <c r="K4294" s="7" t="s">
        <v>3357</v>
      </c>
      <c r="L4294" s="9">
        <v>44999</v>
      </c>
      <c r="M4294" s="13">
        <v>0.37354166666666666</v>
      </c>
      <c r="N4294" s="14">
        <v>513003071665588</v>
      </c>
      <c r="P4294" t="str">
        <f t="shared" si="96"/>
        <v/>
      </c>
    </row>
    <row r="4295" spans="1:16" ht="16" x14ac:dyDescent="0.2">
      <c r="A4295" s="8" t="s">
        <v>2888</v>
      </c>
      <c r="C4295" s="7" t="s">
        <v>2</v>
      </c>
      <c r="D4295" s="7" t="s">
        <v>3389</v>
      </c>
      <c r="E4295" s="7" t="str">
        <f>IF(OR(D4295="", D4295="___"),"", LEFT(D4295,FIND(" &gt;",D4295)-1))</f>
        <v>Success</v>
      </c>
      <c r="F4295" s="7" t="str">
        <f>IF(OR(E4295="Success",E4295="Qualified Success"),"Current",IF(E4295="Failure",IF(RIGHT(D4295,6)="Future","Future",IF(RIGHT(D4295,10)="Irrelevant","Irrelevant","Current")),""))</f>
        <v>Current</v>
      </c>
      <c r="G4295" s="7" t="str">
        <f>IF(OR(ISBLANK(D4295),D4295="Unclassifiable &gt;"),"",IF(ISNUMBER(SEARCH("Utterance",D4295)),"Utterance",IF(ISNUMBER(SEARCH("Response",D4295)),"Response",IF(ISNUMBER(SEARCH("Interaction",D4295)),"Interaction",IF(ISNUMBER(SEARCH("System",D4295)),"System","")))))</f>
        <v/>
      </c>
      <c r="H4295" s="7" t="str">
        <f>IF(G4295="Utterance", IF(ISNUMBER(SEARCH("Unrecognized",D4295)), "Unrecognized", IF(ISNUMBER(SEARCH("Mismatched",D4295)), "Mismatched", IF(ISNUMBER(SEARCH("False Positive",D4295)), "False Positive", "Irrelevant"))), "")</f>
        <v/>
      </c>
      <c r="J4295" s="7" t="s">
        <v>3752</v>
      </c>
      <c r="K4295" s="7" t="s">
        <v>3357</v>
      </c>
      <c r="L4295" s="9">
        <v>44999</v>
      </c>
      <c r="M4295" s="13">
        <v>0.37474537037037042</v>
      </c>
      <c r="N4295" s="14">
        <v>202000396870139</v>
      </c>
      <c r="O4295" s="7">
        <f>IF(LEN(TRIM($A4295))=0,0,LEN($A4295)-LEN(SUBSTITUTE($A4295," ",""))+1)</f>
        <v>5</v>
      </c>
      <c r="P4295">
        <f t="shared" si="96"/>
        <v>3411</v>
      </c>
    </row>
    <row r="4296" spans="1:16" ht="64" x14ac:dyDescent="0.2">
      <c r="A4296" s="8" t="s">
        <v>1870</v>
      </c>
      <c r="C4296" s="7" t="s">
        <v>4</v>
      </c>
      <c r="K4296" s="7" t="s">
        <v>3357</v>
      </c>
      <c r="L4296" s="9">
        <v>44999</v>
      </c>
      <c r="M4296" s="13">
        <v>0.37474537037037042</v>
      </c>
      <c r="N4296" s="14">
        <v>202000396870139</v>
      </c>
      <c r="P4296" t="str">
        <f t="shared" si="96"/>
        <v/>
      </c>
    </row>
    <row r="4297" spans="1:16" ht="16" x14ac:dyDescent="0.2">
      <c r="A4297" s="8" t="s">
        <v>158</v>
      </c>
      <c r="C4297" s="7" t="s">
        <v>2</v>
      </c>
      <c r="D4297" s="7" t="s">
        <v>3389</v>
      </c>
      <c r="E4297" s="7" t="str">
        <f>IF(OR(D4297="", D4297="___"),"", LEFT(D4297,FIND(" &gt;",D4297)-1))</f>
        <v>Success</v>
      </c>
      <c r="F4297" s="7" t="str">
        <f>IF(OR(E4297="Success",E4297="Qualified Success"),"Current",IF(E4297="Failure",IF(RIGHT(D4297,6)="Future","Future",IF(RIGHT(D4297,10)="Irrelevant","Irrelevant","Current")),""))</f>
        <v>Current</v>
      </c>
      <c r="G4297" s="7" t="str">
        <f>IF(OR(ISBLANK(D4297),D4297="Unclassifiable &gt;"),"",IF(ISNUMBER(SEARCH("Utterance",D4297)),"Utterance",IF(ISNUMBER(SEARCH("Response",D4297)),"Response",IF(ISNUMBER(SEARCH("Interaction",D4297)),"Interaction",IF(ISNUMBER(SEARCH("System",D4297)),"System","")))))</f>
        <v/>
      </c>
      <c r="H4297" s="7" t="str">
        <f>IF(G4297="Utterance", IF(ISNUMBER(SEARCH("Unrecognized",D4297)), "Unrecognized", IF(ISNUMBER(SEARCH("Mismatched",D4297)), "Mismatched", IF(ISNUMBER(SEARCH("False Positive",D4297)), "False Positive", "Irrelevant"))), "")</f>
        <v/>
      </c>
      <c r="J4297" s="7" t="s">
        <v>3744</v>
      </c>
      <c r="K4297" s="7" t="s">
        <v>3357</v>
      </c>
      <c r="L4297" s="9">
        <v>44999</v>
      </c>
      <c r="M4297" s="13">
        <v>0.38067129629629631</v>
      </c>
      <c r="N4297" s="14">
        <v>204440003541300</v>
      </c>
      <c r="O4297" s="7">
        <f>IF(LEN(TRIM($A4297))=0,0,LEN($A4297)-LEN(SUBSTITUTE($A4297," ",""))+1)</f>
        <v>4</v>
      </c>
      <c r="P4297">
        <f t="shared" si="96"/>
        <v>3411</v>
      </c>
    </row>
    <row r="4298" spans="1:16" ht="128" x14ac:dyDescent="0.2">
      <c r="A4298" s="8" t="s">
        <v>1839</v>
      </c>
      <c r="C4298" s="7" t="s">
        <v>4</v>
      </c>
      <c r="K4298" s="7" t="s">
        <v>3357</v>
      </c>
      <c r="L4298" s="9">
        <v>44999</v>
      </c>
      <c r="M4298" s="13">
        <v>0.38068287037037035</v>
      </c>
      <c r="N4298" s="14">
        <v>204440003541300</v>
      </c>
      <c r="P4298" t="str">
        <f t="shared" si="96"/>
        <v/>
      </c>
    </row>
    <row r="4299" spans="1:16" ht="16" x14ac:dyDescent="0.2">
      <c r="A4299" s="8" t="s">
        <v>2446</v>
      </c>
      <c r="C4299" s="7" t="s">
        <v>2</v>
      </c>
      <c r="D4299" s="7" t="s">
        <v>3411</v>
      </c>
      <c r="E4299" s="7" t="str">
        <f>IF(OR(D4299="", D4299="___"),"", LEFT(D4299,FIND(" &gt;",D4299)-1))</f>
        <v>Qualified Success</v>
      </c>
      <c r="F4299" s="7" t="str">
        <f>IF(OR(E4299="Success",E4299="Qualified Success"),"Current",IF(E4299="Failure",IF(RIGHT(D4299,6)="Future","Future",IF(RIGHT(D4299,10)="Irrelevant","Irrelevant","Current")),""))</f>
        <v>Current</v>
      </c>
      <c r="G4299" s="7" t="str">
        <f>IF(OR(ISBLANK(D4299),D4299="Unclassifiable &gt;"),"",IF(ISNUMBER(SEARCH("Utterance",D4299)),"Utterance",IF(ISNUMBER(SEARCH("Response",D4299)),"Response",IF(ISNUMBER(SEARCH("Interaction",D4299)),"Interaction",IF(ISNUMBER(SEARCH("System",D4299)),"System","")))))</f>
        <v>Response</v>
      </c>
      <c r="H4299" s="7" t="str">
        <f>IF(G4299="Utterance", IF(ISNUMBER(SEARCH("Unrecognized",D4299)), "Unrecognized", IF(ISNUMBER(SEARCH("Mismatched",D4299)), "Mismatched", IF(ISNUMBER(SEARCH("False Positive",D4299)), "False Positive", "Irrelevant"))), "")</f>
        <v/>
      </c>
      <c r="J4299" s="7" t="s">
        <v>3751</v>
      </c>
      <c r="K4299" s="7" t="s">
        <v>3357</v>
      </c>
      <c r="L4299" s="9">
        <v>44999</v>
      </c>
      <c r="M4299" s="13">
        <v>0.38262731481481477</v>
      </c>
      <c r="N4299" s="14">
        <v>204440003506560</v>
      </c>
      <c r="O4299" s="7">
        <f>IF(LEN(TRIM($A4299))=0,0,LEN($A4299)-LEN(SUBSTITUTE($A4299," ",""))+1)</f>
        <v>7</v>
      </c>
      <c r="P4299">
        <f t="shared" si="96"/>
        <v>201</v>
      </c>
    </row>
    <row r="4300" spans="1:16" ht="64" x14ac:dyDescent="0.2">
      <c r="A4300" s="8" t="s">
        <v>489</v>
      </c>
      <c r="C4300" s="7" t="s">
        <v>4</v>
      </c>
      <c r="K4300" s="7" t="s">
        <v>3357</v>
      </c>
      <c r="L4300" s="9">
        <v>44999</v>
      </c>
      <c r="M4300" s="13">
        <v>0.38262731481481477</v>
      </c>
      <c r="N4300" s="14">
        <v>204440003506560</v>
      </c>
      <c r="P4300" t="str">
        <f t="shared" si="96"/>
        <v/>
      </c>
    </row>
    <row r="4301" spans="1:16" ht="16" x14ac:dyDescent="0.2">
      <c r="A4301" s="8" t="s">
        <v>302</v>
      </c>
      <c r="B4301" s="7" t="s">
        <v>3487</v>
      </c>
      <c r="C4301" s="7" t="s">
        <v>2</v>
      </c>
      <c r="D4301" s="7" t="s">
        <v>3389</v>
      </c>
      <c r="E4301" s="7" t="str">
        <f>IF(OR(D4301="", D4301="___"),"", LEFT(D4301,FIND(" &gt;",D4301)-1))</f>
        <v>Success</v>
      </c>
      <c r="F4301" s="7" t="str">
        <f>IF(OR(E4301="Success",E4301="Qualified Success"),"Current",IF(E4301="Failure",IF(RIGHT(D4301,6)="Future","Future",IF(RIGHT(D4301,10)="Irrelevant","Irrelevant","Current")),""))</f>
        <v>Current</v>
      </c>
      <c r="G4301" s="7" t="str">
        <f>IF(OR(ISBLANK(D4301),D4301="Unclassifiable &gt;"),"",IF(ISNUMBER(SEARCH("Utterance",D4301)),"Utterance",IF(ISNUMBER(SEARCH("Response",D4301)),"Response",IF(ISNUMBER(SEARCH("Interaction",D4301)),"Interaction",IF(ISNUMBER(SEARCH("System",D4301)),"System","")))))</f>
        <v/>
      </c>
      <c r="H4301" s="7" t="str">
        <f>IF(G4301="Utterance", IF(ISNUMBER(SEARCH("Unrecognized",D4301)), "Unrecognized", IF(ISNUMBER(SEARCH("Mismatched",D4301)), "Mismatched", IF(ISNUMBER(SEARCH("False Positive",D4301)), "False Positive", "Irrelevant"))), "")</f>
        <v/>
      </c>
      <c r="J4301" s="7" t="s">
        <v>3428</v>
      </c>
      <c r="K4301" s="7" t="s">
        <v>3357</v>
      </c>
      <c r="L4301" s="9">
        <v>44999</v>
      </c>
      <c r="M4301" s="13">
        <v>0.38604166666666667</v>
      </c>
      <c r="N4301" s="14">
        <v>204440003537430</v>
      </c>
      <c r="O4301" s="7">
        <f>IF(LEN(TRIM($A4301))=0,0,LEN($A4301)-LEN(SUBSTITUTE($A4301," ",""))+1)</f>
        <v>3</v>
      </c>
      <c r="P4301">
        <f t="shared" si="96"/>
        <v>3411</v>
      </c>
    </row>
    <row r="4302" spans="1:16" ht="64" x14ac:dyDescent="0.2">
      <c r="A4302" s="8" t="s">
        <v>220</v>
      </c>
      <c r="C4302" s="7" t="s">
        <v>4</v>
      </c>
      <c r="K4302" s="7" t="s">
        <v>3357</v>
      </c>
      <c r="L4302" s="9">
        <v>44999</v>
      </c>
      <c r="M4302" s="13">
        <v>0.38605324074074071</v>
      </c>
      <c r="N4302" s="14">
        <v>204440003537430</v>
      </c>
      <c r="P4302" t="str">
        <f t="shared" si="96"/>
        <v/>
      </c>
    </row>
    <row r="4303" spans="1:16" ht="16" x14ac:dyDescent="0.2">
      <c r="A4303" s="8" t="s">
        <v>2613</v>
      </c>
      <c r="C4303" s="7" t="s">
        <v>2</v>
      </c>
      <c r="D4303" s="7" t="s">
        <v>3389</v>
      </c>
      <c r="E4303" s="7" t="str">
        <f>IF(OR(D4303="", D4303="___"),"", LEFT(D4303,FIND(" &gt;",D4303)-1))</f>
        <v>Success</v>
      </c>
      <c r="F4303" s="7" t="str">
        <f>IF(OR(E4303="Success",E4303="Qualified Success"),"Current",IF(E4303="Failure",IF(RIGHT(D4303,6)="Future","Future",IF(RIGHT(D4303,10)="Irrelevant","Irrelevant","Current")),""))</f>
        <v>Current</v>
      </c>
      <c r="G4303" s="7" t="str">
        <f>IF(OR(ISBLANK(D4303),D4303="Unclassifiable &gt;"),"",IF(ISNUMBER(SEARCH("Utterance",D4303)),"Utterance",IF(ISNUMBER(SEARCH("Response",D4303)),"Response",IF(ISNUMBER(SEARCH("Interaction",D4303)),"Interaction",IF(ISNUMBER(SEARCH("System",D4303)),"System","")))))</f>
        <v/>
      </c>
      <c r="H4303" s="7" t="str">
        <f>IF(G4303="Utterance", IF(ISNUMBER(SEARCH("Unrecognized",D4303)), "Unrecognized", IF(ISNUMBER(SEARCH("Mismatched",D4303)), "Mismatched", IF(ISNUMBER(SEARCH("False Positive",D4303)), "False Positive", "Irrelevant"))), "")</f>
        <v/>
      </c>
      <c r="J4303" s="7" t="s">
        <v>3741</v>
      </c>
      <c r="K4303" s="7" t="s">
        <v>3357</v>
      </c>
      <c r="L4303" s="9">
        <v>44999</v>
      </c>
      <c r="M4303" s="13">
        <v>0.38991898148148146</v>
      </c>
      <c r="N4303" s="14">
        <v>204440003537430</v>
      </c>
      <c r="O4303" s="7">
        <f>IF(LEN(TRIM($A4303))=0,0,LEN($A4303)-LEN(SUBSTITUTE($A4303," ",""))+1)</f>
        <v>4</v>
      </c>
      <c r="P4303">
        <f t="shared" si="96"/>
        <v>3411</v>
      </c>
    </row>
    <row r="4304" spans="1:16" ht="64" x14ac:dyDescent="0.2">
      <c r="A4304" s="8" t="s">
        <v>691</v>
      </c>
      <c r="C4304" s="7" t="s">
        <v>4</v>
      </c>
      <c r="K4304" s="7" t="s">
        <v>3357</v>
      </c>
      <c r="L4304" s="9">
        <v>44999</v>
      </c>
      <c r="M4304" s="13">
        <v>0.38991898148148146</v>
      </c>
      <c r="N4304" s="14">
        <v>204440003537430</v>
      </c>
      <c r="P4304" t="str">
        <f t="shared" si="96"/>
        <v/>
      </c>
    </row>
    <row r="4305" spans="1:16" ht="16" x14ac:dyDescent="0.2">
      <c r="A4305" s="8" t="s">
        <v>1909</v>
      </c>
      <c r="C4305" s="7" t="s">
        <v>2</v>
      </c>
      <c r="D4305" s="7" t="s">
        <v>3389</v>
      </c>
      <c r="E4305" s="7" t="str">
        <f>IF(OR(D4305="", D4305="___"),"", LEFT(D4305,FIND(" &gt;",D4305)-1))</f>
        <v>Success</v>
      </c>
      <c r="F4305" s="7" t="str">
        <f>IF(OR(E4305="Success",E4305="Qualified Success"),"Current",IF(E4305="Failure",IF(RIGHT(D4305,6)="Future","Future",IF(RIGHT(D4305,10)="Irrelevant","Irrelevant","Current")),""))</f>
        <v>Current</v>
      </c>
      <c r="G4305" s="7" t="str">
        <f>IF(OR(ISBLANK(D4305),D4305="Unclassifiable &gt;"),"",IF(ISNUMBER(SEARCH("Utterance",D4305)),"Utterance",IF(ISNUMBER(SEARCH("Response",D4305)),"Response",IF(ISNUMBER(SEARCH("Interaction",D4305)),"Interaction",IF(ISNUMBER(SEARCH("System",D4305)),"System","")))))</f>
        <v/>
      </c>
      <c r="H4305" s="7" t="str">
        <f>IF(G4305="Utterance", IF(ISNUMBER(SEARCH("Unrecognized",D4305)), "Unrecognized", IF(ISNUMBER(SEARCH("Mismatched",D4305)), "Mismatched", IF(ISNUMBER(SEARCH("False Positive",D4305)), "False Positive", "Irrelevant"))), "")</f>
        <v/>
      </c>
      <c r="J4305" s="7" t="s">
        <v>3439</v>
      </c>
      <c r="K4305" s="7" t="s">
        <v>3357</v>
      </c>
      <c r="L4305" s="9">
        <v>44999</v>
      </c>
      <c r="M4305" s="13">
        <v>0.39201388888888888</v>
      </c>
      <c r="N4305" s="14">
        <v>204440003488223</v>
      </c>
      <c r="O4305" s="7">
        <f>IF(LEN(TRIM($A4305))=0,0,LEN($A4305)-LEN(SUBSTITUTE($A4305," ",""))+1)</f>
        <v>6</v>
      </c>
      <c r="P4305">
        <f t="shared" si="96"/>
        <v>3411</v>
      </c>
    </row>
    <row r="4306" spans="1:16" ht="128" x14ac:dyDescent="0.2">
      <c r="A4306" s="8" t="s">
        <v>990</v>
      </c>
      <c r="C4306" s="7" t="s">
        <v>4</v>
      </c>
      <c r="K4306" s="7" t="s">
        <v>3357</v>
      </c>
      <c r="L4306" s="9">
        <v>44999</v>
      </c>
      <c r="M4306" s="13">
        <v>0.39201388888888888</v>
      </c>
      <c r="N4306" s="14">
        <v>204440003488223</v>
      </c>
      <c r="P4306" t="str">
        <f t="shared" si="96"/>
        <v/>
      </c>
    </row>
    <row r="4307" spans="1:16" ht="16" x14ac:dyDescent="0.2">
      <c r="A4307" s="8" t="s">
        <v>2767</v>
      </c>
      <c r="C4307" s="7" t="s">
        <v>2</v>
      </c>
      <c r="D4307" s="7" t="s">
        <v>3389</v>
      </c>
      <c r="E4307" s="7" t="str">
        <f>IF(OR(D4307="", D4307="___"),"", LEFT(D4307,FIND(" &gt;",D4307)-1))</f>
        <v>Success</v>
      </c>
      <c r="F4307" s="7" t="str">
        <f>IF(OR(E4307="Success",E4307="Qualified Success"),"Current",IF(E4307="Failure",IF(RIGHT(D4307,6)="Future","Future",IF(RIGHT(D4307,10)="Irrelevant","Irrelevant","Current")),""))</f>
        <v>Current</v>
      </c>
      <c r="G4307" s="7" t="str">
        <f>IF(OR(ISBLANK(D4307),D4307="Unclassifiable &gt;"),"",IF(ISNUMBER(SEARCH("Utterance",D4307)),"Utterance",IF(ISNUMBER(SEARCH("Response",D4307)),"Response",IF(ISNUMBER(SEARCH("Interaction",D4307)),"Interaction",IF(ISNUMBER(SEARCH("System",D4307)),"System","")))))</f>
        <v/>
      </c>
      <c r="H4307" s="7" t="str">
        <f>IF(G4307="Utterance", IF(ISNUMBER(SEARCH("Unrecognized",D4307)), "Unrecognized", IF(ISNUMBER(SEARCH("Mismatched",D4307)), "Mismatched", IF(ISNUMBER(SEARCH("False Positive",D4307)), "False Positive", "Irrelevant"))), "")</f>
        <v/>
      </c>
      <c r="J4307" s="7" t="s">
        <v>3430</v>
      </c>
      <c r="K4307" s="7" t="s">
        <v>3357</v>
      </c>
      <c r="L4307" s="9">
        <v>44999</v>
      </c>
      <c r="M4307" s="13">
        <v>0.3953356481481482</v>
      </c>
      <c r="N4307" s="14">
        <v>202000024100330</v>
      </c>
      <c r="O4307" s="7">
        <f>IF(LEN(TRIM($A4307))=0,0,LEN($A4307)-LEN(SUBSTITUTE($A4307," ",""))+1)</f>
        <v>1</v>
      </c>
      <c r="P4307">
        <f t="shared" si="96"/>
        <v>3411</v>
      </c>
    </row>
    <row r="4308" spans="1:16" ht="128" x14ac:dyDescent="0.2">
      <c r="A4308" s="8" t="s">
        <v>777</v>
      </c>
      <c r="C4308" s="7" t="s">
        <v>4</v>
      </c>
      <c r="K4308" s="7" t="s">
        <v>3357</v>
      </c>
      <c r="L4308" s="9">
        <v>44999</v>
      </c>
      <c r="M4308" s="13">
        <v>0.39560185185185182</v>
      </c>
      <c r="N4308" s="14">
        <v>202000024100330</v>
      </c>
      <c r="P4308" t="str">
        <f t="shared" si="96"/>
        <v/>
      </c>
    </row>
    <row r="4309" spans="1:16" ht="16" x14ac:dyDescent="0.2">
      <c r="A4309" s="8" t="s">
        <v>2720</v>
      </c>
      <c r="C4309" s="7" t="s">
        <v>2</v>
      </c>
      <c r="D4309" s="7" t="s">
        <v>3389</v>
      </c>
      <c r="E4309" s="7" t="str">
        <f>IF(OR(D4309="", D4309="___"),"", LEFT(D4309,FIND(" &gt;",D4309)-1))</f>
        <v>Success</v>
      </c>
      <c r="F4309" s="7" t="str">
        <f>IF(OR(E4309="Success",E4309="Qualified Success"),"Current",IF(E4309="Failure",IF(RIGHT(D4309,6)="Future","Future",IF(RIGHT(D4309,10)="Irrelevant","Irrelevant","Current")),""))</f>
        <v>Current</v>
      </c>
      <c r="G4309" s="7" t="str">
        <f>IF(OR(ISBLANK(D4309),D4309="Unclassifiable &gt;"),"",IF(ISNUMBER(SEARCH("Utterance",D4309)),"Utterance",IF(ISNUMBER(SEARCH("Response",D4309)),"Response",IF(ISNUMBER(SEARCH("Interaction",D4309)),"Interaction",IF(ISNUMBER(SEARCH("System",D4309)),"System","")))))</f>
        <v/>
      </c>
      <c r="H4309" s="7" t="str">
        <f>IF(G4309="Utterance", IF(ISNUMBER(SEARCH("Unrecognized",D4309)), "Unrecognized", IF(ISNUMBER(SEARCH("Mismatched",D4309)), "Mismatched", IF(ISNUMBER(SEARCH("False Positive",D4309)), "False Positive", "Irrelevant"))), "")</f>
        <v/>
      </c>
      <c r="J4309" s="7" t="s">
        <v>3434</v>
      </c>
      <c r="K4309" s="7" t="s">
        <v>3357</v>
      </c>
      <c r="L4309" s="9">
        <v>44999</v>
      </c>
      <c r="M4309" s="13">
        <v>0.39622685185185186</v>
      </c>
      <c r="N4309" s="14">
        <v>204440003541382</v>
      </c>
      <c r="O4309" s="7">
        <f>IF(LEN(TRIM($A4309))=0,0,LEN($A4309)-LEN(SUBSTITUTE($A4309," ",""))+1)</f>
        <v>9</v>
      </c>
      <c r="P4309">
        <f t="shared" si="96"/>
        <v>3411</v>
      </c>
    </row>
    <row r="4310" spans="1:16" ht="64" x14ac:dyDescent="0.2">
      <c r="A4310" s="8" t="s">
        <v>331</v>
      </c>
      <c r="C4310" s="7" t="s">
        <v>4</v>
      </c>
      <c r="K4310" s="7" t="s">
        <v>3357</v>
      </c>
      <c r="L4310" s="9">
        <v>44999</v>
      </c>
      <c r="M4310" s="13">
        <v>0.39622685185185186</v>
      </c>
      <c r="N4310" s="14">
        <v>204440003541382</v>
      </c>
      <c r="P4310" t="str">
        <f t="shared" si="96"/>
        <v/>
      </c>
    </row>
    <row r="4311" spans="1:16" ht="16" x14ac:dyDescent="0.2">
      <c r="A4311" s="8" t="s">
        <v>223</v>
      </c>
      <c r="B4311" s="7" t="s">
        <v>3487</v>
      </c>
      <c r="C4311" s="7" t="s">
        <v>2</v>
      </c>
      <c r="D4311" s="7" t="s">
        <v>3389</v>
      </c>
      <c r="E4311" s="7" t="str">
        <f>IF(OR(D4311="", D4311="___"),"", LEFT(D4311,FIND(" &gt;",D4311)-1))</f>
        <v>Success</v>
      </c>
      <c r="F4311" s="7" t="str">
        <f>IF(OR(E4311="Success",E4311="Qualified Success"),"Current",IF(E4311="Failure",IF(RIGHT(D4311,6)="Future","Future",IF(RIGHT(D4311,10)="Irrelevant","Irrelevant","Current")),""))</f>
        <v>Current</v>
      </c>
      <c r="G4311" s="7" t="str">
        <f>IF(OR(ISBLANK(D4311),D4311="Unclassifiable &gt;"),"",IF(ISNUMBER(SEARCH("Utterance",D4311)),"Utterance",IF(ISNUMBER(SEARCH("Response",D4311)),"Response",IF(ISNUMBER(SEARCH("Interaction",D4311)),"Interaction",IF(ISNUMBER(SEARCH("System",D4311)),"System","")))))</f>
        <v/>
      </c>
      <c r="H4311" s="7" t="str">
        <f>IF(G4311="Utterance", IF(ISNUMBER(SEARCH("Unrecognized",D4311)), "Unrecognized", IF(ISNUMBER(SEARCH("Mismatched",D4311)), "Mismatched", IF(ISNUMBER(SEARCH("False Positive",D4311)), "False Positive", "Irrelevant"))), "")</f>
        <v/>
      </c>
      <c r="J4311" s="7" t="s">
        <v>3744</v>
      </c>
      <c r="K4311" s="7" t="s">
        <v>3357</v>
      </c>
      <c r="L4311" s="9">
        <v>44999</v>
      </c>
      <c r="M4311" s="13">
        <v>0.4004861111111111</v>
      </c>
      <c r="N4311" s="14">
        <v>204440003492268</v>
      </c>
      <c r="O4311" s="7">
        <f>IF(LEN(TRIM($A4311))=0,0,LEN($A4311)-LEN(SUBSTITUTE($A4311," ",""))+1)</f>
        <v>3</v>
      </c>
      <c r="P4311">
        <f t="shared" si="96"/>
        <v>3411</v>
      </c>
    </row>
    <row r="4312" spans="1:16" ht="128" x14ac:dyDescent="0.2">
      <c r="A4312" s="8" t="s">
        <v>1839</v>
      </c>
      <c r="C4312" s="7" t="s">
        <v>4</v>
      </c>
      <c r="K4312" s="7" t="s">
        <v>3357</v>
      </c>
      <c r="L4312" s="9">
        <v>44999</v>
      </c>
      <c r="M4312" s="13">
        <v>0.4004861111111111</v>
      </c>
      <c r="N4312" s="14">
        <v>204440003492268</v>
      </c>
      <c r="P4312" t="str">
        <f t="shared" si="96"/>
        <v/>
      </c>
    </row>
    <row r="4313" spans="1:16" ht="16" x14ac:dyDescent="0.2">
      <c r="A4313" s="8" t="s">
        <v>2031</v>
      </c>
      <c r="C4313" s="7" t="s">
        <v>2</v>
      </c>
      <c r="D4313" s="7" t="s">
        <v>3391</v>
      </c>
      <c r="E4313" s="7" t="str">
        <f>IF(OR(D4313="", D4313="___"),"", LEFT(D4313,FIND(" &gt;",D4313)-1))</f>
        <v>Failure</v>
      </c>
      <c r="F4313" s="7" t="str">
        <f>IF(OR(E4313="Success",E4313="Qualified Success"),"Current",IF(E4313="Failure",IF(RIGHT(D4313,6)="Future","Future",IF(RIGHT(D4313,10)="Irrelevant","Irrelevant","Current")),""))</f>
        <v>Current</v>
      </c>
      <c r="G4313" s="7" t="str">
        <f>IF(OR(ISBLANK(D4313),D4313="Unclassifiable &gt;"),"",IF(ISNUMBER(SEARCH("Utterance",D4313)),"Utterance",IF(ISNUMBER(SEARCH("Response",D4313)),"Response",IF(ISNUMBER(SEARCH("Interaction",D4313)),"Interaction",IF(ISNUMBER(SEARCH("System",D4313)),"System","")))))</f>
        <v>Utterance</v>
      </c>
      <c r="H4313" s="7" t="str">
        <f>IF(G4313="Utterance", IF(ISNUMBER(SEARCH("Unrecognized",D4313)), "Unrecognized", IF(ISNUMBER(SEARCH("Mismatched",D4313)), "Mismatched", IF(ISNUMBER(SEARCH("False Positive",D4313)), "False Positive", "Irrelevant"))), "")</f>
        <v>Mismatched</v>
      </c>
      <c r="J4313" s="7" t="s">
        <v>213</v>
      </c>
      <c r="K4313" s="7" t="s">
        <v>3357</v>
      </c>
      <c r="L4313" s="9">
        <v>44999</v>
      </c>
      <c r="M4313" s="13">
        <v>0.40226851851851847</v>
      </c>
      <c r="N4313" s="14">
        <v>204440003492268</v>
      </c>
      <c r="O4313" s="7">
        <f>IF(LEN(TRIM($A4313))=0,0,LEN($A4313)-LEN(SUBSTITUTE($A4313," ",""))+1)</f>
        <v>2</v>
      </c>
      <c r="P4313">
        <f t="shared" si="96"/>
        <v>705</v>
      </c>
    </row>
    <row r="4314" spans="1:16" ht="144" x14ac:dyDescent="0.2">
      <c r="A4314" s="8" t="s">
        <v>272</v>
      </c>
      <c r="C4314" s="7" t="s">
        <v>4</v>
      </c>
      <c r="K4314" s="7" t="s">
        <v>3357</v>
      </c>
      <c r="L4314" s="9">
        <v>44999</v>
      </c>
      <c r="M4314" s="13">
        <v>0.40231481481481479</v>
      </c>
      <c r="N4314" s="14">
        <v>204440003492268</v>
      </c>
      <c r="P4314" t="str">
        <f t="shared" si="96"/>
        <v/>
      </c>
    </row>
    <row r="4315" spans="1:16" ht="16" x14ac:dyDescent="0.2">
      <c r="A4315" s="8" t="s">
        <v>2030</v>
      </c>
      <c r="C4315" s="7" t="s">
        <v>2</v>
      </c>
      <c r="D4315" s="7" t="s">
        <v>3389</v>
      </c>
      <c r="E4315" s="7" t="str">
        <f>IF(OR(D4315="", D4315="___"),"", LEFT(D4315,FIND(" &gt;",D4315)-1))</f>
        <v>Success</v>
      </c>
      <c r="F4315" s="7" t="str">
        <f>IF(OR(E4315="Success",E4315="Qualified Success"),"Current",IF(E4315="Failure",IF(RIGHT(D4315,6)="Future","Future",IF(RIGHT(D4315,10)="Irrelevant","Irrelevant","Current")),""))</f>
        <v>Current</v>
      </c>
      <c r="G4315" s="7" t="str">
        <f>IF(OR(ISBLANK(D4315),D4315="Unclassifiable &gt;"),"",IF(ISNUMBER(SEARCH("Utterance",D4315)),"Utterance",IF(ISNUMBER(SEARCH("Response",D4315)),"Response",IF(ISNUMBER(SEARCH("Interaction",D4315)),"Interaction",IF(ISNUMBER(SEARCH("System",D4315)),"System","")))))</f>
        <v/>
      </c>
      <c r="H4315" s="7" t="str">
        <f>IF(G4315="Utterance", IF(ISNUMBER(SEARCH("Unrecognized",D4315)), "Unrecognized", IF(ISNUMBER(SEARCH("Mismatched",D4315)), "Mismatched", IF(ISNUMBER(SEARCH("False Positive",D4315)), "False Positive", "Irrelevant"))), "")</f>
        <v/>
      </c>
      <c r="J4315" s="7" t="s">
        <v>213</v>
      </c>
      <c r="K4315" s="7" t="s">
        <v>3357</v>
      </c>
      <c r="L4315" s="9">
        <v>44999</v>
      </c>
      <c r="M4315" s="13">
        <v>0.4025347222222222</v>
      </c>
      <c r="N4315" s="14">
        <v>204440003492268</v>
      </c>
      <c r="O4315" s="7">
        <f>IF(LEN(TRIM($A4315))=0,0,LEN($A4315)-LEN(SUBSTITUTE($A4315," ",""))+1)</f>
        <v>2</v>
      </c>
      <c r="P4315">
        <f t="shared" si="96"/>
        <v>3411</v>
      </c>
    </row>
    <row r="4316" spans="1:16" ht="112" x14ac:dyDescent="0.2">
      <c r="A4316" s="8" t="s">
        <v>1841</v>
      </c>
      <c r="C4316" s="7" t="s">
        <v>4</v>
      </c>
      <c r="K4316" s="7" t="s">
        <v>3357</v>
      </c>
      <c r="L4316" s="9">
        <v>44999</v>
      </c>
      <c r="M4316" s="13">
        <v>0.4025347222222222</v>
      </c>
      <c r="N4316" s="14">
        <v>204440003492268</v>
      </c>
      <c r="P4316" t="str">
        <f t="shared" si="96"/>
        <v/>
      </c>
    </row>
    <row r="4317" spans="1:16" ht="16" x14ac:dyDescent="0.2">
      <c r="A4317" s="8" t="s">
        <v>314</v>
      </c>
      <c r="C4317" s="7" t="s">
        <v>2</v>
      </c>
      <c r="D4317" s="7" t="s">
        <v>3389</v>
      </c>
      <c r="E4317" s="7" t="str">
        <f>IF(OR(D4317="", D4317="___"),"", LEFT(D4317,FIND(" &gt;",D4317)-1))</f>
        <v>Success</v>
      </c>
      <c r="F4317" s="7" t="str">
        <f>IF(OR(E4317="Success",E4317="Qualified Success"),"Current",IF(E4317="Failure",IF(RIGHT(D4317,6)="Future","Future",IF(RIGHT(D4317,10)="Irrelevant","Irrelevant","Current")),""))</f>
        <v>Current</v>
      </c>
      <c r="G4317" s="7" t="str">
        <f>IF(OR(ISBLANK(D4317),D4317="Unclassifiable &gt;"),"",IF(ISNUMBER(SEARCH("Utterance",D4317)),"Utterance",IF(ISNUMBER(SEARCH("Response",D4317)),"Response",IF(ISNUMBER(SEARCH("Interaction",D4317)),"Interaction",IF(ISNUMBER(SEARCH("System",D4317)),"System","")))))</f>
        <v/>
      </c>
      <c r="H4317" s="7" t="str">
        <f>IF(G4317="Utterance", IF(ISNUMBER(SEARCH("Unrecognized",D4317)), "Unrecognized", IF(ISNUMBER(SEARCH("Mismatched",D4317)), "Mismatched", IF(ISNUMBER(SEARCH("False Positive",D4317)), "False Positive", "Irrelevant"))), "")</f>
        <v/>
      </c>
      <c r="J4317" s="7" t="s">
        <v>3743</v>
      </c>
      <c r="K4317" s="7" t="s">
        <v>3357</v>
      </c>
      <c r="L4317" s="9">
        <v>44999</v>
      </c>
      <c r="M4317" s="13">
        <v>0.41172453703703704</v>
      </c>
      <c r="N4317" s="14">
        <v>204440003492674</v>
      </c>
      <c r="O4317" s="7">
        <f>IF(LEN(TRIM($A4317))=0,0,LEN($A4317)-LEN(SUBSTITUTE($A4317," ",""))+1)</f>
        <v>9</v>
      </c>
      <c r="P4317">
        <f t="shared" si="96"/>
        <v>3411</v>
      </c>
    </row>
    <row r="4318" spans="1:16" ht="224" x14ac:dyDescent="0.2">
      <c r="A4318" s="8" t="s">
        <v>3604</v>
      </c>
      <c r="C4318" s="7" t="s">
        <v>4</v>
      </c>
      <c r="K4318" s="7" t="s">
        <v>3357</v>
      </c>
      <c r="L4318" s="9">
        <v>44999</v>
      </c>
      <c r="M4318" s="13">
        <v>0.41175925925925921</v>
      </c>
      <c r="N4318" s="14">
        <v>204440003492674</v>
      </c>
      <c r="P4318" t="str">
        <f t="shared" si="96"/>
        <v/>
      </c>
    </row>
    <row r="4319" spans="1:16" ht="16" x14ac:dyDescent="0.2">
      <c r="A4319" s="8" t="s">
        <v>2046</v>
      </c>
      <c r="C4319" s="7" t="s">
        <v>2</v>
      </c>
      <c r="D4319" s="7" t="s">
        <v>3405</v>
      </c>
      <c r="E4319" s="7" t="str">
        <f>IF(OR(D4319="", D4319="___"),"", LEFT(D4319,FIND(" &gt;",D4319)-1))</f>
        <v>Failure</v>
      </c>
      <c r="F4319" s="7" t="str">
        <f>IF(OR(E4319="Success",E4319="Qualified Success"),"Current",IF(E4319="Failure",IF(RIGHT(D4319,6)="Future","Future",IF(RIGHT(D4319,10)="Irrelevant","Irrelevant","Current")),""))</f>
        <v>Current</v>
      </c>
      <c r="G4319" s="7" t="str">
        <f>IF(OR(ISBLANK(D4319),D4319="Unclassifiable &gt;"),"",IF(ISNUMBER(SEARCH("Utterance",D4319)),"Utterance",IF(ISNUMBER(SEARCH("Response",D4319)),"Response",IF(ISNUMBER(SEARCH("Interaction",D4319)),"Interaction",IF(ISNUMBER(SEARCH("System",D4319)),"System","")))))</f>
        <v>System</v>
      </c>
      <c r="H4319" s="7" t="str">
        <f>IF(G4319="Utterance", IF(ISNUMBER(SEARCH("Unrecognized",D4319)), "Unrecognized", IF(ISNUMBER(SEARCH("Mismatched",D4319)), "Mismatched", IF(ISNUMBER(SEARCH("False Positive",D4319)), "False Positive", "Irrelevant"))), "")</f>
        <v/>
      </c>
      <c r="I4319" s="7" t="s">
        <v>152</v>
      </c>
      <c r="J4319" s="7" t="s">
        <v>3741</v>
      </c>
      <c r="K4319" s="7" t="s">
        <v>3357</v>
      </c>
      <c r="L4319" s="9">
        <v>44999</v>
      </c>
      <c r="M4319" s="13">
        <v>0.41192129629629631</v>
      </c>
      <c r="N4319" s="14">
        <v>204440003492674</v>
      </c>
      <c r="O4319" s="7">
        <f>IF(LEN(TRIM($A4319))=0,0,LEN($A4319)-LEN(SUBSTITUTE($A4319," ",""))+1)</f>
        <v>2</v>
      </c>
      <c r="P4319">
        <f t="shared" si="96"/>
        <v>168</v>
      </c>
    </row>
    <row r="4320" spans="1:16" ht="16" x14ac:dyDescent="0.2">
      <c r="A4320" s="8" t="s">
        <v>2046</v>
      </c>
      <c r="C4320" s="7" t="s">
        <v>2</v>
      </c>
      <c r="D4320" s="7" t="s">
        <v>3391</v>
      </c>
      <c r="E4320" s="7" t="str">
        <f>IF(OR(D4320="", D4320="___"),"", LEFT(D4320,FIND(" &gt;",D4320)-1))</f>
        <v>Failure</v>
      </c>
      <c r="F4320" s="7" t="str">
        <f>IF(OR(E4320="Success",E4320="Qualified Success"),"Current",IF(E4320="Failure",IF(RIGHT(D4320,6)="Future","Future",IF(RIGHT(D4320,10)="Irrelevant","Irrelevant","Current")),""))</f>
        <v>Current</v>
      </c>
      <c r="G4320" s="7" t="str">
        <f>IF(OR(ISBLANK(D4320),D4320="Unclassifiable &gt;"),"",IF(ISNUMBER(SEARCH("Utterance",D4320)),"Utterance",IF(ISNUMBER(SEARCH("Response",D4320)),"Response",IF(ISNUMBER(SEARCH("Interaction",D4320)),"Interaction",IF(ISNUMBER(SEARCH("System",D4320)),"System","")))))</f>
        <v>Utterance</v>
      </c>
      <c r="H4320" s="7" t="str">
        <f>IF(G4320="Utterance", IF(ISNUMBER(SEARCH("Unrecognized",D4320)), "Unrecognized", IF(ISNUMBER(SEARCH("Mismatched",D4320)), "Mismatched", IF(ISNUMBER(SEARCH("False Positive",D4320)), "False Positive", "Irrelevant"))), "")</f>
        <v>Mismatched</v>
      </c>
      <c r="J4320" s="7" t="s">
        <v>3741</v>
      </c>
      <c r="K4320" s="7" t="s">
        <v>3357</v>
      </c>
      <c r="L4320" s="9">
        <v>44999</v>
      </c>
      <c r="M4320" s="13">
        <v>0.41192129629629631</v>
      </c>
      <c r="N4320" s="14">
        <v>204440003492674</v>
      </c>
      <c r="O4320" s="7">
        <f>IF(LEN(TRIM($A4320))=0,0,LEN($A4320)-LEN(SUBSTITUTE($A4320," ",""))+1)</f>
        <v>2</v>
      </c>
      <c r="P4320">
        <f t="shared" si="96"/>
        <v>705</v>
      </c>
    </row>
    <row r="4321" spans="1:16" ht="16" x14ac:dyDescent="0.2">
      <c r="A4321" s="8" t="s">
        <v>152</v>
      </c>
      <c r="C4321" s="7" t="s">
        <v>4</v>
      </c>
      <c r="K4321" s="7" t="s">
        <v>3357</v>
      </c>
      <c r="L4321" s="9">
        <v>44999</v>
      </c>
      <c r="M4321" s="13">
        <v>0.41192129629629631</v>
      </c>
      <c r="N4321" s="14">
        <v>204440003492674</v>
      </c>
      <c r="P4321" t="str">
        <f t="shared" si="96"/>
        <v/>
      </c>
    </row>
    <row r="4322" spans="1:16" ht="224" x14ac:dyDescent="0.2">
      <c r="A4322" s="8" t="s">
        <v>3604</v>
      </c>
      <c r="C4322" s="7" t="s">
        <v>4</v>
      </c>
      <c r="K4322" s="7" t="s">
        <v>3357</v>
      </c>
      <c r="L4322" s="9">
        <v>44999</v>
      </c>
      <c r="M4322" s="13">
        <v>0.41193287037037035</v>
      </c>
      <c r="N4322" s="14">
        <v>204440003492674</v>
      </c>
      <c r="P4322" t="str">
        <f t="shared" si="96"/>
        <v/>
      </c>
    </row>
    <row r="4323" spans="1:16" ht="16" x14ac:dyDescent="0.2">
      <c r="A4323" s="8" t="s">
        <v>2047</v>
      </c>
      <c r="C4323" s="7" t="s">
        <v>2</v>
      </c>
      <c r="D4323" s="7" t="s">
        <v>3405</v>
      </c>
      <c r="E4323" s="7" t="str">
        <f>IF(OR(D4323="", D4323="___"),"", LEFT(D4323,FIND(" &gt;",D4323)-1))</f>
        <v>Failure</v>
      </c>
      <c r="F4323" s="7" t="str">
        <f>IF(OR(E4323="Success",E4323="Qualified Success"),"Current",IF(E4323="Failure",IF(RIGHT(D4323,6)="Future","Future",IF(RIGHT(D4323,10)="Irrelevant","Irrelevant","Current")),""))</f>
        <v>Current</v>
      </c>
      <c r="G4323" s="7" t="str">
        <f>IF(OR(ISBLANK(D4323),D4323="Unclassifiable &gt;"),"",IF(ISNUMBER(SEARCH("Utterance",D4323)),"Utterance",IF(ISNUMBER(SEARCH("Response",D4323)),"Response",IF(ISNUMBER(SEARCH("Interaction",D4323)),"Interaction",IF(ISNUMBER(SEARCH("System",D4323)),"System","")))))</f>
        <v>System</v>
      </c>
      <c r="H4323" s="7" t="str">
        <f>IF(G4323="Utterance", IF(ISNUMBER(SEARCH("Unrecognized",D4323)), "Unrecognized", IF(ISNUMBER(SEARCH("Mismatched",D4323)), "Mismatched", IF(ISNUMBER(SEARCH("False Positive",D4323)), "False Positive", "Irrelevant"))), "")</f>
        <v/>
      </c>
      <c r="I4323" s="7" t="s">
        <v>152</v>
      </c>
      <c r="J4323" s="7" t="s">
        <v>3741</v>
      </c>
      <c r="K4323" s="7" t="s">
        <v>3357</v>
      </c>
      <c r="L4323" s="9">
        <v>44999</v>
      </c>
      <c r="M4323" s="13">
        <v>0.41200231481481481</v>
      </c>
      <c r="N4323" s="14">
        <v>204440003492674</v>
      </c>
      <c r="O4323" s="7">
        <f>IF(LEN(TRIM($A4323))=0,0,LEN($A4323)-LEN(SUBSTITUTE($A4323," ",""))+1)</f>
        <v>2</v>
      </c>
      <c r="P4323">
        <f t="shared" si="96"/>
        <v>168</v>
      </c>
    </row>
    <row r="4324" spans="1:16" ht="16" x14ac:dyDescent="0.2">
      <c r="A4324" s="8" t="s">
        <v>2047</v>
      </c>
      <c r="C4324" s="7" t="s">
        <v>2</v>
      </c>
      <c r="D4324" s="7" t="s">
        <v>3389</v>
      </c>
      <c r="E4324" s="7" t="str">
        <f>IF(OR(D4324="", D4324="___"),"", LEFT(D4324,FIND(" &gt;",D4324)-1))</f>
        <v>Success</v>
      </c>
      <c r="F4324" s="7" t="str">
        <f>IF(OR(E4324="Success",E4324="Qualified Success"),"Current",IF(E4324="Failure",IF(RIGHT(D4324,6)="Future","Future",IF(RIGHT(D4324,10)="Irrelevant","Irrelevant","Current")),""))</f>
        <v>Current</v>
      </c>
      <c r="G4324" s="7" t="str">
        <f>IF(OR(ISBLANK(D4324),D4324="Unclassifiable &gt;"),"",IF(ISNUMBER(SEARCH("Utterance",D4324)),"Utterance",IF(ISNUMBER(SEARCH("Response",D4324)),"Response",IF(ISNUMBER(SEARCH("Interaction",D4324)),"Interaction",IF(ISNUMBER(SEARCH("System",D4324)),"System","")))))</f>
        <v/>
      </c>
      <c r="H4324" s="7" t="str">
        <f>IF(G4324="Utterance", IF(ISNUMBER(SEARCH("Unrecognized",D4324)), "Unrecognized", IF(ISNUMBER(SEARCH("Mismatched",D4324)), "Mismatched", IF(ISNUMBER(SEARCH("False Positive",D4324)), "False Positive", "Irrelevant"))), "")</f>
        <v/>
      </c>
      <c r="J4324" s="7" t="s">
        <v>3741</v>
      </c>
      <c r="K4324" s="7" t="s">
        <v>3357</v>
      </c>
      <c r="L4324" s="9">
        <v>44999</v>
      </c>
      <c r="M4324" s="13">
        <v>0.41200231481481481</v>
      </c>
      <c r="N4324" s="14">
        <v>204440003492674</v>
      </c>
      <c r="O4324" s="7">
        <f>IF(LEN(TRIM($A4324))=0,0,LEN($A4324)-LEN(SUBSTITUTE($A4324," ",""))+1)</f>
        <v>2</v>
      </c>
      <c r="P4324">
        <f t="shared" si="96"/>
        <v>3411</v>
      </c>
    </row>
    <row r="4325" spans="1:16" ht="16" x14ac:dyDescent="0.2">
      <c r="A4325" s="8" t="s">
        <v>152</v>
      </c>
      <c r="C4325" s="7" t="s">
        <v>4</v>
      </c>
      <c r="K4325" s="7" t="s">
        <v>3357</v>
      </c>
      <c r="L4325" s="9">
        <v>44999</v>
      </c>
      <c r="M4325" s="13">
        <v>0.41200231481481481</v>
      </c>
      <c r="N4325" s="14">
        <v>204440003492674</v>
      </c>
      <c r="P4325" t="str">
        <f t="shared" si="96"/>
        <v/>
      </c>
    </row>
    <row r="4326" spans="1:16" ht="144" x14ac:dyDescent="0.2">
      <c r="A4326" s="8" t="s">
        <v>250</v>
      </c>
      <c r="C4326" s="7" t="s">
        <v>4</v>
      </c>
      <c r="K4326" s="7" t="s">
        <v>3357</v>
      </c>
      <c r="L4326" s="9">
        <v>44999</v>
      </c>
      <c r="M4326" s="13">
        <v>0.4120138888888889</v>
      </c>
      <c r="N4326" s="14">
        <v>204440003492674</v>
      </c>
      <c r="P4326" t="str">
        <f t="shared" si="96"/>
        <v/>
      </c>
    </row>
    <row r="4327" spans="1:16" ht="16" x14ac:dyDescent="0.2">
      <c r="A4327" s="8" t="s">
        <v>2539</v>
      </c>
      <c r="C4327" s="7" t="s">
        <v>2</v>
      </c>
      <c r="D4327" s="7" t="s">
        <v>3389</v>
      </c>
      <c r="E4327" s="7" t="str">
        <f>IF(OR(D4327="", D4327="___"),"", LEFT(D4327,FIND(" &gt;",D4327)-1))</f>
        <v>Success</v>
      </c>
      <c r="F4327" s="7" t="str">
        <f>IF(OR(E4327="Success",E4327="Qualified Success"),"Current",IF(E4327="Failure",IF(RIGHT(D4327,6)="Future","Future",IF(RIGHT(D4327,10)="Irrelevant","Irrelevant","Current")),""))</f>
        <v>Current</v>
      </c>
      <c r="G4327" s="7" t="str">
        <f>IF(OR(ISBLANK(D4327),D4327="Unclassifiable &gt;"),"",IF(ISNUMBER(SEARCH("Utterance",D4327)),"Utterance",IF(ISNUMBER(SEARCH("Response",D4327)),"Response",IF(ISNUMBER(SEARCH("Interaction",D4327)),"Interaction",IF(ISNUMBER(SEARCH("System",D4327)),"System","")))))</f>
        <v/>
      </c>
      <c r="H4327" s="7" t="str">
        <f>IF(G4327="Utterance", IF(ISNUMBER(SEARCH("Unrecognized",D4327)), "Unrecognized", IF(ISNUMBER(SEARCH("Mismatched",D4327)), "Mismatched", IF(ISNUMBER(SEARCH("False Positive",D4327)), "False Positive", "Irrelevant"))), "")</f>
        <v/>
      </c>
      <c r="J4327" s="7" t="s">
        <v>3755</v>
      </c>
      <c r="K4327" s="7" t="s">
        <v>3357</v>
      </c>
      <c r="L4327" s="9">
        <v>44999</v>
      </c>
      <c r="M4327" s="13">
        <v>0.41229166666666667</v>
      </c>
      <c r="N4327" s="14">
        <v>204440003509632</v>
      </c>
      <c r="O4327" s="7">
        <f>IF(LEN(TRIM($A4327))=0,0,LEN($A4327)-LEN(SUBSTITUTE($A4327," ",""))+1)</f>
        <v>4</v>
      </c>
      <c r="P4327">
        <f t="shared" si="96"/>
        <v>3411</v>
      </c>
    </row>
    <row r="4328" spans="1:16" ht="96" x14ac:dyDescent="0.2">
      <c r="A4328" s="8" t="s">
        <v>908</v>
      </c>
      <c r="C4328" s="7" t="s">
        <v>4</v>
      </c>
      <c r="K4328" s="7" t="s">
        <v>3357</v>
      </c>
      <c r="L4328" s="9">
        <v>44999</v>
      </c>
      <c r="M4328" s="13">
        <v>0.41229166666666667</v>
      </c>
      <c r="N4328" s="14">
        <v>204440003509632</v>
      </c>
      <c r="P4328" t="str">
        <f t="shared" si="96"/>
        <v/>
      </c>
    </row>
    <row r="4329" spans="1:16" ht="16" x14ac:dyDescent="0.2">
      <c r="A4329" s="8" t="s">
        <v>2723</v>
      </c>
      <c r="C4329" s="7" t="s">
        <v>2</v>
      </c>
      <c r="D4329" s="7" t="s">
        <v>3389</v>
      </c>
      <c r="E4329" s="7" t="str">
        <f>IF(OR(D4329="", D4329="___"),"", LEFT(D4329,FIND(" &gt;",D4329)-1))</f>
        <v>Success</v>
      </c>
      <c r="F4329" s="7" t="str">
        <f>IF(OR(E4329="Success",E4329="Qualified Success"),"Current",IF(E4329="Failure",IF(RIGHT(D4329,6)="Future","Future",IF(RIGHT(D4329,10)="Irrelevant","Irrelevant","Current")),""))</f>
        <v>Current</v>
      </c>
      <c r="G4329" s="7" t="str">
        <f>IF(OR(ISBLANK(D4329),D4329="Unclassifiable &gt;"),"",IF(ISNUMBER(SEARCH("Utterance",D4329)),"Utterance",IF(ISNUMBER(SEARCH("Response",D4329)),"Response",IF(ISNUMBER(SEARCH("Interaction",D4329)),"Interaction",IF(ISNUMBER(SEARCH("System",D4329)),"System","")))))</f>
        <v/>
      </c>
      <c r="H4329" s="7" t="str">
        <f>IF(G4329="Utterance", IF(ISNUMBER(SEARCH("Unrecognized",D4329)), "Unrecognized", IF(ISNUMBER(SEARCH("Mismatched",D4329)), "Mismatched", IF(ISNUMBER(SEARCH("False Positive",D4329)), "False Positive", "Irrelevant"))), "")</f>
        <v/>
      </c>
      <c r="J4329" s="7" t="s">
        <v>3742</v>
      </c>
      <c r="K4329" s="7" t="s">
        <v>3357</v>
      </c>
      <c r="L4329" s="9">
        <v>44999</v>
      </c>
      <c r="M4329" s="13">
        <v>0.41386574074074073</v>
      </c>
      <c r="N4329" s="14">
        <v>204440003541443</v>
      </c>
      <c r="O4329" s="7">
        <f>IF(LEN(TRIM($A4329))=0,0,LEN($A4329)-LEN(SUBSTITUTE($A4329," ",""))+1)</f>
        <v>7</v>
      </c>
      <c r="P4329">
        <f t="shared" si="96"/>
        <v>3411</v>
      </c>
    </row>
    <row r="4330" spans="1:16" ht="96" x14ac:dyDescent="0.2">
      <c r="A4330" s="8" t="s">
        <v>461</v>
      </c>
      <c r="C4330" s="7" t="s">
        <v>4</v>
      </c>
      <c r="K4330" s="7" t="s">
        <v>3357</v>
      </c>
      <c r="L4330" s="9">
        <v>44999</v>
      </c>
      <c r="M4330" s="13">
        <v>0.41386574074074073</v>
      </c>
      <c r="N4330" s="14">
        <v>204440003541443</v>
      </c>
      <c r="P4330" t="str">
        <f t="shared" si="96"/>
        <v/>
      </c>
    </row>
    <row r="4331" spans="1:16" ht="16" x14ac:dyDescent="0.2">
      <c r="A4331" s="8" t="s">
        <v>1962</v>
      </c>
      <c r="C4331" s="7" t="s">
        <v>2</v>
      </c>
      <c r="D4331" s="7" t="s">
        <v>3389</v>
      </c>
      <c r="E4331" s="7" t="str">
        <f>IF(OR(D4331="", D4331="___"),"", LEFT(D4331,FIND(" &gt;",D4331)-1))</f>
        <v>Success</v>
      </c>
      <c r="F4331" s="7" t="str">
        <f>IF(OR(E4331="Success",E4331="Qualified Success"),"Current",IF(E4331="Failure",IF(RIGHT(D4331,6)="Future","Future",IF(RIGHT(D4331,10)="Irrelevant","Irrelevant","Current")),""))</f>
        <v>Current</v>
      </c>
      <c r="G4331" s="7" t="str">
        <f>IF(OR(ISBLANK(D4331),D4331="Unclassifiable &gt;"),"",IF(ISNUMBER(SEARCH("Utterance",D4331)),"Utterance",IF(ISNUMBER(SEARCH("Response",D4331)),"Response",IF(ISNUMBER(SEARCH("Interaction",D4331)),"Interaction",IF(ISNUMBER(SEARCH("System",D4331)),"System","")))))</f>
        <v/>
      </c>
      <c r="H4331" s="7" t="str">
        <f>IF(G4331="Utterance", IF(ISNUMBER(SEARCH("Unrecognized",D4331)), "Unrecognized", IF(ISNUMBER(SEARCH("Mismatched",D4331)), "Mismatched", IF(ISNUMBER(SEARCH("False Positive",D4331)), "False Positive", "Irrelevant"))), "")</f>
        <v/>
      </c>
      <c r="J4331" s="7" t="s">
        <v>3748</v>
      </c>
      <c r="K4331" s="7" t="s">
        <v>3357</v>
      </c>
      <c r="L4331" s="9">
        <v>44999</v>
      </c>
      <c r="M4331" s="13">
        <v>0.41462962962962963</v>
      </c>
      <c r="N4331" s="14">
        <v>204440003489646</v>
      </c>
      <c r="O4331" s="7">
        <f>IF(LEN(TRIM($A4331))=0,0,LEN($A4331)-LEN(SUBSTITUTE($A4331," ",""))+1)</f>
        <v>2</v>
      </c>
      <c r="P4331">
        <f t="shared" si="96"/>
        <v>3411</v>
      </c>
    </row>
    <row r="4332" spans="1:16" ht="112" x14ac:dyDescent="0.2">
      <c r="A4332" s="8" t="s">
        <v>321</v>
      </c>
      <c r="C4332" s="7" t="s">
        <v>4</v>
      </c>
      <c r="K4332" s="7" t="s">
        <v>3357</v>
      </c>
      <c r="L4332" s="9">
        <v>44999</v>
      </c>
      <c r="M4332" s="13">
        <v>0.41462962962962963</v>
      </c>
      <c r="N4332" s="14">
        <v>204440003489646</v>
      </c>
      <c r="P4332" t="str">
        <f t="shared" si="96"/>
        <v/>
      </c>
    </row>
    <row r="4333" spans="1:16" ht="16" x14ac:dyDescent="0.2">
      <c r="A4333" s="8" t="s">
        <v>2722</v>
      </c>
      <c r="C4333" s="7" t="s">
        <v>2</v>
      </c>
      <c r="D4333" s="7" t="s">
        <v>3391</v>
      </c>
      <c r="E4333" s="7" t="str">
        <f>IF(OR(D4333="", D4333="___"),"", LEFT(D4333,FIND(" &gt;",D4333)-1))</f>
        <v>Failure</v>
      </c>
      <c r="F4333" s="7" t="str">
        <f>IF(OR(E4333="Success",E4333="Qualified Success"),"Current",IF(E4333="Failure",IF(RIGHT(D4333,6)="Future","Future",IF(RIGHT(D4333,10)="Irrelevant","Irrelevant","Current")),""))</f>
        <v>Current</v>
      </c>
      <c r="G4333" s="7" t="str">
        <f>IF(OR(ISBLANK(D4333),D4333="Unclassifiable &gt;"),"",IF(ISNUMBER(SEARCH("Utterance",D4333)),"Utterance",IF(ISNUMBER(SEARCH("Response",D4333)),"Response",IF(ISNUMBER(SEARCH("Interaction",D4333)),"Interaction",IF(ISNUMBER(SEARCH("System",D4333)),"System","")))))</f>
        <v>Utterance</v>
      </c>
      <c r="H4333" s="7" t="str">
        <f>IF(G4333="Utterance", IF(ISNUMBER(SEARCH("Unrecognized",D4333)), "Unrecognized", IF(ISNUMBER(SEARCH("Mismatched",D4333)), "Mismatched", IF(ISNUMBER(SEARCH("False Positive",D4333)), "False Positive", "Irrelevant"))), "")</f>
        <v>Mismatched</v>
      </c>
      <c r="J4333" s="7" t="s">
        <v>3431</v>
      </c>
      <c r="K4333" s="7" t="s">
        <v>3357</v>
      </c>
      <c r="L4333" s="9">
        <v>44999</v>
      </c>
      <c r="M4333" s="13">
        <v>0.41506944444444444</v>
      </c>
      <c r="N4333" s="14">
        <v>204440003541443</v>
      </c>
      <c r="O4333" s="7">
        <f>IF(LEN(TRIM($A4333))=0,0,LEN($A4333)-LEN(SUBSTITUTE($A4333," ",""))+1)</f>
        <v>4</v>
      </c>
      <c r="P4333">
        <f t="shared" si="96"/>
        <v>705</v>
      </c>
    </row>
    <row r="4334" spans="1:16" ht="96" x14ac:dyDescent="0.2">
      <c r="A4334" s="8" t="s">
        <v>333</v>
      </c>
      <c r="C4334" s="7" t="s">
        <v>4</v>
      </c>
      <c r="K4334" s="7" t="s">
        <v>3357</v>
      </c>
      <c r="L4334" s="9">
        <v>44999</v>
      </c>
      <c r="M4334" s="13">
        <v>0.41506944444444444</v>
      </c>
      <c r="N4334" s="14">
        <v>204440003541443</v>
      </c>
      <c r="P4334" t="str">
        <f t="shared" si="96"/>
        <v/>
      </c>
    </row>
    <row r="4335" spans="1:16" ht="16" x14ac:dyDescent="0.2">
      <c r="A4335" s="8" t="s">
        <v>269</v>
      </c>
      <c r="B4335" s="7" t="s">
        <v>3487</v>
      </c>
      <c r="C4335" s="7" t="s">
        <v>2</v>
      </c>
      <c r="D4335" s="7" t="s">
        <v>3389</v>
      </c>
      <c r="E4335" s="7" t="str">
        <f>IF(OR(D4335="", D4335="___"),"", LEFT(D4335,FIND(" &gt;",D4335)-1))</f>
        <v>Success</v>
      </c>
      <c r="F4335" s="7" t="str">
        <f>IF(OR(E4335="Success",E4335="Qualified Success"),"Current",IF(E4335="Failure",IF(RIGHT(D4335,6)="Future","Future",IF(RIGHT(D4335,10)="Irrelevant","Irrelevant","Current")),""))</f>
        <v>Current</v>
      </c>
      <c r="G4335" s="7" t="str">
        <f>IF(OR(ISBLANK(D4335),D4335="Unclassifiable &gt;"),"",IF(ISNUMBER(SEARCH("Utterance",D4335)),"Utterance",IF(ISNUMBER(SEARCH("Response",D4335)),"Response",IF(ISNUMBER(SEARCH("Interaction",D4335)),"Interaction",IF(ISNUMBER(SEARCH("System",D4335)),"System","")))))</f>
        <v/>
      </c>
      <c r="H4335" s="7" t="str">
        <f>IF(G4335="Utterance", IF(ISNUMBER(SEARCH("Unrecognized",D4335)), "Unrecognized", IF(ISNUMBER(SEARCH("Mismatched",D4335)), "Mismatched", IF(ISNUMBER(SEARCH("False Positive",D4335)), "False Positive", "Irrelevant"))), "")</f>
        <v/>
      </c>
      <c r="J4335" s="7" t="s">
        <v>3428</v>
      </c>
      <c r="K4335" s="7" t="s">
        <v>3357</v>
      </c>
      <c r="L4335" s="9">
        <v>44999</v>
      </c>
      <c r="M4335" s="13">
        <v>0.41829861111111111</v>
      </c>
      <c r="N4335" s="14">
        <v>204440003495282</v>
      </c>
      <c r="O4335" s="7">
        <f>IF(LEN(TRIM($A4335))=0,0,LEN($A4335)-LEN(SUBSTITUTE($A4335," ",""))+1)</f>
        <v>3</v>
      </c>
      <c r="P4335">
        <f t="shared" si="96"/>
        <v>3411</v>
      </c>
    </row>
    <row r="4336" spans="1:16" ht="64" x14ac:dyDescent="0.2">
      <c r="A4336" s="8" t="s">
        <v>270</v>
      </c>
      <c r="C4336" s="7" t="s">
        <v>4</v>
      </c>
      <c r="K4336" s="7" t="s">
        <v>3357</v>
      </c>
      <c r="L4336" s="9">
        <v>44999</v>
      </c>
      <c r="M4336" s="13">
        <v>0.41829861111111111</v>
      </c>
      <c r="N4336" s="14">
        <v>204440003495282</v>
      </c>
      <c r="P4336" t="str">
        <f t="shared" si="96"/>
        <v/>
      </c>
    </row>
    <row r="4337" spans="1:16" ht="16" x14ac:dyDescent="0.2">
      <c r="A4337" s="8" t="s">
        <v>1914</v>
      </c>
      <c r="C4337" s="7" t="s">
        <v>2</v>
      </c>
      <c r="D4337" s="7" t="s">
        <v>3389</v>
      </c>
      <c r="E4337" s="7" t="str">
        <f>IF(OR(D4337="", D4337="___"),"", LEFT(D4337,FIND(" &gt;",D4337)-1))</f>
        <v>Success</v>
      </c>
      <c r="F4337" s="7" t="str">
        <f>IF(OR(E4337="Success",E4337="Qualified Success"),"Current",IF(E4337="Failure",IF(RIGHT(D4337,6)="Future","Future",IF(RIGHT(D4337,10)="Irrelevant","Irrelevant","Current")),""))</f>
        <v>Current</v>
      </c>
      <c r="G4337" s="7" t="str">
        <f>IF(OR(ISBLANK(D4337),D4337="Unclassifiable &gt;"),"",IF(ISNUMBER(SEARCH("Utterance",D4337)),"Utterance",IF(ISNUMBER(SEARCH("Response",D4337)),"Response",IF(ISNUMBER(SEARCH("Interaction",D4337)),"Interaction",IF(ISNUMBER(SEARCH("System",D4337)),"System","")))))</f>
        <v/>
      </c>
      <c r="H4337" s="7" t="str">
        <f>IF(G4337="Utterance", IF(ISNUMBER(SEARCH("Unrecognized",D4337)), "Unrecognized", IF(ISNUMBER(SEARCH("Mismatched",D4337)), "Mismatched", IF(ISNUMBER(SEARCH("False Positive",D4337)), "False Positive", "Irrelevant"))), "")</f>
        <v/>
      </c>
      <c r="J4337" s="7" t="s">
        <v>3747</v>
      </c>
      <c r="K4337" s="7" t="s">
        <v>3357</v>
      </c>
      <c r="L4337" s="9">
        <v>44999</v>
      </c>
      <c r="M4337" s="13">
        <v>0.41847222222222219</v>
      </c>
      <c r="N4337" s="14">
        <v>204440003496925</v>
      </c>
      <c r="O4337" s="7">
        <f>IF(LEN(TRIM($A4337))=0,0,LEN($A4337)-LEN(SUBSTITUTE($A4337," ",""))+1)</f>
        <v>1</v>
      </c>
      <c r="P4337">
        <f t="shared" si="96"/>
        <v>3411</v>
      </c>
    </row>
    <row r="4338" spans="1:16" ht="32" x14ac:dyDescent="0.2">
      <c r="A4338" s="8" t="s">
        <v>506</v>
      </c>
      <c r="C4338" s="7" t="s">
        <v>4</v>
      </c>
      <c r="K4338" s="7" t="s">
        <v>3357</v>
      </c>
      <c r="L4338" s="9">
        <v>44999</v>
      </c>
      <c r="M4338" s="13">
        <v>0.41847222222222219</v>
      </c>
      <c r="N4338" s="14">
        <v>204440003496925</v>
      </c>
      <c r="P4338" t="str">
        <f t="shared" si="96"/>
        <v/>
      </c>
    </row>
    <row r="4339" spans="1:16" ht="16" x14ac:dyDescent="0.2">
      <c r="A4339" s="8" t="s">
        <v>2418</v>
      </c>
      <c r="C4339" s="7" t="s">
        <v>2</v>
      </c>
      <c r="D4339" s="7" t="s">
        <v>3389</v>
      </c>
      <c r="E4339" s="7" t="str">
        <f>IF(OR(D4339="", D4339="___"),"", LEFT(D4339,FIND(" &gt;",D4339)-1))</f>
        <v>Success</v>
      </c>
      <c r="F4339" s="7" t="str">
        <f>IF(OR(E4339="Success",E4339="Qualified Success"),"Current",IF(E4339="Failure",IF(RIGHT(D4339,6)="Future","Future",IF(RIGHT(D4339,10)="Irrelevant","Irrelevant","Current")),""))</f>
        <v>Current</v>
      </c>
      <c r="G4339" s="7" t="str">
        <f>IF(OR(ISBLANK(D4339),D4339="Unclassifiable &gt;"),"",IF(ISNUMBER(SEARCH("Utterance",D4339)),"Utterance",IF(ISNUMBER(SEARCH("Response",D4339)),"Response",IF(ISNUMBER(SEARCH("Interaction",D4339)),"Interaction",IF(ISNUMBER(SEARCH("System",D4339)),"System","")))))</f>
        <v/>
      </c>
      <c r="H4339" s="7" t="str">
        <f>IF(G4339="Utterance", IF(ISNUMBER(SEARCH("Unrecognized",D4339)), "Unrecognized", IF(ISNUMBER(SEARCH("Mismatched",D4339)), "Mismatched", IF(ISNUMBER(SEARCH("False Positive",D4339)), "False Positive", "Irrelevant"))), "")</f>
        <v/>
      </c>
      <c r="J4339" s="7" t="s">
        <v>3430</v>
      </c>
      <c r="K4339" s="7" t="s">
        <v>3357</v>
      </c>
      <c r="L4339" s="9">
        <v>44999</v>
      </c>
      <c r="M4339" s="13">
        <v>0.42611111111111111</v>
      </c>
      <c r="N4339" s="14">
        <v>204440003505807</v>
      </c>
      <c r="O4339" s="7">
        <f>IF(LEN(TRIM($A4339))=0,0,LEN($A4339)-LEN(SUBSTITUTE($A4339," ",""))+1)</f>
        <v>3</v>
      </c>
      <c r="P4339">
        <f t="shared" si="96"/>
        <v>3411</v>
      </c>
    </row>
    <row r="4340" spans="1:16" ht="96" x14ac:dyDescent="0.2">
      <c r="A4340" s="8" t="s">
        <v>702</v>
      </c>
      <c r="C4340" s="7" t="s">
        <v>4</v>
      </c>
      <c r="K4340" s="7" t="s">
        <v>3357</v>
      </c>
      <c r="L4340" s="9">
        <v>44999</v>
      </c>
      <c r="M4340" s="13">
        <v>0.42615740740740743</v>
      </c>
      <c r="N4340" s="14">
        <v>204440003505807</v>
      </c>
      <c r="P4340" t="str">
        <f t="shared" si="96"/>
        <v/>
      </c>
    </row>
    <row r="4341" spans="1:16" ht="16" x14ac:dyDescent="0.2">
      <c r="A4341" s="8" t="s">
        <v>380</v>
      </c>
      <c r="C4341" s="7" t="s">
        <v>2</v>
      </c>
      <c r="D4341" s="7" t="s">
        <v>3389</v>
      </c>
      <c r="E4341" s="7" t="str">
        <f>IF(OR(D4341="", D4341="___"),"", LEFT(D4341,FIND(" &gt;",D4341)-1))</f>
        <v>Success</v>
      </c>
      <c r="F4341" s="7" t="str">
        <f>IF(OR(E4341="Success",E4341="Qualified Success"),"Current",IF(E4341="Failure",IF(RIGHT(D4341,6)="Future","Future",IF(RIGHT(D4341,10)="Irrelevant","Irrelevant","Current")),""))</f>
        <v>Current</v>
      </c>
      <c r="G4341" s="7" t="str">
        <f>IF(OR(ISBLANK(D4341),D4341="Unclassifiable &gt;"),"",IF(ISNUMBER(SEARCH("Utterance",D4341)),"Utterance",IF(ISNUMBER(SEARCH("Response",D4341)),"Response",IF(ISNUMBER(SEARCH("Interaction",D4341)),"Interaction",IF(ISNUMBER(SEARCH("System",D4341)),"System","")))))</f>
        <v/>
      </c>
      <c r="H4341" s="7" t="str">
        <f>IF(G4341="Utterance", IF(ISNUMBER(SEARCH("Unrecognized",D4341)), "Unrecognized", IF(ISNUMBER(SEARCH("Mismatched",D4341)), "Mismatched", IF(ISNUMBER(SEARCH("False Positive",D4341)), "False Positive", "Irrelevant"))), "")</f>
        <v/>
      </c>
      <c r="J4341" s="7" t="s">
        <v>3756</v>
      </c>
      <c r="K4341" s="7" t="s">
        <v>3357</v>
      </c>
      <c r="L4341" s="9">
        <v>44999</v>
      </c>
      <c r="M4341" s="13">
        <v>0.42638888888888887</v>
      </c>
      <c r="N4341" s="14">
        <v>204440003489553</v>
      </c>
      <c r="O4341" s="7">
        <f>IF(LEN(TRIM($A4341))=0,0,LEN($A4341)-LEN(SUBSTITUTE($A4341," ",""))+1)</f>
        <v>4</v>
      </c>
      <c r="P4341">
        <f t="shared" si="96"/>
        <v>3411</v>
      </c>
    </row>
    <row r="4342" spans="1:16" ht="144" x14ac:dyDescent="0.2">
      <c r="A4342" s="8" t="s">
        <v>1960</v>
      </c>
      <c r="C4342" s="7" t="s">
        <v>4</v>
      </c>
      <c r="K4342" s="7" t="s">
        <v>3357</v>
      </c>
      <c r="L4342" s="9">
        <v>44999</v>
      </c>
      <c r="M4342" s="13">
        <v>0.42640046296296297</v>
      </c>
      <c r="N4342" s="14">
        <v>204440003489553</v>
      </c>
      <c r="P4342" t="str">
        <f t="shared" si="96"/>
        <v/>
      </c>
    </row>
    <row r="4343" spans="1:16" ht="16" x14ac:dyDescent="0.2">
      <c r="A4343" s="8" t="s">
        <v>259</v>
      </c>
      <c r="B4343" s="7" t="s">
        <v>3487</v>
      </c>
      <c r="C4343" s="7" t="s">
        <v>2</v>
      </c>
      <c r="D4343" s="7" t="s">
        <v>3389</v>
      </c>
      <c r="E4343" s="7" t="str">
        <f>IF(OR(D4343="", D4343="___"),"", LEFT(D4343,FIND(" &gt;",D4343)-1))</f>
        <v>Success</v>
      </c>
      <c r="F4343" s="7" t="str">
        <f>IF(OR(E4343="Success",E4343="Qualified Success"),"Current",IF(E4343="Failure",IF(RIGHT(D4343,6)="Future","Future",IF(RIGHT(D4343,10)="Irrelevant","Irrelevant","Current")),""))</f>
        <v>Current</v>
      </c>
      <c r="G4343" s="7" t="str">
        <f>IF(OR(ISBLANK(D4343),D4343="Unclassifiable &gt;"),"",IF(ISNUMBER(SEARCH("Utterance",D4343)),"Utterance",IF(ISNUMBER(SEARCH("Response",D4343)),"Response",IF(ISNUMBER(SEARCH("Interaction",D4343)),"Interaction",IF(ISNUMBER(SEARCH("System",D4343)),"System","")))))</f>
        <v/>
      </c>
      <c r="H4343" s="7" t="str">
        <f>IF(G4343="Utterance", IF(ISNUMBER(SEARCH("Unrecognized",D4343)), "Unrecognized", IF(ISNUMBER(SEARCH("Mismatched",D4343)), "Mismatched", IF(ISNUMBER(SEARCH("False Positive",D4343)), "False Positive", "Irrelevant"))), "")</f>
        <v/>
      </c>
      <c r="J4343" s="7" t="s">
        <v>3743</v>
      </c>
      <c r="K4343" s="7" t="s">
        <v>3357</v>
      </c>
      <c r="L4343" s="9">
        <v>44999</v>
      </c>
      <c r="M4343" s="13">
        <v>0.42648148148148146</v>
      </c>
      <c r="N4343" s="14">
        <v>513003256971027</v>
      </c>
      <c r="O4343" s="7">
        <f>IF(LEN(TRIM($A4343))=0,0,LEN($A4343)-LEN(SUBSTITUTE($A4343," ",""))+1)</f>
        <v>4</v>
      </c>
      <c r="P4343">
        <f t="shared" si="96"/>
        <v>3411</v>
      </c>
    </row>
    <row r="4344" spans="1:16" ht="224" x14ac:dyDescent="0.2">
      <c r="A4344" s="8" t="s">
        <v>3605</v>
      </c>
      <c r="C4344" s="7" t="s">
        <v>4</v>
      </c>
      <c r="K4344" s="7" t="s">
        <v>3357</v>
      </c>
      <c r="L4344" s="9">
        <v>44999</v>
      </c>
      <c r="M4344" s="13">
        <v>0.42649305555555556</v>
      </c>
      <c r="N4344" s="14">
        <v>513003256971027</v>
      </c>
      <c r="P4344" t="str">
        <f t="shared" si="96"/>
        <v/>
      </c>
    </row>
    <row r="4345" spans="1:16" ht="16" x14ac:dyDescent="0.2">
      <c r="A4345" s="8" t="s">
        <v>445</v>
      </c>
      <c r="C4345" s="7" t="s">
        <v>2</v>
      </c>
      <c r="D4345" s="7" t="s">
        <v>3389</v>
      </c>
      <c r="E4345" s="7" t="str">
        <f>IF(OR(D4345="", D4345="___"),"", LEFT(D4345,FIND(" &gt;",D4345)-1))</f>
        <v>Success</v>
      </c>
      <c r="F4345" s="7" t="str">
        <f>IF(OR(E4345="Success",E4345="Qualified Success"),"Current",IF(E4345="Failure",IF(RIGHT(D4345,6)="Future","Future",IF(RIGHT(D4345,10)="Irrelevant","Irrelevant","Current")),""))</f>
        <v>Current</v>
      </c>
      <c r="G4345" s="7" t="str">
        <f>IF(OR(ISBLANK(D4345),D4345="Unclassifiable &gt;"),"",IF(ISNUMBER(SEARCH("Utterance",D4345)),"Utterance",IF(ISNUMBER(SEARCH("Response",D4345)),"Response",IF(ISNUMBER(SEARCH("Interaction",D4345)),"Interaction",IF(ISNUMBER(SEARCH("System",D4345)),"System","")))))</f>
        <v/>
      </c>
      <c r="H4345" s="7" t="str">
        <f>IF(G4345="Utterance", IF(ISNUMBER(SEARCH("Unrecognized",D4345)), "Unrecognized", IF(ISNUMBER(SEARCH("Mismatched",D4345)), "Mismatched", IF(ISNUMBER(SEARCH("False Positive",D4345)), "False Positive", "Irrelevant"))), "")</f>
        <v/>
      </c>
      <c r="J4345" s="7" t="s">
        <v>3743</v>
      </c>
      <c r="K4345" s="7" t="s">
        <v>3357</v>
      </c>
      <c r="L4345" s="9">
        <v>44999</v>
      </c>
      <c r="M4345" s="13">
        <v>0.42692129629629627</v>
      </c>
      <c r="N4345" s="14">
        <v>513003256971027</v>
      </c>
      <c r="O4345" s="7">
        <f>IF(LEN(TRIM($A4345))=0,0,LEN($A4345)-LEN(SUBSTITUTE($A4345," ",""))+1)</f>
        <v>3</v>
      </c>
      <c r="P4345">
        <f t="shared" si="96"/>
        <v>3411</v>
      </c>
    </row>
    <row r="4346" spans="1:16" ht="128" x14ac:dyDescent="0.2">
      <c r="A4346" s="8" t="s">
        <v>3271</v>
      </c>
      <c r="C4346" s="7" t="s">
        <v>4</v>
      </c>
      <c r="K4346" s="7" t="s">
        <v>3357</v>
      </c>
      <c r="L4346" s="9">
        <v>44999</v>
      </c>
      <c r="M4346" s="13">
        <v>0.42693287037037037</v>
      </c>
      <c r="N4346" s="14">
        <v>513003256971027</v>
      </c>
      <c r="P4346" t="str">
        <f t="shared" si="96"/>
        <v/>
      </c>
    </row>
    <row r="4347" spans="1:16" ht="16" x14ac:dyDescent="0.2">
      <c r="A4347" s="8" t="s">
        <v>444</v>
      </c>
      <c r="C4347" s="7" t="s">
        <v>2</v>
      </c>
      <c r="D4347" s="7" t="s">
        <v>3389</v>
      </c>
      <c r="E4347" s="7" t="str">
        <f>IF(OR(D4347="", D4347="___"),"", LEFT(D4347,FIND(" &gt;",D4347)-1))</f>
        <v>Success</v>
      </c>
      <c r="F4347" s="7" t="str">
        <f>IF(OR(E4347="Success",E4347="Qualified Success"),"Current",IF(E4347="Failure",IF(RIGHT(D4347,6)="Future","Future",IF(RIGHT(D4347,10)="Irrelevant","Irrelevant","Current")),""))</f>
        <v>Current</v>
      </c>
      <c r="G4347" s="7" t="str">
        <f>IF(OR(ISBLANK(D4347),D4347="Unclassifiable &gt;"),"",IF(ISNUMBER(SEARCH("Utterance",D4347)),"Utterance",IF(ISNUMBER(SEARCH("Response",D4347)),"Response",IF(ISNUMBER(SEARCH("Interaction",D4347)),"Interaction",IF(ISNUMBER(SEARCH("System",D4347)),"System","")))))</f>
        <v/>
      </c>
      <c r="H4347" s="7" t="str">
        <f>IF(G4347="Utterance", IF(ISNUMBER(SEARCH("Unrecognized",D4347)), "Unrecognized", IF(ISNUMBER(SEARCH("Mismatched",D4347)), "Mismatched", IF(ISNUMBER(SEARCH("False Positive",D4347)), "False Positive", "Irrelevant"))), "")</f>
        <v/>
      </c>
      <c r="J4347" s="7" t="s">
        <v>3743</v>
      </c>
      <c r="K4347" s="7" t="s">
        <v>3357</v>
      </c>
      <c r="L4347" s="9">
        <v>44999</v>
      </c>
      <c r="M4347" s="13">
        <v>0.42721064814814813</v>
      </c>
      <c r="N4347" s="14">
        <v>513003256971027</v>
      </c>
      <c r="O4347" s="7">
        <f>IF(LEN(TRIM($A4347))=0,0,LEN($A4347)-LEN(SUBSTITUTE($A4347," ",""))+1)</f>
        <v>6</v>
      </c>
      <c r="P4347">
        <f t="shared" si="96"/>
        <v>3411</v>
      </c>
    </row>
    <row r="4348" spans="1:16" ht="208" x14ac:dyDescent="0.2">
      <c r="A4348" s="8" t="s">
        <v>3606</v>
      </c>
      <c r="C4348" s="7" t="s">
        <v>4</v>
      </c>
      <c r="K4348" s="7" t="s">
        <v>3357</v>
      </c>
      <c r="L4348" s="9">
        <v>44999</v>
      </c>
      <c r="M4348" s="13">
        <v>0.42722222222222223</v>
      </c>
      <c r="N4348" s="14">
        <v>513003256971027</v>
      </c>
      <c r="P4348" t="str">
        <f t="shared" si="96"/>
        <v/>
      </c>
    </row>
    <row r="4349" spans="1:16" ht="16" x14ac:dyDescent="0.2">
      <c r="A4349" s="8" t="s">
        <v>260</v>
      </c>
      <c r="C4349" s="7" t="s">
        <v>2</v>
      </c>
      <c r="D4349" s="7" t="s">
        <v>3389</v>
      </c>
      <c r="E4349" s="7" t="str">
        <f>IF(OR(D4349="", D4349="___"),"", LEFT(D4349,FIND(" &gt;",D4349)-1))</f>
        <v>Success</v>
      </c>
      <c r="F4349" s="7" t="str">
        <f>IF(OR(E4349="Success",E4349="Qualified Success"),"Current",IF(E4349="Failure",IF(RIGHT(D4349,6)="Future","Future",IF(RIGHT(D4349,10)="Irrelevant","Irrelevant","Current")),""))</f>
        <v>Current</v>
      </c>
      <c r="G4349" s="7" t="str">
        <f>IF(OR(ISBLANK(D4349),D4349="Unclassifiable &gt;"),"",IF(ISNUMBER(SEARCH("Utterance",D4349)),"Utterance",IF(ISNUMBER(SEARCH("Response",D4349)),"Response",IF(ISNUMBER(SEARCH("Interaction",D4349)),"Interaction",IF(ISNUMBER(SEARCH("System",D4349)),"System","")))))</f>
        <v/>
      </c>
      <c r="H4349" s="7" t="str">
        <f>IF(G4349="Utterance", IF(ISNUMBER(SEARCH("Unrecognized",D4349)), "Unrecognized", IF(ISNUMBER(SEARCH("Mismatched",D4349)), "Mismatched", IF(ISNUMBER(SEARCH("False Positive",D4349)), "False Positive", "Irrelevant"))), "")</f>
        <v/>
      </c>
      <c r="J4349" s="7" t="s">
        <v>3743</v>
      </c>
      <c r="K4349" s="7" t="s">
        <v>3357</v>
      </c>
      <c r="L4349" s="9">
        <v>44999</v>
      </c>
      <c r="M4349" s="13">
        <v>0.42732638888888891</v>
      </c>
      <c r="N4349" s="14">
        <v>513003256971027</v>
      </c>
      <c r="O4349" s="7">
        <f>IF(LEN(TRIM($A4349))=0,0,LEN($A4349)-LEN(SUBSTITUTE($A4349," ",""))+1)</f>
        <v>6</v>
      </c>
      <c r="P4349">
        <f t="shared" si="96"/>
        <v>3411</v>
      </c>
    </row>
    <row r="4350" spans="1:16" ht="48" x14ac:dyDescent="0.2">
      <c r="A4350" s="8" t="s">
        <v>261</v>
      </c>
      <c r="C4350" s="7" t="s">
        <v>4</v>
      </c>
      <c r="K4350" s="7" t="s">
        <v>3357</v>
      </c>
      <c r="L4350" s="9">
        <v>44999</v>
      </c>
      <c r="M4350" s="13">
        <v>0.42732638888888891</v>
      </c>
      <c r="N4350" s="14">
        <v>513003256971027</v>
      </c>
      <c r="P4350" t="str">
        <f t="shared" si="96"/>
        <v/>
      </c>
    </row>
    <row r="4351" spans="1:16" x14ac:dyDescent="0.2">
      <c r="A4351" s="10">
        <v>45291</v>
      </c>
      <c r="C4351" s="7" t="s">
        <v>2</v>
      </c>
      <c r="D4351" s="7" t="s">
        <v>3389</v>
      </c>
      <c r="E4351" s="7" t="str">
        <f>IF(OR(D4351="", D4351="___"),"", LEFT(D4351,FIND(" &gt;",D4351)-1))</f>
        <v>Success</v>
      </c>
      <c r="F4351" s="7" t="str">
        <f>IF(OR(E4351="Success",E4351="Qualified Success"),"Current",IF(E4351="Failure",IF(RIGHT(D4351,6)="Future","Future",IF(RIGHT(D4351,10)="Irrelevant","Irrelevant","Current")),""))</f>
        <v>Current</v>
      </c>
      <c r="G4351" s="7" t="str">
        <f>IF(OR(ISBLANK(D4351),D4351="Unclassifiable &gt;"),"",IF(ISNUMBER(SEARCH("Utterance",D4351)),"Utterance",IF(ISNUMBER(SEARCH("Response",D4351)),"Response",IF(ISNUMBER(SEARCH("Interaction",D4351)),"Interaction",IF(ISNUMBER(SEARCH("System",D4351)),"System","")))))</f>
        <v/>
      </c>
      <c r="H4351" s="7" t="str">
        <f>IF(G4351="Utterance", IF(ISNUMBER(SEARCH("Unrecognized",D4351)), "Unrecognized", IF(ISNUMBER(SEARCH("Mismatched",D4351)), "Mismatched", IF(ISNUMBER(SEARCH("False Positive",D4351)), "False Positive", "Irrelevant"))), "")</f>
        <v/>
      </c>
      <c r="J4351" s="7" t="s">
        <v>3743</v>
      </c>
      <c r="K4351" s="7" t="s">
        <v>3357</v>
      </c>
      <c r="L4351" s="9">
        <v>44999</v>
      </c>
      <c r="M4351" s="13">
        <v>0.42748842592592595</v>
      </c>
      <c r="N4351" s="14">
        <v>513003256971027</v>
      </c>
      <c r="O4351" s="7">
        <f>IF(LEN(TRIM($A4351))=0,0,LEN($A4351)-LEN(SUBSTITUTE($A4351," ",""))+1)</f>
        <v>1</v>
      </c>
      <c r="P4351">
        <f t="shared" si="96"/>
        <v>3411</v>
      </c>
    </row>
    <row r="4352" spans="1:16" ht="208" x14ac:dyDescent="0.2">
      <c r="A4352" s="8" t="s">
        <v>3272</v>
      </c>
      <c r="C4352" s="7" t="s">
        <v>4</v>
      </c>
      <c r="K4352" s="7" t="s">
        <v>3357</v>
      </c>
      <c r="L4352" s="9">
        <v>44999</v>
      </c>
      <c r="M4352" s="13">
        <v>0.42749999999999999</v>
      </c>
      <c r="N4352" s="14">
        <v>513003256971027</v>
      </c>
      <c r="P4352" t="str">
        <f t="shared" si="96"/>
        <v/>
      </c>
    </row>
    <row r="4353" spans="1:16" ht="16" x14ac:dyDescent="0.2">
      <c r="A4353" s="8" t="s">
        <v>191</v>
      </c>
      <c r="C4353" s="7" t="s">
        <v>2</v>
      </c>
      <c r="D4353" s="7" t="s">
        <v>3400</v>
      </c>
      <c r="E4353" s="7" t="str">
        <f>IF(OR(D4353="", D4353="___"),"", LEFT(D4353,FIND(" &gt;",D4353)-1))</f>
        <v>Failure</v>
      </c>
      <c r="F4353" s="7" t="str">
        <f>IF(OR(E4353="Success",E4353="Qualified Success"),"Current",IF(E4353="Failure",IF(RIGHT(D4353,6)="Future","Future",IF(RIGHT(D4353,10)="Irrelevant","Irrelevant","Current")),""))</f>
        <v>Current</v>
      </c>
      <c r="G4353" s="7" t="str">
        <f>IF(OR(ISBLANK(D4353),D4353="Unclassifiable &gt;"),"",IF(ISNUMBER(SEARCH("Utterance",D4353)),"Utterance",IF(ISNUMBER(SEARCH("Response",D4353)),"Response",IF(ISNUMBER(SEARCH("Interaction",D4353)),"Interaction",IF(ISNUMBER(SEARCH("System",D4353)),"System","")))))</f>
        <v>Interaction</v>
      </c>
      <c r="H4353" s="7" t="str">
        <f>IF(G4353="Utterance", IF(ISNUMBER(SEARCH("Unrecognized",D4353)), "Unrecognized", IF(ISNUMBER(SEARCH("Mismatched",D4353)), "Mismatched", IF(ISNUMBER(SEARCH("False Positive",D4353)), "False Positive", "Irrelevant"))), "")</f>
        <v/>
      </c>
      <c r="J4353" s="7" t="s">
        <v>3742</v>
      </c>
      <c r="K4353" s="7" t="s">
        <v>3357</v>
      </c>
      <c r="L4353" s="9">
        <v>44999</v>
      </c>
      <c r="M4353" s="13">
        <v>0.42866898148148147</v>
      </c>
      <c r="N4353" s="14">
        <v>513003504098653</v>
      </c>
      <c r="O4353" s="7">
        <f>IF(LEN(TRIM($A4353))=0,0,LEN($A4353)-LEN(SUBSTITUTE($A4353," ",""))+1)</f>
        <v>1</v>
      </c>
      <c r="P4353">
        <f t="shared" si="96"/>
        <v>412</v>
      </c>
    </row>
    <row r="4354" spans="1:16" ht="16" x14ac:dyDescent="0.2">
      <c r="A4354" s="8" t="s">
        <v>2416</v>
      </c>
      <c r="C4354" s="7" t="s">
        <v>2</v>
      </c>
      <c r="D4354" s="7" t="s">
        <v>3389</v>
      </c>
      <c r="E4354" s="7" t="str">
        <f>IF(OR(D4354="", D4354="___"),"", LEFT(D4354,FIND(" &gt;",D4354)-1))</f>
        <v>Success</v>
      </c>
      <c r="F4354" s="7" t="str">
        <f>IF(OR(E4354="Success",E4354="Qualified Success"),"Current",IF(E4354="Failure",IF(RIGHT(D4354,6)="Future","Future",IF(RIGHT(D4354,10)="Irrelevant","Irrelevant","Current")),""))</f>
        <v>Current</v>
      </c>
      <c r="G4354" s="7" t="str">
        <f>IF(OR(ISBLANK(D4354),D4354="Unclassifiable &gt;"),"",IF(ISNUMBER(SEARCH("Utterance",D4354)),"Utterance",IF(ISNUMBER(SEARCH("Response",D4354)),"Response",IF(ISNUMBER(SEARCH("Interaction",D4354)),"Interaction",IF(ISNUMBER(SEARCH("System",D4354)),"System","")))))</f>
        <v/>
      </c>
      <c r="H4354" s="7" t="str">
        <f>IF(G4354="Utterance", IF(ISNUMBER(SEARCH("Unrecognized",D4354)), "Unrecognized", IF(ISNUMBER(SEARCH("Mismatched",D4354)), "Mismatched", IF(ISNUMBER(SEARCH("False Positive",D4354)), "False Positive", "Irrelevant"))), "")</f>
        <v/>
      </c>
      <c r="J4354" s="7" t="s">
        <v>3755</v>
      </c>
      <c r="K4354" s="7" t="s">
        <v>3357</v>
      </c>
      <c r="L4354" s="9">
        <v>44999</v>
      </c>
      <c r="M4354" s="13">
        <v>0.42866898148148147</v>
      </c>
      <c r="N4354" s="14">
        <v>204440003505807</v>
      </c>
      <c r="O4354" s="7">
        <f>IF(LEN(TRIM($A4354))=0,0,LEN($A4354)-LEN(SUBSTITUTE($A4354," ",""))+1)</f>
        <v>3</v>
      </c>
      <c r="P4354">
        <f t="shared" si="96"/>
        <v>3411</v>
      </c>
    </row>
    <row r="4355" spans="1:16" ht="144" x14ac:dyDescent="0.2">
      <c r="A4355" s="8" t="s">
        <v>247</v>
      </c>
      <c r="C4355" s="7" t="s">
        <v>4</v>
      </c>
      <c r="K4355" s="7" t="s">
        <v>3357</v>
      </c>
      <c r="L4355" s="9">
        <v>44999</v>
      </c>
      <c r="M4355" s="13">
        <v>0.42866898148148147</v>
      </c>
      <c r="N4355" s="14">
        <v>513003504098653</v>
      </c>
      <c r="P4355" t="str">
        <f t="shared" ref="P4355:P4418" si="97">IF(D4355="", "", COUNTIF($D$1:$D$12000, D4355))</f>
        <v/>
      </c>
    </row>
    <row r="4356" spans="1:16" ht="128" x14ac:dyDescent="0.2">
      <c r="A4356" s="8" t="s">
        <v>2417</v>
      </c>
      <c r="C4356" s="7" t="s">
        <v>4</v>
      </c>
      <c r="K4356" s="7" t="s">
        <v>3357</v>
      </c>
      <c r="L4356" s="9">
        <v>44999</v>
      </c>
      <c r="M4356" s="13">
        <v>0.42868055555555556</v>
      </c>
      <c r="N4356" s="14">
        <v>204440003505807</v>
      </c>
      <c r="P4356" t="str">
        <f t="shared" si="97"/>
        <v/>
      </c>
    </row>
    <row r="4357" spans="1:16" ht="16" x14ac:dyDescent="0.2">
      <c r="A4357" s="8" t="s">
        <v>2540</v>
      </c>
      <c r="C4357" s="7" t="s">
        <v>2</v>
      </c>
      <c r="D4357" s="7" t="s">
        <v>3389</v>
      </c>
      <c r="E4357" s="7" t="str">
        <f>IF(OR(D4357="", D4357="___"),"", LEFT(D4357,FIND(" &gt;",D4357)-1))</f>
        <v>Success</v>
      </c>
      <c r="F4357" s="7" t="str">
        <f>IF(OR(E4357="Success",E4357="Qualified Success"),"Current",IF(E4357="Failure",IF(RIGHT(D4357,6)="Future","Future",IF(RIGHT(D4357,10)="Irrelevant","Irrelevant","Current")),""))</f>
        <v>Current</v>
      </c>
      <c r="G4357" s="7" t="str">
        <f>IF(OR(ISBLANK(D4357),D4357="Unclassifiable &gt;"),"",IF(ISNUMBER(SEARCH("Utterance",D4357)),"Utterance",IF(ISNUMBER(SEARCH("Response",D4357)),"Response",IF(ISNUMBER(SEARCH("Interaction",D4357)),"Interaction",IF(ISNUMBER(SEARCH("System",D4357)),"System","")))))</f>
        <v/>
      </c>
      <c r="H4357" s="7" t="str">
        <f>IF(G4357="Utterance", IF(ISNUMBER(SEARCH("Unrecognized",D4357)), "Unrecognized", IF(ISNUMBER(SEARCH("Mismatched",D4357)), "Mismatched", IF(ISNUMBER(SEARCH("False Positive",D4357)), "False Positive", "Irrelevant"))), "")</f>
        <v/>
      </c>
      <c r="J4357" s="7" t="s">
        <v>3750</v>
      </c>
      <c r="K4357" s="7" t="s">
        <v>3357</v>
      </c>
      <c r="L4357" s="9">
        <v>44999</v>
      </c>
      <c r="M4357" s="13">
        <v>0.42878472222222225</v>
      </c>
      <c r="N4357" s="14">
        <v>204440003509632</v>
      </c>
      <c r="O4357" s="7">
        <f>IF(LEN(TRIM($A4357))=0,0,LEN($A4357)-LEN(SUBSTITUTE($A4357," ",""))+1)</f>
        <v>8</v>
      </c>
      <c r="P4357">
        <f t="shared" si="97"/>
        <v>3411</v>
      </c>
    </row>
    <row r="4358" spans="1:16" ht="240" x14ac:dyDescent="0.2">
      <c r="A4358" s="8" t="s">
        <v>2541</v>
      </c>
      <c r="C4358" s="7" t="s">
        <v>4</v>
      </c>
      <c r="K4358" s="7" t="s">
        <v>3357</v>
      </c>
      <c r="L4358" s="9">
        <v>44999</v>
      </c>
      <c r="M4358" s="13">
        <v>0.42879629629629629</v>
      </c>
      <c r="N4358" s="14">
        <v>204440003509632</v>
      </c>
      <c r="P4358" t="str">
        <f t="shared" si="97"/>
        <v/>
      </c>
    </row>
    <row r="4359" spans="1:16" ht="16" x14ac:dyDescent="0.2">
      <c r="A4359" s="8" t="s">
        <v>3332</v>
      </c>
      <c r="C4359" s="7" t="s">
        <v>2</v>
      </c>
      <c r="D4359" s="7" t="s">
        <v>3389</v>
      </c>
      <c r="E4359" s="7" t="str">
        <f>IF(OR(D4359="", D4359="___"),"", LEFT(D4359,FIND(" &gt;",D4359)-1))</f>
        <v>Success</v>
      </c>
      <c r="F4359" s="7" t="str">
        <f>IF(OR(E4359="Success",E4359="Qualified Success"),"Current",IF(E4359="Failure",IF(RIGHT(D4359,6)="Future","Future",IF(RIGHT(D4359,10)="Irrelevant","Irrelevant","Current")),""))</f>
        <v>Current</v>
      </c>
      <c r="G4359" s="7" t="str">
        <f>IF(OR(ISBLANK(D4359),D4359="Unclassifiable &gt;"),"",IF(ISNUMBER(SEARCH("Utterance",D4359)),"Utterance",IF(ISNUMBER(SEARCH("Response",D4359)),"Response",IF(ISNUMBER(SEARCH("Interaction",D4359)),"Interaction",IF(ISNUMBER(SEARCH("System",D4359)),"System","")))))</f>
        <v/>
      </c>
      <c r="H4359" s="7" t="str">
        <f>IF(G4359="Utterance", IF(ISNUMBER(SEARCH("Unrecognized",D4359)), "Unrecognized", IF(ISNUMBER(SEARCH("Mismatched",D4359)), "Mismatched", IF(ISNUMBER(SEARCH("False Positive",D4359)), "False Positive", "Irrelevant"))), "")</f>
        <v/>
      </c>
      <c r="J4359" s="7" t="s">
        <v>3439</v>
      </c>
      <c r="K4359" s="7" t="s">
        <v>3357</v>
      </c>
      <c r="L4359" s="9">
        <v>44999</v>
      </c>
      <c r="M4359" s="13">
        <v>0.42898148148148146</v>
      </c>
      <c r="N4359" s="14">
        <v>513003504098653</v>
      </c>
      <c r="O4359" s="7">
        <f>IF(LEN(TRIM($A4359))=0,0,LEN($A4359)-LEN(SUBSTITUTE($A4359," ",""))+1)</f>
        <v>6</v>
      </c>
      <c r="P4359">
        <f t="shared" si="97"/>
        <v>3411</v>
      </c>
    </row>
    <row r="4360" spans="1:16" ht="128" x14ac:dyDescent="0.2">
      <c r="A4360" s="8" t="s">
        <v>990</v>
      </c>
      <c r="C4360" s="7" t="s">
        <v>4</v>
      </c>
      <c r="K4360" s="7" t="s">
        <v>3357</v>
      </c>
      <c r="L4360" s="9">
        <v>44999</v>
      </c>
      <c r="M4360" s="13">
        <v>0.42898148148148146</v>
      </c>
      <c r="N4360" s="14">
        <v>513003504098653</v>
      </c>
      <c r="P4360" t="str">
        <f t="shared" si="97"/>
        <v/>
      </c>
    </row>
    <row r="4361" spans="1:16" ht="16" x14ac:dyDescent="0.2">
      <c r="A4361" s="8" t="s">
        <v>3015</v>
      </c>
      <c r="C4361" s="7" t="s">
        <v>2</v>
      </c>
      <c r="D4361" s="7" t="s">
        <v>3389</v>
      </c>
      <c r="E4361" s="7" t="str">
        <f>IF(OR(D4361="", D4361="___"),"", LEFT(D4361,FIND(" &gt;",D4361)-1))</f>
        <v>Success</v>
      </c>
      <c r="F4361" s="7" t="str">
        <f>IF(OR(E4361="Success",E4361="Qualified Success"),"Current",IF(E4361="Failure",IF(RIGHT(D4361,6)="Future","Future",IF(RIGHT(D4361,10)="Irrelevant","Irrelevant","Current")),""))</f>
        <v>Current</v>
      </c>
      <c r="G4361" s="7" t="str">
        <f>IF(OR(ISBLANK(D4361),D4361="Unclassifiable &gt;"),"",IF(ISNUMBER(SEARCH("Utterance",D4361)),"Utterance",IF(ISNUMBER(SEARCH("Response",D4361)),"Response",IF(ISNUMBER(SEARCH("Interaction",D4361)),"Interaction",IF(ISNUMBER(SEARCH("System",D4361)),"System","")))))</f>
        <v/>
      </c>
      <c r="H4361" s="7" t="str">
        <f>IF(G4361="Utterance", IF(ISNUMBER(SEARCH("Unrecognized",D4361)), "Unrecognized", IF(ISNUMBER(SEARCH("Mismatched",D4361)), "Mismatched", IF(ISNUMBER(SEARCH("False Positive",D4361)), "False Positive", "Irrelevant"))), "")</f>
        <v/>
      </c>
      <c r="J4361" s="7" t="s">
        <v>3742</v>
      </c>
      <c r="K4361" s="7" t="s">
        <v>3357</v>
      </c>
      <c r="L4361" s="9">
        <v>44999</v>
      </c>
      <c r="M4361" s="13">
        <v>0.42930555555555555</v>
      </c>
      <c r="N4361" s="14">
        <v>202000862819505</v>
      </c>
      <c r="O4361" s="7">
        <f>IF(LEN(TRIM($A4361))=0,0,LEN($A4361)-LEN(SUBSTITUTE($A4361," ",""))+1)</f>
        <v>4</v>
      </c>
      <c r="P4361">
        <f t="shared" si="97"/>
        <v>3411</v>
      </c>
    </row>
    <row r="4362" spans="1:16" ht="128" x14ac:dyDescent="0.2">
      <c r="A4362" s="8" t="s">
        <v>990</v>
      </c>
      <c r="C4362" s="7" t="s">
        <v>4</v>
      </c>
      <c r="K4362" s="7" t="s">
        <v>3357</v>
      </c>
      <c r="L4362" s="9">
        <v>44999</v>
      </c>
      <c r="M4362" s="13">
        <v>0.42930555555555555</v>
      </c>
      <c r="N4362" s="14">
        <v>202000862819505</v>
      </c>
      <c r="P4362" t="str">
        <f t="shared" si="97"/>
        <v/>
      </c>
    </row>
    <row r="4363" spans="1:16" ht="16" x14ac:dyDescent="0.2">
      <c r="A4363" s="8" t="s">
        <v>3333</v>
      </c>
      <c r="C4363" s="7" t="s">
        <v>2</v>
      </c>
      <c r="D4363" s="7" t="s">
        <v>3389</v>
      </c>
      <c r="E4363" s="7" t="str">
        <f>IF(OR(D4363="", D4363="___"),"", LEFT(D4363,FIND(" &gt;",D4363)-1))</f>
        <v>Success</v>
      </c>
      <c r="F4363" s="7" t="str">
        <f>IF(OR(E4363="Success",E4363="Qualified Success"),"Current",IF(E4363="Failure",IF(RIGHT(D4363,6)="Future","Future",IF(RIGHT(D4363,10)="Irrelevant","Irrelevant","Current")),""))</f>
        <v>Current</v>
      </c>
      <c r="G4363" s="7" t="str">
        <f>IF(OR(ISBLANK(D4363),D4363="Unclassifiable &gt;"),"",IF(ISNUMBER(SEARCH("Utterance",D4363)),"Utterance",IF(ISNUMBER(SEARCH("Response",D4363)),"Response",IF(ISNUMBER(SEARCH("Interaction",D4363)),"Interaction",IF(ISNUMBER(SEARCH("System",D4363)),"System","")))))</f>
        <v/>
      </c>
      <c r="H4363" s="7" t="str">
        <f>IF(G4363="Utterance", IF(ISNUMBER(SEARCH("Unrecognized",D4363)), "Unrecognized", IF(ISNUMBER(SEARCH("Mismatched",D4363)), "Mismatched", IF(ISNUMBER(SEARCH("False Positive",D4363)), "False Positive", "Irrelevant"))), "")</f>
        <v/>
      </c>
      <c r="J4363" s="7" t="s">
        <v>3428</v>
      </c>
      <c r="K4363" s="7" t="s">
        <v>3357</v>
      </c>
      <c r="L4363" s="9">
        <v>44999</v>
      </c>
      <c r="M4363" s="13">
        <v>0.43056712962962962</v>
      </c>
      <c r="N4363" s="14">
        <v>513003504098653</v>
      </c>
      <c r="O4363" s="7">
        <f>IF(LEN(TRIM($A4363))=0,0,LEN($A4363)-LEN(SUBSTITUTE($A4363," ",""))+1)</f>
        <v>4</v>
      </c>
      <c r="P4363">
        <f t="shared" si="97"/>
        <v>3411</v>
      </c>
    </row>
    <row r="4364" spans="1:16" ht="64" x14ac:dyDescent="0.2">
      <c r="A4364" s="8" t="s">
        <v>254</v>
      </c>
      <c r="C4364" s="7" t="s">
        <v>4</v>
      </c>
      <c r="K4364" s="7" t="s">
        <v>3357</v>
      </c>
      <c r="L4364" s="9">
        <v>44999</v>
      </c>
      <c r="M4364" s="13">
        <v>0.43056712962962962</v>
      </c>
      <c r="N4364" s="14">
        <v>513003504098653</v>
      </c>
      <c r="P4364" t="str">
        <f t="shared" si="97"/>
        <v/>
      </c>
    </row>
    <row r="4365" spans="1:16" ht="16" x14ac:dyDescent="0.2">
      <c r="A4365" s="8" t="s">
        <v>302</v>
      </c>
      <c r="B4365" s="7" t="s">
        <v>3487</v>
      </c>
      <c r="C4365" s="7" t="s">
        <v>2</v>
      </c>
      <c r="D4365" s="7" t="s">
        <v>3389</v>
      </c>
      <c r="E4365" s="7" t="str">
        <f>IF(OR(D4365="", D4365="___"),"", LEFT(D4365,FIND(" &gt;",D4365)-1))</f>
        <v>Success</v>
      </c>
      <c r="F4365" s="7" t="str">
        <f>IF(OR(E4365="Success",E4365="Qualified Success"),"Current",IF(E4365="Failure",IF(RIGHT(D4365,6)="Future","Future",IF(RIGHT(D4365,10)="Irrelevant","Irrelevant","Current")),""))</f>
        <v>Current</v>
      </c>
      <c r="G4365" s="7" t="str">
        <f>IF(OR(ISBLANK(D4365),D4365="Unclassifiable &gt;"),"",IF(ISNUMBER(SEARCH("Utterance",D4365)),"Utterance",IF(ISNUMBER(SEARCH("Response",D4365)),"Response",IF(ISNUMBER(SEARCH("Interaction",D4365)),"Interaction",IF(ISNUMBER(SEARCH("System",D4365)),"System","")))))</f>
        <v/>
      </c>
      <c r="H4365" s="7" t="str">
        <f>IF(G4365="Utterance", IF(ISNUMBER(SEARCH("Unrecognized",D4365)), "Unrecognized", IF(ISNUMBER(SEARCH("Mismatched",D4365)), "Mismatched", IF(ISNUMBER(SEARCH("False Positive",D4365)), "False Positive", "Irrelevant"))), "")</f>
        <v/>
      </c>
      <c r="J4365" s="7" t="s">
        <v>3428</v>
      </c>
      <c r="K4365" s="7" t="s">
        <v>3357</v>
      </c>
      <c r="L4365" s="9">
        <v>44999</v>
      </c>
      <c r="M4365" s="13">
        <v>0.43116898148148147</v>
      </c>
      <c r="N4365" s="14">
        <v>513002484345599</v>
      </c>
      <c r="O4365" s="7">
        <f>IF(LEN(TRIM($A4365))=0,0,LEN($A4365)-LEN(SUBSTITUTE($A4365," ",""))+1)</f>
        <v>3</v>
      </c>
      <c r="P4365">
        <f t="shared" si="97"/>
        <v>3411</v>
      </c>
    </row>
    <row r="4366" spans="1:16" ht="64" x14ac:dyDescent="0.2">
      <c r="A4366" s="8" t="s">
        <v>220</v>
      </c>
      <c r="C4366" s="7" t="s">
        <v>4</v>
      </c>
      <c r="K4366" s="7" t="s">
        <v>3357</v>
      </c>
      <c r="L4366" s="9">
        <v>44999</v>
      </c>
      <c r="M4366" s="13">
        <v>0.43116898148148147</v>
      </c>
      <c r="N4366" s="14">
        <v>513002484345599</v>
      </c>
      <c r="P4366" t="str">
        <f t="shared" si="97"/>
        <v/>
      </c>
    </row>
    <row r="4367" spans="1:16" ht="16" x14ac:dyDescent="0.2">
      <c r="A4367" s="8" t="s">
        <v>3130</v>
      </c>
      <c r="C4367" s="7" t="s">
        <v>2</v>
      </c>
      <c r="D4367" s="7" t="s">
        <v>3400</v>
      </c>
      <c r="E4367" s="7" t="str">
        <f>IF(OR(D4367="", D4367="___"),"", LEFT(D4367,FIND(" &gt;",D4367)-1))</f>
        <v>Failure</v>
      </c>
      <c r="F4367" s="7" t="str">
        <f>IF(OR(E4367="Success",E4367="Qualified Success"),"Current",IF(E4367="Failure",IF(RIGHT(D4367,6)="Future","Future",IF(RIGHT(D4367,10)="Irrelevant","Irrelevant","Current")),""))</f>
        <v>Current</v>
      </c>
      <c r="G4367" s="7" t="str">
        <f>IF(OR(ISBLANK(D4367),D4367="Unclassifiable &gt;"),"",IF(ISNUMBER(SEARCH("Utterance",D4367)),"Utterance",IF(ISNUMBER(SEARCH("Response",D4367)),"Response",IF(ISNUMBER(SEARCH("Interaction",D4367)),"Interaction",IF(ISNUMBER(SEARCH("System",D4367)),"System","")))))</f>
        <v>Interaction</v>
      </c>
      <c r="H4367" s="7" t="str">
        <f>IF(G4367="Utterance", IF(ISNUMBER(SEARCH("Unrecognized",D4367)), "Unrecognized", IF(ISNUMBER(SEARCH("Mismatched",D4367)), "Mismatched", IF(ISNUMBER(SEARCH("False Positive",D4367)), "False Positive", "Irrelevant"))), "")</f>
        <v/>
      </c>
      <c r="J4367" s="7" t="s">
        <v>3428</v>
      </c>
      <c r="K4367" s="7" t="s">
        <v>3357</v>
      </c>
      <c r="L4367" s="9">
        <v>44999</v>
      </c>
      <c r="M4367" s="13">
        <v>0.43140046296296292</v>
      </c>
      <c r="N4367" s="14">
        <v>513002484345599</v>
      </c>
      <c r="O4367" s="7">
        <f>IF(LEN(TRIM($A4367))=0,0,LEN($A4367)-LEN(SUBSTITUTE($A4367," ",""))+1)</f>
        <v>11</v>
      </c>
      <c r="P4367">
        <f t="shared" si="97"/>
        <v>412</v>
      </c>
    </row>
    <row r="4368" spans="1:16" ht="144" x14ac:dyDescent="0.2">
      <c r="A4368" s="8" t="s">
        <v>3131</v>
      </c>
      <c r="C4368" s="7" t="s">
        <v>4</v>
      </c>
      <c r="K4368" s="7" t="s">
        <v>3357</v>
      </c>
      <c r="L4368" s="9">
        <v>44999</v>
      </c>
      <c r="M4368" s="13">
        <v>0.4314236111111111</v>
      </c>
      <c r="N4368" s="14">
        <v>513002484345599</v>
      </c>
      <c r="P4368" t="str">
        <f t="shared" si="97"/>
        <v/>
      </c>
    </row>
    <row r="4369" spans="1:16" ht="16" x14ac:dyDescent="0.2">
      <c r="A4369" s="8" t="s">
        <v>3129</v>
      </c>
      <c r="C4369" s="7" t="s">
        <v>2</v>
      </c>
      <c r="D4369" s="7" t="s">
        <v>3400</v>
      </c>
      <c r="E4369" s="7" t="str">
        <f>IF(OR(D4369="", D4369="___"),"", LEFT(D4369,FIND(" &gt;",D4369)-1))</f>
        <v>Failure</v>
      </c>
      <c r="F4369" s="7" t="str">
        <f>IF(OR(E4369="Success",E4369="Qualified Success"),"Current",IF(E4369="Failure",IF(RIGHT(D4369,6)="Future","Future",IF(RIGHT(D4369,10)="Irrelevant","Irrelevant","Current")),""))</f>
        <v>Current</v>
      </c>
      <c r="G4369" s="7" t="str">
        <f>IF(OR(ISBLANK(D4369),D4369="Unclassifiable &gt;"),"",IF(ISNUMBER(SEARCH("Utterance",D4369)),"Utterance",IF(ISNUMBER(SEARCH("Response",D4369)),"Response",IF(ISNUMBER(SEARCH("Interaction",D4369)),"Interaction",IF(ISNUMBER(SEARCH("System",D4369)),"System","")))))</f>
        <v>Interaction</v>
      </c>
      <c r="H4369" s="7" t="str">
        <f>IF(G4369="Utterance", IF(ISNUMBER(SEARCH("Unrecognized",D4369)), "Unrecognized", IF(ISNUMBER(SEARCH("Mismatched",D4369)), "Mismatched", IF(ISNUMBER(SEARCH("False Positive",D4369)), "False Positive", "Irrelevant"))), "")</f>
        <v/>
      </c>
      <c r="J4369" s="7" t="s">
        <v>3428</v>
      </c>
      <c r="K4369" s="7" t="s">
        <v>3357</v>
      </c>
      <c r="L4369" s="9">
        <v>44999</v>
      </c>
      <c r="M4369" s="13">
        <v>0.43217592592592591</v>
      </c>
      <c r="N4369" s="14">
        <v>513002484345599</v>
      </c>
      <c r="O4369" s="7">
        <f>IF(LEN(TRIM($A4369))=0,0,LEN($A4369)-LEN(SUBSTITUTE($A4369," ",""))+1)</f>
        <v>6</v>
      </c>
      <c r="P4369">
        <f t="shared" si="97"/>
        <v>412</v>
      </c>
    </row>
    <row r="4370" spans="1:16" ht="96" x14ac:dyDescent="0.2">
      <c r="A4370" s="8" t="s">
        <v>1054</v>
      </c>
      <c r="C4370" s="7" t="s">
        <v>4</v>
      </c>
      <c r="K4370" s="7" t="s">
        <v>3357</v>
      </c>
      <c r="L4370" s="9">
        <v>44999</v>
      </c>
      <c r="M4370" s="13">
        <v>0.43217592592592591</v>
      </c>
      <c r="N4370" s="14">
        <v>513002484345599</v>
      </c>
      <c r="P4370" t="str">
        <f t="shared" si="97"/>
        <v/>
      </c>
    </row>
    <row r="4371" spans="1:16" ht="16" x14ac:dyDescent="0.2">
      <c r="A4371" s="8" t="s">
        <v>1270</v>
      </c>
      <c r="C4371" s="7" t="s">
        <v>2</v>
      </c>
      <c r="D4371" s="7" t="s">
        <v>3389</v>
      </c>
      <c r="E4371" s="7" t="str">
        <f>IF(OR(D4371="", D4371="___"),"", LEFT(D4371,FIND(" &gt;",D4371)-1))</f>
        <v>Success</v>
      </c>
      <c r="F4371" s="7" t="str">
        <f>IF(OR(E4371="Success",E4371="Qualified Success"),"Current",IF(E4371="Failure",IF(RIGHT(D4371,6)="Future","Future",IF(RIGHT(D4371,10)="Irrelevant","Irrelevant","Current")),""))</f>
        <v>Current</v>
      </c>
      <c r="G4371" s="7" t="str">
        <f>IF(OR(ISBLANK(D4371),D4371="Unclassifiable &gt;"),"",IF(ISNUMBER(SEARCH("Utterance",D4371)),"Utterance",IF(ISNUMBER(SEARCH("Response",D4371)),"Response",IF(ISNUMBER(SEARCH("Interaction",D4371)),"Interaction",IF(ISNUMBER(SEARCH("System",D4371)),"System","")))))</f>
        <v/>
      </c>
      <c r="H4371" s="7" t="str">
        <f>IF(G4371="Utterance", IF(ISNUMBER(SEARCH("Unrecognized",D4371)), "Unrecognized", IF(ISNUMBER(SEARCH("Mismatched",D4371)), "Mismatched", IF(ISNUMBER(SEARCH("False Positive",D4371)), "False Positive", "Irrelevant"))), "")</f>
        <v/>
      </c>
      <c r="J4371" s="7" t="s">
        <v>3741</v>
      </c>
      <c r="K4371" s="7" t="s">
        <v>3357</v>
      </c>
      <c r="L4371" s="9">
        <v>44999</v>
      </c>
      <c r="M4371" s="13">
        <v>0.43314814814814812</v>
      </c>
      <c r="N4371" s="14">
        <v>202000276083816</v>
      </c>
      <c r="O4371" s="7">
        <f>IF(LEN(TRIM($A4371))=0,0,LEN($A4371)-LEN(SUBSTITUTE($A4371," ",""))+1)</f>
        <v>3</v>
      </c>
      <c r="P4371">
        <f t="shared" si="97"/>
        <v>3411</v>
      </c>
    </row>
    <row r="4372" spans="1:16" ht="144" x14ac:dyDescent="0.2">
      <c r="A4372" s="8" t="s">
        <v>250</v>
      </c>
      <c r="C4372" s="7" t="s">
        <v>4</v>
      </c>
      <c r="K4372" s="7" t="s">
        <v>3357</v>
      </c>
      <c r="L4372" s="9">
        <v>44999</v>
      </c>
      <c r="M4372" s="13">
        <v>0.43315972222222227</v>
      </c>
      <c r="N4372" s="14">
        <v>202000276083816</v>
      </c>
      <c r="P4372" t="str">
        <f t="shared" si="97"/>
        <v/>
      </c>
    </row>
    <row r="4373" spans="1:16" ht="16" x14ac:dyDescent="0.2">
      <c r="A4373" s="8" t="s">
        <v>269</v>
      </c>
      <c r="B4373" s="7" t="s">
        <v>3487</v>
      </c>
      <c r="C4373" s="7" t="s">
        <v>2</v>
      </c>
      <c r="D4373" s="7" t="s">
        <v>3389</v>
      </c>
      <c r="E4373" s="7" t="str">
        <f>IF(OR(D4373="", D4373="___"),"", LEFT(D4373,FIND(" &gt;",D4373)-1))</f>
        <v>Success</v>
      </c>
      <c r="F4373" s="7" t="str">
        <f>IF(OR(E4373="Success",E4373="Qualified Success"),"Current",IF(E4373="Failure",IF(RIGHT(D4373,6)="Future","Future",IF(RIGHT(D4373,10)="Irrelevant","Irrelevant","Current")),""))</f>
        <v>Current</v>
      </c>
      <c r="G4373" s="7" t="str">
        <f>IF(OR(ISBLANK(D4373),D4373="Unclassifiable &gt;"),"",IF(ISNUMBER(SEARCH("Utterance",D4373)),"Utterance",IF(ISNUMBER(SEARCH("Response",D4373)),"Response",IF(ISNUMBER(SEARCH("Interaction",D4373)),"Interaction",IF(ISNUMBER(SEARCH("System",D4373)),"System","")))))</f>
        <v/>
      </c>
      <c r="H4373" s="7" t="str">
        <f>IF(G4373="Utterance", IF(ISNUMBER(SEARCH("Unrecognized",D4373)), "Unrecognized", IF(ISNUMBER(SEARCH("Mismatched",D4373)), "Mismatched", IF(ISNUMBER(SEARCH("False Positive",D4373)), "False Positive", "Irrelevant"))), "")</f>
        <v/>
      </c>
      <c r="J4373" s="7" t="s">
        <v>3428</v>
      </c>
      <c r="K4373" s="7" t="s">
        <v>3357</v>
      </c>
      <c r="L4373" s="9">
        <v>44999</v>
      </c>
      <c r="M4373" s="13">
        <v>0.43399305555555556</v>
      </c>
      <c r="N4373" s="14">
        <v>204440003503102</v>
      </c>
      <c r="O4373" s="7">
        <f>IF(LEN(TRIM($A4373))=0,0,LEN($A4373)-LEN(SUBSTITUTE($A4373," ",""))+1)</f>
        <v>3</v>
      </c>
      <c r="P4373">
        <f t="shared" si="97"/>
        <v>3411</v>
      </c>
    </row>
    <row r="4374" spans="1:16" ht="64" x14ac:dyDescent="0.2">
      <c r="A4374" s="8" t="s">
        <v>270</v>
      </c>
      <c r="C4374" s="7" t="s">
        <v>4</v>
      </c>
      <c r="K4374" s="7" t="s">
        <v>3357</v>
      </c>
      <c r="L4374" s="9">
        <v>44999</v>
      </c>
      <c r="M4374" s="13">
        <v>0.43399305555555556</v>
      </c>
      <c r="N4374" s="14">
        <v>204440003503102</v>
      </c>
      <c r="P4374" t="str">
        <f t="shared" si="97"/>
        <v/>
      </c>
    </row>
    <row r="4375" spans="1:16" ht="16" x14ac:dyDescent="0.2">
      <c r="A4375" s="8" t="s">
        <v>2814</v>
      </c>
      <c r="C4375" s="7" t="s">
        <v>2</v>
      </c>
      <c r="D4375" s="7" t="s">
        <v>3400</v>
      </c>
      <c r="E4375" s="7" t="str">
        <f>IF(OR(D4375="", D4375="___"),"", LEFT(D4375,FIND(" &gt;",D4375)-1))</f>
        <v>Failure</v>
      </c>
      <c r="F4375" s="7" t="str">
        <f>IF(OR(E4375="Success",E4375="Qualified Success"),"Current",IF(E4375="Failure",IF(RIGHT(D4375,6)="Future","Future",IF(RIGHT(D4375,10)="Irrelevant","Irrelevant","Current")),""))</f>
        <v>Current</v>
      </c>
      <c r="G4375" s="7" t="str">
        <f>IF(OR(ISBLANK(D4375),D4375="Unclassifiable &gt;"),"",IF(ISNUMBER(SEARCH("Utterance",D4375)),"Utterance",IF(ISNUMBER(SEARCH("Response",D4375)),"Response",IF(ISNUMBER(SEARCH("Interaction",D4375)),"Interaction",IF(ISNUMBER(SEARCH("System",D4375)),"System","")))))</f>
        <v>Interaction</v>
      </c>
      <c r="H4375" s="7" t="str">
        <f>IF(G4375="Utterance", IF(ISNUMBER(SEARCH("Unrecognized",D4375)), "Unrecognized", IF(ISNUMBER(SEARCH("Mismatched",D4375)), "Mismatched", IF(ISNUMBER(SEARCH("False Positive",D4375)), "False Positive", "Irrelevant"))), "")</f>
        <v/>
      </c>
      <c r="J4375" s="7" t="s">
        <v>3748</v>
      </c>
      <c r="K4375" s="7" t="s">
        <v>3357</v>
      </c>
      <c r="L4375" s="9">
        <v>44999</v>
      </c>
      <c r="M4375" s="13">
        <v>0.43574074074074076</v>
      </c>
      <c r="N4375" s="14">
        <v>202000218383091</v>
      </c>
      <c r="O4375" s="7">
        <f>IF(LEN(TRIM($A4375))=0,0,LEN($A4375)-LEN(SUBSTITUTE($A4375," ",""))+1)</f>
        <v>15</v>
      </c>
      <c r="P4375">
        <f t="shared" si="97"/>
        <v>412</v>
      </c>
    </row>
    <row r="4376" spans="1:16" ht="64" x14ac:dyDescent="0.2">
      <c r="A4376" s="8" t="s">
        <v>1317</v>
      </c>
      <c r="C4376" s="7" t="s">
        <v>4</v>
      </c>
      <c r="K4376" s="7" t="s">
        <v>3357</v>
      </c>
      <c r="L4376" s="9">
        <v>44999</v>
      </c>
      <c r="M4376" s="13">
        <v>0.43574074074074076</v>
      </c>
      <c r="N4376" s="14">
        <v>202000218383091</v>
      </c>
      <c r="P4376" t="str">
        <f t="shared" si="97"/>
        <v/>
      </c>
    </row>
    <row r="4377" spans="1:16" ht="16" x14ac:dyDescent="0.2">
      <c r="A4377" s="8" t="s">
        <v>2813</v>
      </c>
      <c r="C4377" s="7" t="s">
        <v>2</v>
      </c>
      <c r="D4377" s="7" t="s">
        <v>3389</v>
      </c>
      <c r="E4377" s="7" t="str">
        <f>IF(OR(D4377="", D4377="___"),"", LEFT(D4377,FIND(" &gt;",D4377)-1))</f>
        <v>Success</v>
      </c>
      <c r="F4377" s="7" t="str">
        <f>IF(OR(E4377="Success",E4377="Qualified Success"),"Current",IF(E4377="Failure",IF(RIGHT(D4377,6)="Future","Future",IF(RIGHT(D4377,10)="Irrelevant","Irrelevant","Current")),""))</f>
        <v>Current</v>
      </c>
      <c r="G4377" s="7" t="str">
        <f>IF(OR(ISBLANK(D4377),D4377="Unclassifiable &gt;"),"",IF(ISNUMBER(SEARCH("Utterance",D4377)),"Utterance",IF(ISNUMBER(SEARCH("Response",D4377)),"Response",IF(ISNUMBER(SEARCH("Interaction",D4377)),"Interaction",IF(ISNUMBER(SEARCH("System",D4377)),"System","")))))</f>
        <v/>
      </c>
      <c r="H4377" s="7" t="str">
        <f>IF(G4377="Utterance", IF(ISNUMBER(SEARCH("Unrecognized",D4377)), "Unrecognized", IF(ISNUMBER(SEARCH("Mismatched",D4377)), "Mismatched", IF(ISNUMBER(SEARCH("False Positive",D4377)), "False Positive", "Irrelevant"))), "")</f>
        <v/>
      </c>
      <c r="J4377" s="7" t="s">
        <v>3742</v>
      </c>
      <c r="K4377" s="7" t="s">
        <v>3357</v>
      </c>
      <c r="L4377" s="9">
        <v>44999</v>
      </c>
      <c r="M4377" s="13">
        <v>0.43599537037037034</v>
      </c>
      <c r="N4377" s="14">
        <v>202000218383091</v>
      </c>
      <c r="O4377" s="7">
        <f>IF(LEN(TRIM($A4377))=0,0,LEN($A4377)-LEN(SUBSTITUTE($A4377," ",""))+1)</f>
        <v>3</v>
      </c>
      <c r="P4377">
        <f t="shared" si="97"/>
        <v>3411</v>
      </c>
    </row>
    <row r="4378" spans="1:16" ht="96" x14ac:dyDescent="0.2">
      <c r="A4378" s="8" t="s">
        <v>461</v>
      </c>
      <c r="C4378" s="7" t="s">
        <v>4</v>
      </c>
      <c r="K4378" s="7" t="s">
        <v>3357</v>
      </c>
      <c r="L4378" s="9">
        <v>44999</v>
      </c>
      <c r="M4378" s="13">
        <v>0.43599537037037034</v>
      </c>
      <c r="N4378" s="14">
        <v>202000218383091</v>
      </c>
      <c r="P4378" t="str">
        <f t="shared" si="97"/>
        <v/>
      </c>
    </row>
    <row r="4379" spans="1:16" ht="16" x14ac:dyDescent="0.2">
      <c r="A4379" s="8" t="s">
        <v>302</v>
      </c>
      <c r="B4379" s="7" t="s">
        <v>3487</v>
      </c>
      <c r="C4379" s="7" t="s">
        <v>2</v>
      </c>
      <c r="D4379" s="7" t="s">
        <v>3389</v>
      </c>
      <c r="E4379" s="7" t="str">
        <f>IF(OR(D4379="", D4379="___"),"", LEFT(D4379,FIND(" &gt;",D4379)-1))</f>
        <v>Success</v>
      </c>
      <c r="F4379" s="7" t="str">
        <f>IF(OR(E4379="Success",E4379="Qualified Success"),"Current",IF(E4379="Failure",IF(RIGHT(D4379,6)="Future","Future",IF(RIGHT(D4379,10)="Irrelevant","Irrelevant","Current")),""))</f>
        <v>Current</v>
      </c>
      <c r="G4379" s="7" t="str">
        <f>IF(OR(ISBLANK(D4379),D4379="Unclassifiable &gt;"),"",IF(ISNUMBER(SEARCH("Utterance",D4379)),"Utterance",IF(ISNUMBER(SEARCH("Response",D4379)),"Response",IF(ISNUMBER(SEARCH("Interaction",D4379)),"Interaction",IF(ISNUMBER(SEARCH("System",D4379)),"System","")))))</f>
        <v/>
      </c>
      <c r="H4379" s="7" t="str">
        <f>IF(G4379="Utterance", IF(ISNUMBER(SEARCH("Unrecognized",D4379)), "Unrecognized", IF(ISNUMBER(SEARCH("Mismatched",D4379)), "Mismatched", IF(ISNUMBER(SEARCH("False Positive",D4379)), "False Positive", "Irrelevant"))), "")</f>
        <v/>
      </c>
      <c r="J4379" s="7" t="s">
        <v>3428</v>
      </c>
      <c r="K4379" s="7" t="s">
        <v>3357</v>
      </c>
      <c r="L4379" s="9">
        <v>44999</v>
      </c>
      <c r="M4379" s="13">
        <v>0.44615740740740745</v>
      </c>
      <c r="N4379" s="14">
        <v>204440003503102</v>
      </c>
      <c r="O4379" s="7">
        <f>IF(LEN(TRIM($A4379))=0,0,LEN($A4379)-LEN(SUBSTITUTE($A4379," ",""))+1)</f>
        <v>3</v>
      </c>
      <c r="P4379">
        <f t="shared" si="97"/>
        <v>3411</v>
      </c>
    </row>
    <row r="4380" spans="1:16" ht="64" x14ac:dyDescent="0.2">
      <c r="A4380" s="8" t="s">
        <v>220</v>
      </c>
      <c r="C4380" s="7" t="s">
        <v>4</v>
      </c>
      <c r="K4380" s="7" t="s">
        <v>3357</v>
      </c>
      <c r="L4380" s="9">
        <v>44999</v>
      </c>
      <c r="M4380" s="13">
        <v>0.44615740740740745</v>
      </c>
      <c r="N4380" s="14">
        <v>204440003503102</v>
      </c>
      <c r="P4380" t="str">
        <f t="shared" si="97"/>
        <v/>
      </c>
    </row>
    <row r="4381" spans="1:16" ht="16" x14ac:dyDescent="0.2">
      <c r="A4381" s="8" t="s">
        <v>2351</v>
      </c>
      <c r="C4381" s="7" t="s">
        <v>2</v>
      </c>
      <c r="D4381" s="7" t="s">
        <v>3400</v>
      </c>
      <c r="E4381" s="7" t="str">
        <f>IF(OR(D4381="", D4381="___"),"", LEFT(D4381,FIND(" &gt;",D4381)-1))</f>
        <v>Failure</v>
      </c>
      <c r="F4381" s="7" t="str">
        <f>IF(OR(E4381="Success",E4381="Qualified Success"),"Current",IF(E4381="Failure",IF(RIGHT(D4381,6)="Future","Future",IF(RIGHT(D4381,10)="Irrelevant","Irrelevant","Current")),""))</f>
        <v>Current</v>
      </c>
      <c r="G4381" s="7" t="str">
        <f>IF(OR(ISBLANK(D4381),D4381="Unclassifiable &gt;"),"",IF(ISNUMBER(SEARCH("Utterance",D4381)),"Utterance",IF(ISNUMBER(SEARCH("Response",D4381)),"Response",IF(ISNUMBER(SEARCH("Interaction",D4381)),"Interaction",IF(ISNUMBER(SEARCH("System",D4381)),"System","")))))</f>
        <v>Interaction</v>
      </c>
      <c r="H4381" s="7" t="str">
        <f>IF(G4381="Utterance", IF(ISNUMBER(SEARCH("Unrecognized",D4381)), "Unrecognized", IF(ISNUMBER(SEARCH("Mismatched",D4381)), "Mismatched", IF(ISNUMBER(SEARCH("False Positive",D4381)), "False Positive", "Irrelevant"))), "")</f>
        <v/>
      </c>
      <c r="J4381" s="7" t="s">
        <v>3742</v>
      </c>
      <c r="K4381" s="7" t="s">
        <v>3357</v>
      </c>
      <c r="L4381" s="9">
        <v>44999</v>
      </c>
      <c r="M4381" s="13">
        <v>0.44710648148148152</v>
      </c>
      <c r="N4381" s="14">
        <v>204440003503102</v>
      </c>
      <c r="O4381" s="7">
        <f>IF(LEN(TRIM($A4381))=0,0,LEN($A4381)-LEN(SUBSTITUTE($A4381," ",""))+1)</f>
        <v>3</v>
      </c>
      <c r="P4381">
        <f t="shared" si="97"/>
        <v>412</v>
      </c>
    </row>
    <row r="4382" spans="1:16" ht="144" x14ac:dyDescent="0.2">
      <c r="A4382" s="8" t="s">
        <v>247</v>
      </c>
      <c r="C4382" s="7" t="s">
        <v>4</v>
      </c>
      <c r="K4382" s="7" t="s">
        <v>3357</v>
      </c>
      <c r="L4382" s="9">
        <v>44999</v>
      </c>
      <c r="M4382" s="13">
        <v>0.44711805555555556</v>
      </c>
      <c r="N4382" s="14">
        <v>204440003503102</v>
      </c>
      <c r="P4382" t="str">
        <f t="shared" si="97"/>
        <v/>
      </c>
    </row>
    <row r="4383" spans="1:16" ht="16" x14ac:dyDescent="0.2">
      <c r="A4383" s="8" t="s">
        <v>3128</v>
      </c>
      <c r="C4383" s="7" t="s">
        <v>2</v>
      </c>
      <c r="D4383" s="7" t="s">
        <v>3411</v>
      </c>
      <c r="E4383" s="7" t="str">
        <f>IF(OR(D4383="", D4383="___"),"", LEFT(D4383,FIND(" &gt;",D4383)-1))</f>
        <v>Qualified Success</v>
      </c>
      <c r="F4383" s="7" t="str">
        <f>IF(OR(E4383="Success",E4383="Qualified Success"),"Current",IF(E4383="Failure",IF(RIGHT(D4383,6)="Future","Future",IF(RIGHT(D4383,10)="Irrelevant","Irrelevant","Current")),""))</f>
        <v>Current</v>
      </c>
      <c r="G4383" s="7" t="str">
        <f>IF(OR(ISBLANK(D4383),D4383="Unclassifiable &gt;"),"",IF(ISNUMBER(SEARCH("Utterance",D4383)),"Utterance",IF(ISNUMBER(SEARCH("Response",D4383)),"Response",IF(ISNUMBER(SEARCH("Interaction",D4383)),"Interaction",IF(ISNUMBER(SEARCH("System",D4383)),"System","")))))</f>
        <v>Response</v>
      </c>
      <c r="H4383" s="7" t="str">
        <f>IF(G4383="Utterance", IF(ISNUMBER(SEARCH("Unrecognized",D4383)), "Unrecognized", IF(ISNUMBER(SEARCH("Mismatched",D4383)), "Mismatched", IF(ISNUMBER(SEARCH("False Positive",D4383)), "False Positive", "Irrelevant"))), "")</f>
        <v/>
      </c>
      <c r="J4383" s="7" t="s">
        <v>213</v>
      </c>
      <c r="K4383" s="7" t="s">
        <v>3357</v>
      </c>
      <c r="L4383" s="9">
        <v>44999</v>
      </c>
      <c r="M4383" s="13">
        <v>0.44878472222222227</v>
      </c>
      <c r="N4383" s="14">
        <v>513002484345599</v>
      </c>
      <c r="O4383" s="7">
        <f>IF(LEN(TRIM($A4383))=0,0,LEN($A4383)-LEN(SUBSTITUTE($A4383," ",""))+1)</f>
        <v>2</v>
      </c>
      <c r="P4383">
        <f t="shared" si="97"/>
        <v>201</v>
      </c>
    </row>
    <row r="4384" spans="1:16" ht="288" x14ac:dyDescent="0.2">
      <c r="A4384" s="8" t="s">
        <v>1901</v>
      </c>
      <c r="C4384" s="7" t="s">
        <v>4</v>
      </c>
      <c r="K4384" s="7" t="s">
        <v>3357</v>
      </c>
      <c r="L4384" s="9">
        <v>44999</v>
      </c>
      <c r="M4384" s="13">
        <v>0.44878472222222227</v>
      </c>
      <c r="N4384" s="14">
        <v>513002484345599</v>
      </c>
      <c r="P4384" t="str">
        <f t="shared" si="97"/>
        <v/>
      </c>
    </row>
    <row r="4385" spans="1:16" ht="16" x14ac:dyDescent="0.2">
      <c r="A4385" s="8" t="s">
        <v>249</v>
      </c>
      <c r="C4385" s="7" t="s">
        <v>2</v>
      </c>
      <c r="D4385" s="7" t="s">
        <v>3389</v>
      </c>
      <c r="E4385" s="7" t="str">
        <f>IF(OR(D4385="", D4385="___"),"", LEFT(D4385,FIND(" &gt;",D4385)-1))</f>
        <v>Success</v>
      </c>
      <c r="F4385" s="7" t="str">
        <f>IF(OR(E4385="Success",E4385="Qualified Success"),"Current",IF(E4385="Failure",IF(RIGHT(D4385,6)="Future","Future",IF(RIGHT(D4385,10)="Irrelevant","Irrelevant","Current")),""))</f>
        <v>Current</v>
      </c>
      <c r="G4385" s="7" t="str">
        <f>IF(OR(ISBLANK(D4385),D4385="Unclassifiable &gt;"),"",IF(ISNUMBER(SEARCH("Utterance",D4385)),"Utterance",IF(ISNUMBER(SEARCH("Response",D4385)),"Response",IF(ISNUMBER(SEARCH("Interaction",D4385)),"Interaction",IF(ISNUMBER(SEARCH("System",D4385)),"System","")))))</f>
        <v/>
      </c>
      <c r="H4385" s="7" t="str">
        <f>IF(G4385="Utterance", IF(ISNUMBER(SEARCH("Unrecognized",D4385)), "Unrecognized", IF(ISNUMBER(SEARCH("Mismatched",D4385)), "Mismatched", IF(ISNUMBER(SEARCH("False Positive",D4385)), "False Positive", "Irrelevant"))), "")</f>
        <v/>
      </c>
      <c r="J4385" s="7" t="s">
        <v>3741</v>
      </c>
      <c r="K4385" s="7" t="s">
        <v>3357</v>
      </c>
      <c r="L4385" s="9">
        <v>44999</v>
      </c>
      <c r="M4385" s="13">
        <v>0.44929398148148153</v>
      </c>
      <c r="N4385" s="14">
        <v>513002462359279</v>
      </c>
      <c r="O4385" s="7">
        <f>IF(LEN(TRIM($A4385))=0,0,LEN($A4385)-LEN(SUBSTITUTE($A4385," ",""))+1)</f>
        <v>2</v>
      </c>
      <c r="P4385">
        <f t="shared" si="97"/>
        <v>3411</v>
      </c>
    </row>
    <row r="4386" spans="1:16" ht="144" x14ac:dyDescent="0.2">
      <c r="A4386" s="8" t="s">
        <v>250</v>
      </c>
      <c r="C4386" s="7" t="s">
        <v>4</v>
      </c>
      <c r="K4386" s="7" t="s">
        <v>3357</v>
      </c>
      <c r="L4386" s="9">
        <v>44999</v>
      </c>
      <c r="M4386" s="13">
        <v>0.44954861111111111</v>
      </c>
      <c r="N4386" s="14">
        <v>513002462359279</v>
      </c>
      <c r="P4386" t="str">
        <f t="shared" si="97"/>
        <v/>
      </c>
    </row>
    <row r="4387" spans="1:16" ht="16" x14ac:dyDescent="0.2">
      <c r="A4387" s="8" t="s">
        <v>249</v>
      </c>
      <c r="C4387" s="7" t="s">
        <v>2</v>
      </c>
      <c r="D4387" s="7" t="s">
        <v>3389</v>
      </c>
      <c r="E4387" s="7" t="str">
        <f>IF(OR(D4387="", D4387="___"),"", LEFT(D4387,FIND(" &gt;",D4387)-1))</f>
        <v>Success</v>
      </c>
      <c r="F4387" s="7" t="str">
        <f>IF(OR(E4387="Success",E4387="Qualified Success"),"Current",IF(E4387="Failure",IF(RIGHT(D4387,6)="Future","Future",IF(RIGHT(D4387,10)="Irrelevant","Irrelevant","Current")),""))</f>
        <v>Current</v>
      </c>
      <c r="G4387" s="7" t="str">
        <f>IF(OR(ISBLANK(D4387),D4387="Unclassifiable &gt;"),"",IF(ISNUMBER(SEARCH("Utterance",D4387)),"Utterance",IF(ISNUMBER(SEARCH("Response",D4387)),"Response",IF(ISNUMBER(SEARCH("Interaction",D4387)),"Interaction",IF(ISNUMBER(SEARCH("System",D4387)),"System","")))))</f>
        <v/>
      </c>
      <c r="H4387" s="7" t="str">
        <f>IF(G4387="Utterance", IF(ISNUMBER(SEARCH("Unrecognized",D4387)), "Unrecognized", IF(ISNUMBER(SEARCH("Mismatched",D4387)), "Mismatched", IF(ISNUMBER(SEARCH("False Positive",D4387)), "False Positive", "Irrelevant"))), "")</f>
        <v/>
      </c>
      <c r="J4387" s="7" t="s">
        <v>3741</v>
      </c>
      <c r="K4387" s="7" t="s">
        <v>3357</v>
      </c>
      <c r="L4387" s="9">
        <v>44999</v>
      </c>
      <c r="M4387" s="13">
        <v>0.45094907407407409</v>
      </c>
      <c r="N4387" s="14">
        <v>204440003488491</v>
      </c>
      <c r="O4387" s="7">
        <f>IF(LEN(TRIM($A4387))=0,0,LEN($A4387)-LEN(SUBSTITUTE($A4387," ",""))+1)</f>
        <v>2</v>
      </c>
      <c r="P4387">
        <f t="shared" si="97"/>
        <v>3411</v>
      </c>
    </row>
    <row r="4388" spans="1:16" ht="144" x14ac:dyDescent="0.2">
      <c r="A4388" s="8" t="s">
        <v>250</v>
      </c>
      <c r="C4388" s="7" t="s">
        <v>4</v>
      </c>
      <c r="K4388" s="7" t="s">
        <v>3357</v>
      </c>
      <c r="L4388" s="9">
        <v>44999</v>
      </c>
      <c r="M4388" s="13">
        <v>0.45094907407407409</v>
      </c>
      <c r="N4388" s="14">
        <v>204440003488491</v>
      </c>
      <c r="P4388" t="str">
        <f t="shared" si="97"/>
        <v/>
      </c>
    </row>
    <row r="4389" spans="1:16" ht="16" x14ac:dyDescent="0.2">
      <c r="A4389" s="8" t="s">
        <v>402</v>
      </c>
      <c r="C4389" s="7" t="s">
        <v>2</v>
      </c>
      <c r="D4389" s="7" t="s">
        <v>3389</v>
      </c>
      <c r="E4389" s="7" t="str">
        <f>IF(OR(D4389="", D4389="___"),"", LEFT(D4389,FIND(" &gt;",D4389)-1))</f>
        <v>Success</v>
      </c>
      <c r="F4389" s="7" t="str">
        <f>IF(OR(E4389="Success",E4389="Qualified Success"),"Current",IF(E4389="Failure",IF(RIGHT(D4389,6)="Future","Future",IF(RIGHT(D4389,10)="Irrelevant","Irrelevant","Current")),""))</f>
        <v>Current</v>
      </c>
      <c r="G4389" s="7" t="str">
        <f>IF(OR(ISBLANK(D4389),D4389="Unclassifiable &gt;"),"",IF(ISNUMBER(SEARCH("Utterance",D4389)),"Utterance",IF(ISNUMBER(SEARCH("Response",D4389)),"Response",IF(ISNUMBER(SEARCH("Interaction",D4389)),"Interaction",IF(ISNUMBER(SEARCH("System",D4389)),"System","")))))</f>
        <v/>
      </c>
      <c r="H4389" s="7" t="str">
        <f>IF(G4389="Utterance", IF(ISNUMBER(SEARCH("Unrecognized",D4389)), "Unrecognized", IF(ISNUMBER(SEARCH("Mismatched",D4389)), "Mismatched", IF(ISNUMBER(SEARCH("False Positive",D4389)), "False Positive", "Irrelevant"))), "")</f>
        <v/>
      </c>
      <c r="J4389" s="7" t="s">
        <v>3741</v>
      </c>
      <c r="K4389" s="7" t="s">
        <v>3357</v>
      </c>
      <c r="L4389" s="9">
        <v>44999</v>
      </c>
      <c r="M4389" s="13">
        <v>0.4513888888888889</v>
      </c>
      <c r="N4389" s="14">
        <v>204440003488491</v>
      </c>
      <c r="O4389" s="7">
        <f>IF(LEN(TRIM($A4389))=0,0,LEN($A4389)-LEN(SUBSTITUTE($A4389," ",""))+1)</f>
        <v>6</v>
      </c>
      <c r="P4389">
        <f t="shared" si="97"/>
        <v>3411</v>
      </c>
    </row>
    <row r="4390" spans="1:16" ht="144" x14ac:dyDescent="0.2">
      <c r="A4390" s="8" t="s">
        <v>250</v>
      </c>
      <c r="C4390" s="7" t="s">
        <v>4</v>
      </c>
      <c r="K4390" s="7" t="s">
        <v>3357</v>
      </c>
      <c r="L4390" s="9">
        <v>44999</v>
      </c>
      <c r="M4390" s="13">
        <v>0.4513888888888889</v>
      </c>
      <c r="N4390" s="14">
        <v>204440003488491</v>
      </c>
      <c r="P4390" t="str">
        <f t="shared" si="97"/>
        <v/>
      </c>
    </row>
    <row r="4391" spans="1:16" ht="16" x14ac:dyDescent="0.2">
      <c r="A4391" s="8" t="s">
        <v>158</v>
      </c>
      <c r="C4391" s="7" t="s">
        <v>2</v>
      </c>
      <c r="D4391" s="7" t="s">
        <v>3389</v>
      </c>
      <c r="E4391" s="7" t="str">
        <f>IF(OR(D4391="", D4391="___"),"", LEFT(D4391,FIND(" &gt;",D4391)-1))</f>
        <v>Success</v>
      </c>
      <c r="F4391" s="7" t="str">
        <f>IF(OR(E4391="Success",E4391="Qualified Success"),"Current",IF(E4391="Failure",IF(RIGHT(D4391,6)="Future","Future",IF(RIGHT(D4391,10)="Irrelevant","Irrelevant","Current")),""))</f>
        <v>Current</v>
      </c>
      <c r="G4391" s="7" t="str">
        <f>IF(OR(ISBLANK(D4391),D4391="Unclassifiable &gt;"),"",IF(ISNUMBER(SEARCH("Utterance",D4391)),"Utterance",IF(ISNUMBER(SEARCH("Response",D4391)),"Response",IF(ISNUMBER(SEARCH("Interaction",D4391)),"Interaction",IF(ISNUMBER(SEARCH("System",D4391)),"System","")))))</f>
        <v/>
      </c>
      <c r="H4391" s="7" t="str">
        <f>IF(G4391="Utterance", IF(ISNUMBER(SEARCH("Unrecognized",D4391)), "Unrecognized", IF(ISNUMBER(SEARCH("Mismatched",D4391)), "Mismatched", IF(ISNUMBER(SEARCH("False Positive",D4391)), "False Positive", "Irrelevant"))), "")</f>
        <v/>
      </c>
      <c r="J4391" s="7" t="s">
        <v>3744</v>
      </c>
      <c r="K4391" s="7" t="s">
        <v>3357</v>
      </c>
      <c r="L4391" s="9">
        <v>44999</v>
      </c>
      <c r="M4391" s="13">
        <v>0.45523148148148151</v>
      </c>
      <c r="N4391" s="14">
        <v>513003358627599</v>
      </c>
      <c r="O4391" s="7">
        <f>IF(LEN(TRIM($A4391))=0,0,LEN($A4391)-LEN(SUBSTITUTE($A4391," ",""))+1)</f>
        <v>4</v>
      </c>
      <c r="P4391">
        <f t="shared" si="97"/>
        <v>3411</v>
      </c>
    </row>
    <row r="4392" spans="1:16" ht="128" x14ac:dyDescent="0.2">
      <c r="A4392" s="8" t="s">
        <v>1839</v>
      </c>
      <c r="C4392" s="7" t="s">
        <v>4</v>
      </c>
      <c r="K4392" s="7" t="s">
        <v>3357</v>
      </c>
      <c r="L4392" s="9">
        <v>44999</v>
      </c>
      <c r="M4392" s="13">
        <v>0.45523148148148151</v>
      </c>
      <c r="N4392" s="14">
        <v>513003358627599</v>
      </c>
      <c r="P4392" t="str">
        <f t="shared" si="97"/>
        <v/>
      </c>
    </row>
    <row r="4393" spans="1:16" ht="16" x14ac:dyDescent="0.2">
      <c r="A4393" s="8" t="s">
        <v>249</v>
      </c>
      <c r="C4393" s="7" t="s">
        <v>2</v>
      </c>
      <c r="D4393" s="7" t="s">
        <v>3389</v>
      </c>
      <c r="E4393" s="7" t="str">
        <f>IF(OR(D4393="", D4393="___"),"", LEFT(D4393,FIND(" &gt;",D4393)-1))</f>
        <v>Success</v>
      </c>
      <c r="F4393" s="7" t="str">
        <f>IF(OR(E4393="Success",E4393="Qualified Success"),"Current",IF(E4393="Failure",IF(RIGHT(D4393,6)="Future","Future",IF(RIGHT(D4393,10)="Irrelevant","Irrelevant","Current")),""))</f>
        <v>Current</v>
      </c>
      <c r="G4393" s="7" t="str">
        <f>IF(OR(ISBLANK(D4393),D4393="Unclassifiable &gt;"),"",IF(ISNUMBER(SEARCH("Utterance",D4393)),"Utterance",IF(ISNUMBER(SEARCH("Response",D4393)),"Response",IF(ISNUMBER(SEARCH("Interaction",D4393)),"Interaction",IF(ISNUMBER(SEARCH("System",D4393)),"System","")))))</f>
        <v/>
      </c>
      <c r="H4393" s="7" t="str">
        <f>IF(G4393="Utterance", IF(ISNUMBER(SEARCH("Unrecognized",D4393)), "Unrecognized", IF(ISNUMBER(SEARCH("Mismatched",D4393)), "Mismatched", IF(ISNUMBER(SEARCH("False Positive",D4393)), "False Positive", "Irrelevant"))), "")</f>
        <v/>
      </c>
      <c r="J4393" s="7" t="s">
        <v>3741</v>
      </c>
      <c r="K4393" s="7" t="s">
        <v>3357</v>
      </c>
      <c r="L4393" s="9">
        <v>44999</v>
      </c>
      <c r="M4393" s="13">
        <v>0.4560069444444444</v>
      </c>
      <c r="N4393" s="14">
        <v>204440003503394</v>
      </c>
      <c r="O4393" s="7">
        <f>IF(LEN(TRIM($A4393))=0,0,LEN($A4393)-LEN(SUBSTITUTE($A4393," ",""))+1)</f>
        <v>2</v>
      </c>
      <c r="P4393">
        <f t="shared" si="97"/>
        <v>3411</v>
      </c>
    </row>
    <row r="4394" spans="1:16" ht="144" x14ac:dyDescent="0.2">
      <c r="A4394" s="8" t="s">
        <v>250</v>
      </c>
      <c r="C4394" s="7" t="s">
        <v>4</v>
      </c>
      <c r="K4394" s="7" t="s">
        <v>3357</v>
      </c>
      <c r="L4394" s="9">
        <v>44999</v>
      </c>
      <c r="M4394" s="13">
        <v>0.45603009259259258</v>
      </c>
      <c r="N4394" s="14">
        <v>204440003503394</v>
      </c>
      <c r="P4394" t="str">
        <f t="shared" si="97"/>
        <v/>
      </c>
    </row>
    <row r="4395" spans="1:16" ht="16" x14ac:dyDescent="0.2">
      <c r="A4395" s="8" t="s">
        <v>2135</v>
      </c>
      <c r="C4395" s="7" t="s">
        <v>2</v>
      </c>
      <c r="D4395" s="7" t="s">
        <v>3391</v>
      </c>
      <c r="E4395" s="7" t="str">
        <f>IF(OR(D4395="", D4395="___"),"", LEFT(D4395,FIND(" &gt;",D4395)-1))</f>
        <v>Failure</v>
      </c>
      <c r="F4395" s="7" t="str">
        <f>IF(OR(E4395="Success",E4395="Qualified Success"),"Current",IF(E4395="Failure",IF(RIGHT(D4395,6)="Future","Future",IF(RIGHT(D4395,10)="Irrelevant","Irrelevant","Current")),""))</f>
        <v>Current</v>
      </c>
      <c r="G4395" s="7" t="str">
        <f>IF(OR(ISBLANK(D4395),D4395="Unclassifiable &gt;"),"",IF(ISNUMBER(SEARCH("Utterance",D4395)),"Utterance",IF(ISNUMBER(SEARCH("Response",D4395)),"Response",IF(ISNUMBER(SEARCH("Interaction",D4395)),"Interaction",IF(ISNUMBER(SEARCH("System",D4395)),"System","")))))</f>
        <v>Utterance</v>
      </c>
      <c r="H4395" s="7" t="str">
        <f>IF(G4395="Utterance", IF(ISNUMBER(SEARCH("Unrecognized",D4395)), "Unrecognized", IF(ISNUMBER(SEARCH("Mismatched",D4395)), "Mismatched", IF(ISNUMBER(SEARCH("False Positive",D4395)), "False Positive", "Irrelevant"))), "")</f>
        <v>Mismatched</v>
      </c>
      <c r="J4395" s="7" t="s">
        <v>3756</v>
      </c>
      <c r="K4395" s="7" t="s">
        <v>3357</v>
      </c>
      <c r="L4395" s="9">
        <v>44999</v>
      </c>
      <c r="M4395" s="13">
        <v>0.45887731481481481</v>
      </c>
      <c r="N4395" s="14">
        <v>204440003495539</v>
      </c>
      <c r="O4395" s="7">
        <f>IF(LEN(TRIM($A4395))=0,0,LEN($A4395)-LEN(SUBSTITUTE($A4395," ",""))+1)</f>
        <v>2</v>
      </c>
      <c r="P4395">
        <f t="shared" si="97"/>
        <v>705</v>
      </c>
    </row>
    <row r="4396" spans="1:16" ht="16" x14ac:dyDescent="0.2">
      <c r="A4396" s="8" t="s">
        <v>354</v>
      </c>
      <c r="C4396" s="7" t="s">
        <v>4</v>
      </c>
      <c r="K4396" s="7" t="s">
        <v>3357</v>
      </c>
      <c r="L4396" s="9">
        <v>44999</v>
      </c>
      <c r="M4396" s="13">
        <v>0.45887731481481481</v>
      </c>
      <c r="N4396" s="14">
        <v>204440003495539</v>
      </c>
      <c r="P4396" t="str">
        <f t="shared" si="97"/>
        <v/>
      </c>
    </row>
    <row r="4397" spans="1:16" ht="16" x14ac:dyDescent="0.2">
      <c r="A4397" s="8" t="s">
        <v>374</v>
      </c>
      <c r="C4397" s="7" t="s">
        <v>2</v>
      </c>
      <c r="D4397" s="7" t="s">
        <v>3411</v>
      </c>
      <c r="E4397" s="7" t="str">
        <f>IF(OR(D4397="", D4397="___"),"", LEFT(D4397,FIND(" &gt;",D4397)-1))</f>
        <v>Qualified Success</v>
      </c>
      <c r="F4397" s="7" t="str">
        <f>IF(OR(E4397="Success",E4397="Qualified Success"),"Current",IF(E4397="Failure",IF(RIGHT(D4397,6)="Future","Future",IF(RIGHT(D4397,10)="Irrelevant","Irrelevant","Current")),""))</f>
        <v>Current</v>
      </c>
      <c r="G4397" s="7" t="str">
        <f>IF(OR(ISBLANK(D4397),D4397="Unclassifiable &gt;"),"",IF(ISNUMBER(SEARCH("Utterance",D4397)),"Utterance",IF(ISNUMBER(SEARCH("Response",D4397)),"Response",IF(ISNUMBER(SEARCH("Interaction",D4397)),"Interaction",IF(ISNUMBER(SEARCH("System",D4397)),"System","")))))</f>
        <v>Response</v>
      </c>
      <c r="H4397" s="7" t="str">
        <f>IF(G4397="Utterance", IF(ISNUMBER(SEARCH("Unrecognized",D4397)), "Unrecognized", IF(ISNUMBER(SEARCH("Mismatched",D4397)), "Mismatched", IF(ISNUMBER(SEARCH("False Positive",D4397)), "False Positive", "Irrelevant"))), "")</f>
        <v/>
      </c>
      <c r="J4397" s="7" t="s">
        <v>3756</v>
      </c>
      <c r="K4397" s="7" t="s">
        <v>3357</v>
      </c>
      <c r="L4397" s="9">
        <v>44999</v>
      </c>
      <c r="M4397" s="13">
        <v>0.45898148148148149</v>
      </c>
      <c r="N4397" s="14">
        <v>204440003495539</v>
      </c>
      <c r="O4397" s="7">
        <f>IF(LEN(TRIM($A4397))=0,0,LEN($A4397)-LEN(SUBSTITUTE($A4397," ",""))+1)</f>
        <v>6</v>
      </c>
      <c r="P4397">
        <f t="shared" si="97"/>
        <v>201</v>
      </c>
    </row>
    <row r="4398" spans="1:16" ht="64" x14ac:dyDescent="0.2">
      <c r="A4398" s="8" t="s">
        <v>270</v>
      </c>
      <c r="C4398" s="7" t="s">
        <v>4</v>
      </c>
      <c r="K4398" s="7" t="s">
        <v>3357</v>
      </c>
      <c r="L4398" s="9">
        <v>44999</v>
      </c>
      <c r="M4398" s="13">
        <v>0.45898148148148149</v>
      </c>
      <c r="N4398" s="14">
        <v>204440003495539</v>
      </c>
      <c r="P4398" t="str">
        <f t="shared" si="97"/>
        <v/>
      </c>
    </row>
    <row r="4399" spans="1:16" ht="16" x14ac:dyDescent="0.2">
      <c r="A4399" s="8" t="s">
        <v>514</v>
      </c>
      <c r="B4399" s="7" t="s">
        <v>3487</v>
      </c>
      <c r="C4399" s="7" t="s">
        <v>2</v>
      </c>
      <c r="D4399" s="7" t="s">
        <v>3389</v>
      </c>
      <c r="E4399" s="7" t="str">
        <f>IF(OR(D4399="", D4399="___"),"", LEFT(D4399,FIND(" &gt;",D4399)-1))</f>
        <v>Success</v>
      </c>
      <c r="F4399" s="7" t="str">
        <f>IF(OR(E4399="Success",E4399="Qualified Success"),"Current",IF(E4399="Failure",IF(RIGHT(D4399,6)="Future","Future",IF(RIGHT(D4399,10)="Irrelevant","Irrelevant","Current")),""))</f>
        <v>Current</v>
      </c>
      <c r="G4399" s="7" t="str">
        <f>IF(OR(ISBLANK(D4399),D4399="Unclassifiable &gt;"),"",IF(ISNUMBER(SEARCH("Utterance",D4399)),"Utterance",IF(ISNUMBER(SEARCH("Response",D4399)),"Response",IF(ISNUMBER(SEARCH("Interaction",D4399)),"Interaction",IF(ISNUMBER(SEARCH("System",D4399)),"System","")))))</f>
        <v/>
      </c>
      <c r="H4399" s="7" t="str">
        <f>IF(G4399="Utterance", IF(ISNUMBER(SEARCH("Unrecognized",D4399)), "Unrecognized", IF(ISNUMBER(SEARCH("Mismatched",D4399)), "Mismatched", IF(ISNUMBER(SEARCH("False Positive",D4399)), "False Positive", "Irrelevant"))), "")</f>
        <v/>
      </c>
      <c r="J4399" s="7" t="s">
        <v>3439</v>
      </c>
      <c r="K4399" s="7" t="s">
        <v>3357</v>
      </c>
      <c r="L4399" s="9">
        <v>44999</v>
      </c>
      <c r="M4399" s="13">
        <v>0.46452546296296293</v>
      </c>
      <c r="N4399" s="14">
        <v>513003271034442</v>
      </c>
      <c r="O4399" s="7">
        <f>IF(LEN(TRIM($A4399))=0,0,LEN($A4399)-LEN(SUBSTITUTE($A4399," ",""))+1)</f>
        <v>3</v>
      </c>
      <c r="P4399">
        <f t="shared" si="97"/>
        <v>3411</v>
      </c>
    </row>
    <row r="4400" spans="1:16" ht="32" x14ac:dyDescent="0.2">
      <c r="A4400" s="8" t="s">
        <v>3382</v>
      </c>
      <c r="C4400" s="7" t="s">
        <v>4</v>
      </c>
      <c r="K4400" s="7" t="s">
        <v>3357</v>
      </c>
      <c r="L4400" s="9">
        <v>44999</v>
      </c>
      <c r="M4400" s="13">
        <v>0.46456018518518521</v>
      </c>
      <c r="N4400" s="14">
        <v>513003271034442</v>
      </c>
      <c r="P4400" t="str">
        <f t="shared" si="97"/>
        <v/>
      </c>
    </row>
    <row r="4401" spans="1:16" ht="96" x14ac:dyDescent="0.2">
      <c r="A4401" s="8" t="s">
        <v>3274</v>
      </c>
      <c r="C4401" s="7" t="s">
        <v>4</v>
      </c>
      <c r="K4401" s="7" t="s">
        <v>3357</v>
      </c>
      <c r="L4401" s="9">
        <v>44999</v>
      </c>
      <c r="M4401" s="13">
        <v>0.46456018518518521</v>
      </c>
      <c r="N4401" s="14">
        <v>513003271034442</v>
      </c>
      <c r="P4401" t="str">
        <f t="shared" si="97"/>
        <v/>
      </c>
    </row>
    <row r="4402" spans="1:16" ht="32" x14ac:dyDescent="0.2">
      <c r="A4402" s="8" t="s">
        <v>268</v>
      </c>
      <c r="C4402" s="7" t="s">
        <v>4</v>
      </c>
      <c r="K4402" s="7" t="s">
        <v>3357</v>
      </c>
      <c r="L4402" s="9">
        <v>44999</v>
      </c>
      <c r="M4402" s="13">
        <v>0.46456018518518521</v>
      </c>
      <c r="N4402" s="14">
        <v>513003271034442</v>
      </c>
      <c r="P4402" t="str">
        <f t="shared" si="97"/>
        <v/>
      </c>
    </row>
    <row r="4403" spans="1:16" ht="16" x14ac:dyDescent="0.2">
      <c r="A4403" s="8" t="s">
        <v>158</v>
      </c>
      <c r="C4403" s="7" t="s">
        <v>2</v>
      </c>
      <c r="D4403" s="7" t="s">
        <v>3389</v>
      </c>
      <c r="E4403" s="7" t="str">
        <f>IF(OR(D4403="", D4403="___"),"", LEFT(D4403,FIND(" &gt;",D4403)-1))</f>
        <v>Success</v>
      </c>
      <c r="F4403" s="7" t="str">
        <f>IF(OR(E4403="Success",E4403="Qualified Success"),"Current",IF(E4403="Failure",IF(RIGHT(D4403,6)="Future","Future",IF(RIGHT(D4403,10)="Irrelevant","Irrelevant","Current")),""))</f>
        <v>Current</v>
      </c>
      <c r="G4403" s="7" t="str">
        <f>IF(OR(ISBLANK(D4403),D4403="Unclassifiable &gt;"),"",IF(ISNUMBER(SEARCH("Utterance",D4403)),"Utterance",IF(ISNUMBER(SEARCH("Response",D4403)),"Response",IF(ISNUMBER(SEARCH("Interaction",D4403)),"Interaction",IF(ISNUMBER(SEARCH("System",D4403)),"System","")))))</f>
        <v/>
      </c>
      <c r="H4403" s="7" t="str">
        <f>IF(G4403="Utterance", IF(ISNUMBER(SEARCH("Unrecognized",D4403)), "Unrecognized", IF(ISNUMBER(SEARCH("Mismatched",D4403)), "Mismatched", IF(ISNUMBER(SEARCH("False Positive",D4403)), "False Positive", "Irrelevant"))), "")</f>
        <v/>
      </c>
      <c r="J4403" s="7" t="s">
        <v>3744</v>
      </c>
      <c r="K4403" s="7" t="s">
        <v>3357</v>
      </c>
      <c r="L4403" s="9">
        <v>44999</v>
      </c>
      <c r="M4403" s="13">
        <v>0.46506944444444448</v>
      </c>
      <c r="N4403" s="14">
        <v>513003271034442</v>
      </c>
      <c r="O4403" s="7">
        <f>IF(LEN(TRIM($A4403))=0,0,LEN($A4403)-LEN(SUBSTITUTE($A4403," ",""))+1)</f>
        <v>4</v>
      </c>
      <c r="P4403">
        <f t="shared" si="97"/>
        <v>3411</v>
      </c>
    </row>
    <row r="4404" spans="1:16" ht="128" x14ac:dyDescent="0.2">
      <c r="A4404" s="8" t="s">
        <v>1839</v>
      </c>
      <c r="C4404" s="7" t="s">
        <v>4</v>
      </c>
      <c r="K4404" s="7" t="s">
        <v>3357</v>
      </c>
      <c r="L4404" s="9">
        <v>44999</v>
      </c>
      <c r="M4404" s="13">
        <v>0.46508101851851852</v>
      </c>
      <c r="N4404" s="14">
        <v>513003271034442</v>
      </c>
      <c r="P4404" t="str">
        <f t="shared" si="97"/>
        <v/>
      </c>
    </row>
    <row r="4405" spans="1:16" ht="16" x14ac:dyDescent="0.2">
      <c r="A4405" s="8" t="s">
        <v>2092</v>
      </c>
      <c r="C4405" s="7" t="s">
        <v>2</v>
      </c>
      <c r="D4405" s="7" t="s">
        <v>3389</v>
      </c>
      <c r="E4405" s="7" t="str">
        <f>IF(OR(D4405="", D4405="___"),"", LEFT(D4405,FIND(" &gt;",D4405)-1))</f>
        <v>Success</v>
      </c>
      <c r="F4405" s="7" t="str">
        <f>IF(OR(E4405="Success",E4405="Qualified Success"),"Current",IF(E4405="Failure",IF(RIGHT(D4405,6)="Future","Future",IF(RIGHT(D4405,10)="Irrelevant","Irrelevant","Current")),""))</f>
        <v>Current</v>
      </c>
      <c r="G4405" s="7" t="str">
        <f>IF(OR(ISBLANK(D4405),D4405="Unclassifiable &gt;"),"",IF(ISNUMBER(SEARCH("Utterance",D4405)),"Utterance",IF(ISNUMBER(SEARCH("Response",D4405)),"Response",IF(ISNUMBER(SEARCH("Interaction",D4405)),"Interaction",IF(ISNUMBER(SEARCH("System",D4405)),"System","")))))</f>
        <v/>
      </c>
      <c r="H4405" s="7" t="str">
        <f>IF(G4405="Utterance", IF(ISNUMBER(SEARCH("Unrecognized",D4405)), "Unrecognized", IF(ISNUMBER(SEARCH("Mismatched",D4405)), "Mismatched", IF(ISNUMBER(SEARCH("False Positive",D4405)), "False Positive", "Irrelevant"))), "")</f>
        <v/>
      </c>
      <c r="J4405" s="7" t="s">
        <v>3750</v>
      </c>
      <c r="K4405" s="7" t="s">
        <v>3357</v>
      </c>
      <c r="L4405" s="9">
        <v>44999</v>
      </c>
      <c r="M4405" s="13">
        <v>0.46565972222222224</v>
      </c>
      <c r="N4405" s="14">
        <v>204440003494048</v>
      </c>
      <c r="O4405" s="7">
        <f>IF(LEN(TRIM($A4405))=0,0,LEN($A4405)-LEN(SUBSTITUTE($A4405," ",""))+1)</f>
        <v>3</v>
      </c>
      <c r="P4405">
        <f t="shared" si="97"/>
        <v>3411</v>
      </c>
    </row>
    <row r="4406" spans="1:16" ht="96" x14ac:dyDescent="0.2">
      <c r="A4406" s="8" t="s">
        <v>1938</v>
      </c>
      <c r="C4406" s="7" t="s">
        <v>4</v>
      </c>
      <c r="K4406" s="7" t="s">
        <v>3357</v>
      </c>
      <c r="L4406" s="9">
        <v>44999</v>
      </c>
      <c r="M4406" s="13">
        <v>0.46565972222222224</v>
      </c>
      <c r="N4406" s="14">
        <v>204440003494048</v>
      </c>
      <c r="P4406" t="str">
        <f t="shared" si="97"/>
        <v/>
      </c>
    </row>
    <row r="4407" spans="1:16" ht="16" x14ac:dyDescent="0.2">
      <c r="A4407" s="8" t="s">
        <v>2093</v>
      </c>
      <c r="C4407" s="7" t="s">
        <v>2</v>
      </c>
      <c r="D4407" s="7" t="s">
        <v>3391</v>
      </c>
      <c r="E4407" s="7" t="str">
        <f>IF(OR(D4407="", D4407="___"),"", LEFT(D4407,FIND(" &gt;",D4407)-1))</f>
        <v>Failure</v>
      </c>
      <c r="F4407" s="7" t="str">
        <f>IF(OR(E4407="Success",E4407="Qualified Success"),"Current",IF(E4407="Failure",IF(RIGHT(D4407,6)="Future","Future",IF(RIGHT(D4407,10)="Irrelevant","Irrelevant","Current")),""))</f>
        <v>Current</v>
      </c>
      <c r="G4407" s="7" t="str">
        <f>IF(OR(ISBLANK(D4407),D4407="Unclassifiable &gt;"),"",IF(ISNUMBER(SEARCH("Utterance",D4407)),"Utterance",IF(ISNUMBER(SEARCH("Response",D4407)),"Response",IF(ISNUMBER(SEARCH("Interaction",D4407)),"Interaction",IF(ISNUMBER(SEARCH("System",D4407)),"System","")))))</f>
        <v>Utterance</v>
      </c>
      <c r="H4407" s="7" t="str">
        <f>IF(G4407="Utterance", IF(ISNUMBER(SEARCH("Unrecognized",D4407)), "Unrecognized", IF(ISNUMBER(SEARCH("Mismatched",D4407)), "Mismatched", IF(ISNUMBER(SEARCH("False Positive",D4407)), "False Positive", "Irrelevant"))), "")</f>
        <v>Mismatched</v>
      </c>
      <c r="J4407" s="7" t="s">
        <v>3750</v>
      </c>
      <c r="K4407" s="7" t="s">
        <v>3357</v>
      </c>
      <c r="L4407" s="9">
        <v>44999</v>
      </c>
      <c r="M4407" s="13">
        <v>0.46589120370370374</v>
      </c>
      <c r="N4407" s="14">
        <v>204440003494048</v>
      </c>
      <c r="O4407" s="7">
        <f>IF(LEN(TRIM($A4407))=0,0,LEN($A4407)-LEN(SUBSTITUTE($A4407," ",""))+1)</f>
        <v>3</v>
      </c>
      <c r="P4407">
        <f t="shared" si="97"/>
        <v>705</v>
      </c>
    </row>
    <row r="4408" spans="1:16" ht="96" x14ac:dyDescent="0.2">
      <c r="A4408" s="8" t="s">
        <v>1772</v>
      </c>
      <c r="C4408" s="7" t="s">
        <v>4</v>
      </c>
      <c r="K4408" s="7" t="s">
        <v>3357</v>
      </c>
      <c r="L4408" s="9">
        <v>44999</v>
      </c>
      <c r="M4408" s="13">
        <v>0.46589120370370374</v>
      </c>
      <c r="N4408" s="14">
        <v>204440003494048</v>
      </c>
      <c r="P4408" t="str">
        <f t="shared" si="97"/>
        <v/>
      </c>
    </row>
    <row r="4409" spans="1:16" ht="16" x14ac:dyDescent="0.2">
      <c r="A4409" s="8" t="s">
        <v>2507</v>
      </c>
      <c r="C4409" s="7" t="s">
        <v>2</v>
      </c>
      <c r="D4409" s="7" t="s">
        <v>3389</v>
      </c>
      <c r="E4409" s="7" t="str">
        <f>IF(OR(D4409="", D4409="___"),"", LEFT(D4409,FIND(" &gt;",D4409)-1))</f>
        <v>Success</v>
      </c>
      <c r="F4409" s="7" t="str">
        <f>IF(OR(E4409="Success",E4409="Qualified Success"),"Current",IF(E4409="Failure",IF(RIGHT(D4409,6)="Future","Future",IF(RIGHT(D4409,10)="Irrelevant","Irrelevant","Current")),""))</f>
        <v>Current</v>
      </c>
      <c r="G4409" s="7" t="str">
        <f>IF(OR(ISBLANK(D4409),D4409="Unclassifiable &gt;"),"",IF(ISNUMBER(SEARCH("Utterance",D4409)),"Utterance",IF(ISNUMBER(SEARCH("Response",D4409)),"Response",IF(ISNUMBER(SEARCH("Interaction",D4409)),"Interaction",IF(ISNUMBER(SEARCH("System",D4409)),"System","")))))</f>
        <v/>
      </c>
      <c r="H4409" s="7" t="str">
        <f>IF(G4409="Utterance", IF(ISNUMBER(SEARCH("Unrecognized",D4409)), "Unrecognized", IF(ISNUMBER(SEARCH("Mismatched",D4409)), "Mismatched", IF(ISNUMBER(SEARCH("False Positive",D4409)), "False Positive", "Irrelevant"))), "")</f>
        <v/>
      </c>
      <c r="J4409" s="7" t="s">
        <v>3750</v>
      </c>
      <c r="K4409" s="7" t="s">
        <v>3357</v>
      </c>
      <c r="L4409" s="9">
        <v>44999</v>
      </c>
      <c r="M4409" s="13">
        <v>0.46680555555555553</v>
      </c>
      <c r="N4409" s="14">
        <v>204440003508781</v>
      </c>
      <c r="O4409" s="7">
        <f>IF(LEN(TRIM($A4409))=0,0,LEN($A4409)-LEN(SUBSTITUTE($A4409," ",""))+1)</f>
        <v>7</v>
      </c>
      <c r="P4409">
        <f t="shared" si="97"/>
        <v>3411</v>
      </c>
    </row>
    <row r="4410" spans="1:16" ht="96" x14ac:dyDescent="0.2">
      <c r="A4410" s="8" t="s">
        <v>1938</v>
      </c>
      <c r="C4410" s="7" t="s">
        <v>4</v>
      </c>
      <c r="K4410" s="7" t="s">
        <v>3357</v>
      </c>
      <c r="L4410" s="9">
        <v>44999</v>
      </c>
      <c r="M4410" s="13">
        <v>0.46681712962962968</v>
      </c>
      <c r="N4410" s="14">
        <v>204440003508781</v>
      </c>
      <c r="P4410" t="str">
        <f t="shared" si="97"/>
        <v/>
      </c>
    </row>
    <row r="4411" spans="1:16" ht="16" x14ac:dyDescent="0.2">
      <c r="A4411" s="8" t="s">
        <v>3275</v>
      </c>
      <c r="C4411" s="7" t="s">
        <v>2</v>
      </c>
      <c r="D4411" s="7" t="s">
        <v>3389</v>
      </c>
      <c r="E4411" s="7" t="str">
        <f>IF(OR(D4411="", D4411="___"),"", LEFT(D4411,FIND(" &gt;",D4411)-1))</f>
        <v>Success</v>
      </c>
      <c r="F4411" s="7" t="str">
        <f>IF(OR(E4411="Success",E4411="Qualified Success"),"Current",IF(E4411="Failure",IF(RIGHT(D4411,6)="Future","Future",IF(RIGHT(D4411,10)="Irrelevant","Irrelevant","Current")),""))</f>
        <v>Current</v>
      </c>
      <c r="G4411" s="7" t="str">
        <f>IF(OR(ISBLANK(D4411),D4411="Unclassifiable &gt;"),"",IF(ISNUMBER(SEARCH("Utterance",D4411)),"Utterance",IF(ISNUMBER(SEARCH("Response",D4411)),"Response",IF(ISNUMBER(SEARCH("Interaction",D4411)),"Interaction",IF(ISNUMBER(SEARCH("System",D4411)),"System","")))))</f>
        <v/>
      </c>
      <c r="H4411" s="7" t="str">
        <f>IF(G4411="Utterance", IF(ISNUMBER(SEARCH("Unrecognized",D4411)), "Unrecognized", IF(ISNUMBER(SEARCH("Mismatched",D4411)), "Mismatched", IF(ISNUMBER(SEARCH("False Positive",D4411)), "False Positive", "Irrelevant"))), "")</f>
        <v/>
      </c>
      <c r="J4411" s="7" t="s">
        <v>3755</v>
      </c>
      <c r="K4411" s="7" t="s">
        <v>3357</v>
      </c>
      <c r="L4411" s="9">
        <v>44999</v>
      </c>
      <c r="M4411" s="13">
        <v>0.46710648148148143</v>
      </c>
      <c r="N4411" s="14">
        <v>513003271034442</v>
      </c>
      <c r="O4411" s="7">
        <f>IF(LEN(TRIM($A4411))=0,0,LEN($A4411)-LEN(SUBSTITUTE($A4411," ",""))+1)</f>
        <v>2</v>
      </c>
      <c r="P4411">
        <f t="shared" si="97"/>
        <v>3411</v>
      </c>
    </row>
    <row r="4412" spans="1:16" ht="128" x14ac:dyDescent="0.2">
      <c r="A4412" s="8" t="s">
        <v>3276</v>
      </c>
      <c r="C4412" s="7" t="s">
        <v>4</v>
      </c>
      <c r="K4412" s="7" t="s">
        <v>3357</v>
      </c>
      <c r="L4412" s="9">
        <v>44999</v>
      </c>
      <c r="M4412" s="13">
        <v>0.46711805555555558</v>
      </c>
      <c r="N4412" s="14">
        <v>513003271034442</v>
      </c>
      <c r="P4412" t="str">
        <f t="shared" si="97"/>
        <v/>
      </c>
    </row>
    <row r="4413" spans="1:16" ht="16" x14ac:dyDescent="0.2">
      <c r="A4413" s="8" t="s">
        <v>2424</v>
      </c>
      <c r="C4413" s="7" t="s">
        <v>2</v>
      </c>
      <c r="D4413" s="7" t="s">
        <v>3389</v>
      </c>
      <c r="E4413" s="7" t="str">
        <f>IF(OR(D4413="", D4413="___"),"", LEFT(D4413,FIND(" &gt;",D4413)-1))</f>
        <v>Success</v>
      </c>
      <c r="F4413" s="7" t="str">
        <f>IF(OR(E4413="Success",E4413="Qualified Success"),"Current",IF(E4413="Failure",IF(RIGHT(D4413,6)="Future","Future",IF(RIGHT(D4413,10)="Irrelevant","Irrelevant","Current")),""))</f>
        <v>Current</v>
      </c>
      <c r="G4413" s="7" t="str">
        <f>IF(OR(ISBLANK(D4413),D4413="Unclassifiable &gt;"),"",IF(ISNUMBER(SEARCH("Utterance",D4413)),"Utterance",IF(ISNUMBER(SEARCH("Response",D4413)),"Response",IF(ISNUMBER(SEARCH("Interaction",D4413)),"Interaction",IF(ISNUMBER(SEARCH("System",D4413)),"System","")))))</f>
        <v/>
      </c>
      <c r="H4413" s="7" t="str">
        <f>IF(G4413="Utterance", IF(ISNUMBER(SEARCH("Unrecognized",D4413)), "Unrecognized", IF(ISNUMBER(SEARCH("Mismatched",D4413)), "Mismatched", IF(ISNUMBER(SEARCH("False Positive",D4413)), "False Positive", "Irrelevant"))), "")</f>
        <v/>
      </c>
      <c r="J4413" s="7" t="s">
        <v>3750</v>
      </c>
      <c r="K4413" s="7" t="s">
        <v>3357</v>
      </c>
      <c r="L4413" s="9">
        <v>44999</v>
      </c>
      <c r="M4413" s="13">
        <v>0.46871527777777783</v>
      </c>
      <c r="N4413" s="14">
        <v>204440003506130</v>
      </c>
      <c r="O4413" s="7">
        <f>IF(LEN(TRIM($A4413))=0,0,LEN($A4413)-LEN(SUBSTITUTE($A4413," ",""))+1)</f>
        <v>4</v>
      </c>
      <c r="P4413">
        <f t="shared" si="97"/>
        <v>3411</v>
      </c>
    </row>
    <row r="4414" spans="1:16" ht="96" x14ac:dyDescent="0.2">
      <c r="A4414" s="8" t="s">
        <v>1938</v>
      </c>
      <c r="C4414" s="7" t="s">
        <v>4</v>
      </c>
      <c r="K4414" s="7" t="s">
        <v>3357</v>
      </c>
      <c r="L4414" s="9">
        <v>44999</v>
      </c>
      <c r="M4414" s="13">
        <v>0.46871527777777783</v>
      </c>
      <c r="N4414" s="14">
        <v>204440003506130</v>
      </c>
      <c r="P4414" t="str">
        <f t="shared" si="97"/>
        <v/>
      </c>
    </row>
    <row r="4415" spans="1:16" ht="16" x14ac:dyDescent="0.2">
      <c r="A4415" s="8" t="s">
        <v>158</v>
      </c>
      <c r="C4415" s="7" t="s">
        <v>2</v>
      </c>
      <c r="D4415" s="7" t="s">
        <v>3389</v>
      </c>
      <c r="E4415" s="7" t="str">
        <f>IF(OR(D4415="", D4415="___"),"", LEFT(D4415,FIND(" &gt;",D4415)-1))</f>
        <v>Success</v>
      </c>
      <c r="F4415" s="7" t="str">
        <f>IF(OR(E4415="Success",E4415="Qualified Success"),"Current",IF(E4415="Failure",IF(RIGHT(D4415,6)="Future","Future",IF(RIGHT(D4415,10)="Irrelevant","Irrelevant","Current")),""))</f>
        <v>Current</v>
      </c>
      <c r="G4415" s="7" t="str">
        <f>IF(OR(ISBLANK(D4415),D4415="Unclassifiable &gt;"),"",IF(ISNUMBER(SEARCH("Utterance",D4415)),"Utterance",IF(ISNUMBER(SEARCH("Response",D4415)),"Response",IF(ISNUMBER(SEARCH("Interaction",D4415)),"Interaction",IF(ISNUMBER(SEARCH("System",D4415)),"System","")))))</f>
        <v/>
      </c>
      <c r="H4415" s="7" t="str">
        <f>IF(G4415="Utterance", IF(ISNUMBER(SEARCH("Unrecognized",D4415)), "Unrecognized", IF(ISNUMBER(SEARCH("Mismatched",D4415)), "Mismatched", IF(ISNUMBER(SEARCH("False Positive",D4415)), "False Positive", "Irrelevant"))), "")</f>
        <v/>
      </c>
      <c r="J4415" s="7" t="s">
        <v>3744</v>
      </c>
      <c r="K4415" s="7" t="s">
        <v>3357</v>
      </c>
      <c r="L4415" s="9">
        <v>44999</v>
      </c>
      <c r="M4415" s="13">
        <v>0.46990740740740744</v>
      </c>
      <c r="N4415" s="14">
        <v>204440003541167</v>
      </c>
      <c r="O4415" s="7">
        <f>IF(LEN(TRIM($A4415))=0,0,LEN($A4415)-LEN(SUBSTITUTE($A4415," ",""))+1)</f>
        <v>4</v>
      </c>
      <c r="P4415">
        <f t="shared" si="97"/>
        <v>3411</v>
      </c>
    </row>
    <row r="4416" spans="1:16" ht="128" x14ac:dyDescent="0.2">
      <c r="A4416" s="8" t="s">
        <v>1839</v>
      </c>
      <c r="C4416" s="7" t="s">
        <v>4</v>
      </c>
      <c r="K4416" s="7" t="s">
        <v>3357</v>
      </c>
      <c r="L4416" s="9">
        <v>44999</v>
      </c>
      <c r="M4416" s="13">
        <v>0.46990740740740744</v>
      </c>
      <c r="N4416" s="14">
        <v>204440003541167</v>
      </c>
      <c r="P4416" t="str">
        <f t="shared" si="97"/>
        <v/>
      </c>
    </row>
    <row r="4417" spans="1:16" ht="16" x14ac:dyDescent="0.2">
      <c r="A4417" s="8" t="s">
        <v>338</v>
      </c>
      <c r="C4417" s="7" t="s">
        <v>2</v>
      </c>
      <c r="D4417" s="7" t="s">
        <v>3391</v>
      </c>
      <c r="E4417" s="7" t="str">
        <f>IF(OR(D4417="", D4417="___"),"", LEFT(D4417,FIND(" &gt;",D4417)-1))</f>
        <v>Failure</v>
      </c>
      <c r="F4417" s="7" t="str">
        <f>IF(OR(E4417="Success",E4417="Qualified Success"),"Current",IF(E4417="Failure",IF(RIGHT(D4417,6)="Future","Future",IF(RIGHT(D4417,10)="Irrelevant","Irrelevant","Current")),""))</f>
        <v>Current</v>
      </c>
      <c r="G4417" s="7" t="str">
        <f>IF(OR(ISBLANK(D4417),D4417="Unclassifiable &gt;"),"",IF(ISNUMBER(SEARCH("Utterance",D4417)),"Utterance",IF(ISNUMBER(SEARCH("Response",D4417)),"Response",IF(ISNUMBER(SEARCH("Interaction",D4417)),"Interaction",IF(ISNUMBER(SEARCH("System",D4417)),"System","")))))</f>
        <v>Utterance</v>
      </c>
      <c r="H4417" s="7" t="str">
        <f>IF(G4417="Utterance", IF(ISNUMBER(SEARCH("Unrecognized",D4417)), "Unrecognized", IF(ISNUMBER(SEARCH("Mismatched",D4417)), "Mismatched", IF(ISNUMBER(SEARCH("False Positive",D4417)), "False Positive", "Irrelevant"))), "")</f>
        <v>Mismatched</v>
      </c>
      <c r="J4417" s="7" t="s">
        <v>3750</v>
      </c>
      <c r="K4417" s="7" t="s">
        <v>3357</v>
      </c>
      <c r="L4417" s="9">
        <v>44999</v>
      </c>
      <c r="M4417" s="13">
        <v>0.47024305555555551</v>
      </c>
      <c r="N4417" s="14">
        <v>204440003507901</v>
      </c>
      <c r="O4417" s="7">
        <f>IF(LEN(TRIM($A4417))=0,0,LEN($A4417)-LEN(SUBSTITUTE($A4417," ",""))+1)</f>
        <v>2</v>
      </c>
      <c r="P4417">
        <f t="shared" si="97"/>
        <v>705</v>
      </c>
    </row>
    <row r="4418" spans="1:16" ht="16" x14ac:dyDescent="0.2">
      <c r="A4418" s="8" t="s">
        <v>339</v>
      </c>
      <c r="C4418" s="7" t="s">
        <v>4</v>
      </c>
      <c r="K4418" s="7" t="s">
        <v>3357</v>
      </c>
      <c r="L4418" s="9">
        <v>44999</v>
      </c>
      <c r="M4418" s="13">
        <v>0.4702662037037037</v>
      </c>
      <c r="N4418" s="14">
        <v>204440003507901</v>
      </c>
      <c r="P4418" t="str">
        <f t="shared" si="97"/>
        <v/>
      </c>
    </row>
    <row r="4419" spans="1:16" ht="16" x14ac:dyDescent="0.2">
      <c r="A4419" s="8" t="s">
        <v>370</v>
      </c>
      <c r="C4419" s="7" t="s">
        <v>2</v>
      </c>
      <c r="D4419" s="7" t="s">
        <v>3389</v>
      </c>
      <c r="E4419" s="7" t="str">
        <f>IF(OR(D4419="", D4419="___"),"", LEFT(D4419,FIND(" &gt;",D4419)-1))</f>
        <v>Success</v>
      </c>
      <c r="F4419" s="7" t="str">
        <f>IF(OR(E4419="Success",E4419="Qualified Success"),"Current",IF(E4419="Failure",IF(RIGHT(D4419,6)="Future","Future",IF(RIGHT(D4419,10)="Irrelevant","Irrelevant","Current")),""))</f>
        <v>Current</v>
      </c>
      <c r="G4419" s="7" t="str">
        <f>IF(OR(ISBLANK(D4419),D4419="Unclassifiable &gt;"),"",IF(ISNUMBER(SEARCH("Utterance",D4419)),"Utterance",IF(ISNUMBER(SEARCH("Response",D4419)),"Response",IF(ISNUMBER(SEARCH("Interaction",D4419)),"Interaction",IF(ISNUMBER(SEARCH("System",D4419)),"System","")))))</f>
        <v/>
      </c>
      <c r="H4419" s="7" t="str">
        <f>IF(G4419="Utterance", IF(ISNUMBER(SEARCH("Unrecognized",D4419)), "Unrecognized", IF(ISNUMBER(SEARCH("Mismatched",D4419)), "Mismatched", IF(ISNUMBER(SEARCH("False Positive",D4419)), "False Positive", "Irrelevant"))), "")</f>
        <v/>
      </c>
      <c r="J4419" s="7" t="s">
        <v>3750</v>
      </c>
      <c r="K4419" s="7" t="s">
        <v>3357</v>
      </c>
      <c r="L4419" s="9">
        <v>44999</v>
      </c>
      <c r="M4419" s="13">
        <v>0.47050925925925924</v>
      </c>
      <c r="N4419" s="14">
        <v>204440003507901</v>
      </c>
      <c r="O4419" s="7">
        <f>IF(LEN(TRIM($A4419))=0,0,LEN($A4419)-LEN(SUBSTITUTE($A4419," ",""))+1)</f>
        <v>2</v>
      </c>
      <c r="P4419">
        <f t="shared" ref="P4419:P4482" si="98">IF(D4419="", "", COUNTIF($D$1:$D$12000, D4419))</f>
        <v>3411</v>
      </c>
    </row>
    <row r="4420" spans="1:16" ht="240" x14ac:dyDescent="0.2">
      <c r="A4420" s="8" t="s">
        <v>2478</v>
      </c>
      <c r="C4420" s="7" t="s">
        <v>4</v>
      </c>
      <c r="K4420" s="7" t="s">
        <v>3357</v>
      </c>
      <c r="L4420" s="9">
        <v>44999</v>
      </c>
      <c r="M4420" s="13">
        <v>0.47050925925925924</v>
      </c>
      <c r="N4420" s="14">
        <v>204440003507901</v>
      </c>
      <c r="P4420" t="str">
        <f t="shared" si="98"/>
        <v/>
      </c>
    </row>
    <row r="4421" spans="1:16" ht="16" x14ac:dyDescent="0.2">
      <c r="A4421" s="8" t="s">
        <v>2572</v>
      </c>
      <c r="C4421" s="7" t="s">
        <v>2</v>
      </c>
      <c r="D4421" s="7" t="s">
        <v>3389</v>
      </c>
      <c r="E4421" s="7" t="str">
        <f>IF(OR(D4421="", D4421="___"),"", LEFT(D4421,FIND(" &gt;",D4421)-1))</f>
        <v>Success</v>
      </c>
      <c r="F4421" s="7" t="str">
        <f>IF(OR(E4421="Success",E4421="Qualified Success"),"Current",IF(E4421="Failure",IF(RIGHT(D4421,6)="Future","Future",IF(RIGHT(D4421,10)="Irrelevant","Irrelevant","Current")),""))</f>
        <v>Current</v>
      </c>
      <c r="G4421" s="7" t="str">
        <f>IF(OR(ISBLANK(D4421),D4421="Unclassifiable &gt;"),"",IF(ISNUMBER(SEARCH("Utterance",D4421)),"Utterance",IF(ISNUMBER(SEARCH("Response",D4421)),"Response",IF(ISNUMBER(SEARCH("Interaction",D4421)),"Interaction",IF(ISNUMBER(SEARCH("System",D4421)),"System","")))))</f>
        <v/>
      </c>
      <c r="H4421" s="7" t="str">
        <f>IF(G4421="Utterance", IF(ISNUMBER(SEARCH("Unrecognized",D4421)), "Unrecognized", IF(ISNUMBER(SEARCH("Mismatched",D4421)), "Mismatched", IF(ISNUMBER(SEARCH("False Positive",D4421)), "False Positive", "Irrelevant"))), "")</f>
        <v/>
      </c>
      <c r="J4421" s="7" t="s">
        <v>3758</v>
      </c>
      <c r="K4421" s="7" t="s">
        <v>3357</v>
      </c>
      <c r="L4421" s="9">
        <v>44999</v>
      </c>
      <c r="M4421" s="13">
        <v>0.473599537037037</v>
      </c>
      <c r="N4421" s="14">
        <v>204440003510948</v>
      </c>
      <c r="O4421" s="7">
        <f>IF(LEN(TRIM($A4421))=0,0,LEN($A4421)-LEN(SUBSTITUTE($A4421," ",""))+1)</f>
        <v>6</v>
      </c>
      <c r="P4421">
        <f t="shared" si="98"/>
        <v>3411</v>
      </c>
    </row>
    <row r="4422" spans="1:16" ht="96" x14ac:dyDescent="0.2">
      <c r="A4422" s="8" t="s">
        <v>1885</v>
      </c>
      <c r="C4422" s="7" t="s">
        <v>4</v>
      </c>
      <c r="K4422" s="7" t="s">
        <v>3357</v>
      </c>
      <c r="L4422" s="9">
        <v>44999</v>
      </c>
      <c r="M4422" s="13">
        <v>0.473599537037037</v>
      </c>
      <c r="N4422" s="14">
        <v>204440003510948</v>
      </c>
      <c r="P4422" t="str">
        <f t="shared" si="98"/>
        <v/>
      </c>
    </row>
    <row r="4423" spans="1:16" ht="16" x14ac:dyDescent="0.2">
      <c r="A4423" s="8" t="s">
        <v>2573</v>
      </c>
      <c r="C4423" s="7" t="s">
        <v>2</v>
      </c>
      <c r="D4423" s="7" t="s">
        <v>3411</v>
      </c>
      <c r="E4423" s="7" t="str">
        <f>IF(OR(D4423="", D4423="___"),"", LEFT(D4423,FIND(" &gt;",D4423)-1))</f>
        <v>Qualified Success</v>
      </c>
      <c r="F4423" s="7" t="str">
        <f>IF(OR(E4423="Success",E4423="Qualified Success"),"Current",IF(E4423="Failure",IF(RIGHT(D4423,6)="Future","Future",IF(RIGHT(D4423,10)="Irrelevant","Irrelevant","Current")),""))</f>
        <v>Current</v>
      </c>
      <c r="G4423" s="7" t="str">
        <f>IF(OR(ISBLANK(D4423),D4423="Unclassifiable &gt;"),"",IF(ISNUMBER(SEARCH("Utterance",D4423)),"Utterance",IF(ISNUMBER(SEARCH("Response",D4423)),"Response",IF(ISNUMBER(SEARCH("Interaction",D4423)),"Interaction",IF(ISNUMBER(SEARCH("System",D4423)),"System","")))))</f>
        <v>Response</v>
      </c>
      <c r="H4423" s="7" t="str">
        <f>IF(G4423="Utterance", IF(ISNUMBER(SEARCH("Unrecognized",D4423)), "Unrecognized", IF(ISNUMBER(SEARCH("Mismatched",D4423)), "Mismatched", IF(ISNUMBER(SEARCH("False Positive",D4423)), "False Positive", "Irrelevant"))), "")</f>
        <v/>
      </c>
      <c r="J4423" s="7" t="s">
        <v>213</v>
      </c>
      <c r="K4423" s="7" t="s">
        <v>3357</v>
      </c>
      <c r="L4423" s="9">
        <v>44999</v>
      </c>
      <c r="M4423" s="13">
        <v>0.47684027777777777</v>
      </c>
      <c r="N4423" s="14">
        <v>204440003510948</v>
      </c>
      <c r="O4423" s="7">
        <f>IF(LEN(TRIM($A4423))=0,0,LEN($A4423)-LEN(SUBSTITUTE($A4423," ",""))+1)</f>
        <v>4</v>
      </c>
      <c r="P4423">
        <f t="shared" si="98"/>
        <v>201</v>
      </c>
    </row>
    <row r="4424" spans="1:16" ht="128" x14ac:dyDescent="0.2">
      <c r="A4424" s="8" t="s">
        <v>1862</v>
      </c>
      <c r="C4424" s="7" t="s">
        <v>4</v>
      </c>
      <c r="K4424" s="7" t="s">
        <v>3357</v>
      </c>
      <c r="L4424" s="9">
        <v>44999</v>
      </c>
      <c r="M4424" s="13">
        <v>0.47684027777777777</v>
      </c>
      <c r="N4424" s="14">
        <v>204440003510948</v>
      </c>
      <c r="P4424" t="str">
        <f t="shared" si="98"/>
        <v/>
      </c>
    </row>
    <row r="4425" spans="1:16" ht="16" x14ac:dyDescent="0.2">
      <c r="A4425" s="8" t="s">
        <v>2571</v>
      </c>
      <c r="C4425" s="7" t="s">
        <v>2</v>
      </c>
      <c r="D4425" s="7" t="s">
        <v>3411</v>
      </c>
      <c r="E4425" s="7" t="str">
        <f>IF(OR(D4425="", D4425="___"),"", LEFT(D4425,FIND(" &gt;",D4425)-1))</f>
        <v>Qualified Success</v>
      </c>
      <c r="F4425" s="7" t="str">
        <f>IF(OR(E4425="Success",E4425="Qualified Success"),"Current",IF(E4425="Failure",IF(RIGHT(D4425,6)="Future","Future",IF(RIGHT(D4425,10)="Irrelevant","Irrelevant","Current")),""))</f>
        <v>Current</v>
      </c>
      <c r="G4425" s="7" t="str">
        <f>IF(OR(ISBLANK(D4425),D4425="Unclassifiable &gt;"),"",IF(ISNUMBER(SEARCH("Utterance",D4425)),"Utterance",IF(ISNUMBER(SEARCH("Response",D4425)),"Response",IF(ISNUMBER(SEARCH("Interaction",D4425)),"Interaction",IF(ISNUMBER(SEARCH("System",D4425)),"System","")))))</f>
        <v>Response</v>
      </c>
      <c r="H4425" s="7" t="str">
        <f>IF(G4425="Utterance", IF(ISNUMBER(SEARCH("Unrecognized",D4425)), "Unrecognized", IF(ISNUMBER(SEARCH("Mismatched",D4425)), "Mismatched", IF(ISNUMBER(SEARCH("False Positive",D4425)), "False Positive", "Irrelevant"))), "")</f>
        <v/>
      </c>
      <c r="J4425" s="7" t="s">
        <v>213</v>
      </c>
      <c r="K4425" s="7" t="s">
        <v>3357</v>
      </c>
      <c r="L4425" s="9">
        <v>44999</v>
      </c>
      <c r="M4425" s="13">
        <v>0.47712962962962963</v>
      </c>
      <c r="N4425" s="14">
        <v>204440003510948</v>
      </c>
      <c r="O4425" s="7">
        <f>IF(LEN(TRIM($A4425))=0,0,LEN($A4425)-LEN(SUBSTITUTE($A4425," ",""))+1)</f>
        <v>4</v>
      </c>
      <c r="P4425">
        <f t="shared" si="98"/>
        <v>201</v>
      </c>
    </row>
    <row r="4426" spans="1:16" ht="128" x14ac:dyDescent="0.2">
      <c r="A4426" s="8" t="s">
        <v>1862</v>
      </c>
      <c r="C4426" s="7" t="s">
        <v>4</v>
      </c>
      <c r="K4426" s="7" t="s">
        <v>3357</v>
      </c>
      <c r="L4426" s="9">
        <v>44999</v>
      </c>
      <c r="M4426" s="13">
        <v>0.47714120370370372</v>
      </c>
      <c r="N4426" s="14">
        <v>204440003510948</v>
      </c>
      <c r="P4426" t="str">
        <f t="shared" si="98"/>
        <v/>
      </c>
    </row>
    <row r="4427" spans="1:16" ht="16" x14ac:dyDescent="0.2">
      <c r="A4427" s="8" t="s">
        <v>3208</v>
      </c>
      <c r="C4427" s="7" t="s">
        <v>2</v>
      </c>
      <c r="D4427" s="7" t="s">
        <v>3389</v>
      </c>
      <c r="E4427" s="7" t="str">
        <f>IF(OR(D4427="", D4427="___"),"", LEFT(D4427,FIND(" &gt;",D4427)-1))</f>
        <v>Success</v>
      </c>
      <c r="F4427" s="7" t="str">
        <f>IF(OR(E4427="Success",E4427="Qualified Success"),"Current",IF(E4427="Failure",IF(RIGHT(D4427,6)="Future","Future",IF(RIGHT(D4427,10)="Irrelevant","Irrelevant","Current")),""))</f>
        <v>Current</v>
      </c>
      <c r="G4427" s="7" t="str">
        <f>IF(OR(ISBLANK(D4427),D4427="Unclassifiable &gt;"),"",IF(ISNUMBER(SEARCH("Utterance",D4427)),"Utterance",IF(ISNUMBER(SEARCH("Response",D4427)),"Response",IF(ISNUMBER(SEARCH("Interaction",D4427)),"Interaction",IF(ISNUMBER(SEARCH("System",D4427)),"System","")))))</f>
        <v/>
      </c>
      <c r="H4427" s="7" t="str">
        <f>IF(G4427="Utterance", IF(ISNUMBER(SEARCH("Unrecognized",D4427)), "Unrecognized", IF(ISNUMBER(SEARCH("Mismatched",D4427)), "Mismatched", IF(ISNUMBER(SEARCH("False Positive",D4427)), "False Positive", "Irrelevant"))), "")</f>
        <v/>
      </c>
      <c r="J4427" s="7" t="s">
        <v>3741</v>
      </c>
      <c r="K4427" s="7" t="s">
        <v>3357</v>
      </c>
      <c r="L4427" s="9">
        <v>44999</v>
      </c>
      <c r="M4427" s="13">
        <v>0.47947916666666668</v>
      </c>
      <c r="N4427" s="14">
        <v>513003003094523</v>
      </c>
      <c r="O4427" s="7">
        <f>IF(LEN(TRIM($A4427))=0,0,LEN($A4427)-LEN(SUBSTITUTE($A4427," ",""))+1)</f>
        <v>4</v>
      </c>
      <c r="P4427">
        <f t="shared" si="98"/>
        <v>3411</v>
      </c>
    </row>
    <row r="4428" spans="1:16" ht="64" x14ac:dyDescent="0.2">
      <c r="A4428" s="8" t="s">
        <v>2165</v>
      </c>
      <c r="C4428" s="7" t="s">
        <v>4</v>
      </c>
      <c r="K4428" s="7" t="s">
        <v>3357</v>
      </c>
      <c r="L4428" s="9">
        <v>44999</v>
      </c>
      <c r="M4428" s="13">
        <v>0.47947916666666668</v>
      </c>
      <c r="N4428" s="14">
        <v>513003003094523</v>
      </c>
      <c r="P4428" t="str">
        <f t="shared" si="98"/>
        <v/>
      </c>
    </row>
    <row r="4429" spans="1:16" ht="16" x14ac:dyDescent="0.2">
      <c r="A4429" s="8" t="s">
        <v>2677</v>
      </c>
      <c r="C4429" s="7" t="s">
        <v>2</v>
      </c>
      <c r="D4429" s="7" t="s">
        <v>3391</v>
      </c>
      <c r="E4429" s="7" t="str">
        <f>IF(OR(D4429="", D4429="___"),"", LEFT(D4429,FIND(" &gt;",D4429)-1))</f>
        <v>Failure</v>
      </c>
      <c r="F4429" s="7" t="str">
        <f>IF(OR(E4429="Success",E4429="Qualified Success"),"Current",IF(E4429="Failure",IF(RIGHT(D4429,6)="Future","Future",IF(RIGHT(D4429,10)="Irrelevant","Irrelevant","Current")),""))</f>
        <v>Current</v>
      </c>
      <c r="G4429" s="7" t="str">
        <f>IF(OR(ISBLANK(D4429),D4429="Unclassifiable &gt;"),"",IF(ISNUMBER(SEARCH("Utterance",D4429)),"Utterance",IF(ISNUMBER(SEARCH("Response",D4429)),"Response",IF(ISNUMBER(SEARCH("Interaction",D4429)),"Interaction",IF(ISNUMBER(SEARCH("System",D4429)),"System","")))))</f>
        <v>Utterance</v>
      </c>
      <c r="H4429" s="7" t="str">
        <f>IF(G4429="Utterance", IF(ISNUMBER(SEARCH("Unrecognized",D4429)), "Unrecognized", IF(ISNUMBER(SEARCH("Mismatched",D4429)), "Mismatched", IF(ISNUMBER(SEARCH("False Positive",D4429)), "False Positive", "Irrelevant"))), "")</f>
        <v>Mismatched</v>
      </c>
      <c r="J4429" s="7" t="s">
        <v>3742</v>
      </c>
      <c r="K4429" s="7" t="s">
        <v>3357</v>
      </c>
      <c r="L4429" s="9">
        <v>44999</v>
      </c>
      <c r="M4429" s="13">
        <v>0.48413194444444446</v>
      </c>
      <c r="N4429" s="14">
        <v>204440003539386</v>
      </c>
      <c r="O4429" s="7">
        <f>IF(LEN(TRIM($A4429))=0,0,LEN($A4429)-LEN(SUBSTITUTE($A4429," ",""))+1)</f>
        <v>2</v>
      </c>
      <c r="P4429">
        <f t="shared" si="98"/>
        <v>705</v>
      </c>
    </row>
    <row r="4430" spans="1:16" ht="144" x14ac:dyDescent="0.2">
      <c r="A4430" s="8" t="s">
        <v>247</v>
      </c>
      <c r="C4430" s="7" t="s">
        <v>4</v>
      </c>
      <c r="K4430" s="7" t="s">
        <v>3357</v>
      </c>
      <c r="L4430" s="9">
        <v>44999</v>
      </c>
      <c r="M4430" s="13">
        <v>0.48413194444444446</v>
      </c>
      <c r="N4430" s="14">
        <v>204440003539386</v>
      </c>
      <c r="P4430" t="str">
        <f t="shared" si="98"/>
        <v/>
      </c>
    </row>
    <row r="4431" spans="1:16" ht="16" x14ac:dyDescent="0.2">
      <c r="A4431" s="8" t="s">
        <v>336</v>
      </c>
      <c r="C4431" s="7" t="s">
        <v>2</v>
      </c>
      <c r="D4431" s="7" t="s">
        <v>3389</v>
      </c>
      <c r="E4431" s="7" t="str">
        <f>IF(OR(D4431="", D4431="___"),"", LEFT(D4431,FIND(" &gt;",D4431)-1))</f>
        <v>Success</v>
      </c>
      <c r="F4431" s="7" t="str">
        <f>IF(OR(E4431="Success",E4431="Qualified Success"),"Current",IF(E4431="Failure",IF(RIGHT(D4431,6)="Future","Future",IF(RIGHT(D4431,10)="Irrelevant","Irrelevant","Current")),""))</f>
        <v>Current</v>
      </c>
      <c r="G4431" s="7" t="str">
        <f>IF(OR(ISBLANK(D4431),D4431="Unclassifiable &gt;"),"",IF(ISNUMBER(SEARCH("Utterance",D4431)),"Utterance",IF(ISNUMBER(SEARCH("Response",D4431)),"Response",IF(ISNUMBER(SEARCH("Interaction",D4431)),"Interaction",IF(ISNUMBER(SEARCH("System",D4431)),"System","")))))</f>
        <v/>
      </c>
      <c r="H4431" s="7" t="str">
        <f>IF(G4431="Utterance", IF(ISNUMBER(SEARCH("Unrecognized",D4431)), "Unrecognized", IF(ISNUMBER(SEARCH("Mismatched",D4431)), "Mismatched", IF(ISNUMBER(SEARCH("False Positive",D4431)), "False Positive", "Irrelevant"))), "")</f>
        <v/>
      </c>
      <c r="J4431" s="7" t="s">
        <v>3750</v>
      </c>
      <c r="K4431" s="7" t="s">
        <v>3357</v>
      </c>
      <c r="L4431" s="9">
        <v>44999</v>
      </c>
      <c r="M4431" s="13">
        <v>0.48572916666666671</v>
      </c>
      <c r="N4431" s="14">
        <v>204440003508781</v>
      </c>
      <c r="O4431" s="7">
        <f>IF(LEN(TRIM($A4431))=0,0,LEN($A4431)-LEN(SUBSTITUTE($A4431," ",""))+1)</f>
        <v>3</v>
      </c>
      <c r="P4431">
        <f t="shared" si="98"/>
        <v>3411</v>
      </c>
    </row>
    <row r="4432" spans="1:16" ht="240" x14ac:dyDescent="0.2">
      <c r="A4432" s="8" t="s">
        <v>2508</v>
      </c>
      <c r="C4432" s="7" t="s">
        <v>4</v>
      </c>
      <c r="K4432" s="7" t="s">
        <v>3357</v>
      </c>
      <c r="L4432" s="9">
        <v>44999</v>
      </c>
      <c r="M4432" s="13">
        <v>0.48575231481481485</v>
      </c>
      <c r="N4432" s="14">
        <v>204440003508781</v>
      </c>
      <c r="P4432" t="str">
        <f t="shared" si="98"/>
        <v/>
      </c>
    </row>
    <row r="4433" spans="1:16" ht="16" x14ac:dyDescent="0.2">
      <c r="A4433" s="8" t="s">
        <v>2421</v>
      </c>
      <c r="C4433" s="7" t="s">
        <v>2</v>
      </c>
      <c r="D4433" s="7" t="s">
        <v>3411</v>
      </c>
      <c r="E4433" s="7" t="str">
        <f>IF(OR(D4433="", D4433="___"),"", LEFT(D4433,FIND(" &gt;",D4433)-1))</f>
        <v>Qualified Success</v>
      </c>
      <c r="F4433" s="7" t="str">
        <f>IF(OR(E4433="Success",E4433="Qualified Success"),"Current",IF(E4433="Failure",IF(RIGHT(D4433,6)="Future","Future",IF(RIGHT(D4433,10)="Irrelevant","Irrelevant","Current")),""))</f>
        <v>Current</v>
      </c>
      <c r="G4433" s="7" t="str">
        <f>IF(OR(ISBLANK(D4433),D4433="Unclassifiable &gt;"),"",IF(ISNUMBER(SEARCH("Utterance",D4433)),"Utterance",IF(ISNUMBER(SEARCH("Response",D4433)),"Response",IF(ISNUMBER(SEARCH("Interaction",D4433)),"Interaction",IF(ISNUMBER(SEARCH("System",D4433)),"System","")))))</f>
        <v>Response</v>
      </c>
      <c r="H4433" s="7" t="str">
        <f>IF(G4433="Utterance", IF(ISNUMBER(SEARCH("Unrecognized",D4433)), "Unrecognized", IF(ISNUMBER(SEARCH("Mismatched",D4433)), "Mismatched", IF(ISNUMBER(SEARCH("False Positive",D4433)), "False Positive", "Irrelevant"))), "")</f>
        <v/>
      </c>
      <c r="J4433" s="7" t="s">
        <v>3745</v>
      </c>
      <c r="K4433" s="7" t="s">
        <v>3357</v>
      </c>
      <c r="L4433" s="9">
        <v>44999</v>
      </c>
      <c r="M4433" s="13">
        <v>0.48835648148148153</v>
      </c>
      <c r="N4433" s="14">
        <v>204440003505867</v>
      </c>
      <c r="O4433" s="7">
        <f>IF(LEN(TRIM($A4433))=0,0,LEN($A4433)-LEN(SUBSTITUTE($A4433," ",""))+1)</f>
        <v>5</v>
      </c>
      <c r="P4433">
        <f t="shared" si="98"/>
        <v>201</v>
      </c>
    </row>
    <row r="4434" spans="1:16" ht="48" x14ac:dyDescent="0.2">
      <c r="A4434" s="8" t="s">
        <v>400</v>
      </c>
      <c r="C4434" s="7" t="s">
        <v>4</v>
      </c>
      <c r="K4434" s="7" t="s">
        <v>3357</v>
      </c>
      <c r="L4434" s="9">
        <v>44999</v>
      </c>
      <c r="M4434" s="13">
        <v>0.48835648148148153</v>
      </c>
      <c r="N4434" s="14">
        <v>204440003505867</v>
      </c>
      <c r="P4434" t="str">
        <f t="shared" si="98"/>
        <v/>
      </c>
    </row>
    <row r="4435" spans="1:16" ht="16" x14ac:dyDescent="0.2">
      <c r="A4435" s="8" t="s">
        <v>2278</v>
      </c>
      <c r="C4435" s="7" t="s">
        <v>2</v>
      </c>
      <c r="D4435" s="7" t="s">
        <v>3389</v>
      </c>
      <c r="E4435" s="7" t="str">
        <f>IF(OR(D4435="", D4435="___"),"", LEFT(D4435,FIND(" &gt;",D4435)-1))</f>
        <v>Success</v>
      </c>
      <c r="F4435" s="7" t="str">
        <f>IF(OR(E4435="Success",E4435="Qualified Success"),"Current",IF(E4435="Failure",IF(RIGHT(D4435,6)="Future","Future",IF(RIGHT(D4435,10)="Irrelevant","Irrelevant","Current")),""))</f>
        <v>Current</v>
      </c>
      <c r="G4435" s="7" t="str">
        <f>IF(OR(ISBLANK(D4435),D4435="Unclassifiable &gt;"),"",IF(ISNUMBER(SEARCH("Utterance",D4435)),"Utterance",IF(ISNUMBER(SEARCH("Response",D4435)),"Response",IF(ISNUMBER(SEARCH("Interaction",D4435)),"Interaction",IF(ISNUMBER(SEARCH("System",D4435)),"System","")))))</f>
        <v/>
      </c>
      <c r="H4435" s="7" t="str">
        <f>IF(G4435="Utterance", IF(ISNUMBER(SEARCH("Unrecognized",D4435)), "Unrecognized", IF(ISNUMBER(SEARCH("Mismatched",D4435)), "Mismatched", IF(ISNUMBER(SEARCH("False Positive",D4435)), "False Positive", "Irrelevant"))), "")</f>
        <v/>
      </c>
      <c r="J4435" s="7" t="s">
        <v>3743</v>
      </c>
      <c r="K4435" s="7" t="s">
        <v>3357</v>
      </c>
      <c r="L4435" s="9">
        <v>44999</v>
      </c>
      <c r="M4435" s="13">
        <v>0.48856481481481479</v>
      </c>
      <c r="N4435" s="14">
        <v>202000460821252</v>
      </c>
      <c r="O4435" s="7">
        <f>IF(LEN(TRIM($A4435))=0,0,LEN($A4435)-LEN(SUBSTITUTE($A4435," ",""))+1)</f>
        <v>7</v>
      </c>
      <c r="P4435">
        <f t="shared" si="98"/>
        <v>3411</v>
      </c>
    </row>
    <row r="4436" spans="1:16" ht="144" x14ac:dyDescent="0.2">
      <c r="A4436" s="8" t="s">
        <v>250</v>
      </c>
      <c r="C4436" s="7" t="s">
        <v>4</v>
      </c>
      <c r="K4436" s="7" t="s">
        <v>3357</v>
      </c>
      <c r="L4436" s="9">
        <v>44999</v>
      </c>
      <c r="M4436" s="13">
        <v>0.48857638888888894</v>
      </c>
      <c r="N4436" s="14">
        <v>202000460821252</v>
      </c>
      <c r="P4436" t="str">
        <f t="shared" si="98"/>
        <v/>
      </c>
    </row>
    <row r="4437" spans="1:16" ht="16" x14ac:dyDescent="0.2">
      <c r="A4437" s="8" t="s">
        <v>3005</v>
      </c>
      <c r="C4437" s="7" t="s">
        <v>2</v>
      </c>
      <c r="D4437" s="7" t="s">
        <v>3400</v>
      </c>
      <c r="E4437" s="7" t="str">
        <f>IF(OR(D4437="", D4437="___"),"", LEFT(D4437,FIND(" &gt;",D4437)-1))</f>
        <v>Failure</v>
      </c>
      <c r="F4437" s="7" t="str">
        <f>IF(OR(E4437="Success",E4437="Qualified Success"),"Current",IF(E4437="Failure",IF(RIGHT(D4437,6)="Future","Future",IF(RIGHT(D4437,10)="Irrelevant","Irrelevant","Current")),""))</f>
        <v>Current</v>
      </c>
      <c r="G4437" s="7" t="str">
        <f>IF(OR(ISBLANK(D4437),D4437="Unclassifiable &gt;"),"",IF(ISNUMBER(SEARCH("Utterance",D4437)),"Utterance",IF(ISNUMBER(SEARCH("Response",D4437)),"Response",IF(ISNUMBER(SEARCH("Interaction",D4437)),"Interaction",IF(ISNUMBER(SEARCH("System",D4437)),"System","")))))</f>
        <v>Interaction</v>
      </c>
      <c r="H4437" s="7" t="str">
        <f>IF(G4437="Utterance", IF(ISNUMBER(SEARCH("Unrecognized",D4437)), "Unrecognized", IF(ISNUMBER(SEARCH("Mismatched",D4437)), "Mismatched", IF(ISNUMBER(SEARCH("False Positive",D4437)), "False Positive", "Irrelevant"))), "")</f>
        <v/>
      </c>
      <c r="J4437" s="7" t="s">
        <v>3742</v>
      </c>
      <c r="K4437" s="7" t="s">
        <v>3357</v>
      </c>
      <c r="L4437" s="9">
        <v>44999</v>
      </c>
      <c r="M4437" s="13">
        <v>0.49091435185185189</v>
      </c>
      <c r="N4437" s="14">
        <v>202000824512506</v>
      </c>
      <c r="O4437" s="7">
        <f>IF(LEN(TRIM($A4437))=0,0,LEN($A4437)-LEN(SUBSTITUTE($A4437," ",""))+1)</f>
        <v>10</v>
      </c>
      <c r="P4437">
        <f t="shared" si="98"/>
        <v>412</v>
      </c>
    </row>
    <row r="4438" spans="1:16" ht="16" x14ac:dyDescent="0.2">
      <c r="A4438" s="8" t="s">
        <v>1042</v>
      </c>
      <c r="C4438" s="7" t="s">
        <v>4</v>
      </c>
      <c r="K4438" s="7" t="s">
        <v>3357</v>
      </c>
      <c r="L4438" s="9">
        <v>44999</v>
      </c>
      <c r="M4438" s="13">
        <v>0.49092592592592593</v>
      </c>
      <c r="N4438" s="14">
        <v>202000824512506</v>
      </c>
      <c r="P4438" t="str">
        <f t="shared" si="98"/>
        <v/>
      </c>
    </row>
    <row r="4439" spans="1:16" ht="16" x14ac:dyDescent="0.2">
      <c r="A4439" s="8" t="s">
        <v>3006</v>
      </c>
      <c r="C4439" s="7" t="s">
        <v>2</v>
      </c>
      <c r="D4439" s="7" t="s">
        <v>3389</v>
      </c>
      <c r="E4439" s="7" t="str">
        <f>IF(OR(D4439="", D4439="___"),"", LEFT(D4439,FIND(" &gt;",D4439)-1))</f>
        <v>Success</v>
      </c>
      <c r="F4439" s="7" t="str">
        <f>IF(OR(E4439="Success",E4439="Qualified Success"),"Current",IF(E4439="Failure",IF(RIGHT(D4439,6)="Future","Future",IF(RIGHT(D4439,10)="Irrelevant","Irrelevant","Current")),""))</f>
        <v>Current</v>
      </c>
      <c r="G4439" s="7" t="str">
        <f>IF(OR(ISBLANK(D4439),D4439="Unclassifiable &gt;"),"",IF(ISNUMBER(SEARCH("Utterance",D4439)),"Utterance",IF(ISNUMBER(SEARCH("Response",D4439)),"Response",IF(ISNUMBER(SEARCH("Interaction",D4439)),"Interaction",IF(ISNUMBER(SEARCH("System",D4439)),"System","")))))</f>
        <v/>
      </c>
      <c r="H4439" s="7" t="str">
        <f>IF(G4439="Utterance", IF(ISNUMBER(SEARCH("Unrecognized",D4439)), "Unrecognized", IF(ISNUMBER(SEARCH("Mismatched",D4439)), "Mismatched", IF(ISNUMBER(SEARCH("False Positive",D4439)), "False Positive", "Irrelevant"))), "")</f>
        <v/>
      </c>
      <c r="J4439" s="7" t="s">
        <v>3742</v>
      </c>
      <c r="K4439" s="7" t="s">
        <v>3357</v>
      </c>
      <c r="L4439" s="9">
        <v>44999</v>
      </c>
      <c r="M4439" s="13">
        <v>0.49115740740740743</v>
      </c>
      <c r="N4439" s="14">
        <v>202000824512506</v>
      </c>
      <c r="O4439" s="7">
        <f>IF(LEN(TRIM($A4439))=0,0,LEN($A4439)-LEN(SUBSTITUTE($A4439," ",""))+1)</f>
        <v>5</v>
      </c>
      <c r="P4439">
        <f t="shared" si="98"/>
        <v>3411</v>
      </c>
    </row>
    <row r="4440" spans="1:16" ht="128" x14ac:dyDescent="0.2">
      <c r="A4440" s="8" t="s">
        <v>990</v>
      </c>
      <c r="C4440" s="7" t="s">
        <v>4</v>
      </c>
      <c r="K4440" s="7" t="s">
        <v>3357</v>
      </c>
      <c r="L4440" s="9">
        <v>44999</v>
      </c>
      <c r="M4440" s="13">
        <v>0.49115740740740743</v>
      </c>
      <c r="N4440" s="14">
        <v>202000824512506</v>
      </c>
      <c r="P4440" t="str">
        <f t="shared" si="98"/>
        <v/>
      </c>
    </row>
    <row r="4441" spans="1:16" ht="16" x14ac:dyDescent="0.2">
      <c r="A4441" s="8" t="s">
        <v>3258</v>
      </c>
      <c r="C4441" s="7" t="s">
        <v>2</v>
      </c>
      <c r="D4441" s="7" t="s">
        <v>3389</v>
      </c>
      <c r="E4441" s="7" t="str">
        <f>IF(OR(D4441="", D4441="___"),"", LEFT(D4441,FIND(" &gt;",D4441)-1))</f>
        <v>Success</v>
      </c>
      <c r="F4441" s="7" t="str">
        <f>IF(OR(E4441="Success",E4441="Qualified Success"),"Current",IF(E4441="Failure",IF(RIGHT(D4441,6)="Future","Future",IF(RIGHT(D4441,10)="Irrelevant","Irrelevant","Current")),""))</f>
        <v>Current</v>
      </c>
      <c r="G4441" s="7" t="str">
        <f>IF(OR(ISBLANK(D4441),D4441="Unclassifiable &gt;"),"",IF(ISNUMBER(SEARCH("Utterance",D4441)),"Utterance",IF(ISNUMBER(SEARCH("Response",D4441)),"Response",IF(ISNUMBER(SEARCH("Interaction",D4441)),"Interaction",IF(ISNUMBER(SEARCH("System",D4441)),"System","")))))</f>
        <v/>
      </c>
      <c r="H4441" s="7" t="str">
        <f>IF(G4441="Utterance", IF(ISNUMBER(SEARCH("Unrecognized",D4441)), "Unrecognized", IF(ISNUMBER(SEARCH("Mismatched",D4441)), "Mismatched", IF(ISNUMBER(SEARCH("False Positive",D4441)), "False Positive", "Irrelevant"))), "")</f>
        <v/>
      </c>
      <c r="J4441" s="7" t="s">
        <v>3742</v>
      </c>
      <c r="K4441" s="7" t="s">
        <v>3357</v>
      </c>
      <c r="L4441" s="9">
        <v>44999</v>
      </c>
      <c r="M4441" s="13">
        <v>0.4919560185185185</v>
      </c>
      <c r="N4441" s="14">
        <v>513003213021145</v>
      </c>
      <c r="O4441" s="7">
        <f>IF(LEN(TRIM($A4441))=0,0,LEN($A4441)-LEN(SUBSTITUTE($A4441," ",""))+1)</f>
        <v>7</v>
      </c>
      <c r="P4441">
        <f t="shared" si="98"/>
        <v>3411</v>
      </c>
    </row>
    <row r="4442" spans="1:16" ht="128" x14ac:dyDescent="0.2">
      <c r="A4442" s="8" t="s">
        <v>990</v>
      </c>
      <c r="C4442" s="7" t="s">
        <v>4</v>
      </c>
      <c r="K4442" s="7" t="s">
        <v>3357</v>
      </c>
      <c r="L4442" s="9">
        <v>44999</v>
      </c>
      <c r="M4442" s="13">
        <v>0.4919560185185185</v>
      </c>
      <c r="N4442" s="14">
        <v>513003213021145</v>
      </c>
      <c r="P4442" t="str">
        <f t="shared" si="98"/>
        <v/>
      </c>
    </row>
    <row r="4443" spans="1:16" ht="16" x14ac:dyDescent="0.2">
      <c r="A4443" s="8" t="s">
        <v>3008</v>
      </c>
      <c r="C4443" s="7" t="s">
        <v>2</v>
      </c>
      <c r="D4443" s="7" t="s">
        <v>3391</v>
      </c>
      <c r="E4443" s="7" t="str">
        <f>IF(OR(D4443="", D4443="___"),"", LEFT(D4443,FIND(" &gt;",D4443)-1))</f>
        <v>Failure</v>
      </c>
      <c r="F4443" s="7" t="str">
        <f>IF(OR(E4443="Success",E4443="Qualified Success"),"Current",IF(E4443="Failure",IF(RIGHT(D4443,6)="Future","Future",IF(RIGHT(D4443,10)="Irrelevant","Irrelevant","Current")),""))</f>
        <v>Current</v>
      </c>
      <c r="G4443" s="7" t="str">
        <f>IF(OR(ISBLANK(D4443),D4443="Unclassifiable &gt;"),"",IF(ISNUMBER(SEARCH("Utterance",D4443)),"Utterance",IF(ISNUMBER(SEARCH("Response",D4443)),"Response",IF(ISNUMBER(SEARCH("Interaction",D4443)),"Interaction",IF(ISNUMBER(SEARCH("System",D4443)),"System","")))))</f>
        <v>Utterance</v>
      </c>
      <c r="H4443" s="7" t="str">
        <f>IF(G4443="Utterance", IF(ISNUMBER(SEARCH("Unrecognized",D4443)), "Unrecognized", IF(ISNUMBER(SEARCH("Mismatched",D4443)), "Mismatched", IF(ISNUMBER(SEARCH("False Positive",D4443)), "False Positive", "Irrelevant"))), "")</f>
        <v>Mismatched</v>
      </c>
      <c r="J4443" s="7" t="s">
        <v>3742</v>
      </c>
      <c r="K4443" s="7" t="s">
        <v>3357</v>
      </c>
      <c r="L4443" s="9">
        <v>44999</v>
      </c>
      <c r="M4443" s="13">
        <v>0.49204861111111109</v>
      </c>
      <c r="N4443" s="14">
        <v>202000824512506</v>
      </c>
      <c r="O4443" s="7">
        <f>IF(LEN(TRIM($A4443))=0,0,LEN($A4443)-LEN(SUBSTITUTE($A4443," ",""))+1)</f>
        <v>7</v>
      </c>
      <c r="P4443">
        <f t="shared" si="98"/>
        <v>705</v>
      </c>
    </row>
    <row r="4444" spans="1:16" ht="16" x14ac:dyDescent="0.2">
      <c r="A4444" s="8" t="s">
        <v>1042</v>
      </c>
      <c r="C4444" s="7" t="s">
        <v>4</v>
      </c>
      <c r="K4444" s="7" t="s">
        <v>3357</v>
      </c>
      <c r="L4444" s="9">
        <v>44999</v>
      </c>
      <c r="M4444" s="13">
        <v>0.49204861111111109</v>
      </c>
      <c r="N4444" s="14">
        <v>202000824512506</v>
      </c>
      <c r="P4444" t="str">
        <f t="shared" si="98"/>
        <v/>
      </c>
    </row>
    <row r="4445" spans="1:16" ht="16" x14ac:dyDescent="0.2">
      <c r="A4445" s="8" t="s">
        <v>3007</v>
      </c>
      <c r="C4445" s="7" t="s">
        <v>2</v>
      </c>
      <c r="D4445" s="7" t="s">
        <v>3389</v>
      </c>
      <c r="E4445" s="7" t="str">
        <f>IF(OR(D4445="", D4445="___"),"", LEFT(D4445,FIND(" &gt;",D4445)-1))</f>
        <v>Success</v>
      </c>
      <c r="F4445" s="7" t="str">
        <f>IF(OR(E4445="Success",E4445="Qualified Success"),"Current",IF(E4445="Failure",IF(RIGHT(D4445,6)="Future","Future",IF(RIGHT(D4445,10)="Irrelevant","Irrelevant","Current")),""))</f>
        <v>Current</v>
      </c>
      <c r="G4445" s="7" t="str">
        <f>IF(OR(ISBLANK(D4445),D4445="Unclassifiable &gt;"),"",IF(ISNUMBER(SEARCH("Utterance",D4445)),"Utterance",IF(ISNUMBER(SEARCH("Response",D4445)),"Response",IF(ISNUMBER(SEARCH("Interaction",D4445)),"Interaction",IF(ISNUMBER(SEARCH("System",D4445)),"System","")))))</f>
        <v/>
      </c>
      <c r="H4445" s="7" t="str">
        <f>IF(G4445="Utterance", IF(ISNUMBER(SEARCH("Unrecognized",D4445)), "Unrecognized", IF(ISNUMBER(SEARCH("Mismatched",D4445)), "Mismatched", IF(ISNUMBER(SEARCH("False Positive",D4445)), "False Positive", "Irrelevant"))), "")</f>
        <v/>
      </c>
      <c r="J4445" s="7" t="s">
        <v>3439</v>
      </c>
      <c r="K4445" s="7" t="s">
        <v>3357</v>
      </c>
      <c r="L4445" s="9">
        <v>44999</v>
      </c>
      <c r="M4445" s="13">
        <v>0.49212962962962964</v>
      </c>
      <c r="N4445" s="14">
        <v>202000824512506</v>
      </c>
      <c r="O4445" s="7">
        <f>IF(LEN(TRIM($A4445))=0,0,LEN($A4445)-LEN(SUBSTITUTE($A4445," ",""))+1)</f>
        <v>2</v>
      </c>
      <c r="P4445">
        <f t="shared" si="98"/>
        <v>3411</v>
      </c>
    </row>
    <row r="4446" spans="1:16" ht="128" x14ac:dyDescent="0.2">
      <c r="A4446" s="8" t="s">
        <v>990</v>
      </c>
      <c r="C4446" s="7" t="s">
        <v>4</v>
      </c>
      <c r="K4446" s="7" t="s">
        <v>3357</v>
      </c>
      <c r="L4446" s="9">
        <v>44999</v>
      </c>
      <c r="M4446" s="13">
        <v>0.49214120370370368</v>
      </c>
      <c r="N4446" s="14">
        <v>202000824512506</v>
      </c>
      <c r="P4446" t="str">
        <f t="shared" si="98"/>
        <v/>
      </c>
    </row>
    <row r="4447" spans="1:16" ht="16" x14ac:dyDescent="0.2">
      <c r="A4447" s="8" t="s">
        <v>158</v>
      </c>
      <c r="C4447" s="7" t="s">
        <v>2</v>
      </c>
      <c r="D4447" s="7" t="s">
        <v>3389</v>
      </c>
      <c r="E4447" s="7" t="str">
        <f>IF(OR(D4447="", D4447="___"),"", LEFT(D4447,FIND(" &gt;",D4447)-1))</f>
        <v>Success</v>
      </c>
      <c r="F4447" s="7" t="str">
        <f>IF(OR(E4447="Success",E4447="Qualified Success"),"Current",IF(E4447="Failure",IF(RIGHT(D4447,6)="Future","Future",IF(RIGHT(D4447,10)="Irrelevant","Irrelevant","Current")),""))</f>
        <v>Current</v>
      </c>
      <c r="G4447" s="7" t="str">
        <f>IF(OR(ISBLANK(D4447),D4447="Unclassifiable &gt;"),"",IF(ISNUMBER(SEARCH("Utterance",D4447)),"Utterance",IF(ISNUMBER(SEARCH("Response",D4447)),"Response",IF(ISNUMBER(SEARCH("Interaction",D4447)),"Interaction",IF(ISNUMBER(SEARCH("System",D4447)),"System","")))))</f>
        <v/>
      </c>
      <c r="H4447" s="7" t="str">
        <f>IF(G4447="Utterance", IF(ISNUMBER(SEARCH("Unrecognized",D4447)), "Unrecognized", IF(ISNUMBER(SEARCH("Mismatched",D4447)), "Mismatched", IF(ISNUMBER(SEARCH("False Positive",D4447)), "False Positive", "Irrelevant"))), "")</f>
        <v/>
      </c>
      <c r="J4447" s="7" t="s">
        <v>3744</v>
      </c>
      <c r="K4447" s="7" t="s">
        <v>3357</v>
      </c>
      <c r="L4447" s="9">
        <v>44999</v>
      </c>
      <c r="M4447" s="13">
        <v>0.49282407407407408</v>
      </c>
      <c r="N4447" s="14">
        <v>204440003537222</v>
      </c>
      <c r="O4447" s="7">
        <f>IF(LEN(TRIM($A4447))=0,0,LEN($A4447)-LEN(SUBSTITUTE($A4447," ",""))+1)</f>
        <v>4</v>
      </c>
      <c r="P4447">
        <f t="shared" si="98"/>
        <v>3411</v>
      </c>
    </row>
    <row r="4448" spans="1:16" ht="128" x14ac:dyDescent="0.2">
      <c r="A4448" s="8" t="s">
        <v>1839</v>
      </c>
      <c r="C4448" s="7" t="s">
        <v>4</v>
      </c>
      <c r="K4448" s="7" t="s">
        <v>3357</v>
      </c>
      <c r="L4448" s="9">
        <v>44999</v>
      </c>
      <c r="M4448" s="13">
        <v>0.49282407407407408</v>
      </c>
      <c r="N4448" s="14">
        <v>204440003537222</v>
      </c>
      <c r="P4448" t="str">
        <f t="shared" si="98"/>
        <v/>
      </c>
    </row>
    <row r="4449" spans="1:16" ht="16" x14ac:dyDescent="0.2">
      <c r="A4449" s="8" t="s">
        <v>2987</v>
      </c>
      <c r="C4449" s="7" t="s">
        <v>2</v>
      </c>
      <c r="D4449" s="7" t="s">
        <v>3389</v>
      </c>
      <c r="E4449" s="7" t="str">
        <f>IF(OR(D4449="", D4449="___"),"", LEFT(D4449,FIND(" &gt;",D4449)-1))</f>
        <v>Success</v>
      </c>
      <c r="F4449" s="7" t="str">
        <f>IF(OR(E4449="Success",E4449="Qualified Success"),"Current",IF(E4449="Failure",IF(RIGHT(D4449,6)="Future","Future",IF(RIGHT(D4449,10)="Irrelevant","Irrelevant","Current")),""))</f>
        <v>Current</v>
      </c>
      <c r="G4449" s="7" t="str">
        <f>IF(OR(ISBLANK(D4449),D4449="Unclassifiable &gt;"),"",IF(ISNUMBER(SEARCH("Utterance",D4449)),"Utterance",IF(ISNUMBER(SEARCH("Response",D4449)),"Response",IF(ISNUMBER(SEARCH("Interaction",D4449)),"Interaction",IF(ISNUMBER(SEARCH("System",D4449)),"System","")))))</f>
        <v/>
      </c>
      <c r="H4449" s="7" t="str">
        <f>IF(G4449="Utterance", IF(ISNUMBER(SEARCH("Unrecognized",D4449)), "Unrecognized", IF(ISNUMBER(SEARCH("Mismatched",D4449)), "Mismatched", IF(ISNUMBER(SEARCH("False Positive",D4449)), "False Positive", "Irrelevant"))), "")</f>
        <v/>
      </c>
      <c r="J4449" s="7" t="s">
        <v>3742</v>
      </c>
      <c r="K4449" s="7" t="s">
        <v>3357</v>
      </c>
      <c r="L4449" s="9">
        <v>44999</v>
      </c>
      <c r="M4449" s="13">
        <v>0.49829861111111112</v>
      </c>
      <c r="N4449" s="14">
        <v>202000755601358</v>
      </c>
      <c r="O4449" s="7">
        <f>IF(LEN(TRIM($A4449))=0,0,LEN($A4449)-LEN(SUBSTITUTE($A4449," ",""))+1)</f>
        <v>2</v>
      </c>
      <c r="P4449">
        <f t="shared" si="98"/>
        <v>3411</v>
      </c>
    </row>
    <row r="4450" spans="1:16" ht="96" x14ac:dyDescent="0.2">
      <c r="A4450" s="8" t="s">
        <v>461</v>
      </c>
      <c r="C4450" s="7" t="s">
        <v>4</v>
      </c>
      <c r="K4450" s="7" t="s">
        <v>3357</v>
      </c>
      <c r="L4450" s="9">
        <v>44999</v>
      </c>
      <c r="M4450" s="13">
        <v>0.49829861111111112</v>
      </c>
      <c r="N4450" s="14">
        <v>202000755601358</v>
      </c>
      <c r="P4450" t="str">
        <f t="shared" si="98"/>
        <v/>
      </c>
    </row>
    <row r="4451" spans="1:16" ht="16" x14ac:dyDescent="0.2">
      <c r="A4451" s="8" t="s">
        <v>158</v>
      </c>
      <c r="C4451" s="7" t="s">
        <v>2</v>
      </c>
      <c r="D4451" s="7" t="s">
        <v>3389</v>
      </c>
      <c r="E4451" s="7" t="str">
        <f>IF(OR(D4451="", D4451="___"),"", LEFT(D4451,FIND(" &gt;",D4451)-1))</f>
        <v>Success</v>
      </c>
      <c r="F4451" s="7" t="str">
        <f>IF(OR(E4451="Success",E4451="Qualified Success"),"Current",IF(E4451="Failure",IF(RIGHT(D4451,6)="Future","Future",IF(RIGHT(D4451,10)="Irrelevant","Irrelevant","Current")),""))</f>
        <v>Current</v>
      </c>
      <c r="G4451" s="7" t="str">
        <f>IF(OR(ISBLANK(D4451),D4451="Unclassifiable &gt;"),"",IF(ISNUMBER(SEARCH("Utterance",D4451)),"Utterance",IF(ISNUMBER(SEARCH("Response",D4451)),"Response",IF(ISNUMBER(SEARCH("Interaction",D4451)),"Interaction",IF(ISNUMBER(SEARCH("System",D4451)),"System","")))))</f>
        <v/>
      </c>
      <c r="H4451" s="7" t="str">
        <f>IF(G4451="Utterance", IF(ISNUMBER(SEARCH("Unrecognized",D4451)), "Unrecognized", IF(ISNUMBER(SEARCH("Mismatched",D4451)), "Mismatched", IF(ISNUMBER(SEARCH("False Positive",D4451)), "False Positive", "Irrelevant"))), "")</f>
        <v/>
      </c>
      <c r="J4451" s="7" t="s">
        <v>3744</v>
      </c>
      <c r="K4451" s="7" t="s">
        <v>3357</v>
      </c>
      <c r="L4451" s="9">
        <v>44999</v>
      </c>
      <c r="M4451" s="13">
        <v>0.50392361111111106</v>
      </c>
      <c r="N4451" s="14">
        <v>204440003502564</v>
      </c>
      <c r="O4451" s="7">
        <f>IF(LEN(TRIM($A4451))=0,0,LEN($A4451)-LEN(SUBSTITUTE($A4451," ",""))+1)</f>
        <v>4</v>
      </c>
      <c r="P4451">
        <f t="shared" si="98"/>
        <v>3411</v>
      </c>
    </row>
    <row r="4452" spans="1:16" ht="128" x14ac:dyDescent="0.2">
      <c r="A4452" s="8" t="s">
        <v>1839</v>
      </c>
      <c r="C4452" s="7" t="s">
        <v>4</v>
      </c>
      <c r="K4452" s="7" t="s">
        <v>3357</v>
      </c>
      <c r="L4452" s="9">
        <v>44999</v>
      </c>
      <c r="M4452" s="13">
        <v>0.50392361111111106</v>
      </c>
      <c r="N4452" s="14">
        <v>204440003502564</v>
      </c>
      <c r="P4452" t="str">
        <f t="shared" si="98"/>
        <v/>
      </c>
    </row>
    <row r="4453" spans="1:16" ht="16" x14ac:dyDescent="0.2">
      <c r="A4453" s="8" t="s">
        <v>2986</v>
      </c>
      <c r="C4453" s="7" t="s">
        <v>2</v>
      </c>
      <c r="D4453" s="7" t="s">
        <v>3389</v>
      </c>
      <c r="E4453" s="7" t="str">
        <f>IF(OR(D4453="", D4453="___"),"", LEFT(D4453,FIND(" &gt;",D4453)-1))</f>
        <v>Success</v>
      </c>
      <c r="F4453" s="7" t="str">
        <f>IF(OR(E4453="Success",E4453="Qualified Success"),"Current",IF(E4453="Failure",IF(RIGHT(D4453,6)="Future","Future",IF(RIGHT(D4453,10)="Irrelevant","Irrelevant","Current")),""))</f>
        <v>Current</v>
      </c>
      <c r="G4453" s="7" t="str">
        <f>IF(OR(ISBLANK(D4453),D4453="Unclassifiable &gt;"),"",IF(ISNUMBER(SEARCH("Utterance",D4453)),"Utterance",IF(ISNUMBER(SEARCH("Response",D4453)),"Response",IF(ISNUMBER(SEARCH("Interaction",D4453)),"Interaction",IF(ISNUMBER(SEARCH("System",D4453)),"System","")))))</f>
        <v/>
      </c>
      <c r="H4453" s="7" t="str">
        <f>IF(G4453="Utterance", IF(ISNUMBER(SEARCH("Unrecognized",D4453)), "Unrecognized", IF(ISNUMBER(SEARCH("Mismatched",D4453)), "Mismatched", IF(ISNUMBER(SEARCH("False Positive",D4453)), "False Positive", "Irrelevant"))), "")</f>
        <v/>
      </c>
      <c r="J4453" s="7" t="s">
        <v>3742</v>
      </c>
      <c r="K4453" s="7" t="s">
        <v>3357</v>
      </c>
      <c r="L4453" s="9">
        <v>44999</v>
      </c>
      <c r="M4453" s="13">
        <v>0.50775462962962969</v>
      </c>
      <c r="N4453" s="14">
        <v>202000755601358</v>
      </c>
      <c r="O4453" s="7">
        <f>IF(LEN(TRIM($A4453))=0,0,LEN($A4453)-LEN(SUBSTITUTE($A4453," ",""))+1)</f>
        <v>15</v>
      </c>
      <c r="P4453">
        <f t="shared" si="98"/>
        <v>3411</v>
      </c>
    </row>
    <row r="4454" spans="1:16" ht="96" x14ac:dyDescent="0.2">
      <c r="A4454" s="8" t="s">
        <v>461</v>
      </c>
      <c r="C4454" s="7" t="s">
        <v>4</v>
      </c>
      <c r="K4454" s="7" t="s">
        <v>3357</v>
      </c>
      <c r="L4454" s="9">
        <v>44999</v>
      </c>
      <c r="M4454" s="13">
        <v>0.50775462962962969</v>
      </c>
      <c r="N4454" s="14">
        <v>202000755601358</v>
      </c>
      <c r="P4454" t="str">
        <f t="shared" si="98"/>
        <v/>
      </c>
    </row>
    <row r="4455" spans="1:16" ht="16" x14ac:dyDescent="0.2">
      <c r="A4455" s="8" t="s">
        <v>2414</v>
      </c>
      <c r="C4455" s="7" t="s">
        <v>2</v>
      </c>
      <c r="D4455" s="7" t="s">
        <v>3389</v>
      </c>
      <c r="E4455" s="7" t="str">
        <f>IF(OR(D4455="", D4455="___"),"", LEFT(D4455,FIND(" &gt;",D4455)-1))</f>
        <v>Success</v>
      </c>
      <c r="F4455" s="7" t="str">
        <f>IF(OR(E4455="Success",E4455="Qualified Success"),"Current",IF(E4455="Failure",IF(RIGHT(D4455,6)="Future","Future",IF(RIGHT(D4455,10)="Irrelevant","Irrelevant","Current")),""))</f>
        <v>Current</v>
      </c>
      <c r="G4455" s="7" t="str">
        <f>IF(OR(ISBLANK(D4455),D4455="Unclassifiable &gt;"),"",IF(ISNUMBER(SEARCH("Utterance",D4455)),"Utterance",IF(ISNUMBER(SEARCH("Response",D4455)),"Response",IF(ISNUMBER(SEARCH("Interaction",D4455)),"Interaction",IF(ISNUMBER(SEARCH("System",D4455)),"System","")))))</f>
        <v/>
      </c>
      <c r="H4455" s="7" t="str">
        <f>IF(G4455="Utterance", IF(ISNUMBER(SEARCH("Unrecognized",D4455)), "Unrecognized", IF(ISNUMBER(SEARCH("Mismatched",D4455)), "Mismatched", IF(ISNUMBER(SEARCH("False Positive",D4455)), "False Positive", "Irrelevant"))), "")</f>
        <v/>
      </c>
      <c r="J4455" s="7" t="s">
        <v>3742</v>
      </c>
      <c r="K4455" s="7" t="s">
        <v>3357</v>
      </c>
      <c r="L4455" s="9">
        <v>44999</v>
      </c>
      <c r="M4455" s="13">
        <v>0.50896990740740744</v>
      </c>
      <c r="N4455" s="14">
        <v>204440003505729</v>
      </c>
      <c r="O4455" s="7">
        <f>IF(LEN(TRIM($A4455))=0,0,LEN($A4455)-LEN(SUBSTITUTE($A4455," ",""))+1)</f>
        <v>7</v>
      </c>
      <c r="P4455">
        <f t="shared" si="98"/>
        <v>3411</v>
      </c>
    </row>
    <row r="4456" spans="1:16" ht="192" x14ac:dyDescent="0.2">
      <c r="A4456" s="8" t="s">
        <v>862</v>
      </c>
      <c r="C4456" s="7" t="s">
        <v>4</v>
      </c>
      <c r="K4456" s="7" t="s">
        <v>3357</v>
      </c>
      <c r="L4456" s="9">
        <v>44999</v>
      </c>
      <c r="M4456" s="13">
        <v>0.50896990740740744</v>
      </c>
      <c r="N4456" s="14">
        <v>204440003505729</v>
      </c>
      <c r="P4456" t="str">
        <f t="shared" si="98"/>
        <v/>
      </c>
    </row>
    <row r="4457" spans="1:16" ht="16" x14ac:dyDescent="0.2">
      <c r="A4457" s="8" t="s">
        <v>2277</v>
      </c>
      <c r="C4457" s="7" t="s">
        <v>2</v>
      </c>
      <c r="D4457" s="7" t="s">
        <v>3389</v>
      </c>
      <c r="E4457" s="7" t="str">
        <f>IF(OR(D4457="", D4457="___"),"", LEFT(D4457,FIND(" &gt;",D4457)-1))</f>
        <v>Success</v>
      </c>
      <c r="F4457" s="7" t="str">
        <f>IF(OR(E4457="Success",E4457="Qualified Success"),"Current",IF(E4457="Failure",IF(RIGHT(D4457,6)="Future","Future",IF(RIGHT(D4457,10)="Irrelevant","Irrelevant","Current")),""))</f>
        <v>Current</v>
      </c>
      <c r="G4457" s="7" t="str">
        <f>IF(OR(ISBLANK(D4457),D4457="Unclassifiable &gt;"),"",IF(ISNUMBER(SEARCH("Utterance",D4457)),"Utterance",IF(ISNUMBER(SEARCH("Response",D4457)),"Response",IF(ISNUMBER(SEARCH("Interaction",D4457)),"Interaction",IF(ISNUMBER(SEARCH("System",D4457)),"System","")))))</f>
        <v/>
      </c>
      <c r="H4457" s="7" t="str">
        <f>IF(G4457="Utterance", IF(ISNUMBER(SEARCH("Unrecognized",D4457)), "Unrecognized", IF(ISNUMBER(SEARCH("Mismatched",D4457)), "Mismatched", IF(ISNUMBER(SEARCH("False Positive",D4457)), "False Positive", "Irrelevant"))), "")</f>
        <v/>
      </c>
      <c r="J4457" s="7" t="s">
        <v>3747</v>
      </c>
      <c r="K4457" s="7" t="s">
        <v>3357</v>
      </c>
      <c r="L4457" s="9">
        <v>44999</v>
      </c>
      <c r="M4457" s="13">
        <v>0.51528935185185187</v>
      </c>
      <c r="N4457" s="14">
        <v>204440003500661</v>
      </c>
      <c r="O4457" s="7">
        <f>IF(LEN(TRIM($A4457))=0,0,LEN($A4457)-LEN(SUBSTITUTE($A4457," ",""))+1)</f>
        <v>7</v>
      </c>
      <c r="P4457">
        <f t="shared" si="98"/>
        <v>3411</v>
      </c>
    </row>
    <row r="4458" spans="1:16" ht="32" x14ac:dyDescent="0.2">
      <c r="A4458" s="8" t="s">
        <v>506</v>
      </c>
      <c r="C4458" s="7" t="s">
        <v>4</v>
      </c>
      <c r="K4458" s="7" t="s">
        <v>3357</v>
      </c>
      <c r="L4458" s="9">
        <v>44999</v>
      </c>
      <c r="M4458" s="13">
        <v>0.51528935185185187</v>
      </c>
      <c r="N4458" s="14">
        <v>204440003500661</v>
      </c>
      <c r="P4458" t="str">
        <f t="shared" si="98"/>
        <v/>
      </c>
    </row>
    <row r="4459" spans="1:16" ht="16" x14ac:dyDescent="0.2">
      <c r="A4459" s="8" t="s">
        <v>158</v>
      </c>
      <c r="C4459" s="7" t="s">
        <v>2</v>
      </c>
      <c r="D4459" s="7" t="s">
        <v>3389</v>
      </c>
      <c r="E4459" s="7" t="str">
        <f>IF(OR(D4459="", D4459="___"),"", LEFT(D4459,FIND(" &gt;",D4459)-1))</f>
        <v>Success</v>
      </c>
      <c r="F4459" s="7" t="str">
        <f>IF(OR(E4459="Success",E4459="Qualified Success"),"Current",IF(E4459="Failure",IF(RIGHT(D4459,6)="Future","Future",IF(RIGHT(D4459,10)="Irrelevant","Irrelevant","Current")),""))</f>
        <v>Current</v>
      </c>
      <c r="G4459" s="7" t="str">
        <f>IF(OR(ISBLANK(D4459),D4459="Unclassifiable &gt;"),"",IF(ISNUMBER(SEARCH("Utterance",D4459)),"Utterance",IF(ISNUMBER(SEARCH("Response",D4459)),"Response",IF(ISNUMBER(SEARCH("Interaction",D4459)),"Interaction",IF(ISNUMBER(SEARCH("System",D4459)),"System","")))))</f>
        <v/>
      </c>
      <c r="H4459" s="7" t="str">
        <f>IF(G4459="Utterance", IF(ISNUMBER(SEARCH("Unrecognized",D4459)), "Unrecognized", IF(ISNUMBER(SEARCH("Mismatched",D4459)), "Mismatched", IF(ISNUMBER(SEARCH("False Positive",D4459)), "False Positive", "Irrelevant"))), "")</f>
        <v/>
      </c>
      <c r="J4459" s="7" t="s">
        <v>3744</v>
      </c>
      <c r="K4459" s="7" t="s">
        <v>3357</v>
      </c>
      <c r="L4459" s="9">
        <v>44999</v>
      </c>
      <c r="M4459" s="13">
        <v>0.52017361111111116</v>
      </c>
      <c r="N4459" s="14">
        <v>202000140238265</v>
      </c>
      <c r="O4459" s="7">
        <f>IF(LEN(TRIM($A4459))=0,0,LEN($A4459)-LEN(SUBSTITUTE($A4459," ",""))+1)</f>
        <v>4</v>
      </c>
      <c r="P4459">
        <f t="shared" si="98"/>
        <v>3411</v>
      </c>
    </row>
    <row r="4460" spans="1:16" ht="128" x14ac:dyDescent="0.2">
      <c r="A4460" s="8" t="s">
        <v>1839</v>
      </c>
      <c r="C4460" s="7" t="s">
        <v>4</v>
      </c>
      <c r="K4460" s="7" t="s">
        <v>3357</v>
      </c>
      <c r="L4460" s="9">
        <v>44999</v>
      </c>
      <c r="M4460" s="13">
        <v>0.52017361111111116</v>
      </c>
      <c r="N4460" s="14">
        <v>202000140238265</v>
      </c>
      <c r="P4460" t="str">
        <f t="shared" si="98"/>
        <v/>
      </c>
    </row>
    <row r="4461" spans="1:16" ht="16" x14ac:dyDescent="0.2">
      <c r="A4461" s="8" t="s">
        <v>313</v>
      </c>
      <c r="C4461" s="7" t="s">
        <v>2</v>
      </c>
      <c r="D4461" s="7" t="s">
        <v>3389</v>
      </c>
      <c r="E4461" s="7" t="str">
        <f>IF(OR(D4461="", D4461="___"),"", LEFT(D4461,FIND(" &gt;",D4461)-1))</f>
        <v>Success</v>
      </c>
      <c r="F4461" s="7" t="str">
        <f>IF(OR(E4461="Success",E4461="Qualified Success"),"Current",IF(E4461="Failure",IF(RIGHT(D4461,6)="Future","Future",IF(RIGHT(D4461,10)="Irrelevant","Irrelevant","Current")),""))</f>
        <v>Current</v>
      </c>
      <c r="G4461" s="7" t="str">
        <f>IF(OR(ISBLANK(D4461),D4461="Unclassifiable &gt;"),"",IF(ISNUMBER(SEARCH("Utterance",D4461)),"Utterance",IF(ISNUMBER(SEARCH("Response",D4461)),"Response",IF(ISNUMBER(SEARCH("Interaction",D4461)),"Interaction",IF(ISNUMBER(SEARCH("System",D4461)),"System","")))))</f>
        <v/>
      </c>
      <c r="H4461" s="7" t="str">
        <f>IF(G4461="Utterance", IF(ISNUMBER(SEARCH("Unrecognized",D4461)), "Unrecognized", IF(ISNUMBER(SEARCH("Mismatched",D4461)), "Mismatched", IF(ISNUMBER(SEARCH("False Positive",D4461)), "False Positive", "Irrelevant"))), "")</f>
        <v/>
      </c>
      <c r="J4461" s="7" t="s">
        <v>3741</v>
      </c>
      <c r="K4461" s="7" t="s">
        <v>3357</v>
      </c>
      <c r="L4461" s="9">
        <v>44999</v>
      </c>
      <c r="M4461" s="13">
        <v>0.52679398148148149</v>
      </c>
      <c r="N4461" s="14">
        <v>204440003542352</v>
      </c>
      <c r="O4461" s="7">
        <f>IF(LEN(TRIM($A4461))=0,0,LEN($A4461)-LEN(SUBSTITUTE($A4461," ",""))+1)</f>
        <v>3</v>
      </c>
      <c r="P4461">
        <f t="shared" si="98"/>
        <v>3411</v>
      </c>
    </row>
    <row r="4462" spans="1:16" ht="160" x14ac:dyDescent="0.2">
      <c r="A4462" s="8" t="s">
        <v>238</v>
      </c>
      <c r="C4462" s="7" t="s">
        <v>4</v>
      </c>
      <c r="K4462" s="7" t="s">
        <v>3357</v>
      </c>
      <c r="L4462" s="9">
        <v>44999</v>
      </c>
      <c r="M4462" s="13">
        <v>0.52679398148148149</v>
      </c>
      <c r="N4462" s="14">
        <v>204440003542352</v>
      </c>
      <c r="P4462" t="str">
        <f t="shared" si="98"/>
        <v/>
      </c>
    </row>
    <row r="4463" spans="1:16" ht="16" x14ac:dyDescent="0.2">
      <c r="A4463" s="8" t="s">
        <v>158</v>
      </c>
      <c r="C4463" s="7" t="s">
        <v>2</v>
      </c>
      <c r="D4463" s="7" t="s">
        <v>3389</v>
      </c>
      <c r="E4463" s="7" t="str">
        <f>IF(OR(D4463="", D4463="___"),"", LEFT(D4463,FIND(" &gt;",D4463)-1))</f>
        <v>Success</v>
      </c>
      <c r="F4463" s="7" t="str">
        <f>IF(OR(E4463="Success",E4463="Qualified Success"),"Current",IF(E4463="Failure",IF(RIGHT(D4463,6)="Future","Future",IF(RIGHT(D4463,10)="Irrelevant","Irrelevant","Current")),""))</f>
        <v>Current</v>
      </c>
      <c r="G4463" s="7" t="str">
        <f>IF(OR(ISBLANK(D4463),D4463="Unclassifiable &gt;"),"",IF(ISNUMBER(SEARCH("Utterance",D4463)),"Utterance",IF(ISNUMBER(SEARCH("Response",D4463)),"Response",IF(ISNUMBER(SEARCH("Interaction",D4463)),"Interaction",IF(ISNUMBER(SEARCH("System",D4463)),"System","")))))</f>
        <v/>
      </c>
      <c r="H4463" s="7" t="str">
        <f>IF(G4463="Utterance", IF(ISNUMBER(SEARCH("Unrecognized",D4463)), "Unrecognized", IF(ISNUMBER(SEARCH("Mismatched",D4463)), "Mismatched", IF(ISNUMBER(SEARCH("False Positive",D4463)), "False Positive", "Irrelevant"))), "")</f>
        <v/>
      </c>
      <c r="J4463" s="7" t="s">
        <v>3744</v>
      </c>
      <c r="K4463" s="7" t="s">
        <v>3357</v>
      </c>
      <c r="L4463" s="9">
        <v>44999</v>
      </c>
      <c r="M4463" s="13">
        <v>0.52878472222222228</v>
      </c>
      <c r="N4463" s="14">
        <v>204440003498527</v>
      </c>
      <c r="O4463" s="7">
        <f>IF(LEN(TRIM($A4463))=0,0,LEN($A4463)-LEN(SUBSTITUTE($A4463," ",""))+1)</f>
        <v>4</v>
      </c>
      <c r="P4463">
        <f t="shared" si="98"/>
        <v>3411</v>
      </c>
    </row>
    <row r="4464" spans="1:16" ht="128" x14ac:dyDescent="0.2">
      <c r="A4464" s="8" t="s">
        <v>1839</v>
      </c>
      <c r="C4464" s="7" t="s">
        <v>4</v>
      </c>
      <c r="K4464" s="7" t="s">
        <v>3357</v>
      </c>
      <c r="L4464" s="9">
        <v>44999</v>
      </c>
      <c r="M4464" s="13">
        <v>0.52878472222222228</v>
      </c>
      <c r="N4464" s="14">
        <v>204440003498527</v>
      </c>
      <c r="P4464" t="str">
        <f t="shared" si="98"/>
        <v/>
      </c>
    </row>
    <row r="4465" spans="1:16" ht="16" x14ac:dyDescent="0.2">
      <c r="A4465" s="8" t="s">
        <v>1976</v>
      </c>
      <c r="C4465" s="7" t="s">
        <v>2</v>
      </c>
      <c r="D4465" s="7" t="s">
        <v>3391</v>
      </c>
      <c r="E4465" s="7" t="str">
        <f>IF(OR(D4465="", D4465="___"),"", LEFT(D4465,FIND(" &gt;",D4465)-1))</f>
        <v>Failure</v>
      </c>
      <c r="F4465" s="7" t="str">
        <f>IF(OR(E4465="Success",E4465="Qualified Success"),"Current",IF(E4465="Failure",IF(RIGHT(D4465,6)="Future","Future",IF(RIGHT(D4465,10)="Irrelevant","Irrelevant","Current")),""))</f>
        <v>Current</v>
      </c>
      <c r="G4465" s="7" t="str">
        <f>IF(OR(ISBLANK(D4465),D4465="Unclassifiable &gt;"),"",IF(ISNUMBER(SEARCH("Utterance",D4465)),"Utterance",IF(ISNUMBER(SEARCH("Response",D4465)),"Response",IF(ISNUMBER(SEARCH("Interaction",D4465)),"Interaction",IF(ISNUMBER(SEARCH("System",D4465)),"System","")))))</f>
        <v>Utterance</v>
      </c>
      <c r="H4465" s="7" t="str">
        <f>IF(G4465="Utterance", IF(ISNUMBER(SEARCH("Unrecognized",D4465)), "Unrecognized", IF(ISNUMBER(SEARCH("Mismatched",D4465)), "Mismatched", IF(ISNUMBER(SEARCH("False Positive",D4465)), "False Positive", "Irrelevant"))), "")</f>
        <v>Mismatched</v>
      </c>
      <c r="J4465" s="7" t="s">
        <v>3750</v>
      </c>
      <c r="K4465" s="7" t="s">
        <v>3357</v>
      </c>
      <c r="L4465" s="9">
        <v>44999</v>
      </c>
      <c r="M4465" s="13">
        <v>0.53074074074074074</v>
      </c>
      <c r="N4465" s="14">
        <v>204440003490456</v>
      </c>
      <c r="O4465" s="7">
        <f>IF(LEN(TRIM($A4465))=0,0,LEN($A4465)-LEN(SUBSTITUTE($A4465," ",""))+1)</f>
        <v>2</v>
      </c>
      <c r="P4465">
        <f t="shared" si="98"/>
        <v>705</v>
      </c>
    </row>
    <row r="4466" spans="1:16" ht="48" x14ac:dyDescent="0.2">
      <c r="A4466" s="8" t="s">
        <v>400</v>
      </c>
      <c r="C4466" s="7" t="s">
        <v>4</v>
      </c>
      <c r="K4466" s="7" t="s">
        <v>3357</v>
      </c>
      <c r="L4466" s="9">
        <v>44999</v>
      </c>
      <c r="M4466" s="13">
        <v>0.53074074074074074</v>
      </c>
      <c r="N4466" s="14">
        <v>204440003490456</v>
      </c>
      <c r="P4466" t="str">
        <f t="shared" si="98"/>
        <v/>
      </c>
    </row>
    <row r="4467" spans="1:16" ht="16" x14ac:dyDescent="0.2">
      <c r="A4467" s="8" t="s">
        <v>302</v>
      </c>
      <c r="B4467" s="7" t="s">
        <v>3487</v>
      </c>
      <c r="C4467" s="7" t="s">
        <v>2</v>
      </c>
      <c r="D4467" s="7" t="s">
        <v>3389</v>
      </c>
      <c r="E4467" s="7" t="str">
        <f>IF(OR(D4467="", D4467="___"),"", LEFT(D4467,FIND(" &gt;",D4467)-1))</f>
        <v>Success</v>
      </c>
      <c r="F4467" s="7" t="str">
        <f>IF(OR(E4467="Success",E4467="Qualified Success"),"Current",IF(E4467="Failure",IF(RIGHT(D4467,6)="Future","Future",IF(RIGHT(D4467,10)="Irrelevant","Irrelevant","Current")),""))</f>
        <v>Current</v>
      </c>
      <c r="G4467" s="7" t="str">
        <f>IF(OR(ISBLANK(D4467),D4467="Unclassifiable &gt;"),"",IF(ISNUMBER(SEARCH("Utterance",D4467)),"Utterance",IF(ISNUMBER(SEARCH("Response",D4467)),"Response",IF(ISNUMBER(SEARCH("Interaction",D4467)),"Interaction",IF(ISNUMBER(SEARCH("System",D4467)),"System","")))))</f>
        <v/>
      </c>
      <c r="H4467" s="7" t="str">
        <f>IF(G4467="Utterance", IF(ISNUMBER(SEARCH("Unrecognized",D4467)), "Unrecognized", IF(ISNUMBER(SEARCH("Mismatched",D4467)), "Mismatched", IF(ISNUMBER(SEARCH("False Positive",D4467)), "False Positive", "Irrelevant"))), "")</f>
        <v/>
      </c>
      <c r="J4467" s="7" t="s">
        <v>3428</v>
      </c>
      <c r="K4467" s="7" t="s">
        <v>3357</v>
      </c>
      <c r="L4467" s="9">
        <v>44999</v>
      </c>
      <c r="M4467" s="13">
        <v>0.5363310185185185</v>
      </c>
      <c r="N4467" s="14">
        <v>513003072207870</v>
      </c>
      <c r="O4467" s="7">
        <f>IF(LEN(TRIM($A4467))=0,0,LEN($A4467)-LEN(SUBSTITUTE($A4467," ",""))+1)</f>
        <v>3</v>
      </c>
      <c r="P4467">
        <f t="shared" si="98"/>
        <v>3411</v>
      </c>
    </row>
    <row r="4468" spans="1:16" ht="64" x14ac:dyDescent="0.2">
      <c r="A4468" s="8" t="s">
        <v>220</v>
      </c>
      <c r="C4468" s="7" t="s">
        <v>4</v>
      </c>
      <c r="K4468" s="7" t="s">
        <v>3357</v>
      </c>
      <c r="L4468" s="9">
        <v>44999</v>
      </c>
      <c r="M4468" s="13">
        <v>0.5363310185185185</v>
      </c>
      <c r="N4468" s="14">
        <v>513003072207870</v>
      </c>
      <c r="P4468" t="str">
        <f t="shared" si="98"/>
        <v/>
      </c>
    </row>
    <row r="4469" spans="1:16" ht="16" x14ac:dyDescent="0.2">
      <c r="A4469" s="8" t="s">
        <v>3232</v>
      </c>
      <c r="C4469" s="7" t="s">
        <v>2</v>
      </c>
      <c r="D4469" s="7" t="s">
        <v>3391</v>
      </c>
      <c r="E4469" s="7" t="str">
        <f>IF(OR(D4469="", D4469="___"),"", LEFT(D4469,FIND(" &gt;",D4469)-1))</f>
        <v>Failure</v>
      </c>
      <c r="F4469" s="7" t="str">
        <f>IF(OR(E4469="Success",E4469="Qualified Success"),"Current",IF(E4469="Failure",IF(RIGHT(D4469,6)="Future","Future",IF(RIGHT(D4469,10)="Irrelevant","Irrelevant","Current")),""))</f>
        <v>Current</v>
      </c>
      <c r="G4469" s="7" t="str">
        <f>IF(OR(ISBLANK(D4469),D4469="Unclassifiable &gt;"),"",IF(ISNUMBER(SEARCH("Utterance",D4469)),"Utterance",IF(ISNUMBER(SEARCH("Response",D4469)),"Response",IF(ISNUMBER(SEARCH("Interaction",D4469)),"Interaction",IF(ISNUMBER(SEARCH("System",D4469)),"System","")))))</f>
        <v>Utterance</v>
      </c>
      <c r="H4469" s="7" t="str">
        <f>IF(G4469="Utterance", IF(ISNUMBER(SEARCH("Unrecognized",D4469)), "Unrecognized", IF(ISNUMBER(SEARCH("Mismatched",D4469)), "Mismatched", IF(ISNUMBER(SEARCH("False Positive",D4469)), "False Positive", "Irrelevant"))), "")</f>
        <v>Mismatched</v>
      </c>
      <c r="J4469" s="7" t="s">
        <v>3428</v>
      </c>
      <c r="K4469" s="7" t="s">
        <v>3357</v>
      </c>
      <c r="L4469" s="9">
        <v>44999</v>
      </c>
      <c r="M4469" s="13">
        <v>0.53681712962962969</v>
      </c>
      <c r="N4469" s="14">
        <v>513003072207870</v>
      </c>
      <c r="O4469" s="7">
        <f>IF(LEN(TRIM($A4469))=0,0,LEN($A4469)-LEN(SUBSTITUTE($A4469," ",""))+1)</f>
        <v>17</v>
      </c>
      <c r="P4469">
        <f t="shared" si="98"/>
        <v>705</v>
      </c>
    </row>
    <row r="4470" spans="1:16" ht="128" x14ac:dyDescent="0.2">
      <c r="A4470" s="8" t="s">
        <v>258</v>
      </c>
      <c r="C4470" s="7" t="s">
        <v>4</v>
      </c>
      <c r="K4470" s="7" t="s">
        <v>3357</v>
      </c>
      <c r="L4470" s="9">
        <v>44999</v>
      </c>
      <c r="M4470" s="13">
        <v>0.53681712962962969</v>
      </c>
      <c r="N4470" s="14">
        <v>513003072207870</v>
      </c>
      <c r="P4470" t="str">
        <f t="shared" si="98"/>
        <v/>
      </c>
    </row>
    <row r="4471" spans="1:16" ht="16" x14ac:dyDescent="0.2">
      <c r="A4471" s="8" t="s">
        <v>3231</v>
      </c>
      <c r="C4471" s="7" t="s">
        <v>2</v>
      </c>
      <c r="D4471" s="7" t="s">
        <v>3391</v>
      </c>
      <c r="E4471" s="7" t="str">
        <f>IF(OR(D4471="", D4471="___"),"", LEFT(D4471,FIND(" &gt;",D4471)-1))</f>
        <v>Failure</v>
      </c>
      <c r="F4471" s="7" t="str">
        <f>IF(OR(E4471="Success",E4471="Qualified Success"),"Current",IF(E4471="Failure",IF(RIGHT(D4471,6)="Future","Future",IF(RIGHT(D4471,10)="Irrelevant","Irrelevant","Current")),""))</f>
        <v>Current</v>
      </c>
      <c r="G4471" s="7" t="str">
        <f>IF(OR(ISBLANK(D4471),D4471="Unclassifiable &gt;"),"",IF(ISNUMBER(SEARCH("Utterance",D4471)),"Utterance",IF(ISNUMBER(SEARCH("Response",D4471)),"Response",IF(ISNUMBER(SEARCH("Interaction",D4471)),"Interaction",IF(ISNUMBER(SEARCH("System",D4471)),"System","")))))</f>
        <v>Utterance</v>
      </c>
      <c r="H4471" s="7" t="str">
        <f>IF(G4471="Utterance", IF(ISNUMBER(SEARCH("Unrecognized",D4471)), "Unrecognized", IF(ISNUMBER(SEARCH("Mismatched",D4471)), "Mismatched", IF(ISNUMBER(SEARCH("False Positive",D4471)), "False Positive", "Irrelevant"))), "")</f>
        <v>Mismatched</v>
      </c>
      <c r="J4471" s="7" t="s">
        <v>213</v>
      </c>
      <c r="K4471" s="7" t="s">
        <v>3357</v>
      </c>
      <c r="L4471" s="9">
        <v>44999</v>
      </c>
      <c r="M4471" s="13">
        <v>0.5383796296296296</v>
      </c>
      <c r="N4471" s="14">
        <v>513003072207870</v>
      </c>
      <c r="O4471" s="7">
        <f>IF(LEN(TRIM($A4471))=0,0,LEN($A4471)-LEN(SUBSTITUTE($A4471," ",""))+1)</f>
        <v>11</v>
      </c>
      <c r="P4471">
        <f t="shared" si="98"/>
        <v>705</v>
      </c>
    </row>
    <row r="4472" spans="1:16" ht="144" x14ac:dyDescent="0.2">
      <c r="A4472" s="8" t="s">
        <v>272</v>
      </c>
      <c r="C4472" s="7" t="s">
        <v>4</v>
      </c>
      <c r="K4472" s="7" t="s">
        <v>3357</v>
      </c>
      <c r="L4472" s="9">
        <v>44999</v>
      </c>
      <c r="M4472" s="13">
        <v>0.53865740740740742</v>
      </c>
      <c r="N4472" s="14">
        <v>513003072207870</v>
      </c>
      <c r="P4472" t="str">
        <f t="shared" si="98"/>
        <v/>
      </c>
    </row>
    <row r="4473" spans="1:16" ht="16" x14ac:dyDescent="0.2">
      <c r="A4473" s="8" t="s">
        <v>269</v>
      </c>
      <c r="B4473" s="7" t="s">
        <v>3487</v>
      </c>
      <c r="C4473" s="7" t="s">
        <v>2</v>
      </c>
      <c r="D4473" s="7" t="s">
        <v>3389</v>
      </c>
      <c r="E4473" s="7" t="str">
        <f>IF(OR(D4473="", D4473="___"),"", LEFT(D4473,FIND(" &gt;",D4473)-1))</f>
        <v>Success</v>
      </c>
      <c r="F4473" s="7" t="str">
        <f>IF(OR(E4473="Success",E4473="Qualified Success"),"Current",IF(E4473="Failure",IF(RIGHT(D4473,6)="Future","Future",IF(RIGHT(D4473,10)="Irrelevant","Irrelevant","Current")),""))</f>
        <v>Current</v>
      </c>
      <c r="G4473" s="7" t="str">
        <f>IF(OR(ISBLANK(D4473),D4473="Unclassifiable &gt;"),"",IF(ISNUMBER(SEARCH("Utterance",D4473)),"Utterance",IF(ISNUMBER(SEARCH("Response",D4473)),"Response",IF(ISNUMBER(SEARCH("Interaction",D4473)),"Interaction",IF(ISNUMBER(SEARCH("System",D4473)),"System","")))))</f>
        <v/>
      </c>
      <c r="H4473" s="7" t="str">
        <f>IF(G4473="Utterance", IF(ISNUMBER(SEARCH("Unrecognized",D4473)), "Unrecognized", IF(ISNUMBER(SEARCH("Mismatched",D4473)), "Mismatched", IF(ISNUMBER(SEARCH("False Positive",D4473)), "False Positive", "Irrelevant"))), "")</f>
        <v/>
      </c>
      <c r="J4473" s="7" t="s">
        <v>3428</v>
      </c>
      <c r="K4473" s="7" t="s">
        <v>3357</v>
      </c>
      <c r="L4473" s="9">
        <v>44999</v>
      </c>
      <c r="M4473" s="13">
        <v>0.54041666666666666</v>
      </c>
      <c r="N4473" s="14">
        <v>202000092539771</v>
      </c>
      <c r="O4473" s="7">
        <f>IF(LEN(TRIM($A4473))=0,0,LEN($A4473)-LEN(SUBSTITUTE($A4473," ",""))+1)</f>
        <v>3</v>
      </c>
      <c r="P4473">
        <f t="shared" si="98"/>
        <v>3411</v>
      </c>
    </row>
    <row r="4474" spans="1:16" ht="64" x14ac:dyDescent="0.2">
      <c r="A4474" s="8" t="s">
        <v>270</v>
      </c>
      <c r="C4474" s="7" t="s">
        <v>4</v>
      </c>
      <c r="K4474" s="7" t="s">
        <v>3357</v>
      </c>
      <c r="L4474" s="9">
        <v>44999</v>
      </c>
      <c r="M4474" s="13">
        <v>0.54041666666666666</v>
      </c>
      <c r="N4474" s="14">
        <v>202000092539771</v>
      </c>
      <c r="P4474" t="str">
        <f t="shared" si="98"/>
        <v/>
      </c>
    </row>
    <row r="4475" spans="1:16" ht="16" x14ac:dyDescent="0.2">
      <c r="A4475" s="8" t="s">
        <v>193</v>
      </c>
      <c r="C4475" s="7" t="s">
        <v>2</v>
      </c>
      <c r="D4475" s="7" t="s">
        <v>3389</v>
      </c>
      <c r="E4475" s="7" t="str">
        <f>IF(OR(D4475="", D4475="___"),"", LEFT(D4475,FIND(" &gt;",D4475)-1))</f>
        <v>Success</v>
      </c>
      <c r="F4475" s="7" t="str">
        <f>IF(OR(E4475="Success",E4475="Qualified Success"),"Current",IF(E4475="Failure",IF(RIGHT(D4475,6)="Future","Future",IF(RIGHT(D4475,10)="Irrelevant","Irrelevant","Current")),""))</f>
        <v>Current</v>
      </c>
      <c r="G4475" s="7" t="str">
        <f>IF(OR(ISBLANK(D4475),D4475="Unclassifiable &gt;"),"",IF(ISNUMBER(SEARCH("Utterance",D4475)),"Utterance",IF(ISNUMBER(SEARCH("Response",D4475)),"Response",IF(ISNUMBER(SEARCH("Interaction",D4475)),"Interaction",IF(ISNUMBER(SEARCH("System",D4475)),"System","")))))</f>
        <v/>
      </c>
      <c r="H4475" s="7" t="str">
        <f>IF(G4475="Utterance", IF(ISNUMBER(SEARCH("Unrecognized",D4475)), "Unrecognized", IF(ISNUMBER(SEARCH("Mismatched",D4475)), "Mismatched", IF(ISNUMBER(SEARCH("False Positive",D4475)), "False Positive", "Irrelevant"))), "")</f>
        <v/>
      </c>
      <c r="J4475" s="7" t="s">
        <v>3428</v>
      </c>
      <c r="K4475" s="7" t="s">
        <v>3357</v>
      </c>
      <c r="L4475" s="9">
        <v>44999</v>
      </c>
      <c r="M4475" s="13">
        <v>0.54104166666666664</v>
      </c>
      <c r="N4475" s="14">
        <v>204440003541231</v>
      </c>
      <c r="O4475" s="7">
        <f>IF(LEN(TRIM($A4475))=0,0,LEN($A4475)-LEN(SUBSTITUTE($A4475," ",""))+1)</f>
        <v>2</v>
      </c>
      <c r="P4475">
        <f t="shared" si="98"/>
        <v>3411</v>
      </c>
    </row>
    <row r="4476" spans="1:16" ht="64" x14ac:dyDescent="0.2">
      <c r="A4476" s="8" t="s">
        <v>254</v>
      </c>
      <c r="C4476" s="7" t="s">
        <v>4</v>
      </c>
      <c r="K4476" s="7" t="s">
        <v>3357</v>
      </c>
      <c r="L4476" s="9">
        <v>44999</v>
      </c>
      <c r="M4476" s="13">
        <v>0.54105324074074079</v>
      </c>
      <c r="N4476" s="14">
        <v>204440003541231</v>
      </c>
      <c r="P4476" t="str">
        <f t="shared" si="98"/>
        <v/>
      </c>
    </row>
    <row r="4477" spans="1:16" ht="16" x14ac:dyDescent="0.2">
      <c r="A4477" s="8" t="s">
        <v>2505</v>
      </c>
      <c r="C4477" s="7" t="s">
        <v>2</v>
      </c>
      <c r="D4477" s="7" t="s">
        <v>3400</v>
      </c>
      <c r="E4477" s="7" t="str">
        <f>IF(OR(D4477="", D4477="___"),"", LEFT(D4477,FIND(" &gt;",D4477)-1))</f>
        <v>Failure</v>
      </c>
      <c r="F4477" s="7" t="str">
        <f>IF(OR(E4477="Success",E4477="Qualified Success"),"Current",IF(E4477="Failure",IF(RIGHT(D4477,6)="Future","Future",IF(RIGHT(D4477,10)="Irrelevant","Irrelevant","Current")),""))</f>
        <v>Current</v>
      </c>
      <c r="G4477" s="7" t="str">
        <f>IF(OR(ISBLANK(D4477),D4477="Unclassifiable &gt;"),"",IF(ISNUMBER(SEARCH("Utterance",D4477)),"Utterance",IF(ISNUMBER(SEARCH("Response",D4477)),"Response",IF(ISNUMBER(SEARCH("Interaction",D4477)),"Interaction",IF(ISNUMBER(SEARCH("System",D4477)),"System","")))))</f>
        <v>Interaction</v>
      </c>
      <c r="H4477" s="7" t="str">
        <f>IF(G4477="Utterance", IF(ISNUMBER(SEARCH("Unrecognized",D4477)), "Unrecognized", IF(ISNUMBER(SEARCH("Mismatched",D4477)), "Mismatched", IF(ISNUMBER(SEARCH("False Positive",D4477)), "False Positive", "Irrelevant"))), "")</f>
        <v/>
      </c>
      <c r="J4477" s="7" t="s">
        <v>3428</v>
      </c>
      <c r="K4477" s="7" t="s">
        <v>3357</v>
      </c>
      <c r="L4477" s="9">
        <v>44999</v>
      </c>
      <c r="M4477" s="13">
        <v>0.5441435185185185</v>
      </c>
      <c r="N4477" s="14">
        <v>204440003508720</v>
      </c>
      <c r="O4477" s="7">
        <f>IF(LEN(TRIM($A4477))=0,0,LEN($A4477)-LEN(SUBSTITUTE($A4477," ",""))+1)</f>
        <v>6</v>
      </c>
      <c r="P4477">
        <f t="shared" si="98"/>
        <v>412</v>
      </c>
    </row>
    <row r="4478" spans="1:16" ht="112" x14ac:dyDescent="0.2">
      <c r="A4478" s="8" t="s">
        <v>373</v>
      </c>
      <c r="C4478" s="7" t="s">
        <v>4</v>
      </c>
      <c r="K4478" s="7" t="s">
        <v>3357</v>
      </c>
      <c r="L4478" s="9">
        <v>44999</v>
      </c>
      <c r="M4478" s="13">
        <v>0.5441435185185185</v>
      </c>
      <c r="N4478" s="14">
        <v>204440003508720</v>
      </c>
      <c r="P4478" t="str">
        <f t="shared" si="98"/>
        <v/>
      </c>
    </row>
    <row r="4479" spans="1:16" ht="16" x14ac:dyDescent="0.2">
      <c r="A4479" s="8" t="s">
        <v>2107</v>
      </c>
      <c r="C4479" s="7" t="s">
        <v>2</v>
      </c>
      <c r="D4479" s="7" t="s">
        <v>3400</v>
      </c>
      <c r="E4479" s="7" t="str">
        <f>IF(OR(D4479="", D4479="___"),"", LEFT(D4479,FIND(" &gt;",D4479)-1))</f>
        <v>Failure</v>
      </c>
      <c r="F4479" s="7" t="str">
        <f>IF(OR(E4479="Success",E4479="Qualified Success"),"Current",IF(E4479="Failure",IF(RIGHT(D4479,6)="Future","Future",IF(RIGHT(D4479,10)="Irrelevant","Irrelevant","Current")),""))</f>
        <v>Current</v>
      </c>
      <c r="G4479" s="7" t="str">
        <f>IF(OR(ISBLANK(D4479),D4479="Unclassifiable &gt;"),"",IF(ISNUMBER(SEARCH("Utterance",D4479)),"Utterance",IF(ISNUMBER(SEARCH("Response",D4479)),"Response",IF(ISNUMBER(SEARCH("Interaction",D4479)),"Interaction",IF(ISNUMBER(SEARCH("System",D4479)),"System","")))))</f>
        <v>Interaction</v>
      </c>
      <c r="H4479" s="7" t="str">
        <f>IF(G4479="Utterance", IF(ISNUMBER(SEARCH("Unrecognized",D4479)), "Unrecognized", IF(ISNUMBER(SEARCH("Mismatched",D4479)), "Mismatched", IF(ISNUMBER(SEARCH("False Positive",D4479)), "False Positive", "Irrelevant"))), "")</f>
        <v/>
      </c>
      <c r="J4479" s="7" t="s">
        <v>3443</v>
      </c>
      <c r="K4479" s="7" t="s">
        <v>3357</v>
      </c>
      <c r="L4479" s="9">
        <v>44999</v>
      </c>
      <c r="M4479" s="13">
        <v>0.54430555555555549</v>
      </c>
      <c r="N4479" s="14">
        <v>204440003494821</v>
      </c>
      <c r="O4479" s="7">
        <f>IF(LEN(TRIM($A4479))=0,0,LEN($A4479)-LEN(SUBSTITUTE($A4479," ",""))+1)</f>
        <v>10</v>
      </c>
      <c r="P4479">
        <f t="shared" si="98"/>
        <v>412</v>
      </c>
    </row>
    <row r="4480" spans="1:16" ht="112" x14ac:dyDescent="0.2">
      <c r="A4480" s="8" t="s">
        <v>373</v>
      </c>
      <c r="C4480" s="7" t="s">
        <v>4</v>
      </c>
      <c r="K4480" s="7" t="s">
        <v>3357</v>
      </c>
      <c r="L4480" s="9">
        <v>44999</v>
      </c>
      <c r="M4480" s="13">
        <v>0.54430555555555549</v>
      </c>
      <c r="N4480" s="14">
        <v>204440003494821</v>
      </c>
      <c r="P4480" t="str">
        <f t="shared" si="98"/>
        <v/>
      </c>
    </row>
    <row r="4481" spans="1:16" ht="16" x14ac:dyDescent="0.2">
      <c r="A4481" s="8" t="s">
        <v>1970</v>
      </c>
      <c r="C4481" s="7" t="s">
        <v>2</v>
      </c>
      <c r="D4481" s="7" t="s">
        <v>3391</v>
      </c>
      <c r="E4481" s="7" t="str">
        <f>IF(OR(D4481="", D4481="___"),"", LEFT(D4481,FIND(" &gt;",D4481)-1))</f>
        <v>Failure</v>
      </c>
      <c r="F4481" s="7" t="str">
        <f>IF(OR(E4481="Success",E4481="Qualified Success"),"Current",IF(E4481="Failure",IF(RIGHT(D4481,6)="Future","Future",IF(RIGHT(D4481,10)="Irrelevant","Irrelevant","Current")),""))</f>
        <v>Current</v>
      </c>
      <c r="G4481" s="7" t="str">
        <f>IF(OR(ISBLANK(D4481),D4481="Unclassifiable &gt;"),"",IF(ISNUMBER(SEARCH("Utterance",D4481)),"Utterance",IF(ISNUMBER(SEARCH("Response",D4481)),"Response",IF(ISNUMBER(SEARCH("Interaction",D4481)),"Interaction",IF(ISNUMBER(SEARCH("System",D4481)),"System","")))))</f>
        <v>Utterance</v>
      </c>
      <c r="H4481" s="7" t="str">
        <f>IF(G4481="Utterance", IF(ISNUMBER(SEARCH("Unrecognized",D4481)), "Unrecognized", IF(ISNUMBER(SEARCH("Mismatched",D4481)), "Mismatched", IF(ISNUMBER(SEARCH("False Positive",D4481)), "False Positive", "Irrelevant"))), "")</f>
        <v>Mismatched</v>
      </c>
      <c r="J4481" s="7" t="s">
        <v>3750</v>
      </c>
      <c r="K4481" s="7" t="s">
        <v>3357</v>
      </c>
      <c r="L4481" s="9">
        <v>44999</v>
      </c>
      <c r="M4481" s="13">
        <v>0.54437499999999994</v>
      </c>
      <c r="N4481" s="14">
        <v>204440003508720</v>
      </c>
      <c r="O4481" s="7">
        <f>IF(LEN(TRIM($A4481))=0,0,LEN($A4481)-LEN(SUBSTITUTE($A4481," ",""))+1)</f>
        <v>2</v>
      </c>
      <c r="P4481">
        <f t="shared" si="98"/>
        <v>705</v>
      </c>
    </row>
    <row r="4482" spans="1:16" ht="128" x14ac:dyDescent="0.2">
      <c r="A4482" s="8" t="s">
        <v>2502</v>
      </c>
      <c r="C4482" s="7" t="s">
        <v>4</v>
      </c>
      <c r="K4482" s="7" t="s">
        <v>3357</v>
      </c>
      <c r="L4482" s="9">
        <v>44999</v>
      </c>
      <c r="M4482" s="13">
        <v>0.54439814814814813</v>
      </c>
      <c r="N4482" s="14">
        <v>204440003508720</v>
      </c>
      <c r="P4482" t="str">
        <f t="shared" si="98"/>
        <v/>
      </c>
    </row>
    <row r="4483" spans="1:16" ht="16" x14ac:dyDescent="0.2">
      <c r="A4483" s="8" t="s">
        <v>2503</v>
      </c>
      <c r="C4483" s="7" t="s">
        <v>2</v>
      </c>
      <c r="D4483" s="7" t="s">
        <v>3405</v>
      </c>
      <c r="E4483" s="7" t="str">
        <f>IF(OR(D4483="", D4483="___"),"", LEFT(D4483,FIND(" &gt;",D4483)-1))</f>
        <v>Failure</v>
      </c>
      <c r="F4483" s="7" t="str">
        <f>IF(OR(E4483="Success",E4483="Qualified Success"),"Current",IF(E4483="Failure",IF(RIGHT(D4483,6)="Future","Future",IF(RIGHT(D4483,10)="Irrelevant","Irrelevant","Current")),""))</f>
        <v>Current</v>
      </c>
      <c r="G4483" s="7" t="str">
        <f>IF(OR(ISBLANK(D4483),D4483="Unclassifiable &gt;"),"",IF(ISNUMBER(SEARCH("Utterance",D4483)),"Utterance",IF(ISNUMBER(SEARCH("Response",D4483)),"Response",IF(ISNUMBER(SEARCH("Interaction",D4483)),"Interaction",IF(ISNUMBER(SEARCH("System",D4483)),"System","")))))</f>
        <v>System</v>
      </c>
      <c r="H4483" s="7" t="str">
        <f>IF(G4483="Utterance", IF(ISNUMBER(SEARCH("Unrecognized",D4483)), "Unrecognized", IF(ISNUMBER(SEARCH("Mismatched",D4483)), "Mismatched", IF(ISNUMBER(SEARCH("False Positive",D4483)), "False Positive", "Irrelevant"))), "")</f>
        <v/>
      </c>
      <c r="I4483" s="7" t="s">
        <v>152</v>
      </c>
      <c r="J4483" s="7" t="s">
        <v>3750</v>
      </c>
      <c r="K4483" s="7" t="s">
        <v>3357</v>
      </c>
      <c r="L4483" s="9">
        <v>44999</v>
      </c>
      <c r="M4483" s="13">
        <v>0.54453703703703704</v>
      </c>
      <c r="N4483" s="14">
        <v>204440003508720</v>
      </c>
      <c r="O4483" s="7">
        <f>IF(LEN(TRIM($A4483))=0,0,LEN($A4483)-LEN(SUBSTITUTE($A4483," ",""))+1)</f>
        <v>3</v>
      </c>
      <c r="P4483">
        <f t="shared" ref="P4483:P4546" si="99">IF(D4483="", "", COUNTIF($D$1:$D$12000, D4483))</f>
        <v>168</v>
      </c>
    </row>
    <row r="4484" spans="1:16" ht="16" x14ac:dyDescent="0.2">
      <c r="A4484" s="8" t="s">
        <v>2503</v>
      </c>
      <c r="C4484" s="7" t="s">
        <v>2</v>
      </c>
      <c r="D4484" s="7" t="s">
        <v>3391</v>
      </c>
      <c r="E4484" s="7" t="str">
        <f>IF(OR(D4484="", D4484="___"),"", LEFT(D4484,FIND(" &gt;",D4484)-1))</f>
        <v>Failure</v>
      </c>
      <c r="F4484" s="7" t="str">
        <f>IF(OR(E4484="Success",E4484="Qualified Success"),"Current",IF(E4484="Failure",IF(RIGHT(D4484,6)="Future","Future",IF(RIGHT(D4484,10)="Irrelevant","Irrelevant","Current")),""))</f>
        <v>Current</v>
      </c>
      <c r="G4484" s="7" t="str">
        <f>IF(OR(ISBLANK(D4484),D4484="Unclassifiable &gt;"),"",IF(ISNUMBER(SEARCH("Utterance",D4484)),"Utterance",IF(ISNUMBER(SEARCH("Response",D4484)),"Response",IF(ISNUMBER(SEARCH("Interaction",D4484)),"Interaction",IF(ISNUMBER(SEARCH("System",D4484)),"System","")))))</f>
        <v>Utterance</v>
      </c>
      <c r="H4484" s="7" t="str">
        <f>IF(G4484="Utterance", IF(ISNUMBER(SEARCH("Unrecognized",D4484)), "Unrecognized", IF(ISNUMBER(SEARCH("Mismatched",D4484)), "Mismatched", IF(ISNUMBER(SEARCH("False Positive",D4484)), "False Positive", "Irrelevant"))), "")</f>
        <v>Mismatched</v>
      </c>
      <c r="J4484" s="7" t="s">
        <v>3750</v>
      </c>
      <c r="K4484" s="7" t="s">
        <v>3357</v>
      </c>
      <c r="L4484" s="9">
        <v>44999</v>
      </c>
      <c r="M4484" s="13">
        <v>0.54453703703703704</v>
      </c>
      <c r="N4484" s="14">
        <v>204440003508720</v>
      </c>
      <c r="O4484" s="7">
        <f>IF(LEN(TRIM($A4484))=0,0,LEN($A4484)-LEN(SUBSTITUTE($A4484," ",""))+1)</f>
        <v>3</v>
      </c>
      <c r="P4484">
        <f t="shared" si="99"/>
        <v>705</v>
      </c>
    </row>
    <row r="4485" spans="1:16" ht="16" x14ac:dyDescent="0.2">
      <c r="A4485" s="8" t="s">
        <v>152</v>
      </c>
      <c r="C4485" s="7" t="s">
        <v>4</v>
      </c>
      <c r="K4485" s="7" t="s">
        <v>3357</v>
      </c>
      <c r="L4485" s="9">
        <v>44999</v>
      </c>
      <c r="M4485" s="13">
        <v>0.54453703703703704</v>
      </c>
      <c r="N4485" s="14">
        <v>204440003508720</v>
      </c>
      <c r="P4485" t="str">
        <f t="shared" si="99"/>
        <v/>
      </c>
    </row>
    <row r="4486" spans="1:16" ht="224" x14ac:dyDescent="0.2">
      <c r="A4486" s="8" t="s">
        <v>3607</v>
      </c>
      <c r="C4486" s="7" t="s">
        <v>4</v>
      </c>
      <c r="K4486" s="7" t="s">
        <v>3357</v>
      </c>
      <c r="L4486" s="9">
        <v>44999</v>
      </c>
      <c r="M4486" s="13">
        <v>0.54454861111111108</v>
      </c>
      <c r="N4486" s="14">
        <v>204440003508720</v>
      </c>
      <c r="P4486" t="str">
        <f t="shared" si="99"/>
        <v/>
      </c>
    </row>
    <row r="4487" spans="1:16" ht="16" x14ac:dyDescent="0.2">
      <c r="A4487" s="8" t="s">
        <v>2504</v>
      </c>
      <c r="C4487" s="7" t="s">
        <v>2</v>
      </c>
      <c r="D4487" s="7" t="s">
        <v>3405</v>
      </c>
      <c r="E4487" s="7" t="str">
        <f>IF(OR(D4487="", D4487="___"),"", LEFT(D4487,FIND(" &gt;",D4487)-1))</f>
        <v>Failure</v>
      </c>
      <c r="F4487" s="7" t="str">
        <f>IF(OR(E4487="Success",E4487="Qualified Success"),"Current",IF(E4487="Failure",IF(RIGHT(D4487,6)="Future","Future",IF(RIGHT(D4487,10)="Irrelevant","Irrelevant","Current")),""))</f>
        <v>Current</v>
      </c>
      <c r="G4487" s="7" t="str">
        <f>IF(OR(ISBLANK(D4487),D4487="Unclassifiable &gt;"),"",IF(ISNUMBER(SEARCH("Utterance",D4487)),"Utterance",IF(ISNUMBER(SEARCH("Response",D4487)),"Response",IF(ISNUMBER(SEARCH("Interaction",D4487)),"Interaction",IF(ISNUMBER(SEARCH("System",D4487)),"System","")))))</f>
        <v>System</v>
      </c>
      <c r="H4487" s="7" t="str">
        <f>IF(G4487="Utterance", IF(ISNUMBER(SEARCH("Unrecognized",D4487)), "Unrecognized", IF(ISNUMBER(SEARCH("Mismatched",D4487)), "Mismatched", IF(ISNUMBER(SEARCH("False Positive",D4487)), "False Positive", "Irrelevant"))), "")</f>
        <v/>
      </c>
      <c r="I4487" s="7" t="s">
        <v>152</v>
      </c>
      <c r="J4487" s="7" t="s">
        <v>3750</v>
      </c>
      <c r="K4487" s="7" t="s">
        <v>3357</v>
      </c>
      <c r="L4487" s="9">
        <v>44999</v>
      </c>
      <c r="M4487" s="13">
        <v>0.54468749999999999</v>
      </c>
      <c r="N4487" s="14">
        <v>204440003508720</v>
      </c>
      <c r="O4487" s="7">
        <f>IF(LEN(TRIM($A4487))=0,0,LEN($A4487)-LEN(SUBSTITUTE($A4487," ",""))+1)</f>
        <v>1</v>
      </c>
      <c r="P4487">
        <f t="shared" si="99"/>
        <v>168</v>
      </c>
    </row>
    <row r="4488" spans="1:16" ht="16" x14ac:dyDescent="0.2">
      <c r="A4488" s="8" t="s">
        <v>152</v>
      </c>
      <c r="C4488" s="7" t="s">
        <v>4</v>
      </c>
      <c r="K4488" s="7" t="s">
        <v>3357</v>
      </c>
      <c r="L4488" s="9">
        <v>44999</v>
      </c>
      <c r="M4488" s="13">
        <v>0.54468749999999999</v>
      </c>
      <c r="N4488" s="14">
        <v>204440003508720</v>
      </c>
      <c r="P4488" t="str">
        <f t="shared" si="99"/>
        <v/>
      </c>
    </row>
    <row r="4489" spans="1:16" ht="16" x14ac:dyDescent="0.2">
      <c r="A4489" s="8" t="s">
        <v>2504</v>
      </c>
      <c r="C4489" s="7" t="s">
        <v>2</v>
      </c>
      <c r="D4489" s="7" t="s">
        <v>3391</v>
      </c>
      <c r="E4489" s="7" t="str">
        <f>IF(OR(D4489="", D4489="___"),"", LEFT(D4489,FIND(" &gt;",D4489)-1))</f>
        <v>Failure</v>
      </c>
      <c r="F4489" s="7" t="str">
        <f>IF(OR(E4489="Success",E4489="Qualified Success"),"Current",IF(E4489="Failure",IF(RIGHT(D4489,6)="Future","Future",IF(RIGHT(D4489,10)="Irrelevant","Irrelevant","Current")),""))</f>
        <v>Current</v>
      </c>
      <c r="G4489" s="7" t="str">
        <f>IF(OR(ISBLANK(D4489),D4489="Unclassifiable &gt;"),"",IF(ISNUMBER(SEARCH("Utterance",D4489)),"Utterance",IF(ISNUMBER(SEARCH("Response",D4489)),"Response",IF(ISNUMBER(SEARCH("Interaction",D4489)),"Interaction",IF(ISNUMBER(SEARCH("System",D4489)),"System","")))))</f>
        <v>Utterance</v>
      </c>
      <c r="H4489" s="7" t="str">
        <f>IF(G4489="Utterance", IF(ISNUMBER(SEARCH("Unrecognized",D4489)), "Unrecognized", IF(ISNUMBER(SEARCH("Mismatched",D4489)), "Mismatched", IF(ISNUMBER(SEARCH("False Positive",D4489)), "False Positive", "Irrelevant"))), "")</f>
        <v>Mismatched</v>
      </c>
      <c r="J4489" s="7" t="s">
        <v>3750</v>
      </c>
      <c r="K4489" s="7" t="s">
        <v>3357</v>
      </c>
      <c r="L4489" s="9">
        <v>44999</v>
      </c>
      <c r="M4489" s="13">
        <v>0.54469907407407414</v>
      </c>
      <c r="N4489" s="14">
        <v>204440003508720</v>
      </c>
      <c r="O4489" s="7">
        <f>IF(LEN(TRIM($A4489))=0,0,LEN($A4489)-LEN(SUBSTITUTE($A4489," ",""))+1)</f>
        <v>1</v>
      </c>
      <c r="P4489">
        <f t="shared" si="99"/>
        <v>705</v>
      </c>
    </row>
    <row r="4490" spans="1:16" ht="128" x14ac:dyDescent="0.2">
      <c r="A4490" s="8" t="s">
        <v>2502</v>
      </c>
      <c r="C4490" s="7" t="s">
        <v>4</v>
      </c>
      <c r="K4490" s="7" t="s">
        <v>3357</v>
      </c>
      <c r="L4490" s="9">
        <v>44999</v>
      </c>
      <c r="M4490" s="13">
        <v>0.54469907407407414</v>
      </c>
      <c r="N4490" s="14">
        <v>204440003508720</v>
      </c>
      <c r="P4490" t="str">
        <f t="shared" si="99"/>
        <v/>
      </c>
    </row>
    <row r="4491" spans="1:16" ht="16" x14ac:dyDescent="0.2">
      <c r="A4491" s="8" t="s">
        <v>302</v>
      </c>
      <c r="B4491" s="7" t="s">
        <v>3487</v>
      </c>
      <c r="C4491" s="7" t="s">
        <v>2</v>
      </c>
      <c r="D4491" s="7" t="s">
        <v>3389</v>
      </c>
      <c r="E4491" s="7" t="str">
        <f>IF(OR(D4491="", D4491="___"),"", LEFT(D4491,FIND(" &gt;",D4491)-1))</f>
        <v>Success</v>
      </c>
      <c r="F4491" s="7" t="str">
        <f>IF(OR(E4491="Success",E4491="Qualified Success"),"Current",IF(E4491="Failure",IF(RIGHT(D4491,6)="Future","Future",IF(RIGHT(D4491,10)="Irrelevant","Irrelevant","Current")),""))</f>
        <v>Current</v>
      </c>
      <c r="G4491" s="7" t="str">
        <f>IF(OR(ISBLANK(D4491),D4491="Unclassifiable &gt;"),"",IF(ISNUMBER(SEARCH("Utterance",D4491)),"Utterance",IF(ISNUMBER(SEARCH("Response",D4491)),"Response",IF(ISNUMBER(SEARCH("Interaction",D4491)),"Interaction",IF(ISNUMBER(SEARCH("System",D4491)),"System","")))))</f>
        <v/>
      </c>
      <c r="H4491" s="7" t="str">
        <f>IF(G4491="Utterance", IF(ISNUMBER(SEARCH("Unrecognized",D4491)), "Unrecognized", IF(ISNUMBER(SEARCH("Mismatched",D4491)), "Mismatched", IF(ISNUMBER(SEARCH("False Positive",D4491)), "False Positive", "Irrelevant"))), "")</f>
        <v/>
      </c>
      <c r="J4491" s="7" t="s">
        <v>3428</v>
      </c>
      <c r="K4491" s="7" t="s">
        <v>3357</v>
      </c>
      <c r="L4491" s="9">
        <v>44999</v>
      </c>
      <c r="M4491" s="13">
        <v>0.54479166666666667</v>
      </c>
      <c r="N4491" s="14">
        <v>204440003494821</v>
      </c>
      <c r="O4491" s="7">
        <f>IF(LEN(TRIM($A4491))=0,0,LEN($A4491)-LEN(SUBSTITUTE($A4491," ",""))+1)</f>
        <v>3</v>
      </c>
      <c r="P4491">
        <f t="shared" si="99"/>
        <v>3411</v>
      </c>
    </row>
    <row r="4492" spans="1:16" ht="64" x14ac:dyDescent="0.2">
      <c r="A4492" s="8" t="s">
        <v>220</v>
      </c>
      <c r="C4492" s="7" t="s">
        <v>4</v>
      </c>
      <c r="K4492" s="7" t="s">
        <v>3357</v>
      </c>
      <c r="L4492" s="9">
        <v>44999</v>
      </c>
      <c r="M4492" s="13">
        <v>0.54479166666666667</v>
      </c>
      <c r="N4492" s="14">
        <v>204440003494821</v>
      </c>
      <c r="P4492" t="str">
        <f t="shared" si="99"/>
        <v/>
      </c>
    </row>
    <row r="4493" spans="1:16" ht="16" x14ac:dyDescent="0.2">
      <c r="A4493" s="8" t="s">
        <v>208</v>
      </c>
      <c r="C4493" s="7" t="s">
        <v>2</v>
      </c>
      <c r="D4493" s="7" t="s">
        <v>3389</v>
      </c>
      <c r="E4493" s="7" t="str">
        <f>IF(OR(D4493="", D4493="___"),"", LEFT(D4493,FIND(" &gt;",D4493)-1))</f>
        <v>Success</v>
      </c>
      <c r="F4493" s="7" t="str">
        <f>IF(OR(E4493="Success",E4493="Qualified Success"),"Current",IF(E4493="Failure",IF(RIGHT(D4493,6)="Future","Future",IF(RIGHT(D4493,10)="Irrelevant","Irrelevant","Current")),""))</f>
        <v>Current</v>
      </c>
      <c r="G4493" s="7" t="str">
        <f>IF(OR(ISBLANK(D4493),D4493="Unclassifiable &gt;"),"",IF(ISNUMBER(SEARCH("Utterance",D4493)),"Utterance",IF(ISNUMBER(SEARCH("Response",D4493)),"Response",IF(ISNUMBER(SEARCH("Interaction",D4493)),"Interaction",IF(ISNUMBER(SEARCH("System",D4493)),"System","")))))</f>
        <v/>
      </c>
      <c r="H4493" s="7" t="str">
        <f>IF(G4493="Utterance", IF(ISNUMBER(SEARCH("Unrecognized",D4493)), "Unrecognized", IF(ISNUMBER(SEARCH("Mismatched",D4493)), "Mismatched", IF(ISNUMBER(SEARCH("False Positive",D4493)), "False Positive", "Irrelevant"))), "")</f>
        <v/>
      </c>
      <c r="J4493" s="7" t="s">
        <v>3756</v>
      </c>
      <c r="K4493" s="7" t="s">
        <v>3357</v>
      </c>
      <c r="L4493" s="9">
        <v>44999</v>
      </c>
      <c r="M4493" s="13">
        <v>0.54552083333333334</v>
      </c>
      <c r="N4493" s="14">
        <v>202000473582518</v>
      </c>
      <c r="O4493" s="7">
        <f>IF(LEN(TRIM($A4493))=0,0,LEN($A4493)-LEN(SUBSTITUTE($A4493," ",""))+1)</f>
        <v>2</v>
      </c>
      <c r="P4493">
        <f t="shared" si="99"/>
        <v>3411</v>
      </c>
    </row>
    <row r="4494" spans="1:16" ht="112" x14ac:dyDescent="0.2">
      <c r="A4494" s="8" t="s">
        <v>373</v>
      </c>
      <c r="C4494" s="7" t="s">
        <v>4</v>
      </c>
      <c r="K4494" s="7" t="s">
        <v>3357</v>
      </c>
      <c r="L4494" s="9">
        <v>44999</v>
      </c>
      <c r="M4494" s="13">
        <v>0.54552083333333334</v>
      </c>
      <c r="N4494" s="14">
        <v>202000473582518</v>
      </c>
      <c r="P4494" t="str">
        <f t="shared" si="99"/>
        <v/>
      </c>
    </row>
    <row r="4495" spans="1:16" ht="16" x14ac:dyDescent="0.2">
      <c r="A4495" s="8" t="s">
        <v>3137</v>
      </c>
      <c r="C4495" s="7" t="s">
        <v>2</v>
      </c>
      <c r="D4495" s="7" t="s">
        <v>3389</v>
      </c>
      <c r="E4495" s="7" t="str">
        <f>IF(OR(D4495="", D4495="___"),"", LEFT(D4495,FIND(" &gt;",D4495)-1))</f>
        <v>Success</v>
      </c>
      <c r="F4495" s="7" t="str">
        <f>IF(OR(E4495="Success",E4495="Qualified Success"),"Current",IF(E4495="Failure",IF(RIGHT(D4495,6)="Future","Future",IF(RIGHT(D4495,10)="Irrelevant","Irrelevant","Current")),""))</f>
        <v>Current</v>
      </c>
      <c r="G4495" s="7" t="str">
        <f>IF(OR(ISBLANK(D4495),D4495="Unclassifiable &gt;"),"",IF(ISNUMBER(SEARCH("Utterance",D4495)),"Utterance",IF(ISNUMBER(SEARCH("Response",D4495)),"Response",IF(ISNUMBER(SEARCH("Interaction",D4495)),"Interaction",IF(ISNUMBER(SEARCH("System",D4495)),"System","")))))</f>
        <v/>
      </c>
      <c r="H4495" s="7" t="str">
        <f>IF(G4495="Utterance", IF(ISNUMBER(SEARCH("Unrecognized",D4495)), "Unrecognized", IF(ISNUMBER(SEARCH("Mismatched",D4495)), "Mismatched", IF(ISNUMBER(SEARCH("False Positive",D4495)), "False Positive", "Irrelevant"))), "")</f>
        <v/>
      </c>
      <c r="J4495" s="7" t="s">
        <v>3743</v>
      </c>
      <c r="K4495" s="7" t="s">
        <v>3357</v>
      </c>
      <c r="L4495" s="9">
        <v>44999</v>
      </c>
      <c r="M4495" s="13">
        <v>0.5458101851851852</v>
      </c>
      <c r="N4495" s="14">
        <v>513002521153784</v>
      </c>
      <c r="O4495" s="7">
        <f>IF(LEN(TRIM($A4495))=0,0,LEN($A4495)-LEN(SUBSTITUTE($A4495," ",""))+1)</f>
        <v>5</v>
      </c>
      <c r="P4495">
        <f t="shared" si="99"/>
        <v>3411</v>
      </c>
    </row>
    <row r="4496" spans="1:16" ht="224" x14ac:dyDescent="0.2">
      <c r="A4496" s="8" t="s">
        <v>3608</v>
      </c>
      <c r="C4496" s="7" t="s">
        <v>4</v>
      </c>
      <c r="K4496" s="7" t="s">
        <v>3357</v>
      </c>
      <c r="L4496" s="9">
        <v>44999</v>
      </c>
      <c r="M4496" s="13">
        <v>0.54583333333333328</v>
      </c>
      <c r="N4496" s="14">
        <v>513002521153784</v>
      </c>
      <c r="P4496" t="str">
        <f t="shared" si="99"/>
        <v/>
      </c>
    </row>
    <row r="4497" spans="1:16" ht="16" x14ac:dyDescent="0.2">
      <c r="A4497" s="8" t="s">
        <v>260</v>
      </c>
      <c r="C4497" s="7" t="s">
        <v>2</v>
      </c>
      <c r="D4497" s="7" t="s">
        <v>3389</v>
      </c>
      <c r="E4497" s="7" t="str">
        <f>IF(OR(D4497="", D4497="___"),"", LEFT(D4497,FIND(" &gt;",D4497)-1))</f>
        <v>Success</v>
      </c>
      <c r="F4497" s="7" t="str">
        <f>IF(OR(E4497="Success",E4497="Qualified Success"),"Current",IF(E4497="Failure",IF(RIGHT(D4497,6)="Future","Future",IF(RIGHT(D4497,10)="Irrelevant","Irrelevant","Current")),""))</f>
        <v>Current</v>
      </c>
      <c r="G4497" s="7" t="str">
        <f>IF(OR(ISBLANK(D4497),D4497="Unclassifiable &gt;"),"",IF(ISNUMBER(SEARCH("Utterance",D4497)),"Utterance",IF(ISNUMBER(SEARCH("Response",D4497)),"Response",IF(ISNUMBER(SEARCH("Interaction",D4497)),"Interaction",IF(ISNUMBER(SEARCH("System",D4497)),"System","")))))</f>
        <v/>
      </c>
      <c r="H4497" s="7" t="str">
        <f>IF(G4497="Utterance", IF(ISNUMBER(SEARCH("Unrecognized",D4497)), "Unrecognized", IF(ISNUMBER(SEARCH("Mismatched",D4497)), "Mismatched", IF(ISNUMBER(SEARCH("False Positive",D4497)), "False Positive", "Irrelevant"))), "")</f>
        <v/>
      </c>
      <c r="J4497" s="7" t="s">
        <v>3743</v>
      </c>
      <c r="K4497" s="7" t="s">
        <v>3357</v>
      </c>
      <c r="L4497" s="9">
        <v>44999</v>
      </c>
      <c r="M4497" s="13">
        <v>0.54759259259259252</v>
      </c>
      <c r="N4497" s="14">
        <v>513002521153784</v>
      </c>
      <c r="O4497" s="7">
        <f>IF(LEN(TRIM($A4497))=0,0,LEN($A4497)-LEN(SUBSTITUTE($A4497," ",""))+1)</f>
        <v>6</v>
      </c>
      <c r="P4497">
        <f t="shared" si="99"/>
        <v>3411</v>
      </c>
    </row>
    <row r="4498" spans="1:16" ht="48" x14ac:dyDescent="0.2">
      <c r="A4498" s="8" t="s">
        <v>261</v>
      </c>
      <c r="C4498" s="7" t="s">
        <v>4</v>
      </c>
      <c r="K4498" s="7" t="s">
        <v>3357</v>
      </c>
      <c r="L4498" s="9">
        <v>44999</v>
      </c>
      <c r="M4498" s="13">
        <v>0.54759259259259252</v>
      </c>
      <c r="N4498" s="14">
        <v>513002521153784</v>
      </c>
      <c r="P4498" t="str">
        <f t="shared" si="99"/>
        <v/>
      </c>
    </row>
    <row r="4499" spans="1:16" ht="16" x14ac:dyDescent="0.2">
      <c r="A4499" s="8" t="s">
        <v>1349</v>
      </c>
      <c r="C4499" s="7" t="s">
        <v>2</v>
      </c>
      <c r="D4499" s="7" t="s">
        <v>3389</v>
      </c>
      <c r="E4499" s="7" t="str">
        <f>IF(OR(D4499="", D4499="___"),"", LEFT(D4499,FIND(" &gt;",D4499)-1))</f>
        <v>Success</v>
      </c>
      <c r="F4499" s="7" t="str">
        <f>IF(OR(E4499="Success",E4499="Qualified Success"),"Current",IF(E4499="Failure",IF(RIGHT(D4499,6)="Future","Future",IF(RIGHT(D4499,10)="Irrelevant","Irrelevant","Current")),""))</f>
        <v>Current</v>
      </c>
      <c r="G4499" s="7" t="str">
        <f>IF(OR(ISBLANK(D4499),D4499="Unclassifiable &gt;"),"",IF(ISNUMBER(SEARCH("Utterance",D4499)),"Utterance",IF(ISNUMBER(SEARCH("Response",D4499)),"Response",IF(ISNUMBER(SEARCH("Interaction",D4499)),"Interaction",IF(ISNUMBER(SEARCH("System",D4499)),"System","")))))</f>
        <v/>
      </c>
      <c r="H4499" s="7" t="str">
        <f>IF(G4499="Utterance", IF(ISNUMBER(SEARCH("Unrecognized",D4499)), "Unrecognized", IF(ISNUMBER(SEARCH("Mismatched",D4499)), "Mismatched", IF(ISNUMBER(SEARCH("False Positive",D4499)), "False Positive", "Irrelevant"))), "")</f>
        <v/>
      </c>
      <c r="J4499" s="7" t="s">
        <v>3756</v>
      </c>
      <c r="K4499" s="7" t="s">
        <v>3357</v>
      </c>
      <c r="L4499" s="9">
        <v>44999</v>
      </c>
      <c r="M4499" s="13">
        <v>0.54951388888888886</v>
      </c>
      <c r="N4499" s="14">
        <v>204440003506621</v>
      </c>
      <c r="O4499" s="7">
        <f>IF(LEN(TRIM($A4499))=0,0,LEN($A4499)-LEN(SUBSTITUTE($A4499," ",""))+1)</f>
        <v>2</v>
      </c>
      <c r="P4499">
        <f t="shared" si="99"/>
        <v>3411</v>
      </c>
    </row>
    <row r="4500" spans="1:16" ht="144" x14ac:dyDescent="0.2">
      <c r="A4500" s="8" t="s">
        <v>2451</v>
      </c>
      <c r="C4500" s="7" t="s">
        <v>4</v>
      </c>
      <c r="K4500" s="7" t="s">
        <v>3357</v>
      </c>
      <c r="L4500" s="9">
        <v>44999</v>
      </c>
      <c r="M4500" s="13">
        <v>0.54951388888888886</v>
      </c>
      <c r="N4500" s="14">
        <v>204440003506621</v>
      </c>
      <c r="P4500" t="str">
        <f t="shared" si="99"/>
        <v/>
      </c>
    </row>
    <row r="4501" spans="1:16" ht="16" x14ac:dyDescent="0.2">
      <c r="A4501" s="8" t="s">
        <v>2807</v>
      </c>
      <c r="C4501" s="7" t="s">
        <v>2</v>
      </c>
      <c r="D4501" s="7" t="s">
        <v>3400</v>
      </c>
      <c r="E4501" s="7" t="str">
        <f>IF(OR(D4501="", D4501="___"),"", LEFT(D4501,FIND(" &gt;",D4501)-1))</f>
        <v>Failure</v>
      </c>
      <c r="F4501" s="7" t="str">
        <f>IF(OR(E4501="Success",E4501="Qualified Success"),"Current",IF(E4501="Failure",IF(RIGHT(D4501,6)="Future","Future",IF(RIGHT(D4501,10)="Irrelevant","Irrelevant","Current")),""))</f>
        <v>Current</v>
      </c>
      <c r="G4501" s="7" t="str">
        <f>IF(OR(ISBLANK(D4501),D4501="Unclassifiable &gt;"),"",IF(ISNUMBER(SEARCH("Utterance",D4501)),"Utterance",IF(ISNUMBER(SEARCH("Response",D4501)),"Response",IF(ISNUMBER(SEARCH("Interaction",D4501)),"Interaction",IF(ISNUMBER(SEARCH("System",D4501)),"System","")))))</f>
        <v>Interaction</v>
      </c>
      <c r="H4501" s="7" t="str">
        <f>IF(G4501="Utterance", IF(ISNUMBER(SEARCH("Unrecognized",D4501)), "Unrecognized", IF(ISNUMBER(SEARCH("Mismatched",D4501)), "Mismatched", IF(ISNUMBER(SEARCH("False Positive",D4501)), "False Positive", "Irrelevant"))), "")</f>
        <v/>
      </c>
      <c r="J4501" s="7" t="s">
        <v>3741</v>
      </c>
      <c r="K4501" s="7" t="s">
        <v>3357</v>
      </c>
      <c r="L4501" s="9">
        <v>44999</v>
      </c>
      <c r="M4501" s="13">
        <v>0.5508333333333334</v>
      </c>
      <c r="N4501" s="14">
        <v>202000209575412</v>
      </c>
      <c r="O4501" s="7">
        <f>IF(LEN(TRIM($A4501))=0,0,LEN($A4501)-LEN(SUBSTITUTE($A4501," ",""))+1)</f>
        <v>3</v>
      </c>
      <c r="P4501">
        <f t="shared" si="99"/>
        <v>412</v>
      </c>
    </row>
    <row r="4502" spans="1:16" ht="64" x14ac:dyDescent="0.2">
      <c r="A4502" s="8" t="s">
        <v>254</v>
      </c>
      <c r="C4502" s="7" t="s">
        <v>4</v>
      </c>
      <c r="K4502" s="7" t="s">
        <v>3357</v>
      </c>
      <c r="L4502" s="9">
        <v>44999</v>
      </c>
      <c r="M4502" s="13">
        <v>0.5508333333333334</v>
      </c>
      <c r="N4502" s="14">
        <v>202000209575412</v>
      </c>
      <c r="P4502" t="str">
        <f t="shared" si="99"/>
        <v/>
      </c>
    </row>
    <row r="4503" spans="1:16" ht="16" x14ac:dyDescent="0.2">
      <c r="A4503" s="8" t="s">
        <v>307</v>
      </c>
      <c r="C4503" s="7" t="s">
        <v>2</v>
      </c>
      <c r="D4503" s="7" t="s">
        <v>3389</v>
      </c>
      <c r="E4503" s="7" t="str">
        <f>IF(OR(D4503="", D4503="___"),"", LEFT(D4503,FIND(" &gt;",D4503)-1))</f>
        <v>Success</v>
      </c>
      <c r="F4503" s="7" t="str">
        <f>IF(OR(E4503="Success",E4503="Qualified Success"),"Current",IF(E4503="Failure",IF(RIGHT(D4503,6)="Future","Future",IF(RIGHT(D4503,10)="Irrelevant","Irrelevant","Current")),""))</f>
        <v>Current</v>
      </c>
      <c r="G4503" s="7" t="str">
        <f>IF(OR(ISBLANK(D4503),D4503="Unclassifiable &gt;"),"",IF(ISNUMBER(SEARCH("Utterance",D4503)),"Utterance",IF(ISNUMBER(SEARCH("Response",D4503)),"Response",IF(ISNUMBER(SEARCH("Interaction",D4503)),"Interaction",IF(ISNUMBER(SEARCH("System",D4503)),"System","")))))</f>
        <v/>
      </c>
      <c r="H4503" s="7" t="str">
        <f>IF(G4503="Utterance", IF(ISNUMBER(SEARCH("Unrecognized",D4503)), "Unrecognized", IF(ISNUMBER(SEARCH("Mismatched",D4503)), "Mismatched", IF(ISNUMBER(SEARCH("False Positive",D4503)), "False Positive", "Irrelevant"))), "")</f>
        <v/>
      </c>
      <c r="J4503" s="7" t="s">
        <v>3756</v>
      </c>
      <c r="K4503" s="7" t="s">
        <v>3357</v>
      </c>
      <c r="L4503" s="9">
        <v>44999</v>
      </c>
      <c r="M4503" s="13">
        <v>0.55087962962962966</v>
      </c>
      <c r="N4503" s="14">
        <v>204440003540145</v>
      </c>
      <c r="O4503" s="7">
        <f>IF(LEN(TRIM($A4503))=0,0,LEN($A4503)-LEN(SUBSTITUTE($A4503," ",""))+1)</f>
        <v>5</v>
      </c>
      <c r="P4503">
        <f t="shared" si="99"/>
        <v>3411</v>
      </c>
    </row>
    <row r="4504" spans="1:16" ht="144" x14ac:dyDescent="0.2">
      <c r="A4504" s="8" t="s">
        <v>2689</v>
      </c>
      <c r="C4504" s="7" t="s">
        <v>4</v>
      </c>
      <c r="K4504" s="7" t="s">
        <v>3357</v>
      </c>
      <c r="L4504" s="9">
        <v>44999</v>
      </c>
      <c r="M4504" s="13">
        <v>0.55087962962962966</v>
      </c>
      <c r="N4504" s="14">
        <v>204440003540145</v>
      </c>
      <c r="P4504" t="str">
        <f t="shared" si="99"/>
        <v/>
      </c>
    </row>
    <row r="4505" spans="1:16" ht="16" x14ac:dyDescent="0.2">
      <c r="A4505" s="8" t="s">
        <v>223</v>
      </c>
      <c r="B4505" s="7" t="s">
        <v>3487</v>
      </c>
      <c r="C4505" s="7" t="s">
        <v>2</v>
      </c>
      <c r="D4505" s="7" t="s">
        <v>3389</v>
      </c>
      <c r="E4505" s="7" t="str">
        <f>IF(OR(D4505="", D4505="___"),"", LEFT(D4505,FIND(" &gt;",D4505)-1))</f>
        <v>Success</v>
      </c>
      <c r="F4505" s="7" t="str">
        <f>IF(OR(E4505="Success",E4505="Qualified Success"),"Current",IF(E4505="Failure",IF(RIGHT(D4505,6)="Future","Future",IF(RIGHT(D4505,10)="Irrelevant","Irrelevant","Current")),""))</f>
        <v>Current</v>
      </c>
      <c r="G4505" s="7" t="str">
        <f>IF(OR(ISBLANK(D4505),D4505="Unclassifiable &gt;"),"",IF(ISNUMBER(SEARCH("Utterance",D4505)),"Utterance",IF(ISNUMBER(SEARCH("Response",D4505)),"Response",IF(ISNUMBER(SEARCH("Interaction",D4505)),"Interaction",IF(ISNUMBER(SEARCH("System",D4505)),"System","")))))</f>
        <v/>
      </c>
      <c r="H4505" s="7" t="str">
        <f>IF(G4505="Utterance", IF(ISNUMBER(SEARCH("Unrecognized",D4505)), "Unrecognized", IF(ISNUMBER(SEARCH("Mismatched",D4505)), "Mismatched", IF(ISNUMBER(SEARCH("False Positive",D4505)), "False Positive", "Irrelevant"))), "")</f>
        <v/>
      </c>
      <c r="J4505" s="7" t="s">
        <v>3744</v>
      </c>
      <c r="K4505" s="7" t="s">
        <v>3357</v>
      </c>
      <c r="L4505" s="9">
        <v>44999</v>
      </c>
      <c r="M4505" s="13">
        <v>0.55172453703703705</v>
      </c>
      <c r="N4505" s="14">
        <v>204440003503184</v>
      </c>
      <c r="O4505" s="7">
        <f>IF(LEN(TRIM($A4505))=0,0,LEN($A4505)-LEN(SUBSTITUTE($A4505," ",""))+1)</f>
        <v>3</v>
      </c>
      <c r="P4505">
        <f t="shared" si="99"/>
        <v>3411</v>
      </c>
    </row>
    <row r="4506" spans="1:16" ht="128" x14ac:dyDescent="0.2">
      <c r="A4506" s="8" t="s">
        <v>1839</v>
      </c>
      <c r="C4506" s="7" t="s">
        <v>4</v>
      </c>
      <c r="K4506" s="7" t="s">
        <v>3357</v>
      </c>
      <c r="L4506" s="9">
        <v>44999</v>
      </c>
      <c r="M4506" s="13">
        <v>0.55172453703703705</v>
      </c>
      <c r="N4506" s="14">
        <v>204440003503184</v>
      </c>
      <c r="P4506" t="str">
        <f t="shared" si="99"/>
        <v/>
      </c>
    </row>
    <row r="4507" spans="1:16" ht="16" x14ac:dyDescent="0.2">
      <c r="A4507" s="8" t="s">
        <v>158</v>
      </c>
      <c r="C4507" s="7" t="s">
        <v>2</v>
      </c>
      <c r="D4507" s="7" t="s">
        <v>3389</v>
      </c>
      <c r="E4507" s="7" t="str">
        <f>IF(OR(D4507="", D4507="___"),"", LEFT(D4507,FIND(" &gt;",D4507)-1))</f>
        <v>Success</v>
      </c>
      <c r="F4507" s="7" t="str">
        <f>IF(OR(E4507="Success",E4507="Qualified Success"),"Current",IF(E4507="Failure",IF(RIGHT(D4507,6)="Future","Future",IF(RIGHT(D4507,10)="Irrelevant","Irrelevant","Current")),""))</f>
        <v>Current</v>
      </c>
      <c r="G4507" s="7" t="str">
        <f>IF(OR(ISBLANK(D4507),D4507="Unclassifiable &gt;"),"",IF(ISNUMBER(SEARCH("Utterance",D4507)),"Utterance",IF(ISNUMBER(SEARCH("Response",D4507)),"Response",IF(ISNUMBER(SEARCH("Interaction",D4507)),"Interaction",IF(ISNUMBER(SEARCH("System",D4507)),"System","")))))</f>
        <v/>
      </c>
      <c r="H4507" s="7" t="str">
        <f>IF(G4507="Utterance", IF(ISNUMBER(SEARCH("Unrecognized",D4507)), "Unrecognized", IF(ISNUMBER(SEARCH("Mismatched",D4507)), "Mismatched", IF(ISNUMBER(SEARCH("False Positive",D4507)), "False Positive", "Irrelevant"))), "")</f>
        <v/>
      </c>
      <c r="J4507" s="7" t="s">
        <v>3744</v>
      </c>
      <c r="K4507" s="7" t="s">
        <v>3357</v>
      </c>
      <c r="L4507" s="9">
        <v>44999</v>
      </c>
      <c r="M4507" s="13">
        <v>0.55194444444444446</v>
      </c>
      <c r="N4507" s="14">
        <v>204440003503184</v>
      </c>
      <c r="O4507" s="7">
        <f>IF(LEN(TRIM($A4507))=0,0,LEN($A4507)-LEN(SUBSTITUTE($A4507," ",""))+1)</f>
        <v>4</v>
      </c>
      <c r="P4507">
        <f t="shared" si="99"/>
        <v>3411</v>
      </c>
    </row>
    <row r="4508" spans="1:16" ht="128" x14ac:dyDescent="0.2">
      <c r="A4508" s="8" t="s">
        <v>1839</v>
      </c>
      <c r="C4508" s="7" t="s">
        <v>4</v>
      </c>
      <c r="K4508" s="7" t="s">
        <v>3357</v>
      </c>
      <c r="L4508" s="9">
        <v>44999</v>
      </c>
      <c r="M4508" s="13">
        <v>0.55194444444444446</v>
      </c>
      <c r="N4508" s="14">
        <v>204440003503184</v>
      </c>
      <c r="P4508" t="str">
        <f t="shared" si="99"/>
        <v/>
      </c>
    </row>
    <row r="4509" spans="1:16" ht="16" x14ac:dyDescent="0.2">
      <c r="A4509" s="8" t="s">
        <v>465</v>
      </c>
      <c r="B4509" s="7" t="s">
        <v>3487</v>
      </c>
      <c r="C4509" s="7" t="s">
        <v>2</v>
      </c>
      <c r="D4509" s="7" t="s">
        <v>3389</v>
      </c>
      <c r="E4509" s="7" t="str">
        <f>IF(OR(D4509="", D4509="___"),"", LEFT(D4509,FIND(" &gt;",D4509)-1))</f>
        <v>Success</v>
      </c>
      <c r="F4509" s="7" t="str">
        <f>IF(OR(E4509="Success",E4509="Qualified Success"),"Current",IF(E4509="Failure",IF(RIGHT(D4509,6)="Future","Future",IF(RIGHT(D4509,10)="Irrelevant","Irrelevant","Current")),""))</f>
        <v>Current</v>
      </c>
      <c r="G4509" s="7" t="str">
        <f>IF(OR(ISBLANK(D4509),D4509="Unclassifiable &gt;"),"",IF(ISNUMBER(SEARCH("Utterance",D4509)),"Utterance",IF(ISNUMBER(SEARCH("Response",D4509)),"Response",IF(ISNUMBER(SEARCH("Interaction",D4509)),"Interaction",IF(ISNUMBER(SEARCH("System",D4509)),"System","")))))</f>
        <v/>
      </c>
      <c r="H4509" s="7" t="str">
        <f>IF(G4509="Utterance", IF(ISNUMBER(SEARCH("Unrecognized",D4509)), "Unrecognized", IF(ISNUMBER(SEARCH("Mismatched",D4509)), "Mismatched", IF(ISNUMBER(SEARCH("False Positive",D4509)), "False Positive", "Irrelevant"))), "")</f>
        <v/>
      </c>
      <c r="J4509" s="7" t="s">
        <v>3743</v>
      </c>
      <c r="K4509" s="7" t="s">
        <v>3357</v>
      </c>
      <c r="L4509" s="9">
        <v>44999</v>
      </c>
      <c r="M4509" s="13">
        <v>0.55363425925925924</v>
      </c>
      <c r="N4509" s="14">
        <v>204440003541300</v>
      </c>
      <c r="O4509" s="7">
        <f>IF(LEN(TRIM($A4509))=0,0,LEN($A4509)-LEN(SUBSTITUTE($A4509," ",""))+1)</f>
        <v>4</v>
      </c>
      <c r="P4509">
        <f t="shared" si="99"/>
        <v>3411</v>
      </c>
    </row>
    <row r="4510" spans="1:16" ht="144" x14ac:dyDescent="0.2">
      <c r="A4510" s="8" t="s">
        <v>250</v>
      </c>
      <c r="C4510" s="7" t="s">
        <v>4</v>
      </c>
      <c r="K4510" s="7" t="s">
        <v>3357</v>
      </c>
      <c r="L4510" s="9">
        <v>44999</v>
      </c>
      <c r="M4510" s="13">
        <v>0.55366898148148147</v>
      </c>
      <c r="N4510" s="14">
        <v>204440003541300</v>
      </c>
      <c r="P4510" t="str">
        <f t="shared" si="99"/>
        <v/>
      </c>
    </row>
    <row r="4511" spans="1:16" ht="16" x14ac:dyDescent="0.2">
      <c r="A4511" s="8" t="s">
        <v>2718</v>
      </c>
      <c r="C4511" s="7" t="s">
        <v>2</v>
      </c>
      <c r="D4511" s="7" t="s">
        <v>3389</v>
      </c>
      <c r="E4511" s="7" t="str">
        <f>IF(OR(D4511="", D4511="___"),"", LEFT(D4511,FIND(" &gt;",D4511)-1))</f>
        <v>Success</v>
      </c>
      <c r="F4511" s="7" t="str">
        <f>IF(OR(E4511="Success",E4511="Qualified Success"),"Current",IF(E4511="Failure",IF(RIGHT(D4511,6)="Future","Future",IF(RIGHT(D4511,10)="Irrelevant","Irrelevant","Current")),""))</f>
        <v>Current</v>
      </c>
      <c r="G4511" s="7" t="str">
        <f>IF(OR(ISBLANK(D4511),D4511="Unclassifiable &gt;"),"",IF(ISNUMBER(SEARCH("Utterance",D4511)),"Utterance",IF(ISNUMBER(SEARCH("Response",D4511)),"Response",IF(ISNUMBER(SEARCH("Interaction",D4511)),"Interaction",IF(ISNUMBER(SEARCH("System",D4511)),"System","")))))</f>
        <v/>
      </c>
      <c r="H4511" s="7" t="str">
        <f>IF(G4511="Utterance", IF(ISNUMBER(SEARCH("Unrecognized",D4511)), "Unrecognized", IF(ISNUMBER(SEARCH("Mismatched",D4511)), "Mismatched", IF(ISNUMBER(SEARCH("False Positive",D4511)), "False Positive", "Irrelevant"))), "")</f>
        <v/>
      </c>
      <c r="J4511" s="7" t="s">
        <v>3741</v>
      </c>
      <c r="K4511" s="7" t="s">
        <v>3357</v>
      </c>
      <c r="L4511" s="9">
        <v>44999</v>
      </c>
      <c r="M4511" s="13">
        <v>0.5540046296296296</v>
      </c>
      <c r="N4511" s="14">
        <v>204440003541300</v>
      </c>
      <c r="O4511" s="7">
        <f>IF(LEN(TRIM($A4511))=0,0,LEN($A4511)-LEN(SUBSTITUTE($A4511," ",""))+1)</f>
        <v>7</v>
      </c>
      <c r="P4511">
        <f t="shared" si="99"/>
        <v>3411</v>
      </c>
    </row>
    <row r="4512" spans="1:16" ht="64" x14ac:dyDescent="0.2">
      <c r="A4512" s="8" t="s">
        <v>1849</v>
      </c>
      <c r="C4512" s="7" t="s">
        <v>4</v>
      </c>
      <c r="K4512" s="7" t="s">
        <v>3357</v>
      </c>
      <c r="L4512" s="9">
        <v>44999</v>
      </c>
      <c r="M4512" s="13">
        <v>0.5540046296296296</v>
      </c>
      <c r="N4512" s="14">
        <v>204440003541300</v>
      </c>
      <c r="P4512" t="str">
        <f t="shared" si="99"/>
        <v/>
      </c>
    </row>
    <row r="4513" spans="1:16" ht="16" x14ac:dyDescent="0.2">
      <c r="A4513" s="8" t="s">
        <v>2101</v>
      </c>
      <c r="C4513" s="7" t="s">
        <v>2</v>
      </c>
      <c r="D4513" s="7" t="s">
        <v>3389</v>
      </c>
      <c r="E4513" s="7" t="str">
        <f>IF(OR(D4513="", D4513="___"),"", LEFT(D4513,FIND(" &gt;",D4513)-1))</f>
        <v>Success</v>
      </c>
      <c r="F4513" s="7" t="str">
        <f>IF(OR(E4513="Success",E4513="Qualified Success"),"Current",IF(E4513="Failure",IF(RIGHT(D4513,6)="Future","Future",IF(RIGHT(D4513,10)="Irrelevant","Irrelevant","Current")),""))</f>
        <v>Current</v>
      </c>
      <c r="G4513" s="7" t="str">
        <f>IF(OR(ISBLANK(D4513),D4513="Unclassifiable &gt;"),"",IF(ISNUMBER(SEARCH("Utterance",D4513)),"Utterance",IF(ISNUMBER(SEARCH("Response",D4513)),"Response",IF(ISNUMBER(SEARCH("Interaction",D4513)),"Interaction",IF(ISNUMBER(SEARCH("System",D4513)),"System","")))))</f>
        <v/>
      </c>
      <c r="H4513" s="7" t="str">
        <f>IF(G4513="Utterance", IF(ISNUMBER(SEARCH("Unrecognized",D4513)), "Unrecognized", IF(ISNUMBER(SEARCH("Mismatched",D4513)), "Mismatched", IF(ISNUMBER(SEARCH("False Positive",D4513)), "False Positive", "Irrelevant"))), "")</f>
        <v/>
      </c>
      <c r="J4513" s="7" t="s">
        <v>3741</v>
      </c>
      <c r="K4513" s="7" t="s">
        <v>3357</v>
      </c>
      <c r="L4513" s="9">
        <v>44999</v>
      </c>
      <c r="M4513" s="13">
        <v>0.55650462962962965</v>
      </c>
      <c r="N4513" s="14">
        <v>204440003494550</v>
      </c>
      <c r="O4513" s="7">
        <f>IF(LEN(TRIM($A4513))=0,0,LEN($A4513)-LEN(SUBSTITUTE($A4513," ",""))+1)</f>
        <v>5</v>
      </c>
      <c r="P4513">
        <f t="shared" si="99"/>
        <v>3411</v>
      </c>
    </row>
    <row r="4514" spans="1:16" ht="160" x14ac:dyDescent="0.2">
      <c r="A4514" s="8" t="s">
        <v>238</v>
      </c>
      <c r="C4514" s="7" t="s">
        <v>4</v>
      </c>
      <c r="K4514" s="7" t="s">
        <v>3357</v>
      </c>
      <c r="L4514" s="9">
        <v>44999</v>
      </c>
      <c r="M4514" s="13">
        <v>0.55650462962962965</v>
      </c>
      <c r="N4514" s="14">
        <v>204440003494550</v>
      </c>
      <c r="P4514" t="str">
        <f t="shared" si="99"/>
        <v/>
      </c>
    </row>
    <row r="4515" spans="1:16" ht="32" x14ac:dyDescent="0.2">
      <c r="A4515" s="8" t="s">
        <v>2346</v>
      </c>
      <c r="C4515" s="7" t="s">
        <v>2</v>
      </c>
      <c r="D4515" s="7" t="s">
        <v>3400</v>
      </c>
      <c r="E4515" s="7" t="str">
        <f>IF(OR(D4515="", D4515="___"),"", LEFT(D4515,FIND(" &gt;",D4515)-1))</f>
        <v>Failure</v>
      </c>
      <c r="F4515" s="7" t="str">
        <f>IF(OR(E4515="Success",E4515="Qualified Success"),"Current",IF(E4515="Failure",IF(RIGHT(D4515,6)="Future","Future",IF(RIGHT(D4515,10)="Irrelevant","Irrelevant","Current")),""))</f>
        <v>Current</v>
      </c>
      <c r="G4515" s="7" t="str">
        <f>IF(OR(ISBLANK(D4515),D4515="Unclassifiable &gt;"),"",IF(ISNUMBER(SEARCH("Utterance",D4515)),"Utterance",IF(ISNUMBER(SEARCH("Response",D4515)),"Response",IF(ISNUMBER(SEARCH("Interaction",D4515)),"Interaction",IF(ISNUMBER(SEARCH("System",D4515)),"System","")))))</f>
        <v>Interaction</v>
      </c>
      <c r="H4515" s="7" t="str">
        <f>IF(G4515="Utterance", IF(ISNUMBER(SEARCH("Unrecognized",D4515)), "Unrecognized", IF(ISNUMBER(SEARCH("Mismatched",D4515)), "Mismatched", IF(ISNUMBER(SEARCH("False Positive",D4515)), "False Positive", "Irrelevant"))), "")</f>
        <v/>
      </c>
      <c r="J4515" s="7" t="s">
        <v>3755</v>
      </c>
      <c r="K4515" s="7" t="s">
        <v>3357</v>
      </c>
      <c r="L4515" s="9">
        <v>44999</v>
      </c>
      <c r="M4515" s="13">
        <v>0.55781249999999993</v>
      </c>
      <c r="N4515" s="14">
        <v>204440003502986</v>
      </c>
      <c r="O4515" s="7">
        <f>IF(LEN(TRIM($A4515))=0,0,LEN($A4515)-LEN(SUBSTITUTE($A4515," ",""))+1)</f>
        <v>28</v>
      </c>
      <c r="P4515">
        <f t="shared" si="99"/>
        <v>412</v>
      </c>
    </row>
    <row r="4516" spans="1:16" ht="48" x14ac:dyDescent="0.2">
      <c r="A4516" s="8" t="s">
        <v>386</v>
      </c>
      <c r="C4516" s="7" t="s">
        <v>4</v>
      </c>
      <c r="K4516" s="7" t="s">
        <v>3357</v>
      </c>
      <c r="L4516" s="9">
        <v>44999</v>
      </c>
      <c r="M4516" s="13">
        <v>0.55781249999999993</v>
      </c>
      <c r="N4516" s="14">
        <v>204440003502986</v>
      </c>
      <c r="P4516" t="str">
        <f t="shared" si="99"/>
        <v/>
      </c>
    </row>
    <row r="4517" spans="1:16" ht="16" x14ac:dyDescent="0.2">
      <c r="A4517" s="8" t="s">
        <v>2347</v>
      </c>
      <c r="C4517" s="7" t="s">
        <v>2</v>
      </c>
      <c r="D4517" s="7" t="s">
        <v>3411</v>
      </c>
      <c r="E4517" s="7" t="str">
        <f>IF(OR(D4517="", D4517="___"),"", LEFT(D4517,FIND(" &gt;",D4517)-1))</f>
        <v>Qualified Success</v>
      </c>
      <c r="F4517" s="7" t="str">
        <f>IF(OR(E4517="Success",E4517="Qualified Success"),"Current",IF(E4517="Failure",IF(RIGHT(D4517,6)="Future","Future",IF(RIGHT(D4517,10)="Irrelevant","Irrelevant","Current")),""))</f>
        <v>Current</v>
      </c>
      <c r="G4517" s="7" t="str">
        <f>IF(OR(ISBLANK(D4517),D4517="Unclassifiable &gt;"),"",IF(ISNUMBER(SEARCH("Utterance",D4517)),"Utterance",IF(ISNUMBER(SEARCH("Response",D4517)),"Response",IF(ISNUMBER(SEARCH("Interaction",D4517)),"Interaction",IF(ISNUMBER(SEARCH("System",D4517)),"System","")))))</f>
        <v>Response</v>
      </c>
      <c r="H4517" s="7" t="str">
        <f>IF(G4517="Utterance", IF(ISNUMBER(SEARCH("Unrecognized",D4517)), "Unrecognized", IF(ISNUMBER(SEARCH("Mismatched",D4517)), "Mismatched", IF(ISNUMBER(SEARCH("False Positive",D4517)), "False Positive", "Irrelevant"))), "")</f>
        <v/>
      </c>
      <c r="J4517" s="7" t="s">
        <v>213</v>
      </c>
      <c r="K4517" s="7" t="s">
        <v>3357</v>
      </c>
      <c r="L4517" s="9">
        <v>44999</v>
      </c>
      <c r="M4517" s="13">
        <v>0.55814814814814817</v>
      </c>
      <c r="N4517" s="14">
        <v>204440003502986</v>
      </c>
      <c r="O4517" s="7">
        <f>IF(LEN(TRIM($A4517))=0,0,LEN($A4517)-LEN(SUBSTITUTE($A4517," ",""))+1)</f>
        <v>5</v>
      </c>
      <c r="P4517">
        <f t="shared" si="99"/>
        <v>201</v>
      </c>
    </row>
    <row r="4518" spans="1:16" ht="128" x14ac:dyDescent="0.2">
      <c r="A4518" s="8" t="s">
        <v>1862</v>
      </c>
      <c r="C4518" s="7" t="s">
        <v>4</v>
      </c>
      <c r="K4518" s="7" t="s">
        <v>3357</v>
      </c>
      <c r="L4518" s="9">
        <v>44999</v>
      </c>
      <c r="M4518" s="13">
        <v>0.55814814814814817</v>
      </c>
      <c r="N4518" s="14">
        <v>204440003502986</v>
      </c>
      <c r="P4518" t="str">
        <f t="shared" si="99"/>
        <v/>
      </c>
    </row>
    <row r="4519" spans="1:16" ht="16" x14ac:dyDescent="0.2">
      <c r="A4519" s="8" t="s">
        <v>158</v>
      </c>
      <c r="C4519" s="7" t="s">
        <v>2</v>
      </c>
      <c r="D4519" s="7" t="s">
        <v>3389</v>
      </c>
      <c r="E4519" s="7" t="str">
        <f>IF(OR(D4519="", D4519="___"),"", LEFT(D4519,FIND(" &gt;",D4519)-1))</f>
        <v>Success</v>
      </c>
      <c r="F4519" s="7" t="str">
        <f>IF(OR(E4519="Success",E4519="Qualified Success"),"Current",IF(E4519="Failure",IF(RIGHT(D4519,6)="Future","Future",IF(RIGHT(D4519,10)="Irrelevant","Irrelevant","Current")),""))</f>
        <v>Current</v>
      </c>
      <c r="G4519" s="7" t="str">
        <f>IF(OR(ISBLANK(D4519),D4519="Unclassifiable &gt;"),"",IF(ISNUMBER(SEARCH("Utterance",D4519)),"Utterance",IF(ISNUMBER(SEARCH("Response",D4519)),"Response",IF(ISNUMBER(SEARCH("Interaction",D4519)),"Interaction",IF(ISNUMBER(SEARCH("System",D4519)),"System","")))))</f>
        <v/>
      </c>
      <c r="H4519" s="7" t="str">
        <f>IF(G4519="Utterance", IF(ISNUMBER(SEARCH("Unrecognized",D4519)), "Unrecognized", IF(ISNUMBER(SEARCH("Mismatched",D4519)), "Mismatched", IF(ISNUMBER(SEARCH("False Positive",D4519)), "False Positive", "Irrelevant"))), "")</f>
        <v/>
      </c>
      <c r="J4519" s="7" t="s">
        <v>3744</v>
      </c>
      <c r="K4519" s="7" t="s">
        <v>3357</v>
      </c>
      <c r="L4519" s="9">
        <v>44999</v>
      </c>
      <c r="M4519" s="13">
        <v>0.56539351851851849</v>
      </c>
      <c r="N4519" s="14">
        <v>204440003487104</v>
      </c>
      <c r="O4519" s="7">
        <f>IF(LEN(TRIM($A4519))=0,0,LEN($A4519)-LEN(SUBSTITUTE($A4519," ",""))+1)</f>
        <v>4</v>
      </c>
      <c r="P4519">
        <f t="shared" si="99"/>
        <v>3411</v>
      </c>
    </row>
    <row r="4520" spans="1:16" ht="128" x14ac:dyDescent="0.2">
      <c r="A4520" s="8" t="s">
        <v>1839</v>
      </c>
      <c r="C4520" s="7" t="s">
        <v>4</v>
      </c>
      <c r="K4520" s="7" t="s">
        <v>3357</v>
      </c>
      <c r="L4520" s="9">
        <v>44999</v>
      </c>
      <c r="M4520" s="13">
        <v>0.56539351851851849</v>
      </c>
      <c r="N4520" s="14">
        <v>204440003487104</v>
      </c>
      <c r="P4520" t="str">
        <f t="shared" si="99"/>
        <v/>
      </c>
    </row>
    <row r="4521" spans="1:16" ht="16" x14ac:dyDescent="0.2">
      <c r="A4521" s="8" t="s">
        <v>1869</v>
      </c>
      <c r="C4521" s="7" t="s">
        <v>2</v>
      </c>
      <c r="D4521" s="7" t="s">
        <v>3400</v>
      </c>
      <c r="E4521" s="7" t="str">
        <f>IF(OR(D4521="", D4521="___"),"", LEFT(D4521,FIND(" &gt;",D4521)-1))</f>
        <v>Failure</v>
      </c>
      <c r="F4521" s="7" t="str">
        <f>IF(OR(E4521="Success",E4521="Qualified Success"),"Current",IF(E4521="Failure",IF(RIGHT(D4521,6)="Future","Future",IF(RIGHT(D4521,10)="Irrelevant","Irrelevant","Current")),""))</f>
        <v>Current</v>
      </c>
      <c r="G4521" s="7" t="str">
        <f>IF(OR(ISBLANK(D4521),D4521="Unclassifiable &gt;"),"",IF(ISNUMBER(SEARCH("Utterance",D4521)),"Utterance",IF(ISNUMBER(SEARCH("Response",D4521)),"Response",IF(ISNUMBER(SEARCH("Interaction",D4521)),"Interaction",IF(ISNUMBER(SEARCH("System",D4521)),"System","")))))</f>
        <v>Interaction</v>
      </c>
      <c r="H4521" s="7" t="str">
        <f>IF(G4521="Utterance", IF(ISNUMBER(SEARCH("Unrecognized",D4521)), "Unrecognized", IF(ISNUMBER(SEARCH("Mismatched",D4521)), "Mismatched", IF(ISNUMBER(SEARCH("False Positive",D4521)), "False Positive", "Irrelevant"))), "")</f>
        <v/>
      </c>
      <c r="J4521" s="7" t="s">
        <v>3742</v>
      </c>
      <c r="K4521" s="7" t="s">
        <v>3357</v>
      </c>
      <c r="L4521" s="9">
        <v>44999</v>
      </c>
      <c r="M4521" s="13">
        <v>0.56577546296296299</v>
      </c>
      <c r="N4521" s="14">
        <v>204440003487104</v>
      </c>
      <c r="O4521" s="7">
        <f>IF(LEN(TRIM($A4521))=0,0,LEN($A4521)-LEN(SUBSTITUTE($A4521," ",""))+1)</f>
        <v>10</v>
      </c>
      <c r="P4521">
        <f t="shared" si="99"/>
        <v>412</v>
      </c>
    </row>
    <row r="4522" spans="1:16" ht="128" x14ac:dyDescent="0.2">
      <c r="A4522" s="8" t="s">
        <v>576</v>
      </c>
      <c r="C4522" s="7" t="s">
        <v>4</v>
      </c>
      <c r="K4522" s="7" t="s">
        <v>3357</v>
      </c>
      <c r="L4522" s="9">
        <v>44999</v>
      </c>
      <c r="M4522" s="13">
        <v>0.56578703703703703</v>
      </c>
      <c r="N4522" s="14">
        <v>204440003487104</v>
      </c>
      <c r="P4522" t="str">
        <f t="shared" si="99"/>
        <v/>
      </c>
    </row>
    <row r="4523" spans="1:16" ht="16" x14ac:dyDescent="0.2">
      <c r="A4523" s="8" t="s">
        <v>2489</v>
      </c>
      <c r="C4523" s="7" t="s">
        <v>2</v>
      </c>
      <c r="D4523" s="7" t="s">
        <v>3389</v>
      </c>
      <c r="E4523" s="7" t="str">
        <f>IF(OR(D4523="", D4523="___"),"", LEFT(D4523,FIND(" &gt;",D4523)-1))</f>
        <v>Success</v>
      </c>
      <c r="F4523" s="7" t="str">
        <f>IF(OR(E4523="Success",E4523="Qualified Success"),"Current",IF(E4523="Failure",IF(RIGHT(D4523,6)="Future","Future",IF(RIGHT(D4523,10)="Irrelevant","Irrelevant","Current")),""))</f>
        <v>Current</v>
      </c>
      <c r="G4523" s="7" t="str">
        <f>IF(OR(ISBLANK(D4523),D4523="Unclassifiable &gt;"),"",IF(ISNUMBER(SEARCH("Utterance",D4523)),"Utterance",IF(ISNUMBER(SEARCH("Response",D4523)),"Response",IF(ISNUMBER(SEARCH("Interaction",D4523)),"Interaction",IF(ISNUMBER(SEARCH("System",D4523)),"System","")))))</f>
        <v/>
      </c>
      <c r="H4523" s="7" t="str">
        <f>IF(G4523="Utterance", IF(ISNUMBER(SEARCH("Unrecognized",D4523)), "Unrecognized", IF(ISNUMBER(SEARCH("Mismatched",D4523)), "Mismatched", IF(ISNUMBER(SEARCH("False Positive",D4523)), "False Positive", "Irrelevant"))), "")</f>
        <v/>
      </c>
      <c r="J4523" s="7" t="s">
        <v>3741</v>
      </c>
      <c r="K4523" s="7" t="s">
        <v>3357</v>
      </c>
      <c r="L4523" s="9">
        <v>44999</v>
      </c>
      <c r="M4523" s="13">
        <v>0.56817129629629626</v>
      </c>
      <c r="N4523" s="14">
        <v>204440003508559</v>
      </c>
      <c r="O4523" s="7">
        <f>IF(LEN(TRIM($A4523))=0,0,LEN($A4523)-LEN(SUBSTITUTE($A4523," ",""))+1)</f>
        <v>3</v>
      </c>
      <c r="P4523">
        <f t="shared" si="99"/>
        <v>3411</v>
      </c>
    </row>
    <row r="4524" spans="1:16" ht="144" x14ac:dyDescent="0.2">
      <c r="A4524" s="8" t="s">
        <v>250</v>
      </c>
      <c r="C4524" s="7" t="s">
        <v>4</v>
      </c>
      <c r="K4524" s="7" t="s">
        <v>3357</v>
      </c>
      <c r="L4524" s="9">
        <v>44999</v>
      </c>
      <c r="M4524" s="13">
        <v>0.5681828703703703</v>
      </c>
      <c r="N4524" s="14">
        <v>204440003508559</v>
      </c>
      <c r="P4524" t="str">
        <f t="shared" si="99"/>
        <v/>
      </c>
    </row>
    <row r="4525" spans="1:16" ht="16" x14ac:dyDescent="0.2">
      <c r="A4525" s="8" t="s">
        <v>302</v>
      </c>
      <c r="B4525" s="7" t="s">
        <v>3487</v>
      </c>
      <c r="C4525" s="7" t="s">
        <v>2</v>
      </c>
      <c r="D4525" s="7" t="s">
        <v>3389</v>
      </c>
      <c r="E4525" s="7" t="str">
        <f>IF(OR(D4525="", D4525="___"),"", LEFT(D4525,FIND(" &gt;",D4525)-1))</f>
        <v>Success</v>
      </c>
      <c r="F4525" s="7" t="str">
        <f>IF(OR(E4525="Success",E4525="Qualified Success"),"Current",IF(E4525="Failure",IF(RIGHT(D4525,6)="Future","Future",IF(RIGHT(D4525,10)="Irrelevant","Irrelevant","Current")),""))</f>
        <v>Current</v>
      </c>
      <c r="G4525" s="7" t="str">
        <f>IF(OR(ISBLANK(D4525),D4525="Unclassifiable &gt;"),"",IF(ISNUMBER(SEARCH("Utterance",D4525)),"Utterance",IF(ISNUMBER(SEARCH("Response",D4525)),"Response",IF(ISNUMBER(SEARCH("Interaction",D4525)),"Interaction",IF(ISNUMBER(SEARCH("System",D4525)),"System","")))))</f>
        <v/>
      </c>
      <c r="H4525" s="7" t="str">
        <f>IF(G4525="Utterance", IF(ISNUMBER(SEARCH("Unrecognized",D4525)), "Unrecognized", IF(ISNUMBER(SEARCH("Mismatched",D4525)), "Mismatched", IF(ISNUMBER(SEARCH("False Positive",D4525)), "False Positive", "Irrelevant"))), "")</f>
        <v/>
      </c>
      <c r="J4525" s="7" t="s">
        <v>3428</v>
      </c>
      <c r="K4525" s="7" t="s">
        <v>3357</v>
      </c>
      <c r="L4525" s="9">
        <v>44999</v>
      </c>
      <c r="M4525" s="13">
        <v>0.56913194444444437</v>
      </c>
      <c r="N4525" s="14">
        <v>204440003541231</v>
      </c>
      <c r="O4525" s="7">
        <f>IF(LEN(TRIM($A4525))=0,0,LEN($A4525)-LEN(SUBSTITUTE($A4525," ",""))+1)</f>
        <v>3</v>
      </c>
      <c r="P4525">
        <f t="shared" si="99"/>
        <v>3411</v>
      </c>
    </row>
    <row r="4526" spans="1:16" ht="64" x14ac:dyDescent="0.2">
      <c r="A4526" s="8" t="s">
        <v>220</v>
      </c>
      <c r="C4526" s="7" t="s">
        <v>4</v>
      </c>
      <c r="K4526" s="7" t="s">
        <v>3357</v>
      </c>
      <c r="L4526" s="9">
        <v>44999</v>
      </c>
      <c r="M4526" s="13">
        <v>0.56913194444444437</v>
      </c>
      <c r="N4526" s="14">
        <v>204440003541231</v>
      </c>
      <c r="P4526" t="str">
        <f t="shared" si="99"/>
        <v/>
      </c>
    </row>
    <row r="4527" spans="1:16" ht="16" x14ac:dyDescent="0.2">
      <c r="A4527" s="8" t="s">
        <v>1835</v>
      </c>
      <c r="C4527" s="7" t="s">
        <v>2</v>
      </c>
      <c r="D4527" s="7" t="s">
        <v>3400</v>
      </c>
      <c r="E4527" s="7" t="str">
        <f>IF(OR(D4527="", D4527="___"),"", LEFT(D4527,FIND(" &gt;",D4527)-1))</f>
        <v>Failure</v>
      </c>
      <c r="F4527" s="7" t="str">
        <f>IF(OR(E4527="Success",E4527="Qualified Success"),"Current",IF(E4527="Failure",IF(RIGHT(D4527,6)="Future","Future",IF(RIGHT(D4527,10)="Irrelevant","Irrelevant","Current")),""))</f>
        <v>Current</v>
      </c>
      <c r="G4527" s="7" t="str">
        <f>IF(OR(ISBLANK(D4527),D4527="Unclassifiable &gt;"),"",IF(ISNUMBER(SEARCH("Utterance",D4527)),"Utterance",IF(ISNUMBER(SEARCH("Response",D4527)),"Response",IF(ISNUMBER(SEARCH("Interaction",D4527)),"Interaction",IF(ISNUMBER(SEARCH("System",D4527)),"System","")))))</f>
        <v>Interaction</v>
      </c>
      <c r="H4527" s="7" t="str">
        <f>IF(G4527="Utterance", IF(ISNUMBER(SEARCH("Unrecognized",D4527)), "Unrecognized", IF(ISNUMBER(SEARCH("Mismatched",D4527)), "Mismatched", IF(ISNUMBER(SEARCH("False Positive",D4527)), "False Positive", "Irrelevant"))), "")</f>
        <v/>
      </c>
      <c r="J4527" s="7" t="s">
        <v>3432</v>
      </c>
      <c r="K4527" s="7" t="s">
        <v>3357</v>
      </c>
      <c r="L4527" s="9">
        <v>44999</v>
      </c>
      <c r="M4527" s="13">
        <v>0.56928240740740743</v>
      </c>
      <c r="N4527" s="14">
        <v>204440003396811</v>
      </c>
      <c r="O4527" s="7">
        <f>IF(LEN(TRIM($A4527))=0,0,LEN($A4527)-LEN(SUBSTITUTE($A4527," ",""))+1)</f>
        <v>3</v>
      </c>
      <c r="P4527">
        <f t="shared" si="99"/>
        <v>412</v>
      </c>
    </row>
    <row r="4528" spans="1:16" ht="96" x14ac:dyDescent="0.2">
      <c r="A4528" s="8" t="s">
        <v>1836</v>
      </c>
      <c r="C4528" s="7" t="s">
        <v>4</v>
      </c>
      <c r="K4528" s="7" t="s">
        <v>3357</v>
      </c>
      <c r="L4528" s="9">
        <v>44999</v>
      </c>
      <c r="M4528" s="13">
        <v>0.56929398148148147</v>
      </c>
      <c r="N4528" s="14">
        <v>204440003396811</v>
      </c>
      <c r="P4528" t="str">
        <f t="shared" si="99"/>
        <v/>
      </c>
    </row>
    <row r="4529" spans="1:16" ht="16" x14ac:dyDescent="0.2">
      <c r="A4529" s="8" t="s">
        <v>2298</v>
      </c>
      <c r="C4529" s="7" t="s">
        <v>2</v>
      </c>
      <c r="D4529" s="7" t="s">
        <v>3389</v>
      </c>
      <c r="E4529" s="7" t="str">
        <f>IF(OR(D4529="", D4529="___"),"", LEFT(D4529,FIND(" &gt;",D4529)-1))</f>
        <v>Success</v>
      </c>
      <c r="F4529" s="7" t="str">
        <f>IF(OR(E4529="Success",E4529="Qualified Success"),"Current",IF(E4529="Failure",IF(RIGHT(D4529,6)="Future","Future",IF(RIGHT(D4529,10)="Irrelevant","Irrelevant","Current")),""))</f>
        <v>Current</v>
      </c>
      <c r="G4529" s="7" t="str">
        <f>IF(OR(ISBLANK(D4529),D4529="Unclassifiable &gt;"),"",IF(ISNUMBER(SEARCH("Utterance",D4529)),"Utterance",IF(ISNUMBER(SEARCH("Response",D4529)),"Response",IF(ISNUMBER(SEARCH("Interaction",D4529)),"Interaction",IF(ISNUMBER(SEARCH("System",D4529)),"System","")))))</f>
        <v/>
      </c>
      <c r="H4529" s="7" t="str">
        <f>IF(G4529="Utterance", IF(ISNUMBER(SEARCH("Unrecognized",D4529)), "Unrecognized", IF(ISNUMBER(SEARCH("Mismatched",D4529)), "Mismatched", IF(ISNUMBER(SEARCH("False Positive",D4529)), "False Positive", "Irrelevant"))), "")</f>
        <v/>
      </c>
      <c r="J4529" s="7" t="s">
        <v>3751</v>
      </c>
      <c r="K4529" s="7" t="s">
        <v>3357</v>
      </c>
      <c r="L4529" s="9">
        <v>44999</v>
      </c>
      <c r="M4529" s="13">
        <v>0.56956018518518514</v>
      </c>
      <c r="N4529" s="14">
        <v>204440003501510</v>
      </c>
      <c r="O4529" s="7">
        <f>IF(LEN(TRIM($A4529))=0,0,LEN($A4529)-LEN(SUBSTITUTE($A4529," ",""))+1)</f>
        <v>6</v>
      </c>
      <c r="P4529">
        <f t="shared" si="99"/>
        <v>3411</v>
      </c>
    </row>
    <row r="4530" spans="1:16" ht="160" x14ac:dyDescent="0.2">
      <c r="A4530" s="8" t="s">
        <v>366</v>
      </c>
      <c r="C4530" s="7" t="s">
        <v>4</v>
      </c>
      <c r="K4530" s="7" t="s">
        <v>3357</v>
      </c>
      <c r="L4530" s="9">
        <v>44999</v>
      </c>
      <c r="M4530" s="13">
        <v>0.56956018518518514</v>
      </c>
      <c r="N4530" s="14">
        <v>204440003501510</v>
      </c>
      <c r="P4530" t="str">
        <f t="shared" si="99"/>
        <v/>
      </c>
    </row>
    <row r="4531" spans="1:16" ht="16" x14ac:dyDescent="0.2">
      <c r="A4531" s="8" t="s">
        <v>223</v>
      </c>
      <c r="B4531" s="7" t="s">
        <v>3487</v>
      </c>
      <c r="C4531" s="7" t="s">
        <v>2</v>
      </c>
      <c r="D4531" s="7" t="s">
        <v>3389</v>
      </c>
      <c r="E4531" s="7" t="str">
        <f>IF(OR(D4531="", D4531="___"),"", LEFT(D4531,FIND(" &gt;",D4531)-1))</f>
        <v>Success</v>
      </c>
      <c r="F4531" s="7" t="str">
        <f>IF(OR(E4531="Success",E4531="Qualified Success"),"Current",IF(E4531="Failure",IF(RIGHT(D4531,6)="Future","Future",IF(RIGHT(D4531,10)="Irrelevant","Irrelevant","Current")),""))</f>
        <v>Current</v>
      </c>
      <c r="G4531" s="7" t="str">
        <f>IF(OR(ISBLANK(D4531),D4531="Unclassifiable &gt;"),"",IF(ISNUMBER(SEARCH("Utterance",D4531)),"Utterance",IF(ISNUMBER(SEARCH("Response",D4531)),"Response",IF(ISNUMBER(SEARCH("Interaction",D4531)),"Interaction",IF(ISNUMBER(SEARCH("System",D4531)),"System","")))))</f>
        <v/>
      </c>
      <c r="H4531" s="7" t="str">
        <f>IF(G4531="Utterance", IF(ISNUMBER(SEARCH("Unrecognized",D4531)), "Unrecognized", IF(ISNUMBER(SEARCH("Mismatched",D4531)), "Mismatched", IF(ISNUMBER(SEARCH("False Positive",D4531)), "False Positive", "Irrelevant"))), "")</f>
        <v/>
      </c>
      <c r="J4531" s="7" t="s">
        <v>3744</v>
      </c>
      <c r="K4531" s="7" t="s">
        <v>3357</v>
      </c>
      <c r="L4531" s="9">
        <v>44999</v>
      </c>
      <c r="M4531" s="13">
        <v>0.57278935185185187</v>
      </c>
      <c r="N4531" s="14">
        <v>202000140238265</v>
      </c>
      <c r="O4531" s="7">
        <f>IF(LEN(TRIM($A4531))=0,0,LEN($A4531)-LEN(SUBSTITUTE($A4531," ",""))+1)</f>
        <v>3</v>
      </c>
      <c r="P4531">
        <f t="shared" si="99"/>
        <v>3411</v>
      </c>
    </row>
    <row r="4532" spans="1:16" ht="128" x14ac:dyDescent="0.2">
      <c r="A4532" s="8" t="s">
        <v>1839</v>
      </c>
      <c r="C4532" s="7" t="s">
        <v>4</v>
      </c>
      <c r="K4532" s="7" t="s">
        <v>3357</v>
      </c>
      <c r="L4532" s="9">
        <v>44999</v>
      </c>
      <c r="M4532" s="13">
        <v>0.57278935185185187</v>
      </c>
      <c r="N4532" s="14">
        <v>202000140238265</v>
      </c>
      <c r="P4532" t="str">
        <f t="shared" si="99"/>
        <v/>
      </c>
    </row>
    <row r="4533" spans="1:16" ht="16" x14ac:dyDescent="0.2">
      <c r="A4533" s="8" t="s">
        <v>2223</v>
      </c>
      <c r="C4533" s="7" t="s">
        <v>2</v>
      </c>
      <c r="D4533" s="7" t="s">
        <v>3389</v>
      </c>
      <c r="E4533" s="7" t="str">
        <f>IF(OR(D4533="", D4533="___"),"", LEFT(D4533,FIND(" &gt;",D4533)-1))</f>
        <v>Success</v>
      </c>
      <c r="F4533" s="7" t="str">
        <f>IF(OR(E4533="Success",E4533="Qualified Success"),"Current",IF(E4533="Failure",IF(RIGHT(D4533,6)="Future","Future",IF(RIGHT(D4533,10)="Irrelevant","Irrelevant","Current")),""))</f>
        <v>Current</v>
      </c>
      <c r="G4533" s="7" t="str">
        <f>IF(OR(ISBLANK(D4533),D4533="Unclassifiable &gt;"),"",IF(ISNUMBER(SEARCH("Utterance",D4533)),"Utterance",IF(ISNUMBER(SEARCH("Response",D4533)),"Response",IF(ISNUMBER(SEARCH("Interaction",D4533)),"Interaction",IF(ISNUMBER(SEARCH("System",D4533)),"System","")))))</f>
        <v/>
      </c>
      <c r="H4533" s="7" t="str">
        <f>IF(G4533="Utterance", IF(ISNUMBER(SEARCH("Unrecognized",D4533)), "Unrecognized", IF(ISNUMBER(SEARCH("Mismatched",D4533)), "Mismatched", IF(ISNUMBER(SEARCH("False Positive",D4533)), "False Positive", "Irrelevant"))), "")</f>
        <v/>
      </c>
      <c r="J4533" s="7" t="s">
        <v>3755</v>
      </c>
      <c r="K4533" s="7" t="s">
        <v>3357</v>
      </c>
      <c r="L4533" s="9">
        <v>44999</v>
      </c>
      <c r="M4533" s="13">
        <v>0.58303240740740747</v>
      </c>
      <c r="N4533" s="14">
        <v>513001670182534</v>
      </c>
      <c r="O4533" s="7">
        <f>IF(LEN(TRIM($A4533))=0,0,LEN($A4533)-LEN(SUBSTITUTE($A4533," ",""))+1)</f>
        <v>2</v>
      </c>
      <c r="P4533">
        <f t="shared" si="99"/>
        <v>3411</v>
      </c>
    </row>
    <row r="4534" spans="1:16" ht="208" x14ac:dyDescent="0.2">
      <c r="A4534" s="8" t="s">
        <v>277</v>
      </c>
      <c r="C4534" s="7" t="s">
        <v>4</v>
      </c>
      <c r="K4534" s="7" t="s">
        <v>3357</v>
      </c>
      <c r="L4534" s="9">
        <v>44999</v>
      </c>
      <c r="M4534" s="13">
        <v>0.58303240740740747</v>
      </c>
      <c r="N4534" s="14">
        <v>513001670182534</v>
      </c>
      <c r="P4534" t="str">
        <f t="shared" si="99"/>
        <v/>
      </c>
    </row>
    <row r="4535" spans="1:16" ht="16" x14ac:dyDescent="0.2">
      <c r="A4535" s="8" t="s">
        <v>158</v>
      </c>
      <c r="C4535" s="7" t="s">
        <v>2</v>
      </c>
      <c r="D4535" s="7" t="s">
        <v>3389</v>
      </c>
      <c r="E4535" s="7" t="str">
        <f>IF(OR(D4535="", D4535="___"),"", LEFT(D4535,FIND(" &gt;",D4535)-1))</f>
        <v>Success</v>
      </c>
      <c r="F4535" s="7" t="str">
        <f>IF(OR(E4535="Success",E4535="Qualified Success"),"Current",IF(E4535="Failure",IF(RIGHT(D4535,6)="Future","Future",IF(RIGHT(D4535,10)="Irrelevant","Irrelevant","Current")),""))</f>
        <v>Current</v>
      </c>
      <c r="G4535" s="7" t="str">
        <f>IF(OR(ISBLANK(D4535),D4535="Unclassifiable &gt;"),"",IF(ISNUMBER(SEARCH("Utterance",D4535)),"Utterance",IF(ISNUMBER(SEARCH("Response",D4535)),"Response",IF(ISNUMBER(SEARCH("Interaction",D4535)),"Interaction",IF(ISNUMBER(SEARCH("System",D4535)),"System","")))))</f>
        <v/>
      </c>
      <c r="H4535" s="7" t="str">
        <f>IF(G4535="Utterance", IF(ISNUMBER(SEARCH("Unrecognized",D4535)), "Unrecognized", IF(ISNUMBER(SEARCH("Mismatched",D4535)), "Mismatched", IF(ISNUMBER(SEARCH("False Positive",D4535)), "False Positive", "Irrelevant"))), "")</f>
        <v/>
      </c>
      <c r="J4535" s="7" t="s">
        <v>3744</v>
      </c>
      <c r="K4535" s="7" t="s">
        <v>3357</v>
      </c>
      <c r="L4535" s="9">
        <v>44999</v>
      </c>
      <c r="M4535" s="13">
        <v>0.58334490740740741</v>
      </c>
      <c r="N4535" s="14">
        <v>202000574008497</v>
      </c>
      <c r="O4535" s="7">
        <f>IF(LEN(TRIM($A4535))=0,0,LEN($A4535)-LEN(SUBSTITUTE($A4535," ",""))+1)</f>
        <v>4</v>
      </c>
      <c r="P4535">
        <f t="shared" si="99"/>
        <v>3411</v>
      </c>
    </row>
    <row r="4536" spans="1:16" ht="128" x14ac:dyDescent="0.2">
      <c r="A4536" s="8" t="s">
        <v>1839</v>
      </c>
      <c r="C4536" s="7" t="s">
        <v>4</v>
      </c>
      <c r="K4536" s="7" t="s">
        <v>3357</v>
      </c>
      <c r="L4536" s="9">
        <v>44999</v>
      </c>
      <c r="M4536" s="13">
        <v>0.58334490740740741</v>
      </c>
      <c r="N4536" s="14">
        <v>202000574008497</v>
      </c>
      <c r="P4536" t="str">
        <f t="shared" si="99"/>
        <v/>
      </c>
    </row>
    <row r="4537" spans="1:16" ht="16" x14ac:dyDescent="0.2">
      <c r="A4537" s="8" t="s">
        <v>2815</v>
      </c>
      <c r="C4537" s="7" t="s">
        <v>2</v>
      </c>
      <c r="D4537" s="7" t="s">
        <v>3391</v>
      </c>
      <c r="E4537" s="7" t="str">
        <f>IF(OR(D4537="", D4537="___"),"", LEFT(D4537,FIND(" &gt;",D4537)-1))</f>
        <v>Failure</v>
      </c>
      <c r="F4537" s="7" t="str">
        <f>IF(OR(E4537="Success",E4537="Qualified Success"),"Current",IF(E4537="Failure",IF(RIGHT(D4537,6)="Future","Future",IF(RIGHT(D4537,10)="Irrelevant","Irrelevant","Current")),""))</f>
        <v>Current</v>
      </c>
      <c r="G4537" s="7" t="str">
        <f>IF(OR(ISBLANK(D4537),D4537="Unclassifiable &gt;"),"",IF(ISNUMBER(SEARCH("Utterance",D4537)),"Utterance",IF(ISNUMBER(SEARCH("Response",D4537)),"Response",IF(ISNUMBER(SEARCH("Interaction",D4537)),"Interaction",IF(ISNUMBER(SEARCH("System",D4537)),"System","")))))</f>
        <v>Utterance</v>
      </c>
      <c r="H4537" s="7" t="str">
        <f>IF(G4537="Utterance", IF(ISNUMBER(SEARCH("Unrecognized",D4537)), "Unrecognized", IF(ISNUMBER(SEARCH("Mismatched",D4537)), "Mismatched", IF(ISNUMBER(SEARCH("False Positive",D4537)), "False Positive", "Irrelevant"))), "")</f>
        <v>Mismatched</v>
      </c>
      <c r="J4537" s="7" t="s">
        <v>3439</v>
      </c>
      <c r="K4537" s="7" t="s">
        <v>3357</v>
      </c>
      <c r="L4537" s="9">
        <v>44999</v>
      </c>
      <c r="M4537" s="13">
        <v>0.5877430555555555</v>
      </c>
      <c r="N4537" s="14">
        <v>202000218383091</v>
      </c>
      <c r="O4537" s="7">
        <f>IF(LEN(TRIM($A4537))=0,0,LEN($A4537)-LEN(SUBSTITUTE($A4537," ",""))+1)</f>
        <v>5</v>
      </c>
      <c r="P4537">
        <f t="shared" si="99"/>
        <v>705</v>
      </c>
    </row>
    <row r="4538" spans="1:16" ht="112" x14ac:dyDescent="0.2">
      <c r="A4538" s="8" t="s">
        <v>298</v>
      </c>
      <c r="C4538" s="7" t="s">
        <v>4</v>
      </c>
      <c r="K4538" s="7" t="s">
        <v>3357</v>
      </c>
      <c r="L4538" s="9">
        <v>44999</v>
      </c>
      <c r="M4538" s="13">
        <v>0.5877430555555555</v>
      </c>
      <c r="N4538" s="14">
        <v>202000218383091</v>
      </c>
      <c r="P4538" t="str">
        <f t="shared" si="99"/>
        <v/>
      </c>
    </row>
    <row r="4539" spans="1:16" ht="16" x14ac:dyDescent="0.2">
      <c r="A4539" s="8" t="s">
        <v>158</v>
      </c>
      <c r="C4539" s="7" t="s">
        <v>2</v>
      </c>
      <c r="D4539" s="7" t="s">
        <v>3389</v>
      </c>
      <c r="E4539" s="7" t="str">
        <f>IF(OR(D4539="", D4539="___"),"", LEFT(D4539,FIND(" &gt;",D4539)-1))</f>
        <v>Success</v>
      </c>
      <c r="F4539" s="7" t="str">
        <f>IF(OR(E4539="Success",E4539="Qualified Success"),"Current",IF(E4539="Failure",IF(RIGHT(D4539,6)="Future","Future",IF(RIGHT(D4539,10)="Irrelevant","Irrelevant","Current")),""))</f>
        <v>Current</v>
      </c>
      <c r="G4539" s="7" t="str">
        <f>IF(OR(ISBLANK(D4539),D4539="Unclassifiable &gt;"),"",IF(ISNUMBER(SEARCH("Utterance",D4539)),"Utterance",IF(ISNUMBER(SEARCH("Response",D4539)),"Response",IF(ISNUMBER(SEARCH("Interaction",D4539)),"Interaction",IF(ISNUMBER(SEARCH("System",D4539)),"System","")))))</f>
        <v/>
      </c>
      <c r="H4539" s="7" t="str">
        <f>IF(G4539="Utterance", IF(ISNUMBER(SEARCH("Unrecognized",D4539)), "Unrecognized", IF(ISNUMBER(SEARCH("Mismatched",D4539)), "Mismatched", IF(ISNUMBER(SEARCH("False Positive",D4539)), "False Positive", "Irrelevant"))), "")</f>
        <v/>
      </c>
      <c r="J4539" s="7" t="s">
        <v>3744</v>
      </c>
      <c r="K4539" s="7" t="s">
        <v>3357</v>
      </c>
      <c r="L4539" s="9">
        <v>44999</v>
      </c>
      <c r="M4539" s="13">
        <v>0.5997569444444445</v>
      </c>
      <c r="N4539" s="14">
        <v>202000760619370</v>
      </c>
      <c r="O4539" s="7">
        <f>IF(LEN(TRIM($A4539))=0,0,LEN($A4539)-LEN(SUBSTITUTE($A4539," ",""))+1)</f>
        <v>4</v>
      </c>
      <c r="P4539">
        <f t="shared" si="99"/>
        <v>3411</v>
      </c>
    </row>
    <row r="4540" spans="1:16" ht="128" x14ac:dyDescent="0.2">
      <c r="A4540" s="8" t="s">
        <v>1839</v>
      </c>
      <c r="C4540" s="7" t="s">
        <v>4</v>
      </c>
      <c r="K4540" s="7" t="s">
        <v>3357</v>
      </c>
      <c r="L4540" s="9">
        <v>44999</v>
      </c>
      <c r="M4540" s="13">
        <v>0.5997569444444445</v>
      </c>
      <c r="N4540" s="14">
        <v>202000760619370</v>
      </c>
      <c r="P4540" t="str">
        <f t="shared" si="99"/>
        <v/>
      </c>
    </row>
    <row r="4541" spans="1:16" ht="16" x14ac:dyDescent="0.2">
      <c r="A4541" s="8" t="s">
        <v>380</v>
      </c>
      <c r="C4541" s="7" t="s">
        <v>2</v>
      </c>
      <c r="D4541" s="7" t="s">
        <v>3389</v>
      </c>
      <c r="E4541" s="7" t="str">
        <f>IF(OR(D4541="", D4541="___"),"", LEFT(D4541,FIND(" &gt;",D4541)-1))</f>
        <v>Success</v>
      </c>
      <c r="F4541" s="7" t="str">
        <f>IF(OR(E4541="Success",E4541="Qualified Success"),"Current",IF(E4541="Failure",IF(RIGHT(D4541,6)="Future","Future",IF(RIGHT(D4541,10)="Irrelevant","Irrelevant","Current")),""))</f>
        <v>Current</v>
      </c>
      <c r="G4541" s="7" t="str">
        <f>IF(OR(ISBLANK(D4541),D4541="Unclassifiable &gt;"),"",IF(ISNUMBER(SEARCH("Utterance",D4541)),"Utterance",IF(ISNUMBER(SEARCH("Response",D4541)),"Response",IF(ISNUMBER(SEARCH("Interaction",D4541)),"Interaction",IF(ISNUMBER(SEARCH("System",D4541)),"System","")))))</f>
        <v/>
      </c>
      <c r="H4541" s="7" t="str">
        <f>IF(G4541="Utterance", IF(ISNUMBER(SEARCH("Unrecognized",D4541)), "Unrecognized", IF(ISNUMBER(SEARCH("Mismatched",D4541)), "Mismatched", IF(ISNUMBER(SEARCH("False Positive",D4541)), "False Positive", "Irrelevant"))), "")</f>
        <v/>
      </c>
      <c r="J4541" s="7" t="s">
        <v>3756</v>
      </c>
      <c r="K4541" s="7" t="s">
        <v>3357</v>
      </c>
      <c r="L4541" s="9">
        <v>44999</v>
      </c>
      <c r="M4541" s="13">
        <v>0.60060185185185189</v>
      </c>
      <c r="N4541" s="14">
        <v>204440003488503</v>
      </c>
      <c r="O4541" s="7">
        <f>IF(LEN(TRIM($A4541))=0,0,LEN($A4541)-LEN(SUBSTITUTE($A4541," ",""))+1)</f>
        <v>4</v>
      </c>
      <c r="P4541">
        <f t="shared" si="99"/>
        <v>3411</v>
      </c>
    </row>
    <row r="4542" spans="1:16" ht="16" x14ac:dyDescent="0.2">
      <c r="A4542" s="8" t="s">
        <v>1349</v>
      </c>
      <c r="C4542" s="7" t="s">
        <v>2</v>
      </c>
      <c r="D4542" s="7" t="s">
        <v>3389</v>
      </c>
      <c r="E4542" s="7" t="str">
        <f>IF(OR(D4542="", D4542="___"),"", LEFT(D4542,FIND(" &gt;",D4542)-1))</f>
        <v>Success</v>
      </c>
      <c r="F4542" s="7" t="str">
        <f>IF(OR(E4542="Success",E4542="Qualified Success"),"Current",IF(E4542="Failure",IF(RIGHT(D4542,6)="Future","Future",IF(RIGHT(D4542,10)="Irrelevant","Irrelevant","Current")),""))</f>
        <v>Current</v>
      </c>
      <c r="G4542" s="7" t="str">
        <f>IF(OR(ISBLANK(D4542),D4542="Unclassifiable &gt;"),"",IF(ISNUMBER(SEARCH("Utterance",D4542)),"Utterance",IF(ISNUMBER(SEARCH("Response",D4542)),"Response",IF(ISNUMBER(SEARCH("Interaction",D4542)),"Interaction",IF(ISNUMBER(SEARCH("System",D4542)),"System","")))))</f>
        <v/>
      </c>
      <c r="H4542" s="7" t="str">
        <f>IF(G4542="Utterance", IF(ISNUMBER(SEARCH("Unrecognized",D4542)), "Unrecognized", IF(ISNUMBER(SEARCH("Mismatched",D4542)), "Mismatched", IF(ISNUMBER(SEARCH("False Positive",D4542)), "False Positive", "Irrelevant"))), "")</f>
        <v/>
      </c>
      <c r="J4542" s="7" t="s">
        <v>3756</v>
      </c>
      <c r="K4542" s="7" t="s">
        <v>3357</v>
      </c>
      <c r="L4542" s="9">
        <v>44999</v>
      </c>
      <c r="M4542" s="13">
        <v>0.60086805555555556</v>
      </c>
      <c r="N4542" s="14">
        <v>204440003488503</v>
      </c>
      <c r="O4542" s="7">
        <f>IF(LEN(TRIM($A4542))=0,0,LEN($A4542)-LEN(SUBSTITUTE($A4542," ",""))+1)</f>
        <v>2</v>
      </c>
      <c r="P4542">
        <f t="shared" si="99"/>
        <v>3411</v>
      </c>
    </row>
    <row r="4543" spans="1:16" ht="160" x14ac:dyDescent="0.2">
      <c r="A4543" s="8" t="s">
        <v>1934</v>
      </c>
      <c r="C4543" s="7" t="s">
        <v>4</v>
      </c>
      <c r="K4543" s="7" t="s">
        <v>3357</v>
      </c>
      <c r="L4543" s="9">
        <v>44999</v>
      </c>
      <c r="M4543" s="13">
        <v>0.60086805555555556</v>
      </c>
      <c r="N4543" s="14">
        <v>204440003488503</v>
      </c>
      <c r="P4543" t="str">
        <f t="shared" si="99"/>
        <v/>
      </c>
    </row>
    <row r="4544" spans="1:16" ht="160" x14ac:dyDescent="0.2">
      <c r="A4544" s="8" t="s">
        <v>1934</v>
      </c>
      <c r="C4544" s="7" t="s">
        <v>4</v>
      </c>
      <c r="K4544" s="7" t="s">
        <v>3357</v>
      </c>
      <c r="L4544" s="9">
        <v>44999</v>
      </c>
      <c r="M4544" s="13">
        <v>0.60086805555555556</v>
      </c>
      <c r="N4544" s="14">
        <v>204440003488503</v>
      </c>
      <c r="P4544" t="str">
        <f t="shared" si="99"/>
        <v/>
      </c>
    </row>
    <row r="4545" spans="1:16" ht="16" x14ac:dyDescent="0.2">
      <c r="A4545" s="8" t="s">
        <v>302</v>
      </c>
      <c r="B4545" s="7" t="s">
        <v>3487</v>
      </c>
      <c r="C4545" s="7" t="s">
        <v>2</v>
      </c>
      <c r="D4545" s="7" t="s">
        <v>3389</v>
      </c>
      <c r="E4545" s="7" t="str">
        <f>IF(OR(D4545="", D4545="___"),"", LEFT(D4545,FIND(" &gt;",D4545)-1))</f>
        <v>Success</v>
      </c>
      <c r="F4545" s="7" t="str">
        <f>IF(OR(E4545="Success",E4545="Qualified Success"),"Current",IF(E4545="Failure",IF(RIGHT(D4545,6)="Future","Future",IF(RIGHT(D4545,10)="Irrelevant","Irrelevant","Current")),""))</f>
        <v>Current</v>
      </c>
      <c r="G4545" s="7" t="str">
        <f>IF(OR(ISBLANK(D4545),D4545="Unclassifiable &gt;"),"",IF(ISNUMBER(SEARCH("Utterance",D4545)),"Utterance",IF(ISNUMBER(SEARCH("Response",D4545)),"Response",IF(ISNUMBER(SEARCH("Interaction",D4545)),"Interaction",IF(ISNUMBER(SEARCH("System",D4545)),"System","")))))</f>
        <v/>
      </c>
      <c r="H4545" s="7" t="str">
        <f>IF(G4545="Utterance", IF(ISNUMBER(SEARCH("Unrecognized",D4545)), "Unrecognized", IF(ISNUMBER(SEARCH("Mismatched",D4545)), "Mismatched", IF(ISNUMBER(SEARCH("False Positive",D4545)), "False Positive", "Irrelevant"))), "")</f>
        <v/>
      </c>
      <c r="J4545" s="7" t="s">
        <v>3428</v>
      </c>
      <c r="K4545" s="7" t="s">
        <v>3357</v>
      </c>
      <c r="L4545" s="9">
        <v>44999</v>
      </c>
      <c r="M4545" s="13">
        <v>0.60326388888888893</v>
      </c>
      <c r="N4545" s="14">
        <v>204440003541231</v>
      </c>
      <c r="O4545" s="7">
        <f>IF(LEN(TRIM($A4545))=0,0,LEN($A4545)-LEN(SUBSTITUTE($A4545," ",""))+1)</f>
        <v>3</v>
      </c>
      <c r="P4545">
        <f t="shared" si="99"/>
        <v>3411</v>
      </c>
    </row>
    <row r="4546" spans="1:16" ht="64" x14ac:dyDescent="0.2">
      <c r="A4546" s="8" t="s">
        <v>220</v>
      </c>
      <c r="C4546" s="7" t="s">
        <v>4</v>
      </c>
      <c r="K4546" s="7" t="s">
        <v>3357</v>
      </c>
      <c r="L4546" s="9">
        <v>44999</v>
      </c>
      <c r="M4546" s="13">
        <v>0.60326388888888893</v>
      </c>
      <c r="N4546" s="14">
        <v>204440003541231</v>
      </c>
      <c r="P4546" t="str">
        <f t="shared" si="99"/>
        <v/>
      </c>
    </row>
    <row r="4547" spans="1:16" ht="16" x14ac:dyDescent="0.2">
      <c r="A4547" s="8" t="s">
        <v>2461</v>
      </c>
      <c r="C4547" s="7" t="s">
        <v>2</v>
      </c>
      <c r="D4547" s="7" t="s">
        <v>3391</v>
      </c>
      <c r="E4547" s="7" t="str">
        <f>IF(OR(D4547="", D4547="___"),"", LEFT(D4547,FIND(" &gt;",D4547)-1))</f>
        <v>Failure</v>
      </c>
      <c r="F4547" s="7" t="str">
        <f>IF(OR(E4547="Success",E4547="Qualified Success"),"Current",IF(E4547="Failure",IF(RIGHT(D4547,6)="Future","Future",IF(RIGHT(D4547,10)="Irrelevant","Irrelevant","Current")),""))</f>
        <v>Current</v>
      </c>
      <c r="G4547" s="7" t="str">
        <f>IF(OR(ISBLANK(D4547),D4547="Unclassifiable &gt;"),"",IF(ISNUMBER(SEARCH("Utterance",D4547)),"Utterance",IF(ISNUMBER(SEARCH("Response",D4547)),"Response",IF(ISNUMBER(SEARCH("Interaction",D4547)),"Interaction",IF(ISNUMBER(SEARCH("System",D4547)),"System","")))))</f>
        <v>Utterance</v>
      </c>
      <c r="H4547" s="7" t="str">
        <f>IF(G4547="Utterance", IF(ISNUMBER(SEARCH("Unrecognized",D4547)), "Unrecognized", IF(ISNUMBER(SEARCH("Mismatched",D4547)), "Mismatched", IF(ISNUMBER(SEARCH("False Positive",D4547)), "False Positive", "Irrelevant"))), "")</f>
        <v>Mismatched</v>
      </c>
      <c r="J4547" s="7" t="s">
        <v>3743</v>
      </c>
      <c r="K4547" s="7" t="s">
        <v>3357</v>
      </c>
      <c r="L4547" s="9">
        <v>44999</v>
      </c>
      <c r="M4547" s="13">
        <v>0.6036111111111111</v>
      </c>
      <c r="N4547" s="14">
        <v>204440003509280</v>
      </c>
      <c r="O4547" s="7">
        <f>IF(LEN(TRIM($A4547))=0,0,LEN($A4547)-LEN(SUBSTITUTE($A4547," ",""))+1)</f>
        <v>2</v>
      </c>
      <c r="P4547">
        <f t="shared" ref="P4547:P4610" si="100">IF(D4547="", "", COUNTIF($D$1:$D$12000, D4547))</f>
        <v>705</v>
      </c>
    </row>
    <row r="4548" spans="1:16" ht="64" x14ac:dyDescent="0.2">
      <c r="A4548" s="8" t="s">
        <v>327</v>
      </c>
      <c r="C4548" s="7" t="s">
        <v>4</v>
      </c>
      <c r="K4548" s="7" t="s">
        <v>3357</v>
      </c>
      <c r="L4548" s="9">
        <v>44999</v>
      </c>
      <c r="M4548" s="13">
        <v>0.6036111111111111</v>
      </c>
      <c r="N4548" s="14">
        <v>204440003509280</v>
      </c>
      <c r="P4548" t="str">
        <f t="shared" si="100"/>
        <v/>
      </c>
    </row>
    <row r="4549" spans="1:16" ht="16" x14ac:dyDescent="0.2">
      <c r="A4549" s="8" t="s">
        <v>2058</v>
      </c>
      <c r="C4549" s="7" t="s">
        <v>2</v>
      </c>
      <c r="D4549" s="7" t="s">
        <v>3391</v>
      </c>
      <c r="E4549" s="7" t="str">
        <f>IF(OR(D4549="", D4549="___"),"", LEFT(D4549,FIND(" &gt;",D4549)-1))</f>
        <v>Failure</v>
      </c>
      <c r="F4549" s="7" t="str">
        <f>IF(OR(E4549="Success",E4549="Qualified Success"),"Current",IF(E4549="Failure",IF(RIGHT(D4549,6)="Future","Future",IF(RIGHT(D4549,10)="Irrelevant","Irrelevant","Current")),""))</f>
        <v>Current</v>
      </c>
      <c r="G4549" s="7" t="str">
        <f>IF(OR(ISBLANK(D4549),D4549="Unclassifiable &gt;"),"",IF(ISNUMBER(SEARCH("Utterance",D4549)),"Utterance",IF(ISNUMBER(SEARCH("Response",D4549)),"Response",IF(ISNUMBER(SEARCH("Interaction",D4549)),"Interaction",IF(ISNUMBER(SEARCH("System",D4549)),"System","")))))</f>
        <v>Utterance</v>
      </c>
      <c r="H4549" s="7" t="str">
        <f>IF(G4549="Utterance", IF(ISNUMBER(SEARCH("Unrecognized",D4549)), "Unrecognized", IF(ISNUMBER(SEARCH("Mismatched",D4549)), "Mismatched", IF(ISNUMBER(SEARCH("False Positive",D4549)), "False Positive", "Irrelevant"))), "")</f>
        <v>Mismatched</v>
      </c>
      <c r="J4549" s="7" t="s">
        <v>3743</v>
      </c>
      <c r="K4549" s="7" t="s">
        <v>3357</v>
      </c>
      <c r="L4549" s="9">
        <v>44999</v>
      </c>
      <c r="M4549" s="13">
        <v>0.60376157407407405</v>
      </c>
      <c r="N4549" s="14">
        <v>204440003509280</v>
      </c>
      <c r="O4549" s="7">
        <f>IF(LEN(TRIM($A4549))=0,0,LEN($A4549)-LEN(SUBSTITUTE($A4549," ",""))+1)</f>
        <v>7</v>
      </c>
      <c r="P4549">
        <f t="shared" si="100"/>
        <v>705</v>
      </c>
    </row>
    <row r="4550" spans="1:16" ht="48" x14ac:dyDescent="0.2">
      <c r="A4550" s="8" t="s">
        <v>616</v>
      </c>
      <c r="C4550" s="7" t="s">
        <v>4</v>
      </c>
      <c r="K4550" s="7" t="s">
        <v>3357</v>
      </c>
      <c r="L4550" s="9">
        <v>44999</v>
      </c>
      <c r="M4550" s="13">
        <v>0.60376157407407405</v>
      </c>
      <c r="N4550" s="14">
        <v>204440003509280</v>
      </c>
      <c r="P4550" t="str">
        <f t="shared" si="100"/>
        <v/>
      </c>
    </row>
    <row r="4551" spans="1:16" ht="16" x14ac:dyDescent="0.2">
      <c r="A4551" s="8" t="s">
        <v>3228</v>
      </c>
      <c r="C4551" s="7" t="s">
        <v>2</v>
      </c>
      <c r="D4551" s="7" t="s">
        <v>3391</v>
      </c>
      <c r="E4551" s="7" t="str">
        <f>IF(OR(D4551="", D4551="___"),"", LEFT(D4551,FIND(" &gt;",D4551)-1))</f>
        <v>Failure</v>
      </c>
      <c r="F4551" s="7" t="str">
        <f>IF(OR(E4551="Success",E4551="Qualified Success"),"Current",IF(E4551="Failure",IF(RIGHT(D4551,6)="Future","Future",IF(RIGHT(D4551,10)="Irrelevant","Irrelevant","Current")),""))</f>
        <v>Current</v>
      </c>
      <c r="G4551" s="7" t="str">
        <f>IF(OR(ISBLANK(D4551),D4551="Unclassifiable &gt;"),"",IF(ISNUMBER(SEARCH("Utterance",D4551)),"Utterance",IF(ISNUMBER(SEARCH("Response",D4551)),"Response",IF(ISNUMBER(SEARCH("Interaction",D4551)),"Interaction",IF(ISNUMBER(SEARCH("System",D4551)),"System","")))))</f>
        <v>Utterance</v>
      </c>
      <c r="H4551" s="7" t="str">
        <f>IF(G4551="Utterance", IF(ISNUMBER(SEARCH("Unrecognized",D4551)), "Unrecognized", IF(ISNUMBER(SEARCH("Mismatched",D4551)), "Mismatched", IF(ISNUMBER(SEARCH("False Positive",D4551)), "False Positive", "Irrelevant"))), "")</f>
        <v>Mismatched</v>
      </c>
      <c r="J4551" s="7" t="s">
        <v>3439</v>
      </c>
      <c r="K4551" s="7" t="s">
        <v>3357</v>
      </c>
      <c r="L4551" s="9">
        <v>44999</v>
      </c>
      <c r="M4551" s="13">
        <v>0.60388888888888892</v>
      </c>
      <c r="N4551" s="14">
        <v>513003071665588</v>
      </c>
      <c r="O4551" s="7">
        <f>IF(LEN(TRIM($A4551))=0,0,LEN($A4551)-LEN(SUBSTITUTE($A4551," ",""))+1)</f>
        <v>2</v>
      </c>
      <c r="P4551">
        <f t="shared" si="100"/>
        <v>705</v>
      </c>
    </row>
    <row r="4552" spans="1:16" ht="112" x14ac:dyDescent="0.2">
      <c r="A4552" s="8" t="s">
        <v>298</v>
      </c>
      <c r="C4552" s="7" t="s">
        <v>4</v>
      </c>
      <c r="K4552" s="7" t="s">
        <v>3357</v>
      </c>
      <c r="L4552" s="9">
        <v>44999</v>
      </c>
      <c r="M4552" s="13">
        <v>0.60388888888888892</v>
      </c>
      <c r="N4552" s="14">
        <v>513003071665588</v>
      </c>
      <c r="P4552" t="str">
        <f t="shared" si="100"/>
        <v/>
      </c>
    </row>
    <row r="4553" spans="1:16" ht="16" x14ac:dyDescent="0.2">
      <c r="A4553" s="8" t="s">
        <v>2322</v>
      </c>
      <c r="C4553" s="7" t="s">
        <v>2</v>
      </c>
      <c r="D4553" s="7" t="s">
        <v>3389</v>
      </c>
      <c r="E4553" s="7" t="str">
        <f>IF(OR(D4553="", D4553="___"),"", LEFT(D4553,FIND(" &gt;",D4553)-1))</f>
        <v>Success</v>
      </c>
      <c r="F4553" s="7" t="str">
        <f>IF(OR(E4553="Success",E4553="Qualified Success"),"Current",IF(E4553="Failure",IF(RIGHT(D4553,6)="Future","Future",IF(RIGHT(D4553,10)="Irrelevant","Irrelevant","Current")),""))</f>
        <v>Current</v>
      </c>
      <c r="G4553" s="7" t="str">
        <f>IF(OR(ISBLANK(D4553),D4553="Unclassifiable &gt;"),"",IF(ISNUMBER(SEARCH("Utterance",D4553)),"Utterance",IF(ISNUMBER(SEARCH("Response",D4553)),"Response",IF(ISNUMBER(SEARCH("Interaction",D4553)),"Interaction",IF(ISNUMBER(SEARCH("System",D4553)),"System","")))))</f>
        <v/>
      </c>
      <c r="H4553" s="7" t="str">
        <f>IF(G4553="Utterance", IF(ISNUMBER(SEARCH("Unrecognized",D4553)), "Unrecognized", IF(ISNUMBER(SEARCH("Mismatched",D4553)), "Mismatched", IF(ISNUMBER(SEARCH("False Positive",D4553)), "False Positive", "Irrelevant"))), "")</f>
        <v/>
      </c>
      <c r="J4553" s="7" t="s">
        <v>3439</v>
      </c>
      <c r="K4553" s="7" t="s">
        <v>3357</v>
      </c>
      <c r="L4553" s="9">
        <v>44999</v>
      </c>
      <c r="M4553" s="13">
        <v>0.60402777777777772</v>
      </c>
      <c r="N4553" s="14">
        <v>513003071665588</v>
      </c>
      <c r="O4553" s="7">
        <f>IF(LEN(TRIM($A4553))=0,0,LEN($A4553)-LEN(SUBSTITUTE($A4553," ",""))+1)</f>
        <v>1</v>
      </c>
      <c r="P4553">
        <f t="shared" si="100"/>
        <v>3411</v>
      </c>
    </row>
    <row r="4554" spans="1:16" ht="32" x14ac:dyDescent="0.2">
      <c r="A4554" s="8" t="s">
        <v>3382</v>
      </c>
      <c r="C4554" s="7" t="s">
        <v>4</v>
      </c>
      <c r="K4554" s="7" t="s">
        <v>3357</v>
      </c>
      <c r="L4554" s="9">
        <v>44999</v>
      </c>
      <c r="M4554" s="13">
        <v>0.60405092592592591</v>
      </c>
      <c r="N4554" s="14">
        <v>513003071665588</v>
      </c>
      <c r="P4554" t="str">
        <f t="shared" si="100"/>
        <v/>
      </c>
    </row>
    <row r="4555" spans="1:16" ht="96" x14ac:dyDescent="0.2">
      <c r="A4555" s="8" t="s">
        <v>3227</v>
      </c>
      <c r="C4555" s="7" t="s">
        <v>4</v>
      </c>
      <c r="K4555" s="7" t="s">
        <v>3357</v>
      </c>
      <c r="L4555" s="9">
        <v>44999</v>
      </c>
      <c r="M4555" s="13">
        <v>0.60405092592592591</v>
      </c>
      <c r="N4555" s="14">
        <v>513003071665588</v>
      </c>
      <c r="P4555" t="str">
        <f t="shared" si="100"/>
        <v/>
      </c>
    </row>
    <row r="4556" spans="1:16" ht="32" x14ac:dyDescent="0.2">
      <c r="A4556" s="8" t="s">
        <v>268</v>
      </c>
      <c r="C4556" s="7" t="s">
        <v>4</v>
      </c>
      <c r="K4556" s="7" t="s">
        <v>3357</v>
      </c>
      <c r="L4556" s="9">
        <v>44999</v>
      </c>
      <c r="M4556" s="13">
        <v>0.60405092592592591</v>
      </c>
      <c r="N4556" s="14">
        <v>513003071665588</v>
      </c>
      <c r="P4556" t="str">
        <f t="shared" si="100"/>
        <v/>
      </c>
    </row>
    <row r="4557" spans="1:16" ht="16" x14ac:dyDescent="0.2">
      <c r="A4557" s="8" t="s">
        <v>3226</v>
      </c>
      <c r="C4557" s="7" t="s">
        <v>2</v>
      </c>
      <c r="D4557" s="7" t="s">
        <v>3389</v>
      </c>
      <c r="E4557" s="7" t="str">
        <f>IF(OR(D4557="", D4557="___"),"", LEFT(D4557,FIND(" &gt;",D4557)-1))</f>
        <v>Success</v>
      </c>
      <c r="F4557" s="7" t="str">
        <f>IF(OR(E4557="Success",E4557="Qualified Success"),"Current",IF(E4557="Failure",IF(RIGHT(D4557,6)="Future","Future",IF(RIGHT(D4557,10)="Irrelevant","Irrelevant","Current")),""))</f>
        <v>Current</v>
      </c>
      <c r="G4557" s="7" t="str">
        <f>IF(OR(ISBLANK(D4557),D4557="Unclassifiable &gt;"),"",IF(ISNUMBER(SEARCH("Utterance",D4557)),"Utterance",IF(ISNUMBER(SEARCH("Response",D4557)),"Response",IF(ISNUMBER(SEARCH("Interaction",D4557)),"Interaction",IF(ISNUMBER(SEARCH("System",D4557)),"System","")))))</f>
        <v/>
      </c>
      <c r="H4557" s="7" t="str">
        <f>IF(G4557="Utterance", IF(ISNUMBER(SEARCH("Unrecognized",D4557)), "Unrecognized", IF(ISNUMBER(SEARCH("Mismatched",D4557)), "Mismatched", IF(ISNUMBER(SEARCH("False Positive",D4557)), "False Positive", "Irrelevant"))), "")</f>
        <v/>
      </c>
      <c r="J4557" s="7" t="s">
        <v>3439</v>
      </c>
      <c r="K4557" s="7" t="s">
        <v>3357</v>
      </c>
      <c r="L4557" s="9">
        <v>44999</v>
      </c>
      <c r="M4557" s="13">
        <v>0.60414351851851855</v>
      </c>
      <c r="N4557" s="14">
        <v>513003071665588</v>
      </c>
      <c r="O4557" s="7">
        <f>IF(LEN(TRIM($A4557))=0,0,LEN($A4557)-LEN(SUBSTITUTE($A4557," ",""))+1)</f>
        <v>2</v>
      </c>
      <c r="P4557">
        <f t="shared" si="100"/>
        <v>3411</v>
      </c>
    </row>
    <row r="4558" spans="1:16" ht="128" x14ac:dyDescent="0.2">
      <c r="A4558" s="8" t="s">
        <v>990</v>
      </c>
      <c r="C4558" s="7" t="s">
        <v>4</v>
      </c>
      <c r="K4558" s="7" t="s">
        <v>3357</v>
      </c>
      <c r="L4558" s="9">
        <v>44999</v>
      </c>
      <c r="M4558" s="13">
        <v>0.60414351851851855</v>
      </c>
      <c r="N4558" s="14">
        <v>513003071665588</v>
      </c>
      <c r="P4558" t="str">
        <f t="shared" si="100"/>
        <v/>
      </c>
    </row>
    <row r="4559" spans="1:16" ht="16" x14ac:dyDescent="0.2">
      <c r="A4559" s="8" t="s">
        <v>2057</v>
      </c>
      <c r="C4559" s="7" t="s">
        <v>2</v>
      </c>
      <c r="D4559" s="7" t="s">
        <v>3389</v>
      </c>
      <c r="E4559" s="7" t="str">
        <f>IF(OR(D4559="", D4559="___"),"", LEFT(D4559,FIND(" &gt;",D4559)-1))</f>
        <v>Success</v>
      </c>
      <c r="F4559" s="7" t="str">
        <f>IF(OR(E4559="Success",E4559="Qualified Success"),"Current",IF(E4559="Failure",IF(RIGHT(D4559,6)="Future","Future",IF(RIGHT(D4559,10)="Irrelevant","Irrelevant","Current")),""))</f>
        <v>Current</v>
      </c>
      <c r="G4559" s="7" t="str">
        <f>IF(OR(ISBLANK(D4559),D4559="Unclassifiable &gt;"),"",IF(ISNUMBER(SEARCH("Utterance",D4559)),"Utterance",IF(ISNUMBER(SEARCH("Response",D4559)),"Response",IF(ISNUMBER(SEARCH("Interaction",D4559)),"Interaction",IF(ISNUMBER(SEARCH("System",D4559)),"System","")))))</f>
        <v/>
      </c>
      <c r="H4559" s="7" t="str">
        <f>IF(G4559="Utterance", IF(ISNUMBER(SEARCH("Unrecognized",D4559)), "Unrecognized", IF(ISNUMBER(SEARCH("Mismatched",D4559)), "Mismatched", IF(ISNUMBER(SEARCH("False Positive",D4559)), "False Positive", "Irrelevant"))), "")</f>
        <v/>
      </c>
      <c r="J4559" s="7" t="s">
        <v>3743</v>
      </c>
      <c r="K4559" s="7" t="s">
        <v>3357</v>
      </c>
      <c r="L4559" s="9">
        <v>44999</v>
      </c>
      <c r="M4559" s="13">
        <v>0.60421296296296301</v>
      </c>
      <c r="N4559" s="14">
        <v>204440003509280</v>
      </c>
      <c r="O4559" s="7">
        <f>IF(LEN(TRIM($A4559))=0,0,LEN($A4559)-LEN(SUBSTITUTE($A4559," ",""))+1)</f>
        <v>3</v>
      </c>
      <c r="P4559">
        <f t="shared" si="100"/>
        <v>3411</v>
      </c>
    </row>
    <row r="4560" spans="1:16" ht="224" x14ac:dyDescent="0.2">
      <c r="A4560" s="8" t="s">
        <v>3609</v>
      </c>
      <c r="C4560" s="7" t="s">
        <v>4</v>
      </c>
      <c r="K4560" s="7" t="s">
        <v>3357</v>
      </c>
      <c r="L4560" s="9">
        <v>44999</v>
      </c>
      <c r="M4560" s="13">
        <v>0.60424768518518512</v>
      </c>
      <c r="N4560" s="14">
        <v>204440003509280</v>
      </c>
      <c r="P4560" t="str">
        <f t="shared" si="100"/>
        <v/>
      </c>
    </row>
    <row r="4561" spans="1:16" ht="16" x14ac:dyDescent="0.2">
      <c r="A4561" s="8" t="s">
        <v>260</v>
      </c>
      <c r="C4561" s="7" t="s">
        <v>2</v>
      </c>
      <c r="D4561" s="7" t="s">
        <v>3389</v>
      </c>
      <c r="E4561" s="7" t="str">
        <f>IF(OR(D4561="", D4561="___"),"", LEFT(D4561,FIND(" &gt;",D4561)-1))</f>
        <v>Success</v>
      </c>
      <c r="F4561" s="7" t="str">
        <f>IF(OR(E4561="Success",E4561="Qualified Success"),"Current",IF(E4561="Failure",IF(RIGHT(D4561,6)="Future","Future",IF(RIGHT(D4561,10)="Irrelevant","Irrelevant","Current")),""))</f>
        <v>Current</v>
      </c>
      <c r="G4561" s="7" t="str">
        <f>IF(OR(ISBLANK(D4561),D4561="Unclassifiable &gt;"),"",IF(ISNUMBER(SEARCH("Utterance",D4561)),"Utterance",IF(ISNUMBER(SEARCH("Response",D4561)),"Response",IF(ISNUMBER(SEARCH("Interaction",D4561)),"Interaction",IF(ISNUMBER(SEARCH("System",D4561)),"System","")))))</f>
        <v/>
      </c>
      <c r="H4561" s="7" t="str">
        <f>IF(G4561="Utterance", IF(ISNUMBER(SEARCH("Unrecognized",D4561)), "Unrecognized", IF(ISNUMBER(SEARCH("Mismatched",D4561)), "Mismatched", IF(ISNUMBER(SEARCH("False Positive",D4561)), "False Positive", "Irrelevant"))), "")</f>
        <v/>
      </c>
      <c r="J4561" s="7" t="s">
        <v>3743</v>
      </c>
      <c r="K4561" s="7" t="s">
        <v>3357</v>
      </c>
      <c r="L4561" s="9">
        <v>44999</v>
      </c>
      <c r="M4561" s="13">
        <v>0.60436342592592596</v>
      </c>
      <c r="N4561" s="14">
        <v>204440003509280</v>
      </c>
      <c r="O4561" s="7">
        <f>IF(LEN(TRIM($A4561))=0,0,LEN($A4561)-LEN(SUBSTITUTE($A4561," ",""))+1)</f>
        <v>6</v>
      </c>
      <c r="P4561">
        <f t="shared" si="100"/>
        <v>3411</v>
      </c>
    </row>
    <row r="4562" spans="1:16" ht="48" x14ac:dyDescent="0.2">
      <c r="A4562" s="8" t="s">
        <v>261</v>
      </c>
      <c r="C4562" s="7" t="s">
        <v>4</v>
      </c>
      <c r="K4562" s="7" t="s">
        <v>3357</v>
      </c>
      <c r="L4562" s="9">
        <v>44999</v>
      </c>
      <c r="M4562" s="13">
        <v>0.60436342592592596</v>
      </c>
      <c r="N4562" s="14">
        <v>204440003509280</v>
      </c>
      <c r="P4562" t="str">
        <f t="shared" si="100"/>
        <v/>
      </c>
    </row>
    <row r="4563" spans="1:16" ht="16" x14ac:dyDescent="0.2">
      <c r="A4563" s="8" t="s">
        <v>263</v>
      </c>
      <c r="C4563" s="7" t="s">
        <v>2</v>
      </c>
      <c r="D4563" s="7" t="s">
        <v>3389</v>
      </c>
      <c r="E4563" s="7" t="str">
        <f>IF(OR(D4563="", D4563="___"),"", LEFT(D4563,FIND(" &gt;",D4563)-1))</f>
        <v>Success</v>
      </c>
      <c r="F4563" s="7" t="str">
        <f>IF(OR(E4563="Success",E4563="Qualified Success"),"Current",IF(E4563="Failure",IF(RIGHT(D4563,6)="Future","Future",IF(RIGHT(D4563,10)="Irrelevant","Irrelevant","Current")),""))</f>
        <v>Current</v>
      </c>
      <c r="G4563" s="7" t="str">
        <f>IF(OR(ISBLANK(D4563),D4563="Unclassifiable &gt;"),"",IF(ISNUMBER(SEARCH("Utterance",D4563)),"Utterance",IF(ISNUMBER(SEARCH("Response",D4563)),"Response",IF(ISNUMBER(SEARCH("Interaction",D4563)),"Interaction",IF(ISNUMBER(SEARCH("System",D4563)),"System","")))))</f>
        <v/>
      </c>
      <c r="H4563" s="7" t="str">
        <f>IF(G4563="Utterance", IF(ISNUMBER(SEARCH("Unrecognized",D4563)), "Unrecognized", IF(ISNUMBER(SEARCH("Mismatched",D4563)), "Mismatched", IF(ISNUMBER(SEARCH("False Positive",D4563)), "False Positive", "Irrelevant"))), "")</f>
        <v/>
      </c>
      <c r="J4563" s="7" t="s">
        <v>3453</v>
      </c>
      <c r="K4563" s="7" t="s">
        <v>3357</v>
      </c>
      <c r="L4563" s="9">
        <v>44999</v>
      </c>
      <c r="M4563" s="13">
        <v>0.60438657407407403</v>
      </c>
      <c r="N4563" s="14">
        <v>204440003509280</v>
      </c>
      <c r="O4563" s="7">
        <f>IF(LEN(TRIM($A4563))=0,0,LEN($A4563)-LEN(SUBSTITUTE($A4563," ",""))+1)</f>
        <v>2</v>
      </c>
      <c r="P4563">
        <f t="shared" si="100"/>
        <v>3411</v>
      </c>
    </row>
    <row r="4564" spans="1:16" ht="16" x14ac:dyDescent="0.2">
      <c r="A4564" s="8" t="s">
        <v>264</v>
      </c>
      <c r="C4564" s="7" t="s">
        <v>4</v>
      </c>
      <c r="K4564" s="7" t="s">
        <v>3357</v>
      </c>
      <c r="L4564" s="9">
        <v>44999</v>
      </c>
      <c r="M4564" s="13">
        <v>0.60438657407407403</v>
      </c>
      <c r="N4564" s="14">
        <v>204440003509280</v>
      </c>
      <c r="P4564" t="str">
        <f t="shared" si="100"/>
        <v/>
      </c>
    </row>
    <row r="4565" spans="1:16" ht="16" x14ac:dyDescent="0.2">
      <c r="A4565" s="8" t="s">
        <v>2523</v>
      </c>
      <c r="C4565" s="7" t="s">
        <v>2</v>
      </c>
      <c r="D4565" s="7" t="s">
        <v>3411</v>
      </c>
      <c r="E4565" s="7" t="str">
        <f>IF(OR(D4565="", D4565="___"),"", LEFT(D4565,FIND(" &gt;",D4565)-1))</f>
        <v>Qualified Success</v>
      </c>
      <c r="F4565" s="7" t="str">
        <f>IF(OR(E4565="Success",E4565="Qualified Success"),"Current",IF(E4565="Failure",IF(RIGHT(D4565,6)="Future","Future",IF(RIGHT(D4565,10)="Irrelevant","Irrelevant","Current")),""))</f>
        <v>Current</v>
      </c>
      <c r="G4565" s="7" t="str">
        <f>IF(OR(ISBLANK(D4565),D4565="Unclassifiable &gt;"),"",IF(ISNUMBER(SEARCH("Utterance",D4565)),"Utterance",IF(ISNUMBER(SEARCH("Response",D4565)),"Response",IF(ISNUMBER(SEARCH("Interaction",D4565)),"Interaction",IF(ISNUMBER(SEARCH("System",D4565)),"System","")))))</f>
        <v>Response</v>
      </c>
      <c r="H4565" s="7" t="str">
        <f>IF(G4565="Utterance", IF(ISNUMBER(SEARCH("Unrecognized",D4565)), "Unrecognized", IF(ISNUMBER(SEARCH("Mismatched",D4565)), "Mismatched", IF(ISNUMBER(SEARCH("False Positive",D4565)), "False Positive", "Irrelevant"))), "")</f>
        <v/>
      </c>
      <c r="J4565" s="7" t="s">
        <v>3743</v>
      </c>
      <c r="K4565" s="7" t="s">
        <v>3357</v>
      </c>
      <c r="L4565" s="9">
        <v>44999</v>
      </c>
      <c r="M4565" s="13">
        <v>0.60457175925925932</v>
      </c>
      <c r="N4565" s="14">
        <v>204440003509280</v>
      </c>
      <c r="O4565" s="7">
        <f>IF(LEN(TRIM($A4565))=0,0,LEN($A4565)-LEN(SUBSTITUTE($A4565," ",""))+1)</f>
        <v>6</v>
      </c>
      <c r="P4565">
        <f t="shared" si="100"/>
        <v>201</v>
      </c>
    </row>
    <row r="4566" spans="1:16" ht="224" x14ac:dyDescent="0.2">
      <c r="A4566" s="8" t="s">
        <v>3609</v>
      </c>
      <c r="C4566" s="7" t="s">
        <v>4</v>
      </c>
      <c r="K4566" s="7" t="s">
        <v>3357</v>
      </c>
      <c r="L4566" s="9">
        <v>44999</v>
      </c>
      <c r="M4566" s="13">
        <v>0.60458333333333336</v>
      </c>
      <c r="N4566" s="14">
        <v>204440003509280</v>
      </c>
      <c r="P4566" t="str">
        <f t="shared" si="100"/>
        <v/>
      </c>
    </row>
    <row r="4567" spans="1:16" ht="16" x14ac:dyDescent="0.2">
      <c r="A4567" s="8" t="s">
        <v>260</v>
      </c>
      <c r="C4567" s="7" t="s">
        <v>2</v>
      </c>
      <c r="D4567" s="7" t="s">
        <v>3389</v>
      </c>
      <c r="E4567" s="7" t="str">
        <f>IF(OR(D4567="", D4567="___"),"", LEFT(D4567,FIND(" &gt;",D4567)-1))</f>
        <v>Success</v>
      </c>
      <c r="F4567" s="7" t="str">
        <f>IF(OR(E4567="Success",E4567="Qualified Success"),"Current",IF(E4567="Failure",IF(RIGHT(D4567,6)="Future","Future",IF(RIGHT(D4567,10)="Irrelevant","Irrelevant","Current")),""))</f>
        <v>Current</v>
      </c>
      <c r="G4567" s="7" t="str">
        <f>IF(OR(ISBLANK(D4567),D4567="Unclassifiable &gt;"),"",IF(ISNUMBER(SEARCH("Utterance",D4567)),"Utterance",IF(ISNUMBER(SEARCH("Response",D4567)),"Response",IF(ISNUMBER(SEARCH("Interaction",D4567)),"Interaction",IF(ISNUMBER(SEARCH("System",D4567)),"System","")))))</f>
        <v/>
      </c>
      <c r="H4567" s="7" t="str">
        <f>IF(G4567="Utterance", IF(ISNUMBER(SEARCH("Unrecognized",D4567)), "Unrecognized", IF(ISNUMBER(SEARCH("Mismatched",D4567)), "Mismatched", IF(ISNUMBER(SEARCH("False Positive",D4567)), "False Positive", "Irrelevant"))), "")</f>
        <v/>
      </c>
      <c r="J4567" s="7" t="s">
        <v>3743</v>
      </c>
      <c r="K4567" s="7" t="s">
        <v>3357</v>
      </c>
      <c r="L4567" s="9">
        <v>44999</v>
      </c>
      <c r="M4567" s="13">
        <v>0.60461805555555559</v>
      </c>
      <c r="N4567" s="14">
        <v>204440003509280</v>
      </c>
      <c r="O4567" s="7">
        <f>IF(LEN(TRIM($A4567))=0,0,LEN($A4567)-LEN(SUBSTITUTE($A4567," ",""))+1)</f>
        <v>6</v>
      </c>
      <c r="P4567">
        <f t="shared" si="100"/>
        <v>3411</v>
      </c>
    </row>
    <row r="4568" spans="1:16" ht="48" x14ac:dyDescent="0.2">
      <c r="A4568" s="8" t="s">
        <v>261</v>
      </c>
      <c r="C4568" s="7" t="s">
        <v>4</v>
      </c>
      <c r="K4568" s="7" t="s">
        <v>3357</v>
      </c>
      <c r="L4568" s="9">
        <v>44999</v>
      </c>
      <c r="M4568" s="13">
        <v>0.60461805555555559</v>
      </c>
      <c r="N4568" s="14">
        <v>204440003509280</v>
      </c>
      <c r="P4568" t="str">
        <f t="shared" si="100"/>
        <v/>
      </c>
    </row>
    <row r="4569" spans="1:16" x14ac:dyDescent="0.2">
      <c r="A4569" s="10">
        <v>45291</v>
      </c>
      <c r="C4569" s="7" t="s">
        <v>2</v>
      </c>
      <c r="D4569" s="7" t="s">
        <v>3389</v>
      </c>
      <c r="E4569" s="7" t="str">
        <f>IF(OR(D4569="", D4569="___"),"", LEFT(D4569,FIND(" &gt;",D4569)-1))</f>
        <v>Success</v>
      </c>
      <c r="F4569" s="7" t="str">
        <f>IF(OR(E4569="Success",E4569="Qualified Success"),"Current",IF(E4569="Failure",IF(RIGHT(D4569,6)="Future","Future",IF(RIGHT(D4569,10)="Irrelevant","Irrelevant","Current")),""))</f>
        <v>Current</v>
      </c>
      <c r="G4569" s="7" t="str">
        <f>IF(OR(ISBLANK(D4569),D4569="Unclassifiable &gt;"),"",IF(ISNUMBER(SEARCH("Utterance",D4569)),"Utterance",IF(ISNUMBER(SEARCH("Response",D4569)),"Response",IF(ISNUMBER(SEARCH("Interaction",D4569)),"Interaction",IF(ISNUMBER(SEARCH("System",D4569)),"System","")))))</f>
        <v/>
      </c>
      <c r="H4569" s="7" t="str">
        <f>IF(G4569="Utterance", IF(ISNUMBER(SEARCH("Unrecognized",D4569)), "Unrecognized", IF(ISNUMBER(SEARCH("Mismatched",D4569)), "Mismatched", IF(ISNUMBER(SEARCH("False Positive",D4569)), "False Positive", "Irrelevant"))), "")</f>
        <v/>
      </c>
      <c r="J4569" s="7" t="s">
        <v>3743</v>
      </c>
      <c r="K4569" s="7" t="s">
        <v>3357</v>
      </c>
      <c r="L4569" s="9">
        <v>44999</v>
      </c>
      <c r="M4569" s="13">
        <v>0.60472222222222227</v>
      </c>
      <c r="N4569" s="14">
        <v>204440003509280</v>
      </c>
      <c r="O4569" s="7">
        <f>IF(LEN(TRIM($A4569))=0,0,LEN($A4569)-LEN(SUBSTITUTE($A4569," ",""))+1)</f>
        <v>1</v>
      </c>
      <c r="P4569">
        <f t="shared" si="100"/>
        <v>3411</v>
      </c>
    </row>
    <row r="4570" spans="1:16" ht="224" x14ac:dyDescent="0.2">
      <c r="A4570" s="8" t="s">
        <v>2524</v>
      </c>
      <c r="C4570" s="7" t="s">
        <v>4</v>
      </c>
      <c r="K4570" s="7" t="s">
        <v>3357</v>
      </c>
      <c r="L4570" s="9">
        <v>44999</v>
      </c>
      <c r="M4570" s="13">
        <v>0.60473379629629631</v>
      </c>
      <c r="N4570" s="14">
        <v>204440003509280</v>
      </c>
      <c r="P4570" t="str">
        <f t="shared" si="100"/>
        <v/>
      </c>
    </row>
    <row r="4571" spans="1:16" ht="16" x14ac:dyDescent="0.2">
      <c r="A4571" s="8" t="s">
        <v>445</v>
      </c>
      <c r="C4571" s="7" t="s">
        <v>2</v>
      </c>
      <c r="D4571" s="7" t="s">
        <v>3389</v>
      </c>
      <c r="E4571" s="7" t="str">
        <f>IF(OR(D4571="", D4571="___"),"", LEFT(D4571,FIND(" &gt;",D4571)-1))</f>
        <v>Success</v>
      </c>
      <c r="F4571" s="7" t="str">
        <f>IF(OR(E4571="Success",E4571="Qualified Success"),"Current",IF(E4571="Failure",IF(RIGHT(D4571,6)="Future","Future",IF(RIGHT(D4571,10)="Irrelevant","Irrelevant","Current")),""))</f>
        <v>Current</v>
      </c>
      <c r="G4571" s="7" t="str">
        <f>IF(OR(ISBLANK(D4571),D4571="Unclassifiable &gt;"),"",IF(ISNUMBER(SEARCH("Utterance",D4571)),"Utterance",IF(ISNUMBER(SEARCH("Response",D4571)),"Response",IF(ISNUMBER(SEARCH("Interaction",D4571)),"Interaction",IF(ISNUMBER(SEARCH("System",D4571)),"System","")))))</f>
        <v/>
      </c>
      <c r="H4571" s="7" t="str">
        <f>IF(G4571="Utterance", IF(ISNUMBER(SEARCH("Unrecognized",D4571)), "Unrecognized", IF(ISNUMBER(SEARCH("Mismatched",D4571)), "Mismatched", IF(ISNUMBER(SEARCH("False Positive",D4571)), "False Positive", "Irrelevant"))), "")</f>
        <v/>
      </c>
      <c r="J4571" s="7" t="s">
        <v>3743</v>
      </c>
      <c r="K4571" s="7" t="s">
        <v>3357</v>
      </c>
      <c r="L4571" s="9">
        <v>44999</v>
      </c>
      <c r="M4571" s="13">
        <v>0.60491898148148149</v>
      </c>
      <c r="N4571" s="14">
        <v>204440003509280</v>
      </c>
      <c r="O4571" s="7">
        <f>IF(LEN(TRIM($A4571))=0,0,LEN($A4571)-LEN(SUBSTITUTE($A4571," ",""))+1)</f>
        <v>3</v>
      </c>
      <c r="P4571">
        <f t="shared" si="100"/>
        <v>3411</v>
      </c>
    </row>
    <row r="4572" spans="1:16" ht="112" x14ac:dyDescent="0.2">
      <c r="A4572" s="8" t="s">
        <v>2525</v>
      </c>
      <c r="C4572" s="7" t="s">
        <v>4</v>
      </c>
      <c r="K4572" s="7" t="s">
        <v>3357</v>
      </c>
      <c r="L4572" s="9">
        <v>44999</v>
      </c>
      <c r="M4572" s="13">
        <v>0.60491898148148149</v>
      </c>
      <c r="N4572" s="14">
        <v>204440003509280</v>
      </c>
      <c r="P4572" t="str">
        <f t="shared" si="100"/>
        <v/>
      </c>
    </row>
    <row r="4573" spans="1:16" ht="16" x14ac:dyDescent="0.2">
      <c r="A4573" s="8" t="s">
        <v>2973</v>
      </c>
      <c r="C4573" s="7" t="s">
        <v>2</v>
      </c>
      <c r="D4573" s="7" t="s">
        <v>3389</v>
      </c>
      <c r="E4573" s="7" t="str">
        <f>IF(OR(D4573="", D4573="___"),"", LEFT(D4573,FIND(" &gt;",D4573)-1))</f>
        <v>Success</v>
      </c>
      <c r="F4573" s="7" t="str">
        <f>IF(OR(E4573="Success",E4573="Qualified Success"),"Current",IF(E4573="Failure",IF(RIGHT(D4573,6)="Future","Future",IF(RIGHT(D4573,10)="Irrelevant","Irrelevant","Current")),""))</f>
        <v>Current</v>
      </c>
      <c r="G4573" s="7" t="str">
        <f>IF(OR(ISBLANK(D4573),D4573="Unclassifiable &gt;"),"",IF(ISNUMBER(SEARCH("Utterance",D4573)),"Utterance",IF(ISNUMBER(SEARCH("Response",D4573)),"Response",IF(ISNUMBER(SEARCH("Interaction",D4573)),"Interaction",IF(ISNUMBER(SEARCH("System",D4573)),"System","")))))</f>
        <v/>
      </c>
      <c r="H4573" s="7" t="str">
        <f>IF(G4573="Utterance", IF(ISNUMBER(SEARCH("Unrecognized",D4573)), "Unrecognized", IF(ISNUMBER(SEARCH("Mismatched",D4573)), "Mismatched", IF(ISNUMBER(SEARCH("False Positive",D4573)), "False Positive", "Irrelevant"))), "")</f>
        <v/>
      </c>
      <c r="J4573" s="7" t="s">
        <v>3741</v>
      </c>
      <c r="K4573" s="7" t="s">
        <v>3357</v>
      </c>
      <c r="L4573" s="9">
        <v>44999</v>
      </c>
      <c r="M4573" s="13">
        <v>0.60545138888888894</v>
      </c>
      <c r="N4573" s="14">
        <v>202000692562172</v>
      </c>
      <c r="O4573" s="7">
        <f>IF(LEN(TRIM($A4573))=0,0,LEN($A4573)-LEN(SUBSTITUTE($A4573," ",""))+1)</f>
        <v>6</v>
      </c>
      <c r="P4573">
        <f t="shared" si="100"/>
        <v>3411</v>
      </c>
    </row>
    <row r="4574" spans="1:16" ht="176" x14ac:dyDescent="0.2">
      <c r="A4574" s="8" t="s">
        <v>2974</v>
      </c>
      <c r="C4574" s="7" t="s">
        <v>4</v>
      </c>
      <c r="K4574" s="7" t="s">
        <v>3357</v>
      </c>
      <c r="L4574" s="9">
        <v>44999</v>
      </c>
      <c r="M4574" s="13">
        <v>0.60546296296296298</v>
      </c>
      <c r="N4574" s="14">
        <v>202000692562172</v>
      </c>
      <c r="P4574" t="str">
        <f t="shared" si="100"/>
        <v/>
      </c>
    </row>
    <row r="4575" spans="1:16" ht="16" x14ac:dyDescent="0.2">
      <c r="A4575" s="8" t="s">
        <v>269</v>
      </c>
      <c r="B4575" s="7" t="s">
        <v>3487</v>
      </c>
      <c r="C4575" s="7" t="s">
        <v>2</v>
      </c>
      <c r="D4575" s="7" t="s">
        <v>3389</v>
      </c>
      <c r="E4575" s="7" t="str">
        <f>IF(OR(D4575="", D4575="___"),"", LEFT(D4575,FIND(" &gt;",D4575)-1))</f>
        <v>Success</v>
      </c>
      <c r="F4575" s="7" t="str">
        <f>IF(OR(E4575="Success",E4575="Qualified Success"),"Current",IF(E4575="Failure",IF(RIGHT(D4575,6)="Future","Future",IF(RIGHT(D4575,10)="Irrelevant","Irrelevant","Current")),""))</f>
        <v>Current</v>
      </c>
      <c r="G4575" s="7" t="str">
        <f>IF(OR(ISBLANK(D4575),D4575="Unclassifiable &gt;"),"",IF(ISNUMBER(SEARCH("Utterance",D4575)),"Utterance",IF(ISNUMBER(SEARCH("Response",D4575)),"Response",IF(ISNUMBER(SEARCH("Interaction",D4575)),"Interaction",IF(ISNUMBER(SEARCH("System",D4575)),"System","")))))</f>
        <v/>
      </c>
      <c r="H4575" s="7" t="str">
        <f>IF(G4575="Utterance", IF(ISNUMBER(SEARCH("Unrecognized",D4575)), "Unrecognized", IF(ISNUMBER(SEARCH("Mismatched",D4575)), "Mismatched", IF(ISNUMBER(SEARCH("False Positive",D4575)), "False Positive", "Irrelevant"))), "")</f>
        <v/>
      </c>
      <c r="J4575" s="7" t="s">
        <v>3428</v>
      </c>
      <c r="K4575" s="7" t="s">
        <v>3357</v>
      </c>
      <c r="L4575" s="9">
        <v>44999</v>
      </c>
      <c r="M4575" s="13">
        <v>0.60556712962962966</v>
      </c>
      <c r="N4575" s="14">
        <v>202000489768655</v>
      </c>
      <c r="O4575" s="7">
        <f>IF(LEN(TRIM($A4575))=0,0,LEN($A4575)-LEN(SUBSTITUTE($A4575," ",""))+1)</f>
        <v>3</v>
      </c>
      <c r="P4575">
        <f t="shared" si="100"/>
        <v>3411</v>
      </c>
    </row>
    <row r="4576" spans="1:16" ht="64" x14ac:dyDescent="0.2">
      <c r="A4576" s="8" t="s">
        <v>270</v>
      </c>
      <c r="C4576" s="7" t="s">
        <v>4</v>
      </c>
      <c r="K4576" s="7" t="s">
        <v>3357</v>
      </c>
      <c r="L4576" s="9">
        <v>44999</v>
      </c>
      <c r="M4576" s="13">
        <v>0.60556712962962966</v>
      </c>
      <c r="N4576" s="14">
        <v>202000489768655</v>
      </c>
      <c r="P4576" t="str">
        <f t="shared" si="100"/>
        <v/>
      </c>
    </row>
    <row r="4577" spans="1:16" ht="16" x14ac:dyDescent="0.2">
      <c r="A4577" s="8" t="s">
        <v>2972</v>
      </c>
      <c r="C4577" s="7" t="s">
        <v>2</v>
      </c>
      <c r="D4577" s="7" t="s">
        <v>3389</v>
      </c>
      <c r="E4577" s="7" t="str">
        <f>IF(OR(D4577="", D4577="___"),"", LEFT(D4577,FIND(" &gt;",D4577)-1))</f>
        <v>Success</v>
      </c>
      <c r="F4577" s="7" t="str">
        <f>IF(OR(E4577="Success",E4577="Qualified Success"),"Current",IF(E4577="Failure",IF(RIGHT(D4577,6)="Future","Future",IF(RIGHT(D4577,10)="Irrelevant","Irrelevant","Current")),""))</f>
        <v>Current</v>
      </c>
      <c r="G4577" s="7" t="str">
        <f>IF(OR(ISBLANK(D4577),D4577="Unclassifiable &gt;"),"",IF(ISNUMBER(SEARCH("Utterance",D4577)),"Utterance",IF(ISNUMBER(SEARCH("Response",D4577)),"Response",IF(ISNUMBER(SEARCH("Interaction",D4577)),"Interaction",IF(ISNUMBER(SEARCH("System",D4577)),"System","")))))</f>
        <v/>
      </c>
      <c r="H4577" s="7" t="str">
        <f>IF(G4577="Utterance", IF(ISNUMBER(SEARCH("Unrecognized",D4577)), "Unrecognized", IF(ISNUMBER(SEARCH("Mismatched",D4577)), "Mismatched", IF(ISNUMBER(SEARCH("False Positive",D4577)), "False Positive", "Irrelevant"))), "")</f>
        <v/>
      </c>
      <c r="J4577" s="7" t="s">
        <v>3434</v>
      </c>
      <c r="K4577" s="7" t="s">
        <v>3357</v>
      </c>
      <c r="L4577" s="9">
        <v>44999</v>
      </c>
      <c r="M4577" s="13">
        <v>0.60575231481481484</v>
      </c>
      <c r="N4577" s="14">
        <v>202000692562172</v>
      </c>
      <c r="O4577" s="7">
        <f>IF(LEN(TRIM($A4577))=0,0,LEN($A4577)-LEN(SUBSTITUTE($A4577," ",""))+1)</f>
        <v>3</v>
      </c>
      <c r="P4577">
        <f t="shared" si="100"/>
        <v>3411</v>
      </c>
    </row>
    <row r="4578" spans="1:16" ht="112" x14ac:dyDescent="0.2">
      <c r="A4578" s="8" t="s">
        <v>298</v>
      </c>
      <c r="C4578" s="7" t="s">
        <v>4</v>
      </c>
      <c r="K4578" s="7" t="s">
        <v>3357</v>
      </c>
      <c r="L4578" s="9">
        <v>44999</v>
      </c>
      <c r="M4578" s="13">
        <v>0.60575231481481484</v>
      </c>
      <c r="N4578" s="14">
        <v>202000692562172</v>
      </c>
      <c r="P4578" t="str">
        <f t="shared" si="100"/>
        <v/>
      </c>
    </row>
    <row r="4579" spans="1:16" ht="16" x14ac:dyDescent="0.2">
      <c r="A4579" s="8" t="s">
        <v>91</v>
      </c>
      <c r="C4579" s="7" t="s">
        <v>2</v>
      </c>
      <c r="D4579" s="7" t="s">
        <v>3389</v>
      </c>
      <c r="E4579" s="7" t="str">
        <f>IF(OR(D4579="", D4579="___"),"", LEFT(D4579,FIND(" &gt;",D4579)-1))</f>
        <v>Success</v>
      </c>
      <c r="F4579" s="7" t="str">
        <f>IF(OR(E4579="Success",E4579="Qualified Success"),"Current",IF(E4579="Failure",IF(RIGHT(D4579,6)="Future","Future",IF(RIGHT(D4579,10)="Irrelevant","Irrelevant","Current")),""))</f>
        <v>Current</v>
      </c>
      <c r="G4579" s="7" t="str">
        <f>IF(OR(ISBLANK(D4579),D4579="Unclassifiable &gt;"),"",IF(ISNUMBER(SEARCH("Utterance",D4579)),"Utterance",IF(ISNUMBER(SEARCH("Response",D4579)),"Response",IF(ISNUMBER(SEARCH("Interaction",D4579)),"Interaction",IF(ISNUMBER(SEARCH("System",D4579)),"System","")))))</f>
        <v/>
      </c>
      <c r="H4579" s="7" t="str">
        <f>IF(G4579="Utterance", IF(ISNUMBER(SEARCH("Unrecognized",D4579)), "Unrecognized", IF(ISNUMBER(SEARCH("Mismatched",D4579)), "Mismatched", IF(ISNUMBER(SEARCH("False Positive",D4579)), "False Positive", "Irrelevant"))), "")</f>
        <v/>
      </c>
      <c r="J4579" s="7" t="s">
        <v>213</v>
      </c>
      <c r="K4579" s="7" t="s">
        <v>3357</v>
      </c>
      <c r="L4579" s="9">
        <v>44999</v>
      </c>
      <c r="M4579" s="13">
        <v>0.60585648148148141</v>
      </c>
      <c r="N4579" s="14">
        <v>202000692562172</v>
      </c>
      <c r="O4579" s="7">
        <f>IF(LEN(TRIM($A4579))=0,0,LEN($A4579)-LEN(SUBSTITUTE($A4579," ",""))+1)</f>
        <v>1</v>
      </c>
      <c r="P4579">
        <f t="shared" si="100"/>
        <v>3411</v>
      </c>
    </row>
    <row r="4580" spans="1:16" ht="288" x14ac:dyDescent="0.2">
      <c r="A4580" s="8" t="s">
        <v>1901</v>
      </c>
      <c r="C4580" s="7" t="s">
        <v>4</v>
      </c>
      <c r="K4580" s="7" t="s">
        <v>3357</v>
      </c>
      <c r="L4580" s="9">
        <v>44999</v>
      </c>
      <c r="M4580" s="13">
        <v>0.60585648148148141</v>
      </c>
      <c r="N4580" s="14">
        <v>202000692562172</v>
      </c>
      <c r="P4580" t="str">
        <f t="shared" si="100"/>
        <v/>
      </c>
    </row>
    <row r="4581" spans="1:16" ht="16" x14ac:dyDescent="0.2">
      <c r="A4581" s="8" t="s">
        <v>302</v>
      </c>
      <c r="B4581" s="7" t="s">
        <v>3487</v>
      </c>
      <c r="C4581" s="7" t="s">
        <v>2</v>
      </c>
      <c r="D4581" s="7" t="s">
        <v>3389</v>
      </c>
      <c r="E4581" s="7" t="str">
        <f>IF(OR(D4581="", D4581="___"),"", LEFT(D4581,FIND(" &gt;",D4581)-1))</f>
        <v>Success</v>
      </c>
      <c r="F4581" s="7" t="str">
        <f>IF(OR(E4581="Success",E4581="Qualified Success"),"Current",IF(E4581="Failure",IF(RIGHT(D4581,6)="Future","Future",IF(RIGHT(D4581,10)="Irrelevant","Irrelevant","Current")),""))</f>
        <v>Current</v>
      </c>
      <c r="G4581" s="7" t="str">
        <f>IF(OR(ISBLANK(D4581),D4581="Unclassifiable &gt;"),"",IF(ISNUMBER(SEARCH("Utterance",D4581)),"Utterance",IF(ISNUMBER(SEARCH("Response",D4581)),"Response",IF(ISNUMBER(SEARCH("Interaction",D4581)),"Interaction",IF(ISNUMBER(SEARCH("System",D4581)),"System","")))))</f>
        <v/>
      </c>
      <c r="H4581" s="7" t="str">
        <f>IF(G4581="Utterance", IF(ISNUMBER(SEARCH("Unrecognized",D4581)), "Unrecognized", IF(ISNUMBER(SEARCH("Mismatched",D4581)), "Mismatched", IF(ISNUMBER(SEARCH("False Positive",D4581)), "False Positive", "Irrelevant"))), "")</f>
        <v/>
      </c>
      <c r="J4581" s="7" t="s">
        <v>3428</v>
      </c>
      <c r="K4581" s="7" t="s">
        <v>3357</v>
      </c>
      <c r="L4581" s="9">
        <v>44999</v>
      </c>
      <c r="M4581" s="13">
        <v>0.60687499999999994</v>
      </c>
      <c r="N4581" s="14">
        <v>202000489768655</v>
      </c>
      <c r="O4581" s="7">
        <f>IF(LEN(TRIM($A4581))=0,0,LEN($A4581)-LEN(SUBSTITUTE($A4581," ",""))+1)</f>
        <v>3</v>
      </c>
      <c r="P4581">
        <f t="shared" si="100"/>
        <v>3411</v>
      </c>
    </row>
    <row r="4582" spans="1:16" ht="64" x14ac:dyDescent="0.2">
      <c r="A4582" s="8" t="s">
        <v>220</v>
      </c>
      <c r="C4582" s="7" t="s">
        <v>4</v>
      </c>
      <c r="K4582" s="7" t="s">
        <v>3357</v>
      </c>
      <c r="L4582" s="9">
        <v>44999</v>
      </c>
      <c r="M4582" s="13">
        <v>0.60687499999999994</v>
      </c>
      <c r="N4582" s="14">
        <v>202000489768655</v>
      </c>
      <c r="P4582" t="str">
        <f t="shared" si="100"/>
        <v/>
      </c>
    </row>
    <row r="4583" spans="1:16" ht="16" x14ac:dyDescent="0.2">
      <c r="A4583" s="8" t="s">
        <v>2128</v>
      </c>
      <c r="C4583" s="7" t="s">
        <v>2</v>
      </c>
      <c r="D4583" s="7" t="s">
        <v>3389</v>
      </c>
      <c r="E4583" s="7" t="str">
        <f>IF(OR(D4583="", D4583="___"),"", LEFT(D4583,FIND(" &gt;",D4583)-1))</f>
        <v>Success</v>
      </c>
      <c r="F4583" s="7" t="str">
        <f>IF(OR(E4583="Success",E4583="Qualified Success"),"Current",IF(E4583="Failure",IF(RIGHT(D4583,6)="Future","Future",IF(RIGHT(D4583,10)="Irrelevant","Irrelevant","Current")),""))</f>
        <v>Current</v>
      </c>
      <c r="G4583" s="7" t="str">
        <f>IF(OR(ISBLANK(D4583),D4583="Unclassifiable &gt;"),"",IF(ISNUMBER(SEARCH("Utterance",D4583)),"Utterance",IF(ISNUMBER(SEARCH("Response",D4583)),"Response",IF(ISNUMBER(SEARCH("Interaction",D4583)),"Interaction",IF(ISNUMBER(SEARCH("System",D4583)),"System","")))))</f>
        <v/>
      </c>
      <c r="H4583" s="7" t="str">
        <f>IF(G4583="Utterance", IF(ISNUMBER(SEARCH("Unrecognized",D4583)), "Unrecognized", IF(ISNUMBER(SEARCH("Mismatched",D4583)), "Mismatched", IF(ISNUMBER(SEARCH("False Positive",D4583)), "False Positive", "Irrelevant"))), "")</f>
        <v/>
      </c>
      <c r="J4583" s="7" t="s">
        <v>3748</v>
      </c>
      <c r="K4583" s="7" t="s">
        <v>3357</v>
      </c>
      <c r="L4583" s="9">
        <v>44999</v>
      </c>
      <c r="M4583" s="13">
        <v>0.6090740740740741</v>
      </c>
      <c r="N4583" s="14">
        <v>204440003495282</v>
      </c>
      <c r="O4583" s="7">
        <f>IF(LEN(TRIM($A4583))=0,0,LEN($A4583)-LEN(SUBSTITUTE($A4583," ",""))+1)</f>
        <v>6</v>
      </c>
      <c r="P4583">
        <f t="shared" si="100"/>
        <v>3411</v>
      </c>
    </row>
    <row r="4584" spans="1:16" ht="112" x14ac:dyDescent="0.2">
      <c r="A4584" s="8" t="s">
        <v>321</v>
      </c>
      <c r="C4584" s="7" t="s">
        <v>4</v>
      </c>
      <c r="K4584" s="7" t="s">
        <v>3357</v>
      </c>
      <c r="L4584" s="9">
        <v>44999</v>
      </c>
      <c r="M4584" s="13">
        <v>0.6090740740740741</v>
      </c>
      <c r="N4584" s="14">
        <v>204440003495282</v>
      </c>
      <c r="P4584" t="str">
        <f t="shared" si="100"/>
        <v/>
      </c>
    </row>
    <row r="4585" spans="1:16" ht="16" x14ac:dyDescent="0.2">
      <c r="A4585" s="8" t="s">
        <v>160</v>
      </c>
      <c r="C4585" s="7" t="s">
        <v>2</v>
      </c>
      <c r="D4585" s="7" t="s">
        <v>3389</v>
      </c>
      <c r="E4585" s="7" t="str">
        <f>IF(OR(D4585="", D4585="___"),"", LEFT(D4585,FIND(" &gt;",D4585)-1))</f>
        <v>Success</v>
      </c>
      <c r="F4585" s="7" t="str">
        <f>IF(OR(E4585="Success",E4585="Qualified Success"),"Current",IF(E4585="Failure",IF(RIGHT(D4585,6)="Future","Future",IF(RIGHT(D4585,10)="Irrelevant","Irrelevant","Current")),""))</f>
        <v>Current</v>
      </c>
      <c r="G4585" s="7" t="str">
        <f>IF(OR(ISBLANK(D4585),D4585="Unclassifiable &gt;"),"",IF(ISNUMBER(SEARCH("Utterance",D4585)),"Utterance",IF(ISNUMBER(SEARCH("Response",D4585)),"Response",IF(ISNUMBER(SEARCH("Interaction",D4585)),"Interaction",IF(ISNUMBER(SEARCH("System",D4585)),"System","")))))</f>
        <v/>
      </c>
      <c r="H4585" s="7" t="str">
        <f>IF(G4585="Utterance", IF(ISNUMBER(SEARCH("Unrecognized",D4585)), "Unrecognized", IF(ISNUMBER(SEARCH("Mismatched",D4585)), "Mismatched", IF(ISNUMBER(SEARCH("False Positive",D4585)), "False Positive", "Irrelevant"))), "")</f>
        <v/>
      </c>
      <c r="J4585" s="7" t="s">
        <v>3744</v>
      </c>
      <c r="K4585" s="7" t="s">
        <v>3357</v>
      </c>
      <c r="L4585" s="9">
        <v>44999</v>
      </c>
      <c r="M4585" s="13">
        <v>0.60923611111111109</v>
      </c>
      <c r="N4585" s="14">
        <v>204440003492268</v>
      </c>
      <c r="O4585" s="7">
        <f>IF(LEN(TRIM($A4585))=0,0,LEN($A4585)-LEN(SUBSTITUTE($A4585," ",""))+1)</f>
        <v>2</v>
      </c>
      <c r="P4585">
        <f t="shared" si="100"/>
        <v>3411</v>
      </c>
    </row>
    <row r="4586" spans="1:16" ht="128" x14ac:dyDescent="0.2">
      <c r="A4586" s="8" t="s">
        <v>1839</v>
      </c>
      <c r="C4586" s="7" t="s">
        <v>4</v>
      </c>
      <c r="K4586" s="7" t="s">
        <v>3357</v>
      </c>
      <c r="L4586" s="9">
        <v>44999</v>
      </c>
      <c r="M4586" s="13">
        <v>0.60923611111111109</v>
      </c>
      <c r="N4586" s="14">
        <v>204440003492268</v>
      </c>
      <c r="P4586" t="str">
        <f t="shared" si="100"/>
        <v/>
      </c>
    </row>
    <row r="4587" spans="1:16" ht="16" x14ac:dyDescent="0.2">
      <c r="A4587" s="8" t="s">
        <v>219</v>
      </c>
      <c r="C4587" s="7" t="s">
        <v>2</v>
      </c>
      <c r="D4587" s="7" t="s">
        <v>3389</v>
      </c>
      <c r="E4587" s="7" t="str">
        <f>IF(OR(D4587="", D4587="___"),"", LEFT(D4587,FIND(" &gt;",D4587)-1))</f>
        <v>Success</v>
      </c>
      <c r="F4587" s="7" t="str">
        <f>IF(OR(E4587="Success",E4587="Qualified Success"),"Current",IF(E4587="Failure",IF(RIGHT(D4587,6)="Future","Future",IF(RIGHT(D4587,10)="Irrelevant","Irrelevant","Current")),""))</f>
        <v>Current</v>
      </c>
      <c r="G4587" s="7" t="str">
        <f>IF(OR(ISBLANK(D4587),D4587="Unclassifiable &gt;"),"",IF(ISNUMBER(SEARCH("Utterance",D4587)),"Utterance",IF(ISNUMBER(SEARCH("Response",D4587)),"Response",IF(ISNUMBER(SEARCH("Interaction",D4587)),"Interaction",IF(ISNUMBER(SEARCH("System",D4587)),"System","")))))</f>
        <v/>
      </c>
      <c r="H4587" s="7" t="str">
        <f>IF(G4587="Utterance", IF(ISNUMBER(SEARCH("Unrecognized",D4587)), "Unrecognized", IF(ISNUMBER(SEARCH("Mismatched",D4587)), "Mismatched", IF(ISNUMBER(SEARCH("False Positive",D4587)), "False Positive", "Irrelevant"))), "")</f>
        <v/>
      </c>
      <c r="J4587" s="7" t="s">
        <v>3443</v>
      </c>
      <c r="K4587" s="7" t="s">
        <v>3357</v>
      </c>
      <c r="L4587" s="9">
        <v>44999</v>
      </c>
      <c r="M4587" s="13">
        <v>0.61710648148148151</v>
      </c>
      <c r="N4587" s="14">
        <v>202000479443280</v>
      </c>
      <c r="O4587" s="7">
        <f>IF(LEN(TRIM($A4587))=0,0,LEN($A4587)-LEN(SUBSTITUTE($A4587," ",""))+1)</f>
        <v>2</v>
      </c>
      <c r="P4587">
        <f t="shared" si="100"/>
        <v>3411</v>
      </c>
    </row>
    <row r="4588" spans="1:16" ht="64" x14ac:dyDescent="0.2">
      <c r="A4588" s="8" t="s">
        <v>220</v>
      </c>
      <c r="C4588" s="7" t="s">
        <v>4</v>
      </c>
      <c r="K4588" s="7" t="s">
        <v>3357</v>
      </c>
      <c r="L4588" s="9">
        <v>44999</v>
      </c>
      <c r="M4588" s="13">
        <v>0.61710648148148151</v>
      </c>
      <c r="N4588" s="14">
        <v>202000479443280</v>
      </c>
      <c r="P4588" t="str">
        <f t="shared" si="100"/>
        <v/>
      </c>
    </row>
    <row r="4589" spans="1:16" ht="16" x14ac:dyDescent="0.2">
      <c r="A4589" s="8" t="s">
        <v>269</v>
      </c>
      <c r="B4589" s="7" t="s">
        <v>3487</v>
      </c>
      <c r="C4589" s="7" t="s">
        <v>2</v>
      </c>
      <c r="D4589" s="7" t="s">
        <v>3389</v>
      </c>
      <c r="E4589" s="7" t="str">
        <f>IF(OR(D4589="", D4589="___"),"", LEFT(D4589,FIND(" &gt;",D4589)-1))</f>
        <v>Success</v>
      </c>
      <c r="F4589" s="7" t="str">
        <f>IF(OR(E4589="Success",E4589="Qualified Success"),"Current",IF(E4589="Failure",IF(RIGHT(D4589,6)="Future","Future",IF(RIGHT(D4589,10)="Irrelevant","Irrelevant","Current")),""))</f>
        <v>Current</v>
      </c>
      <c r="G4589" s="7" t="str">
        <f>IF(OR(ISBLANK(D4589),D4589="Unclassifiable &gt;"),"",IF(ISNUMBER(SEARCH("Utterance",D4589)),"Utterance",IF(ISNUMBER(SEARCH("Response",D4589)),"Response",IF(ISNUMBER(SEARCH("Interaction",D4589)),"Interaction",IF(ISNUMBER(SEARCH("System",D4589)),"System","")))))</f>
        <v/>
      </c>
      <c r="H4589" s="7" t="str">
        <f>IF(G4589="Utterance", IF(ISNUMBER(SEARCH("Unrecognized",D4589)), "Unrecognized", IF(ISNUMBER(SEARCH("Mismatched",D4589)), "Mismatched", IF(ISNUMBER(SEARCH("False Positive",D4589)), "False Positive", "Irrelevant"))), "")</f>
        <v/>
      </c>
      <c r="J4589" s="7" t="s">
        <v>3428</v>
      </c>
      <c r="K4589" s="7" t="s">
        <v>3357</v>
      </c>
      <c r="L4589" s="9">
        <v>44999</v>
      </c>
      <c r="M4589" s="13">
        <v>0.62245370370370368</v>
      </c>
      <c r="N4589" s="14">
        <v>204440003537222</v>
      </c>
      <c r="O4589" s="7">
        <f>IF(LEN(TRIM($A4589))=0,0,LEN($A4589)-LEN(SUBSTITUTE($A4589," ",""))+1)</f>
        <v>3</v>
      </c>
      <c r="P4589">
        <f t="shared" si="100"/>
        <v>3411</v>
      </c>
    </row>
    <row r="4590" spans="1:16" ht="64" x14ac:dyDescent="0.2">
      <c r="A4590" s="8" t="s">
        <v>270</v>
      </c>
      <c r="C4590" s="7" t="s">
        <v>4</v>
      </c>
      <c r="K4590" s="7" t="s">
        <v>3357</v>
      </c>
      <c r="L4590" s="9">
        <v>44999</v>
      </c>
      <c r="M4590" s="13">
        <v>0.62246527777777783</v>
      </c>
      <c r="N4590" s="14">
        <v>204440003537222</v>
      </c>
      <c r="P4590" t="str">
        <f t="shared" si="100"/>
        <v/>
      </c>
    </row>
    <row r="4591" spans="1:16" ht="16" x14ac:dyDescent="0.2">
      <c r="A4591" s="8" t="s">
        <v>259</v>
      </c>
      <c r="B4591" s="7" t="s">
        <v>3487</v>
      </c>
      <c r="C4591" s="7" t="s">
        <v>2</v>
      </c>
      <c r="D4591" s="7" t="s">
        <v>3389</v>
      </c>
      <c r="E4591" s="7" t="str">
        <f>IF(OR(D4591="", D4591="___"),"", LEFT(D4591,FIND(" &gt;",D4591)-1))</f>
        <v>Success</v>
      </c>
      <c r="F4591" s="7" t="str">
        <f>IF(OR(E4591="Success",E4591="Qualified Success"),"Current",IF(E4591="Failure",IF(RIGHT(D4591,6)="Future","Future",IF(RIGHT(D4591,10)="Irrelevant","Irrelevant","Current")),""))</f>
        <v>Current</v>
      </c>
      <c r="G4591" s="7" t="str">
        <f>IF(OR(ISBLANK(D4591),D4591="Unclassifiable &gt;"),"",IF(ISNUMBER(SEARCH("Utterance",D4591)),"Utterance",IF(ISNUMBER(SEARCH("Response",D4591)),"Response",IF(ISNUMBER(SEARCH("Interaction",D4591)),"Interaction",IF(ISNUMBER(SEARCH("System",D4591)),"System","")))))</f>
        <v/>
      </c>
      <c r="H4591" s="7" t="str">
        <f>IF(G4591="Utterance", IF(ISNUMBER(SEARCH("Unrecognized",D4591)), "Unrecognized", IF(ISNUMBER(SEARCH("Mismatched",D4591)), "Mismatched", IF(ISNUMBER(SEARCH("False Positive",D4591)), "False Positive", "Irrelevant"))), "")</f>
        <v/>
      </c>
      <c r="J4591" s="7" t="s">
        <v>3743</v>
      </c>
      <c r="K4591" s="7" t="s">
        <v>3357</v>
      </c>
      <c r="L4591" s="9">
        <v>44999</v>
      </c>
      <c r="M4591" s="13">
        <v>0.62258101851851855</v>
      </c>
      <c r="N4591" s="14">
        <v>513002785826045</v>
      </c>
      <c r="O4591" s="7">
        <f>IF(LEN(TRIM($A4591))=0,0,LEN($A4591)-LEN(SUBSTITUTE($A4591," ",""))+1)</f>
        <v>4</v>
      </c>
      <c r="P4591">
        <f t="shared" si="100"/>
        <v>3411</v>
      </c>
    </row>
    <row r="4592" spans="1:16" ht="224" x14ac:dyDescent="0.2">
      <c r="A4592" s="8" t="s">
        <v>3610</v>
      </c>
      <c r="C4592" s="7" t="s">
        <v>4</v>
      </c>
      <c r="K4592" s="7" t="s">
        <v>3357</v>
      </c>
      <c r="L4592" s="9">
        <v>44999</v>
      </c>
      <c r="M4592" s="13">
        <v>0.62288194444444445</v>
      </c>
      <c r="N4592" s="14">
        <v>513002785826045</v>
      </c>
      <c r="P4592" t="str">
        <f t="shared" si="100"/>
        <v/>
      </c>
    </row>
    <row r="4593" spans="1:16" ht="16" x14ac:dyDescent="0.2">
      <c r="A4593" s="8" t="s">
        <v>280</v>
      </c>
      <c r="C4593" s="7" t="s">
        <v>2</v>
      </c>
      <c r="D4593" s="7" t="s">
        <v>3389</v>
      </c>
      <c r="E4593" s="7" t="str">
        <f>IF(OR(D4593="", D4593="___"),"", LEFT(D4593,FIND(" &gt;",D4593)-1))</f>
        <v>Success</v>
      </c>
      <c r="F4593" s="7" t="str">
        <f>IF(OR(E4593="Success",E4593="Qualified Success"),"Current",IF(E4593="Failure",IF(RIGHT(D4593,6)="Future","Future",IF(RIGHT(D4593,10)="Irrelevant","Irrelevant","Current")),""))</f>
        <v>Current</v>
      </c>
      <c r="G4593" s="7" t="str">
        <f>IF(OR(ISBLANK(D4593),D4593="Unclassifiable &gt;"),"",IF(ISNUMBER(SEARCH("Utterance",D4593)),"Utterance",IF(ISNUMBER(SEARCH("Response",D4593)),"Response",IF(ISNUMBER(SEARCH("Interaction",D4593)),"Interaction",IF(ISNUMBER(SEARCH("System",D4593)),"System","")))))</f>
        <v/>
      </c>
      <c r="H4593" s="7" t="str">
        <f>IF(G4593="Utterance", IF(ISNUMBER(SEARCH("Unrecognized",D4593)), "Unrecognized", IF(ISNUMBER(SEARCH("Mismatched",D4593)), "Mismatched", IF(ISNUMBER(SEARCH("False Positive",D4593)), "False Positive", "Irrelevant"))), "")</f>
        <v/>
      </c>
      <c r="J4593" s="7" t="s">
        <v>3743</v>
      </c>
      <c r="K4593" s="7" t="s">
        <v>3357</v>
      </c>
      <c r="L4593" s="9">
        <v>44999</v>
      </c>
      <c r="M4593" s="13">
        <v>0.62311342592592589</v>
      </c>
      <c r="N4593" s="14">
        <v>513002785826045</v>
      </c>
      <c r="O4593" s="7">
        <f>IF(LEN(TRIM($A4593))=0,0,LEN($A4593)-LEN(SUBSTITUTE($A4593," ",""))+1)</f>
        <v>3</v>
      </c>
      <c r="P4593">
        <f t="shared" si="100"/>
        <v>3411</v>
      </c>
    </row>
    <row r="4594" spans="1:16" ht="320" x14ac:dyDescent="0.2">
      <c r="A4594" s="8" t="s">
        <v>3194</v>
      </c>
      <c r="C4594" s="7" t="s">
        <v>4</v>
      </c>
      <c r="K4594" s="7" t="s">
        <v>3357</v>
      </c>
      <c r="L4594" s="9">
        <v>44999</v>
      </c>
      <c r="M4594" s="13">
        <v>0.62311342592592589</v>
      </c>
      <c r="N4594" s="14">
        <v>513002785826045</v>
      </c>
      <c r="P4594" t="str">
        <f t="shared" si="100"/>
        <v/>
      </c>
    </row>
    <row r="4595" spans="1:16" ht="16" x14ac:dyDescent="0.2">
      <c r="A4595" s="8" t="s">
        <v>444</v>
      </c>
      <c r="C4595" s="7" t="s">
        <v>2</v>
      </c>
      <c r="D4595" s="7" t="s">
        <v>3389</v>
      </c>
      <c r="E4595" s="7" t="str">
        <f>IF(OR(D4595="", D4595="___"),"", LEFT(D4595,FIND(" &gt;",D4595)-1))</f>
        <v>Success</v>
      </c>
      <c r="F4595" s="7" t="str">
        <f>IF(OR(E4595="Success",E4595="Qualified Success"),"Current",IF(E4595="Failure",IF(RIGHT(D4595,6)="Future","Future",IF(RIGHT(D4595,10)="Irrelevant","Irrelevant","Current")),""))</f>
        <v>Current</v>
      </c>
      <c r="G4595" s="7" t="str">
        <f>IF(OR(ISBLANK(D4595),D4595="Unclassifiable &gt;"),"",IF(ISNUMBER(SEARCH("Utterance",D4595)),"Utterance",IF(ISNUMBER(SEARCH("Response",D4595)),"Response",IF(ISNUMBER(SEARCH("Interaction",D4595)),"Interaction",IF(ISNUMBER(SEARCH("System",D4595)),"System","")))))</f>
        <v/>
      </c>
      <c r="H4595" s="7" t="str">
        <f>IF(G4595="Utterance", IF(ISNUMBER(SEARCH("Unrecognized",D4595)), "Unrecognized", IF(ISNUMBER(SEARCH("Mismatched",D4595)), "Mismatched", IF(ISNUMBER(SEARCH("False Positive",D4595)), "False Positive", "Irrelevant"))), "")</f>
        <v/>
      </c>
      <c r="J4595" s="7" t="s">
        <v>3743</v>
      </c>
      <c r="K4595" s="7" t="s">
        <v>3357</v>
      </c>
      <c r="L4595" s="9">
        <v>44999</v>
      </c>
      <c r="M4595" s="13">
        <v>0.62379629629629629</v>
      </c>
      <c r="N4595" s="14">
        <v>513002785826045</v>
      </c>
      <c r="O4595" s="7">
        <f>IF(LEN(TRIM($A4595))=0,0,LEN($A4595)-LEN(SUBSTITUTE($A4595," ",""))+1)</f>
        <v>6</v>
      </c>
      <c r="P4595">
        <f t="shared" si="100"/>
        <v>3411</v>
      </c>
    </row>
    <row r="4596" spans="1:16" ht="208" x14ac:dyDescent="0.2">
      <c r="A4596" s="8" t="s">
        <v>3611</v>
      </c>
      <c r="C4596" s="7" t="s">
        <v>4</v>
      </c>
      <c r="K4596" s="7" t="s">
        <v>3357</v>
      </c>
      <c r="L4596" s="9">
        <v>44999</v>
      </c>
      <c r="M4596" s="13">
        <v>0.62380787037037033</v>
      </c>
      <c r="N4596" s="14">
        <v>513002785826045</v>
      </c>
      <c r="P4596" t="str">
        <f t="shared" si="100"/>
        <v/>
      </c>
    </row>
    <row r="4597" spans="1:16" ht="16" x14ac:dyDescent="0.2">
      <c r="A4597" s="8" t="s">
        <v>322</v>
      </c>
      <c r="B4597" s="7" t="s">
        <v>3487</v>
      </c>
      <c r="C4597" s="7" t="s">
        <v>2</v>
      </c>
      <c r="D4597" s="7" t="s">
        <v>3389</v>
      </c>
      <c r="E4597" s="7" t="str">
        <f>IF(OR(D4597="", D4597="___"),"", LEFT(D4597,FIND(" &gt;",D4597)-1))</f>
        <v>Success</v>
      </c>
      <c r="F4597" s="7" t="str">
        <f>IF(OR(E4597="Success",E4597="Qualified Success"),"Current",IF(E4597="Failure",IF(RIGHT(D4597,6)="Future","Future",IF(RIGHT(D4597,10)="Irrelevant","Irrelevant","Current")),""))</f>
        <v>Current</v>
      </c>
      <c r="G4597" s="7" t="str">
        <f>IF(OR(ISBLANK(D4597),D4597="Unclassifiable &gt;"),"",IF(ISNUMBER(SEARCH("Utterance",D4597)),"Utterance",IF(ISNUMBER(SEARCH("Response",D4597)),"Response",IF(ISNUMBER(SEARCH("Interaction",D4597)),"Interaction",IF(ISNUMBER(SEARCH("System",D4597)),"System","")))))</f>
        <v/>
      </c>
      <c r="H4597" s="7" t="str">
        <f>IF(G4597="Utterance", IF(ISNUMBER(SEARCH("Unrecognized",D4597)), "Unrecognized", IF(ISNUMBER(SEARCH("Mismatched",D4597)), "Mismatched", IF(ISNUMBER(SEARCH("False Positive",D4597)), "False Positive", "Irrelevant"))), "")</f>
        <v/>
      </c>
      <c r="J4597" s="7" t="s">
        <v>3758</v>
      </c>
      <c r="K4597" s="7" t="s">
        <v>3357</v>
      </c>
      <c r="L4597" s="9">
        <v>44999</v>
      </c>
      <c r="M4597" s="13">
        <v>0.63018518518518518</v>
      </c>
      <c r="N4597" s="14">
        <v>204440003487088</v>
      </c>
      <c r="O4597" s="7">
        <f>IF(LEN(TRIM($A4597))=0,0,LEN($A4597)-LEN(SUBSTITUTE($A4597," ",""))+1)</f>
        <v>4</v>
      </c>
      <c r="P4597">
        <f t="shared" si="100"/>
        <v>3411</v>
      </c>
    </row>
    <row r="4598" spans="1:16" ht="32" x14ac:dyDescent="0.2">
      <c r="A4598" s="8" t="s">
        <v>3366</v>
      </c>
      <c r="C4598" s="7" t="s">
        <v>4</v>
      </c>
      <c r="K4598" s="7" t="s">
        <v>3357</v>
      </c>
      <c r="L4598" s="9">
        <v>44999</v>
      </c>
      <c r="M4598" s="13">
        <v>0.63021990740740741</v>
      </c>
      <c r="N4598" s="14">
        <v>204440003487088</v>
      </c>
      <c r="P4598" t="str">
        <f t="shared" si="100"/>
        <v/>
      </c>
    </row>
    <row r="4599" spans="1:16" ht="32" x14ac:dyDescent="0.2">
      <c r="A4599" s="8" t="s">
        <v>268</v>
      </c>
      <c r="C4599" s="7" t="s">
        <v>4</v>
      </c>
      <c r="K4599" s="7" t="s">
        <v>3357</v>
      </c>
      <c r="L4599" s="9">
        <v>44999</v>
      </c>
      <c r="M4599" s="13">
        <v>0.63021990740740741</v>
      </c>
      <c r="N4599" s="14">
        <v>204440003487088</v>
      </c>
      <c r="P4599" t="str">
        <f t="shared" si="100"/>
        <v/>
      </c>
    </row>
    <row r="4600" spans="1:16" ht="16" x14ac:dyDescent="0.2">
      <c r="A4600" s="8" t="s">
        <v>302</v>
      </c>
      <c r="B4600" s="7" t="s">
        <v>3487</v>
      </c>
      <c r="C4600" s="7" t="s">
        <v>2</v>
      </c>
      <c r="D4600" s="7" t="s">
        <v>3389</v>
      </c>
      <c r="E4600" s="7" t="str">
        <f>IF(OR(D4600="", D4600="___"),"", LEFT(D4600,FIND(" &gt;",D4600)-1))</f>
        <v>Success</v>
      </c>
      <c r="F4600" s="7" t="str">
        <f>IF(OR(E4600="Success",E4600="Qualified Success"),"Current",IF(E4600="Failure",IF(RIGHT(D4600,6)="Future","Future",IF(RIGHT(D4600,10)="Irrelevant","Irrelevant","Current")),""))</f>
        <v>Current</v>
      </c>
      <c r="G4600" s="7" t="str">
        <f>IF(OR(ISBLANK(D4600),D4600="Unclassifiable &gt;"),"",IF(ISNUMBER(SEARCH("Utterance",D4600)),"Utterance",IF(ISNUMBER(SEARCH("Response",D4600)),"Response",IF(ISNUMBER(SEARCH("Interaction",D4600)),"Interaction",IF(ISNUMBER(SEARCH("System",D4600)),"System","")))))</f>
        <v/>
      </c>
      <c r="H4600" s="7" t="str">
        <f>IF(G4600="Utterance", IF(ISNUMBER(SEARCH("Unrecognized",D4600)), "Unrecognized", IF(ISNUMBER(SEARCH("Mismatched",D4600)), "Mismatched", IF(ISNUMBER(SEARCH("False Positive",D4600)), "False Positive", "Irrelevant"))), "")</f>
        <v/>
      </c>
      <c r="J4600" s="7" t="s">
        <v>3428</v>
      </c>
      <c r="K4600" s="7" t="s">
        <v>3357</v>
      </c>
      <c r="L4600" s="9">
        <v>44999</v>
      </c>
      <c r="M4600" s="13">
        <v>0.63089120370370366</v>
      </c>
      <c r="N4600" s="14">
        <v>204440003541231</v>
      </c>
      <c r="O4600" s="7">
        <f>IF(LEN(TRIM($A4600))=0,0,LEN($A4600)-LEN(SUBSTITUTE($A4600," ",""))+1)</f>
        <v>3</v>
      </c>
      <c r="P4600">
        <f t="shared" si="100"/>
        <v>3411</v>
      </c>
    </row>
    <row r="4601" spans="1:16" ht="64" x14ac:dyDescent="0.2">
      <c r="A4601" s="8" t="s">
        <v>220</v>
      </c>
      <c r="C4601" s="7" t="s">
        <v>4</v>
      </c>
      <c r="K4601" s="7" t="s">
        <v>3357</v>
      </c>
      <c r="L4601" s="9">
        <v>44999</v>
      </c>
      <c r="M4601" s="13">
        <v>0.63089120370370366</v>
      </c>
      <c r="N4601" s="14">
        <v>204440003541231</v>
      </c>
      <c r="P4601" t="str">
        <f t="shared" si="100"/>
        <v/>
      </c>
    </row>
    <row r="4602" spans="1:16" ht="16" x14ac:dyDescent="0.2">
      <c r="A4602" s="8" t="s">
        <v>2911</v>
      </c>
      <c r="C4602" s="7" t="s">
        <v>2</v>
      </c>
      <c r="D4602" s="7" t="s">
        <v>3389</v>
      </c>
      <c r="E4602" s="7" t="str">
        <f>IF(OR(D4602="", D4602="___"),"", LEFT(D4602,FIND(" &gt;",D4602)-1))</f>
        <v>Success</v>
      </c>
      <c r="F4602" s="7" t="str">
        <f>IF(OR(E4602="Success",E4602="Qualified Success"),"Current",IF(E4602="Failure",IF(RIGHT(D4602,6)="Future","Future",IF(RIGHT(D4602,10)="Irrelevant","Irrelevant","Current")),""))</f>
        <v>Current</v>
      </c>
      <c r="G4602" s="7" t="str">
        <f>IF(OR(ISBLANK(D4602),D4602="Unclassifiable &gt;"),"",IF(ISNUMBER(SEARCH("Utterance",D4602)),"Utterance",IF(ISNUMBER(SEARCH("Response",D4602)),"Response",IF(ISNUMBER(SEARCH("Interaction",D4602)),"Interaction",IF(ISNUMBER(SEARCH("System",D4602)),"System","")))))</f>
        <v/>
      </c>
      <c r="H4602" s="7" t="str">
        <f>IF(G4602="Utterance", IF(ISNUMBER(SEARCH("Unrecognized",D4602)), "Unrecognized", IF(ISNUMBER(SEARCH("Mismatched",D4602)), "Mismatched", IF(ISNUMBER(SEARCH("False Positive",D4602)), "False Positive", "Irrelevant"))), "")</f>
        <v/>
      </c>
      <c r="J4602" s="7" t="s">
        <v>3741</v>
      </c>
      <c r="K4602" s="7" t="s">
        <v>3357</v>
      </c>
      <c r="L4602" s="9">
        <v>44999</v>
      </c>
      <c r="M4602" s="13">
        <v>0.63245370370370368</v>
      </c>
      <c r="N4602" s="14">
        <v>202000460821252</v>
      </c>
      <c r="O4602" s="7">
        <f>IF(LEN(TRIM($A4602))=0,0,LEN($A4602)-LEN(SUBSTITUTE($A4602," ",""))+1)</f>
        <v>2</v>
      </c>
      <c r="P4602">
        <f t="shared" si="100"/>
        <v>3411</v>
      </c>
    </row>
    <row r="4603" spans="1:16" ht="64" x14ac:dyDescent="0.2">
      <c r="A4603" s="8" t="s">
        <v>220</v>
      </c>
      <c r="C4603" s="7" t="s">
        <v>4</v>
      </c>
      <c r="K4603" s="7" t="s">
        <v>3357</v>
      </c>
      <c r="L4603" s="9">
        <v>44999</v>
      </c>
      <c r="M4603" s="13">
        <v>0.63245370370370368</v>
      </c>
      <c r="N4603" s="14">
        <v>202000460821252</v>
      </c>
      <c r="P4603" t="str">
        <f t="shared" si="100"/>
        <v/>
      </c>
    </row>
    <row r="4604" spans="1:16" ht="16" x14ac:dyDescent="0.2">
      <c r="A4604" s="8" t="s">
        <v>302</v>
      </c>
      <c r="B4604" s="7" t="s">
        <v>3487</v>
      </c>
      <c r="C4604" s="7" t="s">
        <v>2</v>
      </c>
      <c r="D4604" s="7" t="s">
        <v>3389</v>
      </c>
      <c r="E4604" s="7" t="str">
        <f>IF(OR(D4604="", D4604="___"),"", LEFT(D4604,FIND(" &gt;",D4604)-1))</f>
        <v>Success</v>
      </c>
      <c r="F4604" s="7" t="str">
        <f>IF(OR(E4604="Success",E4604="Qualified Success"),"Current",IF(E4604="Failure",IF(RIGHT(D4604,6)="Future","Future",IF(RIGHT(D4604,10)="Irrelevant","Irrelevant","Current")),""))</f>
        <v>Current</v>
      </c>
      <c r="G4604" s="7" t="str">
        <f>IF(OR(ISBLANK(D4604),D4604="Unclassifiable &gt;"),"",IF(ISNUMBER(SEARCH("Utterance",D4604)),"Utterance",IF(ISNUMBER(SEARCH("Response",D4604)),"Response",IF(ISNUMBER(SEARCH("Interaction",D4604)),"Interaction",IF(ISNUMBER(SEARCH("System",D4604)),"System","")))))</f>
        <v/>
      </c>
      <c r="H4604" s="7" t="str">
        <f>IF(G4604="Utterance", IF(ISNUMBER(SEARCH("Unrecognized",D4604)), "Unrecognized", IF(ISNUMBER(SEARCH("Mismatched",D4604)), "Mismatched", IF(ISNUMBER(SEARCH("False Positive",D4604)), "False Positive", "Irrelevant"))), "")</f>
        <v/>
      </c>
      <c r="J4604" s="7" t="s">
        <v>3428</v>
      </c>
      <c r="K4604" s="7" t="s">
        <v>3357</v>
      </c>
      <c r="L4604" s="9">
        <v>44999</v>
      </c>
      <c r="M4604" s="13">
        <v>0.63292824074074072</v>
      </c>
      <c r="N4604" s="14">
        <v>202000578457625</v>
      </c>
      <c r="O4604" s="7">
        <f>IF(LEN(TRIM($A4604))=0,0,LEN($A4604)-LEN(SUBSTITUTE($A4604," ",""))+1)</f>
        <v>3</v>
      </c>
      <c r="P4604">
        <f t="shared" si="100"/>
        <v>3411</v>
      </c>
    </row>
    <row r="4605" spans="1:16" ht="64" x14ac:dyDescent="0.2">
      <c r="A4605" s="8" t="s">
        <v>220</v>
      </c>
      <c r="C4605" s="7" t="s">
        <v>4</v>
      </c>
      <c r="K4605" s="7" t="s">
        <v>3357</v>
      </c>
      <c r="L4605" s="9">
        <v>44999</v>
      </c>
      <c r="M4605" s="13">
        <v>0.63292824074074072</v>
      </c>
      <c r="N4605" s="14">
        <v>202000578457625</v>
      </c>
      <c r="P4605" t="str">
        <f t="shared" si="100"/>
        <v/>
      </c>
    </row>
    <row r="4606" spans="1:16" ht="16" x14ac:dyDescent="0.2">
      <c r="A4606" s="8" t="s">
        <v>208</v>
      </c>
      <c r="C4606" s="7" t="s">
        <v>2</v>
      </c>
      <c r="D4606" s="7" t="s">
        <v>3389</v>
      </c>
      <c r="E4606" s="7" t="str">
        <f>IF(OR(D4606="", D4606="___"),"", LEFT(D4606,FIND(" &gt;",D4606)-1))</f>
        <v>Success</v>
      </c>
      <c r="F4606" s="7" t="str">
        <f>IF(OR(E4606="Success",E4606="Qualified Success"),"Current",IF(E4606="Failure",IF(RIGHT(D4606,6)="Future","Future",IF(RIGHT(D4606,10)="Irrelevant","Irrelevant","Current")),""))</f>
        <v>Current</v>
      </c>
      <c r="G4606" s="7" t="str">
        <f>IF(OR(ISBLANK(D4606),D4606="Unclassifiable &gt;"),"",IF(ISNUMBER(SEARCH("Utterance",D4606)),"Utterance",IF(ISNUMBER(SEARCH("Response",D4606)),"Response",IF(ISNUMBER(SEARCH("Interaction",D4606)),"Interaction",IF(ISNUMBER(SEARCH("System",D4606)),"System","")))))</f>
        <v/>
      </c>
      <c r="H4606" s="7" t="str">
        <f>IF(G4606="Utterance", IF(ISNUMBER(SEARCH("Unrecognized",D4606)), "Unrecognized", IF(ISNUMBER(SEARCH("Mismatched",D4606)), "Mismatched", IF(ISNUMBER(SEARCH("False Positive",D4606)), "False Positive", "Irrelevant"))), "")</f>
        <v/>
      </c>
      <c r="J4606" s="7" t="s">
        <v>3756</v>
      </c>
      <c r="K4606" s="7" t="s">
        <v>3357</v>
      </c>
      <c r="L4606" s="9">
        <v>44999</v>
      </c>
      <c r="M4606" s="13">
        <v>0.63545138888888886</v>
      </c>
      <c r="N4606" s="14">
        <v>202000578457625</v>
      </c>
      <c r="O4606" s="7">
        <f>IF(LEN(TRIM($A4606))=0,0,LEN($A4606)-LEN(SUBSTITUTE($A4606," ",""))+1)</f>
        <v>2</v>
      </c>
      <c r="P4606">
        <f t="shared" si="100"/>
        <v>3411</v>
      </c>
    </row>
    <row r="4607" spans="1:16" ht="112" x14ac:dyDescent="0.2">
      <c r="A4607" s="8" t="s">
        <v>373</v>
      </c>
      <c r="C4607" s="7" t="s">
        <v>4</v>
      </c>
      <c r="K4607" s="7" t="s">
        <v>3357</v>
      </c>
      <c r="L4607" s="9">
        <v>44999</v>
      </c>
      <c r="M4607" s="13">
        <v>0.63545138888888886</v>
      </c>
      <c r="N4607" s="14">
        <v>202000578457625</v>
      </c>
      <c r="P4607" t="str">
        <f t="shared" si="100"/>
        <v/>
      </c>
    </row>
    <row r="4608" spans="1:16" ht="16" x14ac:dyDescent="0.2">
      <c r="A4608" s="8" t="s">
        <v>158</v>
      </c>
      <c r="C4608" s="7" t="s">
        <v>2</v>
      </c>
      <c r="D4608" s="7" t="s">
        <v>3389</v>
      </c>
      <c r="E4608" s="7" t="str">
        <f>IF(OR(D4608="", D4608="___"),"", LEFT(D4608,FIND(" &gt;",D4608)-1))</f>
        <v>Success</v>
      </c>
      <c r="F4608" s="7" t="str">
        <f>IF(OR(E4608="Success",E4608="Qualified Success"),"Current",IF(E4608="Failure",IF(RIGHT(D4608,6)="Future","Future",IF(RIGHT(D4608,10)="Irrelevant","Irrelevant","Current")),""))</f>
        <v>Current</v>
      </c>
      <c r="G4608" s="7" t="str">
        <f>IF(OR(ISBLANK(D4608),D4608="Unclassifiable &gt;"),"",IF(ISNUMBER(SEARCH("Utterance",D4608)),"Utterance",IF(ISNUMBER(SEARCH("Response",D4608)),"Response",IF(ISNUMBER(SEARCH("Interaction",D4608)),"Interaction",IF(ISNUMBER(SEARCH("System",D4608)),"System","")))))</f>
        <v/>
      </c>
      <c r="H4608" s="7" t="str">
        <f>IF(G4608="Utterance", IF(ISNUMBER(SEARCH("Unrecognized",D4608)), "Unrecognized", IF(ISNUMBER(SEARCH("Mismatched",D4608)), "Mismatched", IF(ISNUMBER(SEARCH("False Positive",D4608)), "False Positive", "Irrelevant"))), "")</f>
        <v/>
      </c>
      <c r="J4608" s="7" t="s">
        <v>3744</v>
      </c>
      <c r="K4608" s="7" t="s">
        <v>3357</v>
      </c>
      <c r="L4608" s="9">
        <v>44999</v>
      </c>
      <c r="M4608" s="13">
        <v>0.63803240740740741</v>
      </c>
      <c r="N4608" s="14">
        <v>202000578457625</v>
      </c>
      <c r="O4608" s="7">
        <f>IF(LEN(TRIM($A4608))=0,0,LEN($A4608)-LEN(SUBSTITUTE($A4608," ",""))+1)</f>
        <v>4</v>
      </c>
      <c r="P4608">
        <f t="shared" si="100"/>
        <v>3411</v>
      </c>
    </row>
    <row r="4609" spans="1:16" ht="128" x14ac:dyDescent="0.2">
      <c r="A4609" s="8" t="s">
        <v>1839</v>
      </c>
      <c r="C4609" s="7" t="s">
        <v>4</v>
      </c>
      <c r="K4609" s="7" t="s">
        <v>3357</v>
      </c>
      <c r="L4609" s="9">
        <v>44999</v>
      </c>
      <c r="M4609" s="13">
        <v>0.63803240740740741</v>
      </c>
      <c r="N4609" s="14">
        <v>202000578457625</v>
      </c>
      <c r="P4609" t="str">
        <f t="shared" si="100"/>
        <v/>
      </c>
    </row>
    <row r="4610" spans="1:16" ht="16" x14ac:dyDescent="0.2">
      <c r="A4610" s="8" t="s">
        <v>2660</v>
      </c>
      <c r="C4610" s="7" t="s">
        <v>2</v>
      </c>
      <c r="D4610" s="7" t="s">
        <v>3389</v>
      </c>
      <c r="E4610" s="7" t="str">
        <f>IF(OR(D4610="", D4610="___"),"", LEFT(D4610,FIND(" &gt;",D4610)-1))</f>
        <v>Success</v>
      </c>
      <c r="F4610" s="7" t="str">
        <f>IF(OR(E4610="Success",E4610="Qualified Success"),"Current",IF(E4610="Failure",IF(RIGHT(D4610,6)="Future","Future",IF(RIGHT(D4610,10)="Irrelevant","Irrelevant","Current")),""))</f>
        <v>Current</v>
      </c>
      <c r="G4610" s="7" t="str">
        <f>IF(OR(ISBLANK(D4610),D4610="Unclassifiable &gt;"),"",IF(ISNUMBER(SEARCH("Utterance",D4610)),"Utterance",IF(ISNUMBER(SEARCH("Response",D4610)),"Response",IF(ISNUMBER(SEARCH("Interaction",D4610)),"Interaction",IF(ISNUMBER(SEARCH("System",D4610)),"System","")))))</f>
        <v/>
      </c>
      <c r="H4610" s="7" t="str">
        <f>IF(G4610="Utterance", IF(ISNUMBER(SEARCH("Unrecognized",D4610)), "Unrecognized", IF(ISNUMBER(SEARCH("Mismatched",D4610)), "Mismatched", IF(ISNUMBER(SEARCH("False Positive",D4610)), "False Positive", "Irrelevant"))), "")</f>
        <v/>
      </c>
      <c r="J4610" s="7" t="s">
        <v>3439</v>
      </c>
      <c r="K4610" s="7" t="s">
        <v>3357</v>
      </c>
      <c r="L4610" s="9">
        <v>44999</v>
      </c>
      <c r="M4610" s="13">
        <v>0.64074074074074072</v>
      </c>
      <c r="N4610" s="14">
        <v>513003480769775</v>
      </c>
      <c r="O4610" s="7">
        <f>IF(LEN(TRIM($A4610))=0,0,LEN($A4610)-LEN(SUBSTITUTE($A4610," ",""))+1)</f>
        <v>6</v>
      </c>
      <c r="P4610">
        <f t="shared" si="100"/>
        <v>3411</v>
      </c>
    </row>
    <row r="4611" spans="1:16" ht="64" x14ac:dyDescent="0.2">
      <c r="A4611" s="8" t="s">
        <v>1768</v>
      </c>
      <c r="C4611" s="7" t="s">
        <v>4</v>
      </c>
      <c r="K4611" s="7" t="s">
        <v>3357</v>
      </c>
      <c r="L4611" s="9">
        <v>44999</v>
      </c>
      <c r="M4611" s="13">
        <v>0.64076388888888891</v>
      </c>
      <c r="N4611" s="14">
        <v>513003480769775</v>
      </c>
      <c r="P4611" t="str">
        <f t="shared" ref="P4611:P4674" si="101">IF(D4611="", "", COUNTIF($D$1:$D$12000, D4611))</f>
        <v/>
      </c>
    </row>
    <row r="4612" spans="1:16" ht="16" x14ac:dyDescent="0.2">
      <c r="A4612" s="8" t="s">
        <v>302</v>
      </c>
      <c r="B4612" s="7" t="s">
        <v>3487</v>
      </c>
      <c r="C4612" s="7" t="s">
        <v>2</v>
      </c>
      <c r="D4612" s="7" t="s">
        <v>3389</v>
      </c>
      <c r="E4612" s="7" t="str">
        <f>IF(OR(D4612="", D4612="___"),"", LEFT(D4612,FIND(" &gt;",D4612)-1))</f>
        <v>Success</v>
      </c>
      <c r="F4612" s="7" t="str">
        <f>IF(OR(E4612="Success",E4612="Qualified Success"),"Current",IF(E4612="Failure",IF(RIGHT(D4612,6)="Future","Future",IF(RIGHT(D4612,10)="Irrelevant","Irrelevant","Current")),""))</f>
        <v>Current</v>
      </c>
      <c r="G4612" s="7" t="str">
        <f>IF(OR(ISBLANK(D4612),D4612="Unclassifiable &gt;"),"",IF(ISNUMBER(SEARCH("Utterance",D4612)),"Utterance",IF(ISNUMBER(SEARCH("Response",D4612)),"Response",IF(ISNUMBER(SEARCH("Interaction",D4612)),"Interaction",IF(ISNUMBER(SEARCH("System",D4612)),"System","")))))</f>
        <v/>
      </c>
      <c r="H4612" s="7" t="str">
        <f>IF(G4612="Utterance", IF(ISNUMBER(SEARCH("Unrecognized",D4612)), "Unrecognized", IF(ISNUMBER(SEARCH("Mismatched",D4612)), "Mismatched", IF(ISNUMBER(SEARCH("False Positive",D4612)), "False Positive", "Irrelevant"))), "")</f>
        <v/>
      </c>
      <c r="J4612" s="7" t="s">
        <v>3428</v>
      </c>
      <c r="K4612" s="7" t="s">
        <v>3357</v>
      </c>
      <c r="L4612" s="9">
        <v>44999</v>
      </c>
      <c r="M4612" s="13">
        <v>0.64495370370370375</v>
      </c>
      <c r="N4612" s="14">
        <v>513001592661605</v>
      </c>
      <c r="O4612" s="7">
        <f>IF(LEN(TRIM($A4612))=0,0,LEN($A4612)-LEN(SUBSTITUTE($A4612," ",""))+1)</f>
        <v>3</v>
      </c>
      <c r="P4612">
        <f t="shared" si="101"/>
        <v>3411</v>
      </c>
    </row>
    <row r="4613" spans="1:16" ht="64" x14ac:dyDescent="0.2">
      <c r="A4613" s="8" t="s">
        <v>220</v>
      </c>
      <c r="C4613" s="7" t="s">
        <v>4</v>
      </c>
      <c r="K4613" s="7" t="s">
        <v>3357</v>
      </c>
      <c r="L4613" s="9">
        <v>44999</v>
      </c>
      <c r="M4613" s="13">
        <v>0.64495370370370375</v>
      </c>
      <c r="N4613" s="14">
        <v>513001592661605</v>
      </c>
      <c r="P4613" t="str">
        <f t="shared" si="101"/>
        <v/>
      </c>
    </row>
    <row r="4614" spans="1:16" ht="16" x14ac:dyDescent="0.2">
      <c r="A4614" s="8" t="s">
        <v>3043</v>
      </c>
      <c r="C4614" s="7" t="s">
        <v>2</v>
      </c>
      <c r="D4614" s="7" t="s">
        <v>3400</v>
      </c>
      <c r="E4614" s="7" t="str">
        <f>IF(OR(D4614="", D4614="___"),"", LEFT(D4614,FIND(" &gt;",D4614)-1))</f>
        <v>Failure</v>
      </c>
      <c r="F4614" s="7" t="str">
        <f>IF(OR(E4614="Success",E4614="Qualified Success"),"Current",IF(E4614="Failure",IF(RIGHT(D4614,6)="Future","Future",IF(RIGHT(D4614,10)="Irrelevant","Irrelevant","Current")),""))</f>
        <v>Current</v>
      </c>
      <c r="G4614" s="7" t="str">
        <f>IF(OR(ISBLANK(D4614),D4614="Unclassifiable &gt;"),"",IF(ISNUMBER(SEARCH("Utterance",D4614)),"Utterance",IF(ISNUMBER(SEARCH("Response",D4614)),"Response",IF(ISNUMBER(SEARCH("Interaction",D4614)),"Interaction",IF(ISNUMBER(SEARCH("System",D4614)),"System","")))))</f>
        <v>Interaction</v>
      </c>
      <c r="H4614" s="7" t="str">
        <f>IF(G4614="Utterance", IF(ISNUMBER(SEARCH("Unrecognized",D4614)), "Unrecognized", IF(ISNUMBER(SEARCH("Mismatched",D4614)), "Mismatched", IF(ISNUMBER(SEARCH("False Positive",D4614)), "False Positive", "Irrelevant"))), "")</f>
        <v/>
      </c>
      <c r="J4614" s="7" t="s">
        <v>3755</v>
      </c>
      <c r="K4614" s="7" t="s">
        <v>3357</v>
      </c>
      <c r="L4614" s="9">
        <v>44999</v>
      </c>
      <c r="M4614" s="13">
        <v>0.64677083333333341</v>
      </c>
      <c r="N4614" s="14">
        <v>513001592661605</v>
      </c>
      <c r="O4614" s="7">
        <f>IF(LEN(TRIM($A4614))=0,0,LEN($A4614)-LEN(SUBSTITUTE($A4614," ",""))+1)</f>
        <v>1</v>
      </c>
      <c r="P4614">
        <f t="shared" si="101"/>
        <v>412</v>
      </c>
    </row>
    <row r="4615" spans="1:16" ht="112" x14ac:dyDescent="0.2">
      <c r="A4615" s="8" t="s">
        <v>298</v>
      </c>
      <c r="C4615" s="7" t="s">
        <v>4</v>
      </c>
      <c r="K4615" s="7" t="s">
        <v>3357</v>
      </c>
      <c r="L4615" s="9">
        <v>44999</v>
      </c>
      <c r="M4615" s="13">
        <v>0.64677083333333341</v>
      </c>
      <c r="N4615" s="14">
        <v>513001592661605</v>
      </c>
      <c r="P4615" t="str">
        <f t="shared" si="101"/>
        <v/>
      </c>
    </row>
    <row r="4616" spans="1:16" ht="16" x14ac:dyDescent="0.2">
      <c r="A4616" s="8" t="s">
        <v>302</v>
      </c>
      <c r="B4616" s="7" t="s">
        <v>3487</v>
      </c>
      <c r="C4616" s="7" t="s">
        <v>2</v>
      </c>
      <c r="D4616" s="7" t="s">
        <v>3389</v>
      </c>
      <c r="E4616" s="7" t="str">
        <f>IF(OR(D4616="", D4616="___"),"", LEFT(D4616,FIND(" &gt;",D4616)-1))</f>
        <v>Success</v>
      </c>
      <c r="F4616" s="7" t="str">
        <f>IF(OR(E4616="Success",E4616="Qualified Success"),"Current",IF(E4616="Failure",IF(RIGHT(D4616,6)="Future","Future",IF(RIGHT(D4616,10)="Irrelevant","Irrelevant","Current")),""))</f>
        <v>Current</v>
      </c>
      <c r="G4616" s="7" t="str">
        <f>IF(OR(ISBLANK(D4616),D4616="Unclassifiable &gt;"),"",IF(ISNUMBER(SEARCH("Utterance",D4616)),"Utterance",IF(ISNUMBER(SEARCH("Response",D4616)),"Response",IF(ISNUMBER(SEARCH("Interaction",D4616)),"Interaction",IF(ISNUMBER(SEARCH("System",D4616)),"System","")))))</f>
        <v/>
      </c>
      <c r="H4616" s="7" t="str">
        <f>IF(G4616="Utterance", IF(ISNUMBER(SEARCH("Unrecognized",D4616)), "Unrecognized", IF(ISNUMBER(SEARCH("Mismatched",D4616)), "Mismatched", IF(ISNUMBER(SEARCH("False Positive",D4616)), "False Positive", "Irrelevant"))), "")</f>
        <v/>
      </c>
      <c r="J4616" s="7" t="s">
        <v>3428</v>
      </c>
      <c r="K4616" s="7" t="s">
        <v>3357</v>
      </c>
      <c r="L4616" s="9">
        <v>44999</v>
      </c>
      <c r="M4616" s="13">
        <v>0.64741898148148147</v>
      </c>
      <c r="N4616" s="14">
        <v>513001670182534</v>
      </c>
      <c r="O4616" s="7">
        <f>IF(LEN(TRIM($A4616))=0,0,LEN($A4616)-LEN(SUBSTITUTE($A4616," ",""))+1)</f>
        <v>3</v>
      </c>
      <c r="P4616">
        <f t="shared" si="101"/>
        <v>3411</v>
      </c>
    </row>
    <row r="4617" spans="1:16" ht="64" x14ac:dyDescent="0.2">
      <c r="A4617" s="8" t="s">
        <v>220</v>
      </c>
      <c r="C4617" s="7" t="s">
        <v>4</v>
      </c>
      <c r="K4617" s="7" t="s">
        <v>3357</v>
      </c>
      <c r="L4617" s="9">
        <v>44999</v>
      </c>
      <c r="M4617" s="13">
        <v>0.64741898148148147</v>
      </c>
      <c r="N4617" s="14">
        <v>513001670182534</v>
      </c>
      <c r="P4617" t="str">
        <f t="shared" si="101"/>
        <v/>
      </c>
    </row>
    <row r="4618" spans="1:16" ht="16" x14ac:dyDescent="0.2">
      <c r="A4618" s="8" t="s">
        <v>3042</v>
      </c>
      <c r="C4618" s="7" t="s">
        <v>2</v>
      </c>
      <c r="D4618" s="7" t="s">
        <v>3389</v>
      </c>
      <c r="E4618" s="7" t="str">
        <f>IF(OR(D4618="", D4618="___"),"", LEFT(D4618,FIND(" &gt;",D4618)-1))</f>
        <v>Success</v>
      </c>
      <c r="F4618" s="7" t="str">
        <f>IF(OR(E4618="Success",E4618="Qualified Success"),"Current",IF(E4618="Failure",IF(RIGHT(D4618,6)="Future","Future",IF(RIGHT(D4618,10)="Irrelevant","Irrelevant","Current")),""))</f>
        <v>Current</v>
      </c>
      <c r="G4618" s="7" t="str">
        <f>IF(OR(ISBLANK(D4618),D4618="Unclassifiable &gt;"),"",IF(ISNUMBER(SEARCH("Utterance",D4618)),"Utterance",IF(ISNUMBER(SEARCH("Response",D4618)),"Response",IF(ISNUMBER(SEARCH("Interaction",D4618)),"Interaction",IF(ISNUMBER(SEARCH("System",D4618)),"System","")))))</f>
        <v/>
      </c>
      <c r="H4618" s="7" t="str">
        <f>IF(G4618="Utterance", IF(ISNUMBER(SEARCH("Unrecognized",D4618)), "Unrecognized", IF(ISNUMBER(SEARCH("Mismatched",D4618)), "Mismatched", IF(ISNUMBER(SEARCH("False Positive",D4618)), "False Positive", "Irrelevant"))), "")</f>
        <v/>
      </c>
      <c r="J4618" s="7" t="s">
        <v>3755</v>
      </c>
      <c r="K4618" s="7" t="s">
        <v>3357</v>
      </c>
      <c r="L4618" s="9">
        <v>44999</v>
      </c>
      <c r="M4618" s="13">
        <v>0.64777777777777779</v>
      </c>
      <c r="N4618" s="14">
        <v>513001592661605</v>
      </c>
      <c r="O4618" s="7">
        <f>IF(LEN(TRIM($A4618))=0,0,LEN($A4618)-LEN(SUBSTITUTE($A4618," ",""))+1)</f>
        <v>5</v>
      </c>
      <c r="P4618">
        <f t="shared" si="101"/>
        <v>3411</v>
      </c>
    </row>
    <row r="4619" spans="1:16" ht="208" x14ac:dyDescent="0.2">
      <c r="A4619" s="8" t="s">
        <v>277</v>
      </c>
      <c r="C4619" s="7" t="s">
        <v>4</v>
      </c>
      <c r="K4619" s="7" t="s">
        <v>3357</v>
      </c>
      <c r="L4619" s="9">
        <v>44999</v>
      </c>
      <c r="M4619" s="13">
        <v>0.64777777777777779</v>
      </c>
      <c r="N4619" s="14">
        <v>513001592661605</v>
      </c>
      <c r="P4619" t="str">
        <f t="shared" si="101"/>
        <v/>
      </c>
    </row>
    <row r="4620" spans="1:16" ht="16" x14ac:dyDescent="0.2">
      <c r="A4620" s="8" t="s">
        <v>2816</v>
      </c>
      <c r="C4620" s="7" t="s">
        <v>2</v>
      </c>
      <c r="D4620" s="7" t="s">
        <v>3411</v>
      </c>
      <c r="E4620" s="7" t="str">
        <f>IF(OR(D4620="", D4620="___"),"", LEFT(D4620,FIND(" &gt;",D4620)-1))</f>
        <v>Qualified Success</v>
      </c>
      <c r="F4620" s="7" t="str">
        <f>IF(OR(E4620="Success",E4620="Qualified Success"),"Current",IF(E4620="Failure",IF(RIGHT(D4620,6)="Future","Future",IF(RIGHT(D4620,10)="Irrelevant","Irrelevant","Current")),""))</f>
        <v>Current</v>
      </c>
      <c r="G4620" s="7" t="str">
        <f>IF(OR(ISBLANK(D4620),D4620="Unclassifiable &gt;"),"",IF(ISNUMBER(SEARCH("Utterance",D4620)),"Utterance",IF(ISNUMBER(SEARCH("Response",D4620)),"Response",IF(ISNUMBER(SEARCH("Interaction",D4620)),"Interaction",IF(ISNUMBER(SEARCH("System",D4620)),"System","")))))</f>
        <v>Response</v>
      </c>
      <c r="H4620" s="7" t="str">
        <f>IF(G4620="Utterance", IF(ISNUMBER(SEARCH("Unrecognized",D4620)), "Unrecognized", IF(ISNUMBER(SEARCH("Mismatched",D4620)), "Mismatched", IF(ISNUMBER(SEARCH("False Positive",D4620)), "False Positive", "Irrelevant"))), "")</f>
        <v/>
      </c>
      <c r="J4620" s="7" t="s">
        <v>3741</v>
      </c>
      <c r="K4620" s="7" t="s">
        <v>3357</v>
      </c>
      <c r="L4620" s="9">
        <v>44999</v>
      </c>
      <c r="M4620" s="13">
        <v>0.64834490740740736</v>
      </c>
      <c r="N4620" s="14">
        <v>202000218383152</v>
      </c>
      <c r="O4620" s="7">
        <f>IF(LEN(TRIM($A4620))=0,0,LEN($A4620)-LEN(SUBSTITUTE($A4620," ",""))+1)</f>
        <v>10</v>
      </c>
      <c r="P4620">
        <f t="shared" si="101"/>
        <v>201</v>
      </c>
    </row>
    <row r="4621" spans="1:16" ht="160" x14ac:dyDescent="0.2">
      <c r="A4621" s="8" t="s">
        <v>238</v>
      </c>
      <c r="C4621" s="7" t="s">
        <v>4</v>
      </c>
      <c r="K4621" s="7" t="s">
        <v>3357</v>
      </c>
      <c r="L4621" s="9">
        <v>44999</v>
      </c>
      <c r="M4621" s="13">
        <v>0.64834490740740736</v>
      </c>
      <c r="N4621" s="14">
        <v>202000218383152</v>
      </c>
      <c r="P4621" t="str">
        <f t="shared" si="101"/>
        <v/>
      </c>
    </row>
    <row r="4622" spans="1:16" ht="16" x14ac:dyDescent="0.2">
      <c r="A4622" s="8" t="s">
        <v>370</v>
      </c>
      <c r="C4622" s="7" t="s">
        <v>2</v>
      </c>
      <c r="D4622" s="7" t="s">
        <v>3389</v>
      </c>
      <c r="E4622" s="7" t="str">
        <f>IF(OR(D4622="", D4622="___"),"", LEFT(D4622,FIND(" &gt;",D4622)-1))</f>
        <v>Success</v>
      </c>
      <c r="F4622" s="7" t="str">
        <f>IF(OR(E4622="Success",E4622="Qualified Success"),"Current",IF(E4622="Failure",IF(RIGHT(D4622,6)="Future","Future",IF(RIGHT(D4622,10)="Irrelevant","Irrelevant","Current")),""))</f>
        <v>Current</v>
      </c>
      <c r="G4622" s="7" t="str">
        <f>IF(OR(ISBLANK(D4622),D4622="Unclassifiable &gt;"),"",IF(ISNUMBER(SEARCH("Utterance",D4622)),"Utterance",IF(ISNUMBER(SEARCH("Response",D4622)),"Response",IF(ISNUMBER(SEARCH("Interaction",D4622)),"Interaction",IF(ISNUMBER(SEARCH("System",D4622)),"System","")))))</f>
        <v/>
      </c>
      <c r="H4622" s="7" t="str">
        <f>IF(G4622="Utterance", IF(ISNUMBER(SEARCH("Unrecognized",D4622)), "Unrecognized", IF(ISNUMBER(SEARCH("Mismatched",D4622)), "Mismatched", IF(ISNUMBER(SEARCH("False Positive",D4622)), "False Positive", "Irrelevant"))), "")</f>
        <v/>
      </c>
      <c r="J4622" s="7" t="s">
        <v>3750</v>
      </c>
      <c r="K4622" s="7" t="s">
        <v>3357</v>
      </c>
      <c r="L4622" s="9">
        <v>44999</v>
      </c>
      <c r="M4622" s="13">
        <v>0.64837962962962969</v>
      </c>
      <c r="N4622" s="14">
        <v>204440003539472</v>
      </c>
      <c r="O4622" s="7">
        <f>IF(LEN(TRIM($A4622))=0,0,LEN($A4622)-LEN(SUBSTITUTE($A4622," ",""))+1)</f>
        <v>2</v>
      </c>
      <c r="P4622">
        <f t="shared" si="101"/>
        <v>3411</v>
      </c>
    </row>
    <row r="4623" spans="1:16" ht="240" x14ac:dyDescent="0.2">
      <c r="A4623" s="8" t="s">
        <v>2678</v>
      </c>
      <c r="C4623" s="7" t="s">
        <v>4</v>
      </c>
      <c r="K4623" s="7" t="s">
        <v>3357</v>
      </c>
      <c r="L4623" s="9">
        <v>44999</v>
      </c>
      <c r="M4623" s="13">
        <v>0.64839120370370373</v>
      </c>
      <c r="N4623" s="14">
        <v>204440003539472</v>
      </c>
      <c r="P4623" t="str">
        <f t="shared" si="101"/>
        <v/>
      </c>
    </row>
    <row r="4624" spans="1:16" ht="16" x14ac:dyDescent="0.2">
      <c r="A4624" s="8" t="s">
        <v>3044</v>
      </c>
      <c r="C4624" s="7" t="s">
        <v>2</v>
      </c>
      <c r="D4624" s="7" t="s">
        <v>3400</v>
      </c>
      <c r="E4624" s="7" t="str">
        <f>IF(OR(D4624="", D4624="___"),"", LEFT(D4624,FIND(" &gt;",D4624)-1))</f>
        <v>Failure</v>
      </c>
      <c r="F4624" s="7" t="str">
        <f>IF(OR(E4624="Success",E4624="Qualified Success"),"Current",IF(E4624="Failure",IF(RIGHT(D4624,6)="Future","Future",IF(RIGHT(D4624,10)="Irrelevant","Irrelevant","Current")),""))</f>
        <v>Current</v>
      </c>
      <c r="G4624" s="7" t="str">
        <f>IF(OR(ISBLANK(D4624),D4624="Unclassifiable &gt;"),"",IF(ISNUMBER(SEARCH("Utterance",D4624)),"Utterance",IF(ISNUMBER(SEARCH("Response",D4624)),"Response",IF(ISNUMBER(SEARCH("Interaction",D4624)),"Interaction",IF(ISNUMBER(SEARCH("System",D4624)),"System","")))))</f>
        <v>Interaction</v>
      </c>
      <c r="H4624" s="7" t="str">
        <f>IF(G4624="Utterance", IF(ISNUMBER(SEARCH("Unrecognized",D4624)), "Unrecognized", IF(ISNUMBER(SEARCH("Mismatched",D4624)), "Mismatched", IF(ISNUMBER(SEARCH("False Positive",D4624)), "False Positive", "Irrelevant"))), "")</f>
        <v/>
      </c>
      <c r="J4624" s="7" t="s">
        <v>3755</v>
      </c>
      <c r="K4624" s="7" t="s">
        <v>3357</v>
      </c>
      <c r="L4624" s="9">
        <v>44999</v>
      </c>
      <c r="M4624" s="13">
        <v>0.64851851851851849</v>
      </c>
      <c r="N4624" s="14">
        <v>513001592661605</v>
      </c>
      <c r="O4624" s="7">
        <f>IF(LEN(TRIM($A4624))=0,0,LEN($A4624)-LEN(SUBSTITUTE($A4624," ",""))+1)</f>
        <v>3</v>
      </c>
      <c r="P4624">
        <f t="shared" si="101"/>
        <v>412</v>
      </c>
    </row>
    <row r="4625" spans="1:16" ht="208" x14ac:dyDescent="0.2">
      <c r="A4625" s="8" t="s">
        <v>277</v>
      </c>
      <c r="C4625" s="7" t="s">
        <v>4</v>
      </c>
      <c r="K4625" s="7" t="s">
        <v>3357</v>
      </c>
      <c r="L4625" s="9">
        <v>44999</v>
      </c>
      <c r="M4625" s="13">
        <v>0.64851851851851849</v>
      </c>
      <c r="N4625" s="14">
        <v>513001592661605</v>
      </c>
      <c r="P4625" t="str">
        <f t="shared" si="101"/>
        <v/>
      </c>
    </row>
    <row r="4626" spans="1:16" ht="16" x14ac:dyDescent="0.2">
      <c r="A4626" s="8" t="s">
        <v>2817</v>
      </c>
      <c r="C4626" s="7" t="s">
        <v>2</v>
      </c>
      <c r="D4626" s="7" t="s">
        <v>3389</v>
      </c>
      <c r="E4626" s="7" t="str">
        <f>IF(OR(D4626="", D4626="___"),"", LEFT(D4626,FIND(" &gt;",D4626)-1))</f>
        <v>Success</v>
      </c>
      <c r="F4626" s="7" t="str">
        <f>IF(OR(E4626="Success",E4626="Qualified Success"),"Current",IF(E4626="Failure",IF(RIGHT(D4626,6)="Future","Future",IF(RIGHT(D4626,10)="Irrelevant","Irrelevant","Current")),""))</f>
        <v>Current</v>
      </c>
      <c r="G4626" s="7" t="str">
        <f>IF(OR(ISBLANK(D4626),D4626="Unclassifiable &gt;"),"",IF(ISNUMBER(SEARCH("Utterance",D4626)),"Utterance",IF(ISNUMBER(SEARCH("Response",D4626)),"Response",IF(ISNUMBER(SEARCH("Interaction",D4626)),"Interaction",IF(ISNUMBER(SEARCH("System",D4626)),"System","")))))</f>
        <v/>
      </c>
      <c r="H4626" s="7" t="str">
        <f>IF(G4626="Utterance", IF(ISNUMBER(SEARCH("Unrecognized",D4626)), "Unrecognized", IF(ISNUMBER(SEARCH("Mismatched",D4626)), "Mismatched", IF(ISNUMBER(SEARCH("False Positive",D4626)), "False Positive", "Irrelevant"))), "")</f>
        <v/>
      </c>
      <c r="J4626" s="7" t="s">
        <v>3741</v>
      </c>
      <c r="K4626" s="7" t="s">
        <v>3357</v>
      </c>
      <c r="L4626" s="9">
        <v>44999</v>
      </c>
      <c r="M4626" s="13">
        <v>0.65642361111111114</v>
      </c>
      <c r="N4626" s="14">
        <v>202000218383152</v>
      </c>
      <c r="O4626" s="7">
        <f>IF(LEN(TRIM($A4626))=0,0,LEN($A4626)-LEN(SUBSTITUTE($A4626," ",""))+1)</f>
        <v>12</v>
      </c>
      <c r="P4626">
        <f t="shared" si="101"/>
        <v>3411</v>
      </c>
    </row>
    <row r="4627" spans="1:16" ht="160" x14ac:dyDescent="0.2">
      <c r="A4627" s="8" t="s">
        <v>238</v>
      </c>
      <c r="C4627" s="7" t="s">
        <v>4</v>
      </c>
      <c r="K4627" s="7" t="s">
        <v>3357</v>
      </c>
      <c r="L4627" s="9">
        <v>44999</v>
      </c>
      <c r="M4627" s="13">
        <v>0.65642361111111114</v>
      </c>
      <c r="N4627" s="14">
        <v>202000218383152</v>
      </c>
      <c r="P4627" t="str">
        <f t="shared" si="101"/>
        <v/>
      </c>
    </row>
    <row r="4628" spans="1:16" ht="16" x14ac:dyDescent="0.2">
      <c r="A4628" s="8" t="s">
        <v>3199</v>
      </c>
      <c r="C4628" s="7" t="s">
        <v>2</v>
      </c>
      <c r="D4628" s="7" t="s">
        <v>3389</v>
      </c>
      <c r="E4628" s="7" t="str">
        <f>IF(OR(D4628="", D4628="___"),"", LEFT(D4628,FIND(" &gt;",D4628)-1))</f>
        <v>Success</v>
      </c>
      <c r="F4628" s="7" t="str">
        <f>IF(OR(E4628="Success",E4628="Qualified Success"),"Current",IF(E4628="Failure",IF(RIGHT(D4628,6)="Future","Future",IF(RIGHT(D4628,10)="Irrelevant","Irrelevant","Current")),""))</f>
        <v>Current</v>
      </c>
      <c r="G4628" s="7" t="str">
        <f>IF(OR(ISBLANK(D4628),D4628="Unclassifiable &gt;"),"",IF(ISNUMBER(SEARCH("Utterance",D4628)),"Utterance",IF(ISNUMBER(SEARCH("Response",D4628)),"Response",IF(ISNUMBER(SEARCH("Interaction",D4628)),"Interaction",IF(ISNUMBER(SEARCH("System",D4628)),"System","")))))</f>
        <v/>
      </c>
      <c r="H4628" s="7" t="str">
        <f>IF(G4628="Utterance", IF(ISNUMBER(SEARCH("Unrecognized",D4628)), "Unrecognized", IF(ISNUMBER(SEARCH("Mismatched",D4628)), "Mismatched", IF(ISNUMBER(SEARCH("False Positive",D4628)), "False Positive", "Irrelevant"))), "")</f>
        <v/>
      </c>
      <c r="J4628" s="7" t="s">
        <v>3439</v>
      </c>
      <c r="K4628" s="7" t="s">
        <v>3357</v>
      </c>
      <c r="L4628" s="9">
        <v>44999</v>
      </c>
      <c r="M4628" s="13">
        <v>0.65714120370370377</v>
      </c>
      <c r="N4628" s="14">
        <v>513002860688127</v>
      </c>
      <c r="O4628" s="7">
        <f>IF(LEN(TRIM($A4628))=0,0,LEN($A4628)-LEN(SUBSTITUTE($A4628," ",""))+1)</f>
        <v>6</v>
      </c>
      <c r="P4628">
        <f t="shared" si="101"/>
        <v>3411</v>
      </c>
    </row>
    <row r="4629" spans="1:16" ht="128" x14ac:dyDescent="0.2">
      <c r="A4629" s="8" t="s">
        <v>990</v>
      </c>
      <c r="C4629" s="7" t="s">
        <v>4</v>
      </c>
      <c r="K4629" s="7" t="s">
        <v>3357</v>
      </c>
      <c r="L4629" s="9">
        <v>44999</v>
      </c>
      <c r="M4629" s="13">
        <v>0.65714120370370377</v>
      </c>
      <c r="N4629" s="14">
        <v>513002860688127</v>
      </c>
      <c r="P4629" t="str">
        <f t="shared" si="101"/>
        <v/>
      </c>
    </row>
    <row r="4630" spans="1:16" ht="16" x14ac:dyDescent="0.2">
      <c r="A4630" s="8" t="s">
        <v>269</v>
      </c>
      <c r="B4630" s="7" t="s">
        <v>3487</v>
      </c>
      <c r="C4630" s="7" t="s">
        <v>2</v>
      </c>
      <c r="D4630" s="7" t="s">
        <v>3389</v>
      </c>
      <c r="E4630" s="7" t="str">
        <f>IF(OR(D4630="", D4630="___"),"", LEFT(D4630,FIND(" &gt;",D4630)-1))</f>
        <v>Success</v>
      </c>
      <c r="F4630" s="7" t="str">
        <f>IF(OR(E4630="Success",E4630="Qualified Success"),"Current",IF(E4630="Failure",IF(RIGHT(D4630,6)="Future","Future",IF(RIGHT(D4630,10)="Irrelevant","Irrelevant","Current")),""))</f>
        <v>Current</v>
      </c>
      <c r="G4630" s="7" t="str">
        <f>IF(OR(ISBLANK(D4630),D4630="Unclassifiable &gt;"),"",IF(ISNUMBER(SEARCH("Utterance",D4630)),"Utterance",IF(ISNUMBER(SEARCH("Response",D4630)),"Response",IF(ISNUMBER(SEARCH("Interaction",D4630)),"Interaction",IF(ISNUMBER(SEARCH("System",D4630)),"System","")))))</f>
        <v/>
      </c>
      <c r="H4630" s="7" t="str">
        <f>IF(G4630="Utterance", IF(ISNUMBER(SEARCH("Unrecognized",D4630)), "Unrecognized", IF(ISNUMBER(SEARCH("Mismatched",D4630)), "Mismatched", IF(ISNUMBER(SEARCH("False Positive",D4630)), "False Positive", "Irrelevant"))), "")</f>
        <v/>
      </c>
      <c r="J4630" s="7" t="s">
        <v>3428</v>
      </c>
      <c r="K4630" s="7" t="s">
        <v>3357</v>
      </c>
      <c r="L4630" s="9">
        <v>44999</v>
      </c>
      <c r="M4630" s="13">
        <v>0.66087962962962965</v>
      </c>
      <c r="N4630" s="14">
        <v>204440003492674</v>
      </c>
      <c r="O4630" s="7">
        <f>IF(LEN(TRIM($A4630))=0,0,LEN($A4630)-LEN(SUBSTITUTE($A4630," ",""))+1)</f>
        <v>3</v>
      </c>
      <c r="P4630">
        <f t="shared" si="101"/>
        <v>3411</v>
      </c>
    </row>
    <row r="4631" spans="1:16" ht="64" x14ac:dyDescent="0.2">
      <c r="A4631" s="8" t="s">
        <v>270</v>
      </c>
      <c r="C4631" s="7" t="s">
        <v>4</v>
      </c>
      <c r="K4631" s="7" t="s">
        <v>3357</v>
      </c>
      <c r="L4631" s="9">
        <v>44999</v>
      </c>
      <c r="M4631" s="13">
        <v>0.66087962962962965</v>
      </c>
      <c r="N4631" s="14">
        <v>204440003492674</v>
      </c>
      <c r="P4631" t="str">
        <f t="shared" si="101"/>
        <v/>
      </c>
    </row>
    <row r="4632" spans="1:16" ht="16" x14ac:dyDescent="0.2">
      <c r="A4632" s="8" t="s">
        <v>302</v>
      </c>
      <c r="B4632" s="7" t="s">
        <v>3487</v>
      </c>
      <c r="C4632" s="7" t="s">
        <v>2</v>
      </c>
      <c r="D4632" s="7" t="s">
        <v>3389</v>
      </c>
      <c r="E4632" s="7" t="str">
        <f>IF(OR(D4632="", D4632="___"),"", LEFT(D4632,FIND(" &gt;",D4632)-1))</f>
        <v>Success</v>
      </c>
      <c r="F4632" s="7" t="str">
        <f>IF(OR(E4632="Success",E4632="Qualified Success"),"Current",IF(E4632="Failure",IF(RIGHT(D4632,6)="Future","Future",IF(RIGHT(D4632,10)="Irrelevant","Irrelevant","Current")),""))</f>
        <v>Current</v>
      </c>
      <c r="G4632" s="7" t="str">
        <f>IF(OR(ISBLANK(D4632),D4632="Unclassifiable &gt;"),"",IF(ISNUMBER(SEARCH("Utterance",D4632)),"Utterance",IF(ISNUMBER(SEARCH("Response",D4632)),"Response",IF(ISNUMBER(SEARCH("Interaction",D4632)),"Interaction",IF(ISNUMBER(SEARCH("System",D4632)),"System","")))))</f>
        <v/>
      </c>
      <c r="H4632" s="7" t="str">
        <f>IF(G4632="Utterance", IF(ISNUMBER(SEARCH("Unrecognized",D4632)), "Unrecognized", IF(ISNUMBER(SEARCH("Mismatched",D4632)), "Mismatched", IF(ISNUMBER(SEARCH("False Positive",D4632)), "False Positive", "Irrelevant"))), "")</f>
        <v/>
      </c>
      <c r="J4632" s="7" t="s">
        <v>3428</v>
      </c>
      <c r="K4632" s="7" t="s">
        <v>3357</v>
      </c>
      <c r="L4632" s="9">
        <v>44999</v>
      </c>
      <c r="M4632" s="13">
        <v>0.66173611111111108</v>
      </c>
      <c r="N4632" s="14">
        <v>204440003541231</v>
      </c>
      <c r="O4632" s="7">
        <f>IF(LEN(TRIM($A4632))=0,0,LEN($A4632)-LEN(SUBSTITUTE($A4632," ",""))+1)</f>
        <v>3</v>
      </c>
      <c r="P4632">
        <f t="shared" si="101"/>
        <v>3411</v>
      </c>
    </row>
    <row r="4633" spans="1:16" ht="64" x14ac:dyDescent="0.2">
      <c r="A4633" s="8" t="s">
        <v>220</v>
      </c>
      <c r="C4633" s="7" t="s">
        <v>4</v>
      </c>
      <c r="K4633" s="7" t="s">
        <v>3357</v>
      </c>
      <c r="L4633" s="9">
        <v>44999</v>
      </c>
      <c r="M4633" s="13">
        <v>0.66173611111111108</v>
      </c>
      <c r="N4633" s="14">
        <v>204440003541231</v>
      </c>
      <c r="P4633" t="str">
        <f t="shared" si="101"/>
        <v/>
      </c>
    </row>
    <row r="4634" spans="1:16" ht="16" x14ac:dyDescent="0.2">
      <c r="A4634" s="8" t="s">
        <v>154</v>
      </c>
      <c r="C4634" s="7" t="s">
        <v>2</v>
      </c>
      <c r="D4634" s="7" t="s">
        <v>3389</v>
      </c>
      <c r="E4634" s="7" t="str">
        <f>IF(OR(D4634="", D4634="___"),"", LEFT(D4634,FIND(" &gt;",D4634)-1))</f>
        <v>Success</v>
      </c>
      <c r="F4634" s="7" t="str">
        <f>IF(OR(E4634="Success",E4634="Qualified Success"),"Current",IF(E4634="Failure",IF(RIGHT(D4634,6)="Future","Future",IF(RIGHT(D4634,10)="Irrelevant","Irrelevant","Current")),""))</f>
        <v>Current</v>
      </c>
      <c r="G4634" s="7" t="str">
        <f>IF(OR(ISBLANK(D4634),D4634="Unclassifiable &gt;"),"",IF(ISNUMBER(SEARCH("Utterance",D4634)),"Utterance",IF(ISNUMBER(SEARCH("Response",D4634)),"Response",IF(ISNUMBER(SEARCH("Interaction",D4634)),"Interaction",IF(ISNUMBER(SEARCH("System",D4634)),"System","")))))</f>
        <v/>
      </c>
      <c r="H4634" s="7" t="str">
        <f>IF(G4634="Utterance", IF(ISNUMBER(SEARCH("Unrecognized",D4634)), "Unrecognized", IF(ISNUMBER(SEARCH("Mismatched",D4634)), "Mismatched", IF(ISNUMBER(SEARCH("False Positive",D4634)), "False Positive", "Irrelevant"))), "")</f>
        <v/>
      </c>
      <c r="J4634" s="7" t="s">
        <v>3750</v>
      </c>
      <c r="K4634" s="7" t="s">
        <v>3357</v>
      </c>
      <c r="L4634" s="9">
        <v>44999</v>
      </c>
      <c r="M4634" s="13">
        <v>0.66302083333333328</v>
      </c>
      <c r="N4634" s="14">
        <v>204440003508720</v>
      </c>
      <c r="O4634" s="7">
        <f>IF(LEN(TRIM($A4634))=0,0,LEN($A4634)-LEN(SUBSTITUTE($A4634," ",""))+1)</f>
        <v>3</v>
      </c>
      <c r="P4634">
        <f t="shared" si="101"/>
        <v>3411</v>
      </c>
    </row>
    <row r="4635" spans="1:16" ht="240" x14ac:dyDescent="0.2">
      <c r="A4635" s="8" t="s">
        <v>2506</v>
      </c>
      <c r="C4635" s="7" t="s">
        <v>4</v>
      </c>
      <c r="K4635" s="7" t="s">
        <v>3357</v>
      </c>
      <c r="L4635" s="9">
        <v>44999</v>
      </c>
      <c r="M4635" s="13">
        <v>0.66303240740740743</v>
      </c>
      <c r="N4635" s="14">
        <v>204440003508720</v>
      </c>
      <c r="P4635" t="str">
        <f t="shared" si="101"/>
        <v/>
      </c>
    </row>
    <row r="4636" spans="1:16" ht="16" x14ac:dyDescent="0.2">
      <c r="A4636" s="8" t="s">
        <v>2818</v>
      </c>
      <c r="C4636" s="7" t="s">
        <v>2</v>
      </c>
      <c r="D4636" s="7" t="s">
        <v>3389</v>
      </c>
      <c r="E4636" s="7" t="str">
        <f>IF(OR(D4636="", D4636="___"),"", LEFT(D4636,FIND(" &gt;",D4636)-1))</f>
        <v>Success</v>
      </c>
      <c r="F4636" s="7" t="str">
        <f>IF(OR(E4636="Success",E4636="Qualified Success"),"Current",IF(E4636="Failure",IF(RIGHT(D4636,6)="Future","Future",IF(RIGHT(D4636,10)="Irrelevant","Irrelevant","Current")),""))</f>
        <v>Current</v>
      </c>
      <c r="G4636" s="7" t="str">
        <f>IF(OR(ISBLANK(D4636),D4636="Unclassifiable &gt;"),"",IF(ISNUMBER(SEARCH("Utterance",D4636)),"Utterance",IF(ISNUMBER(SEARCH("Response",D4636)),"Response",IF(ISNUMBER(SEARCH("Interaction",D4636)),"Interaction",IF(ISNUMBER(SEARCH("System",D4636)),"System","")))))</f>
        <v/>
      </c>
      <c r="H4636" s="7" t="str">
        <f>IF(G4636="Utterance", IF(ISNUMBER(SEARCH("Unrecognized",D4636)), "Unrecognized", IF(ISNUMBER(SEARCH("Mismatched",D4636)), "Mismatched", IF(ISNUMBER(SEARCH("False Positive",D4636)), "False Positive", "Irrelevant"))), "")</f>
        <v/>
      </c>
      <c r="J4636" s="7" t="s">
        <v>3741</v>
      </c>
      <c r="K4636" s="7" t="s">
        <v>3357</v>
      </c>
      <c r="L4636" s="9">
        <v>44999</v>
      </c>
      <c r="M4636" s="13">
        <v>0.66896990740740747</v>
      </c>
      <c r="N4636" s="14">
        <v>202000218383152</v>
      </c>
      <c r="O4636" s="7">
        <f>IF(LEN(TRIM($A4636))=0,0,LEN($A4636)-LEN(SUBSTITUTE($A4636," ",""))+1)</f>
        <v>14</v>
      </c>
      <c r="P4636">
        <f t="shared" si="101"/>
        <v>3411</v>
      </c>
    </row>
    <row r="4637" spans="1:16" ht="160" x14ac:dyDescent="0.2">
      <c r="A4637" s="8" t="s">
        <v>238</v>
      </c>
      <c r="C4637" s="7" t="s">
        <v>4</v>
      </c>
      <c r="K4637" s="7" t="s">
        <v>3357</v>
      </c>
      <c r="L4637" s="9">
        <v>44999</v>
      </c>
      <c r="M4637" s="13">
        <v>0.66896990740740747</v>
      </c>
      <c r="N4637" s="14">
        <v>202000218383152</v>
      </c>
      <c r="P4637" t="str">
        <f t="shared" si="101"/>
        <v/>
      </c>
    </row>
    <row r="4638" spans="1:16" ht="16" x14ac:dyDescent="0.2">
      <c r="A4638" s="8" t="s">
        <v>158</v>
      </c>
      <c r="C4638" s="7" t="s">
        <v>2</v>
      </c>
      <c r="D4638" s="7" t="s">
        <v>3389</v>
      </c>
      <c r="E4638" s="7" t="str">
        <f>IF(OR(D4638="", D4638="___"),"", LEFT(D4638,FIND(" &gt;",D4638)-1))</f>
        <v>Success</v>
      </c>
      <c r="F4638" s="7" t="str">
        <f>IF(OR(E4638="Success",E4638="Qualified Success"),"Current",IF(E4638="Failure",IF(RIGHT(D4638,6)="Future","Future",IF(RIGHT(D4638,10)="Irrelevant","Irrelevant","Current")),""))</f>
        <v>Current</v>
      </c>
      <c r="G4638" s="7" t="str">
        <f>IF(OR(ISBLANK(D4638),D4638="Unclassifiable &gt;"),"",IF(ISNUMBER(SEARCH("Utterance",D4638)),"Utterance",IF(ISNUMBER(SEARCH("Response",D4638)),"Response",IF(ISNUMBER(SEARCH("Interaction",D4638)),"Interaction",IF(ISNUMBER(SEARCH("System",D4638)),"System","")))))</f>
        <v/>
      </c>
      <c r="H4638" s="7" t="str">
        <f>IF(G4638="Utterance", IF(ISNUMBER(SEARCH("Unrecognized",D4638)), "Unrecognized", IF(ISNUMBER(SEARCH("Mismatched",D4638)), "Mismatched", IF(ISNUMBER(SEARCH("False Positive",D4638)), "False Positive", "Irrelevant"))), "")</f>
        <v/>
      </c>
      <c r="J4638" s="7" t="s">
        <v>3744</v>
      </c>
      <c r="K4638" s="7" t="s">
        <v>3357</v>
      </c>
      <c r="L4638" s="9">
        <v>44999</v>
      </c>
      <c r="M4638" s="13">
        <v>0.66931712962962964</v>
      </c>
      <c r="N4638" s="14">
        <v>202000218383152</v>
      </c>
      <c r="O4638" s="7">
        <f>IF(LEN(TRIM($A4638))=0,0,LEN($A4638)-LEN(SUBSTITUTE($A4638," ",""))+1)</f>
        <v>4</v>
      </c>
      <c r="P4638">
        <f t="shared" si="101"/>
        <v>3411</v>
      </c>
    </row>
    <row r="4639" spans="1:16" ht="128" x14ac:dyDescent="0.2">
      <c r="A4639" s="8" t="s">
        <v>1839</v>
      </c>
      <c r="C4639" s="7" t="s">
        <v>4</v>
      </c>
      <c r="K4639" s="7" t="s">
        <v>3357</v>
      </c>
      <c r="L4639" s="9">
        <v>44999</v>
      </c>
      <c r="M4639" s="13">
        <v>0.66931712962962964</v>
      </c>
      <c r="N4639" s="14">
        <v>202000218383152</v>
      </c>
      <c r="P4639" t="str">
        <f t="shared" si="101"/>
        <v/>
      </c>
    </row>
    <row r="4640" spans="1:16" ht="16" x14ac:dyDescent="0.2">
      <c r="A4640" s="8" t="s">
        <v>3250</v>
      </c>
      <c r="C4640" s="7" t="s">
        <v>2</v>
      </c>
      <c r="D4640" s="7" t="s">
        <v>3400</v>
      </c>
      <c r="E4640" s="7" t="str">
        <f>IF(OR(D4640="", D4640="___"),"", LEFT(D4640,FIND(" &gt;",D4640)-1))</f>
        <v>Failure</v>
      </c>
      <c r="F4640" s="7" t="str">
        <f>IF(OR(E4640="Success",E4640="Qualified Success"),"Current",IF(E4640="Failure",IF(RIGHT(D4640,6)="Future","Future",IF(RIGHT(D4640,10)="Irrelevant","Irrelevant","Current")),""))</f>
        <v>Current</v>
      </c>
      <c r="G4640" s="7" t="str">
        <f>IF(OR(ISBLANK(D4640),D4640="Unclassifiable &gt;"),"",IF(ISNUMBER(SEARCH("Utterance",D4640)),"Utterance",IF(ISNUMBER(SEARCH("Response",D4640)),"Response",IF(ISNUMBER(SEARCH("Interaction",D4640)),"Interaction",IF(ISNUMBER(SEARCH("System",D4640)),"System","")))))</f>
        <v>Interaction</v>
      </c>
      <c r="H4640" s="7" t="str">
        <f>IF(G4640="Utterance", IF(ISNUMBER(SEARCH("Unrecognized",D4640)), "Unrecognized", IF(ISNUMBER(SEARCH("Mismatched",D4640)), "Mismatched", IF(ISNUMBER(SEARCH("False Positive",D4640)), "False Positive", "Irrelevant"))), "")</f>
        <v/>
      </c>
      <c r="J4640" s="7" t="s">
        <v>3434</v>
      </c>
      <c r="K4640" s="7" t="s">
        <v>3357</v>
      </c>
      <c r="L4640" s="9">
        <v>44999</v>
      </c>
      <c r="M4640" s="13">
        <v>0.67579861111111106</v>
      </c>
      <c r="N4640" s="14">
        <v>513003168248497</v>
      </c>
      <c r="O4640" s="7">
        <f>IF(LEN(TRIM($A4640))=0,0,LEN($A4640)-LEN(SUBSTITUTE($A4640," ",""))+1)</f>
        <v>3</v>
      </c>
      <c r="P4640">
        <f t="shared" si="101"/>
        <v>412</v>
      </c>
    </row>
    <row r="4641" spans="1:16" ht="144" x14ac:dyDescent="0.2">
      <c r="A4641" s="8" t="s">
        <v>247</v>
      </c>
      <c r="C4641" s="7" t="s">
        <v>4</v>
      </c>
      <c r="K4641" s="7" t="s">
        <v>3357</v>
      </c>
      <c r="L4641" s="9">
        <v>44999</v>
      </c>
      <c r="M4641" s="13">
        <v>0.67579861111111106</v>
      </c>
      <c r="N4641" s="14">
        <v>513003168248497</v>
      </c>
      <c r="P4641" t="str">
        <f t="shared" si="101"/>
        <v/>
      </c>
    </row>
    <row r="4642" spans="1:16" ht="16" x14ac:dyDescent="0.2">
      <c r="A4642" s="8" t="s">
        <v>302</v>
      </c>
      <c r="B4642" s="7" t="s">
        <v>3487</v>
      </c>
      <c r="C4642" s="7" t="s">
        <v>2</v>
      </c>
      <c r="D4642" s="7" t="s">
        <v>3389</v>
      </c>
      <c r="E4642" s="7" t="str">
        <f>IF(OR(D4642="", D4642="___"),"", LEFT(D4642,FIND(" &gt;",D4642)-1))</f>
        <v>Success</v>
      </c>
      <c r="F4642" s="7" t="str">
        <f>IF(OR(E4642="Success",E4642="Qualified Success"),"Current",IF(E4642="Failure",IF(RIGHT(D4642,6)="Future","Future",IF(RIGHT(D4642,10)="Irrelevant","Irrelevant","Current")),""))</f>
        <v>Current</v>
      </c>
      <c r="G4642" s="7" t="str">
        <f>IF(OR(ISBLANK(D4642),D4642="Unclassifiable &gt;"),"",IF(ISNUMBER(SEARCH("Utterance",D4642)),"Utterance",IF(ISNUMBER(SEARCH("Response",D4642)),"Response",IF(ISNUMBER(SEARCH("Interaction",D4642)),"Interaction",IF(ISNUMBER(SEARCH("System",D4642)),"System","")))))</f>
        <v/>
      </c>
      <c r="H4642" s="7" t="str">
        <f>IF(G4642="Utterance", IF(ISNUMBER(SEARCH("Unrecognized",D4642)), "Unrecognized", IF(ISNUMBER(SEARCH("Mismatched",D4642)), "Mismatched", IF(ISNUMBER(SEARCH("False Positive",D4642)), "False Positive", "Irrelevant"))), "")</f>
        <v/>
      </c>
      <c r="J4642" s="7" t="s">
        <v>3428</v>
      </c>
      <c r="K4642" s="7" t="s">
        <v>3357</v>
      </c>
      <c r="L4642" s="9">
        <v>44999</v>
      </c>
      <c r="M4642" s="13">
        <v>0.67630787037037043</v>
      </c>
      <c r="N4642" s="14">
        <v>513003168248497</v>
      </c>
      <c r="O4642" s="7">
        <f>IF(LEN(TRIM($A4642))=0,0,LEN($A4642)-LEN(SUBSTITUTE($A4642," ",""))+1)</f>
        <v>3</v>
      </c>
      <c r="P4642">
        <f t="shared" si="101"/>
        <v>3411</v>
      </c>
    </row>
    <row r="4643" spans="1:16" ht="64" x14ac:dyDescent="0.2">
      <c r="A4643" s="8" t="s">
        <v>220</v>
      </c>
      <c r="C4643" s="7" t="s">
        <v>4</v>
      </c>
      <c r="K4643" s="7" t="s">
        <v>3357</v>
      </c>
      <c r="L4643" s="9">
        <v>44999</v>
      </c>
      <c r="M4643" s="13">
        <v>0.67630787037037043</v>
      </c>
      <c r="N4643" s="14">
        <v>513003168248497</v>
      </c>
      <c r="P4643" t="str">
        <f t="shared" si="101"/>
        <v/>
      </c>
    </row>
    <row r="4644" spans="1:16" ht="16" x14ac:dyDescent="0.2">
      <c r="A4644" s="8" t="s">
        <v>259</v>
      </c>
      <c r="B4644" s="7" t="s">
        <v>3487</v>
      </c>
      <c r="C4644" s="7" t="s">
        <v>2</v>
      </c>
      <c r="D4644" s="7" t="s">
        <v>3389</v>
      </c>
      <c r="E4644" s="7" t="str">
        <f>IF(OR(D4644="", D4644="___"),"", LEFT(D4644,FIND(" &gt;",D4644)-1))</f>
        <v>Success</v>
      </c>
      <c r="F4644" s="7" t="str">
        <f>IF(OR(E4644="Success",E4644="Qualified Success"),"Current",IF(E4644="Failure",IF(RIGHT(D4644,6)="Future","Future",IF(RIGHT(D4644,10)="Irrelevant","Irrelevant","Current")),""))</f>
        <v>Current</v>
      </c>
      <c r="G4644" s="7" t="str">
        <f>IF(OR(ISBLANK(D4644),D4644="Unclassifiable &gt;"),"",IF(ISNUMBER(SEARCH("Utterance",D4644)),"Utterance",IF(ISNUMBER(SEARCH("Response",D4644)),"Response",IF(ISNUMBER(SEARCH("Interaction",D4644)),"Interaction",IF(ISNUMBER(SEARCH("System",D4644)),"System","")))))</f>
        <v/>
      </c>
      <c r="H4644" s="7" t="str">
        <f>IF(G4644="Utterance", IF(ISNUMBER(SEARCH("Unrecognized",D4644)), "Unrecognized", IF(ISNUMBER(SEARCH("Mismatched",D4644)), "Mismatched", IF(ISNUMBER(SEARCH("False Positive",D4644)), "False Positive", "Irrelevant"))), "")</f>
        <v/>
      </c>
      <c r="J4644" s="7" t="s">
        <v>3743</v>
      </c>
      <c r="K4644" s="7" t="s">
        <v>3357</v>
      </c>
      <c r="L4644" s="9">
        <v>44999</v>
      </c>
      <c r="M4644" s="13">
        <v>0.67739583333333331</v>
      </c>
      <c r="N4644" s="14">
        <v>202000622890048</v>
      </c>
      <c r="O4644" s="7">
        <f>IF(LEN(TRIM($A4644))=0,0,LEN($A4644)-LEN(SUBSTITUTE($A4644," ",""))+1)</f>
        <v>4</v>
      </c>
      <c r="P4644">
        <f t="shared" si="101"/>
        <v>3411</v>
      </c>
    </row>
    <row r="4645" spans="1:16" ht="224" x14ac:dyDescent="0.2">
      <c r="A4645" s="8" t="s">
        <v>3612</v>
      </c>
      <c r="C4645" s="7" t="s">
        <v>4</v>
      </c>
      <c r="K4645" s="7" t="s">
        <v>3357</v>
      </c>
      <c r="L4645" s="9">
        <v>44999</v>
      </c>
      <c r="M4645" s="13">
        <v>0.67743055555555554</v>
      </c>
      <c r="N4645" s="14">
        <v>202000622890048</v>
      </c>
      <c r="P4645" t="str">
        <f t="shared" si="101"/>
        <v/>
      </c>
    </row>
    <row r="4646" spans="1:16" ht="16" x14ac:dyDescent="0.2">
      <c r="A4646" s="8" t="s">
        <v>445</v>
      </c>
      <c r="C4646" s="7" t="s">
        <v>2</v>
      </c>
      <c r="D4646" s="7" t="s">
        <v>3389</v>
      </c>
      <c r="E4646" s="7" t="str">
        <f>IF(OR(D4646="", D4646="___"),"", LEFT(D4646,FIND(" &gt;",D4646)-1))</f>
        <v>Success</v>
      </c>
      <c r="F4646" s="7" t="str">
        <f>IF(OR(E4646="Success",E4646="Qualified Success"),"Current",IF(E4646="Failure",IF(RIGHT(D4646,6)="Future","Future",IF(RIGHT(D4646,10)="Irrelevant","Irrelevant","Current")),""))</f>
        <v>Current</v>
      </c>
      <c r="G4646" s="7" t="str">
        <f>IF(OR(ISBLANK(D4646),D4646="Unclassifiable &gt;"),"",IF(ISNUMBER(SEARCH("Utterance",D4646)),"Utterance",IF(ISNUMBER(SEARCH("Response",D4646)),"Response",IF(ISNUMBER(SEARCH("Interaction",D4646)),"Interaction",IF(ISNUMBER(SEARCH("System",D4646)),"System","")))))</f>
        <v/>
      </c>
      <c r="H4646" s="7" t="str">
        <f>IF(G4646="Utterance", IF(ISNUMBER(SEARCH("Unrecognized",D4646)), "Unrecognized", IF(ISNUMBER(SEARCH("Mismatched",D4646)), "Mismatched", IF(ISNUMBER(SEARCH("False Positive",D4646)), "False Positive", "Irrelevant"))), "")</f>
        <v/>
      </c>
      <c r="J4646" s="7" t="s">
        <v>3743</v>
      </c>
      <c r="K4646" s="7" t="s">
        <v>3357</v>
      </c>
      <c r="L4646" s="9">
        <v>44999</v>
      </c>
      <c r="M4646" s="13">
        <v>0.67790509259259257</v>
      </c>
      <c r="N4646" s="14">
        <v>202000622890048</v>
      </c>
      <c r="O4646" s="7">
        <f>IF(LEN(TRIM($A4646))=0,0,LEN($A4646)-LEN(SUBSTITUTE($A4646," ",""))+1)</f>
        <v>3</v>
      </c>
      <c r="P4646">
        <f t="shared" si="101"/>
        <v>3411</v>
      </c>
    </row>
    <row r="4647" spans="1:16" ht="112" x14ac:dyDescent="0.2">
      <c r="A4647" s="8" t="s">
        <v>2952</v>
      </c>
      <c r="C4647" s="7" t="s">
        <v>4</v>
      </c>
      <c r="K4647" s="7" t="s">
        <v>3357</v>
      </c>
      <c r="L4647" s="9">
        <v>44999</v>
      </c>
      <c r="M4647" s="13">
        <v>0.67791666666666661</v>
      </c>
      <c r="N4647" s="14">
        <v>202000622890048</v>
      </c>
      <c r="P4647" t="str">
        <f t="shared" si="101"/>
        <v/>
      </c>
    </row>
    <row r="4648" spans="1:16" ht="16" x14ac:dyDescent="0.2">
      <c r="A4648" s="8" t="s">
        <v>2660</v>
      </c>
      <c r="C4648" s="7" t="s">
        <v>2</v>
      </c>
      <c r="D4648" s="7" t="s">
        <v>3405</v>
      </c>
      <c r="E4648" s="7" t="str">
        <f>IF(OR(D4648="", D4648="___"),"", LEFT(D4648,FIND(" &gt;",D4648)-1))</f>
        <v>Failure</v>
      </c>
      <c r="F4648" s="7" t="str">
        <f>IF(OR(E4648="Success",E4648="Qualified Success"),"Current",IF(E4648="Failure",IF(RIGHT(D4648,6)="Future","Future",IF(RIGHT(D4648,10)="Irrelevant","Irrelevant","Current")),""))</f>
        <v>Current</v>
      </c>
      <c r="G4648" s="7" t="str">
        <f>IF(OR(ISBLANK(D4648),D4648="Unclassifiable &gt;"),"",IF(ISNUMBER(SEARCH("Utterance",D4648)),"Utterance",IF(ISNUMBER(SEARCH("Response",D4648)),"Response",IF(ISNUMBER(SEARCH("Interaction",D4648)),"Interaction",IF(ISNUMBER(SEARCH("System",D4648)),"System","")))))</f>
        <v>System</v>
      </c>
      <c r="H4648" s="7" t="str">
        <f>IF(G4648="Utterance", IF(ISNUMBER(SEARCH("Unrecognized",D4648)), "Unrecognized", IF(ISNUMBER(SEARCH("Mismatched",D4648)), "Mismatched", IF(ISNUMBER(SEARCH("False Positive",D4648)), "False Positive", "Irrelevant"))), "")</f>
        <v/>
      </c>
      <c r="I4648" s="7" t="s">
        <v>152</v>
      </c>
      <c r="J4648" s="7" t="s">
        <v>3439</v>
      </c>
      <c r="K4648" s="7" t="s">
        <v>3357</v>
      </c>
      <c r="L4648" s="9">
        <v>44999</v>
      </c>
      <c r="M4648" s="13">
        <v>0.67976851851851849</v>
      </c>
      <c r="N4648" s="14">
        <v>202000622890048</v>
      </c>
      <c r="O4648" s="7">
        <f>IF(LEN(TRIM($A4648))=0,0,LEN($A4648)-LEN(SUBSTITUTE($A4648," ",""))+1)</f>
        <v>6</v>
      </c>
      <c r="P4648">
        <f t="shared" si="101"/>
        <v>168</v>
      </c>
    </row>
    <row r="4649" spans="1:16" ht="16" x14ac:dyDescent="0.2">
      <c r="A4649" s="8" t="s">
        <v>2660</v>
      </c>
      <c r="C4649" s="7" t="s">
        <v>2</v>
      </c>
      <c r="D4649" s="7" t="s">
        <v>3389</v>
      </c>
      <c r="E4649" s="7" t="str">
        <f>IF(OR(D4649="", D4649="___"),"", LEFT(D4649,FIND(" &gt;",D4649)-1))</f>
        <v>Success</v>
      </c>
      <c r="F4649" s="7" t="str">
        <f>IF(OR(E4649="Success",E4649="Qualified Success"),"Current",IF(E4649="Failure",IF(RIGHT(D4649,6)="Future","Future",IF(RIGHT(D4649,10)="Irrelevant","Irrelevant","Current")),""))</f>
        <v>Current</v>
      </c>
      <c r="G4649" s="7" t="str">
        <f>IF(OR(ISBLANK(D4649),D4649="Unclassifiable &gt;"),"",IF(ISNUMBER(SEARCH("Utterance",D4649)),"Utterance",IF(ISNUMBER(SEARCH("Response",D4649)),"Response",IF(ISNUMBER(SEARCH("Interaction",D4649)),"Interaction",IF(ISNUMBER(SEARCH("System",D4649)),"System","")))))</f>
        <v/>
      </c>
      <c r="H4649" s="7" t="str">
        <f>IF(G4649="Utterance", IF(ISNUMBER(SEARCH("Unrecognized",D4649)), "Unrecognized", IF(ISNUMBER(SEARCH("Mismatched",D4649)), "Mismatched", IF(ISNUMBER(SEARCH("False Positive",D4649)), "False Positive", "Irrelevant"))), "")</f>
        <v/>
      </c>
      <c r="J4649" s="7" t="s">
        <v>3439</v>
      </c>
      <c r="K4649" s="7" t="s">
        <v>3357</v>
      </c>
      <c r="L4649" s="9">
        <v>44999</v>
      </c>
      <c r="M4649" s="13">
        <v>0.67976851851851849</v>
      </c>
      <c r="N4649" s="14">
        <v>202000622890048</v>
      </c>
      <c r="O4649" s="7">
        <f>IF(LEN(TRIM($A4649))=0,0,LEN($A4649)-LEN(SUBSTITUTE($A4649," ",""))+1)</f>
        <v>6</v>
      </c>
      <c r="P4649">
        <f t="shared" si="101"/>
        <v>3411</v>
      </c>
    </row>
    <row r="4650" spans="1:16" ht="16" x14ac:dyDescent="0.2">
      <c r="A4650" s="8" t="s">
        <v>152</v>
      </c>
      <c r="C4650" s="7" t="s">
        <v>4</v>
      </c>
      <c r="K4650" s="7" t="s">
        <v>3357</v>
      </c>
      <c r="L4650" s="9">
        <v>44999</v>
      </c>
      <c r="M4650" s="13">
        <v>0.67976851851851849</v>
      </c>
      <c r="N4650" s="14">
        <v>202000622890048</v>
      </c>
      <c r="P4650" t="str">
        <f t="shared" si="101"/>
        <v/>
      </c>
    </row>
    <row r="4651" spans="1:16" ht="32" x14ac:dyDescent="0.2">
      <c r="A4651" s="8" t="s">
        <v>3382</v>
      </c>
      <c r="C4651" s="7" t="s">
        <v>4</v>
      </c>
      <c r="K4651" s="7" t="s">
        <v>3357</v>
      </c>
      <c r="L4651" s="9">
        <v>44999</v>
      </c>
      <c r="M4651" s="13">
        <v>0.67978009259259264</v>
      </c>
      <c r="N4651" s="14">
        <v>202000622890048</v>
      </c>
      <c r="P4651" t="str">
        <f t="shared" si="101"/>
        <v/>
      </c>
    </row>
    <row r="4652" spans="1:16" ht="96" x14ac:dyDescent="0.2">
      <c r="A4652" s="8" t="s">
        <v>2953</v>
      </c>
      <c r="C4652" s="7" t="s">
        <v>4</v>
      </c>
      <c r="K4652" s="7" t="s">
        <v>3357</v>
      </c>
      <c r="L4652" s="9">
        <v>44999</v>
      </c>
      <c r="M4652" s="13">
        <v>0.67978009259259264</v>
      </c>
      <c r="N4652" s="14">
        <v>202000622890048</v>
      </c>
      <c r="P4652" t="str">
        <f t="shared" si="101"/>
        <v/>
      </c>
    </row>
    <row r="4653" spans="1:16" ht="32" x14ac:dyDescent="0.2">
      <c r="A4653" s="8" t="s">
        <v>268</v>
      </c>
      <c r="C4653" s="7" t="s">
        <v>4</v>
      </c>
      <c r="K4653" s="7" t="s">
        <v>3357</v>
      </c>
      <c r="L4653" s="9">
        <v>44999</v>
      </c>
      <c r="M4653" s="13">
        <v>0.67978009259259264</v>
      </c>
      <c r="N4653" s="14">
        <v>202000622890048</v>
      </c>
      <c r="P4653" t="str">
        <f t="shared" si="101"/>
        <v/>
      </c>
    </row>
    <row r="4654" spans="1:16" ht="16" x14ac:dyDescent="0.2">
      <c r="A4654" s="8" t="s">
        <v>2954</v>
      </c>
      <c r="C4654" s="7" t="s">
        <v>2</v>
      </c>
      <c r="D4654" s="7" t="s">
        <v>3400</v>
      </c>
      <c r="E4654" s="7" t="str">
        <f>IF(OR(D4654="", D4654="___"),"", LEFT(D4654,FIND(" &gt;",D4654)-1))</f>
        <v>Failure</v>
      </c>
      <c r="F4654" s="7" t="str">
        <f>IF(OR(E4654="Success",E4654="Qualified Success"),"Current",IF(E4654="Failure",IF(RIGHT(D4654,6)="Future","Future",IF(RIGHT(D4654,10)="Irrelevant","Irrelevant","Current")),""))</f>
        <v>Current</v>
      </c>
      <c r="G4654" s="7" t="str">
        <f>IF(OR(ISBLANK(D4654),D4654="Unclassifiable &gt;"),"",IF(ISNUMBER(SEARCH("Utterance",D4654)),"Utterance",IF(ISNUMBER(SEARCH("Response",D4654)),"Response",IF(ISNUMBER(SEARCH("Interaction",D4654)),"Interaction",IF(ISNUMBER(SEARCH("System",D4654)),"System","")))))</f>
        <v>Interaction</v>
      </c>
      <c r="H4654" s="7" t="str">
        <f>IF(G4654="Utterance", IF(ISNUMBER(SEARCH("Unrecognized",D4654)), "Unrecognized", IF(ISNUMBER(SEARCH("Mismatched",D4654)), "Mismatched", IF(ISNUMBER(SEARCH("False Positive",D4654)), "False Positive", "Irrelevant"))), "")</f>
        <v/>
      </c>
      <c r="J4654" s="7" t="s">
        <v>3439</v>
      </c>
      <c r="K4654" s="7" t="s">
        <v>3357</v>
      </c>
      <c r="L4654" s="9">
        <v>44999</v>
      </c>
      <c r="M4654" s="13">
        <v>0.68440972222222218</v>
      </c>
      <c r="N4654" s="14">
        <v>202000622890048</v>
      </c>
      <c r="O4654" s="7">
        <f>IF(LEN(TRIM($A4654))=0,0,LEN($A4654)-LEN(SUBSTITUTE($A4654," ",""))+1)</f>
        <v>6</v>
      </c>
      <c r="P4654">
        <f t="shared" si="101"/>
        <v>412</v>
      </c>
    </row>
    <row r="4655" spans="1:16" ht="32" x14ac:dyDescent="0.2">
      <c r="A4655" s="8" t="s">
        <v>3372</v>
      </c>
      <c r="C4655" s="7" t="s">
        <v>4</v>
      </c>
      <c r="K4655" s="7" t="s">
        <v>3357</v>
      </c>
      <c r="L4655" s="9">
        <v>44999</v>
      </c>
      <c r="M4655" s="13">
        <v>0.68444444444444441</v>
      </c>
      <c r="N4655" s="14">
        <v>202000622890048</v>
      </c>
      <c r="P4655" t="str">
        <f t="shared" si="101"/>
        <v/>
      </c>
    </row>
    <row r="4656" spans="1:16" ht="32" x14ac:dyDescent="0.2">
      <c r="A4656" s="8" t="s">
        <v>268</v>
      </c>
      <c r="C4656" s="7" t="s">
        <v>4</v>
      </c>
      <c r="K4656" s="7" t="s">
        <v>3357</v>
      </c>
      <c r="L4656" s="9">
        <v>44999</v>
      </c>
      <c r="M4656" s="13">
        <v>0.68444444444444441</v>
      </c>
      <c r="N4656" s="14">
        <v>202000622890048</v>
      </c>
      <c r="P4656" t="str">
        <f t="shared" si="101"/>
        <v/>
      </c>
    </row>
    <row r="4657" spans="1:16" ht="32" x14ac:dyDescent="0.2">
      <c r="A4657" s="8" t="s">
        <v>2782</v>
      </c>
      <c r="C4657" s="7" t="s">
        <v>2</v>
      </c>
      <c r="D4657" s="7" t="s">
        <v>3389</v>
      </c>
      <c r="E4657" s="7" t="str">
        <f>IF(OR(D4657="", D4657="___"),"", LEFT(D4657,FIND(" &gt;",D4657)-1))</f>
        <v>Success</v>
      </c>
      <c r="F4657" s="7" t="str">
        <f>IF(OR(E4657="Success",E4657="Qualified Success"),"Current",IF(E4657="Failure",IF(RIGHT(D4657,6)="Future","Future",IF(RIGHT(D4657,10)="Irrelevant","Irrelevant","Current")),""))</f>
        <v>Current</v>
      </c>
      <c r="G4657" s="7" t="str">
        <f>IF(OR(ISBLANK(D4657),D4657="Unclassifiable &gt;"),"",IF(ISNUMBER(SEARCH("Utterance",D4657)),"Utterance",IF(ISNUMBER(SEARCH("Response",D4657)),"Response",IF(ISNUMBER(SEARCH("Interaction",D4657)),"Interaction",IF(ISNUMBER(SEARCH("System",D4657)),"System","")))))</f>
        <v/>
      </c>
      <c r="H4657" s="7" t="str">
        <f>IF(G4657="Utterance", IF(ISNUMBER(SEARCH("Unrecognized",D4657)), "Unrecognized", IF(ISNUMBER(SEARCH("Mismatched",D4657)), "Mismatched", IF(ISNUMBER(SEARCH("False Positive",D4657)), "False Positive", "Irrelevant"))), "")</f>
        <v/>
      </c>
      <c r="J4657" s="7" t="s">
        <v>3434</v>
      </c>
      <c r="K4657" s="7" t="s">
        <v>3357</v>
      </c>
      <c r="L4657" s="9">
        <v>44999</v>
      </c>
      <c r="M4657" s="13">
        <v>0.68715277777777783</v>
      </c>
      <c r="N4657" s="14">
        <v>202000082472786</v>
      </c>
      <c r="O4657" s="7">
        <f>IF(LEN(TRIM($A4657))=0,0,LEN($A4657)-LEN(SUBSTITUTE($A4657," ",""))+1)</f>
        <v>30</v>
      </c>
      <c r="P4657">
        <f t="shared" si="101"/>
        <v>3411</v>
      </c>
    </row>
    <row r="4658" spans="1:16" ht="112" x14ac:dyDescent="0.2">
      <c r="A4658" s="8" t="s">
        <v>1893</v>
      </c>
      <c r="C4658" s="7" t="s">
        <v>4</v>
      </c>
      <c r="K4658" s="7" t="s">
        <v>3357</v>
      </c>
      <c r="L4658" s="9">
        <v>44999</v>
      </c>
      <c r="M4658" s="13">
        <v>0.68715277777777783</v>
      </c>
      <c r="N4658" s="14">
        <v>202000082472786</v>
      </c>
      <c r="P4658" t="str">
        <f t="shared" si="101"/>
        <v/>
      </c>
    </row>
    <row r="4659" spans="1:16" ht="16" x14ac:dyDescent="0.2">
      <c r="A4659" s="8" t="s">
        <v>1935</v>
      </c>
      <c r="C4659" s="7" t="s">
        <v>2</v>
      </c>
      <c r="D4659" s="7" t="s">
        <v>3391</v>
      </c>
      <c r="E4659" s="7" t="str">
        <f>IF(OR(D4659="", D4659="___"),"", LEFT(D4659,FIND(" &gt;",D4659)-1))</f>
        <v>Failure</v>
      </c>
      <c r="F4659" s="7" t="str">
        <f>IF(OR(E4659="Success",E4659="Qualified Success"),"Current",IF(E4659="Failure",IF(RIGHT(D4659,6)="Future","Future",IF(RIGHT(D4659,10)="Irrelevant","Irrelevant","Current")),""))</f>
        <v>Current</v>
      </c>
      <c r="G4659" s="7" t="str">
        <f>IF(OR(ISBLANK(D4659),D4659="Unclassifiable &gt;"),"",IF(ISNUMBER(SEARCH("Utterance",D4659)),"Utterance",IF(ISNUMBER(SEARCH("Response",D4659)),"Response",IF(ISNUMBER(SEARCH("Interaction",D4659)),"Interaction",IF(ISNUMBER(SEARCH("System",D4659)),"System","")))))</f>
        <v>Utterance</v>
      </c>
      <c r="H4659" s="7" t="str">
        <f>IF(G4659="Utterance", IF(ISNUMBER(SEARCH("Unrecognized",D4659)), "Unrecognized", IF(ISNUMBER(SEARCH("Mismatched",D4659)), "Mismatched", IF(ISNUMBER(SEARCH("False Positive",D4659)), "False Positive", "Irrelevant"))), "")</f>
        <v>Mismatched</v>
      </c>
      <c r="J4659" s="7" t="s">
        <v>3439</v>
      </c>
      <c r="K4659" s="7" t="s">
        <v>3357</v>
      </c>
      <c r="L4659" s="9">
        <v>44999</v>
      </c>
      <c r="M4659" s="13">
        <v>0.71936342592592595</v>
      </c>
      <c r="N4659" s="14">
        <v>204440003488503</v>
      </c>
      <c r="O4659" s="7">
        <f>IF(LEN(TRIM($A4659))=0,0,LEN($A4659)-LEN(SUBSTITUTE($A4659," ",""))+1)</f>
        <v>2</v>
      </c>
      <c r="P4659">
        <f t="shared" si="101"/>
        <v>705</v>
      </c>
    </row>
    <row r="4660" spans="1:16" ht="144" x14ac:dyDescent="0.2">
      <c r="A4660" s="8" t="s">
        <v>247</v>
      </c>
      <c r="C4660" s="7" t="s">
        <v>4</v>
      </c>
      <c r="K4660" s="7" t="s">
        <v>3357</v>
      </c>
      <c r="L4660" s="9">
        <v>44999</v>
      </c>
      <c r="M4660" s="13">
        <v>0.71936342592592595</v>
      </c>
      <c r="N4660" s="14">
        <v>204440003488503</v>
      </c>
      <c r="P4660" t="str">
        <f t="shared" si="101"/>
        <v/>
      </c>
    </row>
    <row r="4661" spans="1:16" ht="16" x14ac:dyDescent="0.2">
      <c r="A4661" s="8" t="s">
        <v>453</v>
      </c>
      <c r="C4661" s="7" t="s">
        <v>2</v>
      </c>
      <c r="D4661" s="7" t="s">
        <v>3389</v>
      </c>
      <c r="E4661" s="7" t="str">
        <f>IF(OR(D4661="", D4661="___"),"", LEFT(D4661,FIND(" &gt;",D4661)-1))</f>
        <v>Success</v>
      </c>
      <c r="F4661" s="7" t="str">
        <f>IF(OR(E4661="Success",E4661="Qualified Success"),"Current",IF(E4661="Failure",IF(RIGHT(D4661,6)="Future","Future",IF(RIGHT(D4661,10)="Irrelevant","Irrelevant","Current")),""))</f>
        <v>Current</v>
      </c>
      <c r="G4661" s="7" t="str">
        <f>IF(OR(ISBLANK(D4661),D4661="Unclassifiable &gt;"),"",IF(ISNUMBER(SEARCH("Utterance",D4661)),"Utterance",IF(ISNUMBER(SEARCH("Response",D4661)),"Response",IF(ISNUMBER(SEARCH("Interaction",D4661)),"Interaction",IF(ISNUMBER(SEARCH("System",D4661)),"System","")))))</f>
        <v/>
      </c>
      <c r="H4661" s="7" t="str">
        <f>IF(G4661="Utterance", IF(ISNUMBER(SEARCH("Unrecognized",D4661)), "Unrecognized", IF(ISNUMBER(SEARCH("Mismatched",D4661)), "Mismatched", IF(ISNUMBER(SEARCH("False Positive",D4661)), "False Positive", "Irrelevant"))), "")</f>
        <v/>
      </c>
      <c r="J4661" s="7" t="s">
        <v>3758</v>
      </c>
      <c r="K4661" s="7" t="s">
        <v>3357</v>
      </c>
      <c r="L4661" s="9">
        <v>44999</v>
      </c>
      <c r="M4661" s="13">
        <v>0.73579861111111111</v>
      </c>
      <c r="N4661" s="14">
        <v>202000368312945</v>
      </c>
      <c r="O4661" s="7">
        <f>IF(LEN(TRIM($A4661))=0,0,LEN($A4661)-LEN(SUBSTITUTE($A4661," ",""))+1)</f>
        <v>2</v>
      </c>
      <c r="P4661">
        <f t="shared" si="101"/>
        <v>3411</v>
      </c>
    </row>
    <row r="4662" spans="1:16" ht="96" x14ac:dyDescent="0.2">
      <c r="A4662" s="8" t="s">
        <v>1885</v>
      </c>
      <c r="C4662" s="7" t="s">
        <v>4</v>
      </c>
      <c r="K4662" s="7" t="s">
        <v>3357</v>
      </c>
      <c r="L4662" s="9">
        <v>44999</v>
      </c>
      <c r="M4662" s="13">
        <v>0.73579861111111111</v>
      </c>
      <c r="N4662" s="14">
        <v>202000368312945</v>
      </c>
      <c r="P4662" t="str">
        <f t="shared" si="101"/>
        <v/>
      </c>
    </row>
    <row r="4663" spans="1:16" ht="16" x14ac:dyDescent="0.2">
      <c r="A4663" s="8" t="s">
        <v>2631</v>
      </c>
      <c r="C4663" s="7" t="s">
        <v>2</v>
      </c>
      <c r="D4663" s="7" t="s">
        <v>3391</v>
      </c>
      <c r="E4663" s="7" t="str">
        <f>IF(OR(D4663="", D4663="___"),"", LEFT(D4663,FIND(" &gt;",D4663)-1))</f>
        <v>Failure</v>
      </c>
      <c r="F4663" s="7" t="str">
        <f>IF(OR(E4663="Success",E4663="Qualified Success"),"Current",IF(E4663="Failure",IF(RIGHT(D4663,6)="Future","Future",IF(RIGHT(D4663,10)="Irrelevant","Irrelevant","Current")),""))</f>
        <v>Current</v>
      </c>
      <c r="G4663" s="7" t="str">
        <f>IF(OR(ISBLANK(D4663),D4663="Unclassifiable &gt;"),"",IF(ISNUMBER(SEARCH("Utterance",D4663)),"Utterance",IF(ISNUMBER(SEARCH("Response",D4663)),"Response",IF(ISNUMBER(SEARCH("Interaction",D4663)),"Interaction",IF(ISNUMBER(SEARCH("System",D4663)),"System","")))))</f>
        <v>Utterance</v>
      </c>
      <c r="H4663" s="7" t="str">
        <f>IF(G4663="Utterance", IF(ISNUMBER(SEARCH("Unrecognized",D4663)), "Unrecognized", IF(ISNUMBER(SEARCH("Mismatched",D4663)), "Mismatched", IF(ISNUMBER(SEARCH("False Positive",D4663)), "False Positive", "Irrelevant"))), "")</f>
        <v>Mismatched</v>
      </c>
      <c r="J4663" s="7" t="s">
        <v>3430</v>
      </c>
      <c r="K4663" s="7" t="s">
        <v>3357</v>
      </c>
      <c r="L4663" s="9">
        <v>44999</v>
      </c>
      <c r="M4663" s="13">
        <v>0.75599537037037035</v>
      </c>
      <c r="N4663" s="14">
        <v>204440003537595</v>
      </c>
      <c r="O4663" s="7">
        <f>IF(LEN(TRIM($A4663))=0,0,LEN($A4663)-LEN(SUBSTITUTE($A4663," ",""))+1)</f>
        <v>6</v>
      </c>
      <c r="P4663">
        <f t="shared" si="101"/>
        <v>705</v>
      </c>
    </row>
    <row r="4664" spans="1:16" ht="112" x14ac:dyDescent="0.2">
      <c r="A4664" s="8" t="s">
        <v>1841</v>
      </c>
      <c r="C4664" s="7" t="s">
        <v>4</v>
      </c>
      <c r="K4664" s="7" t="s">
        <v>3357</v>
      </c>
      <c r="L4664" s="9">
        <v>44999</v>
      </c>
      <c r="M4664" s="13">
        <v>0.75599537037037035</v>
      </c>
      <c r="N4664" s="14">
        <v>204440003537595</v>
      </c>
      <c r="P4664" t="str">
        <f t="shared" si="101"/>
        <v/>
      </c>
    </row>
    <row r="4665" spans="1:16" ht="16" x14ac:dyDescent="0.2">
      <c r="A4665" s="8" t="s">
        <v>2630</v>
      </c>
      <c r="C4665" s="7" t="s">
        <v>2</v>
      </c>
      <c r="D4665" s="7" t="s">
        <v>3391</v>
      </c>
      <c r="E4665" s="7" t="str">
        <f>IF(OR(D4665="", D4665="___"),"", LEFT(D4665,FIND(" &gt;",D4665)-1))</f>
        <v>Failure</v>
      </c>
      <c r="F4665" s="7" t="str">
        <f>IF(OR(E4665="Success",E4665="Qualified Success"),"Current",IF(E4665="Failure",IF(RIGHT(D4665,6)="Future","Future",IF(RIGHT(D4665,10)="Irrelevant","Irrelevant","Current")),""))</f>
        <v>Current</v>
      </c>
      <c r="G4665" s="7" t="str">
        <f>IF(OR(ISBLANK(D4665),D4665="Unclassifiable &gt;"),"",IF(ISNUMBER(SEARCH("Utterance",D4665)),"Utterance",IF(ISNUMBER(SEARCH("Response",D4665)),"Response",IF(ISNUMBER(SEARCH("Interaction",D4665)),"Interaction",IF(ISNUMBER(SEARCH("System",D4665)),"System","")))))</f>
        <v>Utterance</v>
      </c>
      <c r="H4665" s="7" t="str">
        <f>IF(G4665="Utterance", IF(ISNUMBER(SEARCH("Unrecognized",D4665)), "Unrecognized", IF(ISNUMBER(SEARCH("Mismatched",D4665)), "Mismatched", IF(ISNUMBER(SEARCH("False Positive",D4665)), "False Positive", "Irrelevant"))), "")</f>
        <v>Mismatched</v>
      </c>
      <c r="J4665" s="7" t="s">
        <v>3430</v>
      </c>
      <c r="K4665" s="7" t="s">
        <v>3357</v>
      </c>
      <c r="L4665" s="9">
        <v>44999</v>
      </c>
      <c r="M4665" s="13">
        <v>0.75616898148148148</v>
      </c>
      <c r="N4665" s="18">
        <v>204440003537595</v>
      </c>
      <c r="O4665" s="7">
        <f>IF(LEN(TRIM($A4665))=0,0,LEN($A4665)-LEN(SUBSTITUTE($A4665," ",""))+1)</f>
        <v>5</v>
      </c>
      <c r="P4665">
        <f t="shared" si="101"/>
        <v>705</v>
      </c>
    </row>
    <row r="4666" spans="1:16" ht="64" x14ac:dyDescent="0.2">
      <c r="A4666" s="8" t="s">
        <v>270</v>
      </c>
      <c r="C4666" s="7" t="s">
        <v>4</v>
      </c>
      <c r="K4666" s="7" t="s">
        <v>3357</v>
      </c>
      <c r="L4666" s="9">
        <v>44999</v>
      </c>
      <c r="M4666" s="13">
        <v>0.75616898148148148</v>
      </c>
      <c r="N4666" s="14">
        <v>204440003537595</v>
      </c>
      <c r="P4666" t="str">
        <f t="shared" si="101"/>
        <v/>
      </c>
    </row>
    <row r="4667" spans="1:16" ht="16" x14ac:dyDescent="0.2">
      <c r="A4667" s="8" t="s">
        <v>2628</v>
      </c>
      <c r="C4667" s="7" t="s">
        <v>2</v>
      </c>
      <c r="D4667" s="7" t="s">
        <v>3391</v>
      </c>
      <c r="E4667" s="7" t="str">
        <f>IF(OR(D4667="", D4667="___"),"", LEFT(D4667,FIND(" &gt;",D4667)-1))</f>
        <v>Failure</v>
      </c>
      <c r="F4667" s="7" t="str">
        <f>IF(OR(E4667="Success",E4667="Qualified Success"),"Current",IF(E4667="Failure",IF(RIGHT(D4667,6)="Future","Future",IF(RIGHT(D4667,10)="Irrelevant","Irrelevant","Current")),""))</f>
        <v>Current</v>
      </c>
      <c r="G4667" s="7" t="str">
        <f>IF(OR(ISBLANK(D4667),D4667="Unclassifiable &gt;"),"",IF(ISNUMBER(SEARCH("Utterance",D4667)),"Utterance",IF(ISNUMBER(SEARCH("Response",D4667)),"Response",IF(ISNUMBER(SEARCH("Interaction",D4667)),"Interaction",IF(ISNUMBER(SEARCH("System",D4667)),"System","")))))</f>
        <v>Utterance</v>
      </c>
      <c r="H4667" s="7" t="str">
        <f>IF(G4667="Utterance", IF(ISNUMBER(SEARCH("Unrecognized",D4667)), "Unrecognized", IF(ISNUMBER(SEARCH("Mismatched",D4667)), "Mismatched", IF(ISNUMBER(SEARCH("False Positive",D4667)), "False Positive", "Irrelevant"))), "")</f>
        <v>Mismatched</v>
      </c>
      <c r="J4667" s="7" t="s">
        <v>3430</v>
      </c>
      <c r="K4667" s="7" t="s">
        <v>3357</v>
      </c>
      <c r="L4667" s="9">
        <v>44999</v>
      </c>
      <c r="M4667" s="13">
        <v>0.75630787037037039</v>
      </c>
      <c r="N4667" s="14">
        <v>204440003537595</v>
      </c>
      <c r="O4667" s="7">
        <f>IF(LEN(TRIM($A4667))=0,0,LEN($A4667)-LEN(SUBSTITUTE($A4667," ",""))+1)</f>
        <v>5</v>
      </c>
      <c r="P4667">
        <f t="shared" si="101"/>
        <v>705</v>
      </c>
    </row>
    <row r="4668" spans="1:16" ht="64" x14ac:dyDescent="0.2">
      <c r="A4668" s="8" t="s">
        <v>270</v>
      </c>
      <c r="C4668" s="7" t="s">
        <v>4</v>
      </c>
      <c r="K4668" s="7" t="s">
        <v>3357</v>
      </c>
      <c r="L4668" s="9">
        <v>44999</v>
      </c>
      <c r="M4668" s="13">
        <v>0.75630787037037039</v>
      </c>
      <c r="N4668" s="14">
        <v>204440003537595</v>
      </c>
      <c r="P4668" t="str">
        <f t="shared" si="101"/>
        <v/>
      </c>
    </row>
    <row r="4669" spans="1:16" ht="16" x14ac:dyDescent="0.2">
      <c r="A4669" s="8" t="s">
        <v>2629</v>
      </c>
      <c r="C4669" s="7" t="s">
        <v>2</v>
      </c>
      <c r="D4669" s="7" t="s">
        <v>3391</v>
      </c>
      <c r="E4669" s="7" t="str">
        <f>IF(OR(D4669="", D4669="___"),"", LEFT(D4669,FIND(" &gt;",D4669)-1))</f>
        <v>Failure</v>
      </c>
      <c r="F4669" s="7" t="str">
        <f>IF(OR(E4669="Success",E4669="Qualified Success"),"Current",IF(E4669="Failure",IF(RIGHT(D4669,6)="Future","Future",IF(RIGHT(D4669,10)="Irrelevant","Irrelevant","Current")),""))</f>
        <v>Current</v>
      </c>
      <c r="G4669" s="7" t="str">
        <f>IF(OR(ISBLANK(D4669),D4669="Unclassifiable &gt;"),"",IF(ISNUMBER(SEARCH("Utterance",D4669)),"Utterance",IF(ISNUMBER(SEARCH("Response",D4669)),"Response",IF(ISNUMBER(SEARCH("Interaction",D4669)),"Interaction",IF(ISNUMBER(SEARCH("System",D4669)),"System","")))))</f>
        <v>Utterance</v>
      </c>
      <c r="H4669" s="7" t="str">
        <f>IF(G4669="Utterance", IF(ISNUMBER(SEARCH("Unrecognized",D4669)), "Unrecognized", IF(ISNUMBER(SEARCH("Mismatched",D4669)), "Mismatched", IF(ISNUMBER(SEARCH("False Positive",D4669)), "False Positive", "Irrelevant"))), "")</f>
        <v>Mismatched</v>
      </c>
      <c r="J4669" s="7" t="s">
        <v>3430</v>
      </c>
      <c r="K4669" s="7" t="s">
        <v>3357</v>
      </c>
      <c r="L4669" s="9">
        <v>44999</v>
      </c>
      <c r="M4669" s="13">
        <v>0.75777777777777777</v>
      </c>
      <c r="N4669" s="14">
        <v>204440003537595</v>
      </c>
      <c r="O4669" s="7">
        <f>IF(LEN(TRIM($A4669))=0,0,LEN($A4669)-LEN(SUBSTITUTE($A4669," ",""))+1)</f>
        <v>8</v>
      </c>
      <c r="P4669">
        <f t="shared" si="101"/>
        <v>705</v>
      </c>
    </row>
    <row r="4670" spans="1:16" ht="64" x14ac:dyDescent="0.2">
      <c r="A4670" s="8" t="s">
        <v>270</v>
      </c>
      <c r="C4670" s="7" t="s">
        <v>4</v>
      </c>
      <c r="K4670" s="7" t="s">
        <v>3357</v>
      </c>
      <c r="L4670" s="9">
        <v>44999</v>
      </c>
      <c r="M4670" s="13">
        <v>0.75777777777777777</v>
      </c>
      <c r="N4670" s="14">
        <v>204440003537595</v>
      </c>
      <c r="P4670" t="str">
        <f t="shared" si="101"/>
        <v/>
      </c>
    </row>
    <row r="4671" spans="1:16" ht="16" x14ac:dyDescent="0.2">
      <c r="A4671" s="8" t="s">
        <v>2633</v>
      </c>
      <c r="C4671" s="7" t="s">
        <v>2</v>
      </c>
      <c r="D4671" s="7" t="s">
        <v>3389</v>
      </c>
      <c r="E4671" s="7" t="str">
        <f>IF(OR(D4671="", D4671="___"),"", LEFT(D4671,FIND(" &gt;",D4671)-1))</f>
        <v>Success</v>
      </c>
      <c r="F4671" s="7" t="str">
        <f>IF(OR(E4671="Success",E4671="Qualified Success"),"Current",IF(E4671="Failure",IF(RIGHT(D4671,6)="Future","Future",IF(RIGHT(D4671,10)="Irrelevant","Irrelevant","Current")),""))</f>
        <v>Current</v>
      </c>
      <c r="G4671" s="7" t="str">
        <f>IF(OR(ISBLANK(D4671),D4671="Unclassifiable &gt;"),"",IF(ISNUMBER(SEARCH("Utterance",D4671)),"Utterance",IF(ISNUMBER(SEARCH("Response",D4671)),"Response",IF(ISNUMBER(SEARCH("Interaction",D4671)),"Interaction",IF(ISNUMBER(SEARCH("System",D4671)),"System","")))))</f>
        <v/>
      </c>
      <c r="H4671" s="7" t="str">
        <f>IF(G4671="Utterance", IF(ISNUMBER(SEARCH("Unrecognized",D4671)), "Unrecognized", IF(ISNUMBER(SEARCH("Mismatched",D4671)), "Mismatched", IF(ISNUMBER(SEARCH("False Positive",D4671)), "False Positive", "Irrelevant"))), "")</f>
        <v/>
      </c>
      <c r="J4671" s="7" t="s">
        <v>3430</v>
      </c>
      <c r="K4671" s="7" t="s">
        <v>3357</v>
      </c>
      <c r="L4671" s="9">
        <v>44999</v>
      </c>
      <c r="M4671" s="13">
        <v>0.75798611111111114</v>
      </c>
      <c r="N4671" s="14">
        <v>204440003537595</v>
      </c>
      <c r="O4671" s="7">
        <f>IF(LEN(TRIM($A4671))=0,0,LEN($A4671)-LEN(SUBSTITUTE($A4671," ",""))+1)</f>
        <v>7</v>
      </c>
      <c r="P4671">
        <f t="shared" si="101"/>
        <v>3411</v>
      </c>
    </row>
    <row r="4672" spans="1:16" ht="128" x14ac:dyDescent="0.2">
      <c r="A4672" s="8" t="s">
        <v>777</v>
      </c>
      <c r="C4672" s="7" t="s">
        <v>4</v>
      </c>
      <c r="K4672" s="7" t="s">
        <v>3357</v>
      </c>
      <c r="L4672" s="9">
        <v>44999</v>
      </c>
      <c r="M4672" s="13">
        <v>0.758275462962963</v>
      </c>
      <c r="N4672" s="14">
        <v>204440003537595</v>
      </c>
      <c r="P4672" t="str">
        <f t="shared" si="101"/>
        <v/>
      </c>
    </row>
    <row r="4673" spans="1:16" ht="16" x14ac:dyDescent="0.2">
      <c r="A4673" s="8" t="s">
        <v>2632</v>
      </c>
      <c r="C4673" s="7" t="s">
        <v>2</v>
      </c>
      <c r="D4673" s="7" t="s">
        <v>3411</v>
      </c>
      <c r="E4673" s="7" t="str">
        <f>IF(OR(D4673="", D4673="___"),"", LEFT(D4673,FIND(" &gt;",D4673)-1))</f>
        <v>Qualified Success</v>
      </c>
      <c r="F4673" s="7" t="str">
        <f>IF(OR(E4673="Success",E4673="Qualified Success"),"Current",IF(E4673="Failure",IF(RIGHT(D4673,6)="Future","Future",IF(RIGHT(D4673,10)="Irrelevant","Irrelevant","Current")),""))</f>
        <v>Current</v>
      </c>
      <c r="G4673" s="7" t="str">
        <f>IF(OR(ISBLANK(D4673),D4673="Unclassifiable &gt;"),"",IF(ISNUMBER(SEARCH("Utterance",D4673)),"Utterance",IF(ISNUMBER(SEARCH("Response",D4673)),"Response",IF(ISNUMBER(SEARCH("Interaction",D4673)),"Interaction",IF(ISNUMBER(SEARCH("System",D4673)),"System","")))))</f>
        <v>Response</v>
      </c>
      <c r="H4673" s="7" t="str">
        <f>IF(G4673="Utterance", IF(ISNUMBER(SEARCH("Unrecognized",D4673)), "Unrecognized", IF(ISNUMBER(SEARCH("Mismatched",D4673)), "Mismatched", IF(ISNUMBER(SEARCH("False Positive",D4673)), "False Positive", "Irrelevant"))), "")</f>
        <v/>
      </c>
      <c r="J4673" s="7" t="s">
        <v>3755</v>
      </c>
      <c r="K4673" s="7" t="s">
        <v>3357</v>
      </c>
      <c r="L4673" s="9">
        <v>44999</v>
      </c>
      <c r="M4673" s="13">
        <v>0.77190972222222232</v>
      </c>
      <c r="N4673" s="14">
        <v>204440003537595</v>
      </c>
      <c r="O4673" s="7">
        <f>IF(LEN(TRIM($A4673))=0,0,LEN($A4673)-LEN(SUBSTITUTE($A4673," ",""))+1)</f>
        <v>5</v>
      </c>
      <c r="P4673">
        <f t="shared" si="101"/>
        <v>201</v>
      </c>
    </row>
    <row r="4674" spans="1:16" ht="48" x14ac:dyDescent="0.2">
      <c r="A4674" s="8" t="s">
        <v>386</v>
      </c>
      <c r="C4674" s="7" t="s">
        <v>4</v>
      </c>
      <c r="K4674" s="7" t="s">
        <v>3357</v>
      </c>
      <c r="L4674" s="9">
        <v>44999</v>
      </c>
      <c r="M4674" s="13">
        <v>0.77193287037037039</v>
      </c>
      <c r="N4674" s="14">
        <v>204440003537595</v>
      </c>
      <c r="P4674" t="str">
        <f t="shared" si="101"/>
        <v/>
      </c>
    </row>
    <row r="4675" spans="1:16" ht="16" x14ac:dyDescent="0.2">
      <c r="A4675" s="8" t="s">
        <v>3259</v>
      </c>
      <c r="C4675" s="7" t="s">
        <v>2</v>
      </c>
      <c r="D4675" s="7" t="s">
        <v>3389</v>
      </c>
      <c r="E4675" s="7" t="str">
        <f>IF(OR(D4675="", D4675="___"),"", LEFT(D4675,FIND(" &gt;",D4675)-1))</f>
        <v>Success</v>
      </c>
      <c r="F4675" s="7" t="str">
        <f>IF(OR(E4675="Success",E4675="Qualified Success"),"Current",IF(E4675="Failure",IF(RIGHT(D4675,6)="Future","Future",IF(RIGHT(D4675,10)="Irrelevant","Irrelevant","Current")),""))</f>
        <v>Current</v>
      </c>
      <c r="G4675" s="7" t="str">
        <f>IF(OR(ISBLANK(D4675),D4675="Unclassifiable &gt;"),"",IF(ISNUMBER(SEARCH("Utterance",D4675)),"Utterance",IF(ISNUMBER(SEARCH("Response",D4675)),"Response",IF(ISNUMBER(SEARCH("Interaction",D4675)),"Interaction",IF(ISNUMBER(SEARCH("System",D4675)),"System","")))))</f>
        <v/>
      </c>
      <c r="H4675" s="7" t="str">
        <f>IF(G4675="Utterance", IF(ISNUMBER(SEARCH("Unrecognized",D4675)), "Unrecognized", IF(ISNUMBER(SEARCH("Mismatched",D4675)), "Mismatched", IF(ISNUMBER(SEARCH("False Positive",D4675)), "False Positive", "Irrelevant"))), "")</f>
        <v/>
      </c>
      <c r="J4675" s="7" t="s">
        <v>3439</v>
      </c>
      <c r="K4675" s="7" t="s">
        <v>3357</v>
      </c>
      <c r="L4675" s="9">
        <v>44999</v>
      </c>
      <c r="M4675" s="13">
        <v>0.89637731481481486</v>
      </c>
      <c r="N4675" s="14">
        <v>513003213021145</v>
      </c>
      <c r="O4675" s="7">
        <f>IF(LEN(TRIM($A4675))=0,0,LEN($A4675)-LEN(SUBSTITUTE($A4675," ",""))+1)</f>
        <v>7</v>
      </c>
      <c r="P4675">
        <f t="shared" ref="P4675:P4738" si="102">IF(D4675="", "", COUNTIF($D$1:$D$12000, D4675))</f>
        <v>3411</v>
      </c>
    </row>
    <row r="4676" spans="1:16" ht="128" x14ac:dyDescent="0.2">
      <c r="A4676" s="8" t="s">
        <v>990</v>
      </c>
      <c r="C4676" s="7" t="s">
        <v>4</v>
      </c>
      <c r="K4676" s="7" t="s">
        <v>3357</v>
      </c>
      <c r="L4676" s="9">
        <v>44999</v>
      </c>
      <c r="M4676" s="13">
        <v>0.89637731481481486</v>
      </c>
      <c r="N4676" s="14">
        <v>513003213021145</v>
      </c>
      <c r="P4676" t="str">
        <f t="shared" si="102"/>
        <v/>
      </c>
    </row>
    <row r="4677" spans="1:16" ht="16" x14ac:dyDescent="0.2">
      <c r="A4677" s="8" t="s">
        <v>2007</v>
      </c>
      <c r="C4677" s="7" t="s">
        <v>2</v>
      </c>
      <c r="D4677" s="7" t="s">
        <v>3391</v>
      </c>
      <c r="E4677" s="7" t="str">
        <f>IF(OR(D4677="", D4677="___"),"", LEFT(D4677,FIND(" &gt;",D4677)-1))</f>
        <v>Failure</v>
      </c>
      <c r="F4677" s="7" t="str">
        <f>IF(OR(E4677="Success",E4677="Qualified Success"),"Current",IF(E4677="Failure",IF(RIGHT(D4677,6)="Future","Future",IF(RIGHT(D4677,10)="Irrelevant","Irrelevant","Current")),""))</f>
        <v>Current</v>
      </c>
      <c r="G4677" s="7" t="str">
        <f>IF(OR(ISBLANK(D4677),D4677="Unclassifiable &gt;"),"",IF(ISNUMBER(SEARCH("Utterance",D4677)),"Utterance",IF(ISNUMBER(SEARCH("Response",D4677)),"Response",IF(ISNUMBER(SEARCH("Interaction",D4677)),"Interaction",IF(ISNUMBER(SEARCH("System",D4677)),"System","")))))</f>
        <v>Utterance</v>
      </c>
      <c r="H4677" s="7" t="str">
        <f>IF(G4677="Utterance", IF(ISNUMBER(SEARCH("Unrecognized",D4677)), "Unrecognized", IF(ISNUMBER(SEARCH("Mismatched",D4677)), "Mismatched", IF(ISNUMBER(SEARCH("False Positive",D4677)), "False Positive", "Irrelevant"))), "")</f>
        <v>Mismatched</v>
      </c>
      <c r="J4677" s="7" t="s">
        <v>3743</v>
      </c>
      <c r="K4677" s="7" t="s">
        <v>3354</v>
      </c>
      <c r="L4677" s="9">
        <v>45000</v>
      </c>
      <c r="M4677" s="13">
        <v>0.25745370370370368</v>
      </c>
      <c r="N4677" s="14">
        <v>204440003491571</v>
      </c>
      <c r="O4677" s="7">
        <f>IF(LEN(TRIM($A4677))=0,0,LEN($A4677)-LEN(SUBSTITUTE($A4677," ",""))+1)</f>
        <v>5</v>
      </c>
      <c r="P4677">
        <f t="shared" si="102"/>
        <v>705</v>
      </c>
    </row>
    <row r="4678" spans="1:16" ht="64" x14ac:dyDescent="0.2">
      <c r="A4678" s="8" t="s">
        <v>270</v>
      </c>
      <c r="C4678" s="7" t="s">
        <v>4</v>
      </c>
      <c r="K4678" s="7" t="s">
        <v>3354</v>
      </c>
      <c r="L4678" s="9">
        <v>45000</v>
      </c>
      <c r="M4678" s="13">
        <v>0.25745370370370368</v>
      </c>
      <c r="N4678" s="14">
        <v>204440003491571</v>
      </c>
      <c r="P4678" t="str">
        <f t="shared" si="102"/>
        <v/>
      </c>
    </row>
    <row r="4679" spans="1:16" ht="16" x14ac:dyDescent="0.2">
      <c r="A4679" s="8" t="s">
        <v>158</v>
      </c>
      <c r="C4679" s="7" t="s">
        <v>2</v>
      </c>
      <c r="D4679" s="7" t="s">
        <v>3389</v>
      </c>
      <c r="E4679" s="7" t="str">
        <f>IF(OR(D4679="", D4679="___"),"", LEFT(D4679,FIND(" &gt;",D4679)-1))</f>
        <v>Success</v>
      </c>
      <c r="F4679" s="7" t="str">
        <f>IF(OR(E4679="Success",E4679="Qualified Success"),"Current",IF(E4679="Failure",IF(RIGHT(D4679,6)="Future","Future",IF(RIGHT(D4679,10)="Irrelevant","Irrelevant","Current")),""))</f>
        <v>Current</v>
      </c>
      <c r="G4679" s="7" t="str">
        <f>IF(OR(ISBLANK(D4679),D4679="Unclassifiable &gt;"),"",IF(ISNUMBER(SEARCH("Utterance",D4679)),"Utterance",IF(ISNUMBER(SEARCH("Response",D4679)),"Response",IF(ISNUMBER(SEARCH("Interaction",D4679)),"Interaction",IF(ISNUMBER(SEARCH("System",D4679)),"System","")))))</f>
        <v/>
      </c>
      <c r="H4679" s="7" t="str">
        <f>IF(G4679="Utterance", IF(ISNUMBER(SEARCH("Unrecognized",D4679)), "Unrecognized", IF(ISNUMBER(SEARCH("Mismatched",D4679)), "Mismatched", IF(ISNUMBER(SEARCH("False Positive",D4679)), "False Positive", "Irrelevant"))), "")</f>
        <v/>
      </c>
      <c r="J4679" s="7" t="s">
        <v>3744</v>
      </c>
      <c r="K4679" s="7" t="s">
        <v>3354</v>
      </c>
      <c r="L4679" s="9">
        <v>45000</v>
      </c>
      <c r="M4679" s="13">
        <v>0.26370370370370372</v>
      </c>
      <c r="N4679" s="14">
        <v>513002660730677</v>
      </c>
      <c r="O4679" s="7">
        <f>IF(LEN(TRIM($A4679))=0,0,LEN($A4679)-LEN(SUBSTITUTE($A4679," ",""))+1)</f>
        <v>4</v>
      </c>
      <c r="P4679">
        <f t="shared" si="102"/>
        <v>3411</v>
      </c>
    </row>
    <row r="4680" spans="1:16" ht="128" x14ac:dyDescent="0.2">
      <c r="A4680" s="8" t="s">
        <v>1839</v>
      </c>
      <c r="C4680" s="7" t="s">
        <v>4</v>
      </c>
      <c r="K4680" s="7" t="s">
        <v>3354</v>
      </c>
      <c r="L4680" s="9">
        <v>45000</v>
      </c>
      <c r="M4680" s="13">
        <v>0.26370370370370372</v>
      </c>
      <c r="N4680" s="14">
        <v>513002660730677</v>
      </c>
      <c r="P4680" t="str">
        <f t="shared" si="102"/>
        <v/>
      </c>
    </row>
    <row r="4681" spans="1:16" ht="16" x14ac:dyDescent="0.2">
      <c r="A4681" s="8" t="s">
        <v>2701</v>
      </c>
      <c r="C4681" s="7" t="s">
        <v>2</v>
      </c>
      <c r="D4681" s="7" t="s">
        <v>3389</v>
      </c>
      <c r="E4681" s="7" t="str">
        <f>IF(OR(D4681="", D4681="___"),"", LEFT(D4681,FIND(" &gt;",D4681)-1))</f>
        <v>Success</v>
      </c>
      <c r="F4681" s="7" t="str">
        <f>IF(OR(E4681="Success",E4681="Qualified Success"),"Current",IF(E4681="Failure",IF(RIGHT(D4681,6)="Future","Future",IF(RIGHT(D4681,10)="Irrelevant","Irrelevant","Current")),""))</f>
        <v>Current</v>
      </c>
      <c r="G4681" s="7" t="str">
        <f>IF(OR(ISBLANK(D4681),D4681="Unclassifiable &gt;"),"",IF(ISNUMBER(SEARCH("Utterance",D4681)),"Utterance",IF(ISNUMBER(SEARCH("Response",D4681)),"Response",IF(ISNUMBER(SEARCH("Interaction",D4681)),"Interaction",IF(ISNUMBER(SEARCH("System",D4681)),"System","")))))</f>
        <v/>
      </c>
      <c r="H4681" s="7" t="str">
        <f>IF(G4681="Utterance", IF(ISNUMBER(SEARCH("Unrecognized",D4681)), "Unrecognized", IF(ISNUMBER(SEARCH("Mismatched",D4681)), "Mismatched", IF(ISNUMBER(SEARCH("False Positive",D4681)), "False Positive", "Irrelevant"))), "")</f>
        <v/>
      </c>
      <c r="J4681" s="7" t="s">
        <v>3439</v>
      </c>
      <c r="K4681" s="7" t="s">
        <v>3354</v>
      </c>
      <c r="L4681" s="9">
        <v>45000</v>
      </c>
      <c r="M4681" s="13">
        <v>0.27738425925925925</v>
      </c>
      <c r="N4681" s="14">
        <v>204440003540566</v>
      </c>
      <c r="O4681" s="7">
        <f>IF(LEN(TRIM($A4681))=0,0,LEN($A4681)-LEN(SUBSTITUTE($A4681," ",""))+1)</f>
        <v>5</v>
      </c>
      <c r="P4681">
        <f t="shared" si="102"/>
        <v>3411</v>
      </c>
    </row>
    <row r="4682" spans="1:16" ht="128" x14ac:dyDescent="0.2">
      <c r="A4682" s="8" t="s">
        <v>990</v>
      </c>
      <c r="C4682" s="7" t="s">
        <v>4</v>
      </c>
      <c r="K4682" s="7" t="s">
        <v>3354</v>
      </c>
      <c r="L4682" s="9">
        <v>45000</v>
      </c>
      <c r="M4682" s="13">
        <v>0.27738425925925925</v>
      </c>
      <c r="N4682" s="14">
        <v>204440003540566</v>
      </c>
      <c r="P4682" t="str">
        <f t="shared" si="102"/>
        <v/>
      </c>
    </row>
    <row r="4683" spans="1:16" ht="16" x14ac:dyDescent="0.2">
      <c r="A4683" s="8" t="s">
        <v>158</v>
      </c>
      <c r="C4683" s="7" t="s">
        <v>2</v>
      </c>
      <c r="D4683" s="7" t="s">
        <v>3389</v>
      </c>
      <c r="E4683" s="7" t="str">
        <f>IF(OR(D4683="", D4683="___"),"", LEFT(D4683,FIND(" &gt;",D4683)-1))</f>
        <v>Success</v>
      </c>
      <c r="F4683" s="7" t="str">
        <f>IF(OR(E4683="Success",E4683="Qualified Success"),"Current",IF(E4683="Failure",IF(RIGHT(D4683,6)="Future","Future",IF(RIGHT(D4683,10)="Irrelevant","Irrelevant","Current")),""))</f>
        <v>Current</v>
      </c>
      <c r="G4683" s="7" t="str">
        <f>IF(OR(ISBLANK(D4683),D4683="Unclassifiable &gt;"),"",IF(ISNUMBER(SEARCH("Utterance",D4683)),"Utterance",IF(ISNUMBER(SEARCH("Response",D4683)),"Response",IF(ISNUMBER(SEARCH("Interaction",D4683)),"Interaction",IF(ISNUMBER(SEARCH("System",D4683)),"System","")))))</f>
        <v/>
      </c>
      <c r="H4683" s="7" t="str">
        <f>IF(G4683="Utterance", IF(ISNUMBER(SEARCH("Unrecognized",D4683)), "Unrecognized", IF(ISNUMBER(SEARCH("Mismatched",D4683)), "Mismatched", IF(ISNUMBER(SEARCH("False Positive",D4683)), "False Positive", "Irrelevant"))), "")</f>
        <v/>
      </c>
      <c r="J4683" s="7" t="s">
        <v>3744</v>
      </c>
      <c r="K4683" s="7" t="s">
        <v>3354</v>
      </c>
      <c r="L4683" s="9">
        <v>45000</v>
      </c>
      <c r="M4683" s="13">
        <v>0.30230324074074072</v>
      </c>
      <c r="N4683" s="14">
        <v>204440003541155</v>
      </c>
      <c r="O4683" s="7">
        <f>IF(LEN(TRIM($A4683))=0,0,LEN($A4683)-LEN(SUBSTITUTE($A4683," ",""))+1)</f>
        <v>4</v>
      </c>
      <c r="P4683">
        <f t="shared" si="102"/>
        <v>3411</v>
      </c>
    </row>
    <row r="4684" spans="1:16" ht="128" x14ac:dyDescent="0.2">
      <c r="A4684" s="8" t="s">
        <v>1839</v>
      </c>
      <c r="C4684" s="7" t="s">
        <v>4</v>
      </c>
      <c r="K4684" s="7" t="s">
        <v>3354</v>
      </c>
      <c r="L4684" s="9">
        <v>45000</v>
      </c>
      <c r="M4684" s="13">
        <v>0.30230324074074072</v>
      </c>
      <c r="N4684" s="14">
        <v>204440003541155</v>
      </c>
      <c r="P4684" t="str">
        <f t="shared" si="102"/>
        <v/>
      </c>
    </row>
    <row r="4685" spans="1:16" ht="16" x14ac:dyDescent="0.2">
      <c r="A4685" s="8" t="s">
        <v>550</v>
      </c>
      <c r="C4685" s="7" t="s">
        <v>2</v>
      </c>
      <c r="D4685" s="7" t="s">
        <v>3389</v>
      </c>
      <c r="E4685" s="7" t="str">
        <f>IF(OR(D4685="", D4685="___"),"", LEFT(D4685,FIND(" &gt;",D4685)-1))</f>
        <v>Success</v>
      </c>
      <c r="F4685" s="7" t="str">
        <f>IF(OR(E4685="Success",E4685="Qualified Success"),"Current",IF(E4685="Failure",IF(RIGHT(D4685,6)="Future","Future",IF(RIGHT(D4685,10)="Irrelevant","Irrelevant","Current")),""))</f>
        <v>Current</v>
      </c>
      <c r="G4685" s="7" t="str">
        <f>IF(OR(ISBLANK(D4685),D4685="Unclassifiable &gt;"),"",IF(ISNUMBER(SEARCH("Utterance",D4685)),"Utterance",IF(ISNUMBER(SEARCH("Response",D4685)),"Response",IF(ISNUMBER(SEARCH("Interaction",D4685)),"Interaction",IF(ISNUMBER(SEARCH("System",D4685)),"System","")))))</f>
        <v/>
      </c>
      <c r="H4685" s="7" t="str">
        <f>IF(G4685="Utterance", IF(ISNUMBER(SEARCH("Unrecognized",D4685)), "Unrecognized", IF(ISNUMBER(SEARCH("Mismatched",D4685)), "Mismatched", IF(ISNUMBER(SEARCH("False Positive",D4685)), "False Positive", "Irrelevant"))), "")</f>
        <v/>
      </c>
      <c r="J4685" s="7" t="s">
        <v>3741</v>
      </c>
      <c r="K4685" s="7" t="s">
        <v>3354</v>
      </c>
      <c r="L4685" s="9">
        <v>45000</v>
      </c>
      <c r="M4685" s="13">
        <v>0.30496527777777777</v>
      </c>
      <c r="N4685" s="14">
        <v>204440003495520</v>
      </c>
      <c r="O4685" s="7">
        <f>IF(LEN(TRIM($A4685))=0,0,LEN($A4685)-LEN(SUBSTITUTE($A4685," ",""))+1)</f>
        <v>3</v>
      </c>
      <c r="P4685">
        <f t="shared" si="102"/>
        <v>3411</v>
      </c>
    </row>
    <row r="4686" spans="1:16" ht="160" x14ac:dyDescent="0.2">
      <c r="A4686" s="8" t="s">
        <v>238</v>
      </c>
      <c r="C4686" s="7" t="s">
        <v>4</v>
      </c>
      <c r="K4686" s="7" t="s">
        <v>3354</v>
      </c>
      <c r="L4686" s="9">
        <v>45000</v>
      </c>
      <c r="M4686" s="13">
        <v>0.30496527777777777</v>
      </c>
      <c r="N4686" s="14">
        <v>204440003495520</v>
      </c>
      <c r="P4686" t="str">
        <f t="shared" si="102"/>
        <v/>
      </c>
    </row>
    <row r="4687" spans="1:16" ht="16" x14ac:dyDescent="0.2">
      <c r="A4687" s="8" t="s">
        <v>158</v>
      </c>
      <c r="C4687" s="7" t="s">
        <v>2</v>
      </c>
      <c r="D4687" s="7" t="s">
        <v>3389</v>
      </c>
      <c r="E4687" s="7" t="str">
        <f>IF(OR(D4687="", D4687="___"),"", LEFT(D4687,FIND(" &gt;",D4687)-1))</f>
        <v>Success</v>
      </c>
      <c r="F4687" s="7" t="str">
        <f>IF(OR(E4687="Success",E4687="Qualified Success"),"Current",IF(E4687="Failure",IF(RIGHT(D4687,6)="Future","Future",IF(RIGHT(D4687,10)="Irrelevant","Irrelevant","Current")),""))</f>
        <v>Current</v>
      </c>
      <c r="G4687" s="7" t="str">
        <f>IF(OR(ISBLANK(D4687),D4687="Unclassifiable &gt;"),"",IF(ISNUMBER(SEARCH("Utterance",D4687)),"Utterance",IF(ISNUMBER(SEARCH("Response",D4687)),"Response",IF(ISNUMBER(SEARCH("Interaction",D4687)),"Interaction",IF(ISNUMBER(SEARCH("System",D4687)),"System","")))))</f>
        <v/>
      </c>
      <c r="H4687" s="7" t="str">
        <f>IF(G4687="Utterance", IF(ISNUMBER(SEARCH("Unrecognized",D4687)), "Unrecognized", IF(ISNUMBER(SEARCH("Mismatched",D4687)), "Mismatched", IF(ISNUMBER(SEARCH("False Positive",D4687)), "False Positive", "Irrelevant"))), "")</f>
        <v/>
      </c>
      <c r="J4687" s="7" t="s">
        <v>3744</v>
      </c>
      <c r="K4687" s="7" t="s">
        <v>3354</v>
      </c>
      <c r="L4687" s="9">
        <v>45000</v>
      </c>
      <c r="M4687" s="13">
        <v>0.31983796296296296</v>
      </c>
      <c r="N4687" s="14">
        <v>513001759477656</v>
      </c>
      <c r="O4687" s="7">
        <f>IF(LEN(TRIM($A4687))=0,0,LEN($A4687)-LEN(SUBSTITUTE($A4687," ",""))+1)</f>
        <v>4</v>
      </c>
      <c r="P4687">
        <f t="shared" si="102"/>
        <v>3411</v>
      </c>
    </row>
    <row r="4688" spans="1:16" ht="128" x14ac:dyDescent="0.2">
      <c r="A4688" s="8" t="s">
        <v>1839</v>
      </c>
      <c r="C4688" s="7" t="s">
        <v>4</v>
      </c>
      <c r="K4688" s="7" t="s">
        <v>3354</v>
      </c>
      <c r="L4688" s="9">
        <v>45000</v>
      </c>
      <c r="M4688" s="13">
        <v>0.31983796296296296</v>
      </c>
      <c r="N4688" s="14">
        <v>513001759477656</v>
      </c>
      <c r="P4688" t="str">
        <f t="shared" si="102"/>
        <v/>
      </c>
    </row>
    <row r="4689" spans="1:16" ht="16" x14ac:dyDescent="0.2">
      <c r="A4689" s="8" t="s">
        <v>223</v>
      </c>
      <c r="B4689" s="7" t="s">
        <v>3487</v>
      </c>
      <c r="C4689" s="7" t="s">
        <v>2</v>
      </c>
      <c r="D4689" s="7" t="s">
        <v>3389</v>
      </c>
      <c r="E4689" s="7" t="str">
        <f>IF(OR(D4689="", D4689="___"),"", LEFT(D4689,FIND(" &gt;",D4689)-1))</f>
        <v>Success</v>
      </c>
      <c r="F4689" s="7" t="str">
        <f>IF(OR(E4689="Success",E4689="Qualified Success"),"Current",IF(E4689="Failure",IF(RIGHT(D4689,6)="Future","Future",IF(RIGHT(D4689,10)="Irrelevant","Irrelevant","Current")),""))</f>
        <v>Current</v>
      </c>
      <c r="G4689" s="7" t="str">
        <f>IF(OR(ISBLANK(D4689),D4689="Unclassifiable &gt;"),"",IF(ISNUMBER(SEARCH("Utterance",D4689)),"Utterance",IF(ISNUMBER(SEARCH("Response",D4689)),"Response",IF(ISNUMBER(SEARCH("Interaction",D4689)),"Interaction",IF(ISNUMBER(SEARCH("System",D4689)),"System","")))))</f>
        <v/>
      </c>
      <c r="H4689" s="7" t="str">
        <f>IF(G4689="Utterance", IF(ISNUMBER(SEARCH("Unrecognized",D4689)), "Unrecognized", IF(ISNUMBER(SEARCH("Mismatched",D4689)), "Mismatched", IF(ISNUMBER(SEARCH("False Positive",D4689)), "False Positive", "Irrelevant"))), "")</f>
        <v/>
      </c>
      <c r="J4689" s="7" t="s">
        <v>3744</v>
      </c>
      <c r="K4689" s="7" t="s">
        <v>3354</v>
      </c>
      <c r="L4689" s="9">
        <v>45000</v>
      </c>
      <c r="M4689" s="13">
        <v>0.32177083333333334</v>
      </c>
      <c r="N4689" s="14">
        <v>513001708470649</v>
      </c>
      <c r="O4689" s="7">
        <f>IF(LEN(TRIM($A4689))=0,0,LEN($A4689)-LEN(SUBSTITUTE($A4689," ",""))+1)</f>
        <v>3</v>
      </c>
      <c r="P4689">
        <f t="shared" si="102"/>
        <v>3411</v>
      </c>
    </row>
    <row r="4690" spans="1:16" ht="128" x14ac:dyDescent="0.2">
      <c r="A4690" s="8" t="s">
        <v>1839</v>
      </c>
      <c r="C4690" s="7" t="s">
        <v>4</v>
      </c>
      <c r="K4690" s="7" t="s">
        <v>3354</v>
      </c>
      <c r="L4690" s="9">
        <v>45000</v>
      </c>
      <c r="M4690" s="13">
        <v>0.32177083333333334</v>
      </c>
      <c r="N4690" s="14">
        <v>513001708470649</v>
      </c>
      <c r="P4690" t="str">
        <f t="shared" si="102"/>
        <v/>
      </c>
    </row>
    <row r="4691" spans="1:16" ht="16" x14ac:dyDescent="0.2">
      <c r="A4691" s="8" t="s">
        <v>3173</v>
      </c>
      <c r="C4691" s="7" t="s">
        <v>2</v>
      </c>
      <c r="D4691" s="7" t="s">
        <v>3411</v>
      </c>
      <c r="E4691" s="7" t="str">
        <f>IF(OR(D4691="", D4691="___"),"", LEFT(D4691,FIND(" &gt;",D4691)-1))</f>
        <v>Qualified Success</v>
      </c>
      <c r="F4691" s="7" t="str">
        <f>IF(OR(E4691="Success",E4691="Qualified Success"),"Current",IF(E4691="Failure",IF(RIGHT(D4691,6)="Future","Future",IF(RIGHT(D4691,10)="Irrelevant","Irrelevant","Current")),""))</f>
        <v>Current</v>
      </c>
      <c r="G4691" s="7" t="str">
        <f>IF(OR(ISBLANK(D4691),D4691="Unclassifiable &gt;"),"",IF(ISNUMBER(SEARCH("Utterance",D4691)),"Utterance",IF(ISNUMBER(SEARCH("Response",D4691)),"Response",IF(ISNUMBER(SEARCH("Interaction",D4691)),"Interaction",IF(ISNUMBER(SEARCH("System",D4691)),"System","")))))</f>
        <v>Response</v>
      </c>
      <c r="H4691" s="7" t="str">
        <f>IF(G4691="Utterance", IF(ISNUMBER(SEARCH("Unrecognized",D4691)), "Unrecognized", IF(ISNUMBER(SEARCH("Mismatched",D4691)), "Mismatched", IF(ISNUMBER(SEARCH("False Positive",D4691)), "False Positive", "Irrelevant"))), "")</f>
        <v/>
      </c>
      <c r="J4691" s="7" t="s">
        <v>3741</v>
      </c>
      <c r="K4691" s="7" t="s">
        <v>3354</v>
      </c>
      <c r="L4691" s="9">
        <v>45000</v>
      </c>
      <c r="M4691" s="13">
        <v>0.32407407407407407</v>
      </c>
      <c r="N4691" s="14">
        <v>513002651487144</v>
      </c>
      <c r="O4691" s="7">
        <f>IF(LEN(TRIM($A4691))=0,0,LEN($A4691)-LEN(SUBSTITUTE($A4691," ",""))+1)</f>
        <v>9</v>
      </c>
      <c r="P4691">
        <f t="shared" si="102"/>
        <v>201</v>
      </c>
    </row>
    <row r="4692" spans="1:16" ht="176" x14ac:dyDescent="0.2">
      <c r="A4692" s="8" t="s">
        <v>417</v>
      </c>
      <c r="C4692" s="7" t="s">
        <v>4</v>
      </c>
      <c r="K4692" s="7" t="s">
        <v>3354</v>
      </c>
      <c r="L4692" s="9">
        <v>45000</v>
      </c>
      <c r="M4692" s="13">
        <v>0.32407407407407407</v>
      </c>
      <c r="N4692" s="14">
        <v>513002651487144</v>
      </c>
      <c r="P4692" t="str">
        <f t="shared" si="102"/>
        <v/>
      </c>
    </row>
    <row r="4693" spans="1:16" ht="16" x14ac:dyDescent="0.2">
      <c r="A4693" s="8" t="s">
        <v>158</v>
      </c>
      <c r="C4693" s="7" t="s">
        <v>2</v>
      </c>
      <c r="D4693" s="7" t="s">
        <v>3389</v>
      </c>
      <c r="E4693" s="7" t="str">
        <f>IF(OR(D4693="", D4693="___"),"", LEFT(D4693,FIND(" &gt;",D4693)-1))</f>
        <v>Success</v>
      </c>
      <c r="F4693" s="7" t="str">
        <f>IF(OR(E4693="Success",E4693="Qualified Success"),"Current",IF(E4693="Failure",IF(RIGHT(D4693,6)="Future","Future",IF(RIGHT(D4693,10)="Irrelevant","Irrelevant","Current")),""))</f>
        <v>Current</v>
      </c>
      <c r="G4693" s="7" t="str">
        <f>IF(OR(ISBLANK(D4693),D4693="Unclassifiable &gt;"),"",IF(ISNUMBER(SEARCH("Utterance",D4693)),"Utterance",IF(ISNUMBER(SEARCH("Response",D4693)),"Response",IF(ISNUMBER(SEARCH("Interaction",D4693)),"Interaction",IF(ISNUMBER(SEARCH("System",D4693)),"System","")))))</f>
        <v/>
      </c>
      <c r="H4693" s="7" t="str">
        <f>IF(G4693="Utterance", IF(ISNUMBER(SEARCH("Unrecognized",D4693)), "Unrecognized", IF(ISNUMBER(SEARCH("Mismatched",D4693)), "Mismatched", IF(ISNUMBER(SEARCH("False Positive",D4693)), "False Positive", "Irrelevant"))), "")</f>
        <v/>
      </c>
      <c r="J4693" s="7" t="s">
        <v>3744</v>
      </c>
      <c r="K4693" s="7" t="s">
        <v>3354</v>
      </c>
      <c r="L4693" s="9">
        <v>45000</v>
      </c>
      <c r="M4693" s="13">
        <v>0.32446759259259261</v>
      </c>
      <c r="N4693" s="14">
        <v>513002651487144</v>
      </c>
      <c r="O4693" s="7">
        <f>IF(LEN(TRIM($A4693))=0,0,LEN($A4693)-LEN(SUBSTITUTE($A4693," ",""))+1)</f>
        <v>4</v>
      </c>
      <c r="P4693">
        <f t="shared" si="102"/>
        <v>3411</v>
      </c>
    </row>
    <row r="4694" spans="1:16" ht="128" x14ac:dyDescent="0.2">
      <c r="A4694" s="8" t="s">
        <v>1839</v>
      </c>
      <c r="C4694" s="7" t="s">
        <v>4</v>
      </c>
      <c r="K4694" s="7" t="s">
        <v>3354</v>
      </c>
      <c r="L4694" s="9">
        <v>45000</v>
      </c>
      <c r="M4694" s="13">
        <v>0.32446759259259261</v>
      </c>
      <c r="N4694" s="14">
        <v>513002651487144</v>
      </c>
      <c r="P4694" t="str">
        <f t="shared" si="102"/>
        <v/>
      </c>
    </row>
    <row r="4695" spans="1:16" ht="16" x14ac:dyDescent="0.2">
      <c r="A4695" s="8" t="s">
        <v>2935</v>
      </c>
      <c r="C4695" s="7" t="s">
        <v>2</v>
      </c>
      <c r="D4695" s="7" t="s">
        <v>3391</v>
      </c>
      <c r="E4695" s="7" t="str">
        <f>IF(OR(D4695="", D4695="___"),"", LEFT(D4695,FIND(" &gt;",D4695)-1))</f>
        <v>Failure</v>
      </c>
      <c r="F4695" s="7" t="str">
        <f>IF(OR(E4695="Success",E4695="Qualified Success"),"Current",IF(E4695="Failure",IF(RIGHT(D4695,6)="Future","Future",IF(RIGHT(D4695,10)="Irrelevant","Irrelevant","Current")),""))</f>
        <v>Current</v>
      </c>
      <c r="G4695" s="7" t="str">
        <f>IF(OR(ISBLANK(D4695),D4695="Unclassifiable &gt;"),"",IF(ISNUMBER(SEARCH("Utterance",D4695)),"Utterance",IF(ISNUMBER(SEARCH("Response",D4695)),"Response",IF(ISNUMBER(SEARCH("Interaction",D4695)),"Interaction",IF(ISNUMBER(SEARCH("System",D4695)),"System","")))))</f>
        <v>Utterance</v>
      </c>
      <c r="H4695" s="7" t="str">
        <f>IF(G4695="Utterance", IF(ISNUMBER(SEARCH("Unrecognized",D4695)), "Unrecognized", IF(ISNUMBER(SEARCH("Mismatched",D4695)), "Mismatched", IF(ISNUMBER(SEARCH("False Positive",D4695)), "False Positive", "Irrelevant"))), "")</f>
        <v>Mismatched</v>
      </c>
      <c r="J4695" s="7" t="s">
        <v>3743</v>
      </c>
      <c r="K4695" s="7" t="s">
        <v>3354</v>
      </c>
      <c r="L4695" s="9">
        <v>45000</v>
      </c>
      <c r="M4695" s="13">
        <v>0.32901620370370371</v>
      </c>
      <c r="N4695" s="14">
        <v>202000549078831</v>
      </c>
      <c r="O4695" s="7">
        <f>IF(LEN(TRIM($A4695))=0,0,LEN($A4695)-LEN(SUBSTITUTE($A4695," ",""))+1)</f>
        <v>26</v>
      </c>
      <c r="P4695">
        <f t="shared" si="102"/>
        <v>705</v>
      </c>
    </row>
    <row r="4696" spans="1:16" ht="365" x14ac:dyDescent="0.2">
      <c r="A4696" s="8" t="s">
        <v>2936</v>
      </c>
      <c r="C4696" s="7" t="s">
        <v>4</v>
      </c>
      <c r="K4696" s="7" t="s">
        <v>3354</v>
      </c>
      <c r="L4696" s="9">
        <v>45000</v>
      </c>
      <c r="M4696" s="13">
        <v>0.32928240740740738</v>
      </c>
      <c r="N4696" s="14">
        <v>202000549078831</v>
      </c>
      <c r="P4696" t="str">
        <f t="shared" si="102"/>
        <v/>
      </c>
    </row>
    <row r="4697" spans="1:16" ht="16" x14ac:dyDescent="0.2">
      <c r="A4697" s="8" t="s">
        <v>223</v>
      </c>
      <c r="B4697" s="7" t="s">
        <v>3487</v>
      </c>
      <c r="C4697" s="7" t="s">
        <v>2</v>
      </c>
      <c r="D4697" s="7" t="s">
        <v>3389</v>
      </c>
      <c r="E4697" s="7" t="str">
        <f>IF(OR(D4697="", D4697="___"),"", LEFT(D4697,FIND(" &gt;",D4697)-1))</f>
        <v>Success</v>
      </c>
      <c r="F4697" s="7" t="str">
        <f>IF(OR(E4697="Success",E4697="Qualified Success"),"Current",IF(E4697="Failure",IF(RIGHT(D4697,6)="Future","Future",IF(RIGHT(D4697,10)="Irrelevant","Irrelevant","Current")),""))</f>
        <v>Current</v>
      </c>
      <c r="G4697" s="7" t="str">
        <f>IF(OR(ISBLANK(D4697),D4697="Unclassifiable &gt;"),"",IF(ISNUMBER(SEARCH("Utterance",D4697)),"Utterance",IF(ISNUMBER(SEARCH("Response",D4697)),"Response",IF(ISNUMBER(SEARCH("Interaction",D4697)),"Interaction",IF(ISNUMBER(SEARCH("System",D4697)),"System","")))))</f>
        <v/>
      </c>
      <c r="H4697" s="7" t="str">
        <f>IF(G4697="Utterance", IF(ISNUMBER(SEARCH("Unrecognized",D4697)), "Unrecognized", IF(ISNUMBER(SEARCH("Mismatched",D4697)), "Mismatched", IF(ISNUMBER(SEARCH("False Positive",D4697)), "False Positive", "Irrelevant"))), "")</f>
        <v/>
      </c>
      <c r="J4697" s="7" t="s">
        <v>3744</v>
      </c>
      <c r="K4697" s="7" t="s">
        <v>3354</v>
      </c>
      <c r="L4697" s="9">
        <v>45000</v>
      </c>
      <c r="M4697" s="13">
        <v>0.33565972222222223</v>
      </c>
      <c r="N4697" s="14">
        <v>513001759477656</v>
      </c>
      <c r="O4697" s="7">
        <f>IF(LEN(TRIM($A4697))=0,0,LEN($A4697)-LEN(SUBSTITUTE($A4697," ",""))+1)</f>
        <v>3</v>
      </c>
      <c r="P4697">
        <f t="shared" si="102"/>
        <v>3411</v>
      </c>
    </row>
    <row r="4698" spans="1:16" ht="128" x14ac:dyDescent="0.2">
      <c r="A4698" s="8" t="s">
        <v>1839</v>
      </c>
      <c r="C4698" s="7" t="s">
        <v>4</v>
      </c>
      <c r="K4698" s="7" t="s">
        <v>3354</v>
      </c>
      <c r="L4698" s="9">
        <v>45000</v>
      </c>
      <c r="M4698" s="13">
        <v>0.33565972222222223</v>
      </c>
      <c r="N4698" s="14">
        <v>513001759477656</v>
      </c>
      <c r="P4698" t="str">
        <f t="shared" si="102"/>
        <v/>
      </c>
    </row>
    <row r="4699" spans="1:16" ht="16" x14ac:dyDescent="0.2">
      <c r="A4699" s="8" t="s">
        <v>2454</v>
      </c>
      <c r="C4699" s="7" t="s">
        <v>2</v>
      </c>
      <c r="D4699" s="7" t="s">
        <v>3391</v>
      </c>
      <c r="E4699" s="7" t="str">
        <f>IF(OR(D4699="", D4699="___"),"", LEFT(D4699,FIND(" &gt;",D4699)-1))</f>
        <v>Failure</v>
      </c>
      <c r="F4699" s="7" t="str">
        <f>IF(OR(E4699="Success",E4699="Qualified Success"),"Current",IF(E4699="Failure",IF(RIGHT(D4699,6)="Future","Future",IF(RIGHT(D4699,10)="Irrelevant","Irrelevant","Current")),""))</f>
        <v>Current</v>
      </c>
      <c r="G4699" s="7" t="str">
        <f>IF(OR(ISBLANK(D4699),D4699="Unclassifiable &gt;"),"",IF(ISNUMBER(SEARCH("Utterance",D4699)),"Utterance",IF(ISNUMBER(SEARCH("Response",D4699)),"Response",IF(ISNUMBER(SEARCH("Interaction",D4699)),"Interaction",IF(ISNUMBER(SEARCH("System",D4699)),"System","")))))</f>
        <v>Utterance</v>
      </c>
      <c r="H4699" s="7" t="str">
        <f>IF(G4699="Utterance", IF(ISNUMBER(SEARCH("Unrecognized",D4699)), "Unrecognized", IF(ISNUMBER(SEARCH("Mismatched",D4699)), "Mismatched", IF(ISNUMBER(SEARCH("False Positive",D4699)), "False Positive", "Irrelevant"))), "")</f>
        <v>Mismatched</v>
      </c>
      <c r="J4699" s="7" t="s">
        <v>3741</v>
      </c>
      <c r="K4699" s="7" t="s">
        <v>3354</v>
      </c>
      <c r="L4699" s="9">
        <v>45000</v>
      </c>
      <c r="M4699" s="13">
        <v>0.33774305555555556</v>
      </c>
      <c r="N4699" s="14">
        <v>204440003507010</v>
      </c>
      <c r="O4699" s="7">
        <f>IF(LEN(TRIM($A4699))=0,0,LEN($A4699)-LEN(SUBSTITUTE($A4699," ",""))+1)</f>
        <v>9</v>
      </c>
      <c r="P4699">
        <f t="shared" si="102"/>
        <v>705</v>
      </c>
    </row>
    <row r="4700" spans="1:16" ht="32" x14ac:dyDescent="0.2">
      <c r="A4700" s="8" t="s">
        <v>584</v>
      </c>
      <c r="C4700" s="7" t="s">
        <v>4</v>
      </c>
      <c r="K4700" s="7" t="s">
        <v>3354</v>
      </c>
      <c r="L4700" s="9">
        <v>45000</v>
      </c>
      <c r="M4700" s="13">
        <v>0.33774305555555556</v>
      </c>
      <c r="N4700" s="14">
        <v>204440003507010</v>
      </c>
      <c r="P4700" t="str">
        <f t="shared" si="102"/>
        <v/>
      </c>
    </row>
    <row r="4701" spans="1:16" ht="16" x14ac:dyDescent="0.2">
      <c r="A4701" s="8" t="s">
        <v>450</v>
      </c>
      <c r="C4701" s="7" t="s">
        <v>2</v>
      </c>
      <c r="D4701" s="7" t="s">
        <v>3389</v>
      </c>
      <c r="E4701" s="7" t="str">
        <f>IF(OR(D4701="", D4701="___"),"", LEFT(D4701,FIND(" &gt;",D4701)-1))</f>
        <v>Success</v>
      </c>
      <c r="F4701" s="7" t="str">
        <f>IF(OR(E4701="Success",E4701="Qualified Success"),"Current",IF(E4701="Failure",IF(RIGHT(D4701,6)="Future","Future",IF(RIGHT(D4701,10)="Irrelevant","Irrelevant","Current")),""))</f>
        <v>Current</v>
      </c>
      <c r="G4701" s="7" t="str">
        <f>IF(OR(ISBLANK(D4701),D4701="Unclassifiable &gt;"),"",IF(ISNUMBER(SEARCH("Utterance",D4701)),"Utterance",IF(ISNUMBER(SEARCH("Response",D4701)),"Response",IF(ISNUMBER(SEARCH("Interaction",D4701)),"Interaction",IF(ISNUMBER(SEARCH("System",D4701)),"System","")))))</f>
        <v/>
      </c>
      <c r="H4701" s="7" t="str">
        <f>IF(G4701="Utterance", IF(ISNUMBER(SEARCH("Unrecognized",D4701)), "Unrecognized", IF(ISNUMBER(SEARCH("Mismatched",D4701)), "Mismatched", IF(ISNUMBER(SEARCH("False Positive",D4701)), "False Positive", "Irrelevant"))), "")</f>
        <v/>
      </c>
      <c r="J4701" s="7" t="s">
        <v>3741</v>
      </c>
      <c r="K4701" s="7" t="s">
        <v>3354</v>
      </c>
      <c r="L4701" s="9">
        <v>45000</v>
      </c>
      <c r="M4701" s="13">
        <v>0.3379050925925926</v>
      </c>
      <c r="N4701" s="14">
        <v>204440003507010</v>
      </c>
      <c r="O4701" s="7">
        <f>IF(LEN(TRIM($A4701))=0,0,LEN($A4701)-LEN(SUBSTITUTE($A4701," ",""))+1)</f>
        <v>2</v>
      </c>
      <c r="P4701">
        <f t="shared" si="102"/>
        <v>3411</v>
      </c>
    </row>
    <row r="4702" spans="1:16" ht="176" x14ac:dyDescent="0.2">
      <c r="A4702" s="8" t="s">
        <v>2453</v>
      </c>
      <c r="C4702" s="7" t="s">
        <v>4</v>
      </c>
      <c r="K4702" s="7" t="s">
        <v>3354</v>
      </c>
      <c r="L4702" s="9">
        <v>45000</v>
      </c>
      <c r="M4702" s="13">
        <v>0.33792824074074074</v>
      </c>
      <c r="N4702" s="14">
        <v>204440003507010</v>
      </c>
      <c r="P4702" t="str">
        <f t="shared" si="102"/>
        <v/>
      </c>
    </row>
    <row r="4703" spans="1:16" ht="16" x14ac:dyDescent="0.2">
      <c r="A4703" s="8" t="s">
        <v>223</v>
      </c>
      <c r="B4703" s="7" t="s">
        <v>3487</v>
      </c>
      <c r="C4703" s="7" t="s">
        <v>2</v>
      </c>
      <c r="D4703" s="7" t="s">
        <v>3389</v>
      </c>
      <c r="E4703" s="7" t="str">
        <f>IF(OR(D4703="", D4703="___"),"", LEFT(D4703,FIND(" &gt;",D4703)-1))</f>
        <v>Success</v>
      </c>
      <c r="F4703" s="7" t="str">
        <f>IF(OR(E4703="Success",E4703="Qualified Success"),"Current",IF(E4703="Failure",IF(RIGHT(D4703,6)="Future","Future",IF(RIGHT(D4703,10)="Irrelevant","Irrelevant","Current")),""))</f>
        <v>Current</v>
      </c>
      <c r="G4703" s="7" t="str">
        <f>IF(OR(ISBLANK(D4703),D4703="Unclassifiable &gt;"),"",IF(ISNUMBER(SEARCH("Utterance",D4703)),"Utterance",IF(ISNUMBER(SEARCH("Response",D4703)),"Response",IF(ISNUMBER(SEARCH("Interaction",D4703)),"Interaction",IF(ISNUMBER(SEARCH("System",D4703)),"System","")))))</f>
        <v/>
      </c>
      <c r="H4703" s="7" t="str">
        <f>IF(G4703="Utterance", IF(ISNUMBER(SEARCH("Unrecognized",D4703)), "Unrecognized", IF(ISNUMBER(SEARCH("Mismatched",D4703)), "Mismatched", IF(ISNUMBER(SEARCH("False Positive",D4703)), "False Positive", "Irrelevant"))), "")</f>
        <v/>
      </c>
      <c r="J4703" s="7" t="s">
        <v>3744</v>
      </c>
      <c r="K4703" s="7" t="s">
        <v>3354</v>
      </c>
      <c r="L4703" s="9">
        <v>45000</v>
      </c>
      <c r="M4703" s="13">
        <v>0.346712962962963</v>
      </c>
      <c r="N4703" s="14">
        <v>202000521627521</v>
      </c>
      <c r="O4703" s="7">
        <f>IF(LEN(TRIM($A4703))=0,0,LEN($A4703)-LEN(SUBSTITUTE($A4703," ",""))+1)</f>
        <v>3</v>
      </c>
      <c r="P4703">
        <f t="shared" si="102"/>
        <v>3411</v>
      </c>
    </row>
    <row r="4704" spans="1:16" ht="128" x14ac:dyDescent="0.2">
      <c r="A4704" s="8" t="s">
        <v>1839</v>
      </c>
      <c r="C4704" s="7" t="s">
        <v>4</v>
      </c>
      <c r="K4704" s="7" t="s">
        <v>3354</v>
      </c>
      <c r="L4704" s="9">
        <v>45000</v>
      </c>
      <c r="M4704" s="13">
        <v>0.346712962962963</v>
      </c>
      <c r="N4704" s="14">
        <v>202000521627521</v>
      </c>
      <c r="P4704" t="str">
        <f t="shared" si="102"/>
        <v/>
      </c>
    </row>
    <row r="4705" spans="1:16" ht="16" x14ac:dyDescent="0.2">
      <c r="A4705" s="8" t="s">
        <v>322</v>
      </c>
      <c r="B4705" s="7" t="s">
        <v>3487</v>
      </c>
      <c r="C4705" s="7" t="s">
        <v>2</v>
      </c>
      <c r="D4705" s="7" t="s">
        <v>3389</v>
      </c>
      <c r="E4705" s="7" t="str">
        <f>IF(OR(D4705="", D4705="___"),"", LEFT(D4705,FIND(" &gt;",D4705)-1))</f>
        <v>Success</v>
      </c>
      <c r="F4705" s="7" t="str">
        <f>IF(OR(E4705="Success",E4705="Qualified Success"),"Current",IF(E4705="Failure",IF(RIGHT(D4705,6)="Future","Future",IF(RIGHT(D4705,10)="Irrelevant","Irrelevant","Current")),""))</f>
        <v>Current</v>
      </c>
      <c r="G4705" s="7" t="str">
        <f>IF(OR(ISBLANK(D4705),D4705="Unclassifiable &gt;"),"",IF(ISNUMBER(SEARCH("Utterance",D4705)),"Utterance",IF(ISNUMBER(SEARCH("Response",D4705)),"Response",IF(ISNUMBER(SEARCH("Interaction",D4705)),"Interaction",IF(ISNUMBER(SEARCH("System",D4705)),"System","")))))</f>
        <v/>
      </c>
      <c r="H4705" s="7" t="str">
        <f>IF(G4705="Utterance", IF(ISNUMBER(SEARCH("Unrecognized",D4705)), "Unrecognized", IF(ISNUMBER(SEARCH("Mismatched",D4705)), "Mismatched", IF(ISNUMBER(SEARCH("False Positive",D4705)), "False Positive", "Irrelevant"))), "")</f>
        <v/>
      </c>
      <c r="J4705" s="7" t="s">
        <v>3758</v>
      </c>
      <c r="K4705" s="7" t="s">
        <v>3354</v>
      </c>
      <c r="L4705" s="9">
        <v>45000</v>
      </c>
      <c r="M4705" s="13">
        <v>0.35252314814814811</v>
      </c>
      <c r="N4705" s="14">
        <v>204440003505858</v>
      </c>
      <c r="O4705" s="7">
        <f>IF(LEN(TRIM($A4705))=0,0,LEN($A4705)-LEN(SUBSTITUTE($A4705," ",""))+1)</f>
        <v>4</v>
      </c>
      <c r="P4705">
        <f t="shared" si="102"/>
        <v>3411</v>
      </c>
    </row>
    <row r="4706" spans="1:16" ht="32" x14ac:dyDescent="0.2">
      <c r="A4706" s="8" t="s">
        <v>3366</v>
      </c>
      <c r="C4706" s="7" t="s">
        <v>4</v>
      </c>
      <c r="K4706" s="7" t="s">
        <v>3354</v>
      </c>
      <c r="L4706" s="9">
        <v>45000</v>
      </c>
      <c r="M4706" s="13">
        <v>0.35258101851851853</v>
      </c>
      <c r="N4706" s="14">
        <v>204440003505858</v>
      </c>
      <c r="P4706" t="str">
        <f t="shared" si="102"/>
        <v/>
      </c>
    </row>
    <row r="4707" spans="1:16" ht="32" x14ac:dyDescent="0.2">
      <c r="A4707" s="8" t="s">
        <v>268</v>
      </c>
      <c r="C4707" s="7" t="s">
        <v>4</v>
      </c>
      <c r="K4707" s="7" t="s">
        <v>3354</v>
      </c>
      <c r="L4707" s="9">
        <v>45000</v>
      </c>
      <c r="M4707" s="13">
        <v>0.35258101851851853</v>
      </c>
      <c r="N4707" s="14">
        <v>204440003505858</v>
      </c>
      <c r="P4707" t="str">
        <f t="shared" si="102"/>
        <v/>
      </c>
    </row>
    <row r="4708" spans="1:16" ht="16" x14ac:dyDescent="0.2">
      <c r="A4708" s="8" t="s">
        <v>223</v>
      </c>
      <c r="B4708" s="7" t="s">
        <v>3487</v>
      </c>
      <c r="C4708" s="7" t="s">
        <v>2</v>
      </c>
      <c r="D4708" s="7" t="s">
        <v>3389</v>
      </c>
      <c r="E4708" s="7" t="str">
        <f>IF(OR(D4708="", D4708="___"),"", LEFT(D4708,FIND(" &gt;",D4708)-1))</f>
        <v>Success</v>
      </c>
      <c r="F4708" s="7" t="str">
        <f>IF(OR(E4708="Success",E4708="Qualified Success"),"Current",IF(E4708="Failure",IF(RIGHT(D4708,6)="Future","Future",IF(RIGHT(D4708,10)="Irrelevant","Irrelevant","Current")),""))</f>
        <v>Current</v>
      </c>
      <c r="G4708" s="7" t="str">
        <f>IF(OR(ISBLANK(D4708),D4708="Unclassifiable &gt;"),"",IF(ISNUMBER(SEARCH("Utterance",D4708)),"Utterance",IF(ISNUMBER(SEARCH("Response",D4708)),"Response",IF(ISNUMBER(SEARCH("Interaction",D4708)),"Interaction",IF(ISNUMBER(SEARCH("System",D4708)),"System","")))))</f>
        <v/>
      </c>
      <c r="H4708" s="7" t="str">
        <f>IF(G4708="Utterance", IF(ISNUMBER(SEARCH("Unrecognized",D4708)), "Unrecognized", IF(ISNUMBER(SEARCH("Mismatched",D4708)), "Mismatched", IF(ISNUMBER(SEARCH("False Positive",D4708)), "False Positive", "Irrelevant"))), "")</f>
        <v/>
      </c>
      <c r="J4708" s="7" t="s">
        <v>3744</v>
      </c>
      <c r="K4708" s="7" t="s">
        <v>3354</v>
      </c>
      <c r="L4708" s="9">
        <v>45000</v>
      </c>
      <c r="M4708" s="13">
        <v>0.35299768518518521</v>
      </c>
      <c r="N4708" s="14">
        <v>204440003505858</v>
      </c>
      <c r="O4708" s="7">
        <f>IF(LEN(TRIM($A4708))=0,0,LEN($A4708)-LEN(SUBSTITUTE($A4708," ",""))+1)</f>
        <v>3</v>
      </c>
      <c r="P4708">
        <f t="shared" si="102"/>
        <v>3411</v>
      </c>
    </row>
    <row r="4709" spans="1:16" ht="128" x14ac:dyDescent="0.2">
      <c r="A4709" s="8" t="s">
        <v>1839</v>
      </c>
      <c r="C4709" s="7" t="s">
        <v>4</v>
      </c>
      <c r="K4709" s="7" t="s">
        <v>3354</v>
      </c>
      <c r="L4709" s="9">
        <v>45000</v>
      </c>
      <c r="M4709" s="13">
        <v>0.35299768518518521</v>
      </c>
      <c r="N4709" s="14">
        <v>204440003505858</v>
      </c>
      <c r="P4709" t="str">
        <f t="shared" si="102"/>
        <v/>
      </c>
    </row>
    <row r="4710" spans="1:16" ht="16" x14ac:dyDescent="0.2">
      <c r="A4710" s="8" t="s">
        <v>314</v>
      </c>
      <c r="C4710" s="7" t="s">
        <v>2</v>
      </c>
      <c r="D4710" s="7" t="s">
        <v>3389</v>
      </c>
      <c r="E4710" s="7" t="str">
        <f>IF(OR(D4710="", D4710="___"),"", LEFT(D4710,FIND(" &gt;",D4710)-1))</f>
        <v>Success</v>
      </c>
      <c r="F4710" s="7" t="str">
        <f>IF(OR(E4710="Success",E4710="Qualified Success"),"Current",IF(E4710="Failure",IF(RIGHT(D4710,6)="Future","Future",IF(RIGHT(D4710,10)="Irrelevant","Irrelevant","Current")),""))</f>
        <v>Current</v>
      </c>
      <c r="G4710" s="7" t="str">
        <f>IF(OR(ISBLANK(D4710),D4710="Unclassifiable &gt;"),"",IF(ISNUMBER(SEARCH("Utterance",D4710)),"Utterance",IF(ISNUMBER(SEARCH("Response",D4710)),"Response",IF(ISNUMBER(SEARCH("Interaction",D4710)),"Interaction",IF(ISNUMBER(SEARCH("System",D4710)),"System","")))))</f>
        <v/>
      </c>
      <c r="H4710" s="7" t="str">
        <f>IF(G4710="Utterance", IF(ISNUMBER(SEARCH("Unrecognized",D4710)), "Unrecognized", IF(ISNUMBER(SEARCH("Mismatched",D4710)), "Mismatched", IF(ISNUMBER(SEARCH("False Positive",D4710)), "False Positive", "Irrelevant"))), "")</f>
        <v/>
      </c>
      <c r="J4710" s="7" t="s">
        <v>3743</v>
      </c>
      <c r="K4710" s="7" t="s">
        <v>3354</v>
      </c>
      <c r="L4710" s="9">
        <v>45000</v>
      </c>
      <c r="M4710" s="13">
        <v>0.35913194444444446</v>
      </c>
      <c r="N4710" s="14">
        <v>202000245830022</v>
      </c>
      <c r="O4710" s="7">
        <f>IF(LEN(TRIM($A4710))=0,0,LEN($A4710)-LEN(SUBSTITUTE($A4710," ",""))+1)</f>
        <v>9</v>
      </c>
      <c r="P4710">
        <f t="shared" si="102"/>
        <v>3411</v>
      </c>
    </row>
    <row r="4711" spans="1:16" ht="224" x14ac:dyDescent="0.2">
      <c r="A4711" s="8" t="s">
        <v>3613</v>
      </c>
      <c r="C4711" s="7" t="s">
        <v>4</v>
      </c>
      <c r="K4711" s="7" t="s">
        <v>3354</v>
      </c>
      <c r="L4711" s="9">
        <v>45000</v>
      </c>
      <c r="M4711" s="13">
        <v>0.35916666666666663</v>
      </c>
      <c r="N4711" s="14">
        <v>202000245830022</v>
      </c>
      <c r="P4711" t="str">
        <f t="shared" si="102"/>
        <v/>
      </c>
    </row>
    <row r="4712" spans="1:16" ht="16" x14ac:dyDescent="0.2">
      <c r="A4712" s="8" t="s">
        <v>260</v>
      </c>
      <c r="C4712" s="7" t="s">
        <v>2</v>
      </c>
      <c r="D4712" s="7" t="s">
        <v>3389</v>
      </c>
      <c r="E4712" s="7" t="str">
        <f>IF(OR(D4712="", D4712="___"),"", LEFT(D4712,FIND(" &gt;",D4712)-1))</f>
        <v>Success</v>
      </c>
      <c r="F4712" s="7" t="str">
        <f>IF(OR(E4712="Success",E4712="Qualified Success"),"Current",IF(E4712="Failure",IF(RIGHT(D4712,6)="Future","Future",IF(RIGHT(D4712,10)="Irrelevant","Irrelevant","Current")),""))</f>
        <v>Current</v>
      </c>
      <c r="G4712" s="7" t="str">
        <f>IF(OR(ISBLANK(D4712),D4712="Unclassifiable &gt;"),"",IF(ISNUMBER(SEARCH("Utterance",D4712)),"Utterance",IF(ISNUMBER(SEARCH("Response",D4712)),"Response",IF(ISNUMBER(SEARCH("Interaction",D4712)),"Interaction",IF(ISNUMBER(SEARCH("System",D4712)),"System","")))))</f>
        <v/>
      </c>
      <c r="H4712" s="7" t="str">
        <f>IF(G4712="Utterance", IF(ISNUMBER(SEARCH("Unrecognized",D4712)), "Unrecognized", IF(ISNUMBER(SEARCH("Mismatched",D4712)), "Mismatched", IF(ISNUMBER(SEARCH("False Positive",D4712)), "False Positive", "Irrelevant"))), "")</f>
        <v/>
      </c>
      <c r="J4712" s="7" t="s">
        <v>3743</v>
      </c>
      <c r="K4712" s="7" t="s">
        <v>3354</v>
      </c>
      <c r="L4712" s="9">
        <v>45000</v>
      </c>
      <c r="M4712" s="13">
        <v>0.35951388888888891</v>
      </c>
      <c r="N4712" s="14">
        <v>202000245830022</v>
      </c>
      <c r="O4712" s="7">
        <f>IF(LEN(TRIM($A4712))=0,0,LEN($A4712)-LEN(SUBSTITUTE($A4712," ",""))+1)</f>
        <v>6</v>
      </c>
      <c r="P4712">
        <f t="shared" si="102"/>
        <v>3411</v>
      </c>
    </row>
    <row r="4713" spans="1:16" ht="48" x14ac:dyDescent="0.2">
      <c r="A4713" s="8" t="s">
        <v>261</v>
      </c>
      <c r="C4713" s="7" t="s">
        <v>4</v>
      </c>
      <c r="K4713" s="7" t="s">
        <v>3354</v>
      </c>
      <c r="L4713" s="9">
        <v>45000</v>
      </c>
      <c r="M4713" s="13">
        <v>0.35951388888888891</v>
      </c>
      <c r="N4713" s="14">
        <v>202000245830022</v>
      </c>
      <c r="P4713" t="str">
        <f t="shared" si="102"/>
        <v/>
      </c>
    </row>
    <row r="4714" spans="1:16" ht="16" x14ac:dyDescent="0.2">
      <c r="A4714" s="8" t="s">
        <v>263</v>
      </c>
      <c r="C4714" s="7" t="s">
        <v>2</v>
      </c>
      <c r="D4714" s="7" t="s">
        <v>3389</v>
      </c>
      <c r="E4714" s="7" t="str">
        <f>IF(OR(D4714="", D4714="___"),"", LEFT(D4714,FIND(" &gt;",D4714)-1))</f>
        <v>Success</v>
      </c>
      <c r="F4714" s="7" t="str">
        <f>IF(OR(E4714="Success",E4714="Qualified Success"),"Current",IF(E4714="Failure",IF(RIGHT(D4714,6)="Future","Future",IF(RIGHT(D4714,10)="Irrelevant","Irrelevant","Current")),""))</f>
        <v>Current</v>
      </c>
      <c r="G4714" s="7" t="str">
        <f>IF(OR(ISBLANK(D4714),D4714="Unclassifiable &gt;"),"",IF(ISNUMBER(SEARCH("Utterance",D4714)),"Utterance",IF(ISNUMBER(SEARCH("Response",D4714)),"Response",IF(ISNUMBER(SEARCH("Interaction",D4714)),"Interaction",IF(ISNUMBER(SEARCH("System",D4714)),"System","")))))</f>
        <v/>
      </c>
      <c r="H4714" s="7" t="str">
        <f>IF(G4714="Utterance", IF(ISNUMBER(SEARCH("Unrecognized",D4714)), "Unrecognized", IF(ISNUMBER(SEARCH("Mismatched",D4714)), "Mismatched", IF(ISNUMBER(SEARCH("False Positive",D4714)), "False Positive", "Irrelevant"))), "")</f>
        <v/>
      </c>
      <c r="J4714" s="7" t="s">
        <v>3453</v>
      </c>
      <c r="K4714" s="7" t="s">
        <v>3354</v>
      </c>
      <c r="L4714" s="9">
        <v>45000</v>
      </c>
      <c r="M4714" s="13">
        <v>0.35958333333333337</v>
      </c>
      <c r="N4714" s="14">
        <v>202000245830022</v>
      </c>
      <c r="O4714" s="7">
        <f>IF(LEN(TRIM($A4714))=0,0,LEN($A4714)-LEN(SUBSTITUTE($A4714," ",""))+1)</f>
        <v>2</v>
      </c>
      <c r="P4714">
        <f t="shared" si="102"/>
        <v>3411</v>
      </c>
    </row>
    <row r="4715" spans="1:16" ht="16" x14ac:dyDescent="0.2">
      <c r="A4715" s="8" t="s">
        <v>264</v>
      </c>
      <c r="C4715" s="7" t="s">
        <v>4</v>
      </c>
      <c r="K4715" s="7" t="s">
        <v>3354</v>
      </c>
      <c r="L4715" s="9">
        <v>45000</v>
      </c>
      <c r="M4715" s="13">
        <v>0.35958333333333337</v>
      </c>
      <c r="N4715" s="14">
        <v>202000245830022</v>
      </c>
      <c r="P4715" t="str">
        <f t="shared" si="102"/>
        <v/>
      </c>
    </row>
    <row r="4716" spans="1:16" ht="16" x14ac:dyDescent="0.2">
      <c r="A4716" s="8" t="s">
        <v>313</v>
      </c>
      <c r="C4716" s="7" t="s">
        <v>2</v>
      </c>
      <c r="D4716" s="7" t="s">
        <v>3389</v>
      </c>
      <c r="E4716" s="7" t="str">
        <f>IF(OR(D4716="", D4716="___"),"", LEFT(D4716,FIND(" &gt;",D4716)-1))</f>
        <v>Success</v>
      </c>
      <c r="F4716" s="7" t="str">
        <f>IF(OR(E4716="Success",E4716="Qualified Success"),"Current",IF(E4716="Failure",IF(RIGHT(D4716,6)="Future","Future",IF(RIGHT(D4716,10)="Irrelevant","Irrelevant","Current")),""))</f>
        <v>Current</v>
      </c>
      <c r="G4716" s="7" t="str">
        <f>IF(OR(ISBLANK(D4716),D4716="Unclassifiable &gt;"),"",IF(ISNUMBER(SEARCH("Utterance",D4716)),"Utterance",IF(ISNUMBER(SEARCH("Response",D4716)),"Response",IF(ISNUMBER(SEARCH("Interaction",D4716)),"Interaction",IF(ISNUMBER(SEARCH("System",D4716)),"System","")))))</f>
        <v/>
      </c>
      <c r="H4716" s="7" t="str">
        <f>IF(G4716="Utterance", IF(ISNUMBER(SEARCH("Unrecognized",D4716)), "Unrecognized", IF(ISNUMBER(SEARCH("Mismatched",D4716)), "Mismatched", IF(ISNUMBER(SEARCH("False Positive",D4716)), "False Positive", "Irrelevant"))), "")</f>
        <v/>
      </c>
      <c r="J4716" s="7" t="s">
        <v>3741</v>
      </c>
      <c r="K4716" s="7" t="s">
        <v>3354</v>
      </c>
      <c r="L4716" s="9">
        <v>45000</v>
      </c>
      <c r="M4716" s="13">
        <v>0.35978009259259264</v>
      </c>
      <c r="N4716" s="14">
        <v>202000276083816</v>
      </c>
      <c r="O4716" s="7">
        <f>IF(LEN(TRIM($A4716))=0,0,LEN($A4716)-LEN(SUBSTITUTE($A4716," ",""))+1)</f>
        <v>3</v>
      </c>
      <c r="P4716">
        <f t="shared" si="102"/>
        <v>3411</v>
      </c>
    </row>
    <row r="4717" spans="1:16" ht="160" x14ac:dyDescent="0.2">
      <c r="A4717" s="8" t="s">
        <v>238</v>
      </c>
      <c r="C4717" s="7" t="s">
        <v>4</v>
      </c>
      <c r="K4717" s="7" t="s">
        <v>3354</v>
      </c>
      <c r="L4717" s="9">
        <v>45000</v>
      </c>
      <c r="M4717" s="13">
        <v>0.35978009259259264</v>
      </c>
      <c r="N4717" s="14">
        <v>202000276083816</v>
      </c>
      <c r="P4717" t="str">
        <f t="shared" si="102"/>
        <v/>
      </c>
    </row>
    <row r="4718" spans="1:16" ht="16" x14ac:dyDescent="0.2">
      <c r="A4718" s="8" t="s">
        <v>1896</v>
      </c>
      <c r="C4718" s="7" t="s">
        <v>2</v>
      </c>
      <c r="D4718" s="7" t="s">
        <v>3389</v>
      </c>
      <c r="E4718" s="7" t="str">
        <f>IF(OR(D4718="", D4718="___"),"", LEFT(D4718,FIND(" &gt;",D4718)-1))</f>
        <v>Success</v>
      </c>
      <c r="F4718" s="7" t="str">
        <f>IF(OR(E4718="Success",E4718="Qualified Success"),"Current",IF(E4718="Failure",IF(RIGHT(D4718,6)="Future","Future",IF(RIGHT(D4718,10)="Irrelevant","Irrelevant","Current")),""))</f>
        <v>Current</v>
      </c>
      <c r="G4718" s="7" t="str">
        <f>IF(OR(ISBLANK(D4718),D4718="Unclassifiable &gt;"),"",IF(ISNUMBER(SEARCH("Utterance",D4718)),"Utterance",IF(ISNUMBER(SEARCH("Response",D4718)),"Response",IF(ISNUMBER(SEARCH("Interaction",D4718)),"Interaction",IF(ISNUMBER(SEARCH("System",D4718)),"System","")))))</f>
        <v/>
      </c>
      <c r="H4718" s="7" t="str">
        <f>IF(G4718="Utterance", IF(ISNUMBER(SEARCH("Unrecognized",D4718)), "Unrecognized", IF(ISNUMBER(SEARCH("Mismatched",D4718)), "Mismatched", IF(ISNUMBER(SEARCH("False Positive",D4718)), "False Positive", "Irrelevant"))), "")</f>
        <v/>
      </c>
      <c r="J4718" s="7" t="s">
        <v>3743</v>
      </c>
      <c r="K4718" s="7" t="s">
        <v>3354</v>
      </c>
      <c r="L4718" s="9">
        <v>45000</v>
      </c>
      <c r="M4718" s="13">
        <v>0.35983796296296294</v>
      </c>
      <c r="N4718" s="14">
        <v>202000245830022</v>
      </c>
      <c r="O4718" s="7">
        <f>IF(LEN(TRIM($A4718))=0,0,LEN($A4718)-LEN(SUBSTITUTE($A4718," ",""))+1)</f>
        <v>5</v>
      </c>
      <c r="P4718">
        <f t="shared" si="102"/>
        <v>3411</v>
      </c>
    </row>
    <row r="4719" spans="1:16" ht="224" x14ac:dyDescent="0.2">
      <c r="A4719" s="8" t="s">
        <v>3613</v>
      </c>
      <c r="C4719" s="7" t="s">
        <v>4</v>
      </c>
      <c r="K4719" s="7" t="s">
        <v>3354</v>
      </c>
      <c r="L4719" s="9">
        <v>45000</v>
      </c>
      <c r="M4719" s="13">
        <v>0.35984953703703698</v>
      </c>
      <c r="N4719" s="14">
        <v>202000245830022</v>
      </c>
      <c r="P4719" t="str">
        <f t="shared" si="102"/>
        <v/>
      </c>
    </row>
    <row r="4720" spans="1:16" ht="16" x14ac:dyDescent="0.2">
      <c r="A4720" s="8" t="s">
        <v>260</v>
      </c>
      <c r="C4720" s="7" t="s">
        <v>2</v>
      </c>
      <c r="D4720" s="7" t="s">
        <v>3389</v>
      </c>
      <c r="E4720" s="7" t="str">
        <f>IF(OR(D4720="", D4720="___"),"", LEFT(D4720,FIND(" &gt;",D4720)-1))</f>
        <v>Success</v>
      </c>
      <c r="F4720" s="7" t="str">
        <f>IF(OR(E4720="Success",E4720="Qualified Success"),"Current",IF(E4720="Failure",IF(RIGHT(D4720,6)="Future","Future",IF(RIGHT(D4720,10)="Irrelevant","Irrelevant","Current")),""))</f>
        <v>Current</v>
      </c>
      <c r="G4720" s="7" t="str">
        <f>IF(OR(ISBLANK(D4720),D4720="Unclassifiable &gt;"),"",IF(ISNUMBER(SEARCH("Utterance",D4720)),"Utterance",IF(ISNUMBER(SEARCH("Response",D4720)),"Response",IF(ISNUMBER(SEARCH("Interaction",D4720)),"Interaction",IF(ISNUMBER(SEARCH("System",D4720)),"System","")))))</f>
        <v/>
      </c>
      <c r="H4720" s="7" t="str">
        <f>IF(G4720="Utterance", IF(ISNUMBER(SEARCH("Unrecognized",D4720)), "Unrecognized", IF(ISNUMBER(SEARCH("Mismatched",D4720)), "Mismatched", IF(ISNUMBER(SEARCH("False Positive",D4720)), "False Positive", "Irrelevant"))), "")</f>
        <v/>
      </c>
      <c r="J4720" s="7" t="s">
        <v>3743</v>
      </c>
      <c r="K4720" s="7" t="s">
        <v>3354</v>
      </c>
      <c r="L4720" s="9">
        <v>45000</v>
      </c>
      <c r="M4720" s="13">
        <v>0.36003472222222221</v>
      </c>
      <c r="N4720" s="14">
        <v>202000245830022</v>
      </c>
      <c r="O4720" s="7">
        <f>IF(LEN(TRIM($A4720))=0,0,LEN($A4720)-LEN(SUBSTITUTE($A4720," ",""))+1)</f>
        <v>6</v>
      </c>
      <c r="P4720">
        <f t="shared" si="102"/>
        <v>3411</v>
      </c>
    </row>
    <row r="4721" spans="1:16" ht="48" x14ac:dyDescent="0.2">
      <c r="A4721" s="8" t="s">
        <v>261</v>
      </c>
      <c r="C4721" s="7" t="s">
        <v>4</v>
      </c>
      <c r="K4721" s="7" t="s">
        <v>3354</v>
      </c>
      <c r="L4721" s="9">
        <v>45000</v>
      </c>
      <c r="M4721" s="13">
        <v>0.36003472222222221</v>
      </c>
      <c r="N4721" s="14">
        <v>202000245830022</v>
      </c>
      <c r="P4721" t="str">
        <f t="shared" si="102"/>
        <v/>
      </c>
    </row>
    <row r="4722" spans="1:16" ht="16" x14ac:dyDescent="0.2">
      <c r="A4722" s="8" t="s">
        <v>174</v>
      </c>
      <c r="C4722" s="7" t="s">
        <v>2</v>
      </c>
      <c r="D4722" s="7" t="s">
        <v>3389</v>
      </c>
      <c r="E4722" s="7" t="str">
        <f>IF(OR(D4722="", D4722="___"),"", LEFT(D4722,FIND(" &gt;",D4722)-1))</f>
        <v>Success</v>
      </c>
      <c r="F4722" s="7" t="str">
        <f>IF(OR(E4722="Success",E4722="Qualified Success"),"Current",IF(E4722="Failure",IF(RIGHT(D4722,6)="Future","Future",IF(RIGHT(D4722,10)="Irrelevant","Irrelevant","Current")),""))</f>
        <v>Current</v>
      </c>
      <c r="G4722" s="7" t="str">
        <f>IF(OR(ISBLANK(D4722),D4722="Unclassifiable &gt;"),"",IF(ISNUMBER(SEARCH("Utterance",D4722)),"Utterance",IF(ISNUMBER(SEARCH("Response",D4722)),"Response",IF(ISNUMBER(SEARCH("Interaction",D4722)),"Interaction",IF(ISNUMBER(SEARCH("System",D4722)),"System","")))))</f>
        <v/>
      </c>
      <c r="H4722" s="7" t="str">
        <f>IF(G4722="Utterance", IF(ISNUMBER(SEARCH("Unrecognized",D4722)), "Unrecognized", IF(ISNUMBER(SEARCH("Mismatched",D4722)), "Mismatched", IF(ISNUMBER(SEARCH("False Positive",D4722)), "False Positive", "Irrelevant"))), "")</f>
        <v/>
      </c>
      <c r="J4722" s="7" t="s">
        <v>3741</v>
      </c>
      <c r="K4722" s="7" t="s">
        <v>3354</v>
      </c>
      <c r="L4722" s="9">
        <v>45000</v>
      </c>
      <c r="M4722" s="13">
        <v>0.36008101851851854</v>
      </c>
      <c r="N4722" s="14">
        <v>204440003492674</v>
      </c>
      <c r="O4722" s="7">
        <f>IF(LEN(TRIM($A4722))=0,0,LEN($A4722)-LEN(SUBSTITUTE($A4722," ",""))+1)</f>
        <v>1</v>
      </c>
      <c r="P4722">
        <f t="shared" si="102"/>
        <v>3411</v>
      </c>
    </row>
    <row r="4723" spans="1:16" ht="176" x14ac:dyDescent="0.2">
      <c r="A4723" s="8" t="s">
        <v>2043</v>
      </c>
      <c r="C4723" s="7" t="s">
        <v>4</v>
      </c>
      <c r="K4723" s="7" t="s">
        <v>3354</v>
      </c>
      <c r="L4723" s="9">
        <v>45000</v>
      </c>
      <c r="M4723" s="13">
        <v>0.36008101851851854</v>
      </c>
      <c r="N4723" s="14">
        <v>204440003492674</v>
      </c>
      <c r="P4723" t="str">
        <f t="shared" si="102"/>
        <v/>
      </c>
    </row>
    <row r="4724" spans="1:16" x14ac:dyDescent="0.2">
      <c r="A4724" s="10">
        <v>45291</v>
      </c>
      <c r="C4724" s="7" t="s">
        <v>2</v>
      </c>
      <c r="D4724" s="7" t="s">
        <v>3389</v>
      </c>
      <c r="E4724" s="7" t="str">
        <f>IF(OR(D4724="", D4724="___"),"", LEFT(D4724,FIND(" &gt;",D4724)-1))</f>
        <v>Success</v>
      </c>
      <c r="F4724" s="7" t="str">
        <f>IF(OR(E4724="Success",E4724="Qualified Success"),"Current",IF(E4724="Failure",IF(RIGHT(D4724,6)="Future","Future",IF(RIGHT(D4724,10)="Irrelevant","Irrelevant","Current")),""))</f>
        <v>Current</v>
      </c>
      <c r="G4724" s="7" t="str">
        <f>IF(OR(ISBLANK(D4724),D4724="Unclassifiable &gt;"),"",IF(ISNUMBER(SEARCH("Utterance",D4724)),"Utterance",IF(ISNUMBER(SEARCH("Response",D4724)),"Response",IF(ISNUMBER(SEARCH("Interaction",D4724)),"Interaction",IF(ISNUMBER(SEARCH("System",D4724)),"System","")))))</f>
        <v/>
      </c>
      <c r="H4724" s="7" t="str">
        <f>IF(G4724="Utterance", IF(ISNUMBER(SEARCH("Unrecognized",D4724)), "Unrecognized", IF(ISNUMBER(SEARCH("Mismatched",D4724)), "Mismatched", IF(ISNUMBER(SEARCH("False Positive",D4724)), "False Positive", "Irrelevant"))), "")</f>
        <v/>
      </c>
      <c r="J4724" s="7" t="s">
        <v>3743</v>
      </c>
      <c r="K4724" s="7" t="s">
        <v>3354</v>
      </c>
      <c r="L4724" s="9">
        <v>45000</v>
      </c>
      <c r="M4724" s="13">
        <v>0.36010416666666667</v>
      </c>
      <c r="N4724" s="14">
        <v>202000245830022</v>
      </c>
      <c r="O4724" s="7">
        <f>IF(LEN(TRIM($A4724))=0,0,LEN($A4724)-LEN(SUBSTITUTE($A4724," ",""))+1)</f>
        <v>1</v>
      </c>
      <c r="P4724">
        <f t="shared" si="102"/>
        <v>3411</v>
      </c>
    </row>
    <row r="4725" spans="1:16" ht="224" x14ac:dyDescent="0.2">
      <c r="A4725" s="8" t="s">
        <v>2827</v>
      </c>
      <c r="C4725" s="7" t="s">
        <v>4</v>
      </c>
      <c r="K4725" s="7" t="s">
        <v>3354</v>
      </c>
      <c r="L4725" s="9">
        <v>45000</v>
      </c>
      <c r="M4725" s="13">
        <v>0.36011574074074071</v>
      </c>
      <c r="N4725" s="14">
        <v>202000245830022</v>
      </c>
      <c r="P4725" t="str">
        <f t="shared" si="102"/>
        <v/>
      </c>
    </row>
    <row r="4726" spans="1:16" ht="16" x14ac:dyDescent="0.2">
      <c r="A4726" s="8" t="s">
        <v>450</v>
      </c>
      <c r="C4726" s="7" t="s">
        <v>2</v>
      </c>
      <c r="D4726" s="7" t="s">
        <v>3389</v>
      </c>
      <c r="E4726" s="7" t="str">
        <f>IF(OR(D4726="", D4726="___"),"", LEFT(D4726,FIND(" &gt;",D4726)-1))</f>
        <v>Success</v>
      </c>
      <c r="F4726" s="7" t="str">
        <f>IF(OR(E4726="Success",E4726="Qualified Success"),"Current",IF(E4726="Failure",IF(RIGHT(D4726,6)="Future","Future",IF(RIGHT(D4726,10)="Irrelevant","Irrelevant","Current")),""))</f>
        <v>Current</v>
      </c>
      <c r="G4726" s="7" t="str">
        <f>IF(OR(ISBLANK(D4726),D4726="Unclassifiable &gt;"),"",IF(ISNUMBER(SEARCH("Utterance",D4726)),"Utterance",IF(ISNUMBER(SEARCH("Response",D4726)),"Response",IF(ISNUMBER(SEARCH("Interaction",D4726)),"Interaction",IF(ISNUMBER(SEARCH("System",D4726)),"System","")))))</f>
        <v/>
      </c>
      <c r="H4726" s="7" t="str">
        <f>IF(G4726="Utterance", IF(ISNUMBER(SEARCH("Unrecognized",D4726)), "Unrecognized", IF(ISNUMBER(SEARCH("Mismatched",D4726)), "Mismatched", IF(ISNUMBER(SEARCH("False Positive",D4726)), "False Positive", "Irrelevant"))), "")</f>
        <v/>
      </c>
      <c r="J4726" s="7" t="s">
        <v>3741</v>
      </c>
      <c r="K4726" s="7" t="s">
        <v>3354</v>
      </c>
      <c r="L4726" s="9">
        <v>45000</v>
      </c>
      <c r="M4726" s="13">
        <v>0.36091435185185183</v>
      </c>
      <c r="N4726" s="14">
        <v>204440003492674</v>
      </c>
      <c r="O4726" s="7">
        <f>IF(LEN(TRIM($A4726))=0,0,LEN($A4726)-LEN(SUBSTITUTE($A4726," ",""))+1)</f>
        <v>2</v>
      </c>
      <c r="P4726">
        <f t="shared" si="102"/>
        <v>3411</v>
      </c>
    </row>
    <row r="4727" spans="1:16" ht="176" x14ac:dyDescent="0.2">
      <c r="A4727" s="8" t="s">
        <v>2043</v>
      </c>
      <c r="C4727" s="7" t="s">
        <v>4</v>
      </c>
      <c r="K4727" s="7" t="s">
        <v>3354</v>
      </c>
      <c r="L4727" s="9">
        <v>45000</v>
      </c>
      <c r="M4727" s="13">
        <v>0.36091435185185183</v>
      </c>
      <c r="N4727" s="14">
        <v>204440003492674</v>
      </c>
      <c r="P4727" t="str">
        <f t="shared" si="102"/>
        <v/>
      </c>
    </row>
    <row r="4728" spans="1:16" ht="16" x14ac:dyDescent="0.2">
      <c r="A4728" s="8" t="s">
        <v>2656</v>
      </c>
      <c r="C4728" s="7" t="s">
        <v>2</v>
      </c>
      <c r="D4728" s="7" t="s">
        <v>3411</v>
      </c>
      <c r="E4728" s="7" t="str">
        <f>IF(OR(D4728="", D4728="___"),"", LEFT(D4728,FIND(" &gt;",D4728)-1))</f>
        <v>Qualified Success</v>
      </c>
      <c r="F4728" s="7" t="str">
        <f>IF(OR(E4728="Success",E4728="Qualified Success"),"Current",IF(E4728="Failure",IF(RIGHT(D4728,6)="Future","Future",IF(RIGHT(D4728,10)="Irrelevant","Irrelevant","Current")),""))</f>
        <v>Current</v>
      </c>
      <c r="G4728" s="7" t="str">
        <f>IF(OR(ISBLANK(D4728),D4728="Unclassifiable &gt;"),"",IF(ISNUMBER(SEARCH("Utterance",D4728)),"Utterance",IF(ISNUMBER(SEARCH("Response",D4728)),"Response",IF(ISNUMBER(SEARCH("Interaction",D4728)),"Interaction",IF(ISNUMBER(SEARCH("System",D4728)),"System","")))))</f>
        <v>Response</v>
      </c>
      <c r="H4728" s="7" t="str">
        <f>IF(G4728="Utterance", IF(ISNUMBER(SEARCH("Unrecognized",D4728)), "Unrecognized", IF(ISNUMBER(SEARCH("Mismatched",D4728)), "Mismatched", IF(ISNUMBER(SEARCH("False Positive",D4728)), "False Positive", "Irrelevant"))), "")</f>
        <v/>
      </c>
      <c r="J4728" s="7" t="s">
        <v>3741</v>
      </c>
      <c r="K4728" s="7" t="s">
        <v>3354</v>
      </c>
      <c r="L4728" s="9">
        <v>45000</v>
      </c>
      <c r="M4728" s="13">
        <v>0.36186342592592591</v>
      </c>
      <c r="N4728" s="14">
        <v>204440003538104</v>
      </c>
      <c r="O4728" s="7">
        <f>IF(LEN(TRIM($A4728))=0,0,LEN($A4728)-LEN(SUBSTITUTE($A4728," ",""))+1)</f>
        <v>4</v>
      </c>
      <c r="P4728">
        <f t="shared" si="102"/>
        <v>201</v>
      </c>
    </row>
    <row r="4729" spans="1:16" ht="80" x14ac:dyDescent="0.2">
      <c r="A4729" s="8" t="s">
        <v>1204</v>
      </c>
      <c r="C4729" s="7" t="s">
        <v>4</v>
      </c>
      <c r="K4729" s="7" t="s">
        <v>3354</v>
      </c>
      <c r="L4729" s="9">
        <v>45000</v>
      </c>
      <c r="M4729" s="13">
        <v>0.36186342592592591</v>
      </c>
      <c r="N4729" s="14">
        <v>204440003538104</v>
      </c>
      <c r="P4729" t="str">
        <f t="shared" si="102"/>
        <v/>
      </c>
    </row>
    <row r="4730" spans="1:16" ht="16" x14ac:dyDescent="0.2">
      <c r="A4730" s="8" t="s">
        <v>77</v>
      </c>
      <c r="C4730" s="7" t="s">
        <v>2</v>
      </c>
      <c r="D4730" s="7" t="s">
        <v>3391</v>
      </c>
      <c r="E4730" s="7" t="str">
        <f>IF(OR(D4730="", D4730="___"),"", LEFT(D4730,FIND(" &gt;",D4730)-1))</f>
        <v>Failure</v>
      </c>
      <c r="F4730" s="7" t="str">
        <f>IF(OR(E4730="Success",E4730="Qualified Success"),"Current",IF(E4730="Failure",IF(RIGHT(D4730,6)="Future","Future",IF(RIGHT(D4730,10)="Irrelevant","Irrelevant","Current")),""))</f>
        <v>Current</v>
      </c>
      <c r="G4730" s="7" t="str">
        <f>IF(OR(ISBLANK(D4730),D4730="Unclassifiable &gt;"),"",IF(ISNUMBER(SEARCH("Utterance",D4730)),"Utterance",IF(ISNUMBER(SEARCH("Response",D4730)),"Response",IF(ISNUMBER(SEARCH("Interaction",D4730)),"Interaction",IF(ISNUMBER(SEARCH("System",D4730)),"System","")))))</f>
        <v>Utterance</v>
      </c>
      <c r="H4730" s="7" t="str">
        <f>IF(G4730="Utterance", IF(ISNUMBER(SEARCH("Unrecognized",D4730)), "Unrecognized", IF(ISNUMBER(SEARCH("Mismatched",D4730)), "Mismatched", IF(ISNUMBER(SEARCH("False Positive",D4730)), "False Positive", "Irrelevant"))), "")</f>
        <v>Mismatched</v>
      </c>
      <c r="J4730" s="7" t="s">
        <v>3751</v>
      </c>
      <c r="K4730" s="7" t="s">
        <v>3354</v>
      </c>
      <c r="L4730" s="9">
        <v>45000</v>
      </c>
      <c r="M4730" s="13">
        <v>0.36234953703703704</v>
      </c>
      <c r="N4730" s="14">
        <v>204440003497241</v>
      </c>
      <c r="O4730" s="7">
        <f>IF(LEN(TRIM($A4730))=0,0,LEN($A4730)-LEN(SUBSTITUTE($A4730," ",""))+1)</f>
        <v>2</v>
      </c>
      <c r="P4730">
        <f t="shared" si="102"/>
        <v>705</v>
      </c>
    </row>
    <row r="4731" spans="1:16" ht="16" x14ac:dyDescent="0.2">
      <c r="A4731" s="8" t="s">
        <v>269</v>
      </c>
      <c r="B4731" s="7" t="s">
        <v>3487</v>
      </c>
      <c r="C4731" s="7" t="s">
        <v>2</v>
      </c>
      <c r="D4731" s="7" t="s">
        <v>3389</v>
      </c>
      <c r="E4731" s="7" t="str">
        <f>IF(OR(D4731="", D4731="___"),"", LEFT(D4731,FIND(" &gt;",D4731)-1))</f>
        <v>Success</v>
      </c>
      <c r="F4731" s="7" t="str">
        <f>IF(OR(E4731="Success",E4731="Qualified Success"),"Current",IF(E4731="Failure",IF(RIGHT(D4731,6)="Future","Future",IF(RIGHT(D4731,10)="Irrelevant","Irrelevant","Current")),""))</f>
        <v>Current</v>
      </c>
      <c r="G4731" s="7" t="str">
        <f>IF(OR(ISBLANK(D4731),D4731="Unclassifiable &gt;"),"",IF(ISNUMBER(SEARCH("Utterance",D4731)),"Utterance",IF(ISNUMBER(SEARCH("Response",D4731)),"Response",IF(ISNUMBER(SEARCH("Interaction",D4731)),"Interaction",IF(ISNUMBER(SEARCH("System",D4731)),"System","")))))</f>
        <v/>
      </c>
      <c r="H4731" s="7" t="str">
        <f>IF(G4731="Utterance", IF(ISNUMBER(SEARCH("Unrecognized",D4731)), "Unrecognized", IF(ISNUMBER(SEARCH("Mismatched",D4731)), "Mismatched", IF(ISNUMBER(SEARCH("False Positive",D4731)), "False Positive", "Irrelevant"))), "")</f>
        <v/>
      </c>
      <c r="J4731" s="7" t="s">
        <v>3428</v>
      </c>
      <c r="K4731" s="7" t="s">
        <v>3354</v>
      </c>
      <c r="L4731" s="9">
        <v>45000</v>
      </c>
      <c r="M4731" s="13">
        <v>0.36240740740740746</v>
      </c>
      <c r="N4731" s="14">
        <v>204440003538104</v>
      </c>
      <c r="O4731" s="7">
        <f>IF(LEN(TRIM($A4731))=0,0,LEN($A4731)-LEN(SUBSTITUTE($A4731," ",""))+1)</f>
        <v>3</v>
      </c>
      <c r="P4731">
        <f t="shared" si="102"/>
        <v>3411</v>
      </c>
    </row>
    <row r="4732" spans="1:16" ht="16" x14ac:dyDescent="0.2">
      <c r="A4732" s="8" t="s">
        <v>72</v>
      </c>
      <c r="C4732" s="7" t="s">
        <v>4</v>
      </c>
      <c r="K4732" s="7" t="s">
        <v>3354</v>
      </c>
      <c r="L4732" s="9">
        <v>45000</v>
      </c>
      <c r="M4732" s="13">
        <v>0.36240740740740746</v>
      </c>
      <c r="N4732" s="14">
        <v>204440003497241</v>
      </c>
      <c r="P4732" t="str">
        <f t="shared" si="102"/>
        <v/>
      </c>
    </row>
    <row r="4733" spans="1:16" ht="80" x14ac:dyDescent="0.2">
      <c r="A4733" s="8" t="s">
        <v>15</v>
      </c>
      <c r="C4733" s="7" t="s">
        <v>4</v>
      </c>
      <c r="K4733" s="7" t="s">
        <v>3354</v>
      </c>
      <c r="L4733" s="9">
        <v>45000</v>
      </c>
      <c r="M4733" s="13">
        <v>0.36240740740740746</v>
      </c>
      <c r="N4733" s="14">
        <v>204440003497241</v>
      </c>
      <c r="P4733" t="str">
        <f t="shared" si="102"/>
        <v/>
      </c>
    </row>
    <row r="4734" spans="1:16" ht="176" x14ac:dyDescent="0.2">
      <c r="A4734" s="8" t="s">
        <v>78</v>
      </c>
      <c r="C4734" s="7" t="s">
        <v>4</v>
      </c>
      <c r="K4734" s="7" t="s">
        <v>3354</v>
      </c>
      <c r="L4734" s="9">
        <v>45000</v>
      </c>
      <c r="M4734" s="13">
        <v>0.36240740740740746</v>
      </c>
      <c r="N4734" s="14">
        <v>204440003497241</v>
      </c>
      <c r="P4734" t="str">
        <f t="shared" si="102"/>
        <v/>
      </c>
    </row>
    <row r="4735" spans="1:16" ht="64" x14ac:dyDescent="0.2">
      <c r="A4735" s="8" t="s">
        <v>270</v>
      </c>
      <c r="C4735" s="7" t="s">
        <v>4</v>
      </c>
      <c r="K4735" s="7" t="s">
        <v>3354</v>
      </c>
      <c r="L4735" s="9">
        <v>45000</v>
      </c>
      <c r="M4735" s="13">
        <v>0.36240740740740746</v>
      </c>
      <c r="N4735" s="14">
        <v>204440003538104</v>
      </c>
      <c r="P4735" t="str">
        <f t="shared" si="102"/>
        <v/>
      </c>
    </row>
    <row r="4736" spans="1:16" ht="16" x14ac:dyDescent="0.2">
      <c r="A4736" s="8" t="s">
        <v>2696</v>
      </c>
      <c r="C4736" s="7" t="s">
        <v>2</v>
      </c>
      <c r="D4736" s="7" t="s">
        <v>3389</v>
      </c>
      <c r="E4736" s="7" t="str">
        <f>IF(OR(D4736="", D4736="___"),"", LEFT(D4736,FIND(" &gt;",D4736)-1))</f>
        <v>Success</v>
      </c>
      <c r="F4736" s="7" t="str">
        <f>IF(OR(E4736="Success",E4736="Qualified Success"),"Current",IF(E4736="Failure",IF(RIGHT(D4736,6)="Future","Future",IF(RIGHT(D4736,10)="Irrelevant","Irrelevant","Current")),""))</f>
        <v>Current</v>
      </c>
      <c r="G4736" s="7" t="str">
        <f>IF(OR(ISBLANK(D4736),D4736="Unclassifiable &gt;"),"",IF(ISNUMBER(SEARCH("Utterance",D4736)),"Utterance",IF(ISNUMBER(SEARCH("Response",D4736)),"Response",IF(ISNUMBER(SEARCH("Interaction",D4736)),"Interaction",IF(ISNUMBER(SEARCH("System",D4736)),"System","")))))</f>
        <v/>
      </c>
      <c r="H4736" s="7" t="str">
        <f>IF(G4736="Utterance", IF(ISNUMBER(SEARCH("Unrecognized",D4736)), "Unrecognized", IF(ISNUMBER(SEARCH("Mismatched",D4736)), "Mismatched", IF(ISNUMBER(SEARCH("False Positive",D4736)), "False Positive", "Irrelevant"))), "")</f>
        <v/>
      </c>
      <c r="J4736" s="7" t="s">
        <v>3431</v>
      </c>
      <c r="K4736" s="7" t="s">
        <v>3354</v>
      </c>
      <c r="L4736" s="9">
        <v>45000</v>
      </c>
      <c r="M4736" s="13">
        <v>0.36328703703703707</v>
      </c>
      <c r="N4736" s="14">
        <v>204440003540186</v>
      </c>
      <c r="O4736" s="7">
        <f>IF(LEN(TRIM($A4736))=0,0,LEN($A4736)-LEN(SUBSTITUTE($A4736," ",""))+1)</f>
        <v>8</v>
      </c>
      <c r="P4736">
        <f t="shared" si="102"/>
        <v>3411</v>
      </c>
    </row>
    <row r="4737" spans="1:16" ht="144" x14ac:dyDescent="0.2">
      <c r="A4737" s="8" t="s">
        <v>357</v>
      </c>
      <c r="C4737" s="7" t="s">
        <v>4</v>
      </c>
      <c r="K4737" s="7" t="s">
        <v>3354</v>
      </c>
      <c r="L4737" s="9">
        <v>45000</v>
      </c>
      <c r="M4737" s="13">
        <v>0.36329861111111111</v>
      </c>
      <c r="N4737" s="14">
        <v>204440003540186</v>
      </c>
      <c r="P4737" t="str">
        <f t="shared" si="102"/>
        <v/>
      </c>
    </row>
    <row r="4738" spans="1:16" ht="16" x14ac:dyDescent="0.2">
      <c r="A4738" s="8" t="s">
        <v>2042</v>
      </c>
      <c r="C4738" s="7" t="s">
        <v>2</v>
      </c>
      <c r="D4738" s="7" t="s">
        <v>3391</v>
      </c>
      <c r="E4738" s="7" t="str">
        <f>IF(OR(D4738="", D4738="___"),"", LEFT(D4738,FIND(" &gt;",D4738)-1))</f>
        <v>Failure</v>
      </c>
      <c r="F4738" s="7" t="str">
        <f>IF(OR(E4738="Success",E4738="Qualified Success"),"Current",IF(E4738="Failure",IF(RIGHT(D4738,6)="Future","Future",IF(RIGHT(D4738,10)="Irrelevant","Irrelevant","Current")),""))</f>
        <v>Current</v>
      </c>
      <c r="G4738" s="7" t="str">
        <f>IF(OR(ISBLANK(D4738),D4738="Unclassifiable &gt;"),"",IF(ISNUMBER(SEARCH("Utterance",D4738)),"Utterance",IF(ISNUMBER(SEARCH("Response",D4738)),"Response",IF(ISNUMBER(SEARCH("Interaction",D4738)),"Interaction",IF(ISNUMBER(SEARCH("System",D4738)),"System","")))))</f>
        <v>Utterance</v>
      </c>
      <c r="H4738" s="7" t="str">
        <f>IF(G4738="Utterance", IF(ISNUMBER(SEARCH("Unrecognized",D4738)), "Unrecognized", IF(ISNUMBER(SEARCH("Mismatched",D4738)), "Mismatched", IF(ISNUMBER(SEARCH("False Positive",D4738)), "False Positive", "Irrelevant"))), "")</f>
        <v>Mismatched</v>
      </c>
      <c r="J4738" s="7" t="s">
        <v>213</v>
      </c>
      <c r="K4738" s="7" t="s">
        <v>3354</v>
      </c>
      <c r="L4738" s="9">
        <v>45000</v>
      </c>
      <c r="M4738" s="13">
        <v>0.36762731481481481</v>
      </c>
      <c r="N4738" s="14">
        <v>204440003503085</v>
      </c>
      <c r="O4738" s="7">
        <f>IF(LEN(TRIM($A4738))=0,0,LEN($A4738)-LEN(SUBSTITUTE($A4738," ",""))+1)</f>
        <v>2</v>
      </c>
      <c r="P4738">
        <f t="shared" si="102"/>
        <v>705</v>
      </c>
    </row>
    <row r="4739" spans="1:16" ht="64" x14ac:dyDescent="0.2">
      <c r="A4739" s="8" t="s">
        <v>1946</v>
      </c>
      <c r="C4739" s="7" t="s">
        <v>4</v>
      </c>
      <c r="K4739" s="7" t="s">
        <v>3354</v>
      </c>
      <c r="L4739" s="9">
        <v>45000</v>
      </c>
      <c r="M4739" s="13">
        <v>0.36762731481481481</v>
      </c>
      <c r="N4739" s="14">
        <v>204440003503085</v>
      </c>
      <c r="P4739" t="str">
        <f t="shared" ref="P4739:P4802" si="103">IF(D4739="", "", COUNTIF($D$1:$D$12000, D4739))</f>
        <v/>
      </c>
    </row>
    <row r="4740" spans="1:16" ht="16" x14ac:dyDescent="0.2">
      <c r="A4740" s="8" t="s">
        <v>269</v>
      </c>
      <c r="B4740" s="7" t="s">
        <v>3487</v>
      </c>
      <c r="C4740" s="7" t="s">
        <v>2</v>
      </c>
      <c r="D4740" s="7" t="s">
        <v>3389</v>
      </c>
      <c r="E4740" s="7" t="str">
        <f>IF(OR(D4740="", D4740="___"),"", LEFT(D4740,FIND(" &gt;",D4740)-1))</f>
        <v>Success</v>
      </c>
      <c r="F4740" s="7" t="str">
        <f>IF(OR(E4740="Success",E4740="Qualified Success"),"Current",IF(E4740="Failure",IF(RIGHT(D4740,6)="Future","Future",IF(RIGHT(D4740,10)="Irrelevant","Irrelevant","Current")),""))</f>
        <v>Current</v>
      </c>
      <c r="G4740" s="7" t="str">
        <f>IF(OR(ISBLANK(D4740),D4740="Unclassifiable &gt;"),"",IF(ISNUMBER(SEARCH("Utterance",D4740)),"Utterance",IF(ISNUMBER(SEARCH("Response",D4740)),"Response",IF(ISNUMBER(SEARCH("Interaction",D4740)),"Interaction",IF(ISNUMBER(SEARCH("System",D4740)),"System","")))))</f>
        <v/>
      </c>
      <c r="H4740" s="7" t="str">
        <f>IF(G4740="Utterance", IF(ISNUMBER(SEARCH("Unrecognized",D4740)), "Unrecognized", IF(ISNUMBER(SEARCH("Mismatched",D4740)), "Mismatched", IF(ISNUMBER(SEARCH("False Positive",D4740)), "False Positive", "Irrelevant"))), "")</f>
        <v/>
      </c>
      <c r="J4740" s="7" t="s">
        <v>3428</v>
      </c>
      <c r="K4740" s="7" t="s">
        <v>3354</v>
      </c>
      <c r="L4740" s="9">
        <v>45000</v>
      </c>
      <c r="M4740" s="13">
        <v>0.36876157407407412</v>
      </c>
      <c r="N4740" s="14">
        <v>202000515904893</v>
      </c>
      <c r="O4740" s="7">
        <f>IF(LEN(TRIM($A4740))=0,0,LEN($A4740)-LEN(SUBSTITUTE($A4740," ",""))+1)</f>
        <v>3</v>
      </c>
      <c r="P4740">
        <f t="shared" si="103"/>
        <v>3411</v>
      </c>
    </row>
    <row r="4741" spans="1:16" ht="64" x14ac:dyDescent="0.2">
      <c r="A4741" s="8" t="s">
        <v>270</v>
      </c>
      <c r="C4741" s="7" t="s">
        <v>4</v>
      </c>
      <c r="K4741" s="7" t="s">
        <v>3354</v>
      </c>
      <c r="L4741" s="9">
        <v>45000</v>
      </c>
      <c r="M4741" s="13">
        <v>0.36876157407407412</v>
      </c>
      <c r="N4741" s="14">
        <v>202000515904893</v>
      </c>
      <c r="P4741" t="str">
        <f t="shared" si="103"/>
        <v/>
      </c>
    </row>
    <row r="4742" spans="1:16" ht="16" x14ac:dyDescent="0.2">
      <c r="A4742" s="8" t="s">
        <v>2730</v>
      </c>
      <c r="C4742" s="7" t="s">
        <v>2</v>
      </c>
      <c r="D4742" s="7" t="s">
        <v>3391</v>
      </c>
      <c r="E4742" s="7" t="str">
        <f>IF(OR(D4742="", D4742="___"),"", LEFT(D4742,FIND(" &gt;",D4742)-1))</f>
        <v>Failure</v>
      </c>
      <c r="F4742" s="7" t="str">
        <f>IF(OR(E4742="Success",E4742="Qualified Success"),"Current",IF(E4742="Failure",IF(RIGHT(D4742,6)="Future","Future",IF(RIGHT(D4742,10)="Irrelevant","Irrelevant","Current")),""))</f>
        <v>Current</v>
      </c>
      <c r="G4742" s="7" t="str">
        <f>IF(OR(ISBLANK(D4742),D4742="Unclassifiable &gt;"),"",IF(ISNUMBER(SEARCH("Utterance",D4742)),"Utterance",IF(ISNUMBER(SEARCH("Response",D4742)),"Response",IF(ISNUMBER(SEARCH("Interaction",D4742)),"Interaction",IF(ISNUMBER(SEARCH("System",D4742)),"System","")))))</f>
        <v>Utterance</v>
      </c>
      <c r="H4742" s="7" t="str">
        <f>IF(G4742="Utterance", IF(ISNUMBER(SEARCH("Unrecognized",D4742)), "Unrecognized", IF(ISNUMBER(SEARCH("Mismatched",D4742)), "Mismatched", IF(ISNUMBER(SEARCH("False Positive",D4742)), "False Positive", "Irrelevant"))), "")</f>
        <v>Mismatched</v>
      </c>
      <c r="J4742" s="7" t="s">
        <v>3742</v>
      </c>
      <c r="K4742" s="7" t="s">
        <v>3354</v>
      </c>
      <c r="L4742" s="9">
        <v>45000</v>
      </c>
      <c r="M4742" s="13">
        <v>0.37024305555555559</v>
      </c>
      <c r="N4742" s="14">
        <v>204440003541608</v>
      </c>
      <c r="O4742" s="7">
        <f>IF(LEN(TRIM($A4742))=0,0,LEN($A4742)-LEN(SUBSTITUTE($A4742," ",""))+1)</f>
        <v>6</v>
      </c>
      <c r="P4742">
        <f t="shared" si="103"/>
        <v>705</v>
      </c>
    </row>
    <row r="4743" spans="1:16" ht="144" x14ac:dyDescent="0.2">
      <c r="A4743" s="8" t="s">
        <v>247</v>
      </c>
      <c r="C4743" s="7" t="s">
        <v>4</v>
      </c>
      <c r="K4743" s="7" t="s">
        <v>3354</v>
      </c>
      <c r="L4743" s="9">
        <v>45000</v>
      </c>
      <c r="M4743" s="13">
        <v>0.37024305555555559</v>
      </c>
      <c r="N4743" s="14">
        <v>204440003541608</v>
      </c>
      <c r="P4743" t="str">
        <f t="shared" si="103"/>
        <v/>
      </c>
    </row>
    <row r="4744" spans="1:16" ht="16" x14ac:dyDescent="0.2">
      <c r="A4744" s="8" t="s">
        <v>2731</v>
      </c>
      <c r="C4744" s="7" t="s">
        <v>2</v>
      </c>
      <c r="D4744" s="7" t="s">
        <v>3391</v>
      </c>
      <c r="E4744" s="7" t="str">
        <f>IF(OR(D4744="", D4744="___"),"", LEFT(D4744,FIND(" &gt;",D4744)-1))</f>
        <v>Failure</v>
      </c>
      <c r="F4744" s="7" t="str">
        <f>IF(OR(E4744="Success",E4744="Qualified Success"),"Current",IF(E4744="Failure",IF(RIGHT(D4744,6)="Future","Future",IF(RIGHT(D4744,10)="Irrelevant","Irrelevant","Current")),""))</f>
        <v>Current</v>
      </c>
      <c r="G4744" s="7" t="str">
        <f>IF(OR(ISBLANK(D4744),D4744="Unclassifiable &gt;"),"",IF(ISNUMBER(SEARCH("Utterance",D4744)),"Utterance",IF(ISNUMBER(SEARCH("Response",D4744)),"Response",IF(ISNUMBER(SEARCH("Interaction",D4744)),"Interaction",IF(ISNUMBER(SEARCH("System",D4744)),"System","")))))</f>
        <v>Utterance</v>
      </c>
      <c r="H4744" s="7" t="str">
        <f>IF(G4744="Utterance", IF(ISNUMBER(SEARCH("Unrecognized",D4744)), "Unrecognized", IF(ISNUMBER(SEARCH("Mismatched",D4744)), "Mismatched", IF(ISNUMBER(SEARCH("False Positive",D4744)), "False Positive", "Irrelevant"))), "")</f>
        <v>Mismatched</v>
      </c>
      <c r="J4744" s="7" t="s">
        <v>3742</v>
      </c>
      <c r="K4744" s="7" t="s">
        <v>3354</v>
      </c>
      <c r="L4744" s="9">
        <v>45000</v>
      </c>
      <c r="M4744" s="13">
        <v>0.37057870370370366</v>
      </c>
      <c r="N4744" s="14">
        <v>204440003541608</v>
      </c>
      <c r="O4744" s="7">
        <f>IF(LEN(TRIM($A4744))=0,0,LEN($A4744)-LEN(SUBSTITUTE($A4744," ",""))+1)</f>
        <v>3</v>
      </c>
      <c r="P4744">
        <f t="shared" si="103"/>
        <v>705</v>
      </c>
    </row>
    <row r="4745" spans="1:16" ht="144" x14ac:dyDescent="0.2">
      <c r="A4745" s="8" t="s">
        <v>247</v>
      </c>
      <c r="C4745" s="7" t="s">
        <v>4</v>
      </c>
      <c r="K4745" s="7" t="s">
        <v>3354</v>
      </c>
      <c r="L4745" s="9">
        <v>45000</v>
      </c>
      <c r="M4745" s="13">
        <v>0.37057870370370366</v>
      </c>
      <c r="N4745" s="14">
        <v>204440003541608</v>
      </c>
      <c r="P4745" t="str">
        <f t="shared" si="103"/>
        <v/>
      </c>
    </row>
    <row r="4746" spans="1:16" ht="16" x14ac:dyDescent="0.2">
      <c r="A4746" s="8" t="s">
        <v>2732</v>
      </c>
      <c r="C4746" s="7" t="s">
        <v>2</v>
      </c>
      <c r="D4746" s="7" t="s">
        <v>3391</v>
      </c>
      <c r="E4746" s="7" t="str">
        <f>IF(OR(D4746="", D4746="___"),"", LEFT(D4746,FIND(" &gt;",D4746)-1))</f>
        <v>Failure</v>
      </c>
      <c r="F4746" s="7" t="str">
        <f>IF(OR(E4746="Success",E4746="Qualified Success"),"Current",IF(E4746="Failure",IF(RIGHT(D4746,6)="Future","Future",IF(RIGHT(D4746,10)="Irrelevant","Irrelevant","Current")),""))</f>
        <v>Current</v>
      </c>
      <c r="G4746" s="7" t="str">
        <f>IF(OR(ISBLANK(D4746),D4746="Unclassifiable &gt;"),"",IF(ISNUMBER(SEARCH("Utterance",D4746)),"Utterance",IF(ISNUMBER(SEARCH("Response",D4746)),"Response",IF(ISNUMBER(SEARCH("Interaction",D4746)),"Interaction",IF(ISNUMBER(SEARCH("System",D4746)),"System","")))))</f>
        <v>Utterance</v>
      </c>
      <c r="H4746" s="7" t="str">
        <f>IF(G4746="Utterance", IF(ISNUMBER(SEARCH("Unrecognized",D4746)), "Unrecognized", IF(ISNUMBER(SEARCH("Mismatched",D4746)), "Mismatched", IF(ISNUMBER(SEARCH("False Positive",D4746)), "False Positive", "Irrelevant"))), "")</f>
        <v>Mismatched</v>
      </c>
      <c r="J4746" s="7" t="s">
        <v>3742</v>
      </c>
      <c r="K4746" s="7" t="s">
        <v>3354</v>
      </c>
      <c r="L4746" s="9">
        <v>45000</v>
      </c>
      <c r="M4746" s="13">
        <v>0.3707523148148148</v>
      </c>
      <c r="N4746" s="14">
        <v>204440003541608</v>
      </c>
      <c r="O4746" s="7">
        <f>IF(LEN(TRIM($A4746))=0,0,LEN($A4746)-LEN(SUBSTITUTE($A4746," ",""))+1)</f>
        <v>3</v>
      </c>
      <c r="P4746">
        <f t="shared" si="103"/>
        <v>705</v>
      </c>
    </row>
    <row r="4747" spans="1:16" ht="144" x14ac:dyDescent="0.2">
      <c r="A4747" s="8" t="s">
        <v>247</v>
      </c>
      <c r="C4747" s="7" t="s">
        <v>4</v>
      </c>
      <c r="K4747" s="7" t="s">
        <v>3354</v>
      </c>
      <c r="L4747" s="9">
        <v>45000</v>
      </c>
      <c r="M4747" s="13">
        <v>0.3707523148148148</v>
      </c>
      <c r="N4747" s="14">
        <v>204440003541608</v>
      </c>
      <c r="P4747" t="str">
        <f t="shared" si="103"/>
        <v/>
      </c>
    </row>
    <row r="4748" spans="1:16" ht="16" x14ac:dyDescent="0.2">
      <c r="A4748" s="8" t="s">
        <v>387</v>
      </c>
      <c r="C4748" s="7" t="s">
        <v>2</v>
      </c>
      <c r="D4748" s="7" t="s">
        <v>3389</v>
      </c>
      <c r="E4748" s="7" t="str">
        <f>IF(OR(D4748="", D4748="___"),"", LEFT(D4748,FIND(" &gt;",D4748)-1))</f>
        <v>Success</v>
      </c>
      <c r="F4748" s="7" t="str">
        <f>IF(OR(E4748="Success",E4748="Qualified Success"),"Current",IF(E4748="Failure",IF(RIGHT(D4748,6)="Future","Future",IF(RIGHT(D4748,10)="Irrelevant","Irrelevant","Current")),""))</f>
        <v>Current</v>
      </c>
      <c r="G4748" s="7" t="str">
        <f>IF(OR(ISBLANK(D4748),D4748="Unclassifiable &gt;"),"",IF(ISNUMBER(SEARCH("Utterance",D4748)),"Utterance",IF(ISNUMBER(SEARCH("Response",D4748)),"Response",IF(ISNUMBER(SEARCH("Interaction",D4748)),"Interaction",IF(ISNUMBER(SEARCH("System",D4748)),"System","")))))</f>
        <v/>
      </c>
      <c r="H4748" s="7" t="str">
        <f>IF(G4748="Utterance", IF(ISNUMBER(SEARCH("Unrecognized",D4748)), "Unrecognized", IF(ISNUMBER(SEARCH("Mismatched",D4748)), "Mismatched", IF(ISNUMBER(SEARCH("False Positive",D4748)), "False Positive", "Irrelevant"))), "")</f>
        <v/>
      </c>
      <c r="J4748" s="7" t="s">
        <v>3741</v>
      </c>
      <c r="K4748" s="7" t="s">
        <v>3354</v>
      </c>
      <c r="L4748" s="9">
        <v>45000</v>
      </c>
      <c r="M4748" s="13">
        <v>0.38067129629629631</v>
      </c>
      <c r="N4748" s="14">
        <v>204440003492674</v>
      </c>
      <c r="O4748" s="7">
        <f>IF(LEN(TRIM($A4748))=0,0,LEN($A4748)-LEN(SUBSTITUTE($A4748," ",""))+1)</f>
        <v>2</v>
      </c>
      <c r="P4748">
        <f t="shared" si="103"/>
        <v>3411</v>
      </c>
    </row>
    <row r="4749" spans="1:16" ht="160" x14ac:dyDescent="0.2">
      <c r="A4749" s="8" t="s">
        <v>238</v>
      </c>
      <c r="C4749" s="7" t="s">
        <v>4</v>
      </c>
      <c r="K4749" s="7" t="s">
        <v>3354</v>
      </c>
      <c r="L4749" s="9">
        <v>45000</v>
      </c>
      <c r="M4749" s="13">
        <v>0.38067129629629631</v>
      </c>
      <c r="N4749" s="14">
        <v>204440003492674</v>
      </c>
      <c r="P4749" t="str">
        <f t="shared" si="103"/>
        <v/>
      </c>
    </row>
    <row r="4750" spans="1:16" ht="16" x14ac:dyDescent="0.2">
      <c r="A4750" s="8" t="s">
        <v>2449</v>
      </c>
      <c r="C4750" s="7" t="s">
        <v>2</v>
      </c>
      <c r="D4750" s="7" t="s">
        <v>3389</v>
      </c>
      <c r="E4750" s="7" t="str">
        <f>IF(OR(D4750="", D4750="___"),"", LEFT(D4750,FIND(" &gt;",D4750)-1))</f>
        <v>Success</v>
      </c>
      <c r="F4750" s="7" t="str">
        <f>IF(OR(E4750="Success",E4750="Qualified Success"),"Current",IF(E4750="Failure",IF(RIGHT(D4750,6)="Future","Future",IF(RIGHT(D4750,10)="Irrelevant","Irrelevant","Current")),""))</f>
        <v>Current</v>
      </c>
      <c r="G4750" s="7" t="str">
        <f>IF(OR(ISBLANK(D4750),D4750="Unclassifiable &gt;"),"",IF(ISNUMBER(SEARCH("Utterance",D4750)),"Utterance",IF(ISNUMBER(SEARCH("Response",D4750)),"Response",IF(ISNUMBER(SEARCH("Interaction",D4750)),"Interaction",IF(ISNUMBER(SEARCH("System",D4750)),"System","")))))</f>
        <v/>
      </c>
      <c r="H4750" s="7" t="str">
        <f>IF(G4750="Utterance", IF(ISNUMBER(SEARCH("Unrecognized",D4750)), "Unrecognized", IF(ISNUMBER(SEARCH("Mismatched",D4750)), "Mismatched", IF(ISNUMBER(SEARCH("False Positive",D4750)), "False Positive", "Irrelevant"))), "")</f>
        <v/>
      </c>
      <c r="J4750" s="7" t="s">
        <v>3741</v>
      </c>
      <c r="K4750" s="7" t="s">
        <v>3354</v>
      </c>
      <c r="L4750" s="9">
        <v>45000</v>
      </c>
      <c r="M4750" s="13">
        <v>0.3835069444444445</v>
      </c>
      <c r="N4750" s="14">
        <v>204440003506574</v>
      </c>
      <c r="O4750" s="7">
        <f>IF(LEN(TRIM($A4750))=0,0,LEN($A4750)-LEN(SUBSTITUTE($A4750," ",""))+1)</f>
        <v>10</v>
      </c>
      <c r="P4750">
        <f t="shared" si="103"/>
        <v>3411</v>
      </c>
    </row>
    <row r="4751" spans="1:16" ht="176" x14ac:dyDescent="0.2">
      <c r="A4751" s="8" t="s">
        <v>417</v>
      </c>
      <c r="C4751" s="7" t="s">
        <v>4</v>
      </c>
      <c r="K4751" s="7" t="s">
        <v>3354</v>
      </c>
      <c r="L4751" s="9">
        <v>45000</v>
      </c>
      <c r="M4751" s="13">
        <v>0.3835069444444445</v>
      </c>
      <c r="N4751" s="14">
        <v>204440003506574</v>
      </c>
      <c r="P4751" t="str">
        <f t="shared" si="103"/>
        <v/>
      </c>
    </row>
    <row r="4752" spans="1:16" ht="16" x14ac:dyDescent="0.2">
      <c r="A4752" s="8" t="s">
        <v>3124</v>
      </c>
      <c r="C4752" s="7" t="s">
        <v>2</v>
      </c>
      <c r="D4752" s="7" t="s">
        <v>3389</v>
      </c>
      <c r="E4752" s="7" t="str">
        <f>IF(OR(D4752="", D4752="___"),"", LEFT(D4752,FIND(" &gt;",D4752)-1))</f>
        <v>Success</v>
      </c>
      <c r="F4752" s="7" t="str">
        <f>IF(OR(E4752="Success",E4752="Qualified Success"),"Current",IF(E4752="Failure",IF(RIGHT(D4752,6)="Future","Future",IF(RIGHT(D4752,10)="Irrelevant","Irrelevant","Current")),""))</f>
        <v>Current</v>
      </c>
      <c r="G4752" s="7" t="str">
        <f>IF(OR(ISBLANK(D4752),D4752="Unclassifiable &gt;"),"",IF(ISNUMBER(SEARCH("Utterance",D4752)),"Utterance",IF(ISNUMBER(SEARCH("Response",D4752)),"Response",IF(ISNUMBER(SEARCH("Interaction",D4752)),"Interaction",IF(ISNUMBER(SEARCH("System",D4752)),"System","")))))</f>
        <v/>
      </c>
      <c r="H4752" s="7" t="str">
        <f>IF(G4752="Utterance", IF(ISNUMBER(SEARCH("Unrecognized",D4752)), "Unrecognized", IF(ISNUMBER(SEARCH("Mismatched",D4752)), "Mismatched", IF(ISNUMBER(SEARCH("False Positive",D4752)), "False Positive", "Irrelevant"))), "")</f>
        <v/>
      </c>
      <c r="J4752" s="7" t="s">
        <v>3439</v>
      </c>
      <c r="K4752" s="7" t="s">
        <v>3354</v>
      </c>
      <c r="L4752" s="9">
        <v>45000</v>
      </c>
      <c r="M4752" s="13">
        <v>0.38754629629629633</v>
      </c>
      <c r="N4752" s="14">
        <v>513002470730430</v>
      </c>
      <c r="O4752" s="7">
        <f>IF(LEN(TRIM($A4752))=0,0,LEN($A4752)-LEN(SUBSTITUTE($A4752," ",""))+1)</f>
        <v>4</v>
      </c>
      <c r="P4752">
        <f t="shared" si="103"/>
        <v>3411</v>
      </c>
    </row>
    <row r="4753" spans="1:16" ht="128" x14ac:dyDescent="0.2">
      <c r="A4753" s="8" t="s">
        <v>990</v>
      </c>
      <c r="C4753" s="7" t="s">
        <v>4</v>
      </c>
      <c r="K4753" s="7" t="s">
        <v>3354</v>
      </c>
      <c r="L4753" s="9">
        <v>45000</v>
      </c>
      <c r="M4753" s="13">
        <v>0.38754629629629633</v>
      </c>
      <c r="N4753" s="14">
        <v>513002470730430</v>
      </c>
      <c r="P4753" t="str">
        <f t="shared" si="103"/>
        <v/>
      </c>
    </row>
    <row r="4754" spans="1:16" ht="16" x14ac:dyDescent="0.2">
      <c r="A4754" s="8" t="s">
        <v>2832</v>
      </c>
      <c r="C4754" s="7" t="s">
        <v>2</v>
      </c>
      <c r="D4754" s="7" t="s">
        <v>3389</v>
      </c>
      <c r="E4754" s="7" t="str">
        <f>IF(OR(D4754="", D4754="___"),"", LEFT(D4754,FIND(" &gt;",D4754)-1))</f>
        <v>Success</v>
      </c>
      <c r="F4754" s="7" t="str">
        <f>IF(OR(E4754="Success",E4754="Qualified Success"),"Current",IF(E4754="Failure",IF(RIGHT(D4754,6)="Future","Future",IF(RIGHT(D4754,10)="Irrelevant","Irrelevant","Current")),""))</f>
        <v>Current</v>
      </c>
      <c r="G4754" s="7" t="str">
        <f>IF(OR(ISBLANK(D4754),D4754="Unclassifiable &gt;"),"",IF(ISNUMBER(SEARCH("Utterance",D4754)),"Utterance",IF(ISNUMBER(SEARCH("Response",D4754)),"Response",IF(ISNUMBER(SEARCH("Interaction",D4754)),"Interaction",IF(ISNUMBER(SEARCH("System",D4754)),"System","")))))</f>
        <v/>
      </c>
      <c r="H4754" s="7" t="str">
        <f>IF(G4754="Utterance", IF(ISNUMBER(SEARCH("Unrecognized",D4754)), "Unrecognized", IF(ISNUMBER(SEARCH("Mismatched",D4754)), "Mismatched", IF(ISNUMBER(SEARCH("False Positive",D4754)), "False Positive", "Irrelevant"))), "")</f>
        <v/>
      </c>
      <c r="J4754" s="7" t="s">
        <v>3441</v>
      </c>
      <c r="K4754" s="7" t="s">
        <v>3354</v>
      </c>
      <c r="L4754" s="9">
        <v>45000</v>
      </c>
      <c r="M4754" s="13">
        <v>0.38851851851851849</v>
      </c>
      <c r="N4754" s="14">
        <v>202000276083816</v>
      </c>
      <c r="O4754" s="7">
        <f>IF(LEN(TRIM($A4754))=0,0,LEN($A4754)-LEN(SUBSTITUTE($A4754," ",""))+1)</f>
        <v>6</v>
      </c>
      <c r="P4754">
        <f t="shared" si="103"/>
        <v>3411</v>
      </c>
    </row>
    <row r="4755" spans="1:16" ht="96" x14ac:dyDescent="0.2">
      <c r="A4755" s="8" t="s">
        <v>718</v>
      </c>
      <c r="C4755" s="7" t="s">
        <v>4</v>
      </c>
      <c r="K4755" s="7" t="s">
        <v>3354</v>
      </c>
      <c r="L4755" s="9">
        <v>45000</v>
      </c>
      <c r="M4755" s="13">
        <v>0.38851851851851849</v>
      </c>
      <c r="N4755" s="14">
        <v>202000276083816</v>
      </c>
      <c r="P4755" t="str">
        <f t="shared" si="103"/>
        <v/>
      </c>
    </row>
    <row r="4756" spans="1:16" ht="16" x14ac:dyDescent="0.2">
      <c r="A4756" s="8" t="s">
        <v>158</v>
      </c>
      <c r="C4756" s="7" t="s">
        <v>2</v>
      </c>
      <c r="D4756" s="7" t="s">
        <v>3389</v>
      </c>
      <c r="E4756" s="7" t="str">
        <f>IF(OR(D4756="", D4756="___"),"", LEFT(D4756,FIND(" &gt;",D4756)-1))</f>
        <v>Success</v>
      </c>
      <c r="F4756" s="7" t="str">
        <f>IF(OR(E4756="Success",E4756="Qualified Success"),"Current",IF(E4756="Failure",IF(RIGHT(D4756,6)="Future","Future",IF(RIGHT(D4756,10)="Irrelevant","Irrelevant","Current")),""))</f>
        <v>Current</v>
      </c>
      <c r="G4756" s="7" t="str">
        <f>IF(OR(ISBLANK(D4756),D4756="Unclassifiable &gt;"),"",IF(ISNUMBER(SEARCH("Utterance",D4756)),"Utterance",IF(ISNUMBER(SEARCH("Response",D4756)),"Response",IF(ISNUMBER(SEARCH("Interaction",D4756)),"Interaction",IF(ISNUMBER(SEARCH("System",D4756)),"System","")))))</f>
        <v/>
      </c>
      <c r="H4756" s="7" t="str">
        <f>IF(G4756="Utterance", IF(ISNUMBER(SEARCH("Unrecognized",D4756)), "Unrecognized", IF(ISNUMBER(SEARCH("Mismatched",D4756)), "Mismatched", IF(ISNUMBER(SEARCH("False Positive",D4756)), "False Positive", "Irrelevant"))), "")</f>
        <v/>
      </c>
      <c r="J4756" s="7" t="s">
        <v>3744</v>
      </c>
      <c r="K4756" s="7" t="s">
        <v>3354</v>
      </c>
      <c r="L4756" s="9">
        <v>45000</v>
      </c>
      <c r="M4756" s="13">
        <v>0.38877314814814817</v>
      </c>
      <c r="N4756" s="14">
        <v>513003392946878</v>
      </c>
      <c r="O4756" s="7">
        <f>IF(LEN(TRIM($A4756))=0,0,LEN($A4756)-LEN(SUBSTITUTE($A4756," ",""))+1)</f>
        <v>4</v>
      </c>
      <c r="P4756">
        <f t="shared" si="103"/>
        <v>3411</v>
      </c>
    </row>
    <row r="4757" spans="1:16" ht="128" x14ac:dyDescent="0.2">
      <c r="A4757" s="8" t="s">
        <v>1839</v>
      </c>
      <c r="C4757" s="7" t="s">
        <v>4</v>
      </c>
      <c r="K4757" s="7" t="s">
        <v>3354</v>
      </c>
      <c r="L4757" s="9">
        <v>45000</v>
      </c>
      <c r="M4757" s="13">
        <v>0.38877314814814817</v>
      </c>
      <c r="N4757" s="14">
        <v>513003392946878</v>
      </c>
      <c r="P4757" t="str">
        <f t="shared" si="103"/>
        <v/>
      </c>
    </row>
    <row r="4758" spans="1:16" ht="16" x14ac:dyDescent="0.2">
      <c r="A4758" s="8" t="s">
        <v>2671</v>
      </c>
      <c r="C4758" s="7" t="s">
        <v>2</v>
      </c>
      <c r="D4758" s="7" t="s">
        <v>3389</v>
      </c>
      <c r="E4758" s="7" t="str">
        <f>IF(OR(D4758="", D4758="___"),"", LEFT(D4758,FIND(" &gt;",D4758)-1))</f>
        <v>Success</v>
      </c>
      <c r="F4758" s="7" t="str">
        <f>IF(OR(E4758="Success",E4758="Qualified Success"),"Current",IF(E4758="Failure",IF(RIGHT(D4758,6)="Future","Future",IF(RIGHT(D4758,10)="Irrelevant","Irrelevant","Current")),""))</f>
        <v>Current</v>
      </c>
      <c r="G4758" s="7" t="str">
        <f>IF(OR(ISBLANK(D4758),D4758="Unclassifiable &gt;"),"",IF(ISNUMBER(SEARCH("Utterance",D4758)),"Utterance",IF(ISNUMBER(SEARCH("Response",D4758)),"Response",IF(ISNUMBER(SEARCH("Interaction",D4758)),"Interaction",IF(ISNUMBER(SEARCH("System",D4758)),"System","")))))</f>
        <v/>
      </c>
      <c r="H4758" s="7" t="str">
        <f>IF(G4758="Utterance", IF(ISNUMBER(SEARCH("Unrecognized",D4758)), "Unrecognized", IF(ISNUMBER(SEARCH("Mismatched",D4758)), "Mismatched", IF(ISNUMBER(SEARCH("False Positive",D4758)), "False Positive", "Irrelevant"))), "")</f>
        <v/>
      </c>
      <c r="J4758" s="7" t="s">
        <v>3751</v>
      </c>
      <c r="K4758" s="7" t="s">
        <v>3354</v>
      </c>
      <c r="L4758" s="9">
        <v>45000</v>
      </c>
      <c r="M4758" s="13">
        <v>0.38981481481481484</v>
      </c>
      <c r="N4758" s="14">
        <v>204440003539195</v>
      </c>
      <c r="O4758" s="7">
        <f>IF(LEN(TRIM($A4758))=0,0,LEN($A4758)-LEN(SUBSTITUTE($A4758," ",""))+1)</f>
        <v>4</v>
      </c>
      <c r="P4758">
        <f t="shared" si="103"/>
        <v>3411</v>
      </c>
    </row>
    <row r="4759" spans="1:16" ht="224" x14ac:dyDescent="0.2">
      <c r="A4759" s="8" t="s">
        <v>1857</v>
      </c>
      <c r="C4759" s="7" t="s">
        <v>4</v>
      </c>
      <c r="K4759" s="7" t="s">
        <v>3354</v>
      </c>
      <c r="L4759" s="9">
        <v>45000</v>
      </c>
      <c r="M4759" s="13">
        <v>0.38981481481481484</v>
      </c>
      <c r="N4759" s="14">
        <v>204440003539195</v>
      </c>
      <c r="P4759" t="str">
        <f t="shared" si="103"/>
        <v/>
      </c>
    </row>
    <row r="4760" spans="1:16" ht="16" x14ac:dyDescent="0.2">
      <c r="A4760" s="8" t="s">
        <v>154</v>
      </c>
      <c r="C4760" s="7" t="s">
        <v>2</v>
      </c>
      <c r="D4760" s="7" t="s">
        <v>3389</v>
      </c>
      <c r="E4760" s="7" t="str">
        <f>IF(OR(D4760="", D4760="___"),"", LEFT(D4760,FIND(" &gt;",D4760)-1))</f>
        <v>Success</v>
      </c>
      <c r="F4760" s="7" t="str">
        <f>IF(OR(E4760="Success",E4760="Qualified Success"),"Current",IF(E4760="Failure",IF(RIGHT(D4760,6)="Future","Future",IF(RIGHT(D4760,10)="Irrelevant","Irrelevant","Current")),""))</f>
        <v>Current</v>
      </c>
      <c r="G4760" s="7" t="str">
        <f>IF(OR(ISBLANK(D4760),D4760="Unclassifiable &gt;"),"",IF(ISNUMBER(SEARCH("Utterance",D4760)),"Utterance",IF(ISNUMBER(SEARCH("Response",D4760)),"Response",IF(ISNUMBER(SEARCH("Interaction",D4760)),"Interaction",IF(ISNUMBER(SEARCH("System",D4760)),"System","")))))</f>
        <v/>
      </c>
      <c r="H4760" s="7" t="str">
        <f>IF(G4760="Utterance", IF(ISNUMBER(SEARCH("Unrecognized",D4760)), "Unrecognized", IF(ISNUMBER(SEARCH("Mismatched",D4760)), "Mismatched", IF(ISNUMBER(SEARCH("False Positive",D4760)), "False Positive", "Irrelevant"))), "")</f>
        <v/>
      </c>
      <c r="J4760" s="7" t="s">
        <v>3750</v>
      </c>
      <c r="K4760" s="7" t="s">
        <v>3354</v>
      </c>
      <c r="L4760" s="9">
        <v>45000</v>
      </c>
      <c r="M4760" s="13">
        <v>0.39065972222222217</v>
      </c>
      <c r="N4760" s="14">
        <v>204440003495634</v>
      </c>
      <c r="O4760" s="7">
        <f>IF(LEN(TRIM($A4760))=0,0,LEN($A4760)-LEN(SUBSTITUTE($A4760," ",""))+1)</f>
        <v>3</v>
      </c>
      <c r="P4760">
        <f t="shared" si="103"/>
        <v>3411</v>
      </c>
    </row>
    <row r="4761" spans="1:16" ht="240" x14ac:dyDescent="0.2">
      <c r="A4761" s="8" t="s">
        <v>2136</v>
      </c>
      <c r="C4761" s="7" t="s">
        <v>4</v>
      </c>
      <c r="K4761" s="7" t="s">
        <v>3354</v>
      </c>
      <c r="L4761" s="9">
        <v>45000</v>
      </c>
      <c r="M4761" s="13">
        <v>0.39093749999999999</v>
      </c>
      <c r="N4761" s="14">
        <v>204440003495634</v>
      </c>
      <c r="P4761" t="str">
        <f t="shared" si="103"/>
        <v/>
      </c>
    </row>
    <row r="4762" spans="1:16" ht="16" x14ac:dyDescent="0.2">
      <c r="A4762" s="8" t="s">
        <v>2137</v>
      </c>
      <c r="C4762" s="7" t="s">
        <v>2</v>
      </c>
      <c r="D4762" s="7" t="s">
        <v>3389</v>
      </c>
      <c r="E4762" s="7" t="str">
        <f>IF(OR(D4762="", D4762="___"),"", LEFT(D4762,FIND(" &gt;",D4762)-1))</f>
        <v>Success</v>
      </c>
      <c r="F4762" s="7" t="str">
        <f>IF(OR(E4762="Success",E4762="Qualified Success"),"Current",IF(E4762="Failure",IF(RIGHT(D4762,6)="Future","Future",IF(RIGHT(D4762,10)="Irrelevant","Irrelevant","Current")),""))</f>
        <v>Current</v>
      </c>
      <c r="G4762" s="7" t="str">
        <f>IF(OR(ISBLANK(D4762),D4762="Unclassifiable &gt;"),"",IF(ISNUMBER(SEARCH("Utterance",D4762)),"Utterance",IF(ISNUMBER(SEARCH("Response",D4762)),"Response",IF(ISNUMBER(SEARCH("Interaction",D4762)),"Interaction",IF(ISNUMBER(SEARCH("System",D4762)),"System","")))))</f>
        <v/>
      </c>
      <c r="H4762" s="7" t="str">
        <f>IF(G4762="Utterance", IF(ISNUMBER(SEARCH("Unrecognized",D4762)), "Unrecognized", IF(ISNUMBER(SEARCH("Mismatched",D4762)), "Mismatched", IF(ISNUMBER(SEARCH("False Positive",D4762)), "False Positive", "Irrelevant"))), "")</f>
        <v/>
      </c>
      <c r="J4762" s="7" t="s">
        <v>3750</v>
      </c>
      <c r="K4762" s="7" t="s">
        <v>3354</v>
      </c>
      <c r="L4762" s="9">
        <v>45000</v>
      </c>
      <c r="M4762" s="13">
        <v>0.39094907407407403</v>
      </c>
      <c r="N4762" s="14">
        <v>204440003495634</v>
      </c>
      <c r="O4762" s="7">
        <f>IF(LEN(TRIM($A4762))=0,0,LEN($A4762)-LEN(SUBSTITUTE($A4762," ",""))+1)</f>
        <v>4</v>
      </c>
      <c r="P4762">
        <f t="shared" si="103"/>
        <v>3411</v>
      </c>
    </row>
    <row r="4763" spans="1:16" ht="240" x14ac:dyDescent="0.2">
      <c r="A4763" s="8" t="s">
        <v>2136</v>
      </c>
      <c r="C4763" s="7" t="s">
        <v>4</v>
      </c>
      <c r="K4763" s="7" t="s">
        <v>3354</v>
      </c>
      <c r="L4763" s="9">
        <v>45000</v>
      </c>
      <c r="M4763" s="13">
        <v>0.39094907407407403</v>
      </c>
      <c r="N4763" s="14">
        <v>204440003495634</v>
      </c>
      <c r="P4763" t="str">
        <f t="shared" si="103"/>
        <v/>
      </c>
    </row>
    <row r="4764" spans="1:16" ht="16" x14ac:dyDescent="0.2">
      <c r="A4764" s="8" t="s">
        <v>1914</v>
      </c>
      <c r="C4764" s="7" t="s">
        <v>2</v>
      </c>
      <c r="D4764" s="7" t="s">
        <v>3389</v>
      </c>
      <c r="E4764" s="7" t="str">
        <f>IF(OR(D4764="", D4764="___"),"", LEFT(D4764,FIND(" &gt;",D4764)-1))</f>
        <v>Success</v>
      </c>
      <c r="F4764" s="7" t="str">
        <f>IF(OR(E4764="Success",E4764="Qualified Success"),"Current",IF(E4764="Failure",IF(RIGHT(D4764,6)="Future","Future",IF(RIGHT(D4764,10)="Irrelevant","Irrelevant","Current")),""))</f>
        <v>Current</v>
      </c>
      <c r="G4764" s="7" t="str">
        <f>IF(OR(ISBLANK(D4764),D4764="Unclassifiable &gt;"),"",IF(ISNUMBER(SEARCH("Utterance",D4764)),"Utterance",IF(ISNUMBER(SEARCH("Response",D4764)),"Response",IF(ISNUMBER(SEARCH("Interaction",D4764)),"Interaction",IF(ISNUMBER(SEARCH("System",D4764)),"System","")))))</f>
        <v/>
      </c>
      <c r="H4764" s="7" t="str">
        <f>IF(G4764="Utterance", IF(ISNUMBER(SEARCH("Unrecognized",D4764)), "Unrecognized", IF(ISNUMBER(SEARCH("Mismatched",D4764)), "Mismatched", IF(ISNUMBER(SEARCH("False Positive",D4764)), "False Positive", "Irrelevant"))), "")</f>
        <v/>
      </c>
      <c r="J4764" s="7" t="s">
        <v>3747</v>
      </c>
      <c r="K4764" s="7" t="s">
        <v>3354</v>
      </c>
      <c r="L4764" s="9">
        <v>45000</v>
      </c>
      <c r="M4764" s="13">
        <v>0.3974421296296296</v>
      </c>
      <c r="N4764" s="14">
        <v>204440003499765</v>
      </c>
      <c r="O4764" s="7">
        <f>IF(LEN(TRIM($A4764))=0,0,LEN($A4764)-LEN(SUBSTITUTE($A4764," ",""))+1)</f>
        <v>1</v>
      </c>
      <c r="P4764">
        <f t="shared" si="103"/>
        <v>3411</v>
      </c>
    </row>
    <row r="4765" spans="1:16" ht="32" x14ac:dyDescent="0.2">
      <c r="A4765" s="8" t="s">
        <v>506</v>
      </c>
      <c r="C4765" s="7" t="s">
        <v>4</v>
      </c>
      <c r="K4765" s="7" t="s">
        <v>3354</v>
      </c>
      <c r="L4765" s="9">
        <v>45000</v>
      </c>
      <c r="M4765" s="13">
        <v>0.3974421296296296</v>
      </c>
      <c r="N4765" s="14">
        <v>204440003499765</v>
      </c>
      <c r="P4765" t="str">
        <f t="shared" si="103"/>
        <v/>
      </c>
    </row>
    <row r="4766" spans="1:16" ht="16" x14ac:dyDescent="0.2">
      <c r="A4766" s="8" t="s">
        <v>1914</v>
      </c>
      <c r="C4766" s="7" t="s">
        <v>2</v>
      </c>
      <c r="D4766" s="7" t="s">
        <v>3389</v>
      </c>
      <c r="E4766" s="7" t="str">
        <f>IF(OR(D4766="", D4766="___"),"", LEFT(D4766,FIND(" &gt;",D4766)-1))</f>
        <v>Success</v>
      </c>
      <c r="F4766" s="7" t="str">
        <f>IF(OR(E4766="Success",E4766="Qualified Success"),"Current",IF(E4766="Failure",IF(RIGHT(D4766,6)="Future","Future",IF(RIGHT(D4766,10)="Irrelevant","Irrelevant","Current")),""))</f>
        <v>Current</v>
      </c>
      <c r="G4766" s="7" t="str">
        <f>IF(OR(ISBLANK(D4766),D4766="Unclassifiable &gt;"),"",IF(ISNUMBER(SEARCH("Utterance",D4766)),"Utterance",IF(ISNUMBER(SEARCH("Response",D4766)),"Response",IF(ISNUMBER(SEARCH("Interaction",D4766)),"Interaction",IF(ISNUMBER(SEARCH("System",D4766)),"System","")))))</f>
        <v/>
      </c>
      <c r="H4766" s="7" t="str">
        <f>IF(G4766="Utterance", IF(ISNUMBER(SEARCH("Unrecognized",D4766)), "Unrecognized", IF(ISNUMBER(SEARCH("Mismatched",D4766)), "Mismatched", IF(ISNUMBER(SEARCH("False Positive",D4766)), "False Positive", "Irrelevant"))), "")</f>
        <v/>
      </c>
      <c r="J4766" s="7" t="s">
        <v>3747</v>
      </c>
      <c r="K4766" s="7" t="s">
        <v>3354</v>
      </c>
      <c r="L4766" s="9">
        <v>45000</v>
      </c>
      <c r="M4766" s="13">
        <v>0.39840277777777783</v>
      </c>
      <c r="N4766" s="14">
        <v>204440003499765</v>
      </c>
      <c r="O4766" s="7">
        <f>IF(LEN(TRIM($A4766))=0,0,LEN($A4766)-LEN(SUBSTITUTE($A4766," ",""))+1)</f>
        <v>1</v>
      </c>
      <c r="P4766">
        <f t="shared" si="103"/>
        <v>3411</v>
      </c>
    </row>
    <row r="4767" spans="1:16" ht="32" x14ac:dyDescent="0.2">
      <c r="A4767" s="8" t="s">
        <v>506</v>
      </c>
      <c r="C4767" s="7" t="s">
        <v>4</v>
      </c>
      <c r="K4767" s="7" t="s">
        <v>3354</v>
      </c>
      <c r="L4767" s="9">
        <v>45000</v>
      </c>
      <c r="M4767" s="13">
        <v>0.39840277777777783</v>
      </c>
      <c r="N4767" s="14">
        <v>204440003499765</v>
      </c>
      <c r="P4767" t="str">
        <f t="shared" si="103"/>
        <v/>
      </c>
    </row>
    <row r="4768" spans="1:16" ht="16" x14ac:dyDescent="0.2">
      <c r="A4768" s="8" t="s">
        <v>1372</v>
      </c>
      <c r="B4768" s="7" t="s">
        <v>3490</v>
      </c>
      <c r="C4768" s="7" t="s">
        <v>2</v>
      </c>
      <c r="D4768" s="7" t="s">
        <v>3389</v>
      </c>
      <c r="E4768" s="7" t="str">
        <f>IF(OR(D4768="", D4768="___"),"", LEFT(D4768,FIND(" &gt;",D4768)-1))</f>
        <v>Success</v>
      </c>
      <c r="F4768" s="7" t="str">
        <f>IF(OR(E4768="Success",E4768="Qualified Success"),"Current",IF(E4768="Failure",IF(RIGHT(D4768,6)="Future","Future",IF(RIGHT(D4768,10)="Irrelevant","Irrelevant","Current")),""))</f>
        <v>Current</v>
      </c>
      <c r="G4768" s="7" t="str">
        <f>IF(OR(ISBLANK(D4768),D4768="Unclassifiable &gt;"),"",IF(ISNUMBER(SEARCH("Utterance",D4768)),"Utterance",IF(ISNUMBER(SEARCH("Response",D4768)),"Response",IF(ISNUMBER(SEARCH("Interaction",D4768)),"Interaction",IF(ISNUMBER(SEARCH("System",D4768)),"System","")))))</f>
        <v/>
      </c>
      <c r="H4768" s="7" t="str">
        <f>IF(G4768="Utterance", IF(ISNUMBER(SEARCH("Unrecognized",D4768)), "Unrecognized", IF(ISNUMBER(SEARCH("Mismatched",D4768)), "Mismatched", IF(ISNUMBER(SEARCH("False Positive",D4768)), "False Positive", "Irrelevant"))), "")</f>
        <v/>
      </c>
      <c r="J4768" s="7" t="s">
        <v>3741</v>
      </c>
      <c r="K4768" s="7" t="s">
        <v>3354</v>
      </c>
      <c r="L4768" s="9">
        <v>45000</v>
      </c>
      <c r="M4768" s="13">
        <v>0.39849537037037036</v>
      </c>
      <c r="N4768" s="14">
        <v>204440003501663</v>
      </c>
      <c r="O4768" s="7">
        <f>IF(LEN(TRIM($A4768))=0,0,LEN($A4768)-LEN(SUBSTITUTE($A4768," ",""))+1)</f>
        <v>4</v>
      </c>
      <c r="P4768">
        <f t="shared" si="103"/>
        <v>3411</v>
      </c>
    </row>
    <row r="4769" spans="1:16" ht="144" x14ac:dyDescent="0.2">
      <c r="A4769" s="8" t="s">
        <v>250</v>
      </c>
      <c r="C4769" s="7" t="s">
        <v>4</v>
      </c>
      <c r="K4769" s="7" t="s">
        <v>3354</v>
      </c>
      <c r="L4769" s="9">
        <v>45000</v>
      </c>
      <c r="M4769" s="13">
        <v>0.39851851851851849</v>
      </c>
      <c r="N4769" s="14">
        <v>204440003501663</v>
      </c>
      <c r="P4769" t="str">
        <f t="shared" si="103"/>
        <v/>
      </c>
    </row>
    <row r="4770" spans="1:16" ht="16" x14ac:dyDescent="0.2">
      <c r="A4770" s="8" t="s">
        <v>2300</v>
      </c>
      <c r="C4770" s="7" t="s">
        <v>2</v>
      </c>
      <c r="D4770" s="7" t="s">
        <v>3389</v>
      </c>
      <c r="E4770" s="7" t="str">
        <f>IF(OR(D4770="", D4770="___"),"", LEFT(D4770,FIND(" &gt;",D4770)-1))</f>
        <v>Success</v>
      </c>
      <c r="F4770" s="7" t="str">
        <f>IF(OR(E4770="Success",E4770="Qualified Success"),"Current",IF(E4770="Failure",IF(RIGHT(D4770,6)="Future","Future",IF(RIGHT(D4770,10)="Irrelevant","Irrelevant","Current")),""))</f>
        <v>Current</v>
      </c>
      <c r="G4770" s="7" t="str">
        <f>IF(OR(ISBLANK(D4770),D4770="Unclassifiable &gt;"),"",IF(ISNUMBER(SEARCH("Utterance",D4770)),"Utterance",IF(ISNUMBER(SEARCH("Response",D4770)),"Response",IF(ISNUMBER(SEARCH("Interaction",D4770)),"Interaction",IF(ISNUMBER(SEARCH("System",D4770)),"System","")))))</f>
        <v/>
      </c>
      <c r="H4770" s="7" t="str">
        <f>IF(G4770="Utterance", IF(ISNUMBER(SEARCH("Unrecognized",D4770)), "Unrecognized", IF(ISNUMBER(SEARCH("Mismatched",D4770)), "Mismatched", IF(ISNUMBER(SEARCH("False Positive",D4770)), "False Positive", "Irrelevant"))), "")</f>
        <v/>
      </c>
      <c r="J4770" s="7" t="s">
        <v>3449</v>
      </c>
      <c r="K4770" s="7" t="s">
        <v>3354</v>
      </c>
      <c r="L4770" s="9">
        <v>45000</v>
      </c>
      <c r="M4770" s="13">
        <v>0.3991898148148148</v>
      </c>
      <c r="N4770" s="14">
        <v>204440003501663</v>
      </c>
      <c r="O4770" s="7">
        <f>IF(LEN(TRIM($A4770))=0,0,LEN($A4770)-LEN(SUBSTITUTE($A4770," ",""))+1)</f>
        <v>6</v>
      </c>
      <c r="P4770">
        <f t="shared" si="103"/>
        <v>3411</v>
      </c>
    </row>
    <row r="4771" spans="1:16" ht="64" x14ac:dyDescent="0.2">
      <c r="A4771" s="8" t="s">
        <v>306</v>
      </c>
      <c r="C4771" s="7" t="s">
        <v>4</v>
      </c>
      <c r="K4771" s="7" t="s">
        <v>3354</v>
      </c>
      <c r="L4771" s="9">
        <v>45000</v>
      </c>
      <c r="M4771" s="13">
        <v>0.3991898148148148</v>
      </c>
      <c r="N4771" s="14">
        <v>204440003501663</v>
      </c>
      <c r="P4771" t="str">
        <f t="shared" si="103"/>
        <v/>
      </c>
    </row>
    <row r="4772" spans="1:16" ht="16" x14ac:dyDescent="0.2">
      <c r="A4772" s="8" t="s">
        <v>3126</v>
      </c>
      <c r="C4772" s="7" t="s">
        <v>2</v>
      </c>
      <c r="D4772" s="7" t="s">
        <v>3391</v>
      </c>
      <c r="E4772" s="7" t="str">
        <f>IF(OR(D4772="", D4772="___"),"", LEFT(D4772,FIND(" &gt;",D4772)-1))</f>
        <v>Failure</v>
      </c>
      <c r="F4772" s="7" t="str">
        <f>IF(OR(E4772="Success",E4772="Qualified Success"),"Current",IF(E4772="Failure",IF(RIGHT(D4772,6)="Future","Future",IF(RIGHT(D4772,10)="Irrelevant","Irrelevant","Current")),""))</f>
        <v>Current</v>
      </c>
      <c r="G4772" s="7" t="str">
        <f>IF(OR(ISBLANK(D4772),D4772="Unclassifiable &gt;"),"",IF(ISNUMBER(SEARCH("Utterance",D4772)),"Utterance",IF(ISNUMBER(SEARCH("Response",D4772)),"Response",IF(ISNUMBER(SEARCH("Interaction",D4772)),"Interaction",IF(ISNUMBER(SEARCH("System",D4772)),"System","")))))</f>
        <v>Utterance</v>
      </c>
      <c r="H4772" s="7" t="str">
        <f>IF(G4772="Utterance", IF(ISNUMBER(SEARCH("Unrecognized",D4772)), "Unrecognized", IF(ISNUMBER(SEARCH("Mismatched",D4772)), "Mismatched", IF(ISNUMBER(SEARCH("False Positive",D4772)), "False Positive", "Irrelevant"))), "")</f>
        <v>Mismatched</v>
      </c>
      <c r="J4772" s="7" t="s">
        <v>3430</v>
      </c>
      <c r="K4772" s="7" t="s">
        <v>3354</v>
      </c>
      <c r="L4772" s="9">
        <v>45000</v>
      </c>
      <c r="M4772" s="13">
        <v>0.40475694444444449</v>
      </c>
      <c r="N4772" s="14">
        <v>513002480938333</v>
      </c>
      <c r="O4772" s="7">
        <f>IF(LEN(TRIM($A4772))=0,0,LEN($A4772)-LEN(SUBSTITUTE($A4772," ",""))+1)</f>
        <v>3</v>
      </c>
      <c r="P4772">
        <f t="shared" si="103"/>
        <v>705</v>
      </c>
    </row>
    <row r="4773" spans="1:16" ht="80" x14ac:dyDescent="0.2">
      <c r="A4773" s="8" t="s">
        <v>350</v>
      </c>
      <c r="C4773" s="7" t="s">
        <v>4</v>
      </c>
      <c r="K4773" s="7" t="s">
        <v>3354</v>
      </c>
      <c r="L4773" s="9">
        <v>45000</v>
      </c>
      <c r="M4773" s="13">
        <v>0.40475694444444449</v>
      </c>
      <c r="N4773" s="14">
        <v>513002480938333</v>
      </c>
      <c r="P4773" t="str">
        <f t="shared" si="103"/>
        <v/>
      </c>
    </row>
    <row r="4774" spans="1:16" ht="16" x14ac:dyDescent="0.2">
      <c r="A4774" s="8" t="s">
        <v>402</v>
      </c>
      <c r="C4774" s="7" t="s">
        <v>2</v>
      </c>
      <c r="D4774" s="7" t="s">
        <v>3389</v>
      </c>
      <c r="E4774" s="7" t="str">
        <f>IF(OR(D4774="", D4774="___"),"", LEFT(D4774,FIND(" &gt;",D4774)-1))</f>
        <v>Success</v>
      </c>
      <c r="F4774" s="7" t="str">
        <f>IF(OR(E4774="Success",E4774="Qualified Success"),"Current",IF(E4774="Failure",IF(RIGHT(D4774,6)="Future","Future",IF(RIGHT(D4774,10)="Irrelevant","Irrelevant","Current")),""))</f>
        <v>Current</v>
      </c>
      <c r="G4774" s="7" t="str">
        <f>IF(OR(ISBLANK(D4774),D4774="Unclassifiable &gt;"),"",IF(ISNUMBER(SEARCH("Utterance",D4774)),"Utterance",IF(ISNUMBER(SEARCH("Response",D4774)),"Response",IF(ISNUMBER(SEARCH("Interaction",D4774)),"Interaction",IF(ISNUMBER(SEARCH("System",D4774)),"System","")))))</f>
        <v/>
      </c>
      <c r="H4774" s="7" t="str">
        <f>IF(G4774="Utterance", IF(ISNUMBER(SEARCH("Unrecognized",D4774)), "Unrecognized", IF(ISNUMBER(SEARCH("Mismatched",D4774)), "Mismatched", IF(ISNUMBER(SEARCH("False Positive",D4774)), "False Positive", "Irrelevant"))), "")</f>
        <v/>
      </c>
      <c r="J4774" s="7" t="s">
        <v>3741</v>
      </c>
      <c r="K4774" s="7" t="s">
        <v>3354</v>
      </c>
      <c r="L4774" s="9">
        <v>45000</v>
      </c>
      <c r="M4774" s="13">
        <v>0.41219907407407402</v>
      </c>
      <c r="N4774" s="14">
        <v>513002595737181</v>
      </c>
      <c r="O4774" s="7">
        <f>IF(LEN(TRIM($A4774))=0,0,LEN($A4774)-LEN(SUBSTITUTE($A4774," ",""))+1)</f>
        <v>6</v>
      </c>
      <c r="P4774">
        <f t="shared" si="103"/>
        <v>3411</v>
      </c>
    </row>
    <row r="4775" spans="1:16" ht="144" x14ac:dyDescent="0.2">
      <c r="A4775" s="8" t="s">
        <v>250</v>
      </c>
      <c r="C4775" s="7" t="s">
        <v>4</v>
      </c>
      <c r="K4775" s="7" t="s">
        <v>3354</v>
      </c>
      <c r="L4775" s="9">
        <v>45000</v>
      </c>
      <c r="M4775" s="13">
        <v>0.41221064814814817</v>
      </c>
      <c r="N4775" s="14">
        <v>513002595737181</v>
      </c>
      <c r="P4775" t="str">
        <f t="shared" si="103"/>
        <v/>
      </c>
    </row>
    <row r="4776" spans="1:16" ht="16" x14ac:dyDescent="0.2">
      <c r="A4776" s="8" t="s">
        <v>302</v>
      </c>
      <c r="B4776" s="7" t="s">
        <v>3487</v>
      </c>
      <c r="C4776" s="7" t="s">
        <v>2</v>
      </c>
      <c r="D4776" s="7" t="s">
        <v>3389</v>
      </c>
      <c r="E4776" s="7" t="str">
        <f>IF(OR(D4776="", D4776="___"),"", LEFT(D4776,FIND(" &gt;",D4776)-1))</f>
        <v>Success</v>
      </c>
      <c r="F4776" s="7" t="str">
        <f>IF(OR(E4776="Success",E4776="Qualified Success"),"Current",IF(E4776="Failure",IF(RIGHT(D4776,6)="Future","Future",IF(RIGHT(D4776,10)="Irrelevant","Irrelevant","Current")),""))</f>
        <v>Current</v>
      </c>
      <c r="G4776" s="7" t="str">
        <f>IF(OR(ISBLANK(D4776),D4776="Unclassifiable &gt;"),"",IF(ISNUMBER(SEARCH("Utterance",D4776)),"Utterance",IF(ISNUMBER(SEARCH("Response",D4776)),"Response",IF(ISNUMBER(SEARCH("Interaction",D4776)),"Interaction",IF(ISNUMBER(SEARCH("System",D4776)),"System","")))))</f>
        <v/>
      </c>
      <c r="H4776" s="7" t="str">
        <f>IF(G4776="Utterance", IF(ISNUMBER(SEARCH("Unrecognized",D4776)), "Unrecognized", IF(ISNUMBER(SEARCH("Mismatched",D4776)), "Mismatched", IF(ISNUMBER(SEARCH("False Positive",D4776)), "False Positive", "Irrelevant"))), "")</f>
        <v/>
      </c>
      <c r="J4776" s="7" t="s">
        <v>3428</v>
      </c>
      <c r="K4776" s="7" t="s">
        <v>3354</v>
      </c>
      <c r="L4776" s="9">
        <v>45000</v>
      </c>
      <c r="M4776" s="13">
        <v>0.41540509259259256</v>
      </c>
      <c r="N4776" s="14">
        <v>204440003495282</v>
      </c>
      <c r="O4776" s="7">
        <f>IF(LEN(TRIM($A4776))=0,0,LEN($A4776)-LEN(SUBSTITUTE($A4776," ",""))+1)</f>
        <v>3</v>
      </c>
      <c r="P4776">
        <f t="shared" si="103"/>
        <v>3411</v>
      </c>
    </row>
    <row r="4777" spans="1:16" ht="64" x14ac:dyDescent="0.2">
      <c r="A4777" s="8" t="s">
        <v>220</v>
      </c>
      <c r="C4777" s="7" t="s">
        <v>4</v>
      </c>
      <c r="K4777" s="7" t="s">
        <v>3354</v>
      </c>
      <c r="L4777" s="9">
        <v>45000</v>
      </c>
      <c r="M4777" s="13">
        <v>0.41540509259259256</v>
      </c>
      <c r="N4777" s="14">
        <v>204440003495282</v>
      </c>
      <c r="P4777" t="str">
        <f t="shared" si="103"/>
        <v/>
      </c>
    </row>
    <row r="4778" spans="1:16" ht="16" x14ac:dyDescent="0.2">
      <c r="A4778" s="8" t="s">
        <v>259</v>
      </c>
      <c r="B4778" s="7" t="s">
        <v>3487</v>
      </c>
      <c r="C4778" s="7" t="s">
        <v>2</v>
      </c>
      <c r="D4778" s="7" t="s">
        <v>3389</v>
      </c>
      <c r="E4778" s="7" t="str">
        <f>IF(OR(D4778="", D4778="___"),"", LEFT(D4778,FIND(" &gt;",D4778)-1))</f>
        <v>Success</v>
      </c>
      <c r="F4778" s="7" t="str">
        <f>IF(OR(E4778="Success",E4778="Qualified Success"),"Current",IF(E4778="Failure",IF(RIGHT(D4778,6)="Future","Future",IF(RIGHT(D4778,10)="Irrelevant","Irrelevant","Current")),""))</f>
        <v>Current</v>
      </c>
      <c r="G4778" s="7" t="str">
        <f>IF(OR(ISBLANK(D4778),D4778="Unclassifiable &gt;"),"",IF(ISNUMBER(SEARCH("Utterance",D4778)),"Utterance",IF(ISNUMBER(SEARCH("Response",D4778)),"Response",IF(ISNUMBER(SEARCH("Interaction",D4778)),"Interaction",IF(ISNUMBER(SEARCH("System",D4778)),"System","")))))</f>
        <v/>
      </c>
      <c r="H4778" s="7" t="str">
        <f>IF(G4778="Utterance", IF(ISNUMBER(SEARCH("Unrecognized",D4778)), "Unrecognized", IF(ISNUMBER(SEARCH("Mismatched",D4778)), "Mismatched", IF(ISNUMBER(SEARCH("False Positive",D4778)), "False Positive", "Irrelevant"))), "")</f>
        <v/>
      </c>
      <c r="J4778" s="7" t="s">
        <v>3743</v>
      </c>
      <c r="K4778" s="7" t="s">
        <v>3354</v>
      </c>
      <c r="L4778" s="9">
        <v>45000</v>
      </c>
      <c r="M4778" s="13">
        <v>0.41584490740740737</v>
      </c>
      <c r="N4778" s="14">
        <v>513003408622180</v>
      </c>
      <c r="O4778" s="7">
        <f>IF(LEN(TRIM($A4778))=0,0,LEN($A4778)-LEN(SUBSTITUTE($A4778," ",""))+1)</f>
        <v>4</v>
      </c>
      <c r="P4778">
        <f t="shared" si="103"/>
        <v>3411</v>
      </c>
    </row>
    <row r="4779" spans="1:16" ht="224" x14ac:dyDescent="0.2">
      <c r="A4779" s="8" t="s">
        <v>3614</v>
      </c>
      <c r="C4779" s="7" t="s">
        <v>4</v>
      </c>
      <c r="K4779" s="7" t="s">
        <v>3354</v>
      </c>
      <c r="L4779" s="9">
        <v>45000</v>
      </c>
      <c r="M4779" s="13">
        <v>0.41585648148148152</v>
      </c>
      <c r="N4779" s="14">
        <v>513003408622180</v>
      </c>
      <c r="P4779" t="str">
        <f t="shared" si="103"/>
        <v/>
      </c>
    </row>
    <row r="4780" spans="1:16" ht="16" x14ac:dyDescent="0.2">
      <c r="A4780" s="8" t="s">
        <v>260</v>
      </c>
      <c r="C4780" s="7" t="s">
        <v>2</v>
      </c>
      <c r="D4780" s="7" t="s">
        <v>3389</v>
      </c>
      <c r="E4780" s="7" t="str">
        <f>IF(OR(D4780="", D4780="___"),"", LEFT(D4780,FIND(" &gt;",D4780)-1))</f>
        <v>Success</v>
      </c>
      <c r="F4780" s="7" t="str">
        <f>IF(OR(E4780="Success",E4780="Qualified Success"),"Current",IF(E4780="Failure",IF(RIGHT(D4780,6)="Future","Future",IF(RIGHT(D4780,10)="Irrelevant","Irrelevant","Current")),""))</f>
        <v>Current</v>
      </c>
      <c r="G4780" s="7" t="str">
        <f>IF(OR(ISBLANK(D4780),D4780="Unclassifiable &gt;"),"",IF(ISNUMBER(SEARCH("Utterance",D4780)),"Utterance",IF(ISNUMBER(SEARCH("Response",D4780)),"Response",IF(ISNUMBER(SEARCH("Interaction",D4780)),"Interaction",IF(ISNUMBER(SEARCH("System",D4780)),"System","")))))</f>
        <v/>
      </c>
      <c r="H4780" s="7" t="str">
        <f>IF(G4780="Utterance", IF(ISNUMBER(SEARCH("Unrecognized",D4780)), "Unrecognized", IF(ISNUMBER(SEARCH("Mismatched",D4780)), "Mismatched", IF(ISNUMBER(SEARCH("False Positive",D4780)), "False Positive", "Irrelevant"))), "")</f>
        <v/>
      </c>
      <c r="J4780" s="7" t="s">
        <v>3743</v>
      </c>
      <c r="K4780" s="7" t="s">
        <v>3354</v>
      </c>
      <c r="L4780" s="9">
        <v>45000</v>
      </c>
      <c r="M4780" s="13">
        <v>0.41605324074074074</v>
      </c>
      <c r="N4780" s="14">
        <v>513003408622180</v>
      </c>
      <c r="O4780" s="7">
        <f>IF(LEN(TRIM($A4780))=0,0,LEN($A4780)-LEN(SUBSTITUTE($A4780," ",""))+1)</f>
        <v>6</v>
      </c>
      <c r="P4780">
        <f t="shared" si="103"/>
        <v>3411</v>
      </c>
    </row>
    <row r="4781" spans="1:16" ht="48" x14ac:dyDescent="0.2">
      <c r="A4781" s="8" t="s">
        <v>261</v>
      </c>
      <c r="C4781" s="7" t="s">
        <v>4</v>
      </c>
      <c r="K4781" s="7" t="s">
        <v>3354</v>
      </c>
      <c r="L4781" s="9">
        <v>45000</v>
      </c>
      <c r="M4781" s="13">
        <v>0.41605324074074074</v>
      </c>
      <c r="N4781" s="14">
        <v>513003408622180</v>
      </c>
      <c r="P4781" t="str">
        <f t="shared" si="103"/>
        <v/>
      </c>
    </row>
    <row r="4782" spans="1:16" x14ac:dyDescent="0.2">
      <c r="A4782" s="10">
        <v>45291</v>
      </c>
      <c r="C4782" s="7" t="s">
        <v>2</v>
      </c>
      <c r="D4782" s="7" t="s">
        <v>3389</v>
      </c>
      <c r="E4782" s="7" t="str">
        <f>IF(OR(D4782="", D4782="___"),"", LEFT(D4782,FIND(" &gt;",D4782)-1))</f>
        <v>Success</v>
      </c>
      <c r="F4782" s="7" t="str">
        <f>IF(OR(E4782="Success",E4782="Qualified Success"),"Current",IF(E4782="Failure",IF(RIGHT(D4782,6)="Future","Future",IF(RIGHT(D4782,10)="Irrelevant","Irrelevant","Current")),""))</f>
        <v>Current</v>
      </c>
      <c r="G4782" s="7" t="str">
        <f>IF(OR(ISBLANK(D4782),D4782="Unclassifiable &gt;"),"",IF(ISNUMBER(SEARCH("Utterance",D4782)),"Utterance",IF(ISNUMBER(SEARCH("Response",D4782)),"Response",IF(ISNUMBER(SEARCH("Interaction",D4782)),"Interaction",IF(ISNUMBER(SEARCH("System",D4782)),"System","")))))</f>
        <v/>
      </c>
      <c r="H4782" s="7" t="str">
        <f>IF(G4782="Utterance", IF(ISNUMBER(SEARCH("Unrecognized",D4782)), "Unrecognized", IF(ISNUMBER(SEARCH("Mismatched",D4782)), "Mismatched", IF(ISNUMBER(SEARCH("False Positive",D4782)), "False Positive", "Irrelevant"))), "")</f>
        <v/>
      </c>
      <c r="J4782" s="7" t="s">
        <v>3743</v>
      </c>
      <c r="K4782" s="7" t="s">
        <v>3354</v>
      </c>
      <c r="L4782" s="9">
        <v>45000</v>
      </c>
      <c r="M4782" s="13">
        <v>0.41618055555555555</v>
      </c>
      <c r="N4782" s="14">
        <v>513003408622180</v>
      </c>
      <c r="O4782" s="7">
        <f>IF(LEN(TRIM($A4782))=0,0,LEN($A4782)-LEN(SUBSTITUTE($A4782," ",""))+1)</f>
        <v>1</v>
      </c>
      <c r="P4782">
        <f t="shared" si="103"/>
        <v>3411</v>
      </c>
    </row>
    <row r="4783" spans="1:16" ht="224" x14ac:dyDescent="0.2">
      <c r="A4783" s="8" t="s">
        <v>3305</v>
      </c>
      <c r="C4783" s="7" t="s">
        <v>4</v>
      </c>
      <c r="K4783" s="7" t="s">
        <v>3354</v>
      </c>
      <c r="L4783" s="9">
        <v>45000</v>
      </c>
      <c r="M4783" s="13">
        <v>0.41619212962962965</v>
      </c>
      <c r="N4783" s="14">
        <v>513003408622180</v>
      </c>
      <c r="P4783" t="str">
        <f t="shared" si="103"/>
        <v/>
      </c>
    </row>
    <row r="4784" spans="1:16" ht="16" x14ac:dyDescent="0.2">
      <c r="A4784" s="8" t="s">
        <v>3304</v>
      </c>
      <c r="C4784" s="7" t="s">
        <v>2</v>
      </c>
      <c r="D4784" s="7" t="s">
        <v>3411</v>
      </c>
      <c r="E4784" s="7" t="str">
        <f>IF(OR(D4784="", D4784="___"),"", LEFT(D4784,FIND(" &gt;",D4784)-1))</f>
        <v>Qualified Success</v>
      </c>
      <c r="F4784" s="7" t="str">
        <f>IF(OR(E4784="Success",E4784="Qualified Success"),"Current",IF(E4784="Failure",IF(RIGHT(D4784,6)="Future","Future",IF(RIGHT(D4784,10)="Irrelevant","Irrelevant","Current")),""))</f>
        <v>Current</v>
      </c>
      <c r="G4784" s="7" t="str">
        <f>IF(OR(ISBLANK(D4784),D4784="Unclassifiable &gt;"),"",IF(ISNUMBER(SEARCH("Utterance",D4784)),"Utterance",IF(ISNUMBER(SEARCH("Response",D4784)),"Response",IF(ISNUMBER(SEARCH("Interaction",D4784)),"Interaction",IF(ISNUMBER(SEARCH("System",D4784)),"System","")))))</f>
        <v>Response</v>
      </c>
      <c r="H4784" s="7" t="str">
        <f>IF(G4784="Utterance", IF(ISNUMBER(SEARCH("Unrecognized",D4784)), "Unrecognized", IF(ISNUMBER(SEARCH("Mismatched",D4784)), "Mismatched", IF(ISNUMBER(SEARCH("False Positive",D4784)), "False Positive", "Irrelevant"))), "")</f>
        <v/>
      </c>
      <c r="J4784" s="7" t="s">
        <v>3741</v>
      </c>
      <c r="K4784" s="7" t="s">
        <v>3354</v>
      </c>
      <c r="L4784" s="9">
        <v>45000</v>
      </c>
      <c r="M4784" s="13">
        <v>0.41678240740740741</v>
      </c>
      <c r="N4784" s="14">
        <v>513003408622180</v>
      </c>
      <c r="O4784" s="7">
        <f>IF(LEN(TRIM($A4784))=0,0,LEN($A4784)-LEN(SUBSTITUTE($A4784," ",""))+1)</f>
        <v>9</v>
      </c>
      <c r="P4784">
        <f t="shared" si="103"/>
        <v>201</v>
      </c>
    </row>
    <row r="4785" spans="1:16" ht="160" x14ac:dyDescent="0.2">
      <c r="A4785" s="8" t="s">
        <v>325</v>
      </c>
      <c r="C4785" s="7" t="s">
        <v>4</v>
      </c>
      <c r="K4785" s="7" t="s">
        <v>3354</v>
      </c>
      <c r="L4785" s="9">
        <v>45000</v>
      </c>
      <c r="M4785" s="13">
        <v>0.41678240740740741</v>
      </c>
      <c r="N4785" s="14">
        <v>513003408622180</v>
      </c>
      <c r="P4785" t="str">
        <f t="shared" si="103"/>
        <v/>
      </c>
    </row>
    <row r="4786" spans="1:16" ht="16" x14ac:dyDescent="0.2">
      <c r="A4786" s="8" t="s">
        <v>2440</v>
      </c>
      <c r="C4786" s="7" t="s">
        <v>2</v>
      </c>
      <c r="D4786" s="7" t="s">
        <v>3411</v>
      </c>
      <c r="E4786" s="7" t="str">
        <f>IF(OR(D4786="", D4786="___"),"", LEFT(D4786,FIND(" &gt;",D4786)-1))</f>
        <v>Qualified Success</v>
      </c>
      <c r="F4786" s="7" t="str">
        <f>IF(OR(E4786="Success",E4786="Qualified Success"),"Current",IF(E4786="Failure",IF(RIGHT(D4786,6)="Future","Future",IF(RIGHT(D4786,10)="Irrelevant","Irrelevant","Current")),""))</f>
        <v>Current</v>
      </c>
      <c r="G4786" s="7" t="str">
        <f>IF(OR(ISBLANK(D4786),D4786="Unclassifiable &gt;"),"",IF(ISNUMBER(SEARCH("Utterance",D4786)),"Utterance",IF(ISNUMBER(SEARCH("Response",D4786)),"Response",IF(ISNUMBER(SEARCH("Interaction",D4786)),"Interaction",IF(ISNUMBER(SEARCH("System",D4786)),"System","")))))</f>
        <v>Response</v>
      </c>
      <c r="H4786" s="7" t="str">
        <f>IF(G4786="Utterance", IF(ISNUMBER(SEARCH("Unrecognized",D4786)), "Unrecognized", IF(ISNUMBER(SEARCH("Mismatched",D4786)), "Mismatched", IF(ISNUMBER(SEARCH("False Positive",D4786)), "False Positive", "Irrelevant"))), "")</f>
        <v/>
      </c>
      <c r="J4786" s="7" t="s">
        <v>213</v>
      </c>
      <c r="K4786" s="7" t="s">
        <v>3354</v>
      </c>
      <c r="L4786" s="9">
        <v>45000</v>
      </c>
      <c r="M4786" s="13">
        <v>0.41715277777777776</v>
      </c>
      <c r="N4786" s="14">
        <v>204440003506478</v>
      </c>
      <c r="O4786" s="7">
        <f>IF(LEN(TRIM($A4786))=0,0,LEN($A4786)-LEN(SUBSTITUTE($A4786," ",""))+1)</f>
        <v>7</v>
      </c>
      <c r="P4786">
        <f t="shared" si="103"/>
        <v>201</v>
      </c>
    </row>
    <row r="4787" spans="1:16" ht="128" x14ac:dyDescent="0.2">
      <c r="A4787" s="8" t="s">
        <v>1862</v>
      </c>
      <c r="C4787" s="7" t="s">
        <v>4</v>
      </c>
      <c r="K4787" s="7" t="s">
        <v>3354</v>
      </c>
      <c r="L4787" s="9">
        <v>45000</v>
      </c>
      <c r="M4787" s="13">
        <v>0.41715277777777776</v>
      </c>
      <c r="N4787" s="14">
        <v>204440003506478</v>
      </c>
      <c r="P4787" t="str">
        <f t="shared" si="103"/>
        <v/>
      </c>
    </row>
    <row r="4788" spans="1:16" ht="16" x14ac:dyDescent="0.2">
      <c r="A4788" s="8" t="s">
        <v>2439</v>
      </c>
      <c r="C4788" s="7" t="s">
        <v>2</v>
      </c>
      <c r="D4788" s="7" t="s">
        <v>3389</v>
      </c>
      <c r="E4788" s="7" t="str">
        <f>IF(OR(D4788="", D4788="___"),"", LEFT(D4788,FIND(" &gt;",D4788)-1))</f>
        <v>Success</v>
      </c>
      <c r="F4788" s="7" t="str">
        <f>IF(OR(E4788="Success",E4788="Qualified Success"),"Current",IF(E4788="Failure",IF(RIGHT(D4788,6)="Future","Future",IF(RIGHT(D4788,10)="Irrelevant","Irrelevant","Current")),""))</f>
        <v>Current</v>
      </c>
      <c r="G4788" s="7" t="str">
        <f>IF(OR(ISBLANK(D4788),D4788="Unclassifiable &gt;"),"",IF(ISNUMBER(SEARCH("Utterance",D4788)),"Utterance",IF(ISNUMBER(SEARCH("Response",D4788)),"Response",IF(ISNUMBER(SEARCH("Interaction",D4788)),"Interaction",IF(ISNUMBER(SEARCH("System",D4788)),"System","")))))</f>
        <v/>
      </c>
      <c r="H4788" s="7" t="str">
        <f>IF(G4788="Utterance", IF(ISNUMBER(SEARCH("Unrecognized",D4788)), "Unrecognized", IF(ISNUMBER(SEARCH("Mismatched",D4788)), "Mismatched", IF(ISNUMBER(SEARCH("False Positive",D4788)), "False Positive", "Irrelevant"))), "")</f>
        <v/>
      </c>
      <c r="J4788" s="7" t="s">
        <v>213</v>
      </c>
      <c r="K4788" s="7" t="s">
        <v>3354</v>
      </c>
      <c r="L4788" s="9">
        <v>45000</v>
      </c>
      <c r="M4788" s="13">
        <v>0.41737268518518517</v>
      </c>
      <c r="N4788" s="14">
        <v>204440003506478</v>
      </c>
      <c r="O4788" s="7">
        <f>IF(LEN(TRIM($A4788))=0,0,LEN($A4788)-LEN(SUBSTITUTE($A4788," ",""))+1)</f>
        <v>6</v>
      </c>
      <c r="P4788">
        <f t="shared" si="103"/>
        <v>3411</v>
      </c>
    </row>
    <row r="4789" spans="1:16" ht="128" x14ac:dyDescent="0.2">
      <c r="A4789" s="8" t="s">
        <v>1862</v>
      </c>
      <c r="C4789" s="7" t="s">
        <v>4</v>
      </c>
      <c r="K4789" s="7" t="s">
        <v>3354</v>
      </c>
      <c r="L4789" s="9">
        <v>45000</v>
      </c>
      <c r="M4789" s="13">
        <v>0.41737268518518517</v>
      </c>
      <c r="N4789" s="14">
        <v>204440003506478</v>
      </c>
      <c r="P4789" t="str">
        <f t="shared" si="103"/>
        <v/>
      </c>
    </row>
    <row r="4790" spans="1:16" ht="16" x14ac:dyDescent="0.2">
      <c r="A4790" s="8" t="s">
        <v>791</v>
      </c>
      <c r="C4790" s="7" t="s">
        <v>2</v>
      </c>
      <c r="D4790" s="7" t="s">
        <v>3391</v>
      </c>
      <c r="E4790" s="7" t="str">
        <f>IF(OR(D4790="", D4790="___"),"", LEFT(D4790,FIND(" &gt;",D4790)-1))</f>
        <v>Failure</v>
      </c>
      <c r="F4790" s="7" t="str">
        <f>IF(OR(E4790="Success",E4790="Qualified Success"),"Current",IF(E4790="Failure",IF(RIGHT(D4790,6)="Future","Future",IF(RIGHT(D4790,10)="Irrelevant","Irrelevant","Current")),""))</f>
        <v>Current</v>
      </c>
      <c r="G4790" s="7" t="str">
        <f>IF(OR(ISBLANK(D4790),D4790="Unclassifiable &gt;"),"",IF(ISNUMBER(SEARCH("Utterance",D4790)),"Utterance",IF(ISNUMBER(SEARCH("Response",D4790)),"Response",IF(ISNUMBER(SEARCH("Interaction",D4790)),"Interaction",IF(ISNUMBER(SEARCH("System",D4790)),"System","")))))</f>
        <v>Utterance</v>
      </c>
      <c r="H4790" s="7" t="str">
        <f>IF(G4790="Utterance", IF(ISNUMBER(SEARCH("Unrecognized",D4790)), "Unrecognized", IF(ISNUMBER(SEARCH("Mismatched",D4790)), "Mismatched", IF(ISNUMBER(SEARCH("False Positive",D4790)), "False Positive", "Irrelevant"))), "")</f>
        <v>Mismatched</v>
      </c>
      <c r="J4790" s="7" t="s">
        <v>213</v>
      </c>
      <c r="K4790" s="7" t="s">
        <v>3354</v>
      </c>
      <c r="L4790" s="9">
        <v>45000</v>
      </c>
      <c r="M4790" s="13">
        <v>0.41918981481481482</v>
      </c>
      <c r="N4790" s="14">
        <v>204440003506478</v>
      </c>
      <c r="O4790" s="7">
        <f>IF(LEN(TRIM($A4790))=0,0,LEN($A4790)-LEN(SUBSTITUTE($A4790," ",""))+1)</f>
        <v>2</v>
      </c>
      <c r="P4790">
        <f t="shared" si="103"/>
        <v>705</v>
      </c>
    </row>
    <row r="4791" spans="1:16" ht="144" x14ac:dyDescent="0.2">
      <c r="A4791" s="8" t="s">
        <v>272</v>
      </c>
      <c r="C4791" s="7" t="s">
        <v>4</v>
      </c>
      <c r="K4791" s="7" t="s">
        <v>3354</v>
      </c>
      <c r="L4791" s="9">
        <v>45000</v>
      </c>
      <c r="M4791" s="13">
        <v>0.41920138888888886</v>
      </c>
      <c r="N4791" s="14">
        <v>204440003506478</v>
      </c>
      <c r="P4791" t="str">
        <f t="shared" si="103"/>
        <v/>
      </c>
    </row>
    <row r="4792" spans="1:16" ht="16" x14ac:dyDescent="0.2">
      <c r="A4792" s="8" t="s">
        <v>2438</v>
      </c>
      <c r="C4792" s="7" t="s">
        <v>2</v>
      </c>
      <c r="D4792" s="7" t="s">
        <v>3391</v>
      </c>
      <c r="E4792" s="7" t="str">
        <f>IF(OR(D4792="", D4792="___"),"", LEFT(D4792,FIND(" &gt;",D4792)-1))</f>
        <v>Failure</v>
      </c>
      <c r="F4792" s="7" t="str">
        <f>IF(OR(E4792="Success",E4792="Qualified Success"),"Current",IF(E4792="Failure",IF(RIGHT(D4792,6)="Future","Future",IF(RIGHT(D4792,10)="Irrelevant","Irrelevant","Current")),""))</f>
        <v>Current</v>
      </c>
      <c r="G4792" s="7" t="str">
        <f>IF(OR(ISBLANK(D4792),D4792="Unclassifiable &gt;"),"",IF(ISNUMBER(SEARCH("Utterance",D4792)),"Utterance",IF(ISNUMBER(SEARCH("Response",D4792)),"Response",IF(ISNUMBER(SEARCH("Interaction",D4792)),"Interaction",IF(ISNUMBER(SEARCH("System",D4792)),"System","")))))</f>
        <v>Utterance</v>
      </c>
      <c r="H4792" s="7" t="str">
        <f>IF(G4792="Utterance", IF(ISNUMBER(SEARCH("Unrecognized",D4792)), "Unrecognized", IF(ISNUMBER(SEARCH("Mismatched",D4792)), "Mismatched", IF(ISNUMBER(SEARCH("False Positive",D4792)), "False Positive", "Irrelevant"))), "")</f>
        <v>Mismatched</v>
      </c>
      <c r="J4792" s="7" t="s">
        <v>213</v>
      </c>
      <c r="K4792" s="7" t="s">
        <v>3354</v>
      </c>
      <c r="L4792" s="9">
        <v>45000</v>
      </c>
      <c r="M4792" s="13">
        <v>0.41928240740740735</v>
      </c>
      <c r="N4792" s="14">
        <v>204440003506478</v>
      </c>
      <c r="O4792" s="7">
        <f>IF(LEN(TRIM($A4792))=0,0,LEN($A4792)-LEN(SUBSTITUTE($A4792," ",""))+1)</f>
        <v>4</v>
      </c>
      <c r="P4792">
        <f t="shared" si="103"/>
        <v>705</v>
      </c>
    </row>
    <row r="4793" spans="1:16" ht="16" x14ac:dyDescent="0.2">
      <c r="A4793" s="8" t="s">
        <v>819</v>
      </c>
      <c r="C4793" s="7" t="s">
        <v>4</v>
      </c>
      <c r="K4793" s="7" t="s">
        <v>3354</v>
      </c>
      <c r="L4793" s="9">
        <v>45000</v>
      </c>
      <c r="M4793" s="13">
        <v>0.41928240740740735</v>
      </c>
      <c r="N4793" s="14">
        <v>204440003506478</v>
      </c>
      <c r="P4793" t="str">
        <f t="shared" si="103"/>
        <v/>
      </c>
    </row>
    <row r="4794" spans="1:16" ht="16" x14ac:dyDescent="0.2">
      <c r="A4794" s="8" t="s">
        <v>2218</v>
      </c>
      <c r="C4794" s="7" t="s">
        <v>2</v>
      </c>
      <c r="D4794" s="7" t="s">
        <v>3389</v>
      </c>
      <c r="E4794" s="7" t="str">
        <f>IF(OR(D4794="", D4794="___"),"", LEFT(D4794,FIND(" &gt;",D4794)-1))</f>
        <v>Success</v>
      </c>
      <c r="F4794" s="7" t="str">
        <f>IF(OR(E4794="Success",E4794="Qualified Success"),"Current",IF(E4794="Failure",IF(RIGHT(D4794,6)="Future","Future",IF(RIGHT(D4794,10)="Irrelevant","Irrelevant","Current")),""))</f>
        <v>Current</v>
      </c>
      <c r="G4794" s="7" t="str">
        <f>IF(OR(ISBLANK(D4794),D4794="Unclassifiable &gt;"),"",IF(ISNUMBER(SEARCH("Utterance",D4794)),"Utterance",IF(ISNUMBER(SEARCH("Response",D4794)),"Response",IF(ISNUMBER(SEARCH("Interaction",D4794)),"Interaction",IF(ISNUMBER(SEARCH("System",D4794)),"System","")))))</f>
        <v/>
      </c>
      <c r="H4794" s="7" t="str">
        <f>IF(G4794="Utterance", IF(ISNUMBER(SEARCH("Unrecognized",D4794)), "Unrecognized", IF(ISNUMBER(SEARCH("Mismatched",D4794)), "Mismatched", IF(ISNUMBER(SEARCH("False Positive",D4794)), "False Positive", "Irrelevant"))), "")</f>
        <v/>
      </c>
      <c r="J4794" s="7" t="s">
        <v>3439</v>
      </c>
      <c r="K4794" s="7" t="s">
        <v>3354</v>
      </c>
      <c r="L4794" s="9">
        <v>45000</v>
      </c>
      <c r="M4794" s="13">
        <v>0.41998842592592589</v>
      </c>
      <c r="N4794" s="14">
        <v>204440003498045</v>
      </c>
      <c r="O4794" s="7">
        <f>IF(LEN(TRIM($A4794))=0,0,LEN($A4794)-LEN(SUBSTITUTE($A4794," ",""))+1)</f>
        <v>4</v>
      </c>
      <c r="P4794">
        <f t="shared" si="103"/>
        <v>3411</v>
      </c>
    </row>
    <row r="4795" spans="1:16" ht="128" x14ac:dyDescent="0.2">
      <c r="A4795" s="8" t="s">
        <v>990</v>
      </c>
      <c r="C4795" s="7" t="s">
        <v>4</v>
      </c>
      <c r="K4795" s="7" t="s">
        <v>3354</v>
      </c>
      <c r="L4795" s="9">
        <v>45000</v>
      </c>
      <c r="M4795" s="13">
        <v>0.41998842592592589</v>
      </c>
      <c r="N4795" s="14">
        <v>204440003498045</v>
      </c>
      <c r="P4795" t="str">
        <f t="shared" si="103"/>
        <v/>
      </c>
    </row>
    <row r="4796" spans="1:16" ht="16" x14ac:dyDescent="0.2">
      <c r="A4796" s="8" t="s">
        <v>174</v>
      </c>
      <c r="C4796" s="7" t="s">
        <v>2</v>
      </c>
      <c r="D4796" s="7" t="s">
        <v>3389</v>
      </c>
      <c r="E4796" s="7" t="str">
        <f>IF(OR(D4796="", D4796="___"),"", LEFT(D4796,FIND(" &gt;",D4796)-1))</f>
        <v>Success</v>
      </c>
      <c r="F4796" s="7" t="str">
        <f>IF(OR(E4796="Success",E4796="Qualified Success"),"Current",IF(E4796="Failure",IF(RIGHT(D4796,6)="Future","Future",IF(RIGHT(D4796,10)="Irrelevant","Irrelevant","Current")),""))</f>
        <v>Current</v>
      </c>
      <c r="G4796" s="7" t="str">
        <f>IF(OR(ISBLANK(D4796),D4796="Unclassifiable &gt;"),"",IF(ISNUMBER(SEARCH("Utterance",D4796)),"Utterance",IF(ISNUMBER(SEARCH("Response",D4796)),"Response",IF(ISNUMBER(SEARCH("Interaction",D4796)),"Interaction",IF(ISNUMBER(SEARCH("System",D4796)),"System","")))))</f>
        <v/>
      </c>
      <c r="H4796" s="7" t="str">
        <f>IF(G4796="Utterance", IF(ISNUMBER(SEARCH("Unrecognized",D4796)), "Unrecognized", IF(ISNUMBER(SEARCH("Mismatched",D4796)), "Mismatched", IF(ISNUMBER(SEARCH("False Positive",D4796)), "False Positive", "Irrelevant"))), "")</f>
        <v/>
      </c>
      <c r="J4796" s="7" t="s">
        <v>3741</v>
      </c>
      <c r="K4796" s="7" t="s">
        <v>3354</v>
      </c>
      <c r="L4796" s="9">
        <v>45000</v>
      </c>
      <c r="M4796" s="13">
        <v>0.42004629629629631</v>
      </c>
      <c r="N4796" s="14">
        <v>204440003494619</v>
      </c>
      <c r="O4796" s="7">
        <f>IF(LEN(TRIM($A4796))=0,0,LEN($A4796)-LEN(SUBSTITUTE($A4796," ",""))+1)</f>
        <v>1</v>
      </c>
      <c r="P4796">
        <f t="shared" si="103"/>
        <v>3411</v>
      </c>
    </row>
    <row r="4797" spans="1:16" ht="176" x14ac:dyDescent="0.2">
      <c r="A4797" s="8" t="s">
        <v>2102</v>
      </c>
      <c r="C4797" s="7" t="s">
        <v>4</v>
      </c>
      <c r="K4797" s="7" t="s">
        <v>3354</v>
      </c>
      <c r="L4797" s="9">
        <v>45000</v>
      </c>
      <c r="M4797" s="13">
        <v>0.42005787037037035</v>
      </c>
      <c r="N4797" s="14">
        <v>204440003494619</v>
      </c>
      <c r="P4797" t="str">
        <f t="shared" si="103"/>
        <v/>
      </c>
    </row>
    <row r="4798" spans="1:16" ht="16" x14ac:dyDescent="0.2">
      <c r="A4798" s="8" t="s">
        <v>314</v>
      </c>
      <c r="C4798" s="7" t="s">
        <v>2</v>
      </c>
      <c r="D4798" s="7" t="s">
        <v>3389</v>
      </c>
      <c r="E4798" s="7" t="str">
        <f>IF(OR(D4798="", D4798="___"),"", LEFT(D4798,FIND(" &gt;",D4798)-1))</f>
        <v>Success</v>
      </c>
      <c r="F4798" s="7" t="str">
        <f>IF(OR(E4798="Success",E4798="Qualified Success"),"Current",IF(E4798="Failure",IF(RIGHT(D4798,6)="Future","Future",IF(RIGHT(D4798,10)="Irrelevant","Irrelevant","Current")),""))</f>
        <v>Current</v>
      </c>
      <c r="G4798" s="7" t="str">
        <f>IF(OR(ISBLANK(D4798),D4798="Unclassifiable &gt;"),"",IF(ISNUMBER(SEARCH("Utterance",D4798)),"Utterance",IF(ISNUMBER(SEARCH("Response",D4798)),"Response",IF(ISNUMBER(SEARCH("Interaction",D4798)),"Interaction",IF(ISNUMBER(SEARCH("System",D4798)),"System","")))))</f>
        <v/>
      </c>
      <c r="H4798" s="7" t="str">
        <f>IF(G4798="Utterance", IF(ISNUMBER(SEARCH("Unrecognized",D4798)), "Unrecognized", IF(ISNUMBER(SEARCH("Mismatched",D4798)), "Mismatched", IF(ISNUMBER(SEARCH("False Positive",D4798)), "False Positive", "Irrelevant"))), "")</f>
        <v/>
      </c>
      <c r="J4798" s="7" t="s">
        <v>3743</v>
      </c>
      <c r="K4798" s="7" t="s">
        <v>3354</v>
      </c>
      <c r="L4798" s="9">
        <v>45000</v>
      </c>
      <c r="M4798" s="13">
        <v>0.42094907407407406</v>
      </c>
      <c r="N4798" s="14">
        <v>513003189155253</v>
      </c>
      <c r="O4798" s="7">
        <f>IF(LEN(TRIM($A4798))=0,0,LEN($A4798)-LEN(SUBSTITUTE($A4798," ",""))+1)</f>
        <v>9</v>
      </c>
      <c r="P4798">
        <f t="shared" si="103"/>
        <v>3411</v>
      </c>
    </row>
    <row r="4799" spans="1:16" ht="224" x14ac:dyDescent="0.2">
      <c r="A4799" s="8" t="s">
        <v>3615</v>
      </c>
      <c r="C4799" s="7" t="s">
        <v>4</v>
      </c>
      <c r="K4799" s="7" t="s">
        <v>3354</v>
      </c>
      <c r="L4799" s="9">
        <v>45000</v>
      </c>
      <c r="M4799" s="13">
        <v>0.42097222222222225</v>
      </c>
      <c r="N4799" s="14">
        <v>513003189155253</v>
      </c>
      <c r="P4799" t="str">
        <f t="shared" si="103"/>
        <v/>
      </c>
    </row>
    <row r="4800" spans="1:16" ht="16" x14ac:dyDescent="0.2">
      <c r="A4800" s="8" t="s">
        <v>302</v>
      </c>
      <c r="B4800" s="7" t="s">
        <v>3487</v>
      </c>
      <c r="C4800" s="7" t="s">
        <v>2</v>
      </c>
      <c r="D4800" s="7" t="s">
        <v>3389</v>
      </c>
      <c r="E4800" s="7" t="str">
        <f>IF(OR(D4800="", D4800="___"),"", LEFT(D4800,FIND(" &gt;",D4800)-1))</f>
        <v>Success</v>
      </c>
      <c r="F4800" s="7" t="str">
        <f>IF(OR(E4800="Success",E4800="Qualified Success"),"Current",IF(E4800="Failure",IF(RIGHT(D4800,6)="Future","Future",IF(RIGHT(D4800,10)="Irrelevant","Irrelevant","Current")),""))</f>
        <v>Current</v>
      </c>
      <c r="G4800" s="7" t="str">
        <f>IF(OR(ISBLANK(D4800),D4800="Unclassifiable &gt;"),"",IF(ISNUMBER(SEARCH("Utterance",D4800)),"Utterance",IF(ISNUMBER(SEARCH("Response",D4800)),"Response",IF(ISNUMBER(SEARCH("Interaction",D4800)),"Interaction",IF(ISNUMBER(SEARCH("System",D4800)),"System","")))))</f>
        <v/>
      </c>
      <c r="H4800" s="7" t="str">
        <f>IF(G4800="Utterance", IF(ISNUMBER(SEARCH("Unrecognized",D4800)), "Unrecognized", IF(ISNUMBER(SEARCH("Mismatched",D4800)), "Mismatched", IF(ISNUMBER(SEARCH("False Positive",D4800)), "False Positive", "Irrelevant"))), "")</f>
        <v/>
      </c>
      <c r="J4800" s="7" t="s">
        <v>3428</v>
      </c>
      <c r="K4800" s="7" t="s">
        <v>3354</v>
      </c>
      <c r="L4800" s="9">
        <v>45000</v>
      </c>
      <c r="M4800" s="13">
        <v>0.42313657407407407</v>
      </c>
      <c r="N4800" s="14">
        <v>202000010532568</v>
      </c>
      <c r="O4800" s="7">
        <f>IF(LEN(TRIM($A4800))=0,0,LEN($A4800)-LEN(SUBSTITUTE($A4800," ",""))+1)</f>
        <v>3</v>
      </c>
      <c r="P4800">
        <f t="shared" si="103"/>
        <v>3411</v>
      </c>
    </row>
    <row r="4801" spans="1:16" ht="64" x14ac:dyDescent="0.2">
      <c r="A4801" s="8" t="s">
        <v>220</v>
      </c>
      <c r="C4801" s="7" t="s">
        <v>4</v>
      </c>
      <c r="K4801" s="7" t="s">
        <v>3354</v>
      </c>
      <c r="L4801" s="9">
        <v>45000</v>
      </c>
      <c r="M4801" s="13">
        <v>0.42313657407407407</v>
      </c>
      <c r="N4801" s="14">
        <v>202000010532568</v>
      </c>
      <c r="P4801" t="str">
        <f t="shared" si="103"/>
        <v/>
      </c>
    </row>
    <row r="4802" spans="1:16" ht="16" x14ac:dyDescent="0.2">
      <c r="A4802" s="8" t="s">
        <v>341</v>
      </c>
      <c r="C4802" s="7" t="s">
        <v>2</v>
      </c>
      <c r="D4802" s="7" t="s">
        <v>3391</v>
      </c>
      <c r="E4802" s="7" t="str">
        <f>IF(OR(D4802="", D4802="___"),"", LEFT(D4802,FIND(" &gt;",D4802)-1))</f>
        <v>Failure</v>
      </c>
      <c r="F4802" s="7" t="str">
        <f>IF(OR(E4802="Success",E4802="Qualified Success"),"Current",IF(E4802="Failure",IF(RIGHT(D4802,6)="Future","Future",IF(RIGHT(D4802,10)="Irrelevant","Irrelevant","Current")),""))</f>
        <v>Current</v>
      </c>
      <c r="G4802" s="7" t="str">
        <f>IF(OR(ISBLANK(D4802),D4802="Unclassifiable &gt;"),"",IF(ISNUMBER(SEARCH("Utterance",D4802)),"Utterance",IF(ISNUMBER(SEARCH("Response",D4802)),"Response",IF(ISNUMBER(SEARCH("Interaction",D4802)),"Interaction",IF(ISNUMBER(SEARCH("System",D4802)),"System","")))))</f>
        <v>Utterance</v>
      </c>
      <c r="H4802" s="7" t="str">
        <f>IF(G4802="Utterance", IF(ISNUMBER(SEARCH("Unrecognized",D4802)), "Unrecognized", IF(ISNUMBER(SEARCH("Mismatched",D4802)), "Mismatched", IF(ISNUMBER(SEARCH("False Positive",D4802)), "False Positive", "Irrelevant"))), "")</f>
        <v>Mismatched</v>
      </c>
      <c r="J4802" s="7" t="s">
        <v>3741</v>
      </c>
      <c r="K4802" s="7" t="s">
        <v>3354</v>
      </c>
      <c r="L4802" s="9">
        <v>45000</v>
      </c>
      <c r="M4802" s="13">
        <v>0.42331018518518521</v>
      </c>
      <c r="N4802" s="14">
        <v>202000010532568</v>
      </c>
      <c r="O4802" s="7">
        <f>IF(LEN(TRIM($A4802))=0,0,LEN($A4802)-LEN(SUBSTITUTE($A4802," ",""))+1)</f>
        <v>1</v>
      </c>
      <c r="P4802">
        <f t="shared" si="103"/>
        <v>705</v>
      </c>
    </row>
    <row r="4803" spans="1:16" ht="64" x14ac:dyDescent="0.2">
      <c r="A4803" s="8" t="s">
        <v>254</v>
      </c>
      <c r="C4803" s="7" t="s">
        <v>4</v>
      </c>
      <c r="K4803" s="7" t="s">
        <v>3354</v>
      </c>
      <c r="L4803" s="9">
        <v>45000</v>
      </c>
      <c r="M4803" s="13">
        <v>0.42331018518518521</v>
      </c>
      <c r="N4803" s="14">
        <v>202000010532568</v>
      </c>
      <c r="P4803" t="str">
        <f t="shared" ref="P4803:P4866" si="104">IF(D4803="", "", COUNTIF($D$1:$D$12000, D4803))</f>
        <v/>
      </c>
    </row>
    <row r="4804" spans="1:16" ht="16" x14ac:dyDescent="0.2">
      <c r="A4804" s="8" t="s">
        <v>3252</v>
      </c>
      <c r="C4804" s="7" t="s">
        <v>2</v>
      </c>
      <c r="D4804" s="7" t="s">
        <v>3405</v>
      </c>
      <c r="E4804" s="7" t="str">
        <f>IF(OR(D4804="", D4804="___"),"", LEFT(D4804,FIND(" &gt;",D4804)-1))</f>
        <v>Failure</v>
      </c>
      <c r="F4804" s="7" t="str">
        <f>IF(OR(E4804="Success",E4804="Qualified Success"),"Current",IF(E4804="Failure",IF(RIGHT(D4804,6)="Future","Future",IF(RIGHT(D4804,10)="Irrelevant","Irrelevant","Current")),""))</f>
        <v>Current</v>
      </c>
      <c r="G4804" s="7" t="str">
        <f>IF(OR(ISBLANK(D4804),D4804="Unclassifiable &gt;"),"",IF(ISNUMBER(SEARCH("Utterance",D4804)),"Utterance",IF(ISNUMBER(SEARCH("Response",D4804)),"Response",IF(ISNUMBER(SEARCH("Interaction",D4804)),"Interaction",IF(ISNUMBER(SEARCH("System",D4804)),"System","")))))</f>
        <v>System</v>
      </c>
      <c r="H4804" s="7" t="str">
        <f>IF(G4804="Utterance", IF(ISNUMBER(SEARCH("Unrecognized",D4804)), "Unrecognized", IF(ISNUMBER(SEARCH("Mismatched",D4804)), "Mismatched", IF(ISNUMBER(SEARCH("False Positive",D4804)), "False Positive", "Irrelevant"))), "")</f>
        <v/>
      </c>
      <c r="I4804" s="7" t="s">
        <v>152</v>
      </c>
      <c r="J4804" s="7" t="s">
        <v>3743</v>
      </c>
      <c r="K4804" s="7" t="s">
        <v>3354</v>
      </c>
      <c r="L4804" s="9">
        <v>45000</v>
      </c>
      <c r="M4804" s="13">
        <v>0.42365740740740737</v>
      </c>
      <c r="N4804" s="14">
        <v>513003189155253</v>
      </c>
      <c r="O4804" s="7">
        <f>IF(LEN(TRIM($A4804))=0,0,LEN($A4804)-LEN(SUBSTITUTE($A4804," ",""))+1)</f>
        <v>7</v>
      </c>
      <c r="P4804">
        <f t="shared" si="104"/>
        <v>168</v>
      </c>
    </row>
    <row r="4805" spans="1:16" ht="16" x14ac:dyDescent="0.2">
      <c r="A4805" s="8" t="s">
        <v>152</v>
      </c>
      <c r="C4805" s="7" t="s">
        <v>4</v>
      </c>
      <c r="K4805" s="7" t="s">
        <v>3354</v>
      </c>
      <c r="L4805" s="9">
        <v>45000</v>
      </c>
      <c r="M4805" s="13">
        <v>0.42365740740740737</v>
      </c>
      <c r="N4805" s="14">
        <v>513003189155253</v>
      </c>
      <c r="P4805" t="str">
        <f t="shared" si="104"/>
        <v/>
      </c>
    </row>
    <row r="4806" spans="1:16" ht="16" x14ac:dyDescent="0.2">
      <c r="A4806" s="8" t="s">
        <v>3252</v>
      </c>
      <c r="C4806" s="7" t="s">
        <v>2</v>
      </c>
      <c r="D4806" s="7" t="s">
        <v>3389</v>
      </c>
      <c r="E4806" s="7" t="str">
        <f>IF(OR(D4806="", D4806="___"),"", LEFT(D4806,FIND(" &gt;",D4806)-1))</f>
        <v>Success</v>
      </c>
      <c r="F4806" s="7" t="str">
        <f>IF(OR(E4806="Success",E4806="Qualified Success"),"Current",IF(E4806="Failure",IF(RIGHT(D4806,6)="Future","Future",IF(RIGHT(D4806,10)="Irrelevant","Irrelevant","Current")),""))</f>
        <v>Current</v>
      </c>
      <c r="G4806" s="7" t="str">
        <f>IF(OR(ISBLANK(D4806),D4806="Unclassifiable &gt;"),"",IF(ISNUMBER(SEARCH("Utterance",D4806)),"Utterance",IF(ISNUMBER(SEARCH("Response",D4806)),"Response",IF(ISNUMBER(SEARCH("Interaction",D4806)),"Interaction",IF(ISNUMBER(SEARCH("System",D4806)),"System","")))))</f>
        <v/>
      </c>
      <c r="H4806" s="7" t="str">
        <f>IF(G4806="Utterance", IF(ISNUMBER(SEARCH("Unrecognized",D4806)), "Unrecognized", IF(ISNUMBER(SEARCH("Mismatched",D4806)), "Mismatched", IF(ISNUMBER(SEARCH("False Positive",D4806)), "False Positive", "Irrelevant"))), "")</f>
        <v/>
      </c>
      <c r="J4806" s="7" t="s">
        <v>3743</v>
      </c>
      <c r="K4806" s="7" t="s">
        <v>3354</v>
      </c>
      <c r="L4806" s="9">
        <v>45000</v>
      </c>
      <c r="M4806" s="13">
        <v>0.42366898148148152</v>
      </c>
      <c r="N4806" s="14">
        <v>513003189155253</v>
      </c>
      <c r="O4806" s="7">
        <f>IF(LEN(TRIM($A4806))=0,0,LEN($A4806)-LEN(SUBSTITUTE($A4806," ",""))+1)</f>
        <v>7</v>
      </c>
      <c r="P4806">
        <f t="shared" si="104"/>
        <v>3411</v>
      </c>
    </row>
    <row r="4807" spans="1:16" ht="144" x14ac:dyDescent="0.2">
      <c r="A4807" s="8" t="s">
        <v>250</v>
      </c>
      <c r="C4807" s="7" t="s">
        <v>4</v>
      </c>
      <c r="K4807" s="7" t="s">
        <v>3354</v>
      </c>
      <c r="L4807" s="9">
        <v>45000</v>
      </c>
      <c r="M4807" s="13">
        <v>0.42366898148148152</v>
      </c>
      <c r="N4807" s="14">
        <v>513003189155253</v>
      </c>
      <c r="P4807" t="str">
        <f t="shared" si="104"/>
        <v/>
      </c>
    </row>
    <row r="4808" spans="1:16" ht="16" x14ac:dyDescent="0.2">
      <c r="A4808" s="8" t="s">
        <v>2434</v>
      </c>
      <c r="C4808" s="7" t="s">
        <v>2</v>
      </c>
      <c r="D4808" s="7" t="s">
        <v>3389</v>
      </c>
      <c r="E4808" s="7" t="str">
        <f>IF(OR(D4808="", D4808="___"),"", LEFT(D4808,FIND(" &gt;",D4808)-1))</f>
        <v>Success</v>
      </c>
      <c r="F4808" s="7" t="str">
        <f>IF(OR(E4808="Success",E4808="Qualified Success"),"Current",IF(E4808="Failure",IF(RIGHT(D4808,6)="Future","Future",IF(RIGHT(D4808,10)="Irrelevant","Irrelevant","Current")),""))</f>
        <v>Current</v>
      </c>
      <c r="G4808" s="7" t="str">
        <f>IF(OR(ISBLANK(D4808),D4808="Unclassifiable &gt;"),"",IF(ISNUMBER(SEARCH("Utterance",D4808)),"Utterance",IF(ISNUMBER(SEARCH("Response",D4808)),"Response",IF(ISNUMBER(SEARCH("Interaction",D4808)),"Interaction",IF(ISNUMBER(SEARCH("System",D4808)),"System","")))))</f>
        <v/>
      </c>
      <c r="H4808" s="7" t="str">
        <f>IF(G4808="Utterance", IF(ISNUMBER(SEARCH("Unrecognized",D4808)), "Unrecognized", IF(ISNUMBER(SEARCH("Mismatched",D4808)), "Mismatched", IF(ISNUMBER(SEARCH("False Positive",D4808)), "False Positive", "Irrelevant"))), "")</f>
        <v/>
      </c>
      <c r="J4808" s="7" t="s">
        <v>3751</v>
      </c>
      <c r="K4808" s="7" t="s">
        <v>3354</v>
      </c>
      <c r="L4808" s="9">
        <v>45000</v>
      </c>
      <c r="M4808" s="13">
        <v>0.42405092592592591</v>
      </c>
      <c r="N4808" s="14">
        <v>204440003506345</v>
      </c>
      <c r="O4808" s="7">
        <f>IF(LEN(TRIM($A4808))=0,0,LEN($A4808)-LEN(SUBSTITUTE($A4808," ",""))+1)</f>
        <v>6</v>
      </c>
      <c r="P4808">
        <f t="shared" si="104"/>
        <v>3411</v>
      </c>
    </row>
    <row r="4809" spans="1:16" ht="96" x14ac:dyDescent="0.2">
      <c r="A4809" s="8" t="s">
        <v>2435</v>
      </c>
      <c r="C4809" s="7" t="s">
        <v>4</v>
      </c>
      <c r="K4809" s="7" t="s">
        <v>3354</v>
      </c>
      <c r="L4809" s="9">
        <v>45000</v>
      </c>
      <c r="M4809" s="13">
        <v>0.42405092592592591</v>
      </c>
      <c r="N4809" s="14">
        <v>204440003506345</v>
      </c>
      <c r="P4809" t="str">
        <f t="shared" si="104"/>
        <v/>
      </c>
    </row>
    <row r="4810" spans="1:16" ht="16" x14ac:dyDescent="0.2">
      <c r="A4810" s="8" t="s">
        <v>2947</v>
      </c>
      <c r="C4810" s="7" t="s">
        <v>2</v>
      </c>
      <c r="D4810" s="7" t="s">
        <v>3391</v>
      </c>
      <c r="E4810" s="7" t="str">
        <f>IF(OR(D4810="", D4810="___"),"", LEFT(D4810,FIND(" &gt;",D4810)-1))</f>
        <v>Failure</v>
      </c>
      <c r="F4810" s="7" t="str">
        <f>IF(OR(E4810="Success",E4810="Qualified Success"),"Current",IF(E4810="Failure",IF(RIGHT(D4810,6)="Future","Future",IF(RIGHT(D4810,10)="Irrelevant","Irrelevant","Current")),""))</f>
        <v>Current</v>
      </c>
      <c r="G4810" s="7" t="str">
        <f>IF(OR(ISBLANK(D4810),D4810="Unclassifiable &gt;"),"",IF(ISNUMBER(SEARCH("Utterance",D4810)),"Utterance",IF(ISNUMBER(SEARCH("Response",D4810)),"Response",IF(ISNUMBER(SEARCH("Interaction",D4810)),"Interaction",IF(ISNUMBER(SEARCH("System",D4810)),"System","")))))</f>
        <v>Utterance</v>
      </c>
      <c r="H4810" s="7" t="str">
        <f>IF(G4810="Utterance", IF(ISNUMBER(SEARCH("Unrecognized",D4810)), "Unrecognized", IF(ISNUMBER(SEARCH("Mismatched",D4810)), "Mismatched", IF(ISNUMBER(SEARCH("False Positive",D4810)), "False Positive", "Irrelevant"))), "")</f>
        <v>Mismatched</v>
      </c>
      <c r="J4810" s="7" t="s">
        <v>3750</v>
      </c>
      <c r="K4810" s="7" t="s">
        <v>3354</v>
      </c>
      <c r="L4810" s="9">
        <v>45000</v>
      </c>
      <c r="M4810" s="13">
        <v>0.43138888888888888</v>
      </c>
      <c r="N4810" s="14">
        <v>202000562968960</v>
      </c>
      <c r="O4810" s="7">
        <f>IF(LEN(TRIM($A4810))=0,0,LEN($A4810)-LEN(SUBSTITUTE($A4810," ",""))+1)</f>
        <v>7</v>
      </c>
      <c r="P4810">
        <f t="shared" si="104"/>
        <v>705</v>
      </c>
    </row>
    <row r="4811" spans="1:16" ht="16" x14ac:dyDescent="0.2">
      <c r="A4811" s="8" t="s">
        <v>339</v>
      </c>
      <c r="C4811" s="7" t="s">
        <v>4</v>
      </c>
      <c r="K4811" s="7" t="s">
        <v>3354</v>
      </c>
      <c r="L4811" s="9">
        <v>45000</v>
      </c>
      <c r="M4811" s="13">
        <v>0.43144675925925924</v>
      </c>
      <c r="N4811" s="14">
        <v>202000562968960</v>
      </c>
      <c r="P4811" t="str">
        <f t="shared" si="104"/>
        <v/>
      </c>
    </row>
    <row r="4812" spans="1:16" ht="16" x14ac:dyDescent="0.2">
      <c r="A4812" s="8" t="s">
        <v>2946</v>
      </c>
      <c r="C4812" s="7" t="s">
        <v>2</v>
      </c>
      <c r="D4812" s="7" t="s">
        <v>3389</v>
      </c>
      <c r="E4812" s="7" t="str">
        <f>IF(OR(D4812="", D4812="___"),"", LEFT(D4812,FIND(" &gt;",D4812)-1))</f>
        <v>Success</v>
      </c>
      <c r="F4812" s="7" t="str">
        <f>IF(OR(E4812="Success",E4812="Qualified Success"),"Current",IF(E4812="Failure",IF(RIGHT(D4812,6)="Future","Future",IF(RIGHT(D4812,10)="Irrelevant","Irrelevant","Current")),""))</f>
        <v>Current</v>
      </c>
      <c r="G4812" s="7" t="str">
        <f>IF(OR(ISBLANK(D4812),D4812="Unclassifiable &gt;"),"",IF(ISNUMBER(SEARCH("Utterance",D4812)),"Utterance",IF(ISNUMBER(SEARCH("Response",D4812)),"Response",IF(ISNUMBER(SEARCH("Interaction",D4812)),"Interaction",IF(ISNUMBER(SEARCH("System",D4812)),"System","")))))</f>
        <v/>
      </c>
      <c r="H4812" s="7" t="str">
        <f>IF(G4812="Utterance", IF(ISNUMBER(SEARCH("Unrecognized",D4812)), "Unrecognized", IF(ISNUMBER(SEARCH("Mismatched",D4812)), "Mismatched", IF(ISNUMBER(SEARCH("False Positive",D4812)), "False Positive", "Irrelevant"))), "")</f>
        <v/>
      </c>
      <c r="J4812" s="7" t="s">
        <v>3750</v>
      </c>
      <c r="K4812" s="7" t="s">
        <v>3354</v>
      </c>
      <c r="L4812" s="9">
        <v>45000</v>
      </c>
      <c r="M4812" s="13">
        <v>0.43200231481481483</v>
      </c>
      <c r="N4812" s="14">
        <v>202000562968960</v>
      </c>
      <c r="O4812" s="7">
        <f>IF(LEN(TRIM($A4812))=0,0,LEN($A4812)-LEN(SUBSTITUTE($A4812," ",""))+1)</f>
        <v>3</v>
      </c>
      <c r="P4812">
        <f t="shared" si="104"/>
        <v>3411</v>
      </c>
    </row>
    <row r="4813" spans="1:16" ht="96" x14ac:dyDescent="0.2">
      <c r="A4813" s="8" t="s">
        <v>1938</v>
      </c>
      <c r="C4813" s="7" t="s">
        <v>4</v>
      </c>
      <c r="K4813" s="7" t="s">
        <v>3354</v>
      </c>
      <c r="L4813" s="9">
        <v>45000</v>
      </c>
      <c r="M4813" s="13">
        <v>0.43200231481481483</v>
      </c>
      <c r="N4813" s="14">
        <v>202000562968960</v>
      </c>
      <c r="P4813" t="str">
        <f t="shared" si="104"/>
        <v/>
      </c>
    </row>
    <row r="4814" spans="1:16" ht="16" x14ac:dyDescent="0.2">
      <c r="A4814" s="8" t="s">
        <v>943</v>
      </c>
      <c r="C4814" s="7" t="s">
        <v>2</v>
      </c>
      <c r="D4814" s="7" t="s">
        <v>3389</v>
      </c>
      <c r="E4814" s="7" t="str">
        <f>IF(OR(D4814="", D4814="___"),"", LEFT(D4814,FIND(" &gt;",D4814)-1))</f>
        <v>Success</v>
      </c>
      <c r="F4814" s="7" t="str">
        <f>IF(OR(E4814="Success",E4814="Qualified Success"),"Current",IF(E4814="Failure",IF(RIGHT(D4814,6)="Future","Future",IF(RIGHT(D4814,10)="Irrelevant","Irrelevant","Current")),""))</f>
        <v>Current</v>
      </c>
      <c r="G4814" s="7" t="str">
        <f>IF(OR(ISBLANK(D4814),D4814="Unclassifiable &gt;"),"",IF(ISNUMBER(SEARCH("Utterance",D4814)),"Utterance",IF(ISNUMBER(SEARCH("Response",D4814)),"Response",IF(ISNUMBER(SEARCH("Interaction",D4814)),"Interaction",IF(ISNUMBER(SEARCH("System",D4814)),"System","")))))</f>
        <v/>
      </c>
      <c r="H4814" s="7" t="str">
        <f>IF(G4814="Utterance", IF(ISNUMBER(SEARCH("Unrecognized",D4814)), "Unrecognized", IF(ISNUMBER(SEARCH("Mismatched",D4814)), "Mismatched", IF(ISNUMBER(SEARCH("False Positive",D4814)), "False Positive", "Irrelevant"))), "")</f>
        <v/>
      </c>
      <c r="J4814" s="7" t="s">
        <v>3756</v>
      </c>
      <c r="K4814" s="7" t="s">
        <v>3354</v>
      </c>
      <c r="L4814" s="9">
        <v>45000</v>
      </c>
      <c r="M4814" s="13">
        <v>0.43343749999999998</v>
      </c>
      <c r="N4814" s="14">
        <v>513003189155253</v>
      </c>
      <c r="O4814" s="7">
        <f>IF(LEN(TRIM($A4814))=0,0,LEN($A4814)-LEN(SUBSTITUTE($A4814," ",""))+1)</f>
        <v>1</v>
      </c>
      <c r="P4814">
        <f t="shared" si="104"/>
        <v>3411</v>
      </c>
    </row>
    <row r="4815" spans="1:16" ht="112" x14ac:dyDescent="0.2">
      <c r="A4815" s="8" t="s">
        <v>226</v>
      </c>
      <c r="C4815" s="7" t="s">
        <v>4</v>
      </c>
      <c r="K4815" s="7" t="s">
        <v>3354</v>
      </c>
      <c r="L4815" s="9">
        <v>45000</v>
      </c>
      <c r="M4815" s="13">
        <v>0.43343749999999998</v>
      </c>
      <c r="N4815" s="14">
        <v>513003189155253</v>
      </c>
      <c r="P4815" t="str">
        <f t="shared" si="104"/>
        <v/>
      </c>
    </row>
    <row r="4816" spans="1:16" ht="16" x14ac:dyDescent="0.2">
      <c r="A4816" s="8" t="s">
        <v>1357</v>
      </c>
      <c r="C4816" s="7" t="s">
        <v>2</v>
      </c>
      <c r="D4816" s="7" t="s">
        <v>3391</v>
      </c>
      <c r="E4816" s="7" t="str">
        <f>IF(OR(D4816="", D4816="___"),"", LEFT(D4816,FIND(" &gt;",D4816)-1))</f>
        <v>Failure</v>
      </c>
      <c r="F4816" s="7" t="str">
        <f>IF(OR(E4816="Success",E4816="Qualified Success"),"Current",IF(E4816="Failure",IF(RIGHT(D4816,6)="Future","Future",IF(RIGHT(D4816,10)="Irrelevant","Irrelevant","Current")),""))</f>
        <v>Current</v>
      </c>
      <c r="G4816" s="7" t="str">
        <f>IF(OR(ISBLANK(D4816),D4816="Unclassifiable &gt;"),"",IF(ISNUMBER(SEARCH("Utterance",D4816)),"Utterance",IF(ISNUMBER(SEARCH("Response",D4816)),"Response",IF(ISNUMBER(SEARCH("Interaction",D4816)),"Interaction",IF(ISNUMBER(SEARCH("System",D4816)),"System","")))))</f>
        <v>Utterance</v>
      </c>
      <c r="H4816" s="7" t="str">
        <f>IF(G4816="Utterance", IF(ISNUMBER(SEARCH("Unrecognized",D4816)), "Unrecognized", IF(ISNUMBER(SEARCH("Mismatched",D4816)), "Mismatched", IF(ISNUMBER(SEARCH("False Positive",D4816)), "False Positive", "Irrelevant"))), "")</f>
        <v>Mismatched</v>
      </c>
      <c r="J4816" s="7" t="s">
        <v>3741</v>
      </c>
      <c r="K4816" s="7" t="s">
        <v>3354</v>
      </c>
      <c r="L4816" s="9">
        <v>45000</v>
      </c>
      <c r="M4816" s="13">
        <v>0.43417824074074068</v>
      </c>
      <c r="N4816" s="14">
        <v>204440003508810</v>
      </c>
      <c r="O4816" s="7">
        <f>IF(LEN(TRIM($A4816))=0,0,LEN($A4816)-LEN(SUBSTITUTE($A4816," ",""))+1)</f>
        <v>1</v>
      </c>
      <c r="P4816">
        <f t="shared" si="104"/>
        <v>705</v>
      </c>
    </row>
    <row r="4817" spans="1:16" ht="64" x14ac:dyDescent="0.2">
      <c r="A4817" s="8" t="s">
        <v>220</v>
      </c>
      <c r="C4817" s="7" t="s">
        <v>4</v>
      </c>
      <c r="K4817" s="7" t="s">
        <v>3354</v>
      </c>
      <c r="L4817" s="9">
        <v>45000</v>
      </c>
      <c r="M4817" s="13">
        <v>0.43417824074074068</v>
      </c>
      <c r="N4817" s="14">
        <v>204440003508810</v>
      </c>
      <c r="P4817" t="str">
        <f t="shared" si="104"/>
        <v/>
      </c>
    </row>
    <row r="4818" spans="1:16" ht="16" x14ac:dyDescent="0.2">
      <c r="A4818" s="8" t="s">
        <v>174</v>
      </c>
      <c r="C4818" s="7" t="s">
        <v>2</v>
      </c>
      <c r="D4818" s="7" t="s">
        <v>3389</v>
      </c>
      <c r="E4818" s="7" t="str">
        <f>IF(OR(D4818="", D4818="___"),"", LEFT(D4818,FIND(" &gt;",D4818)-1))</f>
        <v>Success</v>
      </c>
      <c r="F4818" s="7" t="str">
        <f>IF(OR(E4818="Success",E4818="Qualified Success"),"Current",IF(E4818="Failure",IF(RIGHT(D4818,6)="Future","Future",IF(RIGHT(D4818,10)="Irrelevant","Irrelevant","Current")),""))</f>
        <v>Current</v>
      </c>
      <c r="G4818" s="7" t="str">
        <f>IF(OR(ISBLANK(D4818),D4818="Unclassifiable &gt;"),"",IF(ISNUMBER(SEARCH("Utterance",D4818)),"Utterance",IF(ISNUMBER(SEARCH("Response",D4818)),"Response",IF(ISNUMBER(SEARCH("Interaction",D4818)),"Interaction",IF(ISNUMBER(SEARCH("System",D4818)),"System","")))))</f>
        <v/>
      </c>
      <c r="H4818" s="7" t="str">
        <f>IF(G4818="Utterance", IF(ISNUMBER(SEARCH("Unrecognized",D4818)), "Unrecognized", IF(ISNUMBER(SEARCH("Mismatched",D4818)), "Mismatched", IF(ISNUMBER(SEARCH("False Positive",D4818)), "False Positive", "Irrelevant"))), "")</f>
        <v/>
      </c>
      <c r="J4818" s="7" t="s">
        <v>3741</v>
      </c>
      <c r="K4818" s="7" t="s">
        <v>3354</v>
      </c>
      <c r="L4818" s="9">
        <v>45000</v>
      </c>
      <c r="M4818" s="13">
        <v>0.43429398148148146</v>
      </c>
      <c r="N4818" s="14">
        <v>204440003508810</v>
      </c>
      <c r="O4818" s="7">
        <f>IF(LEN(TRIM($A4818))=0,0,LEN($A4818)-LEN(SUBSTITUTE($A4818," ",""))+1)</f>
        <v>1</v>
      </c>
      <c r="P4818">
        <f t="shared" si="104"/>
        <v>3411</v>
      </c>
    </row>
    <row r="4819" spans="1:16" ht="176" x14ac:dyDescent="0.2">
      <c r="A4819" s="8" t="s">
        <v>2511</v>
      </c>
      <c r="C4819" s="7" t="s">
        <v>4</v>
      </c>
      <c r="K4819" s="7" t="s">
        <v>3354</v>
      </c>
      <c r="L4819" s="9">
        <v>45000</v>
      </c>
      <c r="M4819" s="13">
        <v>0.43430555555555556</v>
      </c>
      <c r="N4819" s="14">
        <v>204440003508810</v>
      </c>
      <c r="P4819" t="str">
        <f t="shared" si="104"/>
        <v/>
      </c>
    </row>
    <row r="4820" spans="1:16" ht="16" x14ac:dyDescent="0.2">
      <c r="A4820" s="8" t="s">
        <v>302</v>
      </c>
      <c r="B4820" s="7" t="s">
        <v>3487</v>
      </c>
      <c r="C4820" s="7" t="s">
        <v>2</v>
      </c>
      <c r="D4820" s="7" t="s">
        <v>3389</v>
      </c>
      <c r="E4820" s="7" t="str">
        <f>IF(OR(D4820="", D4820="___"),"", LEFT(D4820,FIND(" &gt;",D4820)-1))</f>
        <v>Success</v>
      </c>
      <c r="F4820" s="7" t="str">
        <f>IF(OR(E4820="Success",E4820="Qualified Success"),"Current",IF(E4820="Failure",IF(RIGHT(D4820,6)="Future","Future",IF(RIGHT(D4820,10)="Irrelevant","Irrelevant","Current")),""))</f>
        <v>Current</v>
      </c>
      <c r="G4820" s="7" t="str">
        <f>IF(OR(ISBLANK(D4820),D4820="Unclassifiable &gt;"),"",IF(ISNUMBER(SEARCH("Utterance",D4820)),"Utterance",IF(ISNUMBER(SEARCH("Response",D4820)),"Response",IF(ISNUMBER(SEARCH("Interaction",D4820)),"Interaction",IF(ISNUMBER(SEARCH("System",D4820)),"System","")))))</f>
        <v/>
      </c>
      <c r="H4820" s="7" t="str">
        <f>IF(G4820="Utterance", IF(ISNUMBER(SEARCH("Unrecognized",D4820)), "Unrecognized", IF(ISNUMBER(SEARCH("Mismatched",D4820)), "Mismatched", IF(ISNUMBER(SEARCH("False Positive",D4820)), "False Positive", "Irrelevant"))), "")</f>
        <v/>
      </c>
      <c r="J4820" s="7" t="s">
        <v>3428</v>
      </c>
      <c r="K4820" s="7" t="s">
        <v>3354</v>
      </c>
      <c r="L4820" s="9">
        <v>45000</v>
      </c>
      <c r="M4820" s="13">
        <v>0.43513888888888891</v>
      </c>
      <c r="N4820" s="14">
        <v>202000723642785</v>
      </c>
      <c r="O4820" s="7">
        <f>IF(LEN(TRIM($A4820))=0,0,LEN($A4820)-LEN(SUBSTITUTE($A4820," ",""))+1)</f>
        <v>3</v>
      </c>
      <c r="P4820">
        <f t="shared" si="104"/>
        <v>3411</v>
      </c>
    </row>
    <row r="4821" spans="1:16" ht="64" x14ac:dyDescent="0.2">
      <c r="A4821" s="8" t="s">
        <v>220</v>
      </c>
      <c r="C4821" s="7" t="s">
        <v>4</v>
      </c>
      <c r="K4821" s="7" t="s">
        <v>3354</v>
      </c>
      <c r="L4821" s="9">
        <v>45000</v>
      </c>
      <c r="M4821" s="13">
        <v>0.43513888888888891</v>
      </c>
      <c r="N4821" s="14">
        <v>202000723642785</v>
      </c>
      <c r="P4821" t="str">
        <f t="shared" si="104"/>
        <v/>
      </c>
    </row>
    <row r="4822" spans="1:16" ht="16" x14ac:dyDescent="0.2">
      <c r="A4822" s="8" t="s">
        <v>1128</v>
      </c>
      <c r="C4822" s="7" t="s">
        <v>2</v>
      </c>
      <c r="D4822" s="7" t="s">
        <v>3389</v>
      </c>
      <c r="E4822" s="7" t="str">
        <f>IF(OR(D4822="", D4822="___"),"", LEFT(D4822,FIND(" &gt;",D4822)-1))</f>
        <v>Success</v>
      </c>
      <c r="F4822" s="7" t="str">
        <f>IF(OR(E4822="Success",E4822="Qualified Success"),"Current",IF(E4822="Failure",IF(RIGHT(D4822,6)="Future","Future",IF(RIGHT(D4822,10)="Irrelevant","Irrelevant","Current")),""))</f>
        <v>Current</v>
      </c>
      <c r="G4822" s="7" t="str">
        <f>IF(OR(ISBLANK(D4822),D4822="Unclassifiable &gt;"),"",IF(ISNUMBER(SEARCH("Utterance",D4822)),"Utterance",IF(ISNUMBER(SEARCH("Response",D4822)),"Response",IF(ISNUMBER(SEARCH("Interaction",D4822)),"Interaction",IF(ISNUMBER(SEARCH("System",D4822)),"System","")))))</f>
        <v/>
      </c>
      <c r="H4822" s="7" t="str">
        <f>IF(G4822="Utterance", IF(ISNUMBER(SEARCH("Unrecognized",D4822)), "Unrecognized", IF(ISNUMBER(SEARCH("Mismatched",D4822)), "Mismatched", IF(ISNUMBER(SEARCH("False Positive",D4822)), "False Positive", "Irrelevant"))), "")</f>
        <v/>
      </c>
      <c r="J4822" s="7" t="s">
        <v>3750</v>
      </c>
      <c r="K4822" s="7" t="s">
        <v>3354</v>
      </c>
      <c r="L4822" s="9">
        <v>45000</v>
      </c>
      <c r="M4822" s="13">
        <v>0.43679398148148146</v>
      </c>
      <c r="N4822" s="14">
        <v>204440003488619</v>
      </c>
      <c r="O4822" s="7">
        <f>IF(LEN(TRIM($A4822))=0,0,LEN($A4822)-LEN(SUBSTITUTE($A4822," ",""))+1)</f>
        <v>2</v>
      </c>
      <c r="P4822">
        <f t="shared" si="104"/>
        <v>3411</v>
      </c>
    </row>
    <row r="4823" spans="1:16" ht="240" x14ac:dyDescent="0.2">
      <c r="A4823" s="8" t="s">
        <v>1939</v>
      </c>
      <c r="C4823" s="7" t="s">
        <v>4</v>
      </c>
      <c r="K4823" s="7" t="s">
        <v>3354</v>
      </c>
      <c r="L4823" s="9">
        <v>45000</v>
      </c>
      <c r="M4823" s="13">
        <v>0.43681712962962965</v>
      </c>
      <c r="N4823" s="14">
        <v>204440003488619</v>
      </c>
      <c r="P4823" t="str">
        <f t="shared" si="104"/>
        <v/>
      </c>
    </row>
    <row r="4824" spans="1:16" ht="16" x14ac:dyDescent="0.2">
      <c r="A4824" s="8" t="s">
        <v>1937</v>
      </c>
      <c r="C4824" s="7" t="s">
        <v>2</v>
      </c>
      <c r="D4824" s="7" t="s">
        <v>3389</v>
      </c>
      <c r="E4824" s="7" t="str">
        <f>IF(OR(D4824="", D4824="___"),"", LEFT(D4824,FIND(" &gt;",D4824)-1))</f>
        <v>Success</v>
      </c>
      <c r="F4824" s="7" t="str">
        <f>IF(OR(E4824="Success",E4824="Qualified Success"),"Current",IF(E4824="Failure",IF(RIGHT(D4824,6)="Future","Future",IF(RIGHT(D4824,10)="Irrelevant","Irrelevant","Current")),""))</f>
        <v>Current</v>
      </c>
      <c r="G4824" s="7" t="str">
        <f>IF(OR(ISBLANK(D4824),D4824="Unclassifiable &gt;"),"",IF(ISNUMBER(SEARCH("Utterance",D4824)),"Utterance",IF(ISNUMBER(SEARCH("Response",D4824)),"Response",IF(ISNUMBER(SEARCH("Interaction",D4824)),"Interaction",IF(ISNUMBER(SEARCH("System",D4824)),"System","")))))</f>
        <v/>
      </c>
      <c r="H4824" s="7" t="str">
        <f>IF(G4824="Utterance", IF(ISNUMBER(SEARCH("Unrecognized",D4824)), "Unrecognized", IF(ISNUMBER(SEARCH("Mismatched",D4824)), "Mismatched", IF(ISNUMBER(SEARCH("False Positive",D4824)), "False Positive", "Irrelevant"))), "")</f>
        <v/>
      </c>
      <c r="J4824" s="7" t="s">
        <v>3750</v>
      </c>
      <c r="K4824" s="7" t="s">
        <v>3354</v>
      </c>
      <c r="L4824" s="9">
        <v>45000</v>
      </c>
      <c r="M4824" s="13">
        <v>0.4369791666666667</v>
      </c>
      <c r="N4824" s="14">
        <v>204440003488619</v>
      </c>
      <c r="O4824" s="7">
        <f>IF(LEN(TRIM($A4824))=0,0,LEN($A4824)-LEN(SUBSTITUTE($A4824," ",""))+1)</f>
        <v>2</v>
      </c>
      <c r="P4824">
        <f t="shared" si="104"/>
        <v>3411</v>
      </c>
    </row>
    <row r="4825" spans="1:16" ht="96" x14ac:dyDescent="0.2">
      <c r="A4825" s="8" t="s">
        <v>1938</v>
      </c>
      <c r="C4825" s="7" t="s">
        <v>4</v>
      </c>
      <c r="K4825" s="7" t="s">
        <v>3354</v>
      </c>
      <c r="L4825" s="9">
        <v>45000</v>
      </c>
      <c r="M4825" s="13">
        <v>0.4369791666666667</v>
      </c>
      <c r="N4825" s="14">
        <v>204440003488619</v>
      </c>
      <c r="P4825" t="str">
        <f t="shared" si="104"/>
        <v/>
      </c>
    </row>
    <row r="4826" spans="1:16" ht="16" x14ac:dyDescent="0.2">
      <c r="A4826" s="8" t="s">
        <v>2357</v>
      </c>
      <c r="C4826" s="7" t="s">
        <v>2</v>
      </c>
      <c r="D4826" s="7" t="s">
        <v>3389</v>
      </c>
      <c r="E4826" s="7" t="str">
        <f>IF(OR(D4826="", D4826="___"),"", LEFT(D4826,FIND(" &gt;",D4826)-1))</f>
        <v>Success</v>
      </c>
      <c r="F4826" s="7" t="str">
        <f>IF(OR(E4826="Success",E4826="Qualified Success"),"Current",IF(E4826="Failure",IF(RIGHT(D4826,6)="Future","Future",IF(RIGHT(D4826,10)="Irrelevant","Irrelevant","Current")),""))</f>
        <v>Current</v>
      </c>
      <c r="G4826" s="7" t="str">
        <f>IF(OR(ISBLANK(D4826),D4826="Unclassifiable &gt;"),"",IF(ISNUMBER(SEARCH("Utterance",D4826)),"Utterance",IF(ISNUMBER(SEARCH("Response",D4826)),"Response",IF(ISNUMBER(SEARCH("Interaction",D4826)),"Interaction",IF(ISNUMBER(SEARCH("System",D4826)),"System","")))))</f>
        <v/>
      </c>
      <c r="H4826" s="7" t="str">
        <f>IF(G4826="Utterance", IF(ISNUMBER(SEARCH("Unrecognized",D4826)), "Unrecognized", IF(ISNUMBER(SEARCH("Mismatched",D4826)), "Mismatched", IF(ISNUMBER(SEARCH("False Positive",D4826)), "False Positive", "Irrelevant"))), "")</f>
        <v/>
      </c>
      <c r="J4826" s="7" t="s">
        <v>3741</v>
      </c>
      <c r="K4826" s="7" t="s">
        <v>3354</v>
      </c>
      <c r="L4826" s="9">
        <v>45000</v>
      </c>
      <c r="M4826" s="13">
        <v>0.43791666666666668</v>
      </c>
      <c r="N4826" s="14">
        <v>204440003503372</v>
      </c>
      <c r="O4826" s="7">
        <f>IF(LEN(TRIM($A4826))=0,0,LEN($A4826)-LEN(SUBSTITUTE($A4826," ",""))+1)</f>
        <v>15</v>
      </c>
      <c r="P4826">
        <f t="shared" si="104"/>
        <v>3411</v>
      </c>
    </row>
    <row r="4827" spans="1:16" ht="176" x14ac:dyDescent="0.2">
      <c r="A4827" s="8" t="s">
        <v>417</v>
      </c>
      <c r="C4827" s="7" t="s">
        <v>4</v>
      </c>
      <c r="K4827" s="7" t="s">
        <v>3354</v>
      </c>
      <c r="L4827" s="9">
        <v>45000</v>
      </c>
      <c r="M4827" s="13">
        <v>0.43791666666666668</v>
      </c>
      <c r="N4827" s="14">
        <v>204440003503372</v>
      </c>
      <c r="P4827" t="str">
        <f t="shared" si="104"/>
        <v/>
      </c>
    </row>
    <row r="4828" spans="1:16" ht="16" x14ac:dyDescent="0.2">
      <c r="A4828" s="8" t="s">
        <v>3251</v>
      </c>
      <c r="C4828" s="7" t="s">
        <v>2</v>
      </c>
      <c r="D4828" s="7" t="s">
        <v>3391</v>
      </c>
      <c r="E4828" s="7" t="str">
        <f>IF(OR(D4828="", D4828="___"),"", LEFT(D4828,FIND(" &gt;",D4828)-1))</f>
        <v>Failure</v>
      </c>
      <c r="F4828" s="7" t="str">
        <f>IF(OR(E4828="Success",E4828="Qualified Success"),"Current",IF(E4828="Failure",IF(RIGHT(D4828,6)="Future","Future",IF(RIGHT(D4828,10)="Irrelevant","Irrelevant","Current")),""))</f>
        <v>Current</v>
      </c>
      <c r="G4828" s="7" t="str">
        <f>IF(OR(ISBLANK(D4828),D4828="Unclassifiable &gt;"),"",IF(ISNUMBER(SEARCH("Utterance",D4828)),"Utterance",IF(ISNUMBER(SEARCH("Response",D4828)),"Response",IF(ISNUMBER(SEARCH("Interaction",D4828)),"Interaction",IF(ISNUMBER(SEARCH("System",D4828)),"System","")))))</f>
        <v>Utterance</v>
      </c>
      <c r="H4828" s="7" t="str">
        <f>IF(G4828="Utterance", IF(ISNUMBER(SEARCH("Unrecognized",D4828)), "Unrecognized", IF(ISNUMBER(SEARCH("Mismatched",D4828)), "Mismatched", IF(ISNUMBER(SEARCH("False Positive",D4828)), "False Positive", "Irrelevant"))), "")</f>
        <v>Mismatched</v>
      </c>
      <c r="J4828" s="7" t="s">
        <v>3742</v>
      </c>
      <c r="K4828" s="7" t="s">
        <v>3354</v>
      </c>
      <c r="L4828" s="9">
        <v>45000</v>
      </c>
      <c r="M4828" s="13">
        <v>0.4379513888888889</v>
      </c>
      <c r="N4828" s="14">
        <v>513003189155253</v>
      </c>
      <c r="O4828" s="7">
        <f>IF(LEN(TRIM($A4828))=0,0,LEN($A4828)-LEN(SUBSTITUTE($A4828," ",""))+1)</f>
        <v>2</v>
      </c>
      <c r="P4828">
        <f t="shared" si="104"/>
        <v>705</v>
      </c>
    </row>
    <row r="4829" spans="1:16" ht="224" x14ac:dyDescent="0.2">
      <c r="A4829" s="8" t="s">
        <v>3615</v>
      </c>
      <c r="C4829" s="7" t="s">
        <v>4</v>
      </c>
      <c r="K4829" s="7" t="s">
        <v>3354</v>
      </c>
      <c r="L4829" s="9">
        <v>45000</v>
      </c>
      <c r="M4829" s="13">
        <v>0.43796296296296294</v>
      </c>
      <c r="N4829" s="14">
        <v>513003189155253</v>
      </c>
      <c r="P4829" t="str">
        <f t="shared" si="104"/>
        <v/>
      </c>
    </row>
    <row r="4830" spans="1:16" ht="16" x14ac:dyDescent="0.2">
      <c r="A4830" s="8" t="s">
        <v>445</v>
      </c>
      <c r="C4830" s="7" t="s">
        <v>2</v>
      </c>
      <c r="D4830" s="7" t="s">
        <v>3389</v>
      </c>
      <c r="E4830" s="7" t="str">
        <f>IF(OR(D4830="", D4830="___"),"", LEFT(D4830,FIND(" &gt;",D4830)-1))</f>
        <v>Success</v>
      </c>
      <c r="F4830" s="7" t="str">
        <f>IF(OR(E4830="Success",E4830="Qualified Success"),"Current",IF(E4830="Failure",IF(RIGHT(D4830,6)="Future","Future",IF(RIGHT(D4830,10)="Irrelevant","Irrelevant","Current")),""))</f>
        <v>Current</v>
      </c>
      <c r="G4830" s="7" t="str">
        <f>IF(OR(ISBLANK(D4830),D4830="Unclassifiable &gt;"),"",IF(ISNUMBER(SEARCH("Utterance",D4830)),"Utterance",IF(ISNUMBER(SEARCH("Response",D4830)),"Response",IF(ISNUMBER(SEARCH("Interaction",D4830)),"Interaction",IF(ISNUMBER(SEARCH("System",D4830)),"System","")))))</f>
        <v/>
      </c>
      <c r="H4830" s="7" t="str">
        <f>IF(G4830="Utterance", IF(ISNUMBER(SEARCH("Unrecognized",D4830)), "Unrecognized", IF(ISNUMBER(SEARCH("Mismatched",D4830)), "Mismatched", IF(ISNUMBER(SEARCH("False Positive",D4830)), "False Positive", "Irrelevant"))), "")</f>
        <v/>
      </c>
      <c r="J4830" s="7" t="s">
        <v>3743</v>
      </c>
      <c r="K4830" s="7" t="s">
        <v>3354</v>
      </c>
      <c r="L4830" s="9">
        <v>45000</v>
      </c>
      <c r="M4830" s="13">
        <v>0.4380324074074074</v>
      </c>
      <c r="N4830" s="14">
        <v>513003189155253</v>
      </c>
      <c r="O4830" s="7">
        <f>IF(LEN(TRIM($A4830))=0,0,LEN($A4830)-LEN(SUBSTITUTE($A4830," ",""))+1)</f>
        <v>3</v>
      </c>
      <c r="P4830">
        <f t="shared" si="104"/>
        <v>3411</v>
      </c>
    </row>
    <row r="4831" spans="1:16" ht="80" x14ac:dyDescent="0.2">
      <c r="A4831" s="8" t="s">
        <v>1584</v>
      </c>
      <c r="C4831" s="7" t="s">
        <v>4</v>
      </c>
      <c r="K4831" s="7" t="s">
        <v>3354</v>
      </c>
      <c r="L4831" s="9">
        <v>45000</v>
      </c>
      <c r="M4831" s="13">
        <v>0.43804398148148144</v>
      </c>
      <c r="N4831" s="14">
        <v>513003189155253</v>
      </c>
      <c r="P4831" t="str">
        <f t="shared" si="104"/>
        <v/>
      </c>
    </row>
    <row r="4832" spans="1:16" ht="16" x14ac:dyDescent="0.2">
      <c r="A4832" s="8" t="s">
        <v>444</v>
      </c>
      <c r="C4832" s="7" t="s">
        <v>2</v>
      </c>
      <c r="D4832" s="7" t="s">
        <v>3389</v>
      </c>
      <c r="E4832" s="7" t="str">
        <f>IF(OR(D4832="", D4832="___"),"", LEFT(D4832,FIND(" &gt;",D4832)-1))</f>
        <v>Success</v>
      </c>
      <c r="F4832" s="7" t="str">
        <f>IF(OR(E4832="Success",E4832="Qualified Success"),"Current",IF(E4832="Failure",IF(RIGHT(D4832,6)="Future","Future",IF(RIGHT(D4832,10)="Irrelevant","Irrelevant","Current")),""))</f>
        <v>Current</v>
      </c>
      <c r="G4832" s="7" t="str">
        <f>IF(OR(ISBLANK(D4832),D4832="Unclassifiable &gt;"),"",IF(ISNUMBER(SEARCH("Utterance",D4832)),"Utterance",IF(ISNUMBER(SEARCH("Response",D4832)),"Response",IF(ISNUMBER(SEARCH("Interaction",D4832)),"Interaction",IF(ISNUMBER(SEARCH("System",D4832)),"System","")))))</f>
        <v/>
      </c>
      <c r="H4832" s="7" t="str">
        <f>IF(G4832="Utterance", IF(ISNUMBER(SEARCH("Unrecognized",D4832)), "Unrecognized", IF(ISNUMBER(SEARCH("Mismatched",D4832)), "Mismatched", IF(ISNUMBER(SEARCH("False Positive",D4832)), "False Positive", "Irrelevant"))), "")</f>
        <v/>
      </c>
      <c r="J4832" s="7" t="s">
        <v>3743</v>
      </c>
      <c r="K4832" s="7" t="s">
        <v>3354</v>
      </c>
      <c r="L4832" s="9">
        <v>45000</v>
      </c>
      <c r="M4832" s="13">
        <v>0.43810185185185185</v>
      </c>
      <c r="N4832" s="14">
        <v>513003189155253</v>
      </c>
      <c r="O4832" s="7">
        <f>IF(LEN(TRIM($A4832))=0,0,LEN($A4832)-LEN(SUBSTITUTE($A4832," ",""))+1)</f>
        <v>6</v>
      </c>
      <c r="P4832">
        <f t="shared" si="104"/>
        <v>3411</v>
      </c>
    </row>
    <row r="4833" spans="1:16" ht="208" x14ac:dyDescent="0.2">
      <c r="A4833" s="8" t="s">
        <v>3616</v>
      </c>
      <c r="C4833" s="7" t="s">
        <v>4</v>
      </c>
      <c r="K4833" s="7" t="s">
        <v>3354</v>
      </c>
      <c r="L4833" s="9">
        <v>45000</v>
      </c>
      <c r="M4833" s="13">
        <v>0.43811342592592589</v>
      </c>
      <c r="N4833" s="14">
        <v>513003189155253</v>
      </c>
      <c r="P4833" t="str">
        <f t="shared" si="104"/>
        <v/>
      </c>
    </row>
    <row r="4834" spans="1:16" ht="16" x14ac:dyDescent="0.2">
      <c r="A4834" s="8" t="s">
        <v>2089</v>
      </c>
      <c r="C4834" s="7" t="s">
        <v>2</v>
      </c>
      <c r="D4834" s="7" t="s">
        <v>3400</v>
      </c>
      <c r="E4834" s="7" t="str">
        <f>IF(OR(D4834="", D4834="___"),"", LEFT(D4834,FIND(" &gt;",D4834)-1))</f>
        <v>Failure</v>
      </c>
      <c r="F4834" s="7" t="str">
        <f>IF(OR(E4834="Success",E4834="Qualified Success"),"Current",IF(E4834="Failure",IF(RIGHT(D4834,6)="Future","Future",IF(RIGHT(D4834,10)="Irrelevant","Irrelevant","Current")),""))</f>
        <v>Current</v>
      </c>
      <c r="G4834" s="7" t="str">
        <f>IF(OR(ISBLANK(D4834),D4834="Unclassifiable &gt;"),"",IF(ISNUMBER(SEARCH("Utterance",D4834)),"Utterance",IF(ISNUMBER(SEARCH("Response",D4834)),"Response",IF(ISNUMBER(SEARCH("Interaction",D4834)),"Interaction",IF(ISNUMBER(SEARCH("System",D4834)),"System","")))))</f>
        <v>Interaction</v>
      </c>
      <c r="H4834" s="7" t="str">
        <f>IF(G4834="Utterance", IF(ISNUMBER(SEARCH("Unrecognized",D4834)), "Unrecognized", IF(ISNUMBER(SEARCH("Mismatched",D4834)), "Mismatched", IF(ISNUMBER(SEARCH("False Positive",D4834)), "False Positive", "Irrelevant"))), "")</f>
        <v/>
      </c>
      <c r="J4834" s="7" t="s">
        <v>3750</v>
      </c>
      <c r="K4834" s="7" t="s">
        <v>3354</v>
      </c>
      <c r="L4834" s="9">
        <v>45000</v>
      </c>
      <c r="M4834" s="13">
        <v>0.4422106481481482</v>
      </c>
      <c r="N4834" s="14">
        <v>204440003494013</v>
      </c>
      <c r="O4834" s="7">
        <f>IF(LEN(TRIM($A4834))=0,0,LEN($A4834)-LEN(SUBSTITUTE($A4834," ",""))+1)</f>
        <v>12</v>
      </c>
      <c r="P4834">
        <f t="shared" si="104"/>
        <v>412</v>
      </c>
    </row>
    <row r="4835" spans="1:16" ht="64" x14ac:dyDescent="0.2">
      <c r="A4835" s="8" t="s">
        <v>489</v>
      </c>
      <c r="C4835" s="7" t="s">
        <v>4</v>
      </c>
      <c r="K4835" s="7" t="s">
        <v>3354</v>
      </c>
      <c r="L4835" s="9">
        <v>45000</v>
      </c>
      <c r="M4835" s="13">
        <v>0.4422106481481482</v>
      </c>
      <c r="N4835" s="14">
        <v>204440003494013</v>
      </c>
      <c r="P4835" t="str">
        <f t="shared" si="104"/>
        <v/>
      </c>
    </row>
    <row r="4836" spans="1:16" ht="16" x14ac:dyDescent="0.2">
      <c r="A4836" s="8" t="s">
        <v>158</v>
      </c>
      <c r="C4836" s="7" t="s">
        <v>2</v>
      </c>
      <c r="D4836" s="7" t="s">
        <v>3389</v>
      </c>
      <c r="E4836" s="7" t="str">
        <f>IF(OR(D4836="", D4836="___"),"", LEFT(D4836,FIND(" &gt;",D4836)-1))</f>
        <v>Success</v>
      </c>
      <c r="F4836" s="7" t="str">
        <f>IF(OR(E4836="Success",E4836="Qualified Success"),"Current",IF(E4836="Failure",IF(RIGHT(D4836,6)="Future","Future",IF(RIGHT(D4836,10)="Irrelevant","Irrelevant","Current")),""))</f>
        <v>Current</v>
      </c>
      <c r="G4836" s="7" t="str">
        <f>IF(OR(ISBLANK(D4836),D4836="Unclassifiable &gt;"),"",IF(ISNUMBER(SEARCH("Utterance",D4836)),"Utterance",IF(ISNUMBER(SEARCH("Response",D4836)),"Response",IF(ISNUMBER(SEARCH("Interaction",D4836)),"Interaction",IF(ISNUMBER(SEARCH("System",D4836)),"System","")))))</f>
        <v/>
      </c>
      <c r="H4836" s="7" t="str">
        <f>IF(G4836="Utterance", IF(ISNUMBER(SEARCH("Unrecognized",D4836)), "Unrecognized", IF(ISNUMBER(SEARCH("Mismatched",D4836)), "Mismatched", IF(ISNUMBER(SEARCH("False Positive",D4836)), "False Positive", "Irrelevant"))), "")</f>
        <v/>
      </c>
      <c r="J4836" s="7" t="s">
        <v>3744</v>
      </c>
      <c r="K4836" s="7" t="s">
        <v>3354</v>
      </c>
      <c r="L4836" s="9">
        <v>45000</v>
      </c>
      <c r="M4836" s="13">
        <v>0.44237268518518519</v>
      </c>
      <c r="N4836" s="14">
        <v>204440003503372</v>
      </c>
      <c r="O4836" s="7">
        <f>IF(LEN(TRIM($A4836))=0,0,LEN($A4836)-LEN(SUBSTITUTE($A4836," ",""))+1)</f>
        <v>4</v>
      </c>
      <c r="P4836">
        <f t="shared" si="104"/>
        <v>3411</v>
      </c>
    </row>
    <row r="4837" spans="1:16" ht="128" x14ac:dyDescent="0.2">
      <c r="A4837" s="8" t="s">
        <v>1839</v>
      </c>
      <c r="C4837" s="7" t="s">
        <v>4</v>
      </c>
      <c r="K4837" s="7" t="s">
        <v>3354</v>
      </c>
      <c r="L4837" s="9">
        <v>45000</v>
      </c>
      <c r="M4837" s="13">
        <v>0.44237268518518519</v>
      </c>
      <c r="N4837" s="14">
        <v>204440003503372</v>
      </c>
      <c r="P4837" t="str">
        <f t="shared" si="104"/>
        <v/>
      </c>
    </row>
    <row r="4838" spans="1:16" ht="16" x14ac:dyDescent="0.2">
      <c r="A4838" s="8" t="s">
        <v>2087</v>
      </c>
      <c r="C4838" s="7" t="s">
        <v>2</v>
      </c>
      <c r="D4838" s="7" t="s">
        <v>3389</v>
      </c>
      <c r="E4838" s="7" t="str">
        <f>IF(OR(D4838="", D4838="___"),"", LEFT(D4838,FIND(" &gt;",D4838)-1))</f>
        <v>Success</v>
      </c>
      <c r="F4838" s="7" t="str">
        <f>IF(OR(E4838="Success",E4838="Qualified Success"),"Current",IF(E4838="Failure",IF(RIGHT(D4838,6)="Future","Future",IF(RIGHT(D4838,10)="Irrelevant","Irrelevant","Current")),""))</f>
        <v>Current</v>
      </c>
      <c r="G4838" s="7" t="str">
        <f>IF(OR(ISBLANK(D4838),D4838="Unclassifiable &gt;"),"",IF(ISNUMBER(SEARCH("Utterance",D4838)),"Utterance",IF(ISNUMBER(SEARCH("Response",D4838)),"Response",IF(ISNUMBER(SEARCH("Interaction",D4838)),"Interaction",IF(ISNUMBER(SEARCH("System",D4838)),"System","")))))</f>
        <v/>
      </c>
      <c r="H4838" s="7" t="str">
        <f>IF(G4838="Utterance", IF(ISNUMBER(SEARCH("Unrecognized",D4838)), "Unrecognized", IF(ISNUMBER(SEARCH("Mismatched",D4838)), "Mismatched", IF(ISNUMBER(SEARCH("False Positive",D4838)), "False Positive", "Irrelevant"))), "")</f>
        <v/>
      </c>
      <c r="J4838" s="7" t="s">
        <v>3750</v>
      </c>
      <c r="K4838" s="7" t="s">
        <v>3354</v>
      </c>
      <c r="L4838" s="9">
        <v>45000</v>
      </c>
      <c r="M4838" s="13">
        <v>0.44254629629629627</v>
      </c>
      <c r="N4838" s="14">
        <v>204440003494013</v>
      </c>
      <c r="O4838" s="7">
        <f>IF(LEN(TRIM($A4838))=0,0,LEN($A4838)-LEN(SUBSTITUTE($A4838," ",""))+1)</f>
        <v>5</v>
      </c>
      <c r="P4838">
        <f t="shared" si="104"/>
        <v>3411</v>
      </c>
    </row>
    <row r="4839" spans="1:16" ht="240" x14ac:dyDescent="0.2">
      <c r="A4839" s="8" t="s">
        <v>2088</v>
      </c>
      <c r="C4839" s="7" t="s">
        <v>4</v>
      </c>
      <c r="K4839" s="7" t="s">
        <v>3354</v>
      </c>
      <c r="L4839" s="9">
        <v>45000</v>
      </c>
      <c r="M4839" s="13">
        <v>0.4425694444444444</v>
      </c>
      <c r="N4839" s="14">
        <v>204440003494013</v>
      </c>
      <c r="P4839" t="str">
        <f t="shared" si="104"/>
        <v/>
      </c>
    </row>
    <row r="4840" spans="1:16" ht="16" x14ac:dyDescent="0.2">
      <c r="A4840" s="8" t="s">
        <v>3135</v>
      </c>
      <c r="C4840" s="7" t="s">
        <v>2</v>
      </c>
      <c r="D4840" s="7" t="s">
        <v>3389</v>
      </c>
      <c r="E4840" s="7" t="str">
        <f>IF(OR(D4840="", D4840="___"),"", LEFT(D4840,FIND(" &gt;",D4840)-1))</f>
        <v>Success</v>
      </c>
      <c r="F4840" s="7" t="str">
        <f>IF(OR(E4840="Success",E4840="Qualified Success"),"Current",IF(E4840="Failure",IF(RIGHT(D4840,6)="Future","Future",IF(RIGHT(D4840,10)="Irrelevant","Irrelevant","Current")),""))</f>
        <v>Current</v>
      </c>
      <c r="G4840" s="7" t="str">
        <f>IF(OR(ISBLANK(D4840),D4840="Unclassifiable &gt;"),"",IF(ISNUMBER(SEARCH("Utterance",D4840)),"Utterance",IF(ISNUMBER(SEARCH("Response",D4840)),"Response",IF(ISNUMBER(SEARCH("Interaction",D4840)),"Interaction",IF(ISNUMBER(SEARCH("System",D4840)),"System","")))))</f>
        <v/>
      </c>
      <c r="H4840" s="7" t="str">
        <f>IF(G4840="Utterance", IF(ISNUMBER(SEARCH("Unrecognized",D4840)), "Unrecognized", IF(ISNUMBER(SEARCH("Mismatched",D4840)), "Mismatched", IF(ISNUMBER(SEARCH("False Positive",D4840)), "False Positive", "Irrelevant"))), "")</f>
        <v/>
      </c>
      <c r="J4840" s="7" t="s">
        <v>3742</v>
      </c>
      <c r="K4840" s="7" t="s">
        <v>3354</v>
      </c>
      <c r="L4840" s="9">
        <v>45000</v>
      </c>
      <c r="M4840" s="13">
        <v>0.44474537037037037</v>
      </c>
      <c r="N4840" s="14">
        <v>513002519819605</v>
      </c>
      <c r="O4840" s="7">
        <f>IF(LEN(TRIM($A4840))=0,0,LEN($A4840)-LEN(SUBSTITUTE($A4840," ",""))+1)</f>
        <v>11</v>
      </c>
      <c r="P4840">
        <f t="shared" si="104"/>
        <v>3411</v>
      </c>
    </row>
    <row r="4841" spans="1:16" ht="176" x14ac:dyDescent="0.2">
      <c r="A4841" s="8" t="s">
        <v>3136</v>
      </c>
      <c r="C4841" s="7" t="s">
        <v>4</v>
      </c>
      <c r="K4841" s="7" t="s">
        <v>3354</v>
      </c>
      <c r="L4841" s="9">
        <v>45000</v>
      </c>
      <c r="M4841" s="13">
        <v>0.44475694444444441</v>
      </c>
      <c r="N4841" s="14">
        <v>513002519819605</v>
      </c>
      <c r="P4841" t="str">
        <f t="shared" si="104"/>
        <v/>
      </c>
    </row>
    <row r="4842" spans="1:16" ht="16" x14ac:dyDescent="0.2">
      <c r="A4842" s="8" t="s">
        <v>2922</v>
      </c>
      <c r="C4842" s="7" t="s">
        <v>2</v>
      </c>
      <c r="D4842" s="7" t="s">
        <v>3389</v>
      </c>
      <c r="E4842" s="7" t="str">
        <f>IF(OR(D4842="", D4842="___"),"", LEFT(D4842,FIND(" &gt;",D4842)-1))</f>
        <v>Success</v>
      </c>
      <c r="F4842" s="7" t="str">
        <f>IF(OR(E4842="Success",E4842="Qualified Success"),"Current",IF(E4842="Failure",IF(RIGHT(D4842,6)="Future","Future",IF(RIGHT(D4842,10)="Irrelevant","Irrelevant","Current")),""))</f>
        <v>Current</v>
      </c>
      <c r="G4842" s="7" t="str">
        <f>IF(OR(ISBLANK(D4842),D4842="Unclassifiable &gt;"),"",IF(ISNUMBER(SEARCH("Utterance",D4842)),"Utterance",IF(ISNUMBER(SEARCH("Response",D4842)),"Response",IF(ISNUMBER(SEARCH("Interaction",D4842)),"Interaction",IF(ISNUMBER(SEARCH("System",D4842)),"System","")))))</f>
        <v/>
      </c>
      <c r="H4842" s="7" t="str">
        <f>IF(G4842="Utterance", IF(ISNUMBER(SEARCH("Unrecognized",D4842)), "Unrecognized", IF(ISNUMBER(SEARCH("Mismatched",D4842)), "Mismatched", IF(ISNUMBER(SEARCH("False Positive",D4842)), "False Positive", "Irrelevant"))), "")</f>
        <v/>
      </c>
      <c r="J4842" s="7" t="s">
        <v>3748</v>
      </c>
      <c r="K4842" s="7" t="s">
        <v>3354</v>
      </c>
      <c r="L4842" s="9">
        <v>45000</v>
      </c>
      <c r="M4842" s="13">
        <v>0.44539351851851849</v>
      </c>
      <c r="N4842" s="14">
        <v>202000497947774</v>
      </c>
      <c r="O4842" s="7">
        <f>IF(LEN(TRIM($A4842))=0,0,LEN($A4842)-LEN(SUBSTITUTE($A4842," ",""))+1)</f>
        <v>4</v>
      </c>
      <c r="P4842">
        <f t="shared" si="104"/>
        <v>3411</v>
      </c>
    </row>
    <row r="4843" spans="1:16" ht="112" x14ac:dyDescent="0.2">
      <c r="A4843" s="8" t="s">
        <v>321</v>
      </c>
      <c r="C4843" s="7" t="s">
        <v>4</v>
      </c>
      <c r="K4843" s="7" t="s">
        <v>3354</v>
      </c>
      <c r="L4843" s="9">
        <v>45000</v>
      </c>
      <c r="M4843" s="13">
        <v>0.44539351851851849</v>
      </c>
      <c r="N4843" s="14">
        <v>202000497947774</v>
      </c>
      <c r="P4843" t="str">
        <f t="shared" si="104"/>
        <v/>
      </c>
    </row>
    <row r="4844" spans="1:16" ht="16" x14ac:dyDescent="0.2">
      <c r="A4844" s="8" t="s">
        <v>2869</v>
      </c>
      <c r="C4844" s="7" t="s">
        <v>2</v>
      </c>
      <c r="D4844" s="7" t="s">
        <v>3389</v>
      </c>
      <c r="E4844" s="7" t="str">
        <f>IF(OR(D4844="", D4844="___"),"", LEFT(D4844,FIND(" &gt;",D4844)-1))</f>
        <v>Success</v>
      </c>
      <c r="F4844" s="7" t="str">
        <f>IF(OR(E4844="Success",E4844="Qualified Success"),"Current",IF(E4844="Failure",IF(RIGHT(D4844,6)="Future","Future",IF(RIGHT(D4844,10)="Irrelevant","Irrelevant","Current")),""))</f>
        <v>Current</v>
      </c>
      <c r="G4844" s="7" t="str">
        <f>IF(OR(ISBLANK(D4844),D4844="Unclassifiable &gt;"),"",IF(ISNUMBER(SEARCH("Utterance",D4844)),"Utterance",IF(ISNUMBER(SEARCH("Response",D4844)),"Response",IF(ISNUMBER(SEARCH("Interaction",D4844)),"Interaction",IF(ISNUMBER(SEARCH("System",D4844)),"System","")))))</f>
        <v/>
      </c>
      <c r="H4844" s="7" t="str">
        <f>IF(G4844="Utterance", IF(ISNUMBER(SEARCH("Unrecognized",D4844)), "Unrecognized", IF(ISNUMBER(SEARCH("Mismatched",D4844)), "Mismatched", IF(ISNUMBER(SEARCH("False Positive",D4844)), "False Positive", "Irrelevant"))), "")</f>
        <v/>
      </c>
      <c r="J4844" s="7" t="s">
        <v>3741</v>
      </c>
      <c r="K4844" s="7" t="s">
        <v>3354</v>
      </c>
      <c r="L4844" s="9">
        <v>45000</v>
      </c>
      <c r="M4844" s="13">
        <v>0.4473611111111111</v>
      </c>
      <c r="N4844" s="14">
        <v>202000354937678</v>
      </c>
      <c r="O4844" s="7">
        <f>IF(LEN(TRIM($A4844))=0,0,LEN($A4844)-LEN(SUBSTITUTE($A4844," ",""))+1)</f>
        <v>7</v>
      </c>
      <c r="P4844">
        <f t="shared" si="104"/>
        <v>3411</v>
      </c>
    </row>
    <row r="4845" spans="1:16" ht="48" x14ac:dyDescent="0.2">
      <c r="A4845" s="8" t="s">
        <v>404</v>
      </c>
      <c r="C4845" s="7" t="s">
        <v>4</v>
      </c>
      <c r="K4845" s="7" t="s">
        <v>3354</v>
      </c>
      <c r="L4845" s="9">
        <v>45000</v>
      </c>
      <c r="M4845" s="13">
        <v>0.4473611111111111</v>
      </c>
      <c r="N4845" s="14">
        <v>202000354937678</v>
      </c>
      <c r="P4845" t="str">
        <f t="shared" si="104"/>
        <v/>
      </c>
    </row>
    <row r="4846" spans="1:16" ht="16" x14ac:dyDescent="0.2">
      <c r="A4846" s="8" t="s">
        <v>1651</v>
      </c>
      <c r="C4846" s="7" t="s">
        <v>2</v>
      </c>
      <c r="D4846" s="7" t="s">
        <v>3389</v>
      </c>
      <c r="E4846" s="7" t="str">
        <f>IF(OR(D4846="", D4846="___"),"", LEFT(D4846,FIND(" &gt;",D4846)-1))</f>
        <v>Success</v>
      </c>
      <c r="F4846" s="7" t="str">
        <f>IF(OR(E4846="Success",E4846="Qualified Success"),"Current",IF(E4846="Failure",IF(RIGHT(D4846,6)="Future","Future",IF(RIGHT(D4846,10)="Irrelevant","Irrelevant","Current")),""))</f>
        <v>Current</v>
      </c>
      <c r="G4846" s="7" t="str">
        <f>IF(OR(ISBLANK(D4846),D4846="Unclassifiable &gt;"),"",IF(ISNUMBER(SEARCH("Utterance",D4846)),"Utterance",IF(ISNUMBER(SEARCH("Response",D4846)),"Response",IF(ISNUMBER(SEARCH("Interaction",D4846)),"Interaction",IF(ISNUMBER(SEARCH("System",D4846)),"System","")))))</f>
        <v/>
      </c>
      <c r="H4846" s="7" t="str">
        <f>IF(G4846="Utterance", IF(ISNUMBER(SEARCH("Unrecognized",D4846)), "Unrecognized", IF(ISNUMBER(SEARCH("Mismatched",D4846)), "Mismatched", IF(ISNUMBER(SEARCH("False Positive",D4846)), "False Positive", "Irrelevant"))), "")</f>
        <v/>
      </c>
      <c r="J4846" s="7" t="s">
        <v>3742</v>
      </c>
      <c r="K4846" s="7" t="s">
        <v>3354</v>
      </c>
      <c r="L4846" s="9">
        <v>45000</v>
      </c>
      <c r="M4846" s="13">
        <v>0.45347222222222222</v>
      </c>
      <c r="N4846" s="14">
        <v>513003071665588</v>
      </c>
      <c r="O4846" s="7">
        <f>IF(LEN(TRIM($A4846))=0,0,LEN($A4846)-LEN(SUBSTITUTE($A4846," ",""))+1)</f>
        <v>1</v>
      </c>
      <c r="P4846">
        <f t="shared" si="104"/>
        <v>3411</v>
      </c>
    </row>
    <row r="4847" spans="1:16" ht="128" x14ac:dyDescent="0.2">
      <c r="A4847" s="8" t="s">
        <v>990</v>
      </c>
      <c r="C4847" s="7" t="s">
        <v>4</v>
      </c>
      <c r="K4847" s="7" t="s">
        <v>3354</v>
      </c>
      <c r="L4847" s="9">
        <v>45000</v>
      </c>
      <c r="M4847" s="13">
        <v>0.45347222222222222</v>
      </c>
      <c r="N4847" s="14">
        <v>513003071665588</v>
      </c>
      <c r="P4847" t="str">
        <f t="shared" si="104"/>
        <v/>
      </c>
    </row>
    <row r="4848" spans="1:16" ht="16" x14ac:dyDescent="0.2">
      <c r="A4848" s="8" t="s">
        <v>1978</v>
      </c>
      <c r="C4848" s="7" t="s">
        <v>2</v>
      </c>
      <c r="D4848" s="7" t="s">
        <v>3389</v>
      </c>
      <c r="E4848" s="7" t="str">
        <f>IF(OR(D4848="", D4848="___"),"", LEFT(D4848,FIND(" &gt;",D4848)-1))</f>
        <v>Success</v>
      </c>
      <c r="F4848" s="7" t="str">
        <f>IF(OR(E4848="Success",E4848="Qualified Success"),"Current",IF(E4848="Failure",IF(RIGHT(D4848,6)="Future","Future",IF(RIGHT(D4848,10)="Irrelevant","Irrelevant","Current")),""))</f>
        <v>Current</v>
      </c>
      <c r="G4848" s="7" t="str">
        <f>IF(OR(ISBLANK(D4848),D4848="Unclassifiable &gt;"),"",IF(ISNUMBER(SEARCH("Utterance",D4848)),"Utterance",IF(ISNUMBER(SEARCH("Response",D4848)),"Response",IF(ISNUMBER(SEARCH("Interaction",D4848)),"Interaction",IF(ISNUMBER(SEARCH("System",D4848)),"System","")))))</f>
        <v/>
      </c>
      <c r="H4848" s="7" t="str">
        <f>IF(G4848="Utterance", IF(ISNUMBER(SEARCH("Unrecognized",D4848)), "Unrecognized", IF(ISNUMBER(SEARCH("Mismatched",D4848)), "Mismatched", IF(ISNUMBER(SEARCH("False Positive",D4848)), "False Positive", "Irrelevant"))), "")</f>
        <v/>
      </c>
      <c r="J4848" s="7" t="s">
        <v>3750</v>
      </c>
      <c r="K4848" s="7" t="s">
        <v>3354</v>
      </c>
      <c r="L4848" s="9">
        <v>45000</v>
      </c>
      <c r="M4848" s="13">
        <v>0.45494212962962965</v>
      </c>
      <c r="N4848" s="14">
        <v>204440003490662</v>
      </c>
      <c r="O4848" s="7">
        <f>IF(LEN(TRIM($A4848))=0,0,LEN($A4848)-LEN(SUBSTITUTE($A4848," ",""))+1)</f>
        <v>8</v>
      </c>
      <c r="P4848">
        <f t="shared" si="104"/>
        <v>3411</v>
      </c>
    </row>
    <row r="4849" spans="1:16" ht="144" x14ac:dyDescent="0.2">
      <c r="A4849" s="8" t="s">
        <v>1910</v>
      </c>
      <c r="C4849" s="7" t="s">
        <v>4</v>
      </c>
      <c r="K4849" s="7" t="s">
        <v>3354</v>
      </c>
      <c r="L4849" s="9">
        <v>45000</v>
      </c>
      <c r="M4849" s="13">
        <v>0.45497685185185183</v>
      </c>
      <c r="N4849" s="14">
        <v>204440003490662</v>
      </c>
      <c r="P4849" t="str">
        <f t="shared" si="104"/>
        <v/>
      </c>
    </row>
    <row r="4850" spans="1:16" ht="16" x14ac:dyDescent="0.2">
      <c r="A4850" s="8" t="s">
        <v>3229</v>
      </c>
      <c r="C4850" s="7" t="s">
        <v>2</v>
      </c>
      <c r="D4850" s="7" t="s">
        <v>3411</v>
      </c>
      <c r="E4850" s="7" t="str">
        <f>IF(OR(D4850="", D4850="___"),"", LEFT(D4850,FIND(" &gt;",D4850)-1))</f>
        <v>Qualified Success</v>
      </c>
      <c r="F4850" s="7" t="str">
        <f>IF(OR(E4850="Success",E4850="Qualified Success"),"Current",IF(E4850="Failure",IF(RIGHT(D4850,6)="Future","Future",IF(RIGHT(D4850,10)="Irrelevant","Irrelevant","Current")),""))</f>
        <v>Current</v>
      </c>
      <c r="G4850" s="7" t="str">
        <f>IF(OR(ISBLANK(D4850),D4850="Unclassifiable &gt;"),"",IF(ISNUMBER(SEARCH("Utterance",D4850)),"Utterance",IF(ISNUMBER(SEARCH("Response",D4850)),"Response",IF(ISNUMBER(SEARCH("Interaction",D4850)),"Interaction",IF(ISNUMBER(SEARCH("System",D4850)),"System","")))))</f>
        <v>Response</v>
      </c>
      <c r="H4850" s="7" t="str">
        <f>IF(G4850="Utterance", IF(ISNUMBER(SEARCH("Unrecognized",D4850)), "Unrecognized", IF(ISNUMBER(SEARCH("Mismatched",D4850)), "Mismatched", IF(ISNUMBER(SEARCH("False Positive",D4850)), "False Positive", "Irrelevant"))), "")</f>
        <v/>
      </c>
      <c r="J4850" s="7" t="s">
        <v>3457</v>
      </c>
      <c r="K4850" s="7" t="s">
        <v>3354</v>
      </c>
      <c r="L4850" s="9">
        <v>45000</v>
      </c>
      <c r="M4850" s="13">
        <v>0.45728009259259261</v>
      </c>
      <c r="N4850" s="14">
        <v>513003071665588</v>
      </c>
      <c r="O4850" s="7">
        <f>IF(LEN(TRIM($A4850))=0,0,LEN($A4850)-LEN(SUBSTITUTE($A4850," ",""))+1)</f>
        <v>2</v>
      </c>
      <c r="P4850">
        <f t="shared" si="104"/>
        <v>201</v>
      </c>
    </row>
    <row r="4851" spans="1:16" ht="32" x14ac:dyDescent="0.2">
      <c r="A4851" s="8" t="s">
        <v>1322</v>
      </c>
      <c r="C4851" s="7" t="s">
        <v>4</v>
      </c>
      <c r="K4851" s="7" t="s">
        <v>3354</v>
      </c>
      <c r="L4851" s="9">
        <v>45000</v>
      </c>
      <c r="M4851" s="13">
        <v>0.45729166666666665</v>
      </c>
      <c r="N4851" s="14">
        <v>513003071665588</v>
      </c>
      <c r="P4851" t="str">
        <f t="shared" si="104"/>
        <v/>
      </c>
    </row>
    <row r="4852" spans="1:16" ht="16" x14ac:dyDescent="0.2">
      <c r="A4852" s="8" t="s">
        <v>158</v>
      </c>
      <c r="C4852" s="7" t="s">
        <v>2</v>
      </c>
      <c r="D4852" s="7" t="s">
        <v>3389</v>
      </c>
      <c r="E4852" s="7" t="str">
        <f>IF(OR(D4852="", D4852="___"),"", LEFT(D4852,FIND(" &gt;",D4852)-1))</f>
        <v>Success</v>
      </c>
      <c r="F4852" s="7" t="str">
        <f>IF(OR(E4852="Success",E4852="Qualified Success"),"Current",IF(E4852="Failure",IF(RIGHT(D4852,6)="Future","Future",IF(RIGHT(D4852,10)="Irrelevant","Irrelevant","Current")),""))</f>
        <v>Current</v>
      </c>
      <c r="G4852" s="7" t="str">
        <f>IF(OR(ISBLANK(D4852),D4852="Unclassifiable &gt;"),"",IF(ISNUMBER(SEARCH("Utterance",D4852)),"Utterance",IF(ISNUMBER(SEARCH("Response",D4852)),"Response",IF(ISNUMBER(SEARCH("Interaction",D4852)),"Interaction",IF(ISNUMBER(SEARCH("System",D4852)),"System","")))))</f>
        <v/>
      </c>
      <c r="H4852" s="7" t="str">
        <f>IF(G4852="Utterance", IF(ISNUMBER(SEARCH("Unrecognized",D4852)), "Unrecognized", IF(ISNUMBER(SEARCH("Mismatched",D4852)), "Mismatched", IF(ISNUMBER(SEARCH("False Positive",D4852)), "False Positive", "Irrelevant"))), "")</f>
        <v/>
      </c>
      <c r="J4852" s="7" t="s">
        <v>3744</v>
      </c>
      <c r="K4852" s="7" t="s">
        <v>3354</v>
      </c>
      <c r="L4852" s="9">
        <v>45000</v>
      </c>
      <c r="M4852" s="13">
        <v>0.45958333333333329</v>
      </c>
      <c r="N4852" s="14">
        <v>204440003507161</v>
      </c>
      <c r="O4852" s="7">
        <f>IF(LEN(TRIM($A4852))=0,0,LEN($A4852)-LEN(SUBSTITUTE($A4852," ",""))+1)</f>
        <v>4</v>
      </c>
      <c r="P4852">
        <f t="shared" si="104"/>
        <v>3411</v>
      </c>
    </row>
    <row r="4853" spans="1:16" ht="128" x14ac:dyDescent="0.2">
      <c r="A4853" s="8" t="s">
        <v>1839</v>
      </c>
      <c r="C4853" s="7" t="s">
        <v>4</v>
      </c>
      <c r="K4853" s="7" t="s">
        <v>3354</v>
      </c>
      <c r="L4853" s="9">
        <v>45000</v>
      </c>
      <c r="M4853" s="13">
        <v>0.45958333333333329</v>
      </c>
      <c r="N4853" s="14">
        <v>204440003507161</v>
      </c>
      <c r="P4853" t="str">
        <f t="shared" si="104"/>
        <v/>
      </c>
    </row>
    <row r="4854" spans="1:16" ht="16" x14ac:dyDescent="0.2">
      <c r="A4854" s="8" t="s">
        <v>158</v>
      </c>
      <c r="C4854" s="7" t="s">
        <v>2</v>
      </c>
      <c r="D4854" s="7" t="s">
        <v>3389</v>
      </c>
      <c r="E4854" s="7" t="str">
        <f>IF(OR(D4854="", D4854="___"),"", LEFT(D4854,FIND(" &gt;",D4854)-1))</f>
        <v>Success</v>
      </c>
      <c r="F4854" s="7" t="str">
        <f>IF(OR(E4854="Success",E4854="Qualified Success"),"Current",IF(E4854="Failure",IF(RIGHT(D4854,6)="Future","Future",IF(RIGHT(D4854,10)="Irrelevant","Irrelevant","Current")),""))</f>
        <v>Current</v>
      </c>
      <c r="G4854" s="7" t="str">
        <f>IF(OR(ISBLANK(D4854),D4854="Unclassifiable &gt;"),"",IF(ISNUMBER(SEARCH("Utterance",D4854)),"Utterance",IF(ISNUMBER(SEARCH("Response",D4854)),"Response",IF(ISNUMBER(SEARCH("Interaction",D4854)),"Interaction",IF(ISNUMBER(SEARCH("System",D4854)),"System","")))))</f>
        <v/>
      </c>
      <c r="H4854" s="7" t="str">
        <f>IF(G4854="Utterance", IF(ISNUMBER(SEARCH("Unrecognized",D4854)), "Unrecognized", IF(ISNUMBER(SEARCH("Mismatched",D4854)), "Mismatched", IF(ISNUMBER(SEARCH("False Positive",D4854)), "False Positive", "Irrelevant"))), "")</f>
        <v/>
      </c>
      <c r="J4854" s="7" t="s">
        <v>3744</v>
      </c>
      <c r="K4854" s="7" t="s">
        <v>3354</v>
      </c>
      <c r="L4854" s="9">
        <v>45000</v>
      </c>
      <c r="M4854" s="13">
        <v>0.46711805555555558</v>
      </c>
      <c r="N4854" s="14">
        <v>204440003499323</v>
      </c>
      <c r="O4854" s="7">
        <f>IF(LEN(TRIM($A4854))=0,0,LEN($A4854)-LEN(SUBSTITUTE($A4854," ",""))+1)</f>
        <v>4</v>
      </c>
      <c r="P4854">
        <f t="shared" si="104"/>
        <v>3411</v>
      </c>
    </row>
    <row r="4855" spans="1:16" ht="128" x14ac:dyDescent="0.2">
      <c r="A4855" s="8" t="s">
        <v>1839</v>
      </c>
      <c r="C4855" s="7" t="s">
        <v>4</v>
      </c>
      <c r="K4855" s="7" t="s">
        <v>3354</v>
      </c>
      <c r="L4855" s="9">
        <v>45000</v>
      </c>
      <c r="M4855" s="13">
        <v>0.46711805555555558</v>
      </c>
      <c r="N4855" s="14">
        <v>204440003499323</v>
      </c>
      <c r="P4855" t="str">
        <f t="shared" si="104"/>
        <v/>
      </c>
    </row>
    <row r="4856" spans="1:16" ht="32" x14ac:dyDescent="0.2">
      <c r="A4856" s="8" t="s">
        <v>2246</v>
      </c>
      <c r="C4856" s="7" t="s">
        <v>2</v>
      </c>
      <c r="D4856" s="7" t="s">
        <v>3400</v>
      </c>
      <c r="E4856" s="7" t="str">
        <f>IF(OR(D4856="", D4856="___"),"", LEFT(D4856,FIND(" &gt;",D4856)-1))</f>
        <v>Failure</v>
      </c>
      <c r="F4856" s="7" t="str">
        <f>IF(OR(E4856="Success",E4856="Qualified Success"),"Current",IF(E4856="Failure",IF(RIGHT(D4856,6)="Future","Future",IF(RIGHT(D4856,10)="Irrelevant","Irrelevant","Current")),""))</f>
        <v>Current</v>
      </c>
      <c r="G4856" s="7" t="str">
        <f>IF(OR(ISBLANK(D4856),D4856="Unclassifiable &gt;"),"",IF(ISNUMBER(SEARCH("Utterance",D4856)),"Utterance",IF(ISNUMBER(SEARCH("Response",D4856)),"Response",IF(ISNUMBER(SEARCH("Interaction",D4856)),"Interaction",IF(ISNUMBER(SEARCH("System",D4856)),"System","")))))</f>
        <v>Interaction</v>
      </c>
      <c r="H4856" s="7" t="str">
        <f>IF(G4856="Utterance", IF(ISNUMBER(SEARCH("Unrecognized",D4856)), "Unrecognized", IF(ISNUMBER(SEARCH("Mismatched",D4856)), "Mismatched", IF(ISNUMBER(SEARCH("False Positive",D4856)), "False Positive", "Irrelevant"))), "")</f>
        <v/>
      </c>
      <c r="J4856" s="7" t="s">
        <v>3752</v>
      </c>
      <c r="K4856" s="7" t="s">
        <v>3354</v>
      </c>
      <c r="L4856" s="9">
        <v>45000</v>
      </c>
      <c r="M4856" s="13">
        <v>0.46866898148148151</v>
      </c>
      <c r="N4856" s="14">
        <v>204440003499323</v>
      </c>
      <c r="O4856" s="7">
        <f>IF(LEN(TRIM($A4856))=0,0,LEN($A4856)-LEN(SUBSTITUTE($A4856," ",""))+1)</f>
        <v>30</v>
      </c>
      <c r="P4856">
        <f t="shared" si="104"/>
        <v>412</v>
      </c>
    </row>
    <row r="4857" spans="1:16" ht="48" x14ac:dyDescent="0.2">
      <c r="A4857" s="8" t="s">
        <v>1916</v>
      </c>
      <c r="C4857" s="7" t="s">
        <v>4</v>
      </c>
      <c r="K4857" s="7" t="s">
        <v>3354</v>
      </c>
      <c r="L4857" s="9">
        <v>45000</v>
      </c>
      <c r="M4857" s="13">
        <v>0.46870370370370368</v>
      </c>
      <c r="N4857" s="14">
        <v>204440003499323</v>
      </c>
      <c r="P4857" t="str">
        <f t="shared" si="104"/>
        <v/>
      </c>
    </row>
    <row r="4858" spans="1:16" ht="16" x14ac:dyDescent="0.2">
      <c r="A4858" s="8" t="s">
        <v>158</v>
      </c>
      <c r="C4858" s="7" t="s">
        <v>2</v>
      </c>
      <c r="D4858" s="7" t="s">
        <v>3389</v>
      </c>
      <c r="E4858" s="7" t="str">
        <f>IF(OR(D4858="", D4858="___"),"", LEFT(D4858,FIND(" &gt;",D4858)-1))</f>
        <v>Success</v>
      </c>
      <c r="F4858" s="7" t="str">
        <f>IF(OR(E4858="Success",E4858="Qualified Success"),"Current",IF(E4858="Failure",IF(RIGHT(D4858,6)="Future","Future",IF(RIGHT(D4858,10)="Irrelevant","Irrelevant","Current")),""))</f>
        <v>Current</v>
      </c>
      <c r="G4858" s="7" t="str">
        <f>IF(OR(ISBLANK(D4858),D4858="Unclassifiable &gt;"),"",IF(ISNUMBER(SEARCH("Utterance",D4858)),"Utterance",IF(ISNUMBER(SEARCH("Response",D4858)),"Response",IF(ISNUMBER(SEARCH("Interaction",D4858)),"Interaction",IF(ISNUMBER(SEARCH("System",D4858)),"System","")))))</f>
        <v/>
      </c>
      <c r="H4858" s="7" t="str">
        <f>IF(G4858="Utterance", IF(ISNUMBER(SEARCH("Unrecognized",D4858)), "Unrecognized", IF(ISNUMBER(SEARCH("Mismatched",D4858)), "Mismatched", IF(ISNUMBER(SEARCH("False Positive",D4858)), "False Positive", "Irrelevant"))), "")</f>
        <v/>
      </c>
      <c r="J4858" s="7" t="s">
        <v>3744</v>
      </c>
      <c r="K4858" s="7" t="s">
        <v>3354</v>
      </c>
      <c r="L4858" s="9">
        <v>45000</v>
      </c>
      <c r="M4858" s="13">
        <v>0.46990740740740744</v>
      </c>
      <c r="N4858" s="14">
        <v>513003428594609</v>
      </c>
      <c r="O4858" s="7">
        <f>IF(LEN(TRIM($A4858))=0,0,LEN($A4858)-LEN(SUBSTITUTE($A4858," ",""))+1)</f>
        <v>4</v>
      </c>
      <c r="P4858">
        <f t="shared" si="104"/>
        <v>3411</v>
      </c>
    </row>
    <row r="4859" spans="1:16" ht="128" x14ac:dyDescent="0.2">
      <c r="A4859" s="8" t="s">
        <v>1839</v>
      </c>
      <c r="C4859" s="7" t="s">
        <v>4</v>
      </c>
      <c r="K4859" s="7" t="s">
        <v>3354</v>
      </c>
      <c r="L4859" s="9">
        <v>45000</v>
      </c>
      <c r="M4859" s="13">
        <v>0.46990740740740744</v>
      </c>
      <c r="N4859" s="14">
        <v>513003428594609</v>
      </c>
      <c r="P4859" t="str">
        <f t="shared" si="104"/>
        <v/>
      </c>
    </row>
    <row r="4860" spans="1:16" ht="16" x14ac:dyDescent="0.2">
      <c r="A4860" s="8" t="s">
        <v>302</v>
      </c>
      <c r="B4860" s="7" t="s">
        <v>3487</v>
      </c>
      <c r="C4860" s="7" t="s">
        <v>2</v>
      </c>
      <c r="D4860" s="7" t="s">
        <v>3389</v>
      </c>
      <c r="E4860" s="7" t="str">
        <f>IF(OR(D4860="", D4860="___"),"", LEFT(D4860,FIND(" &gt;",D4860)-1))</f>
        <v>Success</v>
      </c>
      <c r="F4860" s="7" t="str">
        <f>IF(OR(E4860="Success",E4860="Qualified Success"),"Current",IF(E4860="Failure",IF(RIGHT(D4860,6)="Future","Future",IF(RIGHT(D4860,10)="Irrelevant","Irrelevant","Current")),""))</f>
        <v>Current</v>
      </c>
      <c r="G4860" s="7" t="str">
        <f>IF(OR(ISBLANK(D4860),D4860="Unclassifiable &gt;"),"",IF(ISNUMBER(SEARCH("Utterance",D4860)),"Utterance",IF(ISNUMBER(SEARCH("Response",D4860)),"Response",IF(ISNUMBER(SEARCH("Interaction",D4860)),"Interaction",IF(ISNUMBER(SEARCH("System",D4860)),"System","")))))</f>
        <v/>
      </c>
      <c r="H4860" s="7" t="str">
        <f>IF(G4860="Utterance", IF(ISNUMBER(SEARCH("Unrecognized",D4860)), "Unrecognized", IF(ISNUMBER(SEARCH("Mismatched",D4860)), "Mismatched", IF(ISNUMBER(SEARCH("False Positive",D4860)), "False Positive", "Irrelevant"))), "")</f>
        <v/>
      </c>
      <c r="J4860" s="7" t="s">
        <v>3428</v>
      </c>
      <c r="K4860" s="7" t="s">
        <v>3354</v>
      </c>
      <c r="L4860" s="9">
        <v>45000</v>
      </c>
      <c r="M4860" s="13">
        <v>0.47222222222222227</v>
      </c>
      <c r="N4860" s="14">
        <v>204440003507420</v>
      </c>
      <c r="O4860" s="7">
        <f>IF(LEN(TRIM($A4860))=0,0,LEN($A4860)-LEN(SUBSTITUTE($A4860," ",""))+1)</f>
        <v>3</v>
      </c>
      <c r="P4860">
        <f t="shared" si="104"/>
        <v>3411</v>
      </c>
    </row>
    <row r="4861" spans="1:16" ht="64" x14ac:dyDescent="0.2">
      <c r="A4861" s="8" t="s">
        <v>220</v>
      </c>
      <c r="C4861" s="7" t="s">
        <v>4</v>
      </c>
      <c r="K4861" s="7" t="s">
        <v>3354</v>
      </c>
      <c r="L4861" s="9">
        <v>45000</v>
      </c>
      <c r="M4861" s="13">
        <v>0.47222222222222227</v>
      </c>
      <c r="N4861" s="14">
        <v>204440003507420</v>
      </c>
      <c r="P4861" t="str">
        <f t="shared" si="104"/>
        <v/>
      </c>
    </row>
    <row r="4862" spans="1:16" ht="16" x14ac:dyDescent="0.2">
      <c r="A4862" s="8" t="s">
        <v>2201</v>
      </c>
      <c r="C4862" s="7" t="s">
        <v>2</v>
      </c>
      <c r="D4862" s="7" t="s">
        <v>3400</v>
      </c>
      <c r="E4862" s="7" t="str">
        <f>IF(OR(D4862="", D4862="___"),"", LEFT(D4862,FIND(" &gt;",D4862)-1))</f>
        <v>Failure</v>
      </c>
      <c r="F4862" s="7" t="str">
        <f>IF(OR(E4862="Success",E4862="Qualified Success"),"Current",IF(E4862="Failure",IF(RIGHT(D4862,6)="Future","Future",IF(RIGHT(D4862,10)="Irrelevant","Irrelevant","Current")),""))</f>
        <v>Current</v>
      </c>
      <c r="G4862" s="7" t="str">
        <f>IF(OR(ISBLANK(D4862),D4862="Unclassifiable &gt;"),"",IF(ISNUMBER(SEARCH("Utterance",D4862)),"Utterance",IF(ISNUMBER(SEARCH("Response",D4862)),"Response",IF(ISNUMBER(SEARCH("Interaction",D4862)),"Interaction",IF(ISNUMBER(SEARCH("System",D4862)),"System","")))))</f>
        <v>Interaction</v>
      </c>
      <c r="H4862" s="7" t="str">
        <f>IF(G4862="Utterance", IF(ISNUMBER(SEARCH("Unrecognized",D4862)), "Unrecognized", IF(ISNUMBER(SEARCH("Mismatched",D4862)), "Mismatched", IF(ISNUMBER(SEARCH("False Positive",D4862)), "False Positive", "Irrelevant"))), "")</f>
        <v/>
      </c>
      <c r="J4862" s="7" t="s">
        <v>3432</v>
      </c>
      <c r="K4862" s="7" t="s">
        <v>3354</v>
      </c>
      <c r="L4862" s="9">
        <v>45000</v>
      </c>
      <c r="M4862" s="13">
        <v>0.47752314814814811</v>
      </c>
      <c r="N4862" s="14">
        <v>204440003497527</v>
      </c>
      <c r="O4862" s="7">
        <f>IF(LEN(TRIM($A4862))=0,0,LEN($A4862)-LEN(SUBSTITUTE($A4862," ",""))+1)</f>
        <v>7</v>
      </c>
      <c r="P4862">
        <f t="shared" si="104"/>
        <v>412</v>
      </c>
    </row>
    <row r="4863" spans="1:16" ht="96" x14ac:dyDescent="0.2">
      <c r="A4863" s="8" t="s">
        <v>1772</v>
      </c>
      <c r="C4863" s="7" t="s">
        <v>4</v>
      </c>
      <c r="K4863" s="7" t="s">
        <v>3354</v>
      </c>
      <c r="L4863" s="9">
        <v>45000</v>
      </c>
      <c r="M4863" s="13">
        <v>0.47752314814814811</v>
      </c>
      <c r="N4863" s="14">
        <v>204440003497527</v>
      </c>
      <c r="P4863" t="str">
        <f t="shared" si="104"/>
        <v/>
      </c>
    </row>
    <row r="4864" spans="1:16" ht="16" x14ac:dyDescent="0.2">
      <c r="A4864" s="8" t="s">
        <v>2202</v>
      </c>
      <c r="C4864" s="7" t="s">
        <v>2</v>
      </c>
      <c r="D4864" s="7" t="s">
        <v>3391</v>
      </c>
      <c r="E4864" s="7" t="str">
        <f>IF(OR(D4864="", D4864="___"),"", LEFT(D4864,FIND(" &gt;",D4864)-1))</f>
        <v>Failure</v>
      </c>
      <c r="F4864" s="7" t="str">
        <f>IF(OR(E4864="Success",E4864="Qualified Success"),"Current",IF(E4864="Failure",IF(RIGHT(D4864,6)="Future","Future",IF(RIGHT(D4864,10)="Irrelevant","Irrelevant","Current")),""))</f>
        <v>Current</v>
      </c>
      <c r="G4864" s="7" t="str">
        <f>IF(OR(ISBLANK(D4864),D4864="Unclassifiable &gt;"),"",IF(ISNUMBER(SEARCH("Utterance",D4864)),"Utterance",IF(ISNUMBER(SEARCH("Response",D4864)),"Response",IF(ISNUMBER(SEARCH("Interaction",D4864)),"Interaction",IF(ISNUMBER(SEARCH("System",D4864)),"System","")))))</f>
        <v>Utterance</v>
      </c>
      <c r="H4864" s="7" t="str">
        <f>IF(G4864="Utterance", IF(ISNUMBER(SEARCH("Unrecognized",D4864)), "Unrecognized", IF(ISNUMBER(SEARCH("Mismatched",D4864)), "Mismatched", IF(ISNUMBER(SEARCH("False Positive",D4864)), "False Positive", "Irrelevant"))), "")</f>
        <v>Mismatched</v>
      </c>
      <c r="J4864" s="7" t="s">
        <v>213</v>
      </c>
      <c r="K4864" s="7" t="s">
        <v>3354</v>
      </c>
      <c r="L4864" s="9">
        <v>45000</v>
      </c>
      <c r="M4864" s="13">
        <v>0.47763888888888889</v>
      </c>
      <c r="N4864" s="14">
        <v>204440003497527</v>
      </c>
      <c r="O4864" s="7">
        <f>IF(LEN(TRIM($A4864))=0,0,LEN($A4864)-LEN(SUBSTITUTE($A4864," ",""))+1)</f>
        <v>1</v>
      </c>
      <c r="P4864">
        <f t="shared" si="104"/>
        <v>705</v>
      </c>
    </row>
    <row r="4865" spans="1:16" ht="96" x14ac:dyDescent="0.2">
      <c r="A4865" s="8" t="s">
        <v>436</v>
      </c>
      <c r="C4865" s="7" t="s">
        <v>4</v>
      </c>
      <c r="K4865" s="7" t="s">
        <v>3354</v>
      </c>
      <c r="L4865" s="9">
        <v>45000</v>
      </c>
      <c r="M4865" s="13">
        <v>0.47763888888888889</v>
      </c>
      <c r="N4865" s="14">
        <v>204440003497527</v>
      </c>
      <c r="P4865" t="str">
        <f t="shared" si="104"/>
        <v/>
      </c>
    </row>
    <row r="4866" spans="1:16" ht="16" x14ac:dyDescent="0.2">
      <c r="A4866" s="8" t="s">
        <v>2203</v>
      </c>
      <c r="C4866" s="7" t="s">
        <v>2</v>
      </c>
      <c r="D4866" s="7" t="s">
        <v>3391</v>
      </c>
      <c r="E4866" s="7" t="str">
        <f>IF(OR(D4866="", D4866="___"),"", LEFT(D4866,FIND(" &gt;",D4866)-1))</f>
        <v>Failure</v>
      </c>
      <c r="F4866" s="7" t="str">
        <f>IF(OR(E4866="Success",E4866="Qualified Success"),"Current",IF(E4866="Failure",IF(RIGHT(D4866,6)="Future","Future",IF(RIGHT(D4866,10)="Irrelevant","Irrelevant","Current")),""))</f>
        <v>Current</v>
      </c>
      <c r="G4866" s="7" t="str">
        <f>IF(OR(ISBLANK(D4866),D4866="Unclassifiable &gt;"),"",IF(ISNUMBER(SEARCH("Utterance",D4866)),"Utterance",IF(ISNUMBER(SEARCH("Response",D4866)),"Response",IF(ISNUMBER(SEARCH("Interaction",D4866)),"Interaction",IF(ISNUMBER(SEARCH("System",D4866)),"System","")))))</f>
        <v>Utterance</v>
      </c>
      <c r="H4866" s="7" t="str">
        <f>IF(G4866="Utterance", IF(ISNUMBER(SEARCH("Unrecognized",D4866)), "Unrecognized", IF(ISNUMBER(SEARCH("Mismatched",D4866)), "Mismatched", IF(ISNUMBER(SEARCH("False Positive",D4866)), "False Positive", "Irrelevant"))), "")</f>
        <v>Mismatched</v>
      </c>
      <c r="J4866" s="7" t="s">
        <v>213</v>
      </c>
      <c r="K4866" s="7" t="s">
        <v>3354</v>
      </c>
      <c r="L4866" s="9">
        <v>45000</v>
      </c>
      <c r="M4866" s="13">
        <v>0.47770833333333335</v>
      </c>
      <c r="N4866" s="14">
        <v>204440003497527</v>
      </c>
      <c r="O4866" s="7">
        <f>IF(LEN(TRIM($A4866))=0,0,LEN($A4866)-LEN(SUBSTITUTE($A4866," ",""))+1)</f>
        <v>3</v>
      </c>
      <c r="P4866">
        <f t="shared" si="104"/>
        <v>705</v>
      </c>
    </row>
    <row r="4867" spans="1:16" ht="96" x14ac:dyDescent="0.2">
      <c r="A4867" s="8" t="s">
        <v>436</v>
      </c>
      <c r="C4867" s="7" t="s">
        <v>4</v>
      </c>
      <c r="K4867" s="7" t="s">
        <v>3354</v>
      </c>
      <c r="L4867" s="9">
        <v>45000</v>
      </c>
      <c r="M4867" s="13">
        <v>0.47770833333333335</v>
      </c>
      <c r="N4867" s="14">
        <v>204440003497527</v>
      </c>
      <c r="P4867" t="str">
        <f t="shared" ref="P4867:P4930" si="105">IF(D4867="", "", COUNTIF($D$1:$D$12000, D4867))</f>
        <v/>
      </c>
    </row>
    <row r="4868" spans="1:16" ht="16" x14ac:dyDescent="0.2">
      <c r="A4868" s="8" t="s">
        <v>302</v>
      </c>
      <c r="B4868" s="7" t="s">
        <v>3487</v>
      </c>
      <c r="C4868" s="7" t="s">
        <v>2</v>
      </c>
      <c r="D4868" s="7" t="s">
        <v>3389</v>
      </c>
      <c r="E4868" s="7" t="str">
        <f>IF(OR(D4868="", D4868="___"),"", LEFT(D4868,FIND(" &gt;",D4868)-1))</f>
        <v>Success</v>
      </c>
      <c r="F4868" s="7" t="str">
        <f>IF(OR(E4868="Success",E4868="Qualified Success"),"Current",IF(E4868="Failure",IF(RIGHT(D4868,6)="Future","Future",IF(RIGHT(D4868,10)="Irrelevant","Irrelevant","Current")),""))</f>
        <v>Current</v>
      </c>
      <c r="G4868" s="7" t="str">
        <f>IF(OR(ISBLANK(D4868),D4868="Unclassifiable &gt;"),"",IF(ISNUMBER(SEARCH("Utterance",D4868)),"Utterance",IF(ISNUMBER(SEARCH("Response",D4868)),"Response",IF(ISNUMBER(SEARCH("Interaction",D4868)),"Interaction",IF(ISNUMBER(SEARCH("System",D4868)),"System","")))))</f>
        <v/>
      </c>
      <c r="H4868" s="7" t="str">
        <f>IF(G4868="Utterance", IF(ISNUMBER(SEARCH("Unrecognized",D4868)), "Unrecognized", IF(ISNUMBER(SEARCH("Mismatched",D4868)), "Mismatched", IF(ISNUMBER(SEARCH("False Positive",D4868)), "False Positive", "Irrelevant"))), "")</f>
        <v/>
      </c>
      <c r="J4868" s="7" t="s">
        <v>3428</v>
      </c>
      <c r="K4868" s="7" t="s">
        <v>3354</v>
      </c>
      <c r="L4868" s="9">
        <v>45000</v>
      </c>
      <c r="M4868" s="13">
        <v>0.47903935185185187</v>
      </c>
      <c r="N4868" s="14">
        <v>204440003499185</v>
      </c>
      <c r="O4868" s="7">
        <f>IF(LEN(TRIM($A4868))=0,0,LEN($A4868)-LEN(SUBSTITUTE($A4868," ",""))+1)</f>
        <v>3</v>
      </c>
      <c r="P4868">
        <f t="shared" si="105"/>
        <v>3411</v>
      </c>
    </row>
    <row r="4869" spans="1:16" ht="64" x14ac:dyDescent="0.2">
      <c r="A4869" s="8" t="s">
        <v>220</v>
      </c>
      <c r="C4869" s="7" t="s">
        <v>4</v>
      </c>
      <c r="K4869" s="7" t="s">
        <v>3354</v>
      </c>
      <c r="L4869" s="9">
        <v>45000</v>
      </c>
      <c r="M4869" s="13">
        <v>0.47903935185185187</v>
      </c>
      <c r="N4869" s="14">
        <v>204440003499185</v>
      </c>
      <c r="P4869" t="str">
        <f t="shared" si="105"/>
        <v/>
      </c>
    </row>
    <row r="4870" spans="1:16" ht="16" x14ac:dyDescent="0.2">
      <c r="A4870" s="8" t="s">
        <v>3084</v>
      </c>
      <c r="C4870" s="7" t="s">
        <v>2</v>
      </c>
      <c r="D4870" s="7" t="s">
        <v>3389</v>
      </c>
      <c r="E4870" s="7" t="str">
        <f>IF(OR(D4870="", D4870="___"),"", LEFT(D4870,FIND(" &gt;",D4870)-1))</f>
        <v>Success</v>
      </c>
      <c r="F4870" s="7" t="str">
        <f>IF(OR(E4870="Success",E4870="Qualified Success"),"Current",IF(E4870="Failure",IF(RIGHT(D4870,6)="Future","Future",IF(RIGHT(D4870,10)="Irrelevant","Irrelevant","Current")),""))</f>
        <v>Current</v>
      </c>
      <c r="G4870" s="7" t="str">
        <f>IF(OR(ISBLANK(D4870),D4870="Unclassifiable &gt;"),"",IF(ISNUMBER(SEARCH("Utterance",D4870)),"Utterance",IF(ISNUMBER(SEARCH("Response",D4870)),"Response",IF(ISNUMBER(SEARCH("Interaction",D4870)),"Interaction",IF(ISNUMBER(SEARCH("System",D4870)),"System","")))))</f>
        <v/>
      </c>
      <c r="H4870" s="7" t="str">
        <f>IF(G4870="Utterance", IF(ISNUMBER(SEARCH("Unrecognized",D4870)), "Unrecognized", IF(ISNUMBER(SEARCH("Mismatched",D4870)), "Mismatched", IF(ISNUMBER(SEARCH("False Positive",D4870)), "False Positive", "Irrelevant"))), "")</f>
        <v/>
      </c>
      <c r="J4870" s="7" t="s">
        <v>3748</v>
      </c>
      <c r="K4870" s="7" t="s">
        <v>3354</v>
      </c>
      <c r="L4870" s="9">
        <v>45000</v>
      </c>
      <c r="M4870" s="13">
        <v>0.48893518518518514</v>
      </c>
      <c r="N4870" s="14">
        <v>513002226729768</v>
      </c>
      <c r="O4870" s="7">
        <f>IF(LEN(TRIM($A4870))=0,0,LEN($A4870)-LEN(SUBSTITUTE($A4870," ",""))+1)</f>
        <v>15</v>
      </c>
      <c r="P4870">
        <f t="shared" si="105"/>
        <v>3411</v>
      </c>
    </row>
    <row r="4871" spans="1:16" ht="112" x14ac:dyDescent="0.2">
      <c r="A4871" s="8" t="s">
        <v>321</v>
      </c>
      <c r="C4871" s="7" t="s">
        <v>4</v>
      </c>
      <c r="K4871" s="7" t="s">
        <v>3354</v>
      </c>
      <c r="L4871" s="9">
        <v>45000</v>
      </c>
      <c r="M4871" s="13">
        <v>0.48893518518518514</v>
      </c>
      <c r="N4871" s="14">
        <v>513002226729768</v>
      </c>
      <c r="P4871" t="str">
        <f t="shared" si="105"/>
        <v/>
      </c>
    </row>
    <row r="4872" spans="1:16" ht="16" x14ac:dyDescent="0.2">
      <c r="A4872" s="8" t="s">
        <v>3083</v>
      </c>
      <c r="C4872" s="7" t="s">
        <v>2</v>
      </c>
      <c r="D4872" s="7" t="s">
        <v>3389</v>
      </c>
      <c r="E4872" s="7" t="str">
        <f>IF(OR(D4872="", D4872="___"),"", LEFT(D4872,FIND(" &gt;",D4872)-1))</f>
        <v>Success</v>
      </c>
      <c r="F4872" s="7" t="str">
        <f>IF(OR(E4872="Success",E4872="Qualified Success"),"Current",IF(E4872="Failure",IF(RIGHT(D4872,6)="Future","Future",IF(RIGHT(D4872,10)="Irrelevant","Irrelevant","Current")),""))</f>
        <v>Current</v>
      </c>
      <c r="G4872" s="7" t="str">
        <f>IF(OR(ISBLANK(D4872),D4872="Unclassifiable &gt;"),"",IF(ISNUMBER(SEARCH("Utterance",D4872)),"Utterance",IF(ISNUMBER(SEARCH("Response",D4872)),"Response",IF(ISNUMBER(SEARCH("Interaction",D4872)),"Interaction",IF(ISNUMBER(SEARCH("System",D4872)),"System","")))))</f>
        <v/>
      </c>
      <c r="H4872" s="7" t="str">
        <f>IF(G4872="Utterance", IF(ISNUMBER(SEARCH("Unrecognized",D4872)), "Unrecognized", IF(ISNUMBER(SEARCH("Mismatched",D4872)), "Mismatched", IF(ISNUMBER(SEARCH("False Positive",D4872)), "False Positive", "Irrelevant"))), "")</f>
        <v/>
      </c>
      <c r="J4872" s="7" t="s">
        <v>3748</v>
      </c>
      <c r="K4872" s="7" t="s">
        <v>3354</v>
      </c>
      <c r="L4872" s="9">
        <v>45000</v>
      </c>
      <c r="M4872" s="13">
        <v>0.48969907407407409</v>
      </c>
      <c r="N4872" s="14">
        <v>513002226729768</v>
      </c>
      <c r="O4872" s="7">
        <f>IF(LEN(TRIM($A4872))=0,0,LEN($A4872)-LEN(SUBSTITUTE($A4872," ",""))+1)</f>
        <v>10</v>
      </c>
      <c r="P4872">
        <f t="shared" si="105"/>
        <v>3411</v>
      </c>
    </row>
    <row r="4873" spans="1:16" ht="112" x14ac:dyDescent="0.2">
      <c r="A4873" s="8" t="s">
        <v>321</v>
      </c>
      <c r="C4873" s="7" t="s">
        <v>4</v>
      </c>
      <c r="K4873" s="7" t="s">
        <v>3354</v>
      </c>
      <c r="L4873" s="9">
        <v>45000</v>
      </c>
      <c r="M4873" s="13">
        <v>0.48969907407407409</v>
      </c>
      <c r="N4873" s="14">
        <v>513002226729768</v>
      </c>
      <c r="P4873" t="str">
        <f t="shared" si="105"/>
        <v/>
      </c>
    </row>
    <row r="4874" spans="1:16" ht="16" x14ac:dyDescent="0.2">
      <c r="A4874" s="8" t="s">
        <v>1994</v>
      </c>
      <c r="C4874" s="7" t="s">
        <v>2</v>
      </c>
      <c r="D4874" s="7" t="s">
        <v>3389</v>
      </c>
      <c r="E4874" s="7" t="str">
        <f>IF(OR(D4874="", D4874="___"),"", LEFT(D4874,FIND(" &gt;",D4874)-1))</f>
        <v>Success</v>
      </c>
      <c r="F4874" s="7" t="str">
        <f>IF(OR(E4874="Success",E4874="Qualified Success"),"Current",IF(E4874="Failure",IF(RIGHT(D4874,6)="Future","Future",IF(RIGHT(D4874,10)="Irrelevant","Irrelevant","Current")),""))</f>
        <v>Current</v>
      </c>
      <c r="G4874" s="7" t="str">
        <f>IF(OR(ISBLANK(D4874),D4874="Unclassifiable &gt;"),"",IF(ISNUMBER(SEARCH("Utterance",D4874)),"Utterance",IF(ISNUMBER(SEARCH("Response",D4874)),"Response",IF(ISNUMBER(SEARCH("Interaction",D4874)),"Interaction",IF(ISNUMBER(SEARCH("System",D4874)),"System","")))))</f>
        <v/>
      </c>
      <c r="H4874" s="7" t="str">
        <f>IF(G4874="Utterance", IF(ISNUMBER(SEARCH("Unrecognized",D4874)), "Unrecognized", IF(ISNUMBER(SEARCH("Mismatched",D4874)), "Mismatched", IF(ISNUMBER(SEARCH("False Positive",D4874)), "False Positive", "Irrelevant"))), "")</f>
        <v/>
      </c>
      <c r="J4874" s="7" t="s">
        <v>3743</v>
      </c>
      <c r="K4874" s="7" t="s">
        <v>3354</v>
      </c>
      <c r="L4874" s="9">
        <v>45000</v>
      </c>
      <c r="M4874" s="13">
        <v>0.49464120370370374</v>
      </c>
      <c r="N4874" s="14">
        <v>204440003491325</v>
      </c>
      <c r="O4874" s="7">
        <f>IF(LEN(TRIM($A4874))=0,0,LEN($A4874)-LEN(SUBSTITUTE($A4874," ",""))+1)</f>
        <v>3</v>
      </c>
      <c r="P4874">
        <f t="shared" si="105"/>
        <v>3411</v>
      </c>
    </row>
    <row r="4875" spans="1:16" ht="240" x14ac:dyDescent="0.2">
      <c r="A4875" s="8" t="s">
        <v>1995</v>
      </c>
      <c r="C4875" s="7" t="s">
        <v>4</v>
      </c>
      <c r="K4875" s="7" t="s">
        <v>3354</v>
      </c>
      <c r="L4875" s="9">
        <v>45000</v>
      </c>
      <c r="M4875" s="13">
        <v>0.49491898148148145</v>
      </c>
      <c r="N4875" s="14">
        <v>204440003491325</v>
      </c>
      <c r="P4875" t="str">
        <f t="shared" si="105"/>
        <v/>
      </c>
    </row>
    <row r="4876" spans="1:16" ht="16" x14ac:dyDescent="0.2">
      <c r="A4876" s="8" t="s">
        <v>302</v>
      </c>
      <c r="B4876" s="7" t="s">
        <v>3487</v>
      </c>
      <c r="C4876" s="7" t="s">
        <v>2</v>
      </c>
      <c r="D4876" s="7" t="s">
        <v>3389</v>
      </c>
      <c r="E4876" s="7" t="str">
        <f>IF(OR(D4876="", D4876="___"),"", LEFT(D4876,FIND(" &gt;",D4876)-1))</f>
        <v>Success</v>
      </c>
      <c r="F4876" s="7" t="str">
        <f>IF(OR(E4876="Success",E4876="Qualified Success"),"Current",IF(E4876="Failure",IF(RIGHT(D4876,6)="Future","Future",IF(RIGHT(D4876,10)="Irrelevant","Irrelevant","Current")),""))</f>
        <v>Current</v>
      </c>
      <c r="G4876" s="7" t="str">
        <f>IF(OR(ISBLANK(D4876),D4876="Unclassifiable &gt;"),"",IF(ISNUMBER(SEARCH("Utterance",D4876)),"Utterance",IF(ISNUMBER(SEARCH("Response",D4876)),"Response",IF(ISNUMBER(SEARCH("Interaction",D4876)),"Interaction",IF(ISNUMBER(SEARCH("System",D4876)),"System","")))))</f>
        <v/>
      </c>
      <c r="H4876" s="7" t="str">
        <f>IF(G4876="Utterance", IF(ISNUMBER(SEARCH("Unrecognized",D4876)), "Unrecognized", IF(ISNUMBER(SEARCH("Mismatched",D4876)), "Mismatched", IF(ISNUMBER(SEARCH("False Positive",D4876)), "False Positive", "Irrelevant"))), "")</f>
        <v/>
      </c>
      <c r="J4876" s="7" t="s">
        <v>3428</v>
      </c>
      <c r="K4876" s="7" t="s">
        <v>3354</v>
      </c>
      <c r="L4876" s="9">
        <v>45000</v>
      </c>
      <c r="M4876" s="13">
        <v>0.49533564814814812</v>
      </c>
      <c r="N4876" s="14">
        <v>204440003491325</v>
      </c>
      <c r="O4876" s="7">
        <f>IF(LEN(TRIM($A4876))=0,0,LEN($A4876)-LEN(SUBSTITUTE($A4876," ",""))+1)</f>
        <v>3</v>
      </c>
      <c r="P4876">
        <f t="shared" si="105"/>
        <v>3411</v>
      </c>
    </row>
    <row r="4877" spans="1:16" ht="64" x14ac:dyDescent="0.2">
      <c r="A4877" s="8" t="s">
        <v>220</v>
      </c>
      <c r="C4877" s="7" t="s">
        <v>4</v>
      </c>
      <c r="K4877" s="7" t="s">
        <v>3354</v>
      </c>
      <c r="L4877" s="9">
        <v>45000</v>
      </c>
      <c r="M4877" s="13">
        <v>0.49533564814814812</v>
      </c>
      <c r="N4877" s="14">
        <v>204440003491325</v>
      </c>
      <c r="P4877" t="str">
        <f t="shared" si="105"/>
        <v/>
      </c>
    </row>
    <row r="4878" spans="1:16" ht="16" x14ac:dyDescent="0.2">
      <c r="A4878" s="8" t="s">
        <v>158</v>
      </c>
      <c r="C4878" s="7" t="s">
        <v>2</v>
      </c>
      <c r="D4878" s="7" t="s">
        <v>3389</v>
      </c>
      <c r="E4878" s="7" t="str">
        <f>IF(OR(D4878="", D4878="___"),"", LEFT(D4878,FIND(" &gt;",D4878)-1))</f>
        <v>Success</v>
      </c>
      <c r="F4878" s="7" t="str">
        <f>IF(OR(E4878="Success",E4878="Qualified Success"),"Current",IF(E4878="Failure",IF(RIGHT(D4878,6)="Future","Future",IF(RIGHT(D4878,10)="Irrelevant","Irrelevant","Current")),""))</f>
        <v>Current</v>
      </c>
      <c r="G4878" s="7" t="str">
        <f>IF(OR(ISBLANK(D4878),D4878="Unclassifiable &gt;"),"",IF(ISNUMBER(SEARCH("Utterance",D4878)),"Utterance",IF(ISNUMBER(SEARCH("Response",D4878)),"Response",IF(ISNUMBER(SEARCH("Interaction",D4878)),"Interaction",IF(ISNUMBER(SEARCH("System",D4878)),"System","")))))</f>
        <v/>
      </c>
      <c r="H4878" s="7" t="str">
        <f>IF(G4878="Utterance", IF(ISNUMBER(SEARCH("Unrecognized",D4878)), "Unrecognized", IF(ISNUMBER(SEARCH("Mismatched",D4878)), "Mismatched", IF(ISNUMBER(SEARCH("False Positive",D4878)), "False Positive", "Irrelevant"))), "")</f>
        <v/>
      </c>
      <c r="J4878" s="7" t="s">
        <v>3744</v>
      </c>
      <c r="K4878" s="7" t="s">
        <v>3354</v>
      </c>
      <c r="L4878" s="9">
        <v>45000</v>
      </c>
      <c r="M4878" s="13">
        <v>0.49938657407407411</v>
      </c>
      <c r="N4878" s="14">
        <v>204440003490761</v>
      </c>
      <c r="O4878" s="7">
        <f>IF(LEN(TRIM($A4878))=0,0,LEN($A4878)-LEN(SUBSTITUTE($A4878," ",""))+1)</f>
        <v>4</v>
      </c>
      <c r="P4878">
        <f t="shared" si="105"/>
        <v>3411</v>
      </c>
    </row>
    <row r="4879" spans="1:16" ht="128" x14ac:dyDescent="0.2">
      <c r="A4879" s="8" t="s">
        <v>1839</v>
      </c>
      <c r="C4879" s="7" t="s">
        <v>4</v>
      </c>
      <c r="K4879" s="7" t="s">
        <v>3354</v>
      </c>
      <c r="L4879" s="9">
        <v>45000</v>
      </c>
      <c r="M4879" s="13">
        <v>0.49938657407407411</v>
      </c>
      <c r="N4879" s="14">
        <v>204440003490761</v>
      </c>
      <c r="P4879" t="str">
        <f t="shared" si="105"/>
        <v/>
      </c>
    </row>
    <row r="4880" spans="1:16" ht="80" x14ac:dyDescent="0.2">
      <c r="A4880" s="8" t="s">
        <v>1981</v>
      </c>
      <c r="C4880" s="7" t="s">
        <v>2</v>
      </c>
      <c r="D4880" s="7" t="s">
        <v>3389</v>
      </c>
      <c r="E4880" s="7" t="str">
        <f>IF(OR(D4880="", D4880="___"),"", LEFT(D4880,FIND(" &gt;",D4880)-1))</f>
        <v>Success</v>
      </c>
      <c r="F4880" s="7" t="str">
        <f>IF(OR(E4880="Success",E4880="Qualified Success"),"Current",IF(E4880="Failure",IF(RIGHT(D4880,6)="Future","Future",IF(RIGHT(D4880,10)="Irrelevant","Irrelevant","Current")),""))</f>
        <v>Current</v>
      </c>
      <c r="G4880" s="7" t="str">
        <f>IF(OR(ISBLANK(D4880),D4880="Unclassifiable &gt;"),"",IF(ISNUMBER(SEARCH("Utterance",D4880)),"Utterance",IF(ISNUMBER(SEARCH("Response",D4880)),"Response",IF(ISNUMBER(SEARCH("Interaction",D4880)),"Interaction",IF(ISNUMBER(SEARCH("System",D4880)),"System","")))))</f>
        <v/>
      </c>
      <c r="H4880" s="7" t="str">
        <f>IF(G4880="Utterance", IF(ISNUMBER(SEARCH("Unrecognized",D4880)), "Unrecognized", IF(ISNUMBER(SEARCH("Mismatched",D4880)), "Mismatched", IF(ISNUMBER(SEARCH("False Positive",D4880)), "False Positive", "Irrelevant"))), "")</f>
        <v/>
      </c>
      <c r="J4880" s="7" t="s">
        <v>3744</v>
      </c>
      <c r="K4880" s="7" t="s">
        <v>3354</v>
      </c>
      <c r="L4880" s="9">
        <v>45000</v>
      </c>
      <c r="M4880" s="13">
        <v>0.50415509259259261</v>
      </c>
      <c r="N4880" s="14">
        <v>204440003490761</v>
      </c>
      <c r="O4880" s="7">
        <f>IF(LEN(TRIM($A4880))=0,0,LEN($A4880)-LEN(SUBSTITUTE($A4880," ",""))+1)</f>
        <v>101</v>
      </c>
      <c r="P4880">
        <f t="shared" si="105"/>
        <v>3411</v>
      </c>
    </row>
    <row r="4881" spans="1:16" ht="128" x14ac:dyDescent="0.2">
      <c r="A4881" s="8" t="s">
        <v>1839</v>
      </c>
      <c r="C4881" s="7" t="s">
        <v>4</v>
      </c>
      <c r="K4881" s="7" t="s">
        <v>3354</v>
      </c>
      <c r="L4881" s="9">
        <v>45000</v>
      </c>
      <c r="M4881" s="13">
        <v>0.50415509259259261</v>
      </c>
      <c r="N4881" s="14">
        <v>204440003490761</v>
      </c>
      <c r="P4881" t="str">
        <f t="shared" si="105"/>
        <v/>
      </c>
    </row>
    <row r="4882" spans="1:16" ht="16" x14ac:dyDescent="0.2">
      <c r="A4882" s="8" t="s">
        <v>3223</v>
      </c>
      <c r="C4882" s="7" t="s">
        <v>2</v>
      </c>
      <c r="D4882" s="7" t="s">
        <v>3411</v>
      </c>
      <c r="E4882" s="7" t="str">
        <f>IF(OR(D4882="", D4882="___"),"", LEFT(D4882,FIND(" &gt;",D4882)-1))</f>
        <v>Qualified Success</v>
      </c>
      <c r="F4882" s="7" t="str">
        <f>IF(OR(E4882="Success",E4882="Qualified Success"),"Current",IF(E4882="Failure",IF(RIGHT(D4882,6)="Future","Future",IF(RIGHT(D4882,10)="Irrelevant","Irrelevant","Current")),""))</f>
        <v>Current</v>
      </c>
      <c r="G4882" s="7" t="str">
        <f>IF(OR(ISBLANK(D4882),D4882="Unclassifiable &gt;"),"",IF(ISNUMBER(SEARCH("Utterance",D4882)),"Utterance",IF(ISNUMBER(SEARCH("Response",D4882)),"Response",IF(ISNUMBER(SEARCH("Interaction",D4882)),"Interaction",IF(ISNUMBER(SEARCH("System",D4882)),"System","")))))</f>
        <v>Response</v>
      </c>
      <c r="H4882" s="7" t="str">
        <f>IF(G4882="Utterance", IF(ISNUMBER(SEARCH("Unrecognized",D4882)), "Unrecognized", IF(ISNUMBER(SEARCH("Mismatched",D4882)), "Mismatched", IF(ISNUMBER(SEARCH("False Positive",D4882)), "False Positive", "Irrelevant"))), "")</f>
        <v/>
      </c>
      <c r="J4882" s="7" t="s">
        <v>3434</v>
      </c>
      <c r="K4882" s="7" t="s">
        <v>3354</v>
      </c>
      <c r="L4882" s="9">
        <v>45000</v>
      </c>
      <c r="M4882" s="13">
        <v>0.50464120370370369</v>
      </c>
      <c r="N4882" s="14">
        <v>513003071355236</v>
      </c>
      <c r="O4882" s="7">
        <f>IF(LEN(TRIM($A4882))=0,0,LEN($A4882)-LEN(SUBSTITUTE($A4882," ",""))+1)</f>
        <v>6</v>
      </c>
      <c r="P4882">
        <f t="shared" si="105"/>
        <v>201</v>
      </c>
    </row>
    <row r="4883" spans="1:16" ht="112" x14ac:dyDescent="0.2">
      <c r="A4883" s="8" t="s">
        <v>1893</v>
      </c>
      <c r="C4883" s="7" t="s">
        <v>4</v>
      </c>
      <c r="K4883" s="7" t="s">
        <v>3354</v>
      </c>
      <c r="L4883" s="9">
        <v>45000</v>
      </c>
      <c r="M4883" s="13">
        <v>0.50464120370370369</v>
      </c>
      <c r="N4883" s="14">
        <v>513003071355236</v>
      </c>
      <c r="P4883" t="str">
        <f t="shared" si="105"/>
        <v/>
      </c>
    </row>
    <row r="4884" spans="1:16" ht="16" x14ac:dyDescent="0.2">
      <c r="A4884" s="8" t="s">
        <v>3222</v>
      </c>
      <c r="C4884" s="7" t="s">
        <v>2</v>
      </c>
      <c r="D4884" s="7" t="s">
        <v>3389</v>
      </c>
      <c r="E4884" s="7" t="str">
        <f>IF(OR(D4884="", D4884="___"),"", LEFT(D4884,FIND(" &gt;",D4884)-1))</f>
        <v>Success</v>
      </c>
      <c r="F4884" s="7" t="str">
        <f>IF(OR(E4884="Success",E4884="Qualified Success"),"Current",IF(E4884="Failure",IF(RIGHT(D4884,6)="Future","Future",IF(RIGHT(D4884,10)="Irrelevant","Irrelevant","Current")),""))</f>
        <v>Current</v>
      </c>
      <c r="G4884" s="7" t="str">
        <f>IF(OR(ISBLANK(D4884),D4884="Unclassifiable &gt;"),"",IF(ISNUMBER(SEARCH("Utterance",D4884)),"Utterance",IF(ISNUMBER(SEARCH("Response",D4884)),"Response",IF(ISNUMBER(SEARCH("Interaction",D4884)),"Interaction",IF(ISNUMBER(SEARCH("System",D4884)),"System","")))))</f>
        <v/>
      </c>
      <c r="H4884" s="7" t="str">
        <f>IF(G4884="Utterance", IF(ISNUMBER(SEARCH("Unrecognized",D4884)), "Unrecognized", IF(ISNUMBER(SEARCH("Mismatched",D4884)), "Mismatched", IF(ISNUMBER(SEARCH("False Positive",D4884)), "False Positive", "Irrelevant"))), "")</f>
        <v/>
      </c>
      <c r="J4884" s="7" t="s">
        <v>3434</v>
      </c>
      <c r="K4884" s="7" t="s">
        <v>3354</v>
      </c>
      <c r="L4884" s="9">
        <v>45000</v>
      </c>
      <c r="M4884" s="13">
        <v>0.50535879629629632</v>
      </c>
      <c r="N4884" s="14">
        <v>513003071355236</v>
      </c>
      <c r="O4884" s="7">
        <f>IF(LEN(TRIM($A4884))=0,0,LEN($A4884)-LEN(SUBSTITUTE($A4884," ",""))+1)</f>
        <v>13</v>
      </c>
      <c r="P4884">
        <f t="shared" si="105"/>
        <v>3411</v>
      </c>
    </row>
    <row r="4885" spans="1:16" ht="64" x14ac:dyDescent="0.2">
      <c r="A4885" s="8" t="s">
        <v>1855</v>
      </c>
      <c r="C4885" s="7" t="s">
        <v>4</v>
      </c>
      <c r="K4885" s="7" t="s">
        <v>3354</v>
      </c>
      <c r="L4885" s="9">
        <v>45000</v>
      </c>
      <c r="M4885" s="13">
        <v>0.50535879629629632</v>
      </c>
      <c r="N4885" s="14">
        <v>513003071355236</v>
      </c>
      <c r="P4885" t="str">
        <f t="shared" si="105"/>
        <v/>
      </c>
    </row>
    <row r="4886" spans="1:16" ht="16" x14ac:dyDescent="0.2">
      <c r="A4886" s="8" t="s">
        <v>3224</v>
      </c>
      <c r="C4886" s="7" t="s">
        <v>2</v>
      </c>
      <c r="D4886" s="7" t="s">
        <v>3389</v>
      </c>
      <c r="E4886" s="7" t="str">
        <f>IF(OR(D4886="", D4886="___"),"", LEFT(D4886,FIND(" &gt;",D4886)-1))</f>
        <v>Success</v>
      </c>
      <c r="F4886" s="7" t="str">
        <f>IF(OR(E4886="Success",E4886="Qualified Success"),"Current",IF(E4886="Failure",IF(RIGHT(D4886,6)="Future","Future",IF(RIGHT(D4886,10)="Irrelevant","Irrelevant","Current")),""))</f>
        <v>Current</v>
      </c>
      <c r="G4886" s="7" t="str">
        <f>IF(OR(ISBLANK(D4886),D4886="Unclassifiable &gt;"),"",IF(ISNUMBER(SEARCH("Utterance",D4886)),"Utterance",IF(ISNUMBER(SEARCH("Response",D4886)),"Response",IF(ISNUMBER(SEARCH("Interaction",D4886)),"Interaction",IF(ISNUMBER(SEARCH("System",D4886)),"System","")))))</f>
        <v/>
      </c>
      <c r="H4886" s="7" t="str">
        <f>IF(G4886="Utterance", IF(ISNUMBER(SEARCH("Unrecognized",D4886)), "Unrecognized", IF(ISNUMBER(SEARCH("Mismatched",D4886)), "Mismatched", IF(ISNUMBER(SEARCH("False Positive",D4886)), "False Positive", "Irrelevant"))), "")</f>
        <v/>
      </c>
      <c r="J4886" s="7" t="s">
        <v>3434</v>
      </c>
      <c r="K4886" s="7" t="s">
        <v>3354</v>
      </c>
      <c r="L4886" s="9">
        <v>45000</v>
      </c>
      <c r="M4886" s="13">
        <v>0.50562499999999999</v>
      </c>
      <c r="N4886" s="14">
        <v>513003071355236</v>
      </c>
      <c r="O4886" s="7">
        <f>IF(LEN(TRIM($A4886))=0,0,LEN($A4886)-LEN(SUBSTITUTE($A4886," ",""))+1)</f>
        <v>13</v>
      </c>
      <c r="P4886">
        <f t="shared" si="105"/>
        <v>3411</v>
      </c>
    </row>
    <row r="4887" spans="1:16" ht="64" x14ac:dyDescent="0.2">
      <c r="A4887" s="8" t="s">
        <v>1855</v>
      </c>
      <c r="C4887" s="7" t="s">
        <v>4</v>
      </c>
      <c r="K4887" s="7" t="s">
        <v>3354</v>
      </c>
      <c r="L4887" s="9">
        <v>45000</v>
      </c>
      <c r="M4887" s="13">
        <v>0.50562499999999999</v>
      </c>
      <c r="N4887" s="14">
        <v>513003071355236</v>
      </c>
      <c r="P4887" t="str">
        <f t="shared" si="105"/>
        <v/>
      </c>
    </row>
    <row r="4888" spans="1:16" ht="16" x14ac:dyDescent="0.2">
      <c r="A4888" s="8" t="s">
        <v>259</v>
      </c>
      <c r="B4888" s="7" t="s">
        <v>3487</v>
      </c>
      <c r="C4888" s="7" t="s">
        <v>2</v>
      </c>
      <c r="D4888" s="7" t="s">
        <v>3389</v>
      </c>
      <c r="E4888" s="7" t="str">
        <f>IF(OR(D4888="", D4888="___"),"", LEFT(D4888,FIND(" &gt;",D4888)-1))</f>
        <v>Success</v>
      </c>
      <c r="F4888" s="7" t="str">
        <f>IF(OR(E4888="Success",E4888="Qualified Success"),"Current",IF(E4888="Failure",IF(RIGHT(D4888,6)="Future","Future",IF(RIGHT(D4888,10)="Irrelevant","Irrelevant","Current")),""))</f>
        <v>Current</v>
      </c>
      <c r="G4888" s="7" t="str">
        <f>IF(OR(ISBLANK(D4888),D4888="Unclassifiable &gt;"),"",IF(ISNUMBER(SEARCH("Utterance",D4888)),"Utterance",IF(ISNUMBER(SEARCH("Response",D4888)),"Response",IF(ISNUMBER(SEARCH("Interaction",D4888)),"Interaction",IF(ISNUMBER(SEARCH("System",D4888)),"System","")))))</f>
        <v/>
      </c>
      <c r="H4888" s="7" t="str">
        <f>IF(G4888="Utterance", IF(ISNUMBER(SEARCH("Unrecognized",D4888)), "Unrecognized", IF(ISNUMBER(SEARCH("Mismatched",D4888)), "Mismatched", IF(ISNUMBER(SEARCH("False Positive",D4888)), "False Positive", "Irrelevant"))), "")</f>
        <v/>
      </c>
      <c r="J4888" s="7" t="s">
        <v>3743</v>
      </c>
      <c r="K4888" s="7" t="s">
        <v>3354</v>
      </c>
      <c r="L4888" s="9">
        <v>45000</v>
      </c>
      <c r="M4888" s="13">
        <v>0.50598379629629631</v>
      </c>
      <c r="N4888" s="14">
        <v>204440003508903</v>
      </c>
      <c r="O4888" s="7">
        <f>IF(LEN(TRIM($A4888))=0,0,LEN($A4888)-LEN(SUBSTITUTE($A4888," ",""))+1)</f>
        <v>4</v>
      </c>
      <c r="P4888">
        <f t="shared" si="105"/>
        <v>3411</v>
      </c>
    </row>
    <row r="4889" spans="1:16" ht="224" x14ac:dyDescent="0.2">
      <c r="A4889" s="8" t="s">
        <v>3617</v>
      </c>
      <c r="C4889" s="7" t="s">
        <v>4</v>
      </c>
      <c r="K4889" s="7" t="s">
        <v>3354</v>
      </c>
      <c r="L4889" s="9">
        <v>45000</v>
      </c>
      <c r="M4889" s="13">
        <v>0.50601851851851853</v>
      </c>
      <c r="N4889" s="14">
        <v>204440003508903</v>
      </c>
      <c r="P4889" t="str">
        <f t="shared" si="105"/>
        <v/>
      </c>
    </row>
    <row r="4890" spans="1:16" ht="16" x14ac:dyDescent="0.2">
      <c r="A4890" s="8" t="s">
        <v>223</v>
      </c>
      <c r="B4890" s="7" t="s">
        <v>3487</v>
      </c>
      <c r="C4890" s="7" t="s">
        <v>2</v>
      </c>
      <c r="D4890" s="7" t="s">
        <v>3389</v>
      </c>
      <c r="E4890" s="7" t="str">
        <f>IF(OR(D4890="", D4890="___"),"", LEFT(D4890,FIND(" &gt;",D4890)-1))</f>
        <v>Success</v>
      </c>
      <c r="F4890" s="7" t="str">
        <f>IF(OR(E4890="Success",E4890="Qualified Success"),"Current",IF(E4890="Failure",IF(RIGHT(D4890,6)="Future","Future",IF(RIGHT(D4890,10)="Irrelevant","Irrelevant","Current")),""))</f>
        <v>Current</v>
      </c>
      <c r="G4890" s="7" t="str">
        <f>IF(OR(ISBLANK(D4890),D4890="Unclassifiable &gt;"),"",IF(ISNUMBER(SEARCH("Utterance",D4890)),"Utterance",IF(ISNUMBER(SEARCH("Response",D4890)),"Response",IF(ISNUMBER(SEARCH("Interaction",D4890)),"Interaction",IF(ISNUMBER(SEARCH("System",D4890)),"System","")))))</f>
        <v/>
      </c>
      <c r="H4890" s="7" t="str">
        <f>IF(G4890="Utterance", IF(ISNUMBER(SEARCH("Unrecognized",D4890)), "Unrecognized", IF(ISNUMBER(SEARCH("Mismatched",D4890)), "Mismatched", IF(ISNUMBER(SEARCH("False Positive",D4890)), "False Positive", "Irrelevant"))), "")</f>
        <v/>
      </c>
      <c r="J4890" s="7" t="s">
        <v>3744</v>
      </c>
      <c r="K4890" s="7" t="s">
        <v>3354</v>
      </c>
      <c r="L4890" s="9">
        <v>45000</v>
      </c>
      <c r="M4890" s="13">
        <v>0.50604166666666661</v>
      </c>
      <c r="N4890" s="14">
        <v>202000521627521</v>
      </c>
      <c r="O4890" s="7">
        <f>IF(LEN(TRIM($A4890))=0,0,LEN($A4890)-LEN(SUBSTITUTE($A4890," ",""))+1)</f>
        <v>3</v>
      </c>
      <c r="P4890">
        <f t="shared" si="105"/>
        <v>3411</v>
      </c>
    </row>
    <row r="4891" spans="1:16" ht="128" x14ac:dyDescent="0.2">
      <c r="A4891" s="8" t="s">
        <v>1839</v>
      </c>
      <c r="C4891" s="7" t="s">
        <v>4</v>
      </c>
      <c r="K4891" s="7" t="s">
        <v>3354</v>
      </c>
      <c r="L4891" s="9">
        <v>45000</v>
      </c>
      <c r="M4891" s="13">
        <v>0.50604166666666661</v>
      </c>
      <c r="N4891" s="14">
        <v>202000521627521</v>
      </c>
      <c r="P4891" t="str">
        <f t="shared" si="105"/>
        <v/>
      </c>
    </row>
    <row r="4892" spans="1:16" ht="16" x14ac:dyDescent="0.2">
      <c r="A4892" s="8" t="s">
        <v>2512</v>
      </c>
      <c r="C4892" s="7" t="s">
        <v>2</v>
      </c>
      <c r="D4892" s="7" t="s">
        <v>3405</v>
      </c>
      <c r="E4892" s="7" t="str">
        <f>IF(OR(D4892="", D4892="___"),"", LEFT(D4892,FIND(" &gt;",D4892)-1))</f>
        <v>Failure</v>
      </c>
      <c r="F4892" s="7" t="str">
        <f>IF(OR(E4892="Success",E4892="Qualified Success"),"Current",IF(E4892="Failure",IF(RIGHT(D4892,6)="Future","Future",IF(RIGHT(D4892,10)="Irrelevant","Irrelevant","Current")),""))</f>
        <v>Current</v>
      </c>
      <c r="G4892" s="7" t="str">
        <f>IF(OR(ISBLANK(D4892),D4892="Unclassifiable &gt;"),"",IF(ISNUMBER(SEARCH("Utterance",D4892)),"Utterance",IF(ISNUMBER(SEARCH("Response",D4892)),"Response",IF(ISNUMBER(SEARCH("Interaction",D4892)),"Interaction",IF(ISNUMBER(SEARCH("System",D4892)),"System","")))))</f>
        <v>System</v>
      </c>
      <c r="H4892" s="7" t="str">
        <f>IF(G4892="Utterance", IF(ISNUMBER(SEARCH("Unrecognized",D4892)), "Unrecognized", IF(ISNUMBER(SEARCH("Mismatched",D4892)), "Mismatched", IF(ISNUMBER(SEARCH("False Positive",D4892)), "False Positive", "Irrelevant"))), "")</f>
        <v/>
      </c>
      <c r="I4892" s="7" t="s">
        <v>152</v>
      </c>
      <c r="J4892" s="7" t="s">
        <v>3758</v>
      </c>
      <c r="K4892" s="7" t="s">
        <v>3354</v>
      </c>
      <c r="L4892" s="9">
        <v>45000</v>
      </c>
      <c r="M4892" s="13">
        <v>0.50641203703703697</v>
      </c>
      <c r="N4892" s="14">
        <v>204440003508903</v>
      </c>
      <c r="O4892" s="7">
        <f>IF(LEN(TRIM($A4892))=0,0,LEN($A4892)-LEN(SUBSTITUTE($A4892," ",""))+1)</f>
        <v>2</v>
      </c>
      <c r="P4892">
        <f t="shared" si="105"/>
        <v>168</v>
      </c>
    </row>
    <row r="4893" spans="1:16" ht="16" x14ac:dyDescent="0.2">
      <c r="A4893" s="8" t="s">
        <v>2512</v>
      </c>
      <c r="C4893" s="7" t="s">
        <v>2</v>
      </c>
      <c r="D4893" s="7" t="s">
        <v>3389</v>
      </c>
      <c r="E4893" s="7" t="str">
        <f>IF(OR(D4893="", D4893="___"),"", LEFT(D4893,FIND(" &gt;",D4893)-1))</f>
        <v>Success</v>
      </c>
      <c r="F4893" s="7" t="str">
        <f>IF(OR(E4893="Success",E4893="Qualified Success"),"Current",IF(E4893="Failure",IF(RIGHT(D4893,6)="Future","Future",IF(RIGHT(D4893,10)="Irrelevant","Irrelevant","Current")),""))</f>
        <v>Current</v>
      </c>
      <c r="G4893" s="7" t="str">
        <f>IF(OR(ISBLANK(D4893),D4893="Unclassifiable &gt;"),"",IF(ISNUMBER(SEARCH("Utterance",D4893)),"Utterance",IF(ISNUMBER(SEARCH("Response",D4893)),"Response",IF(ISNUMBER(SEARCH("Interaction",D4893)),"Interaction",IF(ISNUMBER(SEARCH("System",D4893)),"System","")))))</f>
        <v/>
      </c>
      <c r="H4893" s="7" t="str">
        <f>IF(G4893="Utterance", IF(ISNUMBER(SEARCH("Unrecognized",D4893)), "Unrecognized", IF(ISNUMBER(SEARCH("Mismatched",D4893)), "Mismatched", IF(ISNUMBER(SEARCH("False Positive",D4893)), "False Positive", "Irrelevant"))), "")</f>
        <v/>
      </c>
      <c r="J4893" s="7" t="s">
        <v>3758</v>
      </c>
      <c r="K4893" s="7" t="s">
        <v>3354</v>
      </c>
      <c r="L4893" s="9">
        <v>45000</v>
      </c>
      <c r="M4893" s="13">
        <v>0.50641203703703697</v>
      </c>
      <c r="N4893" s="14">
        <v>204440003508903</v>
      </c>
      <c r="O4893" s="7">
        <f>IF(LEN(TRIM($A4893))=0,0,LEN($A4893)-LEN(SUBSTITUTE($A4893," ",""))+1)</f>
        <v>2</v>
      </c>
      <c r="P4893">
        <f t="shared" si="105"/>
        <v>3411</v>
      </c>
    </row>
    <row r="4894" spans="1:16" ht="16" x14ac:dyDescent="0.2">
      <c r="A4894" s="8" t="s">
        <v>152</v>
      </c>
      <c r="C4894" s="7" t="s">
        <v>4</v>
      </c>
      <c r="K4894" s="7" t="s">
        <v>3354</v>
      </c>
      <c r="L4894" s="9">
        <v>45000</v>
      </c>
      <c r="M4894" s="13">
        <v>0.50641203703703697</v>
      </c>
      <c r="N4894" s="14">
        <v>204440003508903</v>
      </c>
      <c r="P4894" t="str">
        <f t="shared" si="105"/>
        <v/>
      </c>
    </row>
    <row r="4895" spans="1:16" ht="32" x14ac:dyDescent="0.2">
      <c r="A4895" s="8" t="s">
        <v>3373</v>
      </c>
      <c r="C4895" s="7" t="s">
        <v>4</v>
      </c>
      <c r="K4895" s="7" t="s">
        <v>3354</v>
      </c>
      <c r="L4895" s="9">
        <v>45000</v>
      </c>
      <c r="M4895" s="13">
        <v>0.50643518518518515</v>
      </c>
      <c r="N4895" s="14">
        <v>204440003508903</v>
      </c>
      <c r="P4895" t="str">
        <f t="shared" si="105"/>
        <v/>
      </c>
    </row>
    <row r="4896" spans="1:16" ht="32" x14ac:dyDescent="0.2">
      <c r="A4896" s="8" t="s">
        <v>268</v>
      </c>
      <c r="C4896" s="7" t="s">
        <v>4</v>
      </c>
      <c r="K4896" s="7" t="s">
        <v>3354</v>
      </c>
      <c r="L4896" s="9">
        <v>45000</v>
      </c>
      <c r="M4896" s="13">
        <v>0.50643518518518515</v>
      </c>
      <c r="N4896" s="14">
        <v>204440003508903</v>
      </c>
      <c r="P4896" t="str">
        <f t="shared" si="105"/>
        <v/>
      </c>
    </row>
    <row r="4897" spans="1:16" ht="16" x14ac:dyDescent="0.2">
      <c r="A4897" s="8" t="s">
        <v>2081</v>
      </c>
      <c r="C4897" s="7" t="s">
        <v>2</v>
      </c>
      <c r="D4897" s="7" t="s">
        <v>3400</v>
      </c>
      <c r="E4897" s="7" t="str">
        <f>IF(OR(D4897="", D4897="___"),"", LEFT(D4897,FIND(" &gt;",D4897)-1))</f>
        <v>Failure</v>
      </c>
      <c r="F4897" s="7" t="str">
        <f>IF(OR(E4897="Success",E4897="Qualified Success"),"Current",IF(E4897="Failure",IF(RIGHT(D4897,6)="Future","Future",IF(RIGHT(D4897,10)="Irrelevant","Irrelevant","Current")),""))</f>
        <v>Current</v>
      </c>
      <c r="G4897" s="7" t="str">
        <f>IF(OR(ISBLANK(D4897),D4897="Unclassifiable &gt;"),"",IF(ISNUMBER(SEARCH("Utterance",D4897)),"Utterance",IF(ISNUMBER(SEARCH("Response",D4897)),"Response",IF(ISNUMBER(SEARCH("Interaction",D4897)),"Interaction",IF(ISNUMBER(SEARCH("System",D4897)),"System","")))))</f>
        <v>Interaction</v>
      </c>
      <c r="H4897" s="7" t="str">
        <f>IF(G4897="Utterance", IF(ISNUMBER(SEARCH("Unrecognized",D4897)), "Unrecognized", IF(ISNUMBER(SEARCH("Mismatched",D4897)), "Mismatched", IF(ISNUMBER(SEARCH("False Positive",D4897)), "False Positive", "Irrelevant"))), "")</f>
        <v/>
      </c>
      <c r="J4897" s="7" t="s">
        <v>3758</v>
      </c>
      <c r="K4897" s="7" t="s">
        <v>3354</v>
      </c>
      <c r="L4897" s="9">
        <v>45000</v>
      </c>
      <c r="M4897" s="13">
        <v>0.50836805555555553</v>
      </c>
      <c r="N4897" s="14">
        <v>204440003493709</v>
      </c>
      <c r="O4897" s="7">
        <f>IF(LEN(TRIM($A4897))=0,0,LEN($A4897)-LEN(SUBSTITUTE($A4897," ",""))+1)</f>
        <v>3</v>
      </c>
      <c r="P4897">
        <f t="shared" si="105"/>
        <v>412</v>
      </c>
    </row>
    <row r="4898" spans="1:16" ht="32" x14ac:dyDescent="0.2">
      <c r="A4898" s="8" t="s">
        <v>3374</v>
      </c>
      <c r="C4898" s="7" t="s">
        <v>4</v>
      </c>
      <c r="K4898" s="7" t="s">
        <v>3354</v>
      </c>
      <c r="L4898" s="9">
        <v>45000</v>
      </c>
      <c r="M4898" s="13">
        <v>0.50840277777777776</v>
      </c>
      <c r="N4898" s="14">
        <v>204440003493709</v>
      </c>
      <c r="P4898" t="str">
        <f t="shared" si="105"/>
        <v/>
      </c>
    </row>
    <row r="4899" spans="1:16" ht="32" x14ac:dyDescent="0.2">
      <c r="A4899" s="8" t="s">
        <v>268</v>
      </c>
      <c r="C4899" s="7" t="s">
        <v>4</v>
      </c>
      <c r="K4899" s="7" t="s">
        <v>3354</v>
      </c>
      <c r="L4899" s="9">
        <v>45000</v>
      </c>
      <c r="M4899" s="13">
        <v>0.50840277777777776</v>
      </c>
      <c r="N4899" s="14">
        <v>204440003493709</v>
      </c>
      <c r="P4899" t="str">
        <f t="shared" si="105"/>
        <v/>
      </c>
    </row>
    <row r="4900" spans="1:16" ht="16" x14ac:dyDescent="0.2">
      <c r="A4900" s="8" t="s">
        <v>2083</v>
      </c>
      <c r="C4900" s="7" t="s">
        <v>2</v>
      </c>
      <c r="D4900" s="7" t="s">
        <v>3389</v>
      </c>
      <c r="E4900" s="7" t="str">
        <f>IF(OR(D4900="", D4900="___"),"", LEFT(D4900,FIND(" &gt;",D4900)-1))</f>
        <v>Success</v>
      </c>
      <c r="F4900" s="7" t="str">
        <f>IF(OR(E4900="Success",E4900="Qualified Success"),"Current",IF(E4900="Failure",IF(RIGHT(D4900,6)="Future","Future",IF(RIGHT(D4900,10)="Irrelevant","Irrelevant","Current")),""))</f>
        <v>Current</v>
      </c>
      <c r="G4900" s="7" t="str">
        <f>IF(OR(ISBLANK(D4900),D4900="Unclassifiable &gt;"),"",IF(ISNUMBER(SEARCH("Utterance",D4900)),"Utterance",IF(ISNUMBER(SEARCH("Response",D4900)),"Response",IF(ISNUMBER(SEARCH("Interaction",D4900)),"Interaction",IF(ISNUMBER(SEARCH("System",D4900)),"System","")))))</f>
        <v/>
      </c>
      <c r="H4900" s="7" t="str">
        <f>IF(G4900="Utterance", IF(ISNUMBER(SEARCH("Unrecognized",D4900)), "Unrecognized", IF(ISNUMBER(SEARCH("Mismatched",D4900)), "Mismatched", IF(ISNUMBER(SEARCH("False Positive",D4900)), "False Positive", "Irrelevant"))), "")</f>
        <v/>
      </c>
      <c r="J4900" s="7" t="s">
        <v>3758</v>
      </c>
      <c r="K4900" s="7" t="s">
        <v>3354</v>
      </c>
      <c r="L4900" s="9">
        <v>45000</v>
      </c>
      <c r="M4900" s="13">
        <v>0.50861111111111112</v>
      </c>
      <c r="N4900" s="14">
        <v>204440003493709</v>
      </c>
      <c r="O4900" s="7">
        <f>IF(LEN(TRIM($A4900))=0,0,LEN($A4900)-LEN(SUBSTITUTE($A4900," ",""))+1)</f>
        <v>3</v>
      </c>
      <c r="P4900">
        <f t="shared" si="105"/>
        <v>3411</v>
      </c>
    </row>
    <row r="4901" spans="1:16" ht="32" x14ac:dyDescent="0.2">
      <c r="A4901" s="8" t="s">
        <v>3374</v>
      </c>
      <c r="C4901" s="7" t="s">
        <v>4</v>
      </c>
      <c r="K4901" s="7" t="s">
        <v>3354</v>
      </c>
      <c r="L4901" s="9">
        <v>45000</v>
      </c>
      <c r="M4901" s="13">
        <v>0.50862268518518516</v>
      </c>
      <c r="N4901" s="14">
        <v>204440003493709</v>
      </c>
      <c r="P4901" t="str">
        <f t="shared" si="105"/>
        <v/>
      </c>
    </row>
    <row r="4902" spans="1:16" ht="32" x14ac:dyDescent="0.2">
      <c r="A4902" s="8" t="s">
        <v>268</v>
      </c>
      <c r="C4902" s="7" t="s">
        <v>4</v>
      </c>
      <c r="K4902" s="7" t="s">
        <v>3354</v>
      </c>
      <c r="L4902" s="9">
        <v>45000</v>
      </c>
      <c r="M4902" s="13">
        <v>0.50862268518518516</v>
      </c>
      <c r="N4902" s="14">
        <v>204440003493709</v>
      </c>
      <c r="P4902" t="str">
        <f t="shared" si="105"/>
        <v/>
      </c>
    </row>
    <row r="4903" spans="1:16" ht="16" x14ac:dyDescent="0.2">
      <c r="A4903" s="8" t="s">
        <v>2082</v>
      </c>
      <c r="C4903" s="7" t="s">
        <v>2</v>
      </c>
      <c r="D4903" s="7" t="s">
        <v>3389</v>
      </c>
      <c r="E4903" s="7" t="str">
        <f>IF(OR(D4903="", D4903="___"),"", LEFT(D4903,FIND(" &gt;",D4903)-1))</f>
        <v>Success</v>
      </c>
      <c r="F4903" s="7" t="str">
        <f>IF(OR(E4903="Success",E4903="Qualified Success"),"Current",IF(E4903="Failure",IF(RIGHT(D4903,6)="Future","Future",IF(RIGHT(D4903,10)="Irrelevant","Irrelevant","Current")),""))</f>
        <v>Current</v>
      </c>
      <c r="G4903" s="7" t="str">
        <f>IF(OR(ISBLANK(D4903),D4903="Unclassifiable &gt;"),"",IF(ISNUMBER(SEARCH("Utterance",D4903)),"Utterance",IF(ISNUMBER(SEARCH("Response",D4903)),"Response",IF(ISNUMBER(SEARCH("Interaction",D4903)),"Interaction",IF(ISNUMBER(SEARCH("System",D4903)),"System","")))))</f>
        <v/>
      </c>
      <c r="H4903" s="7" t="str">
        <f>IF(G4903="Utterance", IF(ISNUMBER(SEARCH("Unrecognized",D4903)), "Unrecognized", IF(ISNUMBER(SEARCH("Mismatched",D4903)), "Mismatched", IF(ISNUMBER(SEARCH("False Positive",D4903)), "False Positive", "Irrelevant"))), "")</f>
        <v/>
      </c>
      <c r="J4903" s="7" t="s">
        <v>3758</v>
      </c>
      <c r="K4903" s="7" t="s">
        <v>3354</v>
      </c>
      <c r="L4903" s="9">
        <v>45000</v>
      </c>
      <c r="M4903" s="13">
        <v>0.50893518518518521</v>
      </c>
      <c r="N4903" s="14">
        <v>204440003493709</v>
      </c>
      <c r="O4903" s="7">
        <f>IF(LEN(TRIM($A4903))=0,0,LEN($A4903)-LEN(SUBSTITUTE($A4903," ",""))+1)</f>
        <v>5</v>
      </c>
      <c r="P4903">
        <f t="shared" si="105"/>
        <v>3411</v>
      </c>
    </row>
    <row r="4904" spans="1:16" ht="32" x14ac:dyDescent="0.2">
      <c r="A4904" s="8" t="s">
        <v>3374</v>
      </c>
      <c r="C4904" s="7" t="s">
        <v>4</v>
      </c>
      <c r="K4904" s="7" t="s">
        <v>3354</v>
      </c>
      <c r="L4904" s="9">
        <v>45000</v>
      </c>
      <c r="M4904" s="13">
        <v>0.50894675925925925</v>
      </c>
      <c r="N4904" s="14">
        <v>204440003493709</v>
      </c>
      <c r="P4904" t="str">
        <f t="shared" si="105"/>
        <v/>
      </c>
    </row>
    <row r="4905" spans="1:16" ht="32" x14ac:dyDescent="0.2">
      <c r="A4905" s="8" t="s">
        <v>268</v>
      </c>
      <c r="C4905" s="7" t="s">
        <v>4</v>
      </c>
      <c r="K4905" s="7" t="s">
        <v>3354</v>
      </c>
      <c r="L4905" s="9">
        <v>45000</v>
      </c>
      <c r="M4905" s="13">
        <v>0.50894675925925925</v>
      </c>
      <c r="N4905" s="14">
        <v>204440003493709</v>
      </c>
      <c r="P4905" t="str">
        <f t="shared" si="105"/>
        <v/>
      </c>
    </row>
    <row r="4906" spans="1:16" ht="16" x14ac:dyDescent="0.2">
      <c r="A4906" s="8" t="s">
        <v>154</v>
      </c>
      <c r="C4906" s="7" t="s">
        <v>2</v>
      </c>
      <c r="D4906" s="7" t="s">
        <v>3389</v>
      </c>
      <c r="E4906" s="7" t="str">
        <f>IF(OR(D4906="", D4906="___"),"", LEFT(D4906,FIND(" &gt;",D4906)-1))</f>
        <v>Success</v>
      </c>
      <c r="F4906" s="7" t="str">
        <f>IF(OR(E4906="Success",E4906="Qualified Success"),"Current",IF(E4906="Failure",IF(RIGHT(D4906,6)="Future","Future",IF(RIGHT(D4906,10)="Irrelevant","Irrelevant","Current")),""))</f>
        <v>Current</v>
      </c>
      <c r="G4906" s="7" t="str">
        <f>IF(OR(ISBLANK(D4906),D4906="Unclassifiable &gt;"),"",IF(ISNUMBER(SEARCH("Utterance",D4906)),"Utterance",IF(ISNUMBER(SEARCH("Response",D4906)),"Response",IF(ISNUMBER(SEARCH("Interaction",D4906)),"Interaction",IF(ISNUMBER(SEARCH("System",D4906)),"System","")))))</f>
        <v/>
      </c>
      <c r="H4906" s="7" t="str">
        <f>IF(G4906="Utterance", IF(ISNUMBER(SEARCH("Unrecognized",D4906)), "Unrecognized", IF(ISNUMBER(SEARCH("Mismatched",D4906)), "Mismatched", IF(ISNUMBER(SEARCH("False Positive",D4906)), "False Positive", "Irrelevant"))), "")</f>
        <v/>
      </c>
      <c r="J4906" s="7" t="s">
        <v>3750</v>
      </c>
      <c r="K4906" s="7" t="s">
        <v>3354</v>
      </c>
      <c r="L4906" s="9">
        <v>45000</v>
      </c>
      <c r="M4906" s="13">
        <v>0.50915509259259262</v>
      </c>
      <c r="N4906" s="14">
        <v>204440003493709</v>
      </c>
      <c r="O4906" s="7">
        <f>IF(LEN(TRIM($A4906))=0,0,LEN($A4906)-LEN(SUBSTITUTE($A4906," ",""))+1)</f>
        <v>3</v>
      </c>
      <c r="P4906">
        <f t="shared" si="105"/>
        <v>3411</v>
      </c>
    </row>
    <row r="4907" spans="1:16" ht="240" x14ac:dyDescent="0.2">
      <c r="A4907" s="8" t="s">
        <v>2080</v>
      </c>
      <c r="C4907" s="7" t="s">
        <v>4</v>
      </c>
      <c r="K4907" s="7" t="s">
        <v>3354</v>
      </c>
      <c r="L4907" s="9">
        <v>45000</v>
      </c>
      <c r="M4907" s="13">
        <v>0.50916666666666666</v>
      </c>
      <c r="N4907" s="14">
        <v>204440003493709</v>
      </c>
      <c r="P4907" t="str">
        <f t="shared" si="105"/>
        <v/>
      </c>
    </row>
    <row r="4908" spans="1:16" ht="16" x14ac:dyDescent="0.2">
      <c r="A4908" s="8" t="s">
        <v>1349</v>
      </c>
      <c r="C4908" s="7" t="s">
        <v>2</v>
      </c>
      <c r="D4908" s="7" t="s">
        <v>3391</v>
      </c>
      <c r="E4908" s="7" t="str">
        <f>IF(OR(D4908="", D4908="___"),"", LEFT(D4908,FIND(" &gt;",D4908)-1))</f>
        <v>Failure</v>
      </c>
      <c r="F4908" s="7" t="str">
        <f>IF(OR(E4908="Success",E4908="Qualified Success"),"Current",IF(E4908="Failure",IF(RIGHT(D4908,6)="Future","Future",IF(RIGHT(D4908,10)="Irrelevant","Irrelevant","Current")),""))</f>
        <v>Current</v>
      </c>
      <c r="G4908" s="7" t="str">
        <f>IF(OR(ISBLANK(D4908),D4908="Unclassifiable &gt;"),"",IF(ISNUMBER(SEARCH("Utterance",D4908)),"Utterance",IF(ISNUMBER(SEARCH("Response",D4908)),"Response",IF(ISNUMBER(SEARCH("Interaction",D4908)),"Interaction",IF(ISNUMBER(SEARCH("System",D4908)),"System","")))))</f>
        <v>Utterance</v>
      </c>
      <c r="H4908" s="7" t="str">
        <f>IF(G4908="Utterance", IF(ISNUMBER(SEARCH("Unrecognized",D4908)), "Unrecognized", IF(ISNUMBER(SEARCH("Mismatched",D4908)), "Mismatched", IF(ISNUMBER(SEARCH("False Positive",D4908)), "False Positive", "Irrelevant"))), "")</f>
        <v>Mismatched</v>
      </c>
      <c r="I4908" s="7" t="s">
        <v>3454</v>
      </c>
      <c r="J4908" s="7" t="s">
        <v>3756</v>
      </c>
      <c r="K4908" s="7" t="s">
        <v>3354</v>
      </c>
      <c r="L4908" s="9">
        <v>45000</v>
      </c>
      <c r="M4908" s="13">
        <v>0.50997685185185182</v>
      </c>
      <c r="N4908" s="14">
        <v>204440003503394</v>
      </c>
      <c r="O4908" s="7">
        <f>IF(LEN(TRIM($A4908))=0,0,LEN($A4908)-LEN(SUBSTITUTE($A4908," ",""))+1)</f>
        <v>2</v>
      </c>
      <c r="P4908">
        <f t="shared" si="105"/>
        <v>705</v>
      </c>
    </row>
    <row r="4909" spans="1:16" ht="16" x14ac:dyDescent="0.2">
      <c r="A4909" s="8" t="s">
        <v>470</v>
      </c>
      <c r="C4909" s="7" t="s">
        <v>4</v>
      </c>
      <c r="K4909" s="7" t="s">
        <v>3354</v>
      </c>
      <c r="L4909" s="9">
        <v>45000</v>
      </c>
      <c r="M4909" s="13">
        <v>0.50997685185185182</v>
      </c>
      <c r="N4909" s="14">
        <v>204440003503394</v>
      </c>
      <c r="P4909" t="str">
        <f t="shared" si="105"/>
        <v/>
      </c>
    </row>
    <row r="4910" spans="1:16" ht="16" x14ac:dyDescent="0.2">
      <c r="A4910" s="8" t="s">
        <v>2726</v>
      </c>
      <c r="C4910" s="7" t="s">
        <v>2</v>
      </c>
      <c r="D4910" s="7" t="s">
        <v>3389</v>
      </c>
      <c r="E4910" s="7" t="str">
        <f>IF(OR(D4910="", D4910="___"),"", LEFT(D4910,FIND(" &gt;",D4910)-1))</f>
        <v>Success</v>
      </c>
      <c r="F4910" s="7" t="str">
        <f>IF(OR(E4910="Success",E4910="Qualified Success"),"Current",IF(E4910="Failure",IF(RIGHT(D4910,6)="Future","Future",IF(RIGHT(D4910,10)="Irrelevant","Irrelevant","Current")),""))</f>
        <v>Current</v>
      </c>
      <c r="G4910" s="7" t="str">
        <f>IF(OR(ISBLANK(D4910),D4910="Unclassifiable &gt;"),"",IF(ISNUMBER(SEARCH("Utterance",D4910)),"Utterance",IF(ISNUMBER(SEARCH("Response",D4910)),"Response",IF(ISNUMBER(SEARCH("Interaction",D4910)),"Interaction",IF(ISNUMBER(SEARCH("System",D4910)),"System","")))))</f>
        <v/>
      </c>
      <c r="H4910" s="7" t="str">
        <f>IF(G4910="Utterance", IF(ISNUMBER(SEARCH("Unrecognized",D4910)), "Unrecognized", IF(ISNUMBER(SEARCH("Mismatched",D4910)), "Mismatched", IF(ISNUMBER(SEARCH("False Positive",D4910)), "False Positive", "Irrelevant"))), "")</f>
        <v/>
      </c>
      <c r="J4910" s="7" t="s">
        <v>3432</v>
      </c>
      <c r="K4910" s="7" t="s">
        <v>3354</v>
      </c>
      <c r="L4910" s="9">
        <v>45000</v>
      </c>
      <c r="M4910" s="13">
        <v>0.51012731481481477</v>
      </c>
      <c r="N4910" s="14">
        <v>204440003541546</v>
      </c>
      <c r="O4910" s="7">
        <f>IF(LEN(TRIM($A4910))=0,0,LEN($A4910)-LEN(SUBSTITUTE($A4910," ",""))+1)</f>
        <v>13</v>
      </c>
      <c r="P4910">
        <f t="shared" si="105"/>
        <v>3411</v>
      </c>
    </row>
    <row r="4911" spans="1:16" ht="96" x14ac:dyDescent="0.2">
      <c r="A4911" s="8" t="s">
        <v>1836</v>
      </c>
      <c r="C4911" s="7" t="s">
        <v>4</v>
      </c>
      <c r="K4911" s="7" t="s">
        <v>3354</v>
      </c>
      <c r="L4911" s="9">
        <v>45000</v>
      </c>
      <c r="M4911" s="13">
        <v>0.51012731481481477</v>
      </c>
      <c r="N4911" s="14">
        <v>204440003541546</v>
      </c>
      <c r="P4911" t="str">
        <f t="shared" si="105"/>
        <v/>
      </c>
    </row>
    <row r="4912" spans="1:16" ht="16" x14ac:dyDescent="0.2">
      <c r="A4912" s="8" t="s">
        <v>2081</v>
      </c>
      <c r="C4912" s="7" t="s">
        <v>2</v>
      </c>
      <c r="D4912" s="7" t="s">
        <v>3389</v>
      </c>
      <c r="E4912" s="7" t="str">
        <f>IF(OR(D4912="", D4912="___"),"", LEFT(D4912,FIND(" &gt;",D4912)-1))</f>
        <v>Success</v>
      </c>
      <c r="F4912" s="7" t="str">
        <f>IF(OR(E4912="Success",E4912="Qualified Success"),"Current",IF(E4912="Failure",IF(RIGHT(D4912,6)="Future","Future",IF(RIGHT(D4912,10)="Irrelevant","Irrelevant","Current")),""))</f>
        <v>Current</v>
      </c>
      <c r="G4912" s="7" t="str">
        <f>IF(OR(ISBLANK(D4912),D4912="Unclassifiable &gt;"),"",IF(ISNUMBER(SEARCH("Utterance",D4912)),"Utterance",IF(ISNUMBER(SEARCH("Response",D4912)),"Response",IF(ISNUMBER(SEARCH("Interaction",D4912)),"Interaction",IF(ISNUMBER(SEARCH("System",D4912)),"System","")))))</f>
        <v/>
      </c>
      <c r="H4912" s="7" t="str">
        <f>IF(G4912="Utterance", IF(ISNUMBER(SEARCH("Unrecognized",D4912)), "Unrecognized", IF(ISNUMBER(SEARCH("Mismatched",D4912)), "Mismatched", IF(ISNUMBER(SEARCH("False Positive",D4912)), "False Positive", "Irrelevant"))), "")</f>
        <v/>
      </c>
      <c r="J4912" s="7" t="s">
        <v>3758</v>
      </c>
      <c r="K4912" s="7" t="s">
        <v>3354</v>
      </c>
      <c r="L4912" s="9">
        <v>45000</v>
      </c>
      <c r="M4912" s="13">
        <v>0.51053240740740746</v>
      </c>
      <c r="N4912" s="14">
        <v>204440003493709</v>
      </c>
      <c r="O4912" s="7">
        <f>IF(LEN(TRIM($A4912))=0,0,LEN($A4912)-LEN(SUBSTITUTE($A4912," ",""))+1)</f>
        <v>3</v>
      </c>
      <c r="P4912">
        <f t="shared" si="105"/>
        <v>3411</v>
      </c>
    </row>
    <row r="4913" spans="1:16" ht="32" x14ac:dyDescent="0.2">
      <c r="A4913" s="8" t="s">
        <v>3374</v>
      </c>
      <c r="C4913" s="7" t="s">
        <v>4</v>
      </c>
      <c r="K4913" s="7" t="s">
        <v>3354</v>
      </c>
      <c r="L4913" s="9">
        <v>45000</v>
      </c>
      <c r="M4913" s="13">
        <v>0.5105439814814815</v>
      </c>
      <c r="N4913" s="14">
        <v>204440003493709</v>
      </c>
      <c r="P4913" t="str">
        <f t="shared" si="105"/>
        <v/>
      </c>
    </row>
    <row r="4914" spans="1:16" ht="32" x14ac:dyDescent="0.2">
      <c r="A4914" s="8" t="s">
        <v>268</v>
      </c>
      <c r="C4914" s="7" t="s">
        <v>4</v>
      </c>
      <c r="K4914" s="7" t="s">
        <v>3354</v>
      </c>
      <c r="L4914" s="9">
        <v>45000</v>
      </c>
      <c r="M4914" s="13">
        <v>0.5105439814814815</v>
      </c>
      <c r="N4914" s="14">
        <v>204440003493709</v>
      </c>
      <c r="P4914" t="str">
        <f t="shared" si="105"/>
        <v/>
      </c>
    </row>
    <row r="4915" spans="1:16" ht="16" x14ac:dyDescent="0.2">
      <c r="A4915" s="8" t="s">
        <v>2084</v>
      </c>
      <c r="C4915" s="7" t="s">
        <v>2</v>
      </c>
      <c r="D4915" s="7" t="s">
        <v>3391</v>
      </c>
      <c r="E4915" s="7" t="str">
        <f>IF(OR(D4915="", D4915="___"),"", LEFT(D4915,FIND(" &gt;",D4915)-1))</f>
        <v>Failure</v>
      </c>
      <c r="F4915" s="7" t="str">
        <f>IF(OR(E4915="Success",E4915="Qualified Success"),"Current",IF(E4915="Failure",IF(RIGHT(D4915,6)="Future","Future",IF(RIGHT(D4915,10)="Irrelevant","Irrelevant","Current")),""))</f>
        <v>Current</v>
      </c>
      <c r="G4915" s="7" t="str">
        <f>IF(OR(ISBLANK(D4915),D4915="Unclassifiable &gt;"),"",IF(ISNUMBER(SEARCH("Utterance",D4915)),"Utterance",IF(ISNUMBER(SEARCH("Response",D4915)),"Response",IF(ISNUMBER(SEARCH("Interaction",D4915)),"Interaction",IF(ISNUMBER(SEARCH("System",D4915)),"System","")))))</f>
        <v>Utterance</v>
      </c>
      <c r="H4915" s="7" t="str">
        <f>IF(G4915="Utterance", IF(ISNUMBER(SEARCH("Unrecognized",D4915)), "Unrecognized", IF(ISNUMBER(SEARCH("Mismatched",D4915)), "Mismatched", IF(ISNUMBER(SEARCH("False Positive",D4915)), "False Positive", "Irrelevant"))), "")</f>
        <v>Mismatched</v>
      </c>
      <c r="J4915" s="7" t="s">
        <v>3758</v>
      </c>
      <c r="K4915" s="7" t="s">
        <v>3354</v>
      </c>
      <c r="L4915" s="9">
        <v>45000</v>
      </c>
      <c r="M4915" s="13">
        <v>0.51069444444444445</v>
      </c>
      <c r="N4915" s="14">
        <v>204440003493709</v>
      </c>
      <c r="O4915" s="7">
        <f>IF(LEN(TRIM($A4915))=0,0,LEN($A4915)-LEN(SUBSTITUTE($A4915," ",""))+1)</f>
        <v>7</v>
      </c>
      <c r="P4915">
        <f t="shared" si="105"/>
        <v>705</v>
      </c>
    </row>
    <row r="4916" spans="1:16" ht="16" x14ac:dyDescent="0.2">
      <c r="A4916" s="8" t="s">
        <v>1756</v>
      </c>
      <c r="C4916" s="7" t="s">
        <v>4</v>
      </c>
      <c r="K4916" s="7" t="s">
        <v>3354</v>
      </c>
      <c r="L4916" s="9">
        <v>45000</v>
      </c>
      <c r="M4916" s="13">
        <v>0.51070601851851849</v>
      </c>
      <c r="N4916" s="14">
        <v>204440003493709</v>
      </c>
      <c r="P4916" t="str">
        <f t="shared" si="105"/>
        <v/>
      </c>
    </row>
    <row r="4917" spans="1:16" ht="16" x14ac:dyDescent="0.2">
      <c r="A4917" s="8" t="s">
        <v>1349</v>
      </c>
      <c r="C4917" s="7" t="s">
        <v>2</v>
      </c>
      <c r="D4917" s="7" t="s">
        <v>3391</v>
      </c>
      <c r="E4917" s="7" t="str">
        <f>IF(OR(D4917="", D4917="___"),"", LEFT(D4917,FIND(" &gt;",D4917)-1))</f>
        <v>Failure</v>
      </c>
      <c r="F4917" s="7" t="str">
        <f>IF(OR(E4917="Success",E4917="Qualified Success"),"Current",IF(E4917="Failure",IF(RIGHT(D4917,6)="Future","Future",IF(RIGHT(D4917,10)="Irrelevant","Irrelevant","Current")),""))</f>
        <v>Current</v>
      </c>
      <c r="G4917" s="7" t="str">
        <f>IF(OR(ISBLANK(D4917),D4917="Unclassifiable &gt;"),"",IF(ISNUMBER(SEARCH("Utterance",D4917)),"Utterance",IF(ISNUMBER(SEARCH("Response",D4917)),"Response",IF(ISNUMBER(SEARCH("Interaction",D4917)),"Interaction",IF(ISNUMBER(SEARCH("System",D4917)),"System","")))))</f>
        <v>Utterance</v>
      </c>
      <c r="H4917" s="7" t="str">
        <f>IF(G4917="Utterance", IF(ISNUMBER(SEARCH("Unrecognized",D4917)), "Unrecognized", IF(ISNUMBER(SEARCH("Mismatched",D4917)), "Mismatched", IF(ISNUMBER(SEARCH("False Positive",D4917)), "False Positive", "Irrelevant"))), "")</f>
        <v>Mismatched</v>
      </c>
      <c r="I4917" s="7" t="s">
        <v>3454</v>
      </c>
      <c r="J4917" s="7" t="s">
        <v>3756</v>
      </c>
      <c r="K4917" s="7" t="s">
        <v>3354</v>
      </c>
      <c r="L4917" s="9">
        <v>45000</v>
      </c>
      <c r="M4917" s="13">
        <v>0.51241898148148146</v>
      </c>
      <c r="N4917" s="14">
        <v>204440003503394</v>
      </c>
      <c r="O4917" s="7">
        <f>IF(LEN(TRIM($A4917))=0,0,LEN($A4917)-LEN(SUBSTITUTE($A4917," ",""))+1)</f>
        <v>2</v>
      </c>
      <c r="P4917">
        <f t="shared" si="105"/>
        <v>705</v>
      </c>
    </row>
    <row r="4918" spans="1:16" ht="16" x14ac:dyDescent="0.2">
      <c r="A4918" s="8" t="s">
        <v>470</v>
      </c>
      <c r="C4918" s="7" t="s">
        <v>4</v>
      </c>
      <c r="K4918" s="7" t="s">
        <v>3354</v>
      </c>
      <c r="L4918" s="9">
        <v>45000</v>
      </c>
      <c r="M4918" s="13">
        <v>0.51241898148148146</v>
      </c>
      <c r="N4918" s="14">
        <v>204440003503394</v>
      </c>
      <c r="P4918" t="str">
        <f t="shared" si="105"/>
        <v/>
      </c>
    </row>
    <row r="4919" spans="1:16" ht="16" x14ac:dyDescent="0.2">
      <c r="A4919" s="8" t="s">
        <v>307</v>
      </c>
      <c r="C4919" s="7" t="s">
        <v>2</v>
      </c>
      <c r="D4919" s="7" t="s">
        <v>3389</v>
      </c>
      <c r="E4919" s="7" t="str">
        <f>IF(OR(D4919="", D4919="___"),"", LEFT(D4919,FIND(" &gt;",D4919)-1))</f>
        <v>Success</v>
      </c>
      <c r="F4919" s="7" t="str">
        <f>IF(OR(E4919="Success",E4919="Qualified Success"),"Current",IF(E4919="Failure",IF(RIGHT(D4919,6)="Future","Future",IF(RIGHT(D4919,10)="Irrelevant","Irrelevant","Current")),""))</f>
        <v>Current</v>
      </c>
      <c r="G4919" s="7" t="str">
        <f>IF(OR(ISBLANK(D4919),D4919="Unclassifiable &gt;"),"",IF(ISNUMBER(SEARCH("Utterance",D4919)),"Utterance",IF(ISNUMBER(SEARCH("Response",D4919)),"Response",IF(ISNUMBER(SEARCH("Interaction",D4919)),"Interaction",IF(ISNUMBER(SEARCH("System",D4919)),"System","")))))</f>
        <v/>
      </c>
      <c r="H4919" s="7" t="str">
        <f>IF(G4919="Utterance", IF(ISNUMBER(SEARCH("Unrecognized",D4919)), "Unrecognized", IF(ISNUMBER(SEARCH("Mismatched",D4919)), "Mismatched", IF(ISNUMBER(SEARCH("False Positive",D4919)), "False Positive", "Irrelevant"))), "")</f>
        <v/>
      </c>
      <c r="J4919" s="7" t="s">
        <v>3756</v>
      </c>
      <c r="K4919" s="7" t="s">
        <v>3354</v>
      </c>
      <c r="L4919" s="9">
        <v>45000</v>
      </c>
      <c r="M4919" s="13">
        <v>0.5134953703703703</v>
      </c>
      <c r="N4919" s="14">
        <v>204440003488432</v>
      </c>
      <c r="O4919" s="7">
        <f>IF(LEN(TRIM($A4919))=0,0,LEN($A4919)-LEN(SUBSTITUTE($A4919," ",""))+1)</f>
        <v>5</v>
      </c>
      <c r="P4919">
        <f t="shared" si="105"/>
        <v>3411</v>
      </c>
    </row>
    <row r="4920" spans="1:16" ht="144" x14ac:dyDescent="0.2">
      <c r="A4920" s="8" t="s">
        <v>1931</v>
      </c>
      <c r="C4920" s="7" t="s">
        <v>4</v>
      </c>
      <c r="K4920" s="7" t="s">
        <v>3354</v>
      </c>
      <c r="L4920" s="9">
        <v>45000</v>
      </c>
      <c r="M4920" s="13">
        <v>0.51350694444444445</v>
      </c>
      <c r="N4920" s="14">
        <v>204440003488432</v>
      </c>
      <c r="P4920" t="str">
        <f t="shared" si="105"/>
        <v/>
      </c>
    </row>
    <row r="4921" spans="1:16" ht="16" x14ac:dyDescent="0.2">
      <c r="A4921" s="8" t="s">
        <v>1929</v>
      </c>
      <c r="C4921" s="7" t="s">
        <v>2</v>
      </c>
      <c r="D4921" s="7" t="s">
        <v>3389</v>
      </c>
      <c r="E4921" s="7" t="str">
        <f>IF(OR(D4921="", D4921="___"),"", LEFT(D4921,FIND(" &gt;",D4921)-1))</f>
        <v>Success</v>
      </c>
      <c r="F4921" s="7" t="str">
        <f>IF(OR(E4921="Success",E4921="Qualified Success"),"Current",IF(E4921="Failure",IF(RIGHT(D4921,6)="Future","Future",IF(RIGHT(D4921,10)="Irrelevant","Irrelevant","Current")),""))</f>
        <v>Current</v>
      </c>
      <c r="G4921" s="7" t="str">
        <f>IF(OR(ISBLANK(D4921),D4921="Unclassifiable &gt;"),"",IF(ISNUMBER(SEARCH("Utterance",D4921)),"Utterance",IF(ISNUMBER(SEARCH("Response",D4921)),"Response",IF(ISNUMBER(SEARCH("Interaction",D4921)),"Interaction",IF(ISNUMBER(SEARCH("System",D4921)),"System","")))))</f>
        <v/>
      </c>
      <c r="H4921" s="7" t="str">
        <f>IF(G4921="Utterance", IF(ISNUMBER(SEARCH("Unrecognized",D4921)), "Unrecognized", IF(ISNUMBER(SEARCH("Mismatched",D4921)), "Mismatched", IF(ISNUMBER(SEARCH("False Positive",D4921)), "False Positive", "Irrelevant"))), "")</f>
        <v/>
      </c>
      <c r="J4921" s="7" t="s">
        <v>3741</v>
      </c>
      <c r="K4921" s="7" t="s">
        <v>3354</v>
      </c>
      <c r="L4921" s="9">
        <v>45000</v>
      </c>
      <c r="M4921" s="13">
        <v>0.513738425925926</v>
      </c>
      <c r="N4921" s="14">
        <v>204440003488432</v>
      </c>
      <c r="O4921" s="7">
        <f>IF(LEN(TRIM($A4921))=0,0,LEN($A4921)-LEN(SUBSTITUTE($A4921," ",""))+1)</f>
        <v>4</v>
      </c>
      <c r="P4921">
        <f t="shared" si="105"/>
        <v>3411</v>
      </c>
    </row>
    <row r="4922" spans="1:16" ht="240" x14ac:dyDescent="0.2">
      <c r="A4922" s="8" t="s">
        <v>1930</v>
      </c>
      <c r="C4922" s="7" t="s">
        <v>4</v>
      </c>
      <c r="K4922" s="7" t="s">
        <v>3354</v>
      </c>
      <c r="L4922" s="9">
        <v>45000</v>
      </c>
      <c r="M4922" s="13">
        <v>0.513738425925926</v>
      </c>
      <c r="N4922" s="14">
        <v>204440003488432</v>
      </c>
      <c r="P4922" t="str">
        <f t="shared" si="105"/>
        <v/>
      </c>
    </row>
    <row r="4923" spans="1:16" ht="16" x14ac:dyDescent="0.2">
      <c r="A4923" s="8" t="s">
        <v>2360</v>
      </c>
      <c r="C4923" s="7" t="s">
        <v>2</v>
      </c>
      <c r="D4923" s="7" t="s">
        <v>3389</v>
      </c>
      <c r="E4923" s="7" t="str">
        <f>IF(OR(D4923="", D4923="___"),"", LEFT(D4923,FIND(" &gt;",D4923)-1))</f>
        <v>Success</v>
      </c>
      <c r="F4923" s="7" t="str">
        <f>IF(OR(E4923="Success",E4923="Qualified Success"),"Current",IF(E4923="Failure",IF(RIGHT(D4923,6)="Future","Future",IF(RIGHT(D4923,10)="Irrelevant","Irrelevant","Current")),""))</f>
        <v>Current</v>
      </c>
      <c r="G4923" s="7" t="str">
        <f>IF(OR(ISBLANK(D4923),D4923="Unclassifiable &gt;"),"",IF(ISNUMBER(SEARCH("Utterance",D4923)),"Utterance",IF(ISNUMBER(SEARCH("Response",D4923)),"Response",IF(ISNUMBER(SEARCH("Interaction",D4923)),"Interaction",IF(ISNUMBER(SEARCH("System",D4923)),"System","")))))</f>
        <v/>
      </c>
      <c r="H4923" s="7" t="str">
        <f>IF(G4923="Utterance", IF(ISNUMBER(SEARCH("Unrecognized",D4923)), "Unrecognized", IF(ISNUMBER(SEARCH("Mismatched",D4923)), "Mismatched", IF(ISNUMBER(SEARCH("False Positive",D4923)), "False Positive", "Irrelevant"))), "")</f>
        <v/>
      </c>
      <c r="J4923" s="7" t="s">
        <v>3756</v>
      </c>
      <c r="K4923" s="7" t="s">
        <v>3354</v>
      </c>
      <c r="L4923" s="9">
        <v>45000</v>
      </c>
      <c r="M4923" s="13">
        <v>0.51474537037037038</v>
      </c>
      <c r="N4923" s="14">
        <v>204440003503394</v>
      </c>
      <c r="O4923" s="7">
        <f>IF(LEN(TRIM($A4923))=0,0,LEN($A4923)-LEN(SUBSTITUTE($A4923," ",""))+1)</f>
        <v>7</v>
      </c>
      <c r="P4923">
        <f t="shared" si="105"/>
        <v>3411</v>
      </c>
    </row>
    <row r="4924" spans="1:16" ht="144" x14ac:dyDescent="0.2">
      <c r="A4924" s="8" t="s">
        <v>2361</v>
      </c>
      <c r="C4924" s="7" t="s">
        <v>4</v>
      </c>
      <c r="K4924" s="7" t="s">
        <v>3354</v>
      </c>
      <c r="L4924" s="9">
        <v>45000</v>
      </c>
      <c r="M4924" s="13">
        <v>0.51475694444444442</v>
      </c>
      <c r="N4924" s="14">
        <v>204440003503394</v>
      </c>
      <c r="P4924" t="str">
        <f t="shared" si="105"/>
        <v/>
      </c>
    </row>
    <row r="4925" spans="1:16" ht="16" x14ac:dyDescent="0.2">
      <c r="A4925" s="8" t="s">
        <v>2977</v>
      </c>
      <c r="C4925" s="7" t="s">
        <v>2</v>
      </c>
      <c r="D4925" s="7" t="s">
        <v>3389</v>
      </c>
      <c r="E4925" s="7" t="str">
        <f>IF(OR(D4925="", D4925="___"),"", LEFT(D4925,FIND(" &gt;",D4925)-1))</f>
        <v>Success</v>
      </c>
      <c r="F4925" s="7" t="str">
        <f>IF(OR(E4925="Success",E4925="Qualified Success"),"Current",IF(E4925="Failure",IF(RIGHT(D4925,6)="Future","Future",IF(RIGHT(D4925,10)="Irrelevant","Irrelevant","Current")),""))</f>
        <v>Current</v>
      </c>
      <c r="G4925" s="7" t="str">
        <f>IF(OR(ISBLANK(D4925),D4925="Unclassifiable &gt;"),"",IF(ISNUMBER(SEARCH("Utterance",D4925)),"Utterance",IF(ISNUMBER(SEARCH("Response",D4925)),"Response",IF(ISNUMBER(SEARCH("Interaction",D4925)),"Interaction",IF(ISNUMBER(SEARCH("System",D4925)),"System","")))))</f>
        <v/>
      </c>
      <c r="H4925" s="7" t="str">
        <f>IF(G4925="Utterance", IF(ISNUMBER(SEARCH("Unrecognized",D4925)), "Unrecognized", IF(ISNUMBER(SEARCH("Mismatched",D4925)), "Mismatched", IF(ISNUMBER(SEARCH("False Positive",D4925)), "False Positive", "Irrelevant"))), "")</f>
        <v/>
      </c>
      <c r="J4925" s="7" t="s">
        <v>3439</v>
      </c>
      <c r="K4925" s="7" t="s">
        <v>3354</v>
      </c>
      <c r="L4925" s="9">
        <v>45000</v>
      </c>
      <c r="M4925" s="13">
        <v>0.51577546296296295</v>
      </c>
      <c r="N4925" s="14">
        <v>202000712967074</v>
      </c>
      <c r="O4925" s="7">
        <f>IF(LEN(TRIM($A4925))=0,0,LEN($A4925)-LEN(SUBSTITUTE($A4925," ",""))+1)</f>
        <v>4</v>
      </c>
      <c r="P4925">
        <f t="shared" si="105"/>
        <v>3411</v>
      </c>
    </row>
    <row r="4926" spans="1:16" ht="128" x14ac:dyDescent="0.2">
      <c r="A4926" s="8" t="s">
        <v>990</v>
      </c>
      <c r="C4926" s="7" t="s">
        <v>4</v>
      </c>
      <c r="K4926" s="7" t="s">
        <v>3354</v>
      </c>
      <c r="L4926" s="9">
        <v>45000</v>
      </c>
      <c r="M4926" s="13">
        <v>0.51577546296296295</v>
      </c>
      <c r="N4926" s="14">
        <v>202000712967074</v>
      </c>
      <c r="P4926" t="str">
        <f t="shared" si="105"/>
        <v/>
      </c>
    </row>
    <row r="4927" spans="1:16" ht="16" x14ac:dyDescent="0.2">
      <c r="A4927" s="8" t="s">
        <v>514</v>
      </c>
      <c r="B4927" s="7" t="s">
        <v>3487</v>
      </c>
      <c r="C4927" s="7" t="s">
        <v>2</v>
      </c>
      <c r="D4927" s="7" t="s">
        <v>3389</v>
      </c>
      <c r="E4927" s="7" t="str">
        <f>IF(OR(D4927="", D4927="___"),"", LEFT(D4927,FIND(" &gt;",D4927)-1))</f>
        <v>Success</v>
      </c>
      <c r="F4927" s="7" t="str">
        <f>IF(OR(E4927="Success",E4927="Qualified Success"),"Current",IF(E4927="Failure",IF(RIGHT(D4927,6)="Future","Future",IF(RIGHT(D4927,10)="Irrelevant","Irrelevant","Current")),""))</f>
        <v>Current</v>
      </c>
      <c r="G4927" s="7" t="str">
        <f>IF(OR(ISBLANK(D4927),D4927="Unclassifiable &gt;"),"",IF(ISNUMBER(SEARCH("Utterance",D4927)),"Utterance",IF(ISNUMBER(SEARCH("Response",D4927)),"Response",IF(ISNUMBER(SEARCH("Interaction",D4927)),"Interaction",IF(ISNUMBER(SEARCH("System",D4927)),"System","")))))</f>
        <v/>
      </c>
      <c r="H4927" s="7" t="str">
        <f>IF(G4927="Utterance", IF(ISNUMBER(SEARCH("Unrecognized",D4927)), "Unrecognized", IF(ISNUMBER(SEARCH("Mismatched",D4927)), "Mismatched", IF(ISNUMBER(SEARCH("False Positive",D4927)), "False Positive", "Irrelevant"))), "")</f>
        <v/>
      </c>
      <c r="J4927" s="7" t="s">
        <v>3439</v>
      </c>
      <c r="K4927" s="7" t="s">
        <v>3354</v>
      </c>
      <c r="L4927" s="9">
        <v>45000</v>
      </c>
      <c r="M4927" s="13">
        <v>0.51601851851851854</v>
      </c>
      <c r="N4927" s="14">
        <v>513002275469125</v>
      </c>
      <c r="O4927" s="7">
        <f>IF(LEN(TRIM($A4927))=0,0,LEN($A4927)-LEN(SUBSTITUTE($A4927," ",""))+1)</f>
        <v>3</v>
      </c>
      <c r="P4927">
        <f t="shared" si="105"/>
        <v>3411</v>
      </c>
    </row>
    <row r="4928" spans="1:16" ht="32" x14ac:dyDescent="0.2">
      <c r="A4928" s="8" t="s">
        <v>3382</v>
      </c>
      <c r="C4928" s="7" t="s">
        <v>4</v>
      </c>
      <c r="K4928" s="7" t="s">
        <v>3354</v>
      </c>
      <c r="L4928" s="9">
        <v>45000</v>
      </c>
      <c r="M4928" s="13">
        <v>0.51603009259259258</v>
      </c>
      <c r="N4928" s="14">
        <v>513002275469125</v>
      </c>
      <c r="P4928" t="str">
        <f t="shared" si="105"/>
        <v/>
      </c>
    </row>
    <row r="4929" spans="1:16" ht="112" x14ac:dyDescent="0.2">
      <c r="A4929" s="8" t="s">
        <v>3095</v>
      </c>
      <c r="C4929" s="7" t="s">
        <v>4</v>
      </c>
      <c r="K4929" s="7" t="s">
        <v>3354</v>
      </c>
      <c r="L4929" s="9">
        <v>45000</v>
      </c>
      <c r="M4929" s="13">
        <v>0.51603009259259258</v>
      </c>
      <c r="N4929" s="14">
        <v>513002275469125</v>
      </c>
      <c r="P4929" t="str">
        <f t="shared" si="105"/>
        <v/>
      </c>
    </row>
    <row r="4930" spans="1:16" ht="32" x14ac:dyDescent="0.2">
      <c r="A4930" s="8" t="s">
        <v>268</v>
      </c>
      <c r="C4930" s="7" t="s">
        <v>4</v>
      </c>
      <c r="K4930" s="7" t="s">
        <v>3354</v>
      </c>
      <c r="L4930" s="9">
        <v>45000</v>
      </c>
      <c r="M4930" s="13">
        <v>0.51603009259259258</v>
      </c>
      <c r="N4930" s="14">
        <v>513002275469125</v>
      </c>
      <c r="P4930" t="str">
        <f t="shared" si="105"/>
        <v/>
      </c>
    </row>
    <row r="4931" spans="1:16" ht="16" x14ac:dyDescent="0.2">
      <c r="A4931" s="8" t="s">
        <v>259</v>
      </c>
      <c r="B4931" s="7" t="s">
        <v>3487</v>
      </c>
      <c r="C4931" s="7" t="s">
        <v>2</v>
      </c>
      <c r="D4931" s="7" t="s">
        <v>3389</v>
      </c>
      <c r="E4931" s="7" t="str">
        <f>IF(OR(D4931="", D4931="___"),"", LEFT(D4931,FIND(" &gt;",D4931)-1))</f>
        <v>Success</v>
      </c>
      <c r="F4931" s="7" t="str">
        <f>IF(OR(E4931="Success",E4931="Qualified Success"),"Current",IF(E4931="Failure",IF(RIGHT(D4931,6)="Future","Future",IF(RIGHT(D4931,10)="Irrelevant","Irrelevant","Current")),""))</f>
        <v>Current</v>
      </c>
      <c r="G4931" s="7" t="str">
        <f>IF(OR(ISBLANK(D4931),D4931="Unclassifiable &gt;"),"",IF(ISNUMBER(SEARCH("Utterance",D4931)),"Utterance",IF(ISNUMBER(SEARCH("Response",D4931)),"Response",IF(ISNUMBER(SEARCH("Interaction",D4931)),"Interaction",IF(ISNUMBER(SEARCH("System",D4931)),"System","")))))</f>
        <v/>
      </c>
      <c r="H4931" s="7" t="str">
        <f>IF(G4931="Utterance", IF(ISNUMBER(SEARCH("Unrecognized",D4931)), "Unrecognized", IF(ISNUMBER(SEARCH("Mismatched",D4931)), "Mismatched", IF(ISNUMBER(SEARCH("False Positive",D4931)), "False Positive", "Irrelevant"))), "")</f>
        <v/>
      </c>
      <c r="J4931" s="7" t="s">
        <v>3743</v>
      </c>
      <c r="K4931" s="7" t="s">
        <v>3354</v>
      </c>
      <c r="L4931" s="9">
        <v>45000</v>
      </c>
      <c r="M4931" s="13">
        <v>0.5163888888888889</v>
      </c>
      <c r="N4931" s="14">
        <v>513002275469125</v>
      </c>
      <c r="O4931" s="7">
        <f>IF(LEN(TRIM($A4931))=0,0,LEN($A4931)-LEN(SUBSTITUTE($A4931," ",""))+1)</f>
        <v>4</v>
      </c>
      <c r="P4931">
        <f t="shared" ref="P4931:P4994" si="106">IF(D4931="", "", COUNTIF($D$1:$D$12000, D4931))</f>
        <v>3411</v>
      </c>
    </row>
    <row r="4932" spans="1:16" ht="224" x14ac:dyDescent="0.2">
      <c r="A4932" s="8" t="s">
        <v>3618</v>
      </c>
      <c r="C4932" s="7" t="s">
        <v>4</v>
      </c>
      <c r="K4932" s="7" t="s">
        <v>3354</v>
      </c>
      <c r="L4932" s="9">
        <v>45000</v>
      </c>
      <c r="M4932" s="13">
        <v>0.51640046296296294</v>
      </c>
      <c r="N4932" s="14">
        <v>513002275469125</v>
      </c>
      <c r="P4932" t="str">
        <f t="shared" si="106"/>
        <v/>
      </c>
    </row>
    <row r="4933" spans="1:16" ht="16" x14ac:dyDescent="0.2">
      <c r="A4933" s="8" t="s">
        <v>314</v>
      </c>
      <c r="C4933" s="7" t="s">
        <v>2</v>
      </c>
      <c r="D4933" s="7" t="s">
        <v>3389</v>
      </c>
      <c r="E4933" s="7" t="str">
        <f>IF(OR(D4933="", D4933="___"),"", LEFT(D4933,FIND(" &gt;",D4933)-1))</f>
        <v>Success</v>
      </c>
      <c r="F4933" s="7" t="str">
        <f>IF(OR(E4933="Success",E4933="Qualified Success"),"Current",IF(E4933="Failure",IF(RIGHT(D4933,6)="Future","Future",IF(RIGHT(D4933,10)="Irrelevant","Irrelevant","Current")),""))</f>
        <v>Current</v>
      </c>
      <c r="G4933" s="7" t="str">
        <f>IF(OR(ISBLANK(D4933),D4933="Unclassifiable &gt;"),"",IF(ISNUMBER(SEARCH("Utterance",D4933)),"Utterance",IF(ISNUMBER(SEARCH("Response",D4933)),"Response",IF(ISNUMBER(SEARCH("Interaction",D4933)),"Interaction",IF(ISNUMBER(SEARCH("System",D4933)),"System","")))))</f>
        <v/>
      </c>
      <c r="H4933" s="7" t="str">
        <f>IF(G4933="Utterance", IF(ISNUMBER(SEARCH("Unrecognized",D4933)), "Unrecognized", IF(ISNUMBER(SEARCH("Mismatched",D4933)), "Mismatched", IF(ISNUMBER(SEARCH("False Positive",D4933)), "False Positive", "Irrelevant"))), "")</f>
        <v/>
      </c>
      <c r="J4933" s="7" t="s">
        <v>3743</v>
      </c>
      <c r="K4933" s="7" t="s">
        <v>3354</v>
      </c>
      <c r="L4933" s="9">
        <v>45000</v>
      </c>
      <c r="M4933" s="13">
        <v>0.52320601851851845</v>
      </c>
      <c r="N4933" s="14">
        <v>204440003503085</v>
      </c>
      <c r="O4933" s="7">
        <f>IF(LEN(TRIM($A4933))=0,0,LEN($A4933)-LEN(SUBSTITUTE($A4933," ",""))+1)</f>
        <v>9</v>
      </c>
      <c r="P4933">
        <f t="shared" si="106"/>
        <v>3411</v>
      </c>
    </row>
    <row r="4934" spans="1:16" ht="240" x14ac:dyDescent="0.2">
      <c r="A4934" s="8" t="s">
        <v>3619</v>
      </c>
      <c r="C4934" s="7" t="s">
        <v>4</v>
      </c>
      <c r="K4934" s="7" t="s">
        <v>3354</v>
      </c>
      <c r="L4934" s="9">
        <v>45000</v>
      </c>
      <c r="M4934" s="13">
        <v>0.52324074074074078</v>
      </c>
      <c r="N4934" s="14">
        <v>204440003503085</v>
      </c>
      <c r="P4934" t="str">
        <f t="shared" si="106"/>
        <v/>
      </c>
    </row>
    <row r="4935" spans="1:16" ht="16" x14ac:dyDescent="0.2">
      <c r="A4935" s="8" t="s">
        <v>639</v>
      </c>
      <c r="C4935" s="7" t="s">
        <v>2</v>
      </c>
      <c r="D4935" s="7" t="s">
        <v>3405</v>
      </c>
      <c r="E4935" s="7" t="str">
        <f>IF(OR(D4935="", D4935="___"),"", LEFT(D4935,FIND(" &gt;",D4935)-1))</f>
        <v>Failure</v>
      </c>
      <c r="F4935" s="7" t="str">
        <f>IF(OR(E4935="Success",E4935="Qualified Success"),"Current",IF(E4935="Failure",IF(RIGHT(D4935,6)="Future","Future",IF(RIGHT(D4935,10)="Irrelevant","Irrelevant","Current")),""))</f>
        <v>Current</v>
      </c>
      <c r="G4935" s="7" t="str">
        <f>IF(OR(ISBLANK(D4935),D4935="Unclassifiable &gt;"),"",IF(ISNUMBER(SEARCH("Utterance",D4935)),"Utterance",IF(ISNUMBER(SEARCH("Response",D4935)),"Response",IF(ISNUMBER(SEARCH("Interaction",D4935)),"Interaction",IF(ISNUMBER(SEARCH("System",D4935)),"System","")))))</f>
        <v>System</v>
      </c>
      <c r="H4935" s="7" t="str">
        <f>IF(G4935="Utterance", IF(ISNUMBER(SEARCH("Unrecognized",D4935)), "Unrecognized", IF(ISNUMBER(SEARCH("Mismatched",D4935)), "Mismatched", IF(ISNUMBER(SEARCH("False Positive",D4935)), "False Positive", "Irrelevant"))), "")</f>
        <v/>
      </c>
      <c r="I4935" s="7" t="s">
        <v>152</v>
      </c>
      <c r="J4935" s="7" t="s">
        <v>3741</v>
      </c>
      <c r="K4935" s="7" t="s">
        <v>3354</v>
      </c>
      <c r="L4935" s="9">
        <v>45000</v>
      </c>
      <c r="M4935" s="13">
        <v>0.52445601851851853</v>
      </c>
      <c r="N4935" s="14">
        <v>204440003503085</v>
      </c>
      <c r="O4935" s="7">
        <f>IF(LEN(TRIM($A4935))=0,0,LEN($A4935)-LEN(SUBSTITUTE($A4935," ",""))+1)</f>
        <v>7</v>
      </c>
      <c r="P4935">
        <f t="shared" si="106"/>
        <v>168</v>
      </c>
    </row>
    <row r="4936" spans="1:16" ht="16" x14ac:dyDescent="0.2">
      <c r="A4936" s="8" t="s">
        <v>639</v>
      </c>
      <c r="C4936" s="7" t="s">
        <v>2</v>
      </c>
      <c r="D4936" s="7" t="s">
        <v>3389</v>
      </c>
      <c r="E4936" s="7" t="str">
        <f>IF(OR(D4936="", D4936="___"),"", LEFT(D4936,FIND(" &gt;",D4936)-1))</f>
        <v>Success</v>
      </c>
      <c r="F4936" s="7" t="str">
        <f>IF(OR(E4936="Success",E4936="Qualified Success"),"Current",IF(E4936="Failure",IF(RIGHT(D4936,6)="Future","Future",IF(RIGHT(D4936,10)="Irrelevant","Irrelevant","Current")),""))</f>
        <v>Current</v>
      </c>
      <c r="G4936" s="7" t="str">
        <f>IF(OR(ISBLANK(D4936),D4936="Unclassifiable &gt;"),"",IF(ISNUMBER(SEARCH("Utterance",D4936)),"Utterance",IF(ISNUMBER(SEARCH("Response",D4936)),"Response",IF(ISNUMBER(SEARCH("Interaction",D4936)),"Interaction",IF(ISNUMBER(SEARCH("System",D4936)),"System","")))))</f>
        <v/>
      </c>
      <c r="H4936" s="7" t="str">
        <f>IF(G4936="Utterance", IF(ISNUMBER(SEARCH("Unrecognized",D4936)), "Unrecognized", IF(ISNUMBER(SEARCH("Mismatched",D4936)), "Mismatched", IF(ISNUMBER(SEARCH("False Positive",D4936)), "False Positive", "Irrelevant"))), "")</f>
        <v/>
      </c>
      <c r="J4936" s="7" t="s">
        <v>3741</v>
      </c>
      <c r="K4936" s="7" t="s">
        <v>3354</v>
      </c>
      <c r="L4936" s="9">
        <v>45000</v>
      </c>
      <c r="M4936" s="13">
        <v>0.52445601851851853</v>
      </c>
      <c r="N4936" s="14">
        <v>204440003503085</v>
      </c>
      <c r="O4936" s="7">
        <f>IF(LEN(TRIM($A4936))=0,0,LEN($A4936)-LEN(SUBSTITUTE($A4936," ",""))+1)</f>
        <v>7</v>
      </c>
      <c r="P4936">
        <f t="shared" si="106"/>
        <v>3411</v>
      </c>
    </row>
    <row r="4937" spans="1:16" ht="16" x14ac:dyDescent="0.2">
      <c r="A4937" s="8" t="s">
        <v>152</v>
      </c>
      <c r="C4937" s="7" t="s">
        <v>4</v>
      </c>
      <c r="K4937" s="7" t="s">
        <v>3354</v>
      </c>
      <c r="L4937" s="9">
        <v>45000</v>
      </c>
      <c r="M4937" s="13">
        <v>0.52445601851851853</v>
      </c>
      <c r="N4937" s="14">
        <v>204440003503085</v>
      </c>
      <c r="P4937" t="str">
        <f t="shared" si="106"/>
        <v/>
      </c>
    </row>
    <row r="4938" spans="1:16" ht="112" x14ac:dyDescent="0.2">
      <c r="A4938" s="8" t="s">
        <v>304</v>
      </c>
      <c r="C4938" s="7" t="s">
        <v>4</v>
      </c>
      <c r="K4938" s="7" t="s">
        <v>3354</v>
      </c>
      <c r="L4938" s="9">
        <v>45000</v>
      </c>
      <c r="M4938" s="13">
        <v>0.52445601851851853</v>
      </c>
      <c r="N4938" s="14">
        <v>204440003503085</v>
      </c>
      <c r="P4938" t="str">
        <f t="shared" si="106"/>
        <v/>
      </c>
    </row>
    <row r="4939" spans="1:16" ht="16" x14ac:dyDescent="0.2">
      <c r="A4939" s="8" t="s">
        <v>2388</v>
      </c>
      <c r="C4939" s="7" t="s">
        <v>2</v>
      </c>
      <c r="D4939" s="7" t="s">
        <v>3391</v>
      </c>
      <c r="E4939" s="7" t="str">
        <f>IF(OR(D4939="", D4939="___"),"", LEFT(D4939,FIND(" &gt;",D4939)-1))</f>
        <v>Failure</v>
      </c>
      <c r="F4939" s="7" t="str">
        <f>IF(OR(E4939="Success",E4939="Qualified Success"),"Current",IF(E4939="Failure",IF(RIGHT(D4939,6)="Future","Future",IF(RIGHT(D4939,10)="Irrelevant","Irrelevant","Current")),""))</f>
        <v>Current</v>
      </c>
      <c r="G4939" s="7" t="str">
        <f>IF(OR(ISBLANK(D4939),D4939="Unclassifiable &gt;"),"",IF(ISNUMBER(SEARCH("Utterance",D4939)),"Utterance",IF(ISNUMBER(SEARCH("Response",D4939)),"Response",IF(ISNUMBER(SEARCH("Interaction",D4939)),"Interaction",IF(ISNUMBER(SEARCH("System",D4939)),"System","")))))</f>
        <v>Utterance</v>
      </c>
      <c r="H4939" s="7" t="str">
        <f>IF(G4939="Utterance", IF(ISNUMBER(SEARCH("Unrecognized",D4939)), "Unrecognized", IF(ISNUMBER(SEARCH("Mismatched",D4939)), "Mismatched", IF(ISNUMBER(SEARCH("False Positive",D4939)), "False Positive", "Irrelevant"))), "")</f>
        <v>Mismatched</v>
      </c>
      <c r="J4939" s="7" t="s">
        <v>213</v>
      </c>
      <c r="K4939" s="7" t="s">
        <v>3354</v>
      </c>
      <c r="L4939" s="9">
        <v>45000</v>
      </c>
      <c r="M4939" s="13">
        <v>0.52581018518518519</v>
      </c>
      <c r="N4939" s="14">
        <v>204440003504155</v>
      </c>
      <c r="O4939" s="7">
        <f>IF(LEN(TRIM($A4939))=0,0,LEN($A4939)-LEN(SUBSTITUTE($A4939," ",""))+1)</f>
        <v>9</v>
      </c>
      <c r="P4939">
        <f t="shared" si="106"/>
        <v>705</v>
      </c>
    </row>
    <row r="4940" spans="1:16" ht="144" x14ac:dyDescent="0.2">
      <c r="A4940" s="8" t="s">
        <v>1500</v>
      </c>
      <c r="C4940" s="7" t="s">
        <v>4</v>
      </c>
      <c r="K4940" s="7" t="s">
        <v>3354</v>
      </c>
      <c r="L4940" s="9">
        <v>45000</v>
      </c>
      <c r="M4940" s="13">
        <v>0.52581018518518519</v>
      </c>
      <c r="N4940" s="14">
        <v>204440003504155</v>
      </c>
      <c r="P4940" t="str">
        <f t="shared" si="106"/>
        <v/>
      </c>
    </row>
    <row r="4941" spans="1:16" ht="16" x14ac:dyDescent="0.2">
      <c r="A4941" s="8" t="s">
        <v>402</v>
      </c>
      <c r="C4941" s="7" t="s">
        <v>2</v>
      </c>
      <c r="D4941" s="7" t="s">
        <v>3389</v>
      </c>
      <c r="E4941" s="7" t="str">
        <f>IF(OR(D4941="", D4941="___"),"", LEFT(D4941,FIND(" &gt;",D4941)-1))</f>
        <v>Success</v>
      </c>
      <c r="F4941" s="7" t="str">
        <f>IF(OR(E4941="Success",E4941="Qualified Success"),"Current",IF(E4941="Failure",IF(RIGHT(D4941,6)="Future","Future",IF(RIGHT(D4941,10)="Irrelevant","Irrelevant","Current")),""))</f>
        <v>Current</v>
      </c>
      <c r="G4941" s="7" t="str">
        <f>IF(OR(ISBLANK(D4941),D4941="Unclassifiable &gt;"),"",IF(ISNUMBER(SEARCH("Utterance",D4941)),"Utterance",IF(ISNUMBER(SEARCH("Response",D4941)),"Response",IF(ISNUMBER(SEARCH("Interaction",D4941)),"Interaction",IF(ISNUMBER(SEARCH("System",D4941)),"System","")))))</f>
        <v/>
      </c>
      <c r="H4941" s="7" t="str">
        <f>IF(G4941="Utterance", IF(ISNUMBER(SEARCH("Unrecognized",D4941)), "Unrecognized", IF(ISNUMBER(SEARCH("Mismatched",D4941)), "Mismatched", IF(ISNUMBER(SEARCH("False Positive",D4941)), "False Positive", "Irrelevant"))), "")</f>
        <v/>
      </c>
      <c r="J4941" s="7" t="s">
        <v>3741</v>
      </c>
      <c r="K4941" s="7" t="s">
        <v>3354</v>
      </c>
      <c r="L4941" s="9">
        <v>45000</v>
      </c>
      <c r="M4941" s="13">
        <v>0.52934027777777781</v>
      </c>
      <c r="N4941" s="14">
        <v>204440003496705</v>
      </c>
      <c r="O4941" s="7">
        <f>IF(LEN(TRIM($A4941))=0,0,LEN($A4941)-LEN(SUBSTITUTE($A4941," ",""))+1)</f>
        <v>6</v>
      </c>
      <c r="P4941">
        <f t="shared" si="106"/>
        <v>3411</v>
      </c>
    </row>
    <row r="4942" spans="1:16" ht="144" x14ac:dyDescent="0.2">
      <c r="A4942" s="8" t="s">
        <v>250</v>
      </c>
      <c r="C4942" s="7" t="s">
        <v>4</v>
      </c>
      <c r="K4942" s="7" t="s">
        <v>3354</v>
      </c>
      <c r="L4942" s="9">
        <v>45000</v>
      </c>
      <c r="M4942" s="13">
        <v>0.52936342592592589</v>
      </c>
      <c r="N4942" s="14">
        <v>204440003496705</v>
      </c>
      <c r="P4942" t="str">
        <f t="shared" si="106"/>
        <v/>
      </c>
    </row>
    <row r="4943" spans="1:16" ht="16" x14ac:dyDescent="0.2">
      <c r="A4943" s="8" t="s">
        <v>3050</v>
      </c>
      <c r="C4943" s="7" t="s">
        <v>2</v>
      </c>
      <c r="D4943" s="7" t="s">
        <v>3389</v>
      </c>
      <c r="E4943" s="7" t="str">
        <f>IF(OR(D4943="", D4943="___"),"", LEFT(D4943,FIND(" &gt;",D4943)-1))</f>
        <v>Success</v>
      </c>
      <c r="F4943" s="7" t="str">
        <f>IF(OR(E4943="Success",E4943="Qualified Success"),"Current",IF(E4943="Failure",IF(RIGHT(D4943,6)="Future","Future",IF(RIGHT(D4943,10)="Irrelevant","Irrelevant","Current")),""))</f>
        <v>Current</v>
      </c>
      <c r="G4943" s="7" t="str">
        <f>IF(OR(ISBLANK(D4943),D4943="Unclassifiable &gt;"),"",IF(ISNUMBER(SEARCH("Utterance",D4943)),"Utterance",IF(ISNUMBER(SEARCH("Response",D4943)),"Response",IF(ISNUMBER(SEARCH("Interaction",D4943)),"Interaction",IF(ISNUMBER(SEARCH("System",D4943)),"System","")))))</f>
        <v/>
      </c>
      <c r="H4943" s="7" t="str">
        <f>IF(G4943="Utterance", IF(ISNUMBER(SEARCH("Unrecognized",D4943)), "Unrecognized", IF(ISNUMBER(SEARCH("Mismatched",D4943)), "Mismatched", IF(ISNUMBER(SEARCH("False Positive",D4943)), "False Positive", "Irrelevant"))), "")</f>
        <v/>
      </c>
      <c r="J4943" s="7" t="s">
        <v>3755</v>
      </c>
      <c r="K4943" s="7" t="s">
        <v>3354</v>
      </c>
      <c r="L4943" s="9">
        <v>45000</v>
      </c>
      <c r="M4943" s="13">
        <v>0.53391203703703705</v>
      </c>
      <c r="N4943" s="14">
        <v>513003406763491</v>
      </c>
      <c r="O4943" s="7">
        <f>IF(LEN(TRIM($A4943))=0,0,LEN($A4943)-LEN(SUBSTITUTE($A4943," ",""))+1)</f>
        <v>4</v>
      </c>
      <c r="P4943">
        <f t="shared" si="106"/>
        <v>3411</v>
      </c>
    </row>
    <row r="4944" spans="1:16" ht="208" x14ac:dyDescent="0.2">
      <c r="A4944" s="8" t="s">
        <v>277</v>
      </c>
      <c r="C4944" s="7" t="s">
        <v>4</v>
      </c>
      <c r="K4944" s="7" t="s">
        <v>3354</v>
      </c>
      <c r="L4944" s="9">
        <v>45000</v>
      </c>
      <c r="M4944" s="13">
        <v>0.53391203703703705</v>
      </c>
      <c r="N4944" s="14">
        <v>513003406763491</v>
      </c>
      <c r="P4944" t="str">
        <f t="shared" si="106"/>
        <v/>
      </c>
    </row>
    <row r="4945" spans="1:16" ht="16" x14ac:dyDescent="0.2">
      <c r="A4945" s="8" t="s">
        <v>156</v>
      </c>
      <c r="C4945" s="7" t="s">
        <v>2</v>
      </c>
      <c r="D4945" s="7" t="s">
        <v>3400</v>
      </c>
      <c r="E4945" s="7" t="str">
        <f>IF(OR(D4945="", D4945="___"),"", LEFT(D4945,FIND(" &gt;",D4945)-1))</f>
        <v>Failure</v>
      </c>
      <c r="F4945" s="7" t="str">
        <f>IF(OR(E4945="Success",E4945="Qualified Success"),"Current",IF(E4945="Failure",IF(RIGHT(D4945,6)="Future","Future",IF(RIGHT(D4945,10)="Irrelevant","Irrelevant","Current")),""))</f>
        <v>Current</v>
      </c>
      <c r="G4945" s="7" t="str">
        <f>IF(OR(ISBLANK(D4945),D4945="Unclassifiable &gt;"),"",IF(ISNUMBER(SEARCH("Utterance",D4945)),"Utterance",IF(ISNUMBER(SEARCH("Response",D4945)),"Response",IF(ISNUMBER(SEARCH("Interaction",D4945)),"Interaction",IF(ISNUMBER(SEARCH("System",D4945)),"System","")))))</f>
        <v>Interaction</v>
      </c>
      <c r="H4945" s="7" t="str">
        <f>IF(G4945="Utterance", IF(ISNUMBER(SEARCH("Unrecognized",D4945)), "Unrecognized", IF(ISNUMBER(SEARCH("Mismatched",D4945)), "Mismatched", IF(ISNUMBER(SEARCH("False Positive",D4945)), "False Positive", "Irrelevant"))), "")</f>
        <v/>
      </c>
      <c r="J4945" s="7" t="s">
        <v>3751</v>
      </c>
      <c r="K4945" s="7" t="s">
        <v>3354</v>
      </c>
      <c r="L4945" s="9">
        <v>45000</v>
      </c>
      <c r="M4945" s="13">
        <v>0.53464120370370372</v>
      </c>
      <c r="N4945" s="14">
        <v>204440003542736</v>
      </c>
      <c r="O4945" s="7">
        <f>IF(LEN(TRIM($A4945))=0,0,LEN($A4945)-LEN(SUBSTITUTE($A4945," ",""))+1)</f>
        <v>1</v>
      </c>
      <c r="P4945">
        <f t="shared" si="106"/>
        <v>412</v>
      </c>
    </row>
    <row r="4946" spans="1:16" ht="112" x14ac:dyDescent="0.2">
      <c r="A4946" s="8" t="s">
        <v>298</v>
      </c>
      <c r="C4946" s="7" t="s">
        <v>4</v>
      </c>
      <c r="K4946" s="7" t="s">
        <v>3354</v>
      </c>
      <c r="L4946" s="9">
        <v>45000</v>
      </c>
      <c r="M4946" s="13">
        <v>0.53464120370370372</v>
      </c>
      <c r="N4946" s="14">
        <v>204440003542736</v>
      </c>
      <c r="P4946" t="str">
        <f t="shared" si="106"/>
        <v/>
      </c>
    </row>
    <row r="4947" spans="1:16" ht="16" x14ac:dyDescent="0.2">
      <c r="A4947" s="8" t="s">
        <v>816</v>
      </c>
      <c r="C4947" s="7" t="s">
        <v>2</v>
      </c>
      <c r="D4947" s="7" t="s">
        <v>3389</v>
      </c>
      <c r="E4947" s="7" t="str">
        <f>IF(OR(D4947="", D4947="___"),"", LEFT(D4947,FIND(" &gt;",D4947)-1))</f>
        <v>Success</v>
      </c>
      <c r="F4947" s="7" t="str">
        <f>IF(OR(E4947="Success",E4947="Qualified Success"),"Current",IF(E4947="Failure",IF(RIGHT(D4947,6)="Future","Future",IF(RIGHT(D4947,10)="Irrelevant","Irrelevant","Current")),""))</f>
        <v>Current</v>
      </c>
      <c r="G4947" s="7" t="str">
        <f>IF(OR(ISBLANK(D4947),D4947="Unclassifiable &gt;"),"",IF(ISNUMBER(SEARCH("Utterance",D4947)),"Utterance",IF(ISNUMBER(SEARCH("Response",D4947)),"Response",IF(ISNUMBER(SEARCH("Interaction",D4947)),"Interaction",IF(ISNUMBER(SEARCH("System",D4947)),"System","")))))</f>
        <v/>
      </c>
      <c r="H4947" s="7" t="str">
        <f>IF(G4947="Utterance", IF(ISNUMBER(SEARCH("Unrecognized",D4947)), "Unrecognized", IF(ISNUMBER(SEARCH("Mismatched",D4947)), "Mismatched", IF(ISNUMBER(SEARCH("False Positive",D4947)), "False Positive", "Irrelevant"))), "")</f>
        <v/>
      </c>
      <c r="J4947" s="7" t="s">
        <v>3751</v>
      </c>
      <c r="K4947" s="7" t="s">
        <v>3354</v>
      </c>
      <c r="L4947" s="9">
        <v>45000</v>
      </c>
      <c r="M4947" s="13">
        <v>0.53476851851851859</v>
      </c>
      <c r="N4947" s="14">
        <v>204440003542736</v>
      </c>
      <c r="O4947" s="7">
        <f>IF(LEN(TRIM($A4947))=0,0,LEN($A4947)-LEN(SUBSTITUTE($A4947," ",""))+1)</f>
        <v>2</v>
      </c>
      <c r="P4947">
        <f t="shared" si="106"/>
        <v>3411</v>
      </c>
    </row>
    <row r="4948" spans="1:16" ht="96" x14ac:dyDescent="0.2">
      <c r="A4948" s="8" t="s">
        <v>766</v>
      </c>
      <c r="C4948" s="7" t="s">
        <v>4</v>
      </c>
      <c r="K4948" s="7" t="s">
        <v>3354</v>
      </c>
      <c r="L4948" s="9">
        <v>45000</v>
      </c>
      <c r="M4948" s="13">
        <v>0.53478009259259263</v>
      </c>
      <c r="N4948" s="14">
        <v>204440003542736</v>
      </c>
      <c r="P4948" t="str">
        <f t="shared" si="106"/>
        <v/>
      </c>
    </row>
    <row r="4949" spans="1:16" ht="16" x14ac:dyDescent="0.2">
      <c r="A4949" s="8" t="s">
        <v>158</v>
      </c>
      <c r="C4949" s="7" t="s">
        <v>2</v>
      </c>
      <c r="D4949" s="7" t="s">
        <v>3389</v>
      </c>
      <c r="E4949" s="7" t="str">
        <f>IF(OR(D4949="", D4949="___"),"", LEFT(D4949,FIND(" &gt;",D4949)-1))</f>
        <v>Success</v>
      </c>
      <c r="F4949" s="7" t="str">
        <f>IF(OR(E4949="Success",E4949="Qualified Success"),"Current",IF(E4949="Failure",IF(RIGHT(D4949,6)="Future","Future",IF(RIGHT(D4949,10)="Irrelevant","Irrelevant","Current")),""))</f>
        <v>Current</v>
      </c>
      <c r="G4949" s="7" t="str">
        <f>IF(OR(ISBLANK(D4949),D4949="Unclassifiable &gt;"),"",IF(ISNUMBER(SEARCH("Utterance",D4949)),"Utterance",IF(ISNUMBER(SEARCH("Response",D4949)),"Response",IF(ISNUMBER(SEARCH("Interaction",D4949)),"Interaction",IF(ISNUMBER(SEARCH("System",D4949)),"System","")))))</f>
        <v/>
      </c>
      <c r="H4949" s="7" t="str">
        <f>IF(G4949="Utterance", IF(ISNUMBER(SEARCH("Unrecognized",D4949)), "Unrecognized", IF(ISNUMBER(SEARCH("Mismatched",D4949)), "Mismatched", IF(ISNUMBER(SEARCH("False Positive",D4949)), "False Positive", "Irrelevant"))), "")</f>
        <v/>
      </c>
      <c r="J4949" s="7" t="s">
        <v>3744</v>
      </c>
      <c r="K4949" s="7" t="s">
        <v>3354</v>
      </c>
      <c r="L4949" s="9">
        <v>45000</v>
      </c>
      <c r="M4949" s="13">
        <v>0.53532407407407401</v>
      </c>
      <c r="N4949" s="14">
        <v>204440003503420</v>
      </c>
      <c r="O4949" s="7">
        <f>IF(LEN(TRIM($A4949))=0,0,LEN($A4949)-LEN(SUBSTITUTE($A4949," ",""))+1)</f>
        <v>4</v>
      </c>
      <c r="P4949">
        <f t="shared" si="106"/>
        <v>3411</v>
      </c>
    </row>
    <row r="4950" spans="1:16" ht="128" x14ac:dyDescent="0.2">
      <c r="A4950" s="8" t="s">
        <v>1839</v>
      </c>
      <c r="C4950" s="7" t="s">
        <v>4</v>
      </c>
      <c r="K4950" s="7" t="s">
        <v>3354</v>
      </c>
      <c r="L4950" s="9">
        <v>45000</v>
      </c>
      <c r="M4950" s="13">
        <v>0.53532407407407401</v>
      </c>
      <c r="N4950" s="14">
        <v>204440003503420</v>
      </c>
      <c r="P4950" t="str">
        <f t="shared" si="106"/>
        <v/>
      </c>
    </row>
    <row r="4951" spans="1:16" ht="16" x14ac:dyDescent="0.2">
      <c r="A4951" s="8" t="s">
        <v>2001</v>
      </c>
      <c r="C4951" s="7" t="s">
        <v>2</v>
      </c>
      <c r="D4951" s="7" t="s">
        <v>3400</v>
      </c>
      <c r="E4951" s="7" t="str">
        <f>IF(OR(D4951="", D4951="___"),"", LEFT(D4951,FIND(" &gt;",D4951)-1))</f>
        <v>Failure</v>
      </c>
      <c r="F4951" s="7" t="str">
        <f>IF(OR(E4951="Success",E4951="Qualified Success"),"Current",IF(E4951="Failure",IF(RIGHT(D4951,6)="Future","Future",IF(RIGHT(D4951,10)="Irrelevant","Irrelevant","Current")),""))</f>
        <v>Current</v>
      </c>
      <c r="G4951" s="7" t="str">
        <f>IF(OR(ISBLANK(D4951),D4951="Unclassifiable &gt;"),"",IF(ISNUMBER(SEARCH("Utterance",D4951)),"Utterance",IF(ISNUMBER(SEARCH("Response",D4951)),"Response",IF(ISNUMBER(SEARCH("Interaction",D4951)),"Interaction",IF(ISNUMBER(SEARCH("System",D4951)),"System","")))))</f>
        <v>Interaction</v>
      </c>
      <c r="H4951" s="7" t="str">
        <f>IF(G4951="Utterance", IF(ISNUMBER(SEARCH("Unrecognized",D4951)), "Unrecognized", IF(ISNUMBER(SEARCH("Mismatched",D4951)), "Mismatched", IF(ISNUMBER(SEARCH("False Positive",D4951)), "False Positive", "Irrelevant"))), "")</f>
        <v/>
      </c>
      <c r="J4951" s="7" t="s">
        <v>3741</v>
      </c>
      <c r="K4951" s="7" t="s">
        <v>3354</v>
      </c>
      <c r="L4951" s="9">
        <v>45000</v>
      </c>
      <c r="M4951" s="13">
        <v>0.53659722222222228</v>
      </c>
      <c r="N4951" s="14">
        <v>204440003491531</v>
      </c>
      <c r="O4951" s="7">
        <f>IF(LEN(TRIM($A4951))=0,0,LEN($A4951)-LEN(SUBSTITUTE($A4951," ",""))+1)</f>
        <v>11</v>
      </c>
      <c r="P4951">
        <f t="shared" si="106"/>
        <v>412</v>
      </c>
    </row>
    <row r="4952" spans="1:16" ht="160" x14ac:dyDescent="0.2">
      <c r="A4952" s="8" t="s">
        <v>2002</v>
      </c>
      <c r="C4952" s="7" t="s">
        <v>4</v>
      </c>
      <c r="K4952" s="7" t="s">
        <v>3354</v>
      </c>
      <c r="L4952" s="9">
        <v>45000</v>
      </c>
      <c r="M4952" s="13">
        <v>0.53659722222222228</v>
      </c>
      <c r="N4952" s="14">
        <v>204440003491531</v>
      </c>
      <c r="P4952" t="str">
        <f t="shared" si="106"/>
        <v/>
      </c>
    </row>
    <row r="4953" spans="1:16" ht="16" x14ac:dyDescent="0.2">
      <c r="A4953" s="8" t="s">
        <v>2000</v>
      </c>
      <c r="C4953" s="7" t="s">
        <v>2</v>
      </c>
      <c r="D4953" s="7" t="s">
        <v>3400</v>
      </c>
      <c r="E4953" s="7" t="str">
        <f>IF(OR(D4953="", D4953="___"),"", LEFT(D4953,FIND(" &gt;",D4953)-1))</f>
        <v>Failure</v>
      </c>
      <c r="F4953" s="7" t="str">
        <f>IF(OR(E4953="Success",E4953="Qualified Success"),"Current",IF(E4953="Failure",IF(RIGHT(D4953,6)="Future","Future",IF(RIGHT(D4953,10)="Irrelevant","Irrelevant","Current")),""))</f>
        <v>Current</v>
      </c>
      <c r="G4953" s="7" t="str">
        <f>IF(OR(ISBLANK(D4953),D4953="Unclassifiable &gt;"),"",IF(ISNUMBER(SEARCH("Utterance",D4953)),"Utterance",IF(ISNUMBER(SEARCH("Response",D4953)),"Response",IF(ISNUMBER(SEARCH("Interaction",D4953)),"Interaction",IF(ISNUMBER(SEARCH("System",D4953)),"System","")))))</f>
        <v>Interaction</v>
      </c>
      <c r="H4953" s="7" t="str">
        <f>IF(G4953="Utterance", IF(ISNUMBER(SEARCH("Unrecognized",D4953)), "Unrecognized", IF(ISNUMBER(SEARCH("Mismatched",D4953)), "Mismatched", IF(ISNUMBER(SEARCH("False Positive",D4953)), "False Positive", "Irrelevant"))), "")</f>
        <v/>
      </c>
      <c r="J4953" s="7" t="s">
        <v>3741</v>
      </c>
      <c r="K4953" s="7" t="s">
        <v>3354</v>
      </c>
      <c r="L4953" s="9">
        <v>45000</v>
      </c>
      <c r="M4953" s="13">
        <v>0.5368518518518518</v>
      </c>
      <c r="N4953" s="14">
        <v>204440003491531</v>
      </c>
      <c r="O4953" s="7">
        <f>IF(LEN(TRIM($A4953))=0,0,LEN($A4953)-LEN(SUBSTITUTE($A4953," ",""))+1)</f>
        <v>9</v>
      </c>
      <c r="P4953">
        <f t="shared" si="106"/>
        <v>412</v>
      </c>
    </row>
    <row r="4954" spans="1:16" ht="112" x14ac:dyDescent="0.2">
      <c r="A4954" s="8" t="s">
        <v>596</v>
      </c>
      <c r="C4954" s="7" t="s">
        <v>4</v>
      </c>
      <c r="K4954" s="7" t="s">
        <v>3354</v>
      </c>
      <c r="L4954" s="9">
        <v>45000</v>
      </c>
      <c r="M4954" s="13">
        <v>0.5368518518518518</v>
      </c>
      <c r="N4954" s="14">
        <v>204440003491531</v>
      </c>
      <c r="P4954" t="str">
        <f t="shared" si="106"/>
        <v/>
      </c>
    </row>
    <row r="4955" spans="1:16" ht="16" x14ac:dyDescent="0.2">
      <c r="A4955" s="8" t="s">
        <v>2143</v>
      </c>
      <c r="C4955" s="7" t="s">
        <v>2</v>
      </c>
      <c r="D4955" s="7" t="s">
        <v>3391</v>
      </c>
      <c r="E4955" s="7" t="str">
        <f>IF(OR(D4955="", D4955="___"),"", LEFT(D4955,FIND(" &gt;",D4955)-1))</f>
        <v>Failure</v>
      </c>
      <c r="F4955" s="7" t="str">
        <f>IF(OR(E4955="Success",E4955="Qualified Success"),"Current",IF(E4955="Failure",IF(RIGHT(D4955,6)="Future","Future",IF(RIGHT(D4955,10)="Irrelevant","Irrelevant","Current")),""))</f>
        <v>Current</v>
      </c>
      <c r="G4955" s="7" t="str">
        <f>IF(OR(ISBLANK(D4955),D4955="Unclassifiable &gt;"),"",IF(ISNUMBER(SEARCH("Utterance",D4955)),"Utterance",IF(ISNUMBER(SEARCH("Response",D4955)),"Response",IF(ISNUMBER(SEARCH("Interaction",D4955)),"Interaction",IF(ISNUMBER(SEARCH("System",D4955)),"System","")))))</f>
        <v>Utterance</v>
      </c>
      <c r="H4955" s="7" t="str">
        <f>IF(G4955="Utterance", IF(ISNUMBER(SEARCH("Unrecognized",D4955)), "Unrecognized", IF(ISNUMBER(SEARCH("Mismatched",D4955)), "Mismatched", IF(ISNUMBER(SEARCH("False Positive",D4955)), "False Positive", "Irrelevant"))), "")</f>
        <v>Mismatched</v>
      </c>
      <c r="J4955" s="7" t="s">
        <v>3748</v>
      </c>
      <c r="K4955" s="7" t="s">
        <v>3354</v>
      </c>
      <c r="L4955" s="9">
        <v>45000</v>
      </c>
      <c r="M4955" s="13">
        <v>0.53762731481481485</v>
      </c>
      <c r="N4955" s="14">
        <v>204440003495797</v>
      </c>
      <c r="O4955" s="7">
        <f>IF(LEN(TRIM($A4955))=0,0,LEN($A4955)-LEN(SUBSTITUTE($A4955," ",""))+1)</f>
        <v>2</v>
      </c>
      <c r="P4955">
        <f t="shared" si="106"/>
        <v>705</v>
      </c>
    </row>
    <row r="4956" spans="1:16" ht="96" x14ac:dyDescent="0.2">
      <c r="A4956" s="8" t="s">
        <v>436</v>
      </c>
      <c r="C4956" s="7" t="s">
        <v>4</v>
      </c>
      <c r="K4956" s="7" t="s">
        <v>3354</v>
      </c>
      <c r="L4956" s="9">
        <v>45000</v>
      </c>
      <c r="M4956" s="13">
        <v>0.53762731481481485</v>
      </c>
      <c r="N4956" s="14">
        <v>204440003495797</v>
      </c>
      <c r="P4956" t="str">
        <f t="shared" si="106"/>
        <v/>
      </c>
    </row>
    <row r="4957" spans="1:16" ht="32" x14ac:dyDescent="0.2">
      <c r="A4957" s="8" t="s">
        <v>1979</v>
      </c>
      <c r="C4957" s="7" t="s">
        <v>2</v>
      </c>
      <c r="D4957" s="7" t="s">
        <v>3389</v>
      </c>
      <c r="E4957" s="7" t="str">
        <f>IF(OR(D4957="", D4957="___"),"", LEFT(D4957,FIND(" &gt;",D4957)-1))</f>
        <v>Success</v>
      </c>
      <c r="F4957" s="7" t="str">
        <f>IF(OR(E4957="Success",E4957="Qualified Success"),"Current",IF(E4957="Failure",IF(RIGHT(D4957,6)="Future","Future",IF(RIGHT(D4957,10)="Irrelevant","Irrelevant","Current")),""))</f>
        <v>Current</v>
      </c>
      <c r="G4957" s="7" t="str">
        <f>IF(OR(ISBLANK(D4957),D4957="Unclassifiable &gt;"),"",IF(ISNUMBER(SEARCH("Utterance",D4957)),"Utterance",IF(ISNUMBER(SEARCH("Response",D4957)),"Response",IF(ISNUMBER(SEARCH("Interaction",D4957)),"Interaction",IF(ISNUMBER(SEARCH("System",D4957)),"System","")))))</f>
        <v/>
      </c>
      <c r="H4957" s="7" t="str">
        <f>IF(G4957="Utterance", IF(ISNUMBER(SEARCH("Unrecognized",D4957)), "Unrecognized", IF(ISNUMBER(SEARCH("Mismatched",D4957)), "Mismatched", IF(ISNUMBER(SEARCH("False Positive",D4957)), "False Positive", "Irrelevant"))), "")</f>
        <v/>
      </c>
      <c r="J4957" s="7" t="s">
        <v>3363</v>
      </c>
      <c r="K4957" s="7" t="s">
        <v>3354</v>
      </c>
      <c r="L4957" s="9">
        <v>45000</v>
      </c>
      <c r="M4957" s="13">
        <v>0.53775462962962961</v>
      </c>
      <c r="N4957" s="14">
        <v>204440003490662</v>
      </c>
      <c r="O4957" s="7">
        <f>IF(LEN(TRIM($A4957))=0,0,LEN($A4957)-LEN(SUBSTITUTE($A4957," ",""))+1)</f>
        <v>28</v>
      </c>
      <c r="P4957">
        <f t="shared" si="106"/>
        <v>3411</v>
      </c>
    </row>
    <row r="4958" spans="1:16" ht="80" x14ac:dyDescent="0.2">
      <c r="A4958" s="8" t="s">
        <v>430</v>
      </c>
      <c r="C4958" s="7" t="s">
        <v>4</v>
      </c>
      <c r="K4958" s="7" t="s">
        <v>3354</v>
      </c>
      <c r="L4958" s="9">
        <v>45000</v>
      </c>
      <c r="M4958" s="13">
        <v>0.53775462962962961</v>
      </c>
      <c r="N4958" s="14">
        <v>204440003490662</v>
      </c>
      <c r="P4958" t="str">
        <f t="shared" si="106"/>
        <v/>
      </c>
    </row>
    <row r="4959" spans="1:16" ht="16" x14ac:dyDescent="0.2">
      <c r="A4959" s="8" t="s">
        <v>2142</v>
      </c>
      <c r="C4959" s="7" t="s">
        <v>2</v>
      </c>
      <c r="D4959" s="7" t="s">
        <v>3411</v>
      </c>
      <c r="E4959" s="7" t="str">
        <f>IF(OR(D4959="", D4959="___"),"", LEFT(D4959,FIND(" &gt;",D4959)-1))</f>
        <v>Qualified Success</v>
      </c>
      <c r="F4959" s="7" t="str">
        <f>IF(OR(E4959="Success",E4959="Qualified Success"),"Current",IF(E4959="Failure",IF(RIGHT(D4959,6)="Future","Future",IF(RIGHT(D4959,10)="Irrelevant","Irrelevant","Current")),""))</f>
        <v>Current</v>
      </c>
      <c r="G4959" s="7" t="str">
        <f>IF(OR(ISBLANK(D4959),D4959="Unclassifiable &gt;"),"",IF(ISNUMBER(SEARCH("Utterance",D4959)),"Utterance",IF(ISNUMBER(SEARCH("Response",D4959)),"Response",IF(ISNUMBER(SEARCH("Interaction",D4959)),"Interaction",IF(ISNUMBER(SEARCH("System",D4959)),"System","")))))</f>
        <v>Response</v>
      </c>
      <c r="H4959" s="7" t="str">
        <f>IF(G4959="Utterance", IF(ISNUMBER(SEARCH("Unrecognized",D4959)), "Unrecognized", IF(ISNUMBER(SEARCH("Mismatched",D4959)), "Mismatched", IF(ISNUMBER(SEARCH("False Positive",D4959)), "False Positive", "Irrelevant"))), "")</f>
        <v/>
      </c>
      <c r="J4959" s="7" t="s">
        <v>213</v>
      </c>
      <c r="K4959" s="7" t="s">
        <v>3354</v>
      </c>
      <c r="L4959" s="9">
        <v>45000</v>
      </c>
      <c r="M4959" s="13">
        <v>0.53825231481481484</v>
      </c>
      <c r="N4959" s="14">
        <v>204440003495797</v>
      </c>
      <c r="O4959" s="7">
        <f>IF(LEN(TRIM($A4959))=0,0,LEN($A4959)-LEN(SUBSTITUTE($A4959," ",""))+1)</f>
        <v>3</v>
      </c>
      <c r="P4959">
        <f t="shared" si="106"/>
        <v>201</v>
      </c>
    </row>
    <row r="4960" spans="1:16" ht="128" x14ac:dyDescent="0.2">
      <c r="A4960" s="8" t="s">
        <v>1862</v>
      </c>
      <c r="C4960" s="7" t="s">
        <v>4</v>
      </c>
      <c r="K4960" s="7" t="s">
        <v>3354</v>
      </c>
      <c r="L4960" s="9">
        <v>45000</v>
      </c>
      <c r="M4960" s="13">
        <v>0.53825231481481484</v>
      </c>
      <c r="N4960" s="14">
        <v>204440003495797</v>
      </c>
      <c r="P4960" t="str">
        <f t="shared" si="106"/>
        <v/>
      </c>
    </row>
    <row r="4961" spans="1:16" ht="16" x14ac:dyDescent="0.2">
      <c r="A4961" s="8" t="s">
        <v>2392</v>
      </c>
      <c r="C4961" s="7" t="s">
        <v>2</v>
      </c>
      <c r="D4961" s="7" t="s">
        <v>3389</v>
      </c>
      <c r="E4961" s="7" t="str">
        <f>IF(OR(D4961="", D4961="___"),"", LEFT(D4961,FIND(" &gt;",D4961)-1))</f>
        <v>Success</v>
      </c>
      <c r="F4961" s="7" t="str">
        <f>IF(OR(E4961="Success",E4961="Qualified Success"),"Current",IF(E4961="Failure",IF(RIGHT(D4961,6)="Future","Future",IF(RIGHT(D4961,10)="Irrelevant","Irrelevant","Current")),""))</f>
        <v>Current</v>
      </c>
      <c r="G4961" s="7" t="str">
        <f>IF(OR(ISBLANK(D4961),D4961="Unclassifiable &gt;"),"",IF(ISNUMBER(SEARCH("Utterance",D4961)),"Utterance",IF(ISNUMBER(SEARCH("Response",D4961)),"Response",IF(ISNUMBER(SEARCH("Interaction",D4961)),"Interaction",IF(ISNUMBER(SEARCH("System",D4961)),"System","")))))</f>
        <v/>
      </c>
      <c r="H4961" s="7" t="str">
        <f>IF(G4961="Utterance", IF(ISNUMBER(SEARCH("Unrecognized",D4961)), "Unrecognized", IF(ISNUMBER(SEARCH("Mismatched",D4961)), "Mismatched", IF(ISNUMBER(SEARCH("False Positive",D4961)), "False Positive", "Irrelevant"))), "")</f>
        <v/>
      </c>
      <c r="J4961" s="7" t="s">
        <v>3743</v>
      </c>
      <c r="K4961" s="7" t="s">
        <v>3354</v>
      </c>
      <c r="L4961" s="9">
        <v>45000</v>
      </c>
      <c r="M4961" s="13">
        <v>0.53902777777777777</v>
      </c>
      <c r="N4961" s="14">
        <v>204440003504331</v>
      </c>
      <c r="O4961" s="7">
        <f>IF(LEN(TRIM($A4961))=0,0,LEN($A4961)-LEN(SUBSTITUTE($A4961," ",""))+1)</f>
        <v>2</v>
      </c>
      <c r="P4961">
        <f t="shared" si="106"/>
        <v>3411</v>
      </c>
    </row>
    <row r="4962" spans="1:16" ht="224" x14ac:dyDescent="0.2">
      <c r="A4962" s="8" t="s">
        <v>3620</v>
      </c>
      <c r="C4962" s="7" t="s">
        <v>4</v>
      </c>
      <c r="K4962" s="7" t="s">
        <v>3354</v>
      </c>
      <c r="L4962" s="9">
        <v>45000</v>
      </c>
      <c r="M4962" s="13">
        <v>0.5390625</v>
      </c>
      <c r="N4962" s="14">
        <v>204440003504331</v>
      </c>
      <c r="P4962" t="str">
        <f t="shared" si="106"/>
        <v/>
      </c>
    </row>
    <row r="4963" spans="1:16" ht="16" x14ac:dyDescent="0.2">
      <c r="A4963" s="8" t="s">
        <v>2393</v>
      </c>
      <c r="C4963" s="7" t="s">
        <v>2</v>
      </c>
      <c r="D4963" s="7" t="s">
        <v>3405</v>
      </c>
      <c r="E4963" s="7" t="str">
        <f>IF(OR(D4963="", D4963="___"),"", LEFT(D4963,FIND(" &gt;",D4963)-1))</f>
        <v>Failure</v>
      </c>
      <c r="F4963" s="7" t="str">
        <f>IF(OR(E4963="Success",E4963="Qualified Success"),"Current",IF(E4963="Failure",IF(RIGHT(D4963,6)="Future","Future",IF(RIGHT(D4963,10)="Irrelevant","Irrelevant","Current")),""))</f>
        <v>Current</v>
      </c>
      <c r="G4963" s="7" t="str">
        <f>IF(OR(ISBLANK(D4963),D4963="Unclassifiable &gt;"),"",IF(ISNUMBER(SEARCH("Utterance",D4963)),"Utterance",IF(ISNUMBER(SEARCH("Response",D4963)),"Response",IF(ISNUMBER(SEARCH("Interaction",D4963)),"Interaction",IF(ISNUMBER(SEARCH("System",D4963)),"System","")))))</f>
        <v>System</v>
      </c>
      <c r="H4963" s="7" t="str">
        <f>IF(G4963="Utterance", IF(ISNUMBER(SEARCH("Unrecognized",D4963)), "Unrecognized", IF(ISNUMBER(SEARCH("Mismatched",D4963)), "Mismatched", IF(ISNUMBER(SEARCH("False Positive",D4963)), "False Positive", "Irrelevant"))), "")</f>
        <v/>
      </c>
      <c r="I4963" s="7" t="s">
        <v>152</v>
      </c>
      <c r="J4963" s="7" t="s">
        <v>3741</v>
      </c>
      <c r="K4963" s="7" t="s">
        <v>3354</v>
      </c>
      <c r="L4963" s="9">
        <v>45000</v>
      </c>
      <c r="M4963" s="13">
        <v>0.53998842592592589</v>
      </c>
      <c r="N4963" s="14">
        <v>204440003504331</v>
      </c>
      <c r="O4963" s="7">
        <f>IF(LEN(TRIM($A4963))=0,0,LEN($A4963)-LEN(SUBSTITUTE($A4963," ",""))+1)</f>
        <v>7</v>
      </c>
      <c r="P4963">
        <f t="shared" si="106"/>
        <v>168</v>
      </c>
    </row>
    <row r="4964" spans="1:16" ht="16" x14ac:dyDescent="0.2">
      <c r="A4964" s="8" t="s">
        <v>152</v>
      </c>
      <c r="C4964" s="7" t="s">
        <v>4</v>
      </c>
      <c r="K4964" s="7" t="s">
        <v>3354</v>
      </c>
      <c r="L4964" s="9">
        <v>45000</v>
      </c>
      <c r="M4964" s="13">
        <v>0.53998842592592589</v>
      </c>
      <c r="N4964" s="14">
        <v>204440003504331</v>
      </c>
      <c r="P4964" t="str">
        <f t="shared" si="106"/>
        <v/>
      </c>
    </row>
    <row r="4965" spans="1:16" ht="16" x14ac:dyDescent="0.2">
      <c r="A4965" s="8" t="s">
        <v>269</v>
      </c>
      <c r="B4965" s="7" t="s">
        <v>3487</v>
      </c>
      <c r="C4965" s="7" t="s">
        <v>2</v>
      </c>
      <c r="D4965" s="7" t="s">
        <v>3389</v>
      </c>
      <c r="E4965" s="7" t="str">
        <f>IF(OR(D4965="", D4965="___"),"", LEFT(D4965,FIND(" &gt;",D4965)-1))</f>
        <v>Success</v>
      </c>
      <c r="F4965" s="7" t="str">
        <f>IF(OR(E4965="Success",E4965="Qualified Success"),"Current",IF(E4965="Failure",IF(RIGHT(D4965,6)="Future","Future",IF(RIGHT(D4965,10)="Irrelevant","Irrelevant","Current")),""))</f>
        <v>Current</v>
      </c>
      <c r="G4965" s="7" t="str">
        <f>IF(OR(ISBLANK(D4965),D4965="Unclassifiable &gt;"),"",IF(ISNUMBER(SEARCH("Utterance",D4965)),"Utterance",IF(ISNUMBER(SEARCH("Response",D4965)),"Response",IF(ISNUMBER(SEARCH("Interaction",D4965)),"Interaction",IF(ISNUMBER(SEARCH("System",D4965)),"System","")))))</f>
        <v/>
      </c>
      <c r="H4965" s="7" t="str">
        <f>IF(G4965="Utterance", IF(ISNUMBER(SEARCH("Unrecognized",D4965)), "Unrecognized", IF(ISNUMBER(SEARCH("Mismatched",D4965)), "Mismatched", IF(ISNUMBER(SEARCH("False Positive",D4965)), "False Positive", "Irrelevant"))), "")</f>
        <v/>
      </c>
      <c r="J4965" s="7" t="s">
        <v>3428</v>
      </c>
      <c r="K4965" s="7" t="s">
        <v>3354</v>
      </c>
      <c r="L4965" s="9">
        <v>45000</v>
      </c>
      <c r="M4965" s="13">
        <v>0.54026620370370371</v>
      </c>
      <c r="N4965" s="14">
        <v>204440003541231</v>
      </c>
      <c r="O4965" s="7">
        <f>IF(LEN(TRIM($A4965))=0,0,LEN($A4965)-LEN(SUBSTITUTE($A4965," ",""))+1)</f>
        <v>3</v>
      </c>
      <c r="P4965">
        <f t="shared" si="106"/>
        <v>3411</v>
      </c>
    </row>
    <row r="4966" spans="1:16" ht="64" x14ac:dyDescent="0.2">
      <c r="A4966" s="8" t="s">
        <v>270</v>
      </c>
      <c r="C4966" s="7" t="s">
        <v>4</v>
      </c>
      <c r="K4966" s="7" t="s">
        <v>3354</v>
      </c>
      <c r="L4966" s="9">
        <v>45000</v>
      </c>
      <c r="M4966" s="13">
        <v>0.54026620370370371</v>
      </c>
      <c r="N4966" s="14">
        <v>204440003541231</v>
      </c>
      <c r="P4966" t="str">
        <f t="shared" si="106"/>
        <v/>
      </c>
    </row>
    <row r="4967" spans="1:16" ht="16" x14ac:dyDescent="0.2">
      <c r="A4967" s="8" t="s">
        <v>750</v>
      </c>
      <c r="C4967" s="7" t="s">
        <v>2</v>
      </c>
      <c r="D4967" s="7" t="s">
        <v>3389</v>
      </c>
      <c r="E4967" s="7" t="str">
        <f>IF(OR(D4967="", D4967="___"),"", LEFT(D4967,FIND(" &gt;",D4967)-1))</f>
        <v>Success</v>
      </c>
      <c r="F4967" s="7" t="str">
        <f>IF(OR(E4967="Success",E4967="Qualified Success"),"Current",IF(E4967="Failure",IF(RIGHT(D4967,6)="Future","Future",IF(RIGHT(D4967,10)="Irrelevant","Irrelevant","Current")),""))</f>
        <v>Current</v>
      </c>
      <c r="G4967" s="7" t="str">
        <f>IF(OR(ISBLANK(D4967),D4967="Unclassifiable &gt;"),"",IF(ISNUMBER(SEARCH("Utterance",D4967)),"Utterance",IF(ISNUMBER(SEARCH("Response",D4967)),"Response",IF(ISNUMBER(SEARCH("Interaction",D4967)),"Interaction",IF(ISNUMBER(SEARCH("System",D4967)),"System","")))))</f>
        <v/>
      </c>
      <c r="H4967" s="7" t="str">
        <f>IF(G4967="Utterance", IF(ISNUMBER(SEARCH("Unrecognized",D4967)), "Unrecognized", IF(ISNUMBER(SEARCH("Mismatched",D4967)), "Mismatched", IF(ISNUMBER(SEARCH("False Positive",D4967)), "False Positive", "Irrelevant"))), "")</f>
        <v/>
      </c>
      <c r="J4967" s="7" t="s">
        <v>3750</v>
      </c>
      <c r="K4967" s="7" t="s">
        <v>3354</v>
      </c>
      <c r="L4967" s="9">
        <v>45000</v>
      </c>
      <c r="M4967" s="13">
        <v>0.54334490740740737</v>
      </c>
      <c r="N4967" s="14">
        <v>204440003488432</v>
      </c>
      <c r="O4967" s="7">
        <f>IF(LEN(TRIM($A4967))=0,0,LEN($A4967)-LEN(SUBSTITUTE($A4967," ",""))+1)</f>
        <v>2</v>
      </c>
      <c r="P4967">
        <f t="shared" si="106"/>
        <v>3411</v>
      </c>
    </row>
    <row r="4968" spans="1:16" ht="240" x14ac:dyDescent="0.2">
      <c r="A4968" s="8" t="s">
        <v>1930</v>
      </c>
      <c r="C4968" s="7" t="s">
        <v>4</v>
      </c>
      <c r="K4968" s="7" t="s">
        <v>3354</v>
      </c>
      <c r="L4968" s="9">
        <v>45000</v>
      </c>
      <c r="M4968" s="13">
        <v>0.54334490740740737</v>
      </c>
      <c r="N4968" s="14">
        <v>204440003488432</v>
      </c>
      <c r="P4968" t="str">
        <f t="shared" si="106"/>
        <v/>
      </c>
    </row>
    <row r="4969" spans="1:16" ht="16" x14ac:dyDescent="0.2">
      <c r="A4969" s="8" t="s">
        <v>307</v>
      </c>
      <c r="C4969" s="7" t="s">
        <v>2</v>
      </c>
      <c r="D4969" s="7" t="s">
        <v>3389</v>
      </c>
      <c r="E4969" s="7" t="str">
        <f>IF(OR(D4969="", D4969="___"),"", LEFT(D4969,FIND(" &gt;",D4969)-1))</f>
        <v>Success</v>
      </c>
      <c r="F4969" s="7" t="str">
        <f>IF(OR(E4969="Success",E4969="Qualified Success"),"Current",IF(E4969="Failure",IF(RIGHT(D4969,6)="Future","Future",IF(RIGHT(D4969,10)="Irrelevant","Irrelevant","Current")),""))</f>
        <v>Current</v>
      </c>
      <c r="G4969" s="7" t="str">
        <f>IF(OR(ISBLANK(D4969),D4969="Unclassifiable &gt;"),"",IF(ISNUMBER(SEARCH("Utterance",D4969)),"Utterance",IF(ISNUMBER(SEARCH("Response",D4969)),"Response",IF(ISNUMBER(SEARCH("Interaction",D4969)),"Interaction",IF(ISNUMBER(SEARCH("System",D4969)),"System","")))))</f>
        <v/>
      </c>
      <c r="H4969" s="7" t="str">
        <f>IF(G4969="Utterance", IF(ISNUMBER(SEARCH("Unrecognized",D4969)), "Unrecognized", IF(ISNUMBER(SEARCH("Mismatched",D4969)), "Mismatched", IF(ISNUMBER(SEARCH("False Positive",D4969)), "False Positive", "Irrelevant"))), "")</f>
        <v/>
      </c>
      <c r="J4969" s="7" t="s">
        <v>3756</v>
      </c>
      <c r="K4969" s="7" t="s">
        <v>3354</v>
      </c>
      <c r="L4969" s="9">
        <v>45000</v>
      </c>
      <c r="M4969" s="13">
        <v>0.54408564814814808</v>
      </c>
      <c r="N4969" s="14">
        <v>204440003499659</v>
      </c>
      <c r="O4969" s="7">
        <f>IF(LEN(TRIM($A4969))=0,0,LEN($A4969)-LEN(SUBSTITUTE($A4969," ",""))+1)</f>
        <v>5</v>
      </c>
      <c r="P4969">
        <f t="shared" si="106"/>
        <v>3411</v>
      </c>
    </row>
    <row r="4970" spans="1:16" ht="144" x14ac:dyDescent="0.2">
      <c r="A4970" s="8" t="s">
        <v>2250</v>
      </c>
      <c r="C4970" s="7" t="s">
        <v>4</v>
      </c>
      <c r="K4970" s="7" t="s">
        <v>3354</v>
      </c>
      <c r="L4970" s="9">
        <v>45000</v>
      </c>
      <c r="M4970" s="13">
        <v>0.54409722222222223</v>
      </c>
      <c r="N4970" s="14">
        <v>204440003499659</v>
      </c>
      <c r="P4970" t="str">
        <f t="shared" si="106"/>
        <v/>
      </c>
    </row>
    <row r="4971" spans="1:16" ht="16" x14ac:dyDescent="0.2">
      <c r="A4971" s="8" t="s">
        <v>1882</v>
      </c>
      <c r="C4971" s="7" t="s">
        <v>2</v>
      </c>
      <c r="D4971" s="7" t="s">
        <v>3389</v>
      </c>
      <c r="E4971" s="7" t="str">
        <f>IF(OR(D4971="", D4971="___"),"", LEFT(D4971,FIND(" &gt;",D4971)-1))</f>
        <v>Success</v>
      </c>
      <c r="F4971" s="7" t="str">
        <f>IF(OR(E4971="Success",E4971="Qualified Success"),"Current",IF(E4971="Failure",IF(RIGHT(D4971,6)="Future","Future",IF(RIGHT(D4971,10)="Irrelevant","Irrelevant","Current")),""))</f>
        <v>Current</v>
      </c>
      <c r="G4971" s="7" t="str">
        <f>IF(OR(ISBLANK(D4971),D4971="Unclassifiable &gt;"),"",IF(ISNUMBER(SEARCH("Utterance",D4971)),"Utterance",IF(ISNUMBER(SEARCH("Response",D4971)),"Response",IF(ISNUMBER(SEARCH("Interaction",D4971)),"Interaction",IF(ISNUMBER(SEARCH("System",D4971)),"System","")))))</f>
        <v/>
      </c>
      <c r="H4971" s="7" t="str">
        <f>IF(G4971="Utterance", IF(ISNUMBER(SEARCH("Unrecognized",D4971)), "Unrecognized", IF(ISNUMBER(SEARCH("Mismatched",D4971)), "Mismatched", IF(ISNUMBER(SEARCH("False Positive",D4971)), "False Positive", "Irrelevant"))), "")</f>
        <v/>
      </c>
      <c r="J4971" s="7" t="s">
        <v>3758</v>
      </c>
      <c r="K4971" s="7" t="s">
        <v>3354</v>
      </c>
      <c r="L4971" s="9">
        <v>45000</v>
      </c>
      <c r="M4971" s="13">
        <v>0.54646990740740742</v>
      </c>
      <c r="N4971" s="14">
        <v>202000400259024</v>
      </c>
      <c r="O4971" s="7">
        <f>IF(LEN(TRIM($A4971))=0,0,LEN($A4971)-LEN(SUBSTITUTE($A4971," ",""))+1)</f>
        <v>1</v>
      </c>
      <c r="P4971">
        <f t="shared" si="106"/>
        <v>3411</v>
      </c>
    </row>
    <row r="4972" spans="1:16" ht="32" x14ac:dyDescent="0.2">
      <c r="A4972" s="8" t="s">
        <v>3375</v>
      </c>
      <c r="C4972" s="7" t="s">
        <v>4</v>
      </c>
      <c r="K4972" s="7" t="s">
        <v>3354</v>
      </c>
      <c r="L4972" s="9">
        <v>45000</v>
      </c>
      <c r="M4972" s="13">
        <v>0.54648148148148146</v>
      </c>
      <c r="N4972" s="14">
        <v>202000400259024</v>
      </c>
      <c r="P4972" t="str">
        <f t="shared" si="106"/>
        <v/>
      </c>
    </row>
    <row r="4973" spans="1:16" ht="32" x14ac:dyDescent="0.2">
      <c r="A4973" s="8" t="s">
        <v>268</v>
      </c>
      <c r="C4973" s="7" t="s">
        <v>4</v>
      </c>
      <c r="K4973" s="7" t="s">
        <v>3354</v>
      </c>
      <c r="L4973" s="9">
        <v>45000</v>
      </c>
      <c r="M4973" s="13">
        <v>0.54648148148148146</v>
      </c>
      <c r="N4973" s="14">
        <v>202000400259024</v>
      </c>
      <c r="P4973" t="str">
        <f t="shared" si="106"/>
        <v/>
      </c>
    </row>
    <row r="4974" spans="1:16" ht="32" x14ac:dyDescent="0.2">
      <c r="A4974" s="8" t="s">
        <v>2419</v>
      </c>
      <c r="C4974" s="7" t="s">
        <v>2</v>
      </c>
      <c r="D4974" s="7" t="s">
        <v>3400</v>
      </c>
      <c r="E4974" s="7" t="str">
        <f>IF(OR(D4974="", D4974="___"),"", LEFT(D4974,FIND(" &gt;",D4974)-1))</f>
        <v>Failure</v>
      </c>
      <c r="F4974" s="7" t="str">
        <f>IF(OR(E4974="Success",E4974="Qualified Success"),"Current",IF(E4974="Failure",IF(RIGHT(D4974,6)="Future","Future",IF(RIGHT(D4974,10)="Irrelevant","Irrelevant","Current")),""))</f>
        <v>Current</v>
      </c>
      <c r="G4974" s="7" t="str">
        <f>IF(OR(ISBLANK(D4974),D4974="Unclassifiable &gt;"),"",IF(ISNUMBER(SEARCH("Utterance",D4974)),"Utterance",IF(ISNUMBER(SEARCH("Response",D4974)),"Response",IF(ISNUMBER(SEARCH("Interaction",D4974)),"Interaction",IF(ISNUMBER(SEARCH("System",D4974)),"System","")))))</f>
        <v>Interaction</v>
      </c>
      <c r="H4974" s="7" t="str">
        <f>IF(G4974="Utterance", IF(ISNUMBER(SEARCH("Unrecognized",D4974)), "Unrecognized", IF(ISNUMBER(SEARCH("Mismatched",D4974)), "Mismatched", IF(ISNUMBER(SEARCH("False Positive",D4974)), "False Positive", "Irrelevant"))), "")</f>
        <v/>
      </c>
      <c r="J4974" s="7" t="s">
        <v>3434</v>
      </c>
      <c r="K4974" s="7" t="s">
        <v>3354</v>
      </c>
      <c r="L4974" s="9">
        <v>45000</v>
      </c>
      <c r="M4974" s="13">
        <v>0.54770833333333335</v>
      </c>
      <c r="N4974" s="14">
        <v>204440003505833</v>
      </c>
      <c r="O4974" s="7">
        <f>IF(LEN(TRIM($A4974))=0,0,LEN($A4974)-LEN(SUBSTITUTE($A4974," ",""))+1)</f>
        <v>28</v>
      </c>
      <c r="P4974">
        <f t="shared" si="106"/>
        <v>412</v>
      </c>
    </row>
    <row r="4975" spans="1:16" ht="112" x14ac:dyDescent="0.2">
      <c r="A4975" s="8" t="s">
        <v>2420</v>
      </c>
      <c r="C4975" s="7" t="s">
        <v>4</v>
      </c>
      <c r="K4975" s="7" t="s">
        <v>3354</v>
      </c>
      <c r="L4975" s="9">
        <v>45000</v>
      </c>
      <c r="M4975" s="13">
        <v>0.54770833333333335</v>
      </c>
      <c r="N4975" s="14">
        <v>204440003505833</v>
      </c>
      <c r="P4975" t="str">
        <f t="shared" si="106"/>
        <v/>
      </c>
    </row>
    <row r="4976" spans="1:16" ht="16" x14ac:dyDescent="0.2">
      <c r="A4976" s="8" t="s">
        <v>269</v>
      </c>
      <c r="B4976" s="7" t="s">
        <v>3487</v>
      </c>
      <c r="C4976" s="7" t="s">
        <v>2</v>
      </c>
      <c r="D4976" s="7" t="s">
        <v>3389</v>
      </c>
      <c r="E4976" s="7" t="str">
        <f>IF(OR(D4976="", D4976="___"),"", LEFT(D4976,FIND(" &gt;",D4976)-1))</f>
        <v>Success</v>
      </c>
      <c r="F4976" s="7" t="str">
        <f>IF(OR(E4976="Success",E4976="Qualified Success"),"Current",IF(E4976="Failure",IF(RIGHT(D4976,6)="Future","Future",IF(RIGHT(D4976,10)="Irrelevant","Irrelevant","Current")),""))</f>
        <v>Current</v>
      </c>
      <c r="G4976" s="7" t="str">
        <f>IF(OR(ISBLANK(D4976),D4976="Unclassifiable &gt;"),"",IF(ISNUMBER(SEARCH("Utterance",D4976)),"Utterance",IF(ISNUMBER(SEARCH("Response",D4976)),"Response",IF(ISNUMBER(SEARCH("Interaction",D4976)),"Interaction",IF(ISNUMBER(SEARCH("System",D4976)),"System","")))))</f>
        <v/>
      </c>
      <c r="H4976" s="7" t="str">
        <f>IF(G4976="Utterance", IF(ISNUMBER(SEARCH("Unrecognized",D4976)), "Unrecognized", IF(ISNUMBER(SEARCH("Mismatched",D4976)), "Mismatched", IF(ISNUMBER(SEARCH("False Positive",D4976)), "False Positive", "Irrelevant"))), "")</f>
        <v/>
      </c>
      <c r="J4976" s="7" t="s">
        <v>3428</v>
      </c>
      <c r="K4976" s="7" t="s">
        <v>3354</v>
      </c>
      <c r="L4976" s="9">
        <v>45000</v>
      </c>
      <c r="M4976" s="13">
        <v>0.54810185185185178</v>
      </c>
      <c r="N4976" s="14">
        <v>513001759477656</v>
      </c>
      <c r="O4976" s="7">
        <f>IF(LEN(TRIM($A4976))=0,0,LEN($A4976)-LEN(SUBSTITUTE($A4976," ",""))+1)</f>
        <v>3</v>
      </c>
      <c r="P4976">
        <f t="shared" si="106"/>
        <v>3411</v>
      </c>
    </row>
    <row r="4977" spans="1:16" ht="64" x14ac:dyDescent="0.2">
      <c r="A4977" s="8" t="s">
        <v>270</v>
      </c>
      <c r="C4977" s="7" t="s">
        <v>4</v>
      </c>
      <c r="K4977" s="7" t="s">
        <v>3354</v>
      </c>
      <c r="L4977" s="9">
        <v>45000</v>
      </c>
      <c r="M4977" s="13">
        <v>0.54810185185185178</v>
      </c>
      <c r="N4977" s="14">
        <v>513001759477656</v>
      </c>
      <c r="P4977" t="str">
        <f t="shared" si="106"/>
        <v/>
      </c>
    </row>
    <row r="4978" spans="1:16" ht="16" x14ac:dyDescent="0.2">
      <c r="A4978" s="8" t="s">
        <v>158</v>
      </c>
      <c r="C4978" s="7" t="s">
        <v>2</v>
      </c>
      <c r="D4978" s="7" t="s">
        <v>3389</v>
      </c>
      <c r="E4978" s="7" t="str">
        <f>IF(OR(D4978="", D4978="___"),"", LEFT(D4978,FIND(" &gt;",D4978)-1))</f>
        <v>Success</v>
      </c>
      <c r="F4978" s="7" t="str">
        <f>IF(OR(E4978="Success",E4978="Qualified Success"),"Current",IF(E4978="Failure",IF(RIGHT(D4978,6)="Future","Future",IF(RIGHT(D4978,10)="Irrelevant","Irrelevant","Current")),""))</f>
        <v>Current</v>
      </c>
      <c r="G4978" s="7" t="str">
        <f>IF(OR(ISBLANK(D4978),D4978="Unclassifiable &gt;"),"",IF(ISNUMBER(SEARCH("Utterance",D4978)),"Utterance",IF(ISNUMBER(SEARCH("Response",D4978)),"Response",IF(ISNUMBER(SEARCH("Interaction",D4978)),"Interaction",IF(ISNUMBER(SEARCH("System",D4978)),"System","")))))</f>
        <v/>
      </c>
      <c r="H4978" s="7" t="str">
        <f>IF(G4978="Utterance", IF(ISNUMBER(SEARCH("Unrecognized",D4978)), "Unrecognized", IF(ISNUMBER(SEARCH("Mismatched",D4978)), "Mismatched", IF(ISNUMBER(SEARCH("False Positive",D4978)), "False Positive", "Irrelevant"))), "")</f>
        <v/>
      </c>
      <c r="J4978" s="7" t="s">
        <v>3744</v>
      </c>
      <c r="K4978" s="7" t="s">
        <v>3354</v>
      </c>
      <c r="L4978" s="9">
        <v>45000</v>
      </c>
      <c r="M4978" s="13">
        <v>0.55172453703703705</v>
      </c>
      <c r="N4978" s="14">
        <v>513002351388836</v>
      </c>
      <c r="O4978" s="7">
        <f>IF(LEN(TRIM($A4978))=0,0,LEN($A4978)-LEN(SUBSTITUTE($A4978," ",""))+1)</f>
        <v>4</v>
      </c>
      <c r="P4978">
        <f t="shared" si="106"/>
        <v>3411</v>
      </c>
    </row>
    <row r="4979" spans="1:16" ht="128" x14ac:dyDescent="0.2">
      <c r="A4979" s="8" t="s">
        <v>1839</v>
      </c>
      <c r="C4979" s="7" t="s">
        <v>4</v>
      </c>
      <c r="K4979" s="7" t="s">
        <v>3354</v>
      </c>
      <c r="L4979" s="9">
        <v>45000</v>
      </c>
      <c r="M4979" s="13">
        <v>0.55172453703703705</v>
      </c>
      <c r="N4979" s="14">
        <v>513002351388836</v>
      </c>
      <c r="P4979" t="str">
        <f t="shared" si="106"/>
        <v/>
      </c>
    </row>
    <row r="4980" spans="1:16" ht="16" x14ac:dyDescent="0.2">
      <c r="A4980" s="8" t="s">
        <v>2301</v>
      </c>
      <c r="C4980" s="7" t="s">
        <v>2</v>
      </c>
      <c r="D4980" s="7" t="s">
        <v>3400</v>
      </c>
      <c r="E4980" s="7" t="str">
        <f>IF(OR(D4980="", D4980="___"),"", LEFT(D4980,FIND(" &gt;",D4980)-1))</f>
        <v>Failure</v>
      </c>
      <c r="F4980" s="7" t="str">
        <f>IF(OR(E4980="Success",E4980="Qualified Success"),"Current",IF(E4980="Failure",IF(RIGHT(D4980,6)="Future","Future",IF(RIGHT(D4980,10)="Irrelevant","Irrelevant","Current")),""))</f>
        <v>Current</v>
      </c>
      <c r="G4980" s="7" t="str">
        <f>IF(OR(ISBLANK(D4980),D4980="Unclassifiable &gt;"),"",IF(ISNUMBER(SEARCH("Utterance",D4980)),"Utterance",IF(ISNUMBER(SEARCH("Response",D4980)),"Response",IF(ISNUMBER(SEARCH("Interaction",D4980)),"Interaction",IF(ISNUMBER(SEARCH("System",D4980)),"System","")))))</f>
        <v>Interaction</v>
      </c>
      <c r="H4980" s="7" t="str">
        <f>IF(G4980="Utterance", IF(ISNUMBER(SEARCH("Unrecognized",D4980)), "Unrecognized", IF(ISNUMBER(SEARCH("Mismatched",D4980)), "Mismatched", IF(ISNUMBER(SEARCH("False Positive",D4980)), "False Positive", "Irrelevant"))), "")</f>
        <v/>
      </c>
      <c r="J4980" s="7" t="s">
        <v>3750</v>
      </c>
      <c r="K4980" s="7" t="s">
        <v>3354</v>
      </c>
      <c r="L4980" s="9">
        <v>45000</v>
      </c>
      <c r="M4980" s="13">
        <v>0.5541666666666667</v>
      </c>
      <c r="N4980" s="14">
        <v>204440003508979</v>
      </c>
      <c r="O4980" s="7">
        <f>IF(LEN(TRIM($A4980))=0,0,LEN($A4980)-LEN(SUBSTITUTE($A4980," ",""))+1)</f>
        <v>2</v>
      </c>
      <c r="P4980">
        <f t="shared" si="106"/>
        <v>412</v>
      </c>
    </row>
    <row r="4981" spans="1:16" ht="80" x14ac:dyDescent="0.2">
      <c r="A4981" s="8" t="s">
        <v>1211</v>
      </c>
      <c r="C4981" s="7" t="s">
        <v>4</v>
      </c>
      <c r="K4981" s="7" t="s">
        <v>3354</v>
      </c>
      <c r="L4981" s="9">
        <v>45000</v>
      </c>
      <c r="M4981" s="13">
        <v>0.5541666666666667</v>
      </c>
      <c r="N4981" s="14">
        <v>204440003508979</v>
      </c>
      <c r="P4981" t="str">
        <f t="shared" si="106"/>
        <v/>
      </c>
    </row>
    <row r="4982" spans="1:16" ht="16" x14ac:dyDescent="0.2">
      <c r="A4982" s="8" t="s">
        <v>2516</v>
      </c>
      <c r="C4982" s="7" t="s">
        <v>2</v>
      </c>
      <c r="D4982" s="7" t="s">
        <v>3400</v>
      </c>
      <c r="E4982" s="7" t="str">
        <f>IF(OR(D4982="", D4982="___"),"", LEFT(D4982,FIND(" &gt;",D4982)-1))</f>
        <v>Failure</v>
      </c>
      <c r="F4982" s="7" t="str">
        <f>IF(OR(E4982="Success",E4982="Qualified Success"),"Current",IF(E4982="Failure",IF(RIGHT(D4982,6)="Future","Future",IF(RIGHT(D4982,10)="Irrelevant","Irrelevant","Current")),""))</f>
        <v>Current</v>
      </c>
      <c r="G4982" s="7" t="str">
        <f>IF(OR(ISBLANK(D4982),D4982="Unclassifiable &gt;"),"",IF(ISNUMBER(SEARCH("Utterance",D4982)),"Utterance",IF(ISNUMBER(SEARCH("Response",D4982)),"Response",IF(ISNUMBER(SEARCH("Interaction",D4982)),"Interaction",IF(ISNUMBER(SEARCH("System",D4982)),"System","")))))</f>
        <v>Interaction</v>
      </c>
      <c r="H4982" s="7" t="str">
        <f>IF(G4982="Utterance", IF(ISNUMBER(SEARCH("Unrecognized",D4982)), "Unrecognized", IF(ISNUMBER(SEARCH("Mismatched",D4982)), "Mismatched", IF(ISNUMBER(SEARCH("False Positive",D4982)), "False Positive", "Irrelevant"))), "")</f>
        <v/>
      </c>
      <c r="J4982" s="7" t="s">
        <v>3750</v>
      </c>
      <c r="K4982" s="7" t="s">
        <v>3354</v>
      </c>
      <c r="L4982" s="9">
        <v>45000</v>
      </c>
      <c r="M4982" s="13">
        <v>0.55434027777777783</v>
      </c>
      <c r="N4982" s="14">
        <v>204440003508979</v>
      </c>
      <c r="O4982" s="7">
        <f>IF(LEN(TRIM($A4982))=0,0,LEN($A4982)-LEN(SUBSTITUTE($A4982," ",""))+1)</f>
        <v>4</v>
      </c>
      <c r="P4982">
        <f t="shared" si="106"/>
        <v>412</v>
      </c>
    </row>
    <row r="4983" spans="1:16" ht="80" x14ac:dyDescent="0.2">
      <c r="A4983" s="8" t="s">
        <v>1211</v>
      </c>
      <c r="C4983" s="7" t="s">
        <v>4</v>
      </c>
      <c r="K4983" s="7" t="s">
        <v>3354</v>
      </c>
      <c r="L4983" s="9">
        <v>45000</v>
      </c>
      <c r="M4983" s="13">
        <v>0.55434027777777783</v>
      </c>
      <c r="N4983" s="14">
        <v>204440003508979</v>
      </c>
      <c r="P4983" t="str">
        <f t="shared" si="106"/>
        <v/>
      </c>
    </row>
    <row r="4984" spans="1:16" ht="16" x14ac:dyDescent="0.2">
      <c r="A4984" s="8" t="s">
        <v>2518</v>
      </c>
      <c r="C4984" s="7" t="s">
        <v>2</v>
      </c>
      <c r="D4984" s="7" t="s">
        <v>3400</v>
      </c>
      <c r="E4984" s="7" t="str">
        <f>IF(OR(D4984="", D4984="___"),"", LEFT(D4984,FIND(" &gt;",D4984)-1))</f>
        <v>Failure</v>
      </c>
      <c r="F4984" s="7" t="str">
        <f>IF(OR(E4984="Success",E4984="Qualified Success"),"Current",IF(E4984="Failure",IF(RIGHT(D4984,6)="Future","Future",IF(RIGHT(D4984,10)="Irrelevant","Irrelevant","Current")),""))</f>
        <v>Current</v>
      </c>
      <c r="G4984" s="7" t="str">
        <f>IF(OR(ISBLANK(D4984),D4984="Unclassifiable &gt;"),"",IF(ISNUMBER(SEARCH("Utterance",D4984)),"Utterance",IF(ISNUMBER(SEARCH("Response",D4984)),"Response",IF(ISNUMBER(SEARCH("Interaction",D4984)),"Interaction",IF(ISNUMBER(SEARCH("System",D4984)),"System","")))))</f>
        <v>Interaction</v>
      </c>
      <c r="H4984" s="7" t="str">
        <f>IF(G4984="Utterance", IF(ISNUMBER(SEARCH("Unrecognized",D4984)), "Unrecognized", IF(ISNUMBER(SEARCH("Mismatched",D4984)), "Mismatched", IF(ISNUMBER(SEARCH("False Positive",D4984)), "False Positive", "Irrelevant"))), "")</f>
        <v/>
      </c>
      <c r="J4984" s="7" t="s">
        <v>3750</v>
      </c>
      <c r="K4984" s="7" t="s">
        <v>3354</v>
      </c>
      <c r="L4984" s="9">
        <v>45000</v>
      </c>
      <c r="M4984" s="13">
        <v>0.55447916666666663</v>
      </c>
      <c r="N4984" s="14">
        <v>204440003508979</v>
      </c>
      <c r="O4984" s="7">
        <f>IF(LEN(TRIM($A4984))=0,0,LEN($A4984)-LEN(SUBSTITUTE($A4984," ",""))+1)</f>
        <v>5</v>
      </c>
      <c r="P4984">
        <f t="shared" si="106"/>
        <v>412</v>
      </c>
    </row>
    <row r="4985" spans="1:16" ht="80" x14ac:dyDescent="0.2">
      <c r="A4985" s="8" t="s">
        <v>1211</v>
      </c>
      <c r="C4985" s="7" t="s">
        <v>4</v>
      </c>
      <c r="K4985" s="7" t="s">
        <v>3354</v>
      </c>
      <c r="L4985" s="9">
        <v>45000</v>
      </c>
      <c r="M4985" s="13">
        <v>0.55447916666666663</v>
      </c>
      <c r="N4985" s="14">
        <v>204440003508979</v>
      </c>
      <c r="P4985" t="str">
        <f t="shared" si="106"/>
        <v/>
      </c>
    </row>
    <row r="4986" spans="1:16" ht="16" x14ac:dyDescent="0.2">
      <c r="A4986" s="8" t="s">
        <v>2517</v>
      </c>
      <c r="C4986" s="7" t="s">
        <v>2</v>
      </c>
      <c r="D4986" s="7" t="s">
        <v>3400</v>
      </c>
      <c r="E4986" s="7" t="str">
        <f>IF(OR(D4986="", D4986="___"),"", LEFT(D4986,FIND(" &gt;",D4986)-1))</f>
        <v>Failure</v>
      </c>
      <c r="F4986" s="7" t="str">
        <f>IF(OR(E4986="Success",E4986="Qualified Success"),"Current",IF(E4986="Failure",IF(RIGHT(D4986,6)="Future","Future",IF(RIGHT(D4986,10)="Irrelevant","Irrelevant","Current")),""))</f>
        <v>Current</v>
      </c>
      <c r="G4986" s="7" t="str">
        <f>IF(OR(ISBLANK(D4986),D4986="Unclassifiable &gt;"),"",IF(ISNUMBER(SEARCH("Utterance",D4986)),"Utterance",IF(ISNUMBER(SEARCH("Response",D4986)),"Response",IF(ISNUMBER(SEARCH("Interaction",D4986)),"Interaction",IF(ISNUMBER(SEARCH("System",D4986)),"System","")))))</f>
        <v>Interaction</v>
      </c>
      <c r="H4986" s="7" t="str">
        <f>IF(G4986="Utterance", IF(ISNUMBER(SEARCH("Unrecognized",D4986)), "Unrecognized", IF(ISNUMBER(SEARCH("Mismatched",D4986)), "Mismatched", IF(ISNUMBER(SEARCH("False Positive",D4986)), "False Positive", "Irrelevant"))), "")</f>
        <v/>
      </c>
      <c r="J4986" s="7" t="s">
        <v>3750</v>
      </c>
      <c r="K4986" s="7" t="s">
        <v>3354</v>
      </c>
      <c r="L4986" s="9">
        <v>45000</v>
      </c>
      <c r="M4986" s="13">
        <v>0.55525462962962957</v>
      </c>
      <c r="N4986" s="14">
        <v>204440003508979</v>
      </c>
      <c r="O4986" s="7">
        <f>IF(LEN(TRIM($A4986))=0,0,LEN($A4986)-LEN(SUBSTITUTE($A4986," ",""))+1)</f>
        <v>4</v>
      </c>
      <c r="P4986">
        <f t="shared" si="106"/>
        <v>412</v>
      </c>
    </row>
    <row r="4987" spans="1:16" ht="80" x14ac:dyDescent="0.2">
      <c r="A4987" s="8" t="s">
        <v>1211</v>
      </c>
      <c r="C4987" s="7" t="s">
        <v>4</v>
      </c>
      <c r="K4987" s="7" t="s">
        <v>3354</v>
      </c>
      <c r="L4987" s="9">
        <v>45000</v>
      </c>
      <c r="M4987" s="13">
        <v>0.55525462962962957</v>
      </c>
      <c r="N4987" s="14">
        <v>204440003508979</v>
      </c>
      <c r="P4987" t="str">
        <f t="shared" si="106"/>
        <v/>
      </c>
    </row>
    <row r="4988" spans="1:16" ht="16" x14ac:dyDescent="0.2">
      <c r="A4988" s="8" t="s">
        <v>223</v>
      </c>
      <c r="B4988" s="7" t="s">
        <v>3487</v>
      </c>
      <c r="C4988" s="7" t="s">
        <v>2</v>
      </c>
      <c r="D4988" s="7" t="s">
        <v>3389</v>
      </c>
      <c r="E4988" s="7" t="str">
        <f>IF(OR(D4988="", D4988="___"),"", LEFT(D4988,FIND(" &gt;",D4988)-1))</f>
        <v>Success</v>
      </c>
      <c r="F4988" s="7" t="str">
        <f>IF(OR(E4988="Success",E4988="Qualified Success"),"Current",IF(E4988="Failure",IF(RIGHT(D4988,6)="Future","Future",IF(RIGHT(D4988,10)="Irrelevant","Irrelevant","Current")),""))</f>
        <v>Current</v>
      </c>
      <c r="G4988" s="7" t="str">
        <f>IF(OR(ISBLANK(D4988),D4988="Unclassifiable &gt;"),"",IF(ISNUMBER(SEARCH("Utterance",D4988)),"Utterance",IF(ISNUMBER(SEARCH("Response",D4988)),"Response",IF(ISNUMBER(SEARCH("Interaction",D4988)),"Interaction",IF(ISNUMBER(SEARCH("System",D4988)),"System","")))))</f>
        <v/>
      </c>
      <c r="H4988" s="7" t="str">
        <f>IF(G4988="Utterance", IF(ISNUMBER(SEARCH("Unrecognized",D4988)), "Unrecognized", IF(ISNUMBER(SEARCH("Mismatched",D4988)), "Mismatched", IF(ISNUMBER(SEARCH("False Positive",D4988)), "False Positive", "Irrelevant"))), "")</f>
        <v/>
      </c>
      <c r="J4988" s="7" t="s">
        <v>3744</v>
      </c>
      <c r="K4988" s="7" t="s">
        <v>3354</v>
      </c>
      <c r="L4988" s="9">
        <v>45000</v>
      </c>
      <c r="M4988" s="13">
        <v>0.55755787037037041</v>
      </c>
      <c r="N4988" s="14">
        <v>513001759477656</v>
      </c>
      <c r="O4988" s="7">
        <f>IF(LEN(TRIM($A4988))=0,0,LEN($A4988)-LEN(SUBSTITUTE($A4988," ",""))+1)</f>
        <v>3</v>
      </c>
      <c r="P4988">
        <f t="shared" si="106"/>
        <v>3411</v>
      </c>
    </row>
    <row r="4989" spans="1:16" ht="128" x14ac:dyDescent="0.2">
      <c r="A4989" s="8" t="s">
        <v>1839</v>
      </c>
      <c r="C4989" s="7" t="s">
        <v>4</v>
      </c>
      <c r="K4989" s="7" t="s">
        <v>3354</v>
      </c>
      <c r="L4989" s="9">
        <v>45000</v>
      </c>
      <c r="M4989" s="13">
        <v>0.55755787037037041</v>
      </c>
      <c r="N4989" s="14">
        <v>513001759477656</v>
      </c>
      <c r="P4989" t="str">
        <f t="shared" si="106"/>
        <v/>
      </c>
    </row>
    <row r="4990" spans="1:16" ht="16" x14ac:dyDescent="0.2">
      <c r="A4990" s="8" t="s">
        <v>269</v>
      </c>
      <c r="B4990" s="7" t="s">
        <v>3487</v>
      </c>
      <c r="C4990" s="7" t="s">
        <v>2</v>
      </c>
      <c r="D4990" s="7" t="s">
        <v>3389</v>
      </c>
      <c r="E4990" s="7" t="str">
        <f>IF(OR(D4990="", D4990="___"),"", LEFT(D4990,FIND(" &gt;",D4990)-1))</f>
        <v>Success</v>
      </c>
      <c r="F4990" s="7" t="str">
        <f>IF(OR(E4990="Success",E4990="Qualified Success"),"Current",IF(E4990="Failure",IF(RIGHT(D4990,6)="Future","Future",IF(RIGHT(D4990,10)="Irrelevant","Irrelevant","Current")),""))</f>
        <v>Current</v>
      </c>
      <c r="G4990" s="7" t="str">
        <f>IF(OR(ISBLANK(D4990),D4990="Unclassifiable &gt;"),"",IF(ISNUMBER(SEARCH("Utterance",D4990)),"Utterance",IF(ISNUMBER(SEARCH("Response",D4990)),"Response",IF(ISNUMBER(SEARCH("Interaction",D4990)),"Interaction",IF(ISNUMBER(SEARCH("System",D4990)),"System","")))))</f>
        <v/>
      </c>
      <c r="H4990" s="7" t="str">
        <f>IF(G4990="Utterance", IF(ISNUMBER(SEARCH("Unrecognized",D4990)), "Unrecognized", IF(ISNUMBER(SEARCH("Mismatched",D4990)), "Mismatched", IF(ISNUMBER(SEARCH("False Positive",D4990)), "False Positive", "Irrelevant"))), "")</f>
        <v/>
      </c>
      <c r="J4990" s="7" t="s">
        <v>3428</v>
      </c>
      <c r="K4990" s="7" t="s">
        <v>3354</v>
      </c>
      <c r="L4990" s="9">
        <v>45000</v>
      </c>
      <c r="M4990" s="13">
        <v>0.56412037037037044</v>
      </c>
      <c r="N4990" s="14">
        <v>204440003488073</v>
      </c>
      <c r="O4990" s="7">
        <f>IF(LEN(TRIM($A4990))=0,0,LEN($A4990)-LEN(SUBSTITUTE($A4990," ",""))+1)</f>
        <v>3</v>
      </c>
      <c r="P4990">
        <f t="shared" si="106"/>
        <v>3411</v>
      </c>
    </row>
    <row r="4991" spans="1:16" ht="64" x14ac:dyDescent="0.2">
      <c r="A4991" s="8" t="s">
        <v>270</v>
      </c>
      <c r="C4991" s="7" t="s">
        <v>4</v>
      </c>
      <c r="K4991" s="7" t="s">
        <v>3354</v>
      </c>
      <c r="L4991" s="9">
        <v>45000</v>
      </c>
      <c r="M4991" s="13">
        <v>0.56412037037037044</v>
      </c>
      <c r="N4991" s="14">
        <v>204440003488073</v>
      </c>
      <c r="P4991" t="str">
        <f t="shared" si="106"/>
        <v/>
      </c>
    </row>
    <row r="4992" spans="1:16" ht="16" x14ac:dyDescent="0.2">
      <c r="A4992" s="8" t="s">
        <v>223</v>
      </c>
      <c r="B4992" s="7" t="s">
        <v>3487</v>
      </c>
      <c r="C4992" s="7" t="s">
        <v>2</v>
      </c>
      <c r="D4992" s="7" t="s">
        <v>3389</v>
      </c>
      <c r="E4992" s="7" t="str">
        <f>IF(OR(D4992="", D4992="___"),"", LEFT(D4992,FIND(" &gt;",D4992)-1))</f>
        <v>Success</v>
      </c>
      <c r="F4992" s="7" t="str">
        <f>IF(OR(E4992="Success",E4992="Qualified Success"),"Current",IF(E4992="Failure",IF(RIGHT(D4992,6)="Future","Future",IF(RIGHT(D4992,10)="Irrelevant","Irrelevant","Current")),""))</f>
        <v>Current</v>
      </c>
      <c r="G4992" s="7" t="str">
        <f>IF(OR(ISBLANK(D4992),D4992="Unclassifiable &gt;"),"",IF(ISNUMBER(SEARCH("Utterance",D4992)),"Utterance",IF(ISNUMBER(SEARCH("Response",D4992)),"Response",IF(ISNUMBER(SEARCH("Interaction",D4992)),"Interaction",IF(ISNUMBER(SEARCH("System",D4992)),"System","")))))</f>
        <v/>
      </c>
      <c r="H4992" s="7" t="str">
        <f>IF(G4992="Utterance", IF(ISNUMBER(SEARCH("Unrecognized",D4992)), "Unrecognized", IF(ISNUMBER(SEARCH("Mismatched",D4992)), "Mismatched", IF(ISNUMBER(SEARCH("False Positive",D4992)), "False Positive", "Irrelevant"))), "")</f>
        <v/>
      </c>
      <c r="J4992" s="7" t="s">
        <v>3744</v>
      </c>
      <c r="K4992" s="7" t="s">
        <v>3354</v>
      </c>
      <c r="L4992" s="9">
        <v>45000</v>
      </c>
      <c r="M4992" s="13">
        <v>0.56564814814814812</v>
      </c>
      <c r="N4992" s="14">
        <v>513001759477656</v>
      </c>
      <c r="O4992" s="7">
        <f>IF(LEN(TRIM($A4992))=0,0,LEN($A4992)-LEN(SUBSTITUTE($A4992," ",""))+1)</f>
        <v>3</v>
      </c>
      <c r="P4992">
        <f t="shared" si="106"/>
        <v>3411</v>
      </c>
    </row>
    <row r="4993" spans="1:16" ht="128" x14ac:dyDescent="0.2">
      <c r="A4993" s="8" t="s">
        <v>1839</v>
      </c>
      <c r="C4993" s="7" t="s">
        <v>4</v>
      </c>
      <c r="K4993" s="7" t="s">
        <v>3354</v>
      </c>
      <c r="L4993" s="9">
        <v>45000</v>
      </c>
      <c r="M4993" s="13">
        <v>0.56564814814814812</v>
      </c>
      <c r="N4993" s="14">
        <v>513001759477656</v>
      </c>
      <c r="P4993" t="str">
        <f t="shared" si="106"/>
        <v/>
      </c>
    </row>
    <row r="4994" spans="1:16" ht="16" x14ac:dyDescent="0.2">
      <c r="A4994" s="8" t="s">
        <v>302</v>
      </c>
      <c r="B4994" s="7" t="s">
        <v>3487</v>
      </c>
      <c r="C4994" s="7" t="s">
        <v>2</v>
      </c>
      <c r="D4994" s="7" t="s">
        <v>3389</v>
      </c>
      <c r="E4994" s="7" t="str">
        <f>IF(OR(D4994="", D4994="___"),"", LEFT(D4994,FIND(" &gt;",D4994)-1))</f>
        <v>Success</v>
      </c>
      <c r="F4994" s="7" t="str">
        <f>IF(OR(E4994="Success",E4994="Qualified Success"),"Current",IF(E4994="Failure",IF(RIGHT(D4994,6)="Future","Future",IF(RIGHT(D4994,10)="Irrelevant","Irrelevant","Current")),""))</f>
        <v>Current</v>
      </c>
      <c r="G4994" s="7" t="str">
        <f>IF(OR(ISBLANK(D4994),D4994="Unclassifiable &gt;"),"",IF(ISNUMBER(SEARCH("Utterance",D4994)),"Utterance",IF(ISNUMBER(SEARCH("Response",D4994)),"Response",IF(ISNUMBER(SEARCH("Interaction",D4994)),"Interaction",IF(ISNUMBER(SEARCH("System",D4994)),"System","")))))</f>
        <v/>
      </c>
      <c r="H4994" s="7" t="str">
        <f>IF(G4994="Utterance", IF(ISNUMBER(SEARCH("Unrecognized",D4994)), "Unrecognized", IF(ISNUMBER(SEARCH("Mismatched",D4994)), "Mismatched", IF(ISNUMBER(SEARCH("False Positive",D4994)), "False Positive", "Irrelevant"))), "")</f>
        <v/>
      </c>
      <c r="J4994" s="7" t="s">
        <v>3428</v>
      </c>
      <c r="K4994" s="7" t="s">
        <v>3354</v>
      </c>
      <c r="L4994" s="9">
        <v>45000</v>
      </c>
      <c r="M4994" s="13">
        <v>0.56631944444444449</v>
      </c>
      <c r="N4994" s="14">
        <v>204440003541231</v>
      </c>
      <c r="O4994" s="7">
        <f>IF(LEN(TRIM($A4994))=0,0,LEN($A4994)-LEN(SUBSTITUTE($A4994," ",""))+1)</f>
        <v>3</v>
      </c>
      <c r="P4994">
        <f t="shared" si="106"/>
        <v>3411</v>
      </c>
    </row>
    <row r="4995" spans="1:16" ht="64" x14ac:dyDescent="0.2">
      <c r="A4995" s="8" t="s">
        <v>220</v>
      </c>
      <c r="C4995" s="7" t="s">
        <v>4</v>
      </c>
      <c r="K4995" s="7" t="s">
        <v>3354</v>
      </c>
      <c r="L4995" s="9">
        <v>45000</v>
      </c>
      <c r="M4995" s="13">
        <v>0.56631944444444449</v>
      </c>
      <c r="N4995" s="14">
        <v>204440003541231</v>
      </c>
      <c r="P4995" t="str">
        <f t="shared" ref="P4995:P5058" si="107">IF(D4995="", "", COUNTIF($D$1:$D$12000, D4995))</f>
        <v/>
      </c>
    </row>
    <row r="4996" spans="1:16" ht="16" x14ac:dyDescent="0.2">
      <c r="A4996" s="8" t="s">
        <v>828</v>
      </c>
      <c r="C4996" s="7" t="s">
        <v>2</v>
      </c>
      <c r="D4996" s="7" t="s">
        <v>3389</v>
      </c>
      <c r="E4996" s="7" t="str">
        <f>IF(OR(D4996="", D4996="___"),"", LEFT(D4996,FIND(" &gt;",D4996)-1))</f>
        <v>Success</v>
      </c>
      <c r="F4996" s="7" t="str">
        <f>IF(OR(E4996="Success",E4996="Qualified Success"),"Current",IF(E4996="Failure",IF(RIGHT(D4996,6)="Future","Future",IF(RIGHT(D4996,10)="Irrelevant","Irrelevant","Current")),""))</f>
        <v>Current</v>
      </c>
      <c r="G4996" s="7" t="str">
        <f>IF(OR(ISBLANK(D4996),D4996="Unclassifiable &gt;"),"",IF(ISNUMBER(SEARCH("Utterance",D4996)),"Utterance",IF(ISNUMBER(SEARCH("Response",D4996)),"Response",IF(ISNUMBER(SEARCH("Interaction",D4996)),"Interaction",IF(ISNUMBER(SEARCH("System",D4996)),"System","")))))</f>
        <v/>
      </c>
      <c r="H4996" s="7" t="str">
        <f>IF(G4996="Utterance", IF(ISNUMBER(SEARCH("Unrecognized",D4996)), "Unrecognized", IF(ISNUMBER(SEARCH("Mismatched",D4996)), "Mismatched", IF(ISNUMBER(SEARCH("False Positive",D4996)), "False Positive", "Irrelevant"))), "")</f>
        <v/>
      </c>
      <c r="J4996" s="7" t="s">
        <v>3742</v>
      </c>
      <c r="K4996" s="7" t="s">
        <v>3354</v>
      </c>
      <c r="L4996" s="9">
        <v>45000</v>
      </c>
      <c r="M4996" s="13">
        <v>0.56908564814814822</v>
      </c>
      <c r="N4996" s="14">
        <v>202000276083816</v>
      </c>
      <c r="O4996" s="7">
        <f>IF(LEN(TRIM($A4996))=0,0,LEN($A4996)-LEN(SUBSTITUTE($A4996," ",""))+1)</f>
        <v>2</v>
      </c>
      <c r="P4996">
        <f t="shared" si="107"/>
        <v>3411</v>
      </c>
    </row>
    <row r="4997" spans="1:16" ht="48" x14ac:dyDescent="0.2">
      <c r="A4997" s="8" t="s">
        <v>404</v>
      </c>
      <c r="C4997" s="7" t="s">
        <v>4</v>
      </c>
      <c r="K4997" s="7" t="s">
        <v>3354</v>
      </c>
      <c r="L4997" s="9">
        <v>45000</v>
      </c>
      <c r="M4997" s="13">
        <v>0.56908564814814822</v>
      </c>
      <c r="N4997" s="14">
        <v>202000276083816</v>
      </c>
      <c r="P4997" t="str">
        <f t="shared" si="107"/>
        <v/>
      </c>
    </row>
    <row r="4998" spans="1:16" ht="16" x14ac:dyDescent="0.2">
      <c r="A4998" s="8" t="s">
        <v>158</v>
      </c>
      <c r="C4998" s="7" t="s">
        <v>2</v>
      </c>
      <c r="D4998" s="7" t="s">
        <v>3389</v>
      </c>
      <c r="E4998" s="7" t="str">
        <f>IF(OR(D4998="", D4998="___"),"", LEFT(D4998,FIND(" &gt;",D4998)-1))</f>
        <v>Success</v>
      </c>
      <c r="F4998" s="7" t="str">
        <f>IF(OR(E4998="Success",E4998="Qualified Success"),"Current",IF(E4998="Failure",IF(RIGHT(D4998,6)="Future","Future",IF(RIGHT(D4998,10)="Irrelevant","Irrelevant","Current")),""))</f>
        <v>Current</v>
      </c>
      <c r="G4998" s="7" t="str">
        <f>IF(OR(ISBLANK(D4998),D4998="Unclassifiable &gt;"),"",IF(ISNUMBER(SEARCH("Utterance",D4998)),"Utterance",IF(ISNUMBER(SEARCH("Response",D4998)),"Response",IF(ISNUMBER(SEARCH("Interaction",D4998)),"Interaction",IF(ISNUMBER(SEARCH("System",D4998)),"System","")))))</f>
        <v/>
      </c>
      <c r="H4998" s="7" t="str">
        <f>IF(G4998="Utterance", IF(ISNUMBER(SEARCH("Unrecognized",D4998)), "Unrecognized", IF(ISNUMBER(SEARCH("Mismatched",D4998)), "Mismatched", IF(ISNUMBER(SEARCH("False Positive",D4998)), "False Positive", "Irrelevant"))), "")</f>
        <v/>
      </c>
      <c r="J4998" s="7" t="s">
        <v>3744</v>
      </c>
      <c r="K4998" s="7" t="s">
        <v>3354</v>
      </c>
      <c r="L4998" s="9">
        <v>45000</v>
      </c>
      <c r="M4998" s="13">
        <v>0.56938657407407411</v>
      </c>
      <c r="N4998" s="14">
        <v>204440003490444</v>
      </c>
      <c r="O4998" s="7">
        <f>IF(LEN(TRIM($A4998))=0,0,LEN($A4998)-LEN(SUBSTITUTE($A4998," ",""))+1)</f>
        <v>4</v>
      </c>
      <c r="P4998">
        <f t="shared" si="107"/>
        <v>3411</v>
      </c>
    </row>
    <row r="4999" spans="1:16" ht="128" x14ac:dyDescent="0.2">
      <c r="A4999" s="8" t="s">
        <v>1839</v>
      </c>
      <c r="C4999" s="7" t="s">
        <v>4</v>
      </c>
      <c r="K4999" s="7" t="s">
        <v>3354</v>
      </c>
      <c r="L4999" s="9">
        <v>45000</v>
      </c>
      <c r="M4999" s="13">
        <v>0.56938657407407411</v>
      </c>
      <c r="N4999" s="14">
        <v>204440003490444</v>
      </c>
      <c r="P4999" t="str">
        <f t="shared" si="107"/>
        <v/>
      </c>
    </row>
    <row r="5000" spans="1:16" ht="16" x14ac:dyDescent="0.2">
      <c r="A5000" s="8" t="s">
        <v>158</v>
      </c>
      <c r="C5000" s="7" t="s">
        <v>2</v>
      </c>
      <c r="D5000" s="7" t="s">
        <v>3389</v>
      </c>
      <c r="E5000" s="7" t="str">
        <f>IF(OR(D5000="", D5000="___"),"", LEFT(D5000,FIND(" &gt;",D5000)-1))</f>
        <v>Success</v>
      </c>
      <c r="F5000" s="7" t="str">
        <f>IF(OR(E5000="Success",E5000="Qualified Success"),"Current",IF(E5000="Failure",IF(RIGHT(D5000,6)="Future","Future",IF(RIGHT(D5000,10)="Irrelevant","Irrelevant","Current")),""))</f>
        <v>Current</v>
      </c>
      <c r="G5000" s="7" t="str">
        <f>IF(OR(ISBLANK(D5000),D5000="Unclassifiable &gt;"),"",IF(ISNUMBER(SEARCH("Utterance",D5000)),"Utterance",IF(ISNUMBER(SEARCH("Response",D5000)),"Response",IF(ISNUMBER(SEARCH("Interaction",D5000)),"Interaction",IF(ISNUMBER(SEARCH("System",D5000)),"System","")))))</f>
        <v/>
      </c>
      <c r="H5000" s="7" t="str">
        <f>IF(G5000="Utterance", IF(ISNUMBER(SEARCH("Unrecognized",D5000)), "Unrecognized", IF(ISNUMBER(SEARCH("Mismatched",D5000)), "Mismatched", IF(ISNUMBER(SEARCH("False Positive",D5000)), "False Positive", "Irrelevant"))), "")</f>
        <v/>
      </c>
      <c r="J5000" s="7" t="s">
        <v>3744</v>
      </c>
      <c r="K5000" s="7" t="s">
        <v>3354</v>
      </c>
      <c r="L5000" s="9">
        <v>45000</v>
      </c>
      <c r="M5000" s="13">
        <v>0.57574074074074078</v>
      </c>
      <c r="N5000" s="14">
        <v>513002117893085</v>
      </c>
      <c r="O5000" s="7">
        <f>IF(LEN(TRIM($A5000))=0,0,LEN($A5000)-LEN(SUBSTITUTE($A5000," ",""))+1)</f>
        <v>4</v>
      </c>
      <c r="P5000">
        <f t="shared" si="107"/>
        <v>3411</v>
      </c>
    </row>
    <row r="5001" spans="1:16" ht="128" x14ac:dyDescent="0.2">
      <c r="A5001" s="8" t="s">
        <v>1839</v>
      </c>
      <c r="C5001" s="7" t="s">
        <v>4</v>
      </c>
      <c r="K5001" s="7" t="s">
        <v>3354</v>
      </c>
      <c r="L5001" s="9">
        <v>45000</v>
      </c>
      <c r="M5001" s="13">
        <v>0.57574074074074078</v>
      </c>
      <c r="N5001" s="14">
        <v>513002117893085</v>
      </c>
      <c r="P5001" t="str">
        <f t="shared" si="107"/>
        <v/>
      </c>
    </row>
    <row r="5002" spans="1:16" ht="16" x14ac:dyDescent="0.2">
      <c r="A5002" s="8" t="s">
        <v>1996</v>
      </c>
      <c r="C5002" s="7" t="s">
        <v>2</v>
      </c>
      <c r="D5002" s="7" t="s">
        <v>3389</v>
      </c>
      <c r="E5002" s="7" t="str">
        <f>IF(OR(D5002="", D5002="___"),"", LEFT(D5002,FIND(" &gt;",D5002)-1))</f>
        <v>Success</v>
      </c>
      <c r="F5002" s="7" t="str">
        <f>IF(OR(E5002="Success",E5002="Qualified Success"),"Current",IF(E5002="Failure",IF(RIGHT(D5002,6)="Future","Future",IF(RIGHT(D5002,10)="Irrelevant","Irrelevant","Current")),""))</f>
        <v>Current</v>
      </c>
      <c r="G5002" s="7" t="str">
        <f>IF(OR(ISBLANK(D5002),D5002="Unclassifiable &gt;"),"",IF(ISNUMBER(SEARCH("Utterance",D5002)),"Utterance",IF(ISNUMBER(SEARCH("Response",D5002)),"Response",IF(ISNUMBER(SEARCH("Interaction",D5002)),"Interaction",IF(ISNUMBER(SEARCH("System",D5002)),"System","")))))</f>
        <v/>
      </c>
      <c r="H5002" s="7" t="str">
        <f>IF(G5002="Utterance", IF(ISNUMBER(SEARCH("Unrecognized",D5002)), "Unrecognized", IF(ISNUMBER(SEARCH("Mismatched",D5002)), "Mismatched", IF(ISNUMBER(SEARCH("False Positive",D5002)), "False Positive", "Irrelevant"))), "")</f>
        <v/>
      </c>
      <c r="J5002" s="7" t="s">
        <v>3439</v>
      </c>
      <c r="K5002" s="7" t="s">
        <v>3354</v>
      </c>
      <c r="L5002" s="9">
        <v>45000</v>
      </c>
      <c r="M5002" s="13">
        <v>0.58108796296296295</v>
      </c>
      <c r="N5002" s="14">
        <v>204440003491356</v>
      </c>
      <c r="O5002" s="7">
        <f>IF(LEN(TRIM($A5002))=0,0,LEN($A5002)-LEN(SUBSTITUTE($A5002," ",""))+1)</f>
        <v>4</v>
      </c>
      <c r="P5002">
        <f t="shared" si="107"/>
        <v>3411</v>
      </c>
    </row>
    <row r="5003" spans="1:16" ht="128" x14ac:dyDescent="0.2">
      <c r="A5003" s="8" t="s">
        <v>990</v>
      </c>
      <c r="C5003" s="7" t="s">
        <v>4</v>
      </c>
      <c r="K5003" s="7" t="s">
        <v>3354</v>
      </c>
      <c r="L5003" s="9">
        <v>45000</v>
      </c>
      <c r="M5003" s="13">
        <v>0.58108796296296295</v>
      </c>
      <c r="N5003" s="14">
        <v>204440003491356</v>
      </c>
      <c r="P5003" t="str">
        <f t="shared" si="107"/>
        <v/>
      </c>
    </row>
    <row r="5004" spans="1:16" ht="16" x14ac:dyDescent="0.2">
      <c r="A5004" s="8" t="s">
        <v>269</v>
      </c>
      <c r="B5004" s="7" t="s">
        <v>3487</v>
      </c>
      <c r="C5004" s="7" t="s">
        <v>2</v>
      </c>
      <c r="D5004" s="7" t="s">
        <v>3389</v>
      </c>
      <c r="E5004" s="7" t="str">
        <f>IF(OR(D5004="", D5004="___"),"", LEFT(D5004,FIND(" &gt;",D5004)-1))</f>
        <v>Success</v>
      </c>
      <c r="F5004" s="7" t="str">
        <f>IF(OR(E5004="Success",E5004="Qualified Success"),"Current",IF(E5004="Failure",IF(RIGHT(D5004,6)="Future","Future",IF(RIGHT(D5004,10)="Irrelevant","Irrelevant","Current")),""))</f>
        <v>Current</v>
      </c>
      <c r="G5004" s="7" t="str">
        <f>IF(OR(ISBLANK(D5004),D5004="Unclassifiable &gt;"),"",IF(ISNUMBER(SEARCH("Utterance",D5004)),"Utterance",IF(ISNUMBER(SEARCH("Response",D5004)),"Response",IF(ISNUMBER(SEARCH("Interaction",D5004)),"Interaction",IF(ISNUMBER(SEARCH("System",D5004)),"System","")))))</f>
        <v/>
      </c>
      <c r="H5004" s="7" t="str">
        <f>IF(G5004="Utterance", IF(ISNUMBER(SEARCH("Unrecognized",D5004)), "Unrecognized", IF(ISNUMBER(SEARCH("Mismatched",D5004)), "Mismatched", IF(ISNUMBER(SEARCH("False Positive",D5004)), "False Positive", "Irrelevant"))), "")</f>
        <v/>
      </c>
      <c r="J5004" s="7" t="s">
        <v>3428</v>
      </c>
      <c r="K5004" s="7" t="s">
        <v>3354</v>
      </c>
      <c r="L5004" s="9">
        <v>45000</v>
      </c>
      <c r="M5004" s="13">
        <v>0.58336805555555549</v>
      </c>
      <c r="N5004" s="14">
        <v>204440003541231</v>
      </c>
      <c r="O5004" s="7">
        <f>IF(LEN(TRIM($A5004))=0,0,LEN($A5004)-LEN(SUBSTITUTE($A5004," ",""))+1)</f>
        <v>3</v>
      </c>
      <c r="P5004">
        <f t="shared" si="107"/>
        <v>3411</v>
      </c>
    </row>
    <row r="5005" spans="1:16" ht="64" x14ac:dyDescent="0.2">
      <c r="A5005" s="8" t="s">
        <v>270</v>
      </c>
      <c r="C5005" s="7" t="s">
        <v>4</v>
      </c>
      <c r="K5005" s="7" t="s">
        <v>3354</v>
      </c>
      <c r="L5005" s="9">
        <v>45000</v>
      </c>
      <c r="M5005" s="13">
        <v>0.58336805555555549</v>
      </c>
      <c r="N5005" s="14">
        <v>204440003541231</v>
      </c>
      <c r="P5005" t="str">
        <f t="shared" si="107"/>
        <v/>
      </c>
    </row>
    <row r="5006" spans="1:16" ht="16" x14ac:dyDescent="0.2">
      <c r="A5006" s="8" t="s">
        <v>2005</v>
      </c>
      <c r="C5006" s="7" t="s">
        <v>2</v>
      </c>
      <c r="D5006" s="7" t="s">
        <v>3389</v>
      </c>
      <c r="E5006" s="7" t="str">
        <f>IF(OR(D5006="", D5006="___"),"", LEFT(D5006,FIND(" &gt;",D5006)-1))</f>
        <v>Success</v>
      </c>
      <c r="F5006" s="7" t="str">
        <f>IF(OR(E5006="Success",E5006="Qualified Success"),"Current",IF(E5006="Failure",IF(RIGHT(D5006,6)="Future","Future",IF(RIGHT(D5006,10)="Irrelevant","Irrelevant","Current")),""))</f>
        <v>Current</v>
      </c>
      <c r="G5006" s="7" t="str">
        <f>IF(OR(ISBLANK(D5006),D5006="Unclassifiable &gt;"),"",IF(ISNUMBER(SEARCH("Utterance",D5006)),"Utterance",IF(ISNUMBER(SEARCH("Response",D5006)),"Response",IF(ISNUMBER(SEARCH("Interaction",D5006)),"Interaction",IF(ISNUMBER(SEARCH("System",D5006)),"System","")))))</f>
        <v/>
      </c>
      <c r="H5006" s="7" t="str">
        <f>IF(G5006="Utterance", IF(ISNUMBER(SEARCH("Unrecognized",D5006)), "Unrecognized", IF(ISNUMBER(SEARCH("Mismatched",D5006)), "Mismatched", IF(ISNUMBER(SEARCH("False Positive",D5006)), "False Positive", "Irrelevant"))), "")</f>
        <v/>
      </c>
      <c r="J5006" s="7" t="s">
        <v>3757</v>
      </c>
      <c r="K5006" s="7" t="s">
        <v>3354</v>
      </c>
      <c r="L5006" s="9">
        <v>45000</v>
      </c>
      <c r="M5006" s="13">
        <v>0.58702546296296299</v>
      </c>
      <c r="N5006" s="14">
        <v>204440003491562</v>
      </c>
      <c r="O5006" s="7">
        <f>IF(LEN(TRIM($A5006))=0,0,LEN($A5006)-LEN(SUBSTITUTE($A5006," ",""))+1)</f>
        <v>16</v>
      </c>
      <c r="P5006">
        <f t="shared" si="107"/>
        <v>3411</v>
      </c>
    </row>
    <row r="5007" spans="1:16" ht="128" x14ac:dyDescent="0.2">
      <c r="A5007" s="8" t="s">
        <v>2006</v>
      </c>
      <c r="C5007" s="7" t="s">
        <v>4</v>
      </c>
      <c r="K5007" s="7" t="s">
        <v>3354</v>
      </c>
      <c r="L5007" s="9">
        <v>45000</v>
      </c>
      <c r="M5007" s="13">
        <v>0.58702546296296299</v>
      </c>
      <c r="N5007" s="14">
        <v>204440003491562</v>
      </c>
      <c r="P5007" t="str">
        <f t="shared" si="107"/>
        <v/>
      </c>
    </row>
    <row r="5008" spans="1:16" ht="16" x14ac:dyDescent="0.2">
      <c r="A5008" s="8" t="s">
        <v>223</v>
      </c>
      <c r="B5008" s="7" t="s">
        <v>3487</v>
      </c>
      <c r="C5008" s="7" t="s">
        <v>2</v>
      </c>
      <c r="D5008" s="7" t="s">
        <v>3389</v>
      </c>
      <c r="E5008" s="7" t="str">
        <f>IF(OR(D5008="", D5008="___"),"", LEFT(D5008,FIND(" &gt;",D5008)-1))</f>
        <v>Success</v>
      </c>
      <c r="F5008" s="7" t="str">
        <f>IF(OR(E5008="Success",E5008="Qualified Success"),"Current",IF(E5008="Failure",IF(RIGHT(D5008,6)="Future","Future",IF(RIGHT(D5008,10)="Irrelevant","Irrelevant","Current")),""))</f>
        <v>Current</v>
      </c>
      <c r="G5008" s="7" t="str">
        <f>IF(OR(ISBLANK(D5008),D5008="Unclassifiable &gt;"),"",IF(ISNUMBER(SEARCH("Utterance",D5008)),"Utterance",IF(ISNUMBER(SEARCH("Response",D5008)),"Response",IF(ISNUMBER(SEARCH("Interaction",D5008)),"Interaction",IF(ISNUMBER(SEARCH("System",D5008)),"System","")))))</f>
        <v/>
      </c>
      <c r="H5008" s="7" t="str">
        <f>IF(G5008="Utterance", IF(ISNUMBER(SEARCH("Unrecognized",D5008)), "Unrecognized", IF(ISNUMBER(SEARCH("Mismatched",D5008)), "Mismatched", IF(ISNUMBER(SEARCH("False Positive",D5008)), "False Positive", "Irrelevant"))), "")</f>
        <v/>
      </c>
      <c r="J5008" s="7" t="s">
        <v>3744</v>
      </c>
      <c r="K5008" s="7" t="s">
        <v>3354</v>
      </c>
      <c r="L5008" s="9">
        <v>45000</v>
      </c>
      <c r="M5008" s="13">
        <v>0.59074074074074068</v>
      </c>
      <c r="N5008" s="14">
        <v>204440003495581</v>
      </c>
      <c r="O5008" s="7">
        <f>IF(LEN(TRIM($A5008))=0,0,LEN($A5008)-LEN(SUBSTITUTE($A5008," ",""))+1)</f>
        <v>3</v>
      </c>
      <c r="P5008">
        <f t="shared" si="107"/>
        <v>3411</v>
      </c>
    </row>
    <row r="5009" spans="1:16" ht="128" x14ac:dyDescent="0.2">
      <c r="A5009" s="8" t="s">
        <v>1839</v>
      </c>
      <c r="C5009" s="7" t="s">
        <v>4</v>
      </c>
      <c r="K5009" s="7" t="s">
        <v>3354</v>
      </c>
      <c r="L5009" s="9">
        <v>45000</v>
      </c>
      <c r="M5009" s="13">
        <v>0.59074074074074068</v>
      </c>
      <c r="N5009" s="14">
        <v>204440003495581</v>
      </c>
      <c r="P5009" t="str">
        <f t="shared" si="107"/>
        <v/>
      </c>
    </row>
    <row r="5010" spans="1:16" ht="16" x14ac:dyDescent="0.2">
      <c r="A5010" s="8" t="s">
        <v>3085</v>
      </c>
      <c r="C5010" s="7" t="s">
        <v>2</v>
      </c>
      <c r="D5010" s="7" t="s">
        <v>3389</v>
      </c>
      <c r="E5010" s="7" t="str">
        <f>IF(OR(D5010="", D5010="___"),"", LEFT(D5010,FIND(" &gt;",D5010)-1))</f>
        <v>Success</v>
      </c>
      <c r="F5010" s="7" t="str">
        <f>IF(OR(E5010="Success",E5010="Qualified Success"),"Current",IF(E5010="Failure",IF(RIGHT(D5010,6)="Future","Future",IF(RIGHT(D5010,10)="Irrelevant","Irrelevant","Current")),""))</f>
        <v>Current</v>
      </c>
      <c r="G5010" s="7" t="str">
        <f>IF(OR(ISBLANK(D5010),D5010="Unclassifiable &gt;"),"",IF(ISNUMBER(SEARCH("Utterance",D5010)),"Utterance",IF(ISNUMBER(SEARCH("Response",D5010)),"Response",IF(ISNUMBER(SEARCH("Interaction",D5010)),"Interaction",IF(ISNUMBER(SEARCH("System",D5010)),"System","")))))</f>
        <v/>
      </c>
      <c r="H5010" s="7" t="str">
        <f>IF(G5010="Utterance", IF(ISNUMBER(SEARCH("Unrecognized",D5010)), "Unrecognized", IF(ISNUMBER(SEARCH("Mismatched",D5010)), "Mismatched", IF(ISNUMBER(SEARCH("False Positive",D5010)), "False Positive", "Irrelevant"))), "")</f>
        <v/>
      </c>
      <c r="J5010" s="7" t="s">
        <v>3743</v>
      </c>
      <c r="K5010" s="7" t="s">
        <v>3354</v>
      </c>
      <c r="L5010" s="9">
        <v>45000</v>
      </c>
      <c r="M5010" s="13">
        <v>0.59193287037037035</v>
      </c>
      <c r="N5010" s="14">
        <v>513002229443806</v>
      </c>
      <c r="O5010" s="7">
        <f>IF(LEN(TRIM($A5010))=0,0,LEN($A5010)-LEN(SUBSTITUTE($A5010," ",""))+1)</f>
        <v>8</v>
      </c>
      <c r="P5010">
        <f t="shared" si="107"/>
        <v>3411</v>
      </c>
    </row>
    <row r="5011" spans="1:16" ht="224" x14ac:dyDescent="0.2">
      <c r="A5011" s="8" t="s">
        <v>3621</v>
      </c>
      <c r="C5011" s="7" t="s">
        <v>4</v>
      </c>
      <c r="K5011" s="7" t="s">
        <v>3354</v>
      </c>
      <c r="L5011" s="9">
        <v>45000</v>
      </c>
      <c r="M5011" s="13">
        <v>0.59221064814814817</v>
      </c>
      <c r="N5011" s="14">
        <v>513002229443806</v>
      </c>
      <c r="P5011" t="str">
        <f t="shared" si="107"/>
        <v/>
      </c>
    </row>
    <row r="5012" spans="1:16" ht="16" x14ac:dyDescent="0.2">
      <c r="A5012" s="8" t="s">
        <v>158</v>
      </c>
      <c r="C5012" s="7" t="s">
        <v>2</v>
      </c>
      <c r="D5012" s="7" t="s">
        <v>3389</v>
      </c>
      <c r="E5012" s="7" t="str">
        <f>IF(OR(D5012="", D5012="___"),"", LEFT(D5012,FIND(" &gt;",D5012)-1))</f>
        <v>Success</v>
      </c>
      <c r="F5012" s="7" t="str">
        <f>IF(OR(E5012="Success",E5012="Qualified Success"),"Current",IF(E5012="Failure",IF(RIGHT(D5012,6)="Future","Future",IF(RIGHT(D5012,10)="Irrelevant","Irrelevant","Current")),""))</f>
        <v>Current</v>
      </c>
      <c r="G5012" s="7" t="str">
        <f>IF(OR(ISBLANK(D5012),D5012="Unclassifiable &gt;"),"",IF(ISNUMBER(SEARCH("Utterance",D5012)),"Utterance",IF(ISNUMBER(SEARCH("Response",D5012)),"Response",IF(ISNUMBER(SEARCH("Interaction",D5012)),"Interaction",IF(ISNUMBER(SEARCH("System",D5012)),"System","")))))</f>
        <v/>
      </c>
      <c r="H5012" s="7" t="str">
        <f>IF(G5012="Utterance", IF(ISNUMBER(SEARCH("Unrecognized",D5012)), "Unrecognized", IF(ISNUMBER(SEARCH("Mismatched",D5012)), "Mismatched", IF(ISNUMBER(SEARCH("False Positive",D5012)), "False Positive", "Irrelevant"))), "")</f>
        <v/>
      </c>
      <c r="J5012" s="7" t="s">
        <v>3744</v>
      </c>
      <c r="K5012" s="7" t="s">
        <v>3354</v>
      </c>
      <c r="L5012" s="9">
        <v>45000</v>
      </c>
      <c r="M5012" s="13">
        <v>0.59567129629629634</v>
      </c>
      <c r="N5012" s="14">
        <v>513001801441777</v>
      </c>
      <c r="O5012" s="7">
        <f>IF(LEN(TRIM($A5012))=0,0,LEN($A5012)-LEN(SUBSTITUTE($A5012," ",""))+1)</f>
        <v>4</v>
      </c>
      <c r="P5012">
        <f t="shared" si="107"/>
        <v>3411</v>
      </c>
    </row>
    <row r="5013" spans="1:16" ht="128" x14ac:dyDescent="0.2">
      <c r="A5013" s="8" t="s">
        <v>1839</v>
      </c>
      <c r="C5013" s="7" t="s">
        <v>4</v>
      </c>
      <c r="K5013" s="7" t="s">
        <v>3354</v>
      </c>
      <c r="L5013" s="9">
        <v>45000</v>
      </c>
      <c r="M5013" s="13">
        <v>0.59567129629629634</v>
      </c>
      <c r="N5013" s="14">
        <v>513001801441777</v>
      </c>
      <c r="P5013" t="str">
        <f t="shared" si="107"/>
        <v/>
      </c>
    </row>
    <row r="5014" spans="1:16" ht="16" x14ac:dyDescent="0.2">
      <c r="A5014" s="8" t="s">
        <v>2029</v>
      </c>
      <c r="C5014" s="7" t="s">
        <v>2</v>
      </c>
      <c r="D5014" s="7" t="s">
        <v>3389</v>
      </c>
      <c r="E5014" s="7" t="str">
        <f>IF(OR(D5014="", D5014="___"),"", LEFT(D5014,FIND(" &gt;",D5014)-1))</f>
        <v>Success</v>
      </c>
      <c r="F5014" s="7" t="str">
        <f>IF(OR(E5014="Success",E5014="Qualified Success"),"Current",IF(E5014="Failure",IF(RIGHT(D5014,6)="Future","Future",IF(RIGHT(D5014,10)="Irrelevant","Irrelevant","Current")),""))</f>
        <v>Current</v>
      </c>
      <c r="G5014" s="7" t="str">
        <f>IF(OR(ISBLANK(D5014),D5014="Unclassifiable &gt;"),"",IF(ISNUMBER(SEARCH("Utterance",D5014)),"Utterance",IF(ISNUMBER(SEARCH("Response",D5014)),"Response",IF(ISNUMBER(SEARCH("Interaction",D5014)),"Interaction",IF(ISNUMBER(SEARCH("System",D5014)),"System","")))))</f>
        <v/>
      </c>
      <c r="H5014" s="7" t="str">
        <f>IF(G5014="Utterance", IF(ISNUMBER(SEARCH("Unrecognized",D5014)), "Unrecognized", IF(ISNUMBER(SEARCH("Mismatched",D5014)), "Mismatched", IF(ISNUMBER(SEARCH("False Positive",D5014)), "False Positive", "Irrelevant"))), "")</f>
        <v/>
      </c>
      <c r="J5014" s="7" t="s">
        <v>3743</v>
      </c>
      <c r="K5014" s="7" t="s">
        <v>3354</v>
      </c>
      <c r="L5014" s="9">
        <v>45000</v>
      </c>
      <c r="M5014" s="13">
        <v>0.5965625</v>
      </c>
      <c r="N5014" s="14">
        <v>204440003492002</v>
      </c>
      <c r="O5014" s="7">
        <f>IF(LEN(TRIM($A5014))=0,0,LEN($A5014)-LEN(SUBSTITUTE($A5014," ",""))+1)</f>
        <v>4</v>
      </c>
      <c r="P5014">
        <f t="shared" si="107"/>
        <v>3411</v>
      </c>
    </row>
    <row r="5015" spans="1:16" ht="224" x14ac:dyDescent="0.2">
      <c r="A5015" s="8" t="s">
        <v>3622</v>
      </c>
      <c r="C5015" s="7" t="s">
        <v>4</v>
      </c>
      <c r="K5015" s="7" t="s">
        <v>3354</v>
      </c>
      <c r="L5015" s="9">
        <v>45000</v>
      </c>
      <c r="M5015" s="13">
        <v>0.59658564814814818</v>
      </c>
      <c r="N5015" s="14">
        <v>204440003492002</v>
      </c>
      <c r="P5015" t="str">
        <f t="shared" si="107"/>
        <v/>
      </c>
    </row>
    <row r="5016" spans="1:16" ht="16" x14ac:dyDescent="0.2">
      <c r="A5016" s="8" t="s">
        <v>2993</v>
      </c>
      <c r="C5016" s="7" t="s">
        <v>2</v>
      </c>
      <c r="D5016" s="7" t="s">
        <v>3391</v>
      </c>
      <c r="E5016" s="7" t="str">
        <f>IF(OR(D5016="", D5016="___"),"", LEFT(D5016,FIND(" &gt;",D5016)-1))</f>
        <v>Failure</v>
      </c>
      <c r="F5016" s="7" t="str">
        <f>IF(OR(E5016="Success",E5016="Qualified Success"),"Current",IF(E5016="Failure",IF(RIGHT(D5016,6)="Future","Future",IF(RIGHT(D5016,10)="Irrelevant","Irrelevant","Current")),""))</f>
        <v>Current</v>
      </c>
      <c r="G5016" s="7" t="str">
        <f>IF(OR(ISBLANK(D5016),D5016="Unclassifiable &gt;"),"",IF(ISNUMBER(SEARCH("Utterance",D5016)),"Utterance",IF(ISNUMBER(SEARCH("Response",D5016)),"Response",IF(ISNUMBER(SEARCH("Interaction",D5016)),"Interaction",IF(ISNUMBER(SEARCH("System",D5016)),"System","")))))</f>
        <v>Utterance</v>
      </c>
      <c r="H5016" s="7" t="str">
        <f>IF(G5016="Utterance", IF(ISNUMBER(SEARCH("Unrecognized",D5016)), "Unrecognized", IF(ISNUMBER(SEARCH("Mismatched",D5016)), "Mismatched", IF(ISNUMBER(SEARCH("False Positive",D5016)), "False Positive", "Irrelevant"))), "")</f>
        <v>Mismatched</v>
      </c>
      <c r="J5016" s="7" t="s">
        <v>3741</v>
      </c>
      <c r="K5016" s="7" t="s">
        <v>3354</v>
      </c>
      <c r="L5016" s="9">
        <v>45000</v>
      </c>
      <c r="M5016" s="13">
        <v>0.60033564814814822</v>
      </c>
      <c r="N5016" s="14">
        <v>202000762932968</v>
      </c>
      <c r="O5016" s="7">
        <f>IF(LEN(TRIM($A5016))=0,0,LEN($A5016)-LEN(SUBSTITUTE($A5016," ",""))+1)</f>
        <v>2</v>
      </c>
      <c r="P5016">
        <f t="shared" si="107"/>
        <v>705</v>
      </c>
    </row>
    <row r="5017" spans="1:16" ht="16" x14ac:dyDescent="0.2">
      <c r="A5017" s="8" t="s">
        <v>354</v>
      </c>
      <c r="C5017" s="7" t="s">
        <v>4</v>
      </c>
      <c r="K5017" s="7" t="s">
        <v>3354</v>
      </c>
      <c r="L5017" s="9">
        <v>45000</v>
      </c>
      <c r="M5017" s="13">
        <v>0.60033564814814822</v>
      </c>
      <c r="N5017" s="14">
        <v>202000762932968</v>
      </c>
      <c r="P5017" t="str">
        <f t="shared" si="107"/>
        <v/>
      </c>
    </row>
    <row r="5018" spans="1:16" ht="16" x14ac:dyDescent="0.2">
      <c r="A5018" s="8" t="s">
        <v>174</v>
      </c>
      <c r="C5018" s="7" t="s">
        <v>2</v>
      </c>
      <c r="D5018" s="7" t="s">
        <v>3389</v>
      </c>
      <c r="E5018" s="7" t="str">
        <f>IF(OR(D5018="", D5018="___"),"", LEFT(D5018,FIND(" &gt;",D5018)-1))</f>
        <v>Success</v>
      </c>
      <c r="F5018" s="7" t="str">
        <f>IF(OR(E5018="Success",E5018="Qualified Success"),"Current",IF(E5018="Failure",IF(RIGHT(D5018,6)="Future","Future",IF(RIGHT(D5018,10)="Irrelevant","Irrelevant","Current")),""))</f>
        <v>Current</v>
      </c>
      <c r="G5018" s="7" t="str">
        <f>IF(OR(ISBLANK(D5018),D5018="Unclassifiable &gt;"),"",IF(ISNUMBER(SEARCH("Utterance",D5018)),"Utterance",IF(ISNUMBER(SEARCH("Response",D5018)),"Response",IF(ISNUMBER(SEARCH("Interaction",D5018)),"Interaction",IF(ISNUMBER(SEARCH("System",D5018)),"System","")))))</f>
        <v/>
      </c>
      <c r="H5018" s="7" t="str">
        <f>IF(G5018="Utterance", IF(ISNUMBER(SEARCH("Unrecognized",D5018)), "Unrecognized", IF(ISNUMBER(SEARCH("Mismatched",D5018)), "Mismatched", IF(ISNUMBER(SEARCH("False Positive",D5018)), "False Positive", "Irrelevant"))), "")</f>
        <v/>
      </c>
      <c r="J5018" s="7" t="s">
        <v>3741</v>
      </c>
      <c r="K5018" s="7" t="s">
        <v>3354</v>
      </c>
      <c r="L5018" s="9">
        <v>45000</v>
      </c>
      <c r="M5018" s="13">
        <v>0.60047453703703701</v>
      </c>
      <c r="N5018" s="14">
        <v>202000762932968</v>
      </c>
      <c r="O5018" s="7">
        <f>IF(LEN(TRIM($A5018))=0,0,LEN($A5018)-LEN(SUBSTITUTE($A5018," ",""))+1)</f>
        <v>1</v>
      </c>
      <c r="P5018">
        <f t="shared" si="107"/>
        <v>3411</v>
      </c>
    </row>
    <row r="5019" spans="1:16" ht="176" x14ac:dyDescent="0.2">
      <c r="A5019" s="8" t="s">
        <v>2991</v>
      </c>
      <c r="C5019" s="7" t="s">
        <v>4</v>
      </c>
      <c r="K5019" s="7" t="s">
        <v>3354</v>
      </c>
      <c r="L5019" s="9">
        <v>45000</v>
      </c>
      <c r="M5019" s="13">
        <v>0.60048611111111116</v>
      </c>
      <c r="N5019" s="14">
        <v>202000762932968</v>
      </c>
      <c r="P5019" t="str">
        <f t="shared" si="107"/>
        <v/>
      </c>
    </row>
    <row r="5020" spans="1:16" ht="16" x14ac:dyDescent="0.2">
      <c r="A5020" s="8" t="s">
        <v>2777</v>
      </c>
      <c r="C5020" s="7" t="s">
        <v>2</v>
      </c>
      <c r="D5020" s="7" t="s">
        <v>3389</v>
      </c>
      <c r="E5020" s="7" t="str">
        <f>IF(OR(D5020="", D5020="___"),"", LEFT(D5020,FIND(" &gt;",D5020)-1))</f>
        <v>Success</v>
      </c>
      <c r="F5020" s="7" t="str">
        <f>IF(OR(E5020="Success",E5020="Qualified Success"),"Current",IF(E5020="Failure",IF(RIGHT(D5020,6)="Future","Future",IF(RIGHT(D5020,10)="Irrelevant","Irrelevant","Current")),""))</f>
        <v>Current</v>
      </c>
      <c r="G5020" s="7" t="str">
        <f>IF(OR(ISBLANK(D5020),D5020="Unclassifiable &gt;"),"",IF(ISNUMBER(SEARCH("Utterance",D5020)),"Utterance",IF(ISNUMBER(SEARCH("Response",D5020)),"Response",IF(ISNUMBER(SEARCH("Interaction",D5020)),"Interaction",IF(ISNUMBER(SEARCH("System",D5020)),"System","")))))</f>
        <v/>
      </c>
      <c r="H5020" s="7" t="str">
        <f>IF(G5020="Utterance", IF(ISNUMBER(SEARCH("Unrecognized",D5020)), "Unrecognized", IF(ISNUMBER(SEARCH("Mismatched",D5020)), "Mismatched", IF(ISNUMBER(SEARCH("False Positive",D5020)), "False Positive", "Irrelevant"))), "")</f>
        <v/>
      </c>
      <c r="J5020" s="7" t="s">
        <v>3430</v>
      </c>
      <c r="K5020" s="7" t="s">
        <v>3354</v>
      </c>
      <c r="L5020" s="9">
        <v>45000</v>
      </c>
      <c r="M5020" s="13">
        <v>0.60287037037037039</v>
      </c>
      <c r="N5020" s="14">
        <v>202000057430269</v>
      </c>
      <c r="O5020" s="7">
        <f>IF(LEN(TRIM($A5020))=0,0,LEN($A5020)-LEN(SUBSTITUTE($A5020," ",""))+1)</f>
        <v>3</v>
      </c>
      <c r="P5020">
        <f t="shared" si="107"/>
        <v>3411</v>
      </c>
    </row>
    <row r="5021" spans="1:16" ht="144" x14ac:dyDescent="0.2">
      <c r="A5021" s="8" t="s">
        <v>1200</v>
      </c>
      <c r="C5021" s="7" t="s">
        <v>4</v>
      </c>
      <c r="K5021" s="7" t="s">
        <v>3354</v>
      </c>
      <c r="L5021" s="9">
        <v>45000</v>
      </c>
      <c r="M5021" s="13">
        <v>0.60287037037037039</v>
      </c>
      <c r="N5021" s="14">
        <v>202000057430269</v>
      </c>
      <c r="P5021" t="str">
        <f t="shared" si="107"/>
        <v/>
      </c>
    </row>
    <row r="5022" spans="1:16" ht="16" x14ac:dyDescent="0.2">
      <c r="A5022" s="8" t="s">
        <v>269</v>
      </c>
      <c r="B5022" s="7" t="s">
        <v>3487</v>
      </c>
      <c r="C5022" s="7" t="s">
        <v>2</v>
      </c>
      <c r="D5022" s="7" t="s">
        <v>3389</v>
      </c>
      <c r="E5022" s="7" t="str">
        <f>IF(OR(D5022="", D5022="___"),"", LEFT(D5022,FIND(" &gt;",D5022)-1))</f>
        <v>Success</v>
      </c>
      <c r="F5022" s="7" t="str">
        <f>IF(OR(E5022="Success",E5022="Qualified Success"),"Current",IF(E5022="Failure",IF(RIGHT(D5022,6)="Future","Future",IF(RIGHT(D5022,10)="Irrelevant","Irrelevant","Current")),""))</f>
        <v>Current</v>
      </c>
      <c r="G5022" s="7" t="str">
        <f>IF(OR(ISBLANK(D5022),D5022="Unclassifiable &gt;"),"",IF(ISNUMBER(SEARCH("Utterance",D5022)),"Utterance",IF(ISNUMBER(SEARCH("Response",D5022)),"Response",IF(ISNUMBER(SEARCH("Interaction",D5022)),"Interaction",IF(ISNUMBER(SEARCH("System",D5022)),"System","")))))</f>
        <v/>
      </c>
      <c r="H5022" s="7" t="str">
        <f>IF(G5022="Utterance", IF(ISNUMBER(SEARCH("Unrecognized",D5022)), "Unrecognized", IF(ISNUMBER(SEARCH("Mismatched",D5022)), "Mismatched", IF(ISNUMBER(SEARCH("False Positive",D5022)), "False Positive", "Irrelevant"))), "")</f>
        <v/>
      </c>
      <c r="J5022" s="7" t="s">
        <v>3428</v>
      </c>
      <c r="K5022" s="7" t="s">
        <v>3354</v>
      </c>
      <c r="L5022" s="9">
        <v>45000</v>
      </c>
      <c r="M5022" s="13">
        <v>0.60454861111111113</v>
      </c>
      <c r="N5022" s="14">
        <v>204440003541231</v>
      </c>
      <c r="O5022" s="7">
        <f>IF(LEN(TRIM($A5022))=0,0,LEN($A5022)-LEN(SUBSTITUTE($A5022," ",""))+1)</f>
        <v>3</v>
      </c>
      <c r="P5022">
        <f t="shared" si="107"/>
        <v>3411</v>
      </c>
    </row>
    <row r="5023" spans="1:16" ht="64" x14ac:dyDescent="0.2">
      <c r="A5023" s="8" t="s">
        <v>270</v>
      </c>
      <c r="C5023" s="7" t="s">
        <v>4</v>
      </c>
      <c r="K5023" s="7" t="s">
        <v>3354</v>
      </c>
      <c r="L5023" s="9">
        <v>45000</v>
      </c>
      <c r="M5023" s="13">
        <v>0.60454861111111113</v>
      </c>
      <c r="N5023" s="14">
        <v>204440003541231</v>
      </c>
      <c r="P5023" t="str">
        <f t="shared" si="107"/>
        <v/>
      </c>
    </row>
    <row r="5024" spans="1:16" ht="16" x14ac:dyDescent="0.2">
      <c r="A5024" s="8" t="s">
        <v>158</v>
      </c>
      <c r="C5024" s="7" t="s">
        <v>2</v>
      </c>
      <c r="D5024" s="7" t="s">
        <v>3389</v>
      </c>
      <c r="E5024" s="7" t="str">
        <f>IF(OR(D5024="", D5024="___"),"", LEFT(D5024,FIND(" &gt;",D5024)-1))</f>
        <v>Success</v>
      </c>
      <c r="F5024" s="7" t="str">
        <f>IF(OR(E5024="Success",E5024="Qualified Success"),"Current",IF(E5024="Failure",IF(RIGHT(D5024,6)="Future","Future",IF(RIGHT(D5024,10)="Irrelevant","Irrelevant","Current")),""))</f>
        <v>Current</v>
      </c>
      <c r="G5024" s="7" t="str">
        <f>IF(OR(ISBLANK(D5024),D5024="Unclassifiable &gt;"),"",IF(ISNUMBER(SEARCH("Utterance",D5024)),"Utterance",IF(ISNUMBER(SEARCH("Response",D5024)),"Response",IF(ISNUMBER(SEARCH("Interaction",D5024)),"Interaction",IF(ISNUMBER(SEARCH("System",D5024)),"System","")))))</f>
        <v/>
      </c>
      <c r="H5024" s="7" t="str">
        <f>IF(G5024="Utterance", IF(ISNUMBER(SEARCH("Unrecognized",D5024)), "Unrecognized", IF(ISNUMBER(SEARCH("Mismatched",D5024)), "Mismatched", IF(ISNUMBER(SEARCH("False Positive",D5024)), "False Positive", "Irrelevant"))), "")</f>
        <v/>
      </c>
      <c r="J5024" s="7" t="s">
        <v>3744</v>
      </c>
      <c r="K5024" s="7" t="s">
        <v>3354</v>
      </c>
      <c r="L5024" s="9">
        <v>45000</v>
      </c>
      <c r="M5024" s="13">
        <v>0.60684027777777783</v>
      </c>
      <c r="N5024" s="14">
        <v>202000762932968</v>
      </c>
      <c r="O5024" s="7">
        <f>IF(LEN(TRIM($A5024))=0,0,LEN($A5024)-LEN(SUBSTITUTE($A5024," ",""))+1)</f>
        <v>4</v>
      </c>
      <c r="P5024">
        <f t="shared" si="107"/>
        <v>3411</v>
      </c>
    </row>
    <row r="5025" spans="1:16" ht="128" x14ac:dyDescent="0.2">
      <c r="A5025" s="8" t="s">
        <v>1839</v>
      </c>
      <c r="C5025" s="7" t="s">
        <v>4</v>
      </c>
      <c r="K5025" s="7" t="s">
        <v>3354</v>
      </c>
      <c r="L5025" s="9">
        <v>45000</v>
      </c>
      <c r="M5025" s="13">
        <v>0.60684027777777783</v>
      </c>
      <c r="N5025" s="14">
        <v>202000762932968</v>
      </c>
      <c r="P5025" t="str">
        <f t="shared" si="107"/>
        <v/>
      </c>
    </row>
    <row r="5026" spans="1:16" ht="16" x14ac:dyDescent="0.2">
      <c r="A5026" s="8" t="s">
        <v>1914</v>
      </c>
      <c r="C5026" s="7" t="s">
        <v>2</v>
      </c>
      <c r="D5026" s="7" t="s">
        <v>3389</v>
      </c>
      <c r="E5026" s="7" t="str">
        <f>IF(OR(D5026="", D5026="___"),"", LEFT(D5026,FIND(" &gt;",D5026)-1))</f>
        <v>Success</v>
      </c>
      <c r="F5026" s="7" t="str">
        <f>IF(OR(E5026="Success",E5026="Qualified Success"),"Current",IF(E5026="Failure",IF(RIGHT(D5026,6)="Future","Future",IF(RIGHT(D5026,10)="Irrelevant","Irrelevant","Current")),""))</f>
        <v>Current</v>
      </c>
      <c r="G5026" s="7" t="str">
        <f>IF(OR(ISBLANK(D5026),D5026="Unclassifiable &gt;"),"",IF(ISNUMBER(SEARCH("Utterance",D5026)),"Utterance",IF(ISNUMBER(SEARCH("Response",D5026)),"Response",IF(ISNUMBER(SEARCH("Interaction",D5026)),"Interaction",IF(ISNUMBER(SEARCH("System",D5026)),"System","")))))</f>
        <v/>
      </c>
      <c r="H5026" s="7" t="str">
        <f>IF(G5026="Utterance", IF(ISNUMBER(SEARCH("Unrecognized",D5026)), "Unrecognized", IF(ISNUMBER(SEARCH("Mismatched",D5026)), "Mismatched", IF(ISNUMBER(SEARCH("False Positive",D5026)), "False Positive", "Irrelevant"))), "")</f>
        <v/>
      </c>
      <c r="J5026" s="7" t="s">
        <v>3747</v>
      </c>
      <c r="K5026" s="7" t="s">
        <v>3354</v>
      </c>
      <c r="L5026" s="9">
        <v>45000</v>
      </c>
      <c r="M5026" s="13">
        <v>0.60707175925925927</v>
      </c>
      <c r="N5026" s="14">
        <v>204440003499765</v>
      </c>
      <c r="O5026" s="7">
        <f>IF(LEN(TRIM($A5026))=0,0,LEN($A5026)-LEN(SUBSTITUTE($A5026," ",""))+1)</f>
        <v>1</v>
      </c>
      <c r="P5026">
        <f t="shared" si="107"/>
        <v>3411</v>
      </c>
    </row>
    <row r="5027" spans="1:16" ht="32" x14ac:dyDescent="0.2">
      <c r="A5027" s="8" t="s">
        <v>506</v>
      </c>
      <c r="C5027" s="7" t="s">
        <v>4</v>
      </c>
      <c r="K5027" s="7" t="s">
        <v>3354</v>
      </c>
      <c r="L5027" s="9">
        <v>45000</v>
      </c>
      <c r="M5027" s="13">
        <v>0.60707175925925927</v>
      </c>
      <c r="N5027" s="14">
        <v>204440003499765</v>
      </c>
      <c r="P5027" t="str">
        <f t="shared" si="107"/>
        <v/>
      </c>
    </row>
    <row r="5028" spans="1:16" ht="16" x14ac:dyDescent="0.2">
      <c r="A5028" s="8" t="s">
        <v>1277</v>
      </c>
      <c r="C5028" s="7" t="s">
        <v>2</v>
      </c>
      <c r="D5028" s="7" t="s">
        <v>3389</v>
      </c>
      <c r="E5028" s="7" t="str">
        <f>IF(OR(D5028="", D5028="___"),"", LEFT(D5028,FIND(" &gt;",D5028)-1))</f>
        <v>Success</v>
      </c>
      <c r="F5028" s="7" t="str">
        <f>IF(OR(E5028="Success",E5028="Qualified Success"),"Current",IF(E5028="Failure",IF(RIGHT(D5028,6)="Future","Future",IF(RIGHT(D5028,10)="Irrelevant","Irrelevant","Current")),""))</f>
        <v>Current</v>
      </c>
      <c r="G5028" s="7" t="str">
        <f>IF(OR(ISBLANK(D5028),D5028="Unclassifiable &gt;"),"",IF(ISNUMBER(SEARCH("Utterance",D5028)),"Utterance",IF(ISNUMBER(SEARCH("Response",D5028)),"Response",IF(ISNUMBER(SEARCH("Interaction",D5028)),"Interaction",IF(ISNUMBER(SEARCH("System",D5028)),"System","")))))</f>
        <v/>
      </c>
      <c r="H5028" s="7" t="str">
        <f>IF(G5028="Utterance", IF(ISNUMBER(SEARCH("Unrecognized",D5028)), "Unrecognized", IF(ISNUMBER(SEARCH("Mismatched",D5028)), "Mismatched", IF(ISNUMBER(SEARCH("False Positive",D5028)), "False Positive", "Irrelevant"))), "")</f>
        <v/>
      </c>
      <c r="J5028" s="7" t="s">
        <v>3741</v>
      </c>
      <c r="K5028" s="7" t="s">
        <v>3354</v>
      </c>
      <c r="L5028" s="9">
        <v>45000</v>
      </c>
      <c r="M5028" s="13">
        <v>0.60863425925925929</v>
      </c>
      <c r="N5028" s="14">
        <v>202000762932968</v>
      </c>
      <c r="O5028" s="7">
        <f>IF(LEN(TRIM($A5028))=0,0,LEN($A5028)-LEN(SUBSTITUTE($A5028," ",""))+1)</f>
        <v>2</v>
      </c>
      <c r="P5028">
        <f t="shared" si="107"/>
        <v>3411</v>
      </c>
    </row>
    <row r="5029" spans="1:16" ht="176" x14ac:dyDescent="0.2">
      <c r="A5029" s="8" t="s">
        <v>2991</v>
      </c>
      <c r="C5029" s="7" t="s">
        <v>4</v>
      </c>
      <c r="K5029" s="7" t="s">
        <v>3354</v>
      </c>
      <c r="L5029" s="9">
        <v>45000</v>
      </c>
      <c r="M5029" s="13">
        <v>0.60865740740740748</v>
      </c>
      <c r="N5029" s="14">
        <v>202000762932968</v>
      </c>
      <c r="P5029" t="str">
        <f t="shared" si="107"/>
        <v/>
      </c>
    </row>
    <row r="5030" spans="1:16" ht="16" x14ac:dyDescent="0.2">
      <c r="A5030" s="8" t="s">
        <v>440</v>
      </c>
      <c r="C5030" s="7" t="s">
        <v>2</v>
      </c>
      <c r="D5030" s="7" t="s">
        <v>3391</v>
      </c>
      <c r="E5030" s="7" t="str">
        <f>IF(OR(D5030="", D5030="___"),"", LEFT(D5030,FIND(" &gt;",D5030)-1))</f>
        <v>Failure</v>
      </c>
      <c r="F5030" s="7" t="str">
        <f>IF(OR(E5030="Success",E5030="Qualified Success"),"Current",IF(E5030="Failure",IF(RIGHT(D5030,6)="Future","Future",IF(RIGHT(D5030,10)="Irrelevant","Irrelevant","Current")),""))</f>
        <v>Current</v>
      </c>
      <c r="G5030" s="7" t="str">
        <f>IF(OR(ISBLANK(D5030),D5030="Unclassifiable &gt;"),"",IF(ISNUMBER(SEARCH("Utterance",D5030)),"Utterance",IF(ISNUMBER(SEARCH("Response",D5030)),"Response",IF(ISNUMBER(SEARCH("Interaction",D5030)),"Interaction",IF(ISNUMBER(SEARCH("System",D5030)),"System","")))))</f>
        <v>Utterance</v>
      </c>
      <c r="H5030" s="7" t="str">
        <f>IF(G5030="Utterance", IF(ISNUMBER(SEARCH("Unrecognized",D5030)), "Unrecognized", IF(ISNUMBER(SEARCH("Mismatched",D5030)), "Mismatched", IF(ISNUMBER(SEARCH("False Positive",D5030)), "False Positive", "Irrelevant"))), "")</f>
        <v>Mismatched</v>
      </c>
      <c r="J5030" s="7" t="s">
        <v>3741</v>
      </c>
      <c r="K5030" s="7" t="s">
        <v>3354</v>
      </c>
      <c r="L5030" s="9">
        <v>45000</v>
      </c>
      <c r="M5030" s="13">
        <v>0.6205208333333333</v>
      </c>
      <c r="N5030" s="14">
        <v>202000198565855</v>
      </c>
      <c r="O5030" s="7">
        <f>IF(LEN(TRIM($A5030))=0,0,LEN($A5030)-LEN(SUBSTITUTE($A5030," ",""))+1)</f>
        <v>2</v>
      </c>
      <c r="P5030">
        <f t="shared" si="107"/>
        <v>705</v>
      </c>
    </row>
    <row r="5031" spans="1:16" ht="144" x14ac:dyDescent="0.2">
      <c r="A5031" s="8" t="s">
        <v>250</v>
      </c>
      <c r="C5031" s="7" t="s">
        <v>4</v>
      </c>
      <c r="K5031" s="7" t="s">
        <v>3354</v>
      </c>
      <c r="L5031" s="9">
        <v>45000</v>
      </c>
      <c r="M5031" s="13">
        <v>0.62053240740740734</v>
      </c>
      <c r="N5031" s="14">
        <v>202000198565855</v>
      </c>
      <c r="P5031" t="str">
        <f t="shared" si="107"/>
        <v/>
      </c>
    </row>
    <row r="5032" spans="1:16" ht="16" x14ac:dyDescent="0.2">
      <c r="A5032" s="8" t="s">
        <v>535</v>
      </c>
      <c r="C5032" s="7" t="s">
        <v>2</v>
      </c>
      <c r="D5032" s="7" t="s">
        <v>3389</v>
      </c>
      <c r="E5032" s="7" t="str">
        <f>IF(OR(D5032="", D5032="___"),"", LEFT(D5032,FIND(" &gt;",D5032)-1))</f>
        <v>Success</v>
      </c>
      <c r="F5032" s="7" t="str">
        <f>IF(OR(E5032="Success",E5032="Qualified Success"),"Current",IF(E5032="Failure",IF(RIGHT(D5032,6)="Future","Future",IF(RIGHT(D5032,10)="Irrelevant","Irrelevant","Current")),""))</f>
        <v>Current</v>
      </c>
      <c r="G5032" s="7" t="str">
        <f>IF(OR(ISBLANK(D5032),D5032="Unclassifiable &gt;"),"",IF(ISNUMBER(SEARCH("Utterance",D5032)),"Utterance",IF(ISNUMBER(SEARCH("Response",D5032)),"Response",IF(ISNUMBER(SEARCH("Interaction",D5032)),"Interaction",IF(ISNUMBER(SEARCH("System",D5032)),"System","")))))</f>
        <v/>
      </c>
      <c r="H5032" s="7" t="str">
        <f>IF(G5032="Utterance", IF(ISNUMBER(SEARCH("Unrecognized",D5032)), "Unrecognized", IF(ISNUMBER(SEARCH("Mismatched",D5032)), "Mismatched", IF(ISNUMBER(SEARCH("False Positive",D5032)), "False Positive", "Irrelevant"))), "")</f>
        <v/>
      </c>
      <c r="J5032" s="7" t="s">
        <v>3741</v>
      </c>
      <c r="K5032" s="7" t="s">
        <v>3354</v>
      </c>
      <c r="L5032" s="9">
        <v>45000</v>
      </c>
      <c r="M5032" s="13">
        <v>0.6209837962962963</v>
      </c>
      <c r="N5032" s="14">
        <v>202000198565855</v>
      </c>
      <c r="O5032" s="7">
        <f>IF(LEN(TRIM($A5032))=0,0,LEN($A5032)-LEN(SUBSTITUTE($A5032," ",""))+1)</f>
        <v>5</v>
      </c>
      <c r="P5032">
        <f t="shared" si="107"/>
        <v>3411</v>
      </c>
    </row>
    <row r="5033" spans="1:16" ht="64" x14ac:dyDescent="0.2">
      <c r="A5033" s="8" t="s">
        <v>220</v>
      </c>
      <c r="C5033" s="7" t="s">
        <v>4</v>
      </c>
      <c r="K5033" s="7" t="s">
        <v>3354</v>
      </c>
      <c r="L5033" s="9">
        <v>45000</v>
      </c>
      <c r="M5033" s="13">
        <v>0.6209837962962963</v>
      </c>
      <c r="N5033" s="14">
        <v>202000198565855</v>
      </c>
      <c r="P5033" t="str">
        <f t="shared" si="107"/>
        <v/>
      </c>
    </row>
    <row r="5034" spans="1:16" ht="16" x14ac:dyDescent="0.2">
      <c r="A5034" s="8" t="s">
        <v>1451</v>
      </c>
      <c r="C5034" s="7" t="s">
        <v>2</v>
      </c>
      <c r="D5034" s="7" t="s">
        <v>3389</v>
      </c>
      <c r="E5034" s="7" t="str">
        <f>IF(OR(D5034="", D5034="___"),"", LEFT(D5034,FIND(" &gt;",D5034)-1))</f>
        <v>Success</v>
      </c>
      <c r="F5034" s="7" t="str">
        <f>IF(OR(E5034="Success",E5034="Qualified Success"),"Current",IF(E5034="Failure",IF(RIGHT(D5034,6)="Future","Future",IF(RIGHT(D5034,10)="Irrelevant","Irrelevant","Current")),""))</f>
        <v>Current</v>
      </c>
      <c r="G5034" s="7" t="str">
        <f>IF(OR(ISBLANK(D5034),D5034="Unclassifiable &gt;"),"",IF(ISNUMBER(SEARCH("Utterance",D5034)),"Utterance",IF(ISNUMBER(SEARCH("Response",D5034)),"Response",IF(ISNUMBER(SEARCH("Interaction",D5034)),"Interaction",IF(ISNUMBER(SEARCH("System",D5034)),"System","")))))</f>
        <v/>
      </c>
      <c r="H5034" s="7" t="str">
        <f>IF(G5034="Utterance", IF(ISNUMBER(SEARCH("Unrecognized",D5034)), "Unrecognized", IF(ISNUMBER(SEARCH("Mismatched",D5034)), "Mismatched", IF(ISNUMBER(SEARCH("False Positive",D5034)), "False Positive", "Irrelevant"))), "")</f>
        <v/>
      </c>
      <c r="J5034" s="7" t="s">
        <v>3741</v>
      </c>
      <c r="K5034" s="7" t="s">
        <v>3354</v>
      </c>
      <c r="L5034" s="9">
        <v>45000</v>
      </c>
      <c r="M5034" s="13">
        <v>0.62182870370370369</v>
      </c>
      <c r="N5034" s="14">
        <v>202000762932968</v>
      </c>
      <c r="O5034" s="7">
        <f>IF(LEN(TRIM($A5034))=0,0,LEN($A5034)-LEN(SUBSTITUTE($A5034," ",""))+1)</f>
        <v>2</v>
      </c>
      <c r="P5034">
        <f t="shared" si="107"/>
        <v>3411</v>
      </c>
    </row>
    <row r="5035" spans="1:16" ht="96" x14ac:dyDescent="0.2">
      <c r="A5035" s="8" t="s">
        <v>1452</v>
      </c>
      <c r="C5035" s="7" t="s">
        <v>4</v>
      </c>
      <c r="K5035" s="7" t="s">
        <v>3354</v>
      </c>
      <c r="L5035" s="9">
        <v>45000</v>
      </c>
      <c r="M5035" s="13">
        <v>0.62184027777777773</v>
      </c>
      <c r="N5035" s="14">
        <v>202000762932968</v>
      </c>
      <c r="P5035" t="str">
        <f t="shared" si="107"/>
        <v/>
      </c>
    </row>
    <row r="5036" spans="1:16" ht="16" x14ac:dyDescent="0.2">
      <c r="A5036" s="8" t="s">
        <v>1840</v>
      </c>
      <c r="C5036" s="7" t="s">
        <v>2</v>
      </c>
      <c r="D5036" s="7" t="s">
        <v>3389</v>
      </c>
      <c r="E5036" s="7" t="str">
        <f>IF(OR(D5036="", D5036="___"),"", LEFT(D5036,FIND(" &gt;",D5036)-1))</f>
        <v>Success</v>
      </c>
      <c r="F5036" s="7" t="str">
        <f>IF(OR(E5036="Success",E5036="Qualified Success"),"Current",IF(E5036="Failure",IF(RIGHT(D5036,6)="Future","Future",IF(RIGHT(D5036,10)="Irrelevant","Irrelevant","Current")),""))</f>
        <v>Current</v>
      </c>
      <c r="G5036" s="7" t="str">
        <f>IF(OR(ISBLANK(D5036),D5036="Unclassifiable &gt;"),"",IF(ISNUMBER(SEARCH("Utterance",D5036)),"Utterance",IF(ISNUMBER(SEARCH("Response",D5036)),"Response",IF(ISNUMBER(SEARCH("Interaction",D5036)),"Interaction",IF(ISNUMBER(SEARCH("System",D5036)),"System","")))))</f>
        <v/>
      </c>
      <c r="H5036" s="7" t="str">
        <f>IF(G5036="Utterance", IF(ISNUMBER(SEARCH("Unrecognized",D5036)), "Unrecognized", IF(ISNUMBER(SEARCH("Mismatched",D5036)), "Mismatched", IF(ISNUMBER(SEARCH("False Positive",D5036)), "False Positive", "Irrelevant"))), "")</f>
        <v/>
      </c>
      <c r="J5036" s="7" t="s">
        <v>213</v>
      </c>
      <c r="K5036" s="7" t="s">
        <v>3354</v>
      </c>
      <c r="L5036" s="9">
        <v>45000</v>
      </c>
      <c r="M5036" s="13">
        <v>0.62375000000000003</v>
      </c>
      <c r="N5036" s="14">
        <v>204440003499765</v>
      </c>
      <c r="O5036" s="7">
        <f>IF(LEN(TRIM($A5036))=0,0,LEN($A5036)-LEN(SUBSTITUTE($A5036," ",""))+1)</f>
        <v>3</v>
      </c>
      <c r="P5036">
        <f t="shared" si="107"/>
        <v>3411</v>
      </c>
    </row>
    <row r="5037" spans="1:16" ht="112" x14ac:dyDescent="0.2">
      <c r="A5037" s="8" t="s">
        <v>1841</v>
      </c>
      <c r="C5037" s="7" t="s">
        <v>4</v>
      </c>
      <c r="K5037" s="7" t="s">
        <v>3354</v>
      </c>
      <c r="L5037" s="9">
        <v>45000</v>
      </c>
      <c r="M5037" s="13">
        <v>0.62375000000000003</v>
      </c>
      <c r="N5037" s="14">
        <v>204440003499765</v>
      </c>
      <c r="P5037" t="str">
        <f t="shared" si="107"/>
        <v/>
      </c>
    </row>
    <row r="5038" spans="1:16" ht="16" x14ac:dyDescent="0.2">
      <c r="A5038" s="8" t="s">
        <v>2667</v>
      </c>
      <c r="C5038" s="7" t="s">
        <v>2</v>
      </c>
      <c r="D5038" s="7" t="s">
        <v>3411</v>
      </c>
      <c r="E5038" s="7" t="str">
        <f>IF(OR(D5038="", D5038="___"),"", LEFT(D5038,FIND(" &gt;",D5038)-1))</f>
        <v>Qualified Success</v>
      </c>
      <c r="F5038" s="7" t="str">
        <f>IF(OR(E5038="Success",E5038="Qualified Success"),"Current",IF(E5038="Failure",IF(RIGHT(D5038,6)="Future","Future",IF(RIGHT(D5038,10)="Irrelevant","Irrelevant","Current")),""))</f>
        <v>Current</v>
      </c>
      <c r="G5038" s="7" t="str">
        <f>IF(OR(ISBLANK(D5038),D5038="Unclassifiable &gt;"),"",IF(ISNUMBER(SEARCH("Utterance",D5038)),"Utterance",IF(ISNUMBER(SEARCH("Response",D5038)),"Response",IF(ISNUMBER(SEARCH("Interaction",D5038)),"Interaction",IF(ISNUMBER(SEARCH("System",D5038)),"System","")))))</f>
        <v>Response</v>
      </c>
      <c r="H5038" s="7" t="str">
        <f>IF(G5038="Utterance", IF(ISNUMBER(SEARCH("Unrecognized",D5038)), "Unrecognized", IF(ISNUMBER(SEARCH("Mismatched",D5038)), "Mismatched", IF(ISNUMBER(SEARCH("False Positive",D5038)), "False Positive", "Irrelevant"))), "")</f>
        <v/>
      </c>
      <c r="J5038" s="7" t="s">
        <v>213</v>
      </c>
      <c r="K5038" s="7" t="s">
        <v>3354</v>
      </c>
      <c r="L5038" s="9">
        <v>45000</v>
      </c>
      <c r="M5038" s="13">
        <v>0.62399305555555562</v>
      </c>
      <c r="N5038" s="14">
        <v>204440003539078</v>
      </c>
      <c r="O5038" s="7">
        <f>IF(LEN(TRIM($A5038))=0,0,LEN($A5038)-LEN(SUBSTITUTE($A5038," ",""))+1)</f>
        <v>5</v>
      </c>
      <c r="P5038">
        <f t="shared" si="107"/>
        <v>201</v>
      </c>
    </row>
    <row r="5039" spans="1:16" ht="128" x14ac:dyDescent="0.2">
      <c r="A5039" s="8" t="s">
        <v>1862</v>
      </c>
      <c r="C5039" s="7" t="s">
        <v>4</v>
      </c>
      <c r="K5039" s="7" t="s">
        <v>3354</v>
      </c>
      <c r="L5039" s="9">
        <v>45000</v>
      </c>
      <c r="M5039" s="13">
        <v>0.62399305555555562</v>
      </c>
      <c r="N5039" s="14">
        <v>204440003539078</v>
      </c>
      <c r="P5039" t="str">
        <f t="shared" si="107"/>
        <v/>
      </c>
    </row>
    <row r="5040" spans="1:16" ht="16" x14ac:dyDescent="0.2">
      <c r="A5040" s="8" t="s">
        <v>2155</v>
      </c>
      <c r="C5040" s="7" t="s">
        <v>2</v>
      </c>
      <c r="D5040" s="7" t="s">
        <v>3389</v>
      </c>
      <c r="E5040" s="7" t="str">
        <f>IF(OR(D5040="", D5040="___"),"", LEFT(D5040,FIND(" &gt;",D5040)-1))</f>
        <v>Success</v>
      </c>
      <c r="F5040" s="7" t="str">
        <f>IF(OR(E5040="Success",E5040="Qualified Success"),"Current",IF(E5040="Failure",IF(RIGHT(D5040,6)="Future","Future",IF(RIGHT(D5040,10)="Irrelevant","Irrelevant","Current")),""))</f>
        <v>Current</v>
      </c>
      <c r="G5040" s="7" t="str">
        <f>IF(OR(ISBLANK(D5040),D5040="Unclassifiable &gt;"),"",IF(ISNUMBER(SEARCH("Utterance",D5040)),"Utterance",IF(ISNUMBER(SEARCH("Response",D5040)),"Response",IF(ISNUMBER(SEARCH("Interaction",D5040)),"Interaction",IF(ISNUMBER(SEARCH("System",D5040)),"System","")))))</f>
        <v/>
      </c>
      <c r="H5040" s="7" t="str">
        <f>IF(G5040="Utterance", IF(ISNUMBER(SEARCH("Unrecognized",D5040)), "Unrecognized", IF(ISNUMBER(SEARCH("Mismatched",D5040)), "Mismatched", IF(ISNUMBER(SEARCH("False Positive",D5040)), "False Positive", "Irrelevant"))), "")</f>
        <v/>
      </c>
      <c r="J5040" s="7" t="s">
        <v>3742</v>
      </c>
      <c r="K5040" s="7" t="s">
        <v>3354</v>
      </c>
      <c r="L5040" s="9">
        <v>45000</v>
      </c>
      <c r="M5040" s="13">
        <v>0.62474537037037037</v>
      </c>
      <c r="N5040" s="14">
        <v>204440003496627</v>
      </c>
      <c r="O5040" s="7">
        <f>IF(LEN(TRIM($A5040))=0,0,LEN($A5040)-LEN(SUBSTITUTE($A5040," ",""))+1)</f>
        <v>11</v>
      </c>
      <c r="P5040">
        <f t="shared" si="107"/>
        <v>3411</v>
      </c>
    </row>
    <row r="5041" spans="1:16" ht="144" x14ac:dyDescent="0.2">
      <c r="A5041" s="8" t="s">
        <v>247</v>
      </c>
      <c r="C5041" s="7" t="s">
        <v>4</v>
      </c>
      <c r="K5041" s="7" t="s">
        <v>3354</v>
      </c>
      <c r="L5041" s="9">
        <v>45000</v>
      </c>
      <c r="M5041" s="13">
        <v>0.62474537037037037</v>
      </c>
      <c r="N5041" s="14">
        <v>204440003496627</v>
      </c>
      <c r="P5041" t="str">
        <f t="shared" si="107"/>
        <v/>
      </c>
    </row>
    <row r="5042" spans="1:16" ht="16" x14ac:dyDescent="0.2">
      <c r="A5042" s="8" t="s">
        <v>2806</v>
      </c>
      <c r="C5042" s="7" t="s">
        <v>2</v>
      </c>
      <c r="D5042" s="7" t="s">
        <v>3391</v>
      </c>
      <c r="E5042" s="7" t="str">
        <f>IF(OR(D5042="", D5042="___"),"", LEFT(D5042,FIND(" &gt;",D5042)-1))</f>
        <v>Failure</v>
      </c>
      <c r="F5042" s="7" t="str">
        <f>IF(OR(E5042="Success",E5042="Qualified Success"),"Current",IF(E5042="Failure",IF(RIGHT(D5042,6)="Future","Future",IF(RIGHT(D5042,10)="Irrelevant","Irrelevant","Current")),""))</f>
        <v>Current</v>
      </c>
      <c r="G5042" s="7" t="str">
        <f>IF(OR(ISBLANK(D5042),D5042="Unclassifiable &gt;"),"",IF(ISNUMBER(SEARCH("Utterance",D5042)),"Utterance",IF(ISNUMBER(SEARCH("Response",D5042)),"Response",IF(ISNUMBER(SEARCH("Interaction",D5042)),"Interaction",IF(ISNUMBER(SEARCH("System",D5042)),"System","")))))</f>
        <v>Utterance</v>
      </c>
      <c r="H5042" s="7" t="str">
        <f>IF(G5042="Utterance", IF(ISNUMBER(SEARCH("Unrecognized",D5042)), "Unrecognized", IF(ISNUMBER(SEARCH("Mismatched",D5042)), "Mismatched", IF(ISNUMBER(SEARCH("False Positive",D5042)), "False Positive", "Irrelevant"))), "")</f>
        <v>Mismatched</v>
      </c>
      <c r="J5042" s="7" t="s">
        <v>3741</v>
      </c>
      <c r="K5042" s="7" t="s">
        <v>3354</v>
      </c>
      <c r="L5042" s="9">
        <v>45000</v>
      </c>
      <c r="M5042" s="13">
        <v>0.62501157407407404</v>
      </c>
      <c r="N5042" s="14">
        <v>202000198565855</v>
      </c>
      <c r="O5042" s="7">
        <f>IF(LEN(TRIM($A5042))=0,0,LEN($A5042)-LEN(SUBSTITUTE($A5042," ",""))+1)</f>
        <v>3</v>
      </c>
      <c r="P5042">
        <f t="shared" si="107"/>
        <v>705</v>
      </c>
    </row>
    <row r="5043" spans="1:16" ht="64" x14ac:dyDescent="0.2">
      <c r="A5043" s="8" t="s">
        <v>1849</v>
      </c>
      <c r="C5043" s="7" t="s">
        <v>4</v>
      </c>
      <c r="K5043" s="7" t="s">
        <v>3354</v>
      </c>
      <c r="L5043" s="9">
        <v>45000</v>
      </c>
      <c r="M5043" s="13">
        <v>0.62501157407407404</v>
      </c>
      <c r="N5043" s="14">
        <v>202000198565855</v>
      </c>
      <c r="P5043" t="str">
        <f t="shared" si="107"/>
        <v/>
      </c>
    </row>
    <row r="5044" spans="1:16" ht="16" x14ac:dyDescent="0.2">
      <c r="A5044" s="8" t="s">
        <v>2156</v>
      </c>
      <c r="C5044" s="7" t="s">
        <v>2</v>
      </c>
      <c r="D5044" s="7" t="s">
        <v>3389</v>
      </c>
      <c r="E5044" s="7" t="str">
        <f>IF(OR(D5044="", D5044="___"),"", LEFT(D5044,FIND(" &gt;",D5044)-1))</f>
        <v>Success</v>
      </c>
      <c r="F5044" s="7" t="str">
        <f>IF(OR(E5044="Success",E5044="Qualified Success"),"Current",IF(E5044="Failure",IF(RIGHT(D5044,6)="Future","Future",IF(RIGHT(D5044,10)="Irrelevant","Irrelevant","Current")),""))</f>
        <v>Current</v>
      </c>
      <c r="G5044" s="7" t="str">
        <f>IF(OR(ISBLANK(D5044),D5044="Unclassifiable &gt;"),"",IF(ISNUMBER(SEARCH("Utterance",D5044)),"Utterance",IF(ISNUMBER(SEARCH("Response",D5044)),"Response",IF(ISNUMBER(SEARCH("Interaction",D5044)),"Interaction",IF(ISNUMBER(SEARCH("System",D5044)),"System","")))))</f>
        <v/>
      </c>
      <c r="H5044" s="7" t="str">
        <f>IF(G5044="Utterance", IF(ISNUMBER(SEARCH("Unrecognized",D5044)), "Unrecognized", IF(ISNUMBER(SEARCH("Mismatched",D5044)), "Mismatched", IF(ISNUMBER(SEARCH("False Positive",D5044)), "False Positive", "Irrelevant"))), "")</f>
        <v/>
      </c>
      <c r="J5044" s="7" t="s">
        <v>3742</v>
      </c>
      <c r="K5044" s="7" t="s">
        <v>3354</v>
      </c>
      <c r="L5044" s="9">
        <v>45000</v>
      </c>
      <c r="M5044" s="13">
        <v>0.62561342592592595</v>
      </c>
      <c r="N5044" s="14">
        <v>204440003496627</v>
      </c>
      <c r="O5044" s="7">
        <f>IF(LEN(TRIM($A5044))=0,0,LEN($A5044)-LEN(SUBSTITUTE($A5044," ",""))+1)</f>
        <v>6</v>
      </c>
      <c r="P5044">
        <f t="shared" si="107"/>
        <v>3411</v>
      </c>
    </row>
    <row r="5045" spans="1:16" ht="144" x14ac:dyDescent="0.2">
      <c r="A5045" s="8" t="s">
        <v>247</v>
      </c>
      <c r="C5045" s="7" t="s">
        <v>4</v>
      </c>
      <c r="K5045" s="7" t="s">
        <v>3354</v>
      </c>
      <c r="L5045" s="9">
        <v>45000</v>
      </c>
      <c r="M5045" s="13">
        <v>0.62561342592592595</v>
      </c>
      <c r="N5045" s="14">
        <v>204440003496627</v>
      </c>
      <c r="P5045" t="str">
        <f t="shared" si="107"/>
        <v/>
      </c>
    </row>
    <row r="5046" spans="1:16" ht="16" x14ac:dyDescent="0.2">
      <c r="A5046" s="8" t="s">
        <v>259</v>
      </c>
      <c r="B5046" s="7" t="s">
        <v>3487</v>
      </c>
      <c r="C5046" s="7" t="s">
        <v>2</v>
      </c>
      <c r="D5046" s="7" t="s">
        <v>3389</v>
      </c>
      <c r="E5046" s="7" t="str">
        <f>IF(OR(D5046="", D5046="___"),"", LEFT(D5046,FIND(" &gt;",D5046)-1))</f>
        <v>Success</v>
      </c>
      <c r="F5046" s="7" t="str">
        <f>IF(OR(E5046="Success",E5046="Qualified Success"),"Current",IF(E5046="Failure",IF(RIGHT(D5046,6)="Future","Future",IF(RIGHT(D5046,10)="Irrelevant","Irrelevant","Current")),""))</f>
        <v>Current</v>
      </c>
      <c r="G5046" s="7" t="str">
        <f>IF(OR(ISBLANK(D5046),D5046="Unclassifiable &gt;"),"",IF(ISNUMBER(SEARCH("Utterance",D5046)),"Utterance",IF(ISNUMBER(SEARCH("Response",D5046)),"Response",IF(ISNUMBER(SEARCH("Interaction",D5046)),"Interaction",IF(ISNUMBER(SEARCH("System",D5046)),"System","")))))</f>
        <v/>
      </c>
      <c r="H5046" s="7" t="str">
        <f>IF(G5046="Utterance", IF(ISNUMBER(SEARCH("Unrecognized",D5046)), "Unrecognized", IF(ISNUMBER(SEARCH("Mismatched",D5046)), "Mismatched", IF(ISNUMBER(SEARCH("False Positive",D5046)), "False Positive", "Irrelevant"))), "")</f>
        <v/>
      </c>
      <c r="J5046" s="7" t="s">
        <v>3743</v>
      </c>
      <c r="K5046" s="7" t="s">
        <v>3354</v>
      </c>
      <c r="L5046" s="9">
        <v>45000</v>
      </c>
      <c r="M5046" s="13">
        <v>0.63398148148148148</v>
      </c>
      <c r="N5046" s="14">
        <v>513002910186382</v>
      </c>
      <c r="O5046" s="7">
        <f>IF(LEN(TRIM($A5046))=0,0,LEN($A5046)-LEN(SUBSTITUTE($A5046," ",""))+1)</f>
        <v>4</v>
      </c>
      <c r="P5046">
        <f t="shared" si="107"/>
        <v>3411</v>
      </c>
    </row>
    <row r="5047" spans="1:16" ht="224" x14ac:dyDescent="0.2">
      <c r="A5047" s="8" t="s">
        <v>3623</v>
      </c>
      <c r="C5047" s="7" t="s">
        <v>4</v>
      </c>
      <c r="K5047" s="7" t="s">
        <v>3354</v>
      </c>
      <c r="L5047" s="9">
        <v>45000</v>
      </c>
      <c r="M5047" s="13">
        <v>0.63401620370370371</v>
      </c>
      <c r="N5047" s="14">
        <v>513002910186382</v>
      </c>
      <c r="P5047" t="str">
        <f t="shared" si="107"/>
        <v/>
      </c>
    </row>
    <row r="5048" spans="1:16" ht="16" x14ac:dyDescent="0.2">
      <c r="A5048" s="8" t="s">
        <v>9</v>
      </c>
      <c r="B5048" s="7" t="s">
        <v>3487</v>
      </c>
      <c r="C5048" s="7" t="s">
        <v>2</v>
      </c>
      <c r="D5048" s="7" t="s">
        <v>3389</v>
      </c>
      <c r="E5048" s="7" t="str">
        <f>IF(OR(D5048="", D5048="___"),"", LEFT(D5048,FIND(" &gt;",D5048)-1))</f>
        <v>Success</v>
      </c>
      <c r="F5048" s="7" t="str">
        <f>IF(OR(E5048="Success",E5048="Qualified Success"),"Current",IF(E5048="Failure",IF(RIGHT(D5048,6)="Future","Future",IF(RIGHT(D5048,10)="Irrelevant","Irrelevant","Current")),""))</f>
        <v>Current</v>
      </c>
      <c r="G5048" s="7" t="str">
        <f>IF(OR(ISBLANK(D5048),D5048="Unclassifiable &gt;"),"",IF(ISNUMBER(SEARCH("Utterance",D5048)),"Utterance",IF(ISNUMBER(SEARCH("Response",D5048)),"Response",IF(ISNUMBER(SEARCH("Interaction",D5048)),"Interaction",IF(ISNUMBER(SEARCH("System",D5048)),"System","")))))</f>
        <v/>
      </c>
      <c r="H5048" s="7" t="str">
        <f>IF(G5048="Utterance", IF(ISNUMBER(SEARCH("Unrecognized",D5048)), "Unrecognized", IF(ISNUMBER(SEARCH("Mismatched",D5048)), "Mismatched", IF(ISNUMBER(SEARCH("False Positive",D5048)), "False Positive", "Irrelevant"))), "")</f>
        <v/>
      </c>
      <c r="J5048" s="7" t="s">
        <v>3445</v>
      </c>
      <c r="K5048" s="7" t="s">
        <v>3354</v>
      </c>
      <c r="L5048" s="9">
        <v>45000</v>
      </c>
      <c r="M5048" s="13">
        <v>0.63421296296296303</v>
      </c>
      <c r="N5048" s="14">
        <v>513002275469125</v>
      </c>
      <c r="O5048" s="7">
        <f>IF(LEN(TRIM($A5048))=0,0,LEN($A5048)-LEN(SUBSTITUTE($A5048," ",""))+1)</f>
        <v>6</v>
      </c>
      <c r="P5048">
        <f t="shared" si="107"/>
        <v>3411</v>
      </c>
    </row>
    <row r="5049" spans="1:16" ht="16" x14ac:dyDescent="0.2">
      <c r="A5049" s="8" t="s">
        <v>90</v>
      </c>
      <c r="C5049" s="7" t="s">
        <v>4</v>
      </c>
      <c r="K5049" s="7" t="s">
        <v>3354</v>
      </c>
      <c r="L5049" s="9">
        <v>45000</v>
      </c>
      <c r="M5049" s="13">
        <v>0.63425925925925919</v>
      </c>
      <c r="N5049" s="14">
        <v>513002275469125</v>
      </c>
      <c r="P5049" t="str">
        <f t="shared" si="107"/>
        <v/>
      </c>
    </row>
    <row r="5050" spans="1:16" ht="272" x14ac:dyDescent="0.2">
      <c r="A5050" s="8" t="s">
        <v>119</v>
      </c>
      <c r="C5050" s="7" t="s">
        <v>4</v>
      </c>
      <c r="K5050" s="7" t="s">
        <v>3354</v>
      </c>
      <c r="L5050" s="9">
        <v>45000</v>
      </c>
      <c r="M5050" s="13">
        <v>0.63425925925925919</v>
      </c>
      <c r="N5050" s="14">
        <v>513002275469125</v>
      </c>
      <c r="P5050" t="str">
        <f t="shared" si="107"/>
        <v/>
      </c>
    </row>
    <row r="5051" spans="1:16" ht="48" x14ac:dyDescent="0.2">
      <c r="A5051" s="8" t="s">
        <v>33</v>
      </c>
      <c r="C5051" s="7" t="s">
        <v>4</v>
      </c>
      <c r="K5051" s="7" t="s">
        <v>3354</v>
      </c>
      <c r="L5051" s="9">
        <v>45000</v>
      </c>
      <c r="M5051" s="13">
        <v>0.63425925925925919</v>
      </c>
      <c r="N5051" s="14">
        <v>513002275469125</v>
      </c>
      <c r="P5051" t="str">
        <f t="shared" si="107"/>
        <v/>
      </c>
    </row>
    <row r="5052" spans="1:16" ht="16" x14ac:dyDescent="0.2">
      <c r="A5052" s="8" t="s">
        <v>260</v>
      </c>
      <c r="C5052" s="7" t="s">
        <v>2</v>
      </c>
      <c r="D5052" s="7" t="s">
        <v>3389</v>
      </c>
      <c r="E5052" s="7" t="str">
        <f>IF(OR(D5052="", D5052="___"),"", LEFT(D5052,FIND(" &gt;",D5052)-1))</f>
        <v>Success</v>
      </c>
      <c r="F5052" s="7" t="str">
        <f>IF(OR(E5052="Success",E5052="Qualified Success"),"Current",IF(E5052="Failure",IF(RIGHT(D5052,6)="Future","Future",IF(RIGHT(D5052,10)="Irrelevant","Irrelevant","Current")),""))</f>
        <v>Current</v>
      </c>
      <c r="G5052" s="7" t="str">
        <f>IF(OR(ISBLANK(D5052),D5052="Unclassifiable &gt;"),"",IF(ISNUMBER(SEARCH("Utterance",D5052)),"Utterance",IF(ISNUMBER(SEARCH("Response",D5052)),"Response",IF(ISNUMBER(SEARCH("Interaction",D5052)),"Interaction",IF(ISNUMBER(SEARCH("System",D5052)),"System","")))))</f>
        <v/>
      </c>
      <c r="H5052" s="7" t="str">
        <f>IF(G5052="Utterance", IF(ISNUMBER(SEARCH("Unrecognized",D5052)), "Unrecognized", IF(ISNUMBER(SEARCH("Mismatched",D5052)), "Mismatched", IF(ISNUMBER(SEARCH("False Positive",D5052)), "False Positive", "Irrelevant"))), "")</f>
        <v/>
      </c>
      <c r="J5052" s="7" t="s">
        <v>3743</v>
      </c>
      <c r="K5052" s="7" t="s">
        <v>3354</v>
      </c>
      <c r="L5052" s="9">
        <v>45000</v>
      </c>
      <c r="M5052" s="13">
        <v>0.63471064814814815</v>
      </c>
      <c r="N5052" s="14">
        <v>513002910186382</v>
      </c>
      <c r="O5052" s="7">
        <f>IF(LEN(TRIM($A5052))=0,0,LEN($A5052)-LEN(SUBSTITUTE($A5052," ",""))+1)</f>
        <v>6</v>
      </c>
      <c r="P5052">
        <f t="shared" si="107"/>
        <v>3411</v>
      </c>
    </row>
    <row r="5053" spans="1:16" ht="48" x14ac:dyDescent="0.2">
      <c r="A5053" s="8" t="s">
        <v>261</v>
      </c>
      <c r="C5053" s="7" t="s">
        <v>4</v>
      </c>
      <c r="K5053" s="7" t="s">
        <v>3354</v>
      </c>
      <c r="L5053" s="9">
        <v>45000</v>
      </c>
      <c r="M5053" s="13">
        <v>0.63471064814814815</v>
      </c>
      <c r="N5053" s="14">
        <v>513002910186382</v>
      </c>
      <c r="P5053" t="str">
        <f t="shared" si="107"/>
        <v/>
      </c>
    </row>
    <row r="5054" spans="1:16" x14ac:dyDescent="0.2">
      <c r="A5054" s="10">
        <v>45291</v>
      </c>
      <c r="C5054" s="7" t="s">
        <v>2</v>
      </c>
      <c r="D5054" s="7" t="s">
        <v>3389</v>
      </c>
      <c r="E5054" s="7" t="str">
        <f>IF(OR(D5054="", D5054="___"),"", LEFT(D5054,FIND(" &gt;",D5054)-1))</f>
        <v>Success</v>
      </c>
      <c r="F5054" s="7" t="str">
        <f>IF(OR(E5054="Success",E5054="Qualified Success"),"Current",IF(E5054="Failure",IF(RIGHT(D5054,6)="Future","Future",IF(RIGHT(D5054,10)="Irrelevant","Irrelevant","Current")),""))</f>
        <v>Current</v>
      </c>
      <c r="G5054" s="7" t="str">
        <f>IF(OR(ISBLANK(D5054),D5054="Unclassifiable &gt;"),"",IF(ISNUMBER(SEARCH("Utterance",D5054)),"Utterance",IF(ISNUMBER(SEARCH("Response",D5054)),"Response",IF(ISNUMBER(SEARCH("Interaction",D5054)),"Interaction",IF(ISNUMBER(SEARCH("System",D5054)),"System","")))))</f>
        <v/>
      </c>
      <c r="H5054" s="7" t="str">
        <f>IF(G5054="Utterance", IF(ISNUMBER(SEARCH("Unrecognized",D5054)), "Unrecognized", IF(ISNUMBER(SEARCH("Mismatched",D5054)), "Mismatched", IF(ISNUMBER(SEARCH("False Positive",D5054)), "False Positive", "Irrelevant"))), "")</f>
        <v/>
      </c>
      <c r="J5054" s="7" t="s">
        <v>3743</v>
      </c>
      <c r="K5054" s="7" t="s">
        <v>3354</v>
      </c>
      <c r="L5054" s="9">
        <v>45000</v>
      </c>
      <c r="M5054" s="13">
        <v>0.63504629629629628</v>
      </c>
      <c r="N5054" s="14">
        <v>513002910186382</v>
      </c>
      <c r="O5054" s="7">
        <f>IF(LEN(TRIM($A5054))=0,0,LEN($A5054)-LEN(SUBSTITUTE($A5054," ",""))+1)</f>
        <v>1</v>
      </c>
      <c r="P5054">
        <f t="shared" si="107"/>
        <v>3411</v>
      </c>
    </row>
    <row r="5055" spans="1:16" ht="224" x14ac:dyDescent="0.2">
      <c r="A5055" s="8" t="s">
        <v>3200</v>
      </c>
      <c r="C5055" s="7" t="s">
        <v>4</v>
      </c>
      <c r="K5055" s="7" t="s">
        <v>3354</v>
      </c>
      <c r="L5055" s="9">
        <v>45000</v>
      </c>
      <c r="M5055" s="13">
        <v>0.63505787037037031</v>
      </c>
      <c r="N5055" s="14">
        <v>513002910186382</v>
      </c>
      <c r="P5055" t="str">
        <f t="shared" si="107"/>
        <v/>
      </c>
    </row>
    <row r="5056" spans="1:16" ht="16" x14ac:dyDescent="0.2">
      <c r="A5056" s="8" t="s">
        <v>259</v>
      </c>
      <c r="B5056" s="7" t="s">
        <v>3487</v>
      </c>
      <c r="C5056" s="7" t="s">
        <v>2</v>
      </c>
      <c r="D5056" s="7" t="s">
        <v>3389</v>
      </c>
      <c r="E5056" s="7" t="str">
        <f>IF(OR(D5056="", D5056="___"),"", LEFT(D5056,FIND(" &gt;",D5056)-1))</f>
        <v>Success</v>
      </c>
      <c r="F5056" s="7" t="str">
        <f>IF(OR(E5056="Success",E5056="Qualified Success"),"Current",IF(E5056="Failure",IF(RIGHT(D5056,6)="Future","Future",IF(RIGHT(D5056,10)="Irrelevant","Irrelevant","Current")),""))</f>
        <v>Current</v>
      </c>
      <c r="G5056" s="7" t="str">
        <f>IF(OR(ISBLANK(D5056),D5056="Unclassifiable &gt;"),"",IF(ISNUMBER(SEARCH("Utterance",D5056)),"Utterance",IF(ISNUMBER(SEARCH("Response",D5056)),"Response",IF(ISNUMBER(SEARCH("Interaction",D5056)),"Interaction",IF(ISNUMBER(SEARCH("System",D5056)),"System","")))))</f>
        <v/>
      </c>
      <c r="H5056" s="7" t="str">
        <f>IF(G5056="Utterance", IF(ISNUMBER(SEARCH("Unrecognized",D5056)), "Unrecognized", IF(ISNUMBER(SEARCH("Mismatched",D5056)), "Mismatched", IF(ISNUMBER(SEARCH("False Positive",D5056)), "False Positive", "Irrelevant"))), "")</f>
        <v/>
      </c>
      <c r="J5056" s="7" t="s">
        <v>3743</v>
      </c>
      <c r="K5056" s="7" t="s">
        <v>3354</v>
      </c>
      <c r="L5056" s="9">
        <v>45000</v>
      </c>
      <c r="M5056" s="13">
        <v>0.63535879629629632</v>
      </c>
      <c r="N5056" s="14">
        <v>513002681207408</v>
      </c>
      <c r="O5056" s="7">
        <f>IF(LEN(TRIM($A5056))=0,0,LEN($A5056)-LEN(SUBSTITUTE($A5056," ",""))+1)</f>
        <v>4</v>
      </c>
      <c r="P5056">
        <f t="shared" si="107"/>
        <v>3411</v>
      </c>
    </row>
    <row r="5057" spans="1:16" ht="224" x14ac:dyDescent="0.2">
      <c r="A5057" s="8" t="s">
        <v>3624</v>
      </c>
      <c r="C5057" s="7" t="s">
        <v>4</v>
      </c>
      <c r="K5057" s="7" t="s">
        <v>3354</v>
      </c>
      <c r="L5057" s="9">
        <v>45000</v>
      </c>
      <c r="M5057" s="13">
        <v>0.63537037037037036</v>
      </c>
      <c r="N5057" s="14">
        <v>513002681207408</v>
      </c>
      <c r="P5057" t="str">
        <f t="shared" si="107"/>
        <v/>
      </c>
    </row>
    <row r="5058" spans="1:16" ht="16" x14ac:dyDescent="0.2">
      <c r="A5058" s="8" t="s">
        <v>982</v>
      </c>
      <c r="C5058" s="7" t="s">
        <v>2</v>
      </c>
      <c r="D5058" s="7" t="s">
        <v>3389</v>
      </c>
      <c r="E5058" s="7" t="str">
        <f>IF(OR(D5058="", D5058="___"),"", LEFT(D5058,FIND(" &gt;",D5058)-1))</f>
        <v>Success</v>
      </c>
      <c r="F5058" s="7" t="str">
        <f>IF(OR(E5058="Success",E5058="Qualified Success"),"Current",IF(E5058="Failure",IF(RIGHT(D5058,6)="Future","Future",IF(RIGHT(D5058,10)="Irrelevant","Irrelevant","Current")),""))</f>
        <v>Current</v>
      </c>
      <c r="G5058" s="7" t="str">
        <f>IF(OR(ISBLANK(D5058),D5058="Unclassifiable &gt;"),"",IF(ISNUMBER(SEARCH("Utterance",D5058)),"Utterance",IF(ISNUMBER(SEARCH("Response",D5058)),"Response",IF(ISNUMBER(SEARCH("Interaction",D5058)),"Interaction",IF(ISNUMBER(SEARCH("System",D5058)),"System","")))))</f>
        <v/>
      </c>
      <c r="H5058" s="7" t="str">
        <f>IF(G5058="Utterance", IF(ISNUMBER(SEARCH("Unrecognized",D5058)), "Unrecognized", IF(ISNUMBER(SEARCH("Mismatched",D5058)), "Mismatched", IF(ISNUMBER(SEARCH("False Positive",D5058)), "False Positive", "Irrelevant"))), "")</f>
        <v/>
      </c>
      <c r="J5058" s="7" t="s">
        <v>3741</v>
      </c>
      <c r="K5058" s="7" t="s">
        <v>3354</v>
      </c>
      <c r="L5058" s="9">
        <v>45000</v>
      </c>
      <c r="M5058" s="13">
        <v>0.63596064814814812</v>
      </c>
      <c r="N5058" s="14">
        <v>202000762932968</v>
      </c>
      <c r="O5058" s="7">
        <f>IF(LEN(TRIM($A5058))=0,0,LEN($A5058)-LEN(SUBSTITUTE($A5058," ",""))+1)</f>
        <v>7</v>
      </c>
      <c r="P5058">
        <f t="shared" si="107"/>
        <v>3411</v>
      </c>
    </row>
    <row r="5059" spans="1:16" ht="176" x14ac:dyDescent="0.2">
      <c r="A5059" s="8" t="s">
        <v>2991</v>
      </c>
      <c r="C5059" s="7" t="s">
        <v>4</v>
      </c>
      <c r="K5059" s="7" t="s">
        <v>3354</v>
      </c>
      <c r="L5059" s="9">
        <v>45000</v>
      </c>
      <c r="M5059" s="13">
        <v>0.63597222222222227</v>
      </c>
      <c r="N5059" s="14">
        <v>202000762932968</v>
      </c>
      <c r="P5059" t="str">
        <f t="shared" ref="P5059:P5122" si="108">IF(D5059="", "", COUNTIF($D$1:$D$12000, D5059))</f>
        <v/>
      </c>
    </row>
    <row r="5060" spans="1:16" ht="16" x14ac:dyDescent="0.2">
      <c r="A5060" s="8" t="s">
        <v>158</v>
      </c>
      <c r="C5060" s="7" t="s">
        <v>2</v>
      </c>
      <c r="D5060" s="7" t="s">
        <v>3389</v>
      </c>
      <c r="E5060" s="7" t="str">
        <f>IF(OR(D5060="", D5060="___"),"", LEFT(D5060,FIND(" &gt;",D5060)-1))</f>
        <v>Success</v>
      </c>
      <c r="F5060" s="7" t="str">
        <f>IF(OR(E5060="Success",E5060="Qualified Success"),"Current",IF(E5060="Failure",IF(RIGHT(D5060,6)="Future","Future",IF(RIGHT(D5060,10)="Irrelevant","Irrelevant","Current")),""))</f>
        <v>Current</v>
      </c>
      <c r="G5060" s="7" t="str">
        <f>IF(OR(ISBLANK(D5060),D5060="Unclassifiable &gt;"),"",IF(ISNUMBER(SEARCH("Utterance",D5060)),"Utterance",IF(ISNUMBER(SEARCH("Response",D5060)),"Response",IF(ISNUMBER(SEARCH("Interaction",D5060)),"Interaction",IF(ISNUMBER(SEARCH("System",D5060)),"System","")))))</f>
        <v/>
      </c>
      <c r="H5060" s="7" t="str">
        <f>IF(G5060="Utterance", IF(ISNUMBER(SEARCH("Unrecognized",D5060)), "Unrecognized", IF(ISNUMBER(SEARCH("Mismatched",D5060)), "Mismatched", IF(ISNUMBER(SEARCH("False Positive",D5060)), "False Positive", "Irrelevant"))), "")</f>
        <v/>
      </c>
      <c r="J5060" s="7" t="s">
        <v>3744</v>
      </c>
      <c r="K5060" s="7" t="s">
        <v>3354</v>
      </c>
      <c r="L5060" s="9">
        <v>45000</v>
      </c>
      <c r="M5060" s="13">
        <v>0.63643518518518516</v>
      </c>
      <c r="N5060" s="14">
        <v>513002681207408</v>
      </c>
      <c r="O5060" s="7">
        <f>IF(LEN(TRIM($A5060))=0,0,LEN($A5060)-LEN(SUBSTITUTE($A5060," ",""))+1)</f>
        <v>4</v>
      </c>
      <c r="P5060">
        <f t="shared" si="108"/>
        <v>3411</v>
      </c>
    </row>
    <row r="5061" spans="1:16" ht="128" x14ac:dyDescent="0.2">
      <c r="A5061" s="8" t="s">
        <v>1839</v>
      </c>
      <c r="C5061" s="7" t="s">
        <v>4</v>
      </c>
      <c r="K5061" s="7" t="s">
        <v>3354</v>
      </c>
      <c r="L5061" s="9">
        <v>45000</v>
      </c>
      <c r="M5061" s="13">
        <v>0.63643518518518516</v>
      </c>
      <c r="N5061" s="14">
        <v>513002681207408</v>
      </c>
      <c r="P5061" t="str">
        <f t="shared" si="108"/>
        <v/>
      </c>
    </row>
    <row r="5062" spans="1:16" ht="16" x14ac:dyDescent="0.2">
      <c r="A5062" s="8" t="s">
        <v>223</v>
      </c>
      <c r="B5062" s="7" t="s">
        <v>3487</v>
      </c>
      <c r="C5062" s="7" t="s">
        <v>2</v>
      </c>
      <c r="D5062" s="7" t="s">
        <v>3389</v>
      </c>
      <c r="E5062" s="7" t="str">
        <f>IF(OR(D5062="", D5062="___"),"", LEFT(D5062,FIND(" &gt;",D5062)-1))</f>
        <v>Success</v>
      </c>
      <c r="F5062" s="7" t="str">
        <f>IF(OR(E5062="Success",E5062="Qualified Success"),"Current",IF(E5062="Failure",IF(RIGHT(D5062,6)="Future","Future",IF(RIGHT(D5062,10)="Irrelevant","Irrelevant","Current")),""))</f>
        <v>Current</v>
      </c>
      <c r="G5062" s="7" t="str">
        <f>IF(OR(ISBLANK(D5062),D5062="Unclassifiable &gt;"),"",IF(ISNUMBER(SEARCH("Utterance",D5062)),"Utterance",IF(ISNUMBER(SEARCH("Response",D5062)),"Response",IF(ISNUMBER(SEARCH("Interaction",D5062)),"Interaction",IF(ISNUMBER(SEARCH("System",D5062)),"System","")))))</f>
        <v/>
      </c>
      <c r="H5062" s="7" t="str">
        <f>IF(G5062="Utterance", IF(ISNUMBER(SEARCH("Unrecognized",D5062)), "Unrecognized", IF(ISNUMBER(SEARCH("Mismatched",D5062)), "Mismatched", IF(ISNUMBER(SEARCH("False Positive",D5062)), "False Positive", "Irrelevant"))), "")</f>
        <v/>
      </c>
      <c r="J5062" s="7" t="s">
        <v>3744</v>
      </c>
      <c r="K5062" s="7" t="s">
        <v>3354</v>
      </c>
      <c r="L5062" s="9">
        <v>45000</v>
      </c>
      <c r="M5062" s="13">
        <v>0.63667824074074075</v>
      </c>
      <c r="N5062" s="14">
        <v>513002510357119</v>
      </c>
      <c r="O5062" s="7">
        <f>IF(LEN(TRIM($A5062))=0,0,LEN($A5062)-LEN(SUBSTITUTE($A5062," ",""))+1)</f>
        <v>3</v>
      </c>
      <c r="P5062">
        <f t="shared" si="108"/>
        <v>3411</v>
      </c>
    </row>
    <row r="5063" spans="1:16" ht="128" x14ac:dyDescent="0.2">
      <c r="A5063" s="8" t="s">
        <v>1839</v>
      </c>
      <c r="C5063" s="7" t="s">
        <v>4</v>
      </c>
      <c r="K5063" s="7" t="s">
        <v>3354</v>
      </c>
      <c r="L5063" s="9">
        <v>45000</v>
      </c>
      <c r="M5063" s="13">
        <v>0.63667824074074075</v>
      </c>
      <c r="N5063" s="14">
        <v>513002510357119</v>
      </c>
      <c r="P5063" t="str">
        <f t="shared" si="108"/>
        <v/>
      </c>
    </row>
    <row r="5064" spans="1:16" ht="16" x14ac:dyDescent="0.2">
      <c r="A5064" s="8" t="s">
        <v>302</v>
      </c>
      <c r="B5064" s="7" t="s">
        <v>3487</v>
      </c>
      <c r="C5064" s="7" t="s">
        <v>2</v>
      </c>
      <c r="D5064" s="7" t="s">
        <v>3389</v>
      </c>
      <c r="E5064" s="7" t="str">
        <f>IF(OR(D5064="", D5064="___"),"", LEFT(D5064,FIND(" &gt;",D5064)-1))</f>
        <v>Success</v>
      </c>
      <c r="F5064" s="7" t="str">
        <f>IF(OR(E5064="Success",E5064="Qualified Success"),"Current",IF(E5064="Failure",IF(RIGHT(D5064,6)="Future","Future",IF(RIGHT(D5064,10)="Irrelevant","Irrelevant","Current")),""))</f>
        <v>Current</v>
      </c>
      <c r="G5064" s="7" t="str">
        <f>IF(OR(ISBLANK(D5064),D5064="Unclassifiable &gt;"),"",IF(ISNUMBER(SEARCH("Utterance",D5064)),"Utterance",IF(ISNUMBER(SEARCH("Response",D5064)),"Response",IF(ISNUMBER(SEARCH("Interaction",D5064)),"Interaction",IF(ISNUMBER(SEARCH("System",D5064)),"System","")))))</f>
        <v/>
      </c>
      <c r="H5064" s="7" t="str">
        <f>IF(G5064="Utterance", IF(ISNUMBER(SEARCH("Unrecognized",D5064)), "Unrecognized", IF(ISNUMBER(SEARCH("Mismatched",D5064)), "Mismatched", IF(ISNUMBER(SEARCH("False Positive",D5064)), "False Positive", "Irrelevant"))), "")</f>
        <v/>
      </c>
      <c r="J5064" s="7" t="s">
        <v>3428</v>
      </c>
      <c r="K5064" s="7" t="s">
        <v>3354</v>
      </c>
      <c r="L5064" s="9">
        <v>45000</v>
      </c>
      <c r="M5064" s="13">
        <v>0.64012731481481489</v>
      </c>
      <c r="N5064" s="14">
        <v>204440003541231</v>
      </c>
      <c r="O5064" s="7">
        <f>IF(LEN(TRIM($A5064))=0,0,LEN($A5064)-LEN(SUBSTITUTE($A5064," ",""))+1)</f>
        <v>3</v>
      </c>
      <c r="P5064">
        <f t="shared" si="108"/>
        <v>3411</v>
      </c>
    </row>
    <row r="5065" spans="1:16" ht="64" x14ac:dyDescent="0.2">
      <c r="A5065" s="8" t="s">
        <v>220</v>
      </c>
      <c r="C5065" s="7" t="s">
        <v>4</v>
      </c>
      <c r="K5065" s="7" t="s">
        <v>3354</v>
      </c>
      <c r="L5065" s="9">
        <v>45000</v>
      </c>
      <c r="M5065" s="13">
        <v>0.64012731481481489</v>
      </c>
      <c r="N5065" s="14">
        <v>204440003541231</v>
      </c>
      <c r="P5065" t="str">
        <f t="shared" si="108"/>
        <v/>
      </c>
    </row>
    <row r="5066" spans="1:16" ht="16" x14ac:dyDescent="0.2">
      <c r="A5066" s="8" t="s">
        <v>514</v>
      </c>
      <c r="B5066" s="7" t="s">
        <v>3487</v>
      </c>
      <c r="C5066" s="7" t="s">
        <v>2</v>
      </c>
      <c r="D5066" s="7" t="s">
        <v>3389</v>
      </c>
      <c r="E5066" s="7" t="str">
        <f>IF(OR(D5066="", D5066="___"),"", LEFT(D5066,FIND(" &gt;",D5066)-1))</f>
        <v>Success</v>
      </c>
      <c r="F5066" s="7" t="str">
        <f>IF(OR(E5066="Success",E5066="Qualified Success"),"Current",IF(E5066="Failure",IF(RIGHT(D5066,6)="Future","Future",IF(RIGHT(D5066,10)="Irrelevant","Irrelevant","Current")),""))</f>
        <v>Current</v>
      </c>
      <c r="G5066" s="7" t="str">
        <f>IF(OR(ISBLANK(D5066),D5066="Unclassifiable &gt;"),"",IF(ISNUMBER(SEARCH("Utterance",D5066)),"Utterance",IF(ISNUMBER(SEARCH("Response",D5066)),"Response",IF(ISNUMBER(SEARCH("Interaction",D5066)),"Interaction",IF(ISNUMBER(SEARCH("System",D5066)),"System","")))))</f>
        <v/>
      </c>
      <c r="H5066" s="7" t="str">
        <f>IF(G5066="Utterance", IF(ISNUMBER(SEARCH("Unrecognized",D5066)), "Unrecognized", IF(ISNUMBER(SEARCH("Mismatched",D5066)), "Mismatched", IF(ISNUMBER(SEARCH("False Positive",D5066)), "False Positive", "Irrelevant"))), "")</f>
        <v/>
      </c>
      <c r="J5066" s="7" t="s">
        <v>3439</v>
      </c>
      <c r="K5066" s="7" t="s">
        <v>3354</v>
      </c>
      <c r="L5066" s="9">
        <v>45000</v>
      </c>
      <c r="M5066" s="13">
        <v>0.64306712962962964</v>
      </c>
      <c r="N5066" s="14">
        <v>513002610993516</v>
      </c>
      <c r="O5066" s="7">
        <f>IF(LEN(TRIM($A5066))=0,0,LEN($A5066)-LEN(SUBSTITUTE($A5066," ",""))+1)</f>
        <v>3</v>
      </c>
      <c r="P5066">
        <f t="shared" si="108"/>
        <v>3411</v>
      </c>
    </row>
    <row r="5067" spans="1:16" ht="32" x14ac:dyDescent="0.2">
      <c r="A5067" s="8" t="s">
        <v>3387</v>
      </c>
      <c r="C5067" s="7" t="s">
        <v>4</v>
      </c>
      <c r="K5067" s="7" t="s">
        <v>3354</v>
      </c>
      <c r="L5067" s="9">
        <v>45000</v>
      </c>
      <c r="M5067" s="13">
        <v>0.64309027777777772</v>
      </c>
      <c r="N5067" s="14">
        <v>513002610993516</v>
      </c>
      <c r="P5067" t="str">
        <f t="shared" si="108"/>
        <v/>
      </c>
    </row>
    <row r="5068" spans="1:16" ht="112" x14ac:dyDescent="0.2">
      <c r="A5068" s="8" t="s">
        <v>3163</v>
      </c>
      <c r="C5068" s="7" t="s">
        <v>4</v>
      </c>
      <c r="K5068" s="7" t="s">
        <v>3354</v>
      </c>
      <c r="L5068" s="9">
        <v>45000</v>
      </c>
      <c r="M5068" s="13">
        <v>0.64309027777777772</v>
      </c>
      <c r="N5068" s="14">
        <v>513002610993516</v>
      </c>
      <c r="P5068" t="str">
        <f t="shared" si="108"/>
        <v/>
      </c>
    </row>
    <row r="5069" spans="1:16" ht="32" x14ac:dyDescent="0.2">
      <c r="A5069" s="8" t="s">
        <v>268</v>
      </c>
      <c r="C5069" s="7" t="s">
        <v>4</v>
      </c>
      <c r="K5069" s="7" t="s">
        <v>3354</v>
      </c>
      <c r="L5069" s="9">
        <v>45000</v>
      </c>
      <c r="M5069" s="13">
        <v>0.64309027777777772</v>
      </c>
      <c r="N5069" s="14">
        <v>513002610993516</v>
      </c>
      <c r="P5069" t="str">
        <f t="shared" si="108"/>
        <v/>
      </c>
    </row>
    <row r="5070" spans="1:16" ht="16" x14ac:dyDescent="0.2">
      <c r="A5070" s="8" t="s">
        <v>259</v>
      </c>
      <c r="B5070" s="7" t="s">
        <v>3487</v>
      </c>
      <c r="C5070" s="7" t="s">
        <v>2</v>
      </c>
      <c r="D5070" s="7" t="s">
        <v>3389</v>
      </c>
      <c r="E5070" s="7" t="str">
        <f>IF(OR(D5070="", D5070="___"),"", LEFT(D5070,FIND(" &gt;",D5070)-1))</f>
        <v>Success</v>
      </c>
      <c r="F5070" s="7" t="str">
        <f>IF(OR(E5070="Success",E5070="Qualified Success"),"Current",IF(E5070="Failure",IF(RIGHT(D5070,6)="Future","Future",IF(RIGHT(D5070,10)="Irrelevant","Irrelevant","Current")),""))</f>
        <v>Current</v>
      </c>
      <c r="G5070" s="7" t="str">
        <f>IF(OR(ISBLANK(D5070),D5070="Unclassifiable &gt;"),"",IF(ISNUMBER(SEARCH("Utterance",D5070)),"Utterance",IF(ISNUMBER(SEARCH("Response",D5070)),"Response",IF(ISNUMBER(SEARCH("Interaction",D5070)),"Interaction",IF(ISNUMBER(SEARCH("System",D5070)),"System","")))))</f>
        <v/>
      </c>
      <c r="H5070" s="7" t="str">
        <f>IF(G5070="Utterance", IF(ISNUMBER(SEARCH("Unrecognized",D5070)), "Unrecognized", IF(ISNUMBER(SEARCH("Mismatched",D5070)), "Mismatched", IF(ISNUMBER(SEARCH("False Positive",D5070)), "False Positive", "Irrelevant"))), "")</f>
        <v/>
      </c>
      <c r="J5070" s="7" t="s">
        <v>3743</v>
      </c>
      <c r="K5070" s="7" t="s">
        <v>3354</v>
      </c>
      <c r="L5070" s="9">
        <v>45000</v>
      </c>
      <c r="M5070" s="13">
        <v>0.646550925925926</v>
      </c>
      <c r="N5070" s="14">
        <v>513002681207408</v>
      </c>
      <c r="O5070" s="7">
        <f>IF(LEN(TRIM($A5070))=0,0,LEN($A5070)-LEN(SUBSTITUTE($A5070," ",""))+1)</f>
        <v>4</v>
      </c>
      <c r="P5070">
        <f t="shared" si="108"/>
        <v>3411</v>
      </c>
    </row>
    <row r="5071" spans="1:16" ht="224" x14ac:dyDescent="0.2">
      <c r="A5071" s="8" t="s">
        <v>3624</v>
      </c>
      <c r="C5071" s="7" t="s">
        <v>4</v>
      </c>
      <c r="K5071" s="7" t="s">
        <v>3354</v>
      </c>
      <c r="L5071" s="9">
        <v>45000</v>
      </c>
      <c r="M5071" s="13">
        <v>0.64656250000000004</v>
      </c>
      <c r="N5071" s="14">
        <v>513002681207408</v>
      </c>
      <c r="P5071" t="str">
        <f t="shared" si="108"/>
        <v/>
      </c>
    </row>
    <row r="5072" spans="1:16" ht="16" x14ac:dyDescent="0.2">
      <c r="A5072" s="8" t="s">
        <v>2660</v>
      </c>
      <c r="C5072" s="7" t="s">
        <v>2</v>
      </c>
      <c r="D5072" s="7" t="s">
        <v>3389</v>
      </c>
      <c r="E5072" s="7" t="str">
        <f>IF(OR(D5072="", D5072="___"),"", LEFT(D5072,FIND(" &gt;",D5072)-1))</f>
        <v>Success</v>
      </c>
      <c r="F5072" s="7" t="str">
        <f>IF(OR(E5072="Success",E5072="Qualified Success"),"Current",IF(E5072="Failure",IF(RIGHT(D5072,6)="Future","Future",IF(RIGHT(D5072,10)="Irrelevant","Irrelevant","Current")),""))</f>
        <v>Current</v>
      </c>
      <c r="G5072" s="7" t="str">
        <f>IF(OR(ISBLANK(D5072),D5072="Unclassifiable &gt;"),"",IF(ISNUMBER(SEARCH("Utterance",D5072)),"Utterance",IF(ISNUMBER(SEARCH("Response",D5072)),"Response",IF(ISNUMBER(SEARCH("Interaction",D5072)),"Interaction",IF(ISNUMBER(SEARCH("System",D5072)),"System","")))))</f>
        <v/>
      </c>
      <c r="H5072" s="7" t="str">
        <f>IF(G5072="Utterance", IF(ISNUMBER(SEARCH("Unrecognized",D5072)), "Unrecognized", IF(ISNUMBER(SEARCH("Mismatched",D5072)), "Mismatched", IF(ISNUMBER(SEARCH("False Positive",D5072)), "False Positive", "Irrelevant"))), "")</f>
        <v/>
      </c>
      <c r="J5072" s="7" t="s">
        <v>3439</v>
      </c>
      <c r="K5072" s="7" t="s">
        <v>3354</v>
      </c>
      <c r="L5072" s="9">
        <v>45000</v>
      </c>
      <c r="M5072" s="13">
        <v>0.65159722222222227</v>
      </c>
      <c r="N5072" s="14">
        <v>204440003538709</v>
      </c>
      <c r="O5072" s="7">
        <f>IF(LEN(TRIM($A5072))=0,0,LEN($A5072)-LEN(SUBSTITUTE($A5072," ",""))+1)</f>
        <v>6</v>
      </c>
      <c r="P5072">
        <f t="shared" si="108"/>
        <v>3411</v>
      </c>
    </row>
    <row r="5073" spans="1:16" ht="32" x14ac:dyDescent="0.2">
      <c r="A5073" s="8" t="s">
        <v>3382</v>
      </c>
      <c r="C5073" s="7" t="s">
        <v>4</v>
      </c>
      <c r="K5073" s="7" t="s">
        <v>3354</v>
      </c>
      <c r="L5073" s="9">
        <v>45000</v>
      </c>
      <c r="M5073" s="13">
        <v>0.65160879629629631</v>
      </c>
      <c r="N5073" s="14">
        <v>204440003538709</v>
      </c>
      <c r="P5073" t="str">
        <f t="shared" si="108"/>
        <v/>
      </c>
    </row>
    <row r="5074" spans="1:16" ht="96" x14ac:dyDescent="0.2">
      <c r="A5074" s="8" t="s">
        <v>2661</v>
      </c>
      <c r="C5074" s="7" t="s">
        <v>4</v>
      </c>
      <c r="K5074" s="7" t="s">
        <v>3354</v>
      </c>
      <c r="L5074" s="9">
        <v>45000</v>
      </c>
      <c r="M5074" s="13">
        <v>0.65160879629629631</v>
      </c>
      <c r="N5074" s="14">
        <v>204440003538709</v>
      </c>
      <c r="P5074" t="str">
        <f t="shared" si="108"/>
        <v/>
      </c>
    </row>
    <row r="5075" spans="1:16" ht="32" x14ac:dyDescent="0.2">
      <c r="A5075" s="8" t="s">
        <v>268</v>
      </c>
      <c r="C5075" s="7" t="s">
        <v>4</v>
      </c>
      <c r="K5075" s="7" t="s">
        <v>3354</v>
      </c>
      <c r="L5075" s="9">
        <v>45000</v>
      </c>
      <c r="M5075" s="13">
        <v>0.65160879629629631</v>
      </c>
      <c r="N5075" s="14">
        <v>204440003538709</v>
      </c>
      <c r="P5075" t="str">
        <f t="shared" si="108"/>
        <v/>
      </c>
    </row>
    <row r="5076" spans="1:16" ht="16" x14ac:dyDescent="0.2">
      <c r="A5076" s="8" t="s">
        <v>2659</v>
      </c>
      <c r="C5076" s="7" t="s">
        <v>2</v>
      </c>
      <c r="D5076" s="7" t="s">
        <v>3389</v>
      </c>
      <c r="E5076" s="7" t="str">
        <f>IF(OR(D5076="", D5076="___"),"", LEFT(D5076,FIND(" &gt;",D5076)-1))</f>
        <v>Success</v>
      </c>
      <c r="F5076" s="7" t="str">
        <f>IF(OR(E5076="Success",E5076="Qualified Success"),"Current",IF(E5076="Failure",IF(RIGHT(D5076,6)="Future","Future",IF(RIGHT(D5076,10)="Irrelevant","Irrelevant","Current")),""))</f>
        <v>Current</v>
      </c>
      <c r="G5076" s="7" t="str">
        <f>IF(OR(ISBLANK(D5076),D5076="Unclassifiable &gt;"),"",IF(ISNUMBER(SEARCH("Utterance",D5076)),"Utterance",IF(ISNUMBER(SEARCH("Response",D5076)),"Response",IF(ISNUMBER(SEARCH("Interaction",D5076)),"Interaction",IF(ISNUMBER(SEARCH("System",D5076)),"System","")))))</f>
        <v/>
      </c>
      <c r="H5076" s="7" t="str">
        <f>IF(G5076="Utterance", IF(ISNUMBER(SEARCH("Unrecognized",D5076)), "Unrecognized", IF(ISNUMBER(SEARCH("Mismatched",D5076)), "Mismatched", IF(ISNUMBER(SEARCH("False Positive",D5076)), "False Positive", "Irrelevant"))), "")</f>
        <v/>
      </c>
      <c r="J5076" s="7" t="s">
        <v>3439</v>
      </c>
      <c r="K5076" s="7" t="s">
        <v>3354</v>
      </c>
      <c r="L5076" s="9">
        <v>45000</v>
      </c>
      <c r="M5076" s="13">
        <v>0.65175925925925926</v>
      </c>
      <c r="N5076" s="14">
        <v>204440003538709</v>
      </c>
      <c r="O5076" s="7">
        <f>IF(LEN(TRIM($A5076))=0,0,LEN($A5076)-LEN(SUBSTITUTE($A5076," ",""))+1)</f>
        <v>4</v>
      </c>
      <c r="P5076">
        <f t="shared" si="108"/>
        <v>3411</v>
      </c>
    </row>
    <row r="5077" spans="1:16" ht="128" x14ac:dyDescent="0.2">
      <c r="A5077" s="8" t="s">
        <v>990</v>
      </c>
      <c r="C5077" s="7" t="s">
        <v>4</v>
      </c>
      <c r="K5077" s="7" t="s">
        <v>3354</v>
      </c>
      <c r="L5077" s="9">
        <v>45000</v>
      </c>
      <c r="M5077" s="13">
        <v>0.65175925925925926</v>
      </c>
      <c r="N5077" s="14">
        <v>204440003538709</v>
      </c>
      <c r="P5077" t="str">
        <f t="shared" si="108"/>
        <v/>
      </c>
    </row>
    <row r="5078" spans="1:16" ht="16" x14ac:dyDescent="0.2">
      <c r="A5078" s="8" t="s">
        <v>158</v>
      </c>
      <c r="C5078" s="7" t="s">
        <v>2</v>
      </c>
      <c r="D5078" s="7" t="s">
        <v>3389</v>
      </c>
      <c r="E5078" s="7" t="str">
        <f>IF(OR(D5078="", D5078="___"),"", LEFT(D5078,FIND(" &gt;",D5078)-1))</f>
        <v>Success</v>
      </c>
      <c r="F5078" s="7" t="str">
        <f>IF(OR(E5078="Success",E5078="Qualified Success"),"Current",IF(E5078="Failure",IF(RIGHT(D5078,6)="Future","Future",IF(RIGHT(D5078,10)="Irrelevant","Irrelevant","Current")),""))</f>
        <v>Current</v>
      </c>
      <c r="G5078" s="7" t="str">
        <f>IF(OR(ISBLANK(D5078),D5078="Unclassifiable &gt;"),"",IF(ISNUMBER(SEARCH("Utterance",D5078)),"Utterance",IF(ISNUMBER(SEARCH("Response",D5078)),"Response",IF(ISNUMBER(SEARCH("Interaction",D5078)),"Interaction",IF(ISNUMBER(SEARCH("System",D5078)),"System","")))))</f>
        <v/>
      </c>
      <c r="H5078" s="7" t="str">
        <f>IF(G5078="Utterance", IF(ISNUMBER(SEARCH("Unrecognized",D5078)), "Unrecognized", IF(ISNUMBER(SEARCH("Mismatched",D5078)), "Mismatched", IF(ISNUMBER(SEARCH("False Positive",D5078)), "False Positive", "Irrelevant"))), "")</f>
        <v/>
      </c>
      <c r="J5078" s="7" t="s">
        <v>3744</v>
      </c>
      <c r="K5078" s="7" t="s">
        <v>3354</v>
      </c>
      <c r="L5078" s="9">
        <v>45000</v>
      </c>
      <c r="M5078" s="13">
        <v>0.66468749999999999</v>
      </c>
      <c r="N5078" s="14">
        <v>204440003538918</v>
      </c>
      <c r="O5078" s="7">
        <f>IF(LEN(TRIM($A5078))=0,0,LEN($A5078)-LEN(SUBSTITUTE($A5078," ",""))+1)</f>
        <v>4</v>
      </c>
      <c r="P5078">
        <f t="shared" si="108"/>
        <v>3411</v>
      </c>
    </row>
    <row r="5079" spans="1:16" ht="128" x14ac:dyDescent="0.2">
      <c r="A5079" s="8" t="s">
        <v>1839</v>
      </c>
      <c r="C5079" s="7" t="s">
        <v>4</v>
      </c>
      <c r="K5079" s="7" t="s">
        <v>3354</v>
      </c>
      <c r="L5079" s="9">
        <v>45000</v>
      </c>
      <c r="M5079" s="13">
        <v>0.66468749999999999</v>
      </c>
      <c r="N5079" s="14">
        <v>204440003538918</v>
      </c>
      <c r="P5079" t="str">
        <f t="shared" si="108"/>
        <v/>
      </c>
    </row>
    <row r="5080" spans="1:16" ht="16" x14ac:dyDescent="0.2">
      <c r="A5080" s="8" t="s">
        <v>514</v>
      </c>
      <c r="B5080" s="7" t="s">
        <v>3487</v>
      </c>
      <c r="C5080" s="7" t="s">
        <v>2</v>
      </c>
      <c r="D5080" s="7" t="s">
        <v>3389</v>
      </c>
      <c r="E5080" s="7" t="str">
        <f>IF(OR(D5080="", D5080="___"),"", LEFT(D5080,FIND(" &gt;",D5080)-1))</f>
        <v>Success</v>
      </c>
      <c r="F5080" s="7" t="str">
        <f>IF(OR(E5080="Success",E5080="Qualified Success"),"Current",IF(E5080="Failure",IF(RIGHT(D5080,6)="Future","Future",IF(RIGHT(D5080,10)="Irrelevant","Irrelevant","Current")),""))</f>
        <v>Current</v>
      </c>
      <c r="G5080" s="7" t="str">
        <f>IF(OR(ISBLANK(D5080),D5080="Unclassifiable &gt;"),"",IF(ISNUMBER(SEARCH("Utterance",D5080)),"Utterance",IF(ISNUMBER(SEARCH("Response",D5080)),"Response",IF(ISNUMBER(SEARCH("Interaction",D5080)),"Interaction",IF(ISNUMBER(SEARCH("System",D5080)),"System","")))))</f>
        <v/>
      </c>
      <c r="H5080" s="7" t="str">
        <f>IF(G5080="Utterance", IF(ISNUMBER(SEARCH("Unrecognized",D5080)), "Unrecognized", IF(ISNUMBER(SEARCH("Mismatched",D5080)), "Mismatched", IF(ISNUMBER(SEARCH("False Positive",D5080)), "False Positive", "Irrelevant"))), "")</f>
        <v/>
      </c>
      <c r="J5080" s="7" t="s">
        <v>3439</v>
      </c>
      <c r="K5080" s="7" t="s">
        <v>3354</v>
      </c>
      <c r="L5080" s="9">
        <v>45000</v>
      </c>
      <c r="M5080" s="13">
        <v>0.66621527777777778</v>
      </c>
      <c r="N5080" s="14">
        <v>513003108867401</v>
      </c>
      <c r="O5080" s="7">
        <f>IF(LEN(TRIM($A5080))=0,0,LEN($A5080)-LEN(SUBSTITUTE($A5080," ",""))+1)</f>
        <v>3</v>
      </c>
      <c r="P5080">
        <f t="shared" si="108"/>
        <v>3411</v>
      </c>
    </row>
    <row r="5081" spans="1:16" ht="32" x14ac:dyDescent="0.2">
      <c r="A5081" s="8" t="s">
        <v>3382</v>
      </c>
      <c r="C5081" s="7" t="s">
        <v>4</v>
      </c>
      <c r="K5081" s="7" t="s">
        <v>3354</v>
      </c>
      <c r="L5081" s="9">
        <v>45000</v>
      </c>
      <c r="M5081" s="13">
        <v>0.66625000000000001</v>
      </c>
      <c r="N5081" s="14">
        <v>513003108867401</v>
      </c>
      <c r="P5081" t="str">
        <f t="shared" si="108"/>
        <v/>
      </c>
    </row>
    <row r="5082" spans="1:16" ht="96" x14ac:dyDescent="0.2">
      <c r="A5082" s="8" t="s">
        <v>3238</v>
      </c>
      <c r="C5082" s="7" t="s">
        <v>4</v>
      </c>
      <c r="K5082" s="7" t="s">
        <v>3354</v>
      </c>
      <c r="L5082" s="9">
        <v>45000</v>
      </c>
      <c r="M5082" s="13">
        <v>0.66625000000000001</v>
      </c>
      <c r="N5082" s="14">
        <v>513003108867401</v>
      </c>
      <c r="P5082" t="str">
        <f t="shared" si="108"/>
        <v/>
      </c>
    </row>
    <row r="5083" spans="1:16" ht="32" x14ac:dyDescent="0.2">
      <c r="A5083" s="8" t="s">
        <v>268</v>
      </c>
      <c r="C5083" s="7" t="s">
        <v>4</v>
      </c>
      <c r="K5083" s="7" t="s">
        <v>3354</v>
      </c>
      <c r="L5083" s="9">
        <v>45000</v>
      </c>
      <c r="M5083" s="13">
        <v>0.66625000000000001</v>
      </c>
      <c r="N5083" s="14">
        <v>513003108867401</v>
      </c>
      <c r="P5083" t="str">
        <f t="shared" si="108"/>
        <v/>
      </c>
    </row>
    <row r="5084" spans="1:16" ht="16" x14ac:dyDescent="0.2">
      <c r="A5084" s="8" t="s">
        <v>2146</v>
      </c>
      <c r="C5084" s="7" t="s">
        <v>2</v>
      </c>
      <c r="D5084" s="7" t="s">
        <v>3389</v>
      </c>
      <c r="E5084" s="7" t="str">
        <f>IF(OR(D5084="", D5084="___"),"", LEFT(D5084,FIND(" &gt;",D5084)-1))</f>
        <v>Success</v>
      </c>
      <c r="F5084" s="7" t="str">
        <f>IF(OR(E5084="Success",E5084="Qualified Success"),"Current",IF(E5084="Failure",IF(RIGHT(D5084,6)="Future","Future",IF(RIGHT(D5084,10)="Irrelevant","Irrelevant","Current")),""))</f>
        <v>Current</v>
      </c>
      <c r="G5084" s="7" t="str">
        <f>IF(OR(ISBLANK(D5084),D5084="Unclassifiable &gt;"),"",IF(ISNUMBER(SEARCH("Utterance",D5084)),"Utterance",IF(ISNUMBER(SEARCH("Response",D5084)),"Response",IF(ISNUMBER(SEARCH("Interaction",D5084)),"Interaction",IF(ISNUMBER(SEARCH("System",D5084)),"System","")))))</f>
        <v/>
      </c>
      <c r="H5084" s="7" t="str">
        <f>IF(G5084="Utterance", IF(ISNUMBER(SEARCH("Unrecognized",D5084)), "Unrecognized", IF(ISNUMBER(SEARCH("Mismatched",D5084)), "Mismatched", IF(ISNUMBER(SEARCH("False Positive",D5084)), "False Positive", "Irrelevant"))), "")</f>
        <v/>
      </c>
      <c r="J5084" s="7" t="s">
        <v>213</v>
      </c>
      <c r="K5084" s="7" t="s">
        <v>3354</v>
      </c>
      <c r="L5084" s="9">
        <v>45000</v>
      </c>
      <c r="M5084" s="13">
        <v>0.66818287037037039</v>
      </c>
      <c r="N5084" s="14">
        <v>204440003495797</v>
      </c>
      <c r="O5084" s="7">
        <f>IF(LEN(TRIM($A5084))=0,0,LEN($A5084)-LEN(SUBSTITUTE($A5084," ",""))+1)</f>
        <v>1</v>
      </c>
      <c r="P5084">
        <f t="shared" si="108"/>
        <v>3411</v>
      </c>
    </row>
    <row r="5085" spans="1:16" ht="112" x14ac:dyDescent="0.2">
      <c r="A5085" s="8" t="s">
        <v>1841</v>
      </c>
      <c r="C5085" s="7" t="s">
        <v>4</v>
      </c>
      <c r="K5085" s="7" t="s">
        <v>3354</v>
      </c>
      <c r="L5085" s="9">
        <v>45000</v>
      </c>
      <c r="M5085" s="13">
        <v>0.66818287037037039</v>
      </c>
      <c r="N5085" s="14">
        <v>204440003495797</v>
      </c>
      <c r="P5085" t="str">
        <f t="shared" si="108"/>
        <v/>
      </c>
    </row>
    <row r="5086" spans="1:16" ht="16" x14ac:dyDescent="0.2">
      <c r="A5086" s="8" t="s">
        <v>2145</v>
      </c>
      <c r="C5086" s="7" t="s">
        <v>2</v>
      </c>
      <c r="D5086" s="7" t="s">
        <v>3411</v>
      </c>
      <c r="E5086" s="7" t="str">
        <f>IF(OR(D5086="", D5086="___"),"", LEFT(D5086,FIND(" &gt;",D5086)-1))</f>
        <v>Qualified Success</v>
      </c>
      <c r="F5086" s="7" t="str">
        <f>IF(OR(E5086="Success",E5086="Qualified Success"),"Current",IF(E5086="Failure",IF(RIGHT(D5086,6)="Future","Future",IF(RIGHT(D5086,10)="Irrelevant","Irrelevant","Current")),""))</f>
        <v>Current</v>
      </c>
      <c r="G5086" s="7" t="str">
        <f>IF(OR(ISBLANK(D5086),D5086="Unclassifiable &gt;"),"",IF(ISNUMBER(SEARCH("Utterance",D5086)),"Utterance",IF(ISNUMBER(SEARCH("Response",D5086)),"Response",IF(ISNUMBER(SEARCH("Interaction",D5086)),"Interaction",IF(ISNUMBER(SEARCH("System",D5086)),"System","")))))</f>
        <v>Response</v>
      </c>
      <c r="H5086" s="7" t="str">
        <f>IF(G5086="Utterance", IF(ISNUMBER(SEARCH("Unrecognized",D5086)), "Unrecognized", IF(ISNUMBER(SEARCH("Mismatched",D5086)), "Mismatched", IF(ISNUMBER(SEARCH("False Positive",D5086)), "False Positive", "Irrelevant"))), "")</f>
        <v/>
      </c>
      <c r="J5086" s="7" t="s">
        <v>213</v>
      </c>
      <c r="K5086" s="7" t="s">
        <v>3354</v>
      </c>
      <c r="L5086" s="9">
        <v>45000</v>
      </c>
      <c r="M5086" s="13">
        <v>0.66826388888888888</v>
      </c>
      <c r="N5086" s="14">
        <v>204440003495797</v>
      </c>
      <c r="O5086" s="7">
        <f>IF(LEN(TRIM($A5086))=0,0,LEN($A5086)-LEN(SUBSTITUTE($A5086," ",""))+1)</f>
        <v>2</v>
      </c>
      <c r="P5086">
        <f t="shared" si="108"/>
        <v>201</v>
      </c>
    </row>
    <row r="5087" spans="1:16" ht="128" x14ac:dyDescent="0.2">
      <c r="A5087" s="8" t="s">
        <v>1862</v>
      </c>
      <c r="C5087" s="7" t="s">
        <v>4</v>
      </c>
      <c r="K5087" s="7" t="s">
        <v>3354</v>
      </c>
      <c r="L5087" s="9">
        <v>45000</v>
      </c>
      <c r="M5087" s="13">
        <v>0.66826388888888888</v>
      </c>
      <c r="N5087" s="14">
        <v>204440003495797</v>
      </c>
      <c r="P5087" t="str">
        <f t="shared" si="108"/>
        <v/>
      </c>
    </row>
    <row r="5088" spans="1:16" ht="16" x14ac:dyDescent="0.2">
      <c r="A5088" s="8" t="s">
        <v>2144</v>
      </c>
      <c r="C5088" s="7" t="s">
        <v>2</v>
      </c>
      <c r="D5088" s="7" t="s">
        <v>3389</v>
      </c>
      <c r="E5088" s="7" t="str">
        <f>IF(OR(D5088="", D5088="___"),"", LEFT(D5088,FIND(" &gt;",D5088)-1))</f>
        <v>Success</v>
      </c>
      <c r="F5088" s="7" t="str">
        <f>IF(OR(E5088="Success",E5088="Qualified Success"),"Current",IF(E5088="Failure",IF(RIGHT(D5088,6)="Future","Future",IF(RIGHT(D5088,10)="Irrelevant","Irrelevant","Current")),""))</f>
        <v>Current</v>
      </c>
      <c r="G5088" s="7" t="str">
        <f>IF(OR(ISBLANK(D5088),D5088="Unclassifiable &gt;"),"",IF(ISNUMBER(SEARCH("Utterance",D5088)),"Utterance",IF(ISNUMBER(SEARCH("Response",D5088)),"Response",IF(ISNUMBER(SEARCH("Interaction",D5088)),"Interaction",IF(ISNUMBER(SEARCH("System",D5088)),"System","")))))</f>
        <v/>
      </c>
      <c r="H5088" s="7" t="str">
        <f>IF(G5088="Utterance", IF(ISNUMBER(SEARCH("Unrecognized",D5088)), "Unrecognized", IF(ISNUMBER(SEARCH("Mismatched",D5088)), "Mismatched", IF(ISNUMBER(SEARCH("False Positive",D5088)), "False Positive", "Irrelevant"))), "")</f>
        <v/>
      </c>
      <c r="J5088" s="7" t="s">
        <v>3748</v>
      </c>
      <c r="K5088" s="7" t="s">
        <v>3354</v>
      </c>
      <c r="L5088" s="9">
        <v>45000</v>
      </c>
      <c r="M5088" s="13">
        <v>0.66847222222222225</v>
      </c>
      <c r="N5088" s="14">
        <v>204440003495797</v>
      </c>
      <c r="O5088" s="7">
        <f>IF(LEN(TRIM($A5088))=0,0,LEN($A5088)-LEN(SUBSTITUTE($A5088," ",""))+1)</f>
        <v>7</v>
      </c>
      <c r="P5088">
        <f t="shared" si="108"/>
        <v>3411</v>
      </c>
    </row>
    <row r="5089" spans="1:16" ht="112" x14ac:dyDescent="0.2">
      <c r="A5089" s="8" t="s">
        <v>321</v>
      </c>
      <c r="C5089" s="7" t="s">
        <v>4</v>
      </c>
      <c r="K5089" s="7" t="s">
        <v>3354</v>
      </c>
      <c r="L5089" s="9">
        <v>45000</v>
      </c>
      <c r="M5089" s="13">
        <v>0.66847222222222225</v>
      </c>
      <c r="N5089" s="14">
        <v>204440003495797</v>
      </c>
      <c r="P5089" t="str">
        <f t="shared" si="108"/>
        <v/>
      </c>
    </row>
    <row r="5090" spans="1:16" ht="16" x14ac:dyDescent="0.2">
      <c r="A5090" s="8" t="s">
        <v>2687</v>
      </c>
      <c r="C5090" s="7" t="s">
        <v>2</v>
      </c>
      <c r="D5090" s="7" t="s">
        <v>3389</v>
      </c>
      <c r="E5090" s="7" t="str">
        <f>IF(OR(D5090="", D5090="___"),"", LEFT(D5090,FIND(" &gt;",D5090)-1))</f>
        <v>Success</v>
      </c>
      <c r="F5090" s="7" t="str">
        <f>IF(OR(E5090="Success",E5090="Qualified Success"),"Current",IF(E5090="Failure",IF(RIGHT(D5090,6)="Future","Future",IF(RIGHT(D5090,10)="Irrelevant","Irrelevant","Current")),""))</f>
        <v>Current</v>
      </c>
      <c r="G5090" s="7" t="str">
        <f>IF(OR(ISBLANK(D5090),D5090="Unclassifiable &gt;"),"",IF(ISNUMBER(SEARCH("Utterance",D5090)),"Utterance",IF(ISNUMBER(SEARCH("Response",D5090)),"Response",IF(ISNUMBER(SEARCH("Interaction",D5090)),"Interaction",IF(ISNUMBER(SEARCH("System",D5090)),"System","")))))</f>
        <v/>
      </c>
      <c r="H5090" s="7" t="str">
        <f>IF(G5090="Utterance", IF(ISNUMBER(SEARCH("Unrecognized",D5090)), "Unrecognized", IF(ISNUMBER(SEARCH("Mismatched",D5090)), "Mismatched", IF(ISNUMBER(SEARCH("False Positive",D5090)), "False Positive", "Irrelevant"))), "")</f>
        <v/>
      </c>
      <c r="J5090" s="7" t="s">
        <v>3748</v>
      </c>
      <c r="K5090" s="7" t="s">
        <v>3354</v>
      </c>
      <c r="L5090" s="9">
        <v>45000</v>
      </c>
      <c r="M5090" s="13">
        <v>0.68053240740740739</v>
      </c>
      <c r="N5090" s="14">
        <v>204440003539916</v>
      </c>
      <c r="O5090" s="7">
        <f>IF(LEN(TRIM($A5090))=0,0,LEN($A5090)-LEN(SUBSTITUTE($A5090," ",""))+1)</f>
        <v>2</v>
      </c>
      <c r="P5090">
        <f t="shared" si="108"/>
        <v>3411</v>
      </c>
    </row>
    <row r="5091" spans="1:16" ht="112" x14ac:dyDescent="0.2">
      <c r="A5091" s="8" t="s">
        <v>321</v>
      </c>
      <c r="C5091" s="7" t="s">
        <v>4</v>
      </c>
      <c r="K5091" s="7" t="s">
        <v>3354</v>
      </c>
      <c r="L5091" s="9">
        <v>45000</v>
      </c>
      <c r="M5091" s="13">
        <v>0.68053240740740739</v>
      </c>
      <c r="N5091" s="14">
        <v>204440003539916</v>
      </c>
      <c r="P5091" t="str">
        <f t="shared" si="108"/>
        <v/>
      </c>
    </row>
    <row r="5092" spans="1:16" ht="16" x14ac:dyDescent="0.2">
      <c r="A5092" s="8" t="s">
        <v>2933</v>
      </c>
      <c r="C5092" s="7" t="s">
        <v>2</v>
      </c>
      <c r="D5092" s="7" t="s">
        <v>3389</v>
      </c>
      <c r="E5092" s="7" t="str">
        <f>IF(OR(D5092="", D5092="___"),"", LEFT(D5092,FIND(" &gt;",D5092)-1))</f>
        <v>Success</v>
      </c>
      <c r="F5092" s="7" t="str">
        <f>IF(OR(E5092="Success",E5092="Qualified Success"),"Current",IF(E5092="Failure",IF(RIGHT(D5092,6)="Future","Future",IF(RIGHT(D5092,10)="Irrelevant","Irrelevant","Current")),""))</f>
        <v>Current</v>
      </c>
      <c r="G5092" s="7" t="str">
        <f>IF(OR(ISBLANK(D5092),D5092="Unclassifiable &gt;"),"",IF(ISNUMBER(SEARCH("Utterance",D5092)),"Utterance",IF(ISNUMBER(SEARCH("Response",D5092)),"Response",IF(ISNUMBER(SEARCH("Interaction",D5092)),"Interaction",IF(ISNUMBER(SEARCH("System",D5092)),"System","")))))</f>
        <v/>
      </c>
      <c r="H5092" s="7" t="str">
        <f>IF(G5092="Utterance", IF(ISNUMBER(SEARCH("Unrecognized",D5092)), "Unrecognized", IF(ISNUMBER(SEARCH("Mismatched",D5092)), "Mismatched", IF(ISNUMBER(SEARCH("False Positive",D5092)), "False Positive", "Irrelevant"))), "")</f>
        <v/>
      </c>
      <c r="J5092" s="7" t="s">
        <v>3742</v>
      </c>
      <c r="K5092" s="7" t="s">
        <v>3354</v>
      </c>
      <c r="L5092" s="9">
        <v>45000</v>
      </c>
      <c r="M5092" s="13">
        <v>0.68325231481481474</v>
      </c>
      <c r="N5092" s="14">
        <v>202000526845459</v>
      </c>
      <c r="O5092" s="7">
        <f>IF(LEN(TRIM($A5092))=0,0,LEN($A5092)-LEN(SUBSTITUTE($A5092," ",""))+1)</f>
        <v>3</v>
      </c>
      <c r="P5092">
        <f t="shared" si="108"/>
        <v>3411</v>
      </c>
    </row>
    <row r="5093" spans="1:16" ht="64" x14ac:dyDescent="0.2">
      <c r="A5093" s="8" t="s">
        <v>220</v>
      </c>
      <c r="C5093" s="7" t="s">
        <v>4</v>
      </c>
      <c r="K5093" s="7" t="s">
        <v>3354</v>
      </c>
      <c r="L5093" s="9">
        <v>45000</v>
      </c>
      <c r="M5093" s="13">
        <v>0.68325231481481474</v>
      </c>
      <c r="N5093" s="14">
        <v>202000526845459</v>
      </c>
      <c r="P5093" t="str">
        <f t="shared" si="108"/>
        <v/>
      </c>
    </row>
    <row r="5094" spans="1:16" ht="16" x14ac:dyDescent="0.2">
      <c r="A5094" s="8" t="s">
        <v>209</v>
      </c>
      <c r="C5094" s="7" t="s">
        <v>2</v>
      </c>
      <c r="D5094" s="7" t="s">
        <v>3389</v>
      </c>
      <c r="E5094" s="7" t="str">
        <f>IF(OR(D5094="", D5094="___"),"", LEFT(D5094,FIND(" &gt;",D5094)-1))</f>
        <v>Success</v>
      </c>
      <c r="F5094" s="7" t="str">
        <f>IF(OR(E5094="Success",E5094="Qualified Success"),"Current",IF(E5094="Failure",IF(RIGHT(D5094,6)="Future","Future",IF(RIGHT(D5094,10)="Irrelevant","Irrelevant","Current")),""))</f>
        <v>Current</v>
      </c>
      <c r="G5094" s="7" t="str">
        <f>IF(OR(ISBLANK(D5094),D5094="Unclassifiable &gt;"),"",IF(ISNUMBER(SEARCH("Utterance",D5094)),"Utterance",IF(ISNUMBER(SEARCH("Response",D5094)),"Response",IF(ISNUMBER(SEARCH("Interaction",D5094)),"Interaction",IF(ISNUMBER(SEARCH("System",D5094)),"System","")))))</f>
        <v/>
      </c>
      <c r="H5094" s="7" t="str">
        <f>IF(G5094="Utterance", IF(ISNUMBER(SEARCH("Unrecognized",D5094)), "Unrecognized", IF(ISNUMBER(SEARCH("Mismatched",D5094)), "Mismatched", IF(ISNUMBER(SEARCH("False Positive",D5094)), "False Positive", "Irrelevant"))), "")</f>
        <v/>
      </c>
      <c r="J5094" s="7" t="s">
        <v>3756</v>
      </c>
      <c r="K5094" s="7" t="s">
        <v>3354</v>
      </c>
      <c r="L5094" s="9">
        <v>45000</v>
      </c>
      <c r="M5094" s="13">
        <v>0.70324074074074072</v>
      </c>
      <c r="N5094" s="14">
        <v>202000515904893</v>
      </c>
      <c r="O5094" s="7">
        <f>IF(LEN(TRIM($A5094))=0,0,LEN($A5094)-LEN(SUBSTITUTE($A5094," ",""))+1)</f>
        <v>5</v>
      </c>
      <c r="P5094">
        <f t="shared" si="108"/>
        <v>3411</v>
      </c>
    </row>
    <row r="5095" spans="1:16" ht="112" x14ac:dyDescent="0.2">
      <c r="A5095" s="8" t="s">
        <v>373</v>
      </c>
      <c r="C5095" s="7" t="s">
        <v>4</v>
      </c>
      <c r="K5095" s="7" t="s">
        <v>3354</v>
      </c>
      <c r="L5095" s="9">
        <v>45000</v>
      </c>
      <c r="M5095" s="13">
        <v>0.70324074074074072</v>
      </c>
      <c r="N5095" s="14">
        <v>202000515904893</v>
      </c>
      <c r="P5095" t="str">
        <f t="shared" si="108"/>
        <v/>
      </c>
    </row>
    <row r="5096" spans="1:16" ht="16" x14ac:dyDescent="0.2">
      <c r="A5096" s="8" t="s">
        <v>2930</v>
      </c>
      <c r="C5096" s="7" t="s">
        <v>2</v>
      </c>
      <c r="D5096" s="7" t="s">
        <v>3389</v>
      </c>
      <c r="E5096" s="7" t="str">
        <f>IF(OR(D5096="", D5096="___"),"", LEFT(D5096,FIND(" &gt;",D5096)-1))</f>
        <v>Success</v>
      </c>
      <c r="F5096" s="7" t="str">
        <f>IF(OR(E5096="Success",E5096="Qualified Success"),"Current",IF(E5096="Failure",IF(RIGHT(D5096,6)="Future","Future",IF(RIGHT(D5096,10)="Irrelevant","Irrelevant","Current")),""))</f>
        <v>Current</v>
      </c>
      <c r="G5096" s="7" t="str">
        <f>IF(OR(ISBLANK(D5096),D5096="Unclassifiable &gt;"),"",IF(ISNUMBER(SEARCH("Utterance",D5096)),"Utterance",IF(ISNUMBER(SEARCH("Response",D5096)),"Response",IF(ISNUMBER(SEARCH("Interaction",D5096)),"Interaction",IF(ISNUMBER(SEARCH("System",D5096)),"System","")))))</f>
        <v/>
      </c>
      <c r="H5096" s="7" t="str">
        <f>IF(G5096="Utterance", IF(ISNUMBER(SEARCH("Unrecognized",D5096)), "Unrecognized", IF(ISNUMBER(SEARCH("Mismatched",D5096)), "Mismatched", IF(ISNUMBER(SEARCH("False Positive",D5096)), "False Positive", "Irrelevant"))), "")</f>
        <v/>
      </c>
      <c r="J5096" s="7" t="s">
        <v>3755</v>
      </c>
      <c r="K5096" s="7" t="s">
        <v>3354</v>
      </c>
      <c r="L5096" s="9">
        <v>45000</v>
      </c>
      <c r="M5096" s="13">
        <v>0.70362268518518523</v>
      </c>
      <c r="N5096" s="14">
        <v>202000515904893</v>
      </c>
      <c r="O5096" s="7">
        <f>IF(LEN(TRIM($A5096))=0,0,LEN($A5096)-LEN(SUBSTITUTE($A5096," ",""))+1)</f>
        <v>5</v>
      </c>
      <c r="P5096">
        <f t="shared" si="108"/>
        <v>3411</v>
      </c>
    </row>
    <row r="5097" spans="1:16" ht="208" x14ac:dyDescent="0.2">
      <c r="A5097" s="8" t="s">
        <v>277</v>
      </c>
      <c r="C5097" s="7" t="s">
        <v>4</v>
      </c>
      <c r="K5097" s="7" t="s">
        <v>3354</v>
      </c>
      <c r="L5097" s="9">
        <v>45000</v>
      </c>
      <c r="M5097" s="13">
        <v>0.70362268518518523</v>
      </c>
      <c r="N5097" s="14">
        <v>202000515904893</v>
      </c>
      <c r="P5097" t="str">
        <f t="shared" si="108"/>
        <v/>
      </c>
    </row>
    <row r="5098" spans="1:16" ht="16" x14ac:dyDescent="0.2">
      <c r="A5098" s="8" t="s">
        <v>209</v>
      </c>
      <c r="C5098" s="7" t="s">
        <v>2</v>
      </c>
      <c r="D5098" s="7" t="s">
        <v>3389</v>
      </c>
      <c r="E5098" s="7" t="str">
        <f>IF(OR(D5098="", D5098="___"),"", LEFT(D5098,FIND(" &gt;",D5098)-1))</f>
        <v>Success</v>
      </c>
      <c r="F5098" s="7" t="str">
        <f>IF(OR(E5098="Success",E5098="Qualified Success"),"Current",IF(E5098="Failure",IF(RIGHT(D5098,6)="Future","Future",IF(RIGHT(D5098,10)="Irrelevant","Irrelevant","Current")),""))</f>
        <v>Current</v>
      </c>
      <c r="G5098" s="7" t="str">
        <f>IF(OR(ISBLANK(D5098),D5098="Unclassifiable &gt;"),"",IF(ISNUMBER(SEARCH("Utterance",D5098)),"Utterance",IF(ISNUMBER(SEARCH("Response",D5098)),"Response",IF(ISNUMBER(SEARCH("Interaction",D5098)),"Interaction",IF(ISNUMBER(SEARCH("System",D5098)),"System","")))))</f>
        <v/>
      </c>
      <c r="H5098" s="7" t="str">
        <f>IF(G5098="Utterance", IF(ISNUMBER(SEARCH("Unrecognized",D5098)), "Unrecognized", IF(ISNUMBER(SEARCH("Mismatched",D5098)), "Mismatched", IF(ISNUMBER(SEARCH("False Positive",D5098)), "False Positive", "Irrelevant"))), "")</f>
        <v/>
      </c>
      <c r="J5098" s="7" t="s">
        <v>3756</v>
      </c>
      <c r="K5098" s="7" t="s">
        <v>3354</v>
      </c>
      <c r="L5098" s="9">
        <v>45000</v>
      </c>
      <c r="M5098" s="13">
        <v>0.70633101851851843</v>
      </c>
      <c r="N5098" s="14">
        <v>202000515904893</v>
      </c>
      <c r="O5098" s="7">
        <f>IF(LEN(TRIM($A5098))=0,0,LEN($A5098)-LEN(SUBSTITUTE($A5098," ",""))+1)</f>
        <v>5</v>
      </c>
      <c r="P5098">
        <f t="shared" si="108"/>
        <v>3411</v>
      </c>
    </row>
    <row r="5099" spans="1:16" ht="112" x14ac:dyDescent="0.2">
      <c r="A5099" s="8" t="s">
        <v>373</v>
      </c>
      <c r="C5099" s="7" t="s">
        <v>4</v>
      </c>
      <c r="K5099" s="7" t="s">
        <v>3354</v>
      </c>
      <c r="L5099" s="9">
        <v>45000</v>
      </c>
      <c r="M5099" s="13">
        <v>0.70633101851851843</v>
      </c>
      <c r="N5099" s="14">
        <v>202000515904893</v>
      </c>
      <c r="P5099" t="str">
        <f t="shared" si="108"/>
        <v/>
      </c>
    </row>
    <row r="5100" spans="1:16" ht="16" x14ac:dyDescent="0.2">
      <c r="A5100" s="8" t="s">
        <v>2384</v>
      </c>
      <c r="C5100" s="7" t="s">
        <v>2</v>
      </c>
      <c r="D5100" s="7" t="s">
        <v>3389</v>
      </c>
      <c r="E5100" s="7" t="str">
        <f>IF(OR(D5100="", D5100="___"),"", LEFT(D5100,FIND(" &gt;",D5100)-1))</f>
        <v>Success</v>
      </c>
      <c r="F5100" s="7" t="str">
        <f>IF(OR(E5100="Success",E5100="Qualified Success"),"Current",IF(E5100="Failure",IF(RIGHT(D5100,6)="Future","Future",IF(RIGHT(D5100,10)="Irrelevant","Irrelevant","Current")),""))</f>
        <v>Current</v>
      </c>
      <c r="G5100" s="7" t="str">
        <f>IF(OR(ISBLANK(D5100),D5100="Unclassifiable &gt;"),"",IF(ISNUMBER(SEARCH("Utterance",D5100)),"Utterance",IF(ISNUMBER(SEARCH("Response",D5100)),"Response",IF(ISNUMBER(SEARCH("Interaction",D5100)),"Interaction",IF(ISNUMBER(SEARCH("System",D5100)),"System","")))))</f>
        <v/>
      </c>
      <c r="H5100" s="7" t="str">
        <f>IF(G5100="Utterance", IF(ISNUMBER(SEARCH("Unrecognized",D5100)), "Unrecognized", IF(ISNUMBER(SEARCH("Mismatched",D5100)), "Mismatched", IF(ISNUMBER(SEARCH("False Positive",D5100)), "False Positive", "Irrelevant"))), "")</f>
        <v/>
      </c>
      <c r="J5100" s="7" t="s">
        <v>3756</v>
      </c>
      <c r="K5100" s="7" t="s">
        <v>3354</v>
      </c>
      <c r="L5100" s="9">
        <v>45000</v>
      </c>
      <c r="M5100" s="13">
        <v>0.72910879629629621</v>
      </c>
      <c r="N5100" s="14">
        <v>204440003504040</v>
      </c>
      <c r="O5100" s="7">
        <f>IF(LEN(TRIM($A5100))=0,0,LEN($A5100)-LEN(SUBSTITUTE($A5100," ",""))+1)</f>
        <v>7</v>
      </c>
      <c r="P5100">
        <f t="shared" si="108"/>
        <v>3411</v>
      </c>
    </row>
    <row r="5101" spans="1:16" ht="144" x14ac:dyDescent="0.2">
      <c r="A5101" s="8" t="s">
        <v>2385</v>
      </c>
      <c r="C5101" s="7" t="s">
        <v>4</v>
      </c>
      <c r="K5101" s="7" t="s">
        <v>3354</v>
      </c>
      <c r="L5101" s="9">
        <v>45000</v>
      </c>
      <c r="M5101" s="13">
        <v>0.72938657407407403</v>
      </c>
      <c r="N5101" s="14">
        <v>204440003504040</v>
      </c>
      <c r="P5101" t="str">
        <f t="shared" si="108"/>
        <v/>
      </c>
    </row>
    <row r="5102" spans="1:16" ht="16" x14ac:dyDescent="0.2">
      <c r="A5102" s="8" t="s">
        <v>570</v>
      </c>
      <c r="C5102" s="7" t="s">
        <v>2</v>
      </c>
      <c r="D5102" s="7" t="s">
        <v>3411</v>
      </c>
      <c r="E5102" s="7" t="str">
        <f>IF(OR(D5102="", D5102="___"),"", LEFT(D5102,FIND(" &gt;",D5102)-1))</f>
        <v>Qualified Success</v>
      </c>
      <c r="F5102" s="7" t="str">
        <f>IF(OR(E5102="Success",E5102="Qualified Success"),"Current",IF(E5102="Failure",IF(RIGHT(D5102,6)="Future","Future",IF(RIGHT(D5102,10)="Irrelevant","Irrelevant","Current")),""))</f>
        <v>Current</v>
      </c>
      <c r="G5102" s="7" t="str">
        <f>IF(OR(ISBLANK(D5102),D5102="Unclassifiable &gt;"),"",IF(ISNUMBER(SEARCH("Utterance",D5102)),"Utterance",IF(ISNUMBER(SEARCH("Response",D5102)),"Response",IF(ISNUMBER(SEARCH("Interaction",D5102)),"Interaction",IF(ISNUMBER(SEARCH("System",D5102)),"System","")))))</f>
        <v>Response</v>
      </c>
      <c r="H5102" s="7" t="str">
        <f>IF(G5102="Utterance", IF(ISNUMBER(SEARCH("Unrecognized",D5102)), "Unrecognized", IF(ISNUMBER(SEARCH("Mismatched",D5102)), "Mismatched", IF(ISNUMBER(SEARCH("False Positive",D5102)), "False Positive", "Irrelevant"))), "")</f>
        <v/>
      </c>
      <c r="J5102" s="7" t="s">
        <v>3741</v>
      </c>
      <c r="K5102" s="7" t="s">
        <v>3354</v>
      </c>
      <c r="L5102" s="9">
        <v>45000</v>
      </c>
      <c r="M5102" s="13">
        <v>0.73119212962962965</v>
      </c>
      <c r="N5102" s="14">
        <v>202000473582583</v>
      </c>
      <c r="O5102" s="7">
        <f>IF(LEN(TRIM($A5102))=0,0,LEN($A5102)-LEN(SUBSTITUTE($A5102," ",""))+1)</f>
        <v>1</v>
      </c>
      <c r="P5102">
        <f t="shared" si="108"/>
        <v>201</v>
      </c>
    </row>
    <row r="5103" spans="1:16" ht="176" x14ac:dyDescent="0.2">
      <c r="A5103" s="8" t="s">
        <v>2913</v>
      </c>
      <c r="C5103" s="7" t="s">
        <v>4</v>
      </c>
      <c r="K5103" s="7" t="s">
        <v>3354</v>
      </c>
      <c r="L5103" s="9">
        <v>45000</v>
      </c>
      <c r="M5103" s="13">
        <v>0.73119212962962965</v>
      </c>
      <c r="N5103" s="14">
        <v>202000473582583</v>
      </c>
      <c r="P5103" t="str">
        <f t="shared" si="108"/>
        <v/>
      </c>
    </row>
    <row r="5104" spans="1:16" ht="16" x14ac:dyDescent="0.2">
      <c r="A5104" s="8" t="s">
        <v>500</v>
      </c>
      <c r="C5104" s="7" t="s">
        <v>2</v>
      </c>
      <c r="D5104" s="7" t="s">
        <v>3389</v>
      </c>
      <c r="E5104" s="7" t="str">
        <f>IF(OR(D5104="", D5104="___"),"", LEFT(D5104,FIND(" &gt;",D5104)-1))</f>
        <v>Success</v>
      </c>
      <c r="F5104" s="7" t="str">
        <f>IF(OR(E5104="Success",E5104="Qualified Success"),"Current",IF(E5104="Failure",IF(RIGHT(D5104,6)="Future","Future",IF(RIGHT(D5104,10)="Irrelevant","Irrelevant","Current")),""))</f>
        <v>Current</v>
      </c>
      <c r="G5104" s="7" t="str">
        <f>IF(OR(ISBLANK(D5104),D5104="Unclassifiable &gt;"),"",IF(ISNUMBER(SEARCH("Utterance",D5104)),"Utterance",IF(ISNUMBER(SEARCH("Response",D5104)),"Response",IF(ISNUMBER(SEARCH("Interaction",D5104)),"Interaction",IF(ISNUMBER(SEARCH("System",D5104)),"System","")))))</f>
        <v/>
      </c>
      <c r="H5104" s="7" t="str">
        <f>IF(G5104="Utterance", IF(ISNUMBER(SEARCH("Unrecognized",D5104)), "Unrecognized", IF(ISNUMBER(SEARCH("Mismatched",D5104)), "Mismatched", IF(ISNUMBER(SEARCH("False Positive",D5104)), "False Positive", "Irrelevant"))), "")</f>
        <v/>
      </c>
      <c r="J5104" s="7" t="s">
        <v>3748</v>
      </c>
      <c r="K5104" s="7" t="s">
        <v>3354</v>
      </c>
      <c r="L5104" s="9">
        <v>45000</v>
      </c>
      <c r="M5104" s="13">
        <v>0.73883101851851851</v>
      </c>
      <c r="N5104" s="14">
        <v>513001860013302</v>
      </c>
      <c r="O5104" s="7">
        <f>IF(LEN(TRIM($A5104))=0,0,LEN($A5104)-LEN(SUBSTITUTE($A5104," ",""))+1)</f>
        <v>1</v>
      </c>
      <c r="P5104">
        <f t="shared" si="108"/>
        <v>3411</v>
      </c>
    </row>
    <row r="5105" spans="1:16" ht="112" x14ac:dyDescent="0.2">
      <c r="A5105" s="8" t="s">
        <v>321</v>
      </c>
      <c r="C5105" s="7" t="s">
        <v>4</v>
      </c>
      <c r="K5105" s="7" t="s">
        <v>3354</v>
      </c>
      <c r="L5105" s="9">
        <v>45000</v>
      </c>
      <c r="M5105" s="13">
        <v>0.73883101851851851</v>
      </c>
      <c r="N5105" s="14">
        <v>513001860013302</v>
      </c>
      <c r="P5105" t="str">
        <f t="shared" si="108"/>
        <v/>
      </c>
    </row>
    <row r="5106" spans="1:16" ht="16" x14ac:dyDescent="0.2">
      <c r="A5106" s="8" t="s">
        <v>158</v>
      </c>
      <c r="C5106" s="7" t="s">
        <v>2</v>
      </c>
      <c r="D5106" s="7" t="s">
        <v>3389</v>
      </c>
      <c r="E5106" s="7" t="str">
        <f>IF(OR(D5106="", D5106="___"),"", LEFT(D5106,FIND(" &gt;",D5106)-1))</f>
        <v>Success</v>
      </c>
      <c r="F5106" s="7" t="str">
        <f>IF(OR(E5106="Success",E5106="Qualified Success"),"Current",IF(E5106="Failure",IF(RIGHT(D5106,6)="Future","Future",IF(RIGHT(D5106,10)="Irrelevant","Irrelevant","Current")),""))</f>
        <v>Current</v>
      </c>
      <c r="G5106" s="7" t="str">
        <f>IF(OR(ISBLANK(D5106),D5106="Unclassifiable &gt;"),"",IF(ISNUMBER(SEARCH("Utterance",D5106)),"Utterance",IF(ISNUMBER(SEARCH("Response",D5106)),"Response",IF(ISNUMBER(SEARCH("Interaction",D5106)),"Interaction",IF(ISNUMBER(SEARCH("System",D5106)),"System","")))))</f>
        <v/>
      </c>
      <c r="H5106" s="7" t="str">
        <f>IF(G5106="Utterance", IF(ISNUMBER(SEARCH("Unrecognized",D5106)), "Unrecognized", IF(ISNUMBER(SEARCH("Mismatched",D5106)), "Mismatched", IF(ISNUMBER(SEARCH("False Positive",D5106)), "False Positive", "Irrelevant"))), "")</f>
        <v/>
      </c>
      <c r="J5106" s="7" t="s">
        <v>3744</v>
      </c>
      <c r="K5106" s="7" t="s">
        <v>3354</v>
      </c>
      <c r="L5106" s="9">
        <v>45000</v>
      </c>
      <c r="M5106" s="13">
        <v>0.81623842592592588</v>
      </c>
      <c r="N5106" s="14">
        <v>204440003491925</v>
      </c>
      <c r="O5106" s="7">
        <f>IF(LEN(TRIM($A5106))=0,0,LEN($A5106)-LEN(SUBSTITUTE($A5106," ",""))+1)</f>
        <v>4</v>
      </c>
      <c r="P5106">
        <f t="shared" si="108"/>
        <v>3411</v>
      </c>
    </row>
    <row r="5107" spans="1:16" ht="128" x14ac:dyDescent="0.2">
      <c r="A5107" s="8" t="s">
        <v>1839</v>
      </c>
      <c r="C5107" s="7" t="s">
        <v>4</v>
      </c>
      <c r="K5107" s="7" t="s">
        <v>3354</v>
      </c>
      <c r="L5107" s="9">
        <v>45000</v>
      </c>
      <c r="M5107" s="13">
        <v>0.81623842592592588</v>
      </c>
      <c r="N5107" s="14">
        <v>204440003491925</v>
      </c>
      <c r="P5107" t="str">
        <f t="shared" si="108"/>
        <v/>
      </c>
    </row>
    <row r="5108" spans="1:16" ht="16" x14ac:dyDescent="0.2">
      <c r="A5108" s="8" t="s">
        <v>1963</v>
      </c>
      <c r="C5108" s="7" t="s">
        <v>2</v>
      </c>
      <c r="D5108" s="7" t="s">
        <v>3389</v>
      </c>
      <c r="E5108" s="7" t="str">
        <f>IF(OR(D5108="", D5108="___"),"", LEFT(D5108,FIND(" &gt;",D5108)-1))</f>
        <v>Success</v>
      </c>
      <c r="F5108" s="7" t="str">
        <f>IF(OR(E5108="Success",E5108="Qualified Success"),"Current",IF(E5108="Failure",IF(RIGHT(D5108,6)="Future","Future",IF(RIGHT(D5108,10)="Irrelevant","Irrelevant","Current")),""))</f>
        <v>Current</v>
      </c>
      <c r="G5108" s="7" t="str">
        <f>IF(OR(ISBLANK(D5108),D5108="Unclassifiable &gt;"),"",IF(ISNUMBER(SEARCH("Utterance",D5108)),"Utterance",IF(ISNUMBER(SEARCH("Response",D5108)),"Response",IF(ISNUMBER(SEARCH("Interaction",D5108)),"Interaction",IF(ISNUMBER(SEARCH("System",D5108)),"System","")))))</f>
        <v/>
      </c>
      <c r="H5108" s="7" t="str">
        <f>IF(G5108="Utterance", IF(ISNUMBER(SEARCH("Unrecognized",D5108)), "Unrecognized", IF(ISNUMBER(SEARCH("Mismatched",D5108)), "Mismatched", IF(ISNUMBER(SEARCH("False Positive",D5108)), "False Positive", "Irrelevant"))), "")</f>
        <v/>
      </c>
      <c r="J5108" s="7" t="s">
        <v>3742</v>
      </c>
      <c r="K5108" s="7" t="s">
        <v>3355</v>
      </c>
      <c r="L5108" s="9">
        <v>45001</v>
      </c>
      <c r="M5108" s="13">
        <v>0.22999999999999998</v>
      </c>
      <c r="N5108" s="14">
        <v>204440003489646</v>
      </c>
      <c r="O5108" s="7">
        <f>IF(LEN(TRIM($A5108))=0,0,LEN($A5108)-LEN(SUBSTITUTE($A5108," ",""))+1)</f>
        <v>5</v>
      </c>
      <c r="P5108">
        <f t="shared" si="108"/>
        <v>3411</v>
      </c>
    </row>
    <row r="5109" spans="1:16" ht="128" x14ac:dyDescent="0.2">
      <c r="A5109" s="8" t="s">
        <v>990</v>
      </c>
      <c r="C5109" s="7" t="s">
        <v>4</v>
      </c>
      <c r="K5109" s="7" t="s">
        <v>3355</v>
      </c>
      <c r="L5109" s="9">
        <v>45001</v>
      </c>
      <c r="M5109" s="13">
        <v>0.22999999999999998</v>
      </c>
      <c r="N5109" s="14">
        <v>204440003489646</v>
      </c>
      <c r="P5109" t="str">
        <f t="shared" si="108"/>
        <v/>
      </c>
    </row>
    <row r="5110" spans="1:16" ht="16" x14ac:dyDescent="0.2">
      <c r="A5110" s="8" t="s">
        <v>3133</v>
      </c>
      <c r="C5110" s="7" t="s">
        <v>2</v>
      </c>
      <c r="D5110" s="7" t="s">
        <v>3389</v>
      </c>
      <c r="E5110" s="7" t="str">
        <f>IF(OR(D5110="", D5110="___"),"", LEFT(D5110,FIND(" &gt;",D5110)-1))</f>
        <v>Success</v>
      </c>
      <c r="F5110" s="7" t="str">
        <f>IF(OR(E5110="Success",E5110="Qualified Success"),"Current",IF(E5110="Failure",IF(RIGHT(D5110,6)="Future","Future",IF(RIGHT(D5110,10)="Irrelevant","Irrelevant","Current")),""))</f>
        <v>Current</v>
      </c>
      <c r="G5110" s="7" t="str">
        <f>IF(OR(ISBLANK(D5110),D5110="Unclassifiable &gt;"),"",IF(ISNUMBER(SEARCH("Utterance",D5110)),"Utterance",IF(ISNUMBER(SEARCH("Response",D5110)),"Response",IF(ISNUMBER(SEARCH("Interaction",D5110)),"Interaction",IF(ISNUMBER(SEARCH("System",D5110)),"System","")))))</f>
        <v/>
      </c>
      <c r="H5110" s="7" t="str">
        <f>IF(G5110="Utterance", IF(ISNUMBER(SEARCH("Unrecognized",D5110)), "Unrecognized", IF(ISNUMBER(SEARCH("Mismatched",D5110)), "Mismatched", IF(ISNUMBER(SEARCH("False Positive",D5110)), "False Positive", "Irrelevant"))), "")</f>
        <v/>
      </c>
      <c r="J5110" s="7" t="s">
        <v>3439</v>
      </c>
      <c r="K5110" s="7" t="s">
        <v>3355</v>
      </c>
      <c r="L5110" s="9">
        <v>45001</v>
      </c>
      <c r="M5110" s="13">
        <v>0.2920949074074074</v>
      </c>
      <c r="N5110" s="14">
        <v>513002507301726</v>
      </c>
      <c r="O5110" s="7">
        <f>IF(LEN(TRIM($A5110))=0,0,LEN($A5110)-LEN(SUBSTITUTE($A5110," ",""))+1)</f>
        <v>15</v>
      </c>
      <c r="P5110">
        <f t="shared" si="108"/>
        <v>3411</v>
      </c>
    </row>
    <row r="5111" spans="1:16" ht="176" x14ac:dyDescent="0.2">
      <c r="A5111" s="8" t="s">
        <v>1860</v>
      </c>
      <c r="C5111" s="7" t="s">
        <v>4</v>
      </c>
      <c r="K5111" s="7" t="s">
        <v>3355</v>
      </c>
      <c r="L5111" s="9">
        <v>45001</v>
      </c>
      <c r="M5111" s="13">
        <v>0.2920949074074074</v>
      </c>
      <c r="N5111" s="14">
        <v>513002507301726</v>
      </c>
      <c r="P5111" t="str">
        <f t="shared" si="108"/>
        <v/>
      </c>
    </row>
    <row r="5112" spans="1:16" ht="16" x14ac:dyDescent="0.2">
      <c r="A5112" s="8" t="s">
        <v>2719</v>
      </c>
      <c r="C5112" s="7" t="s">
        <v>2</v>
      </c>
      <c r="D5112" s="7" t="s">
        <v>3411</v>
      </c>
      <c r="E5112" s="7" t="str">
        <f>IF(OR(D5112="", D5112="___"),"", LEFT(D5112,FIND(" &gt;",D5112)-1))</f>
        <v>Qualified Success</v>
      </c>
      <c r="F5112" s="7" t="str">
        <f>IF(OR(E5112="Success",E5112="Qualified Success"),"Current",IF(E5112="Failure",IF(RIGHT(D5112,6)="Future","Future",IF(RIGHT(D5112,10)="Irrelevant","Irrelevant","Current")),""))</f>
        <v>Current</v>
      </c>
      <c r="G5112" s="7" t="str">
        <f>IF(OR(ISBLANK(D5112),D5112="Unclassifiable &gt;"),"",IF(ISNUMBER(SEARCH("Utterance",D5112)),"Utterance",IF(ISNUMBER(SEARCH("Response",D5112)),"Response",IF(ISNUMBER(SEARCH("Interaction",D5112)),"Interaction",IF(ISNUMBER(SEARCH("System",D5112)),"System","")))))</f>
        <v>Response</v>
      </c>
      <c r="H5112" s="7" t="str">
        <f>IF(G5112="Utterance", IF(ISNUMBER(SEARCH("Unrecognized",D5112)), "Unrecognized", IF(ISNUMBER(SEARCH("Mismatched",D5112)), "Mismatched", IF(ISNUMBER(SEARCH("False Positive",D5112)), "False Positive", "Irrelevant"))), "")</f>
        <v/>
      </c>
      <c r="J5112" s="7" t="s">
        <v>3751</v>
      </c>
      <c r="K5112" s="7" t="s">
        <v>3355</v>
      </c>
      <c r="L5112" s="9">
        <v>45001</v>
      </c>
      <c r="M5112" s="13">
        <v>0.29703703703703704</v>
      </c>
      <c r="N5112" s="14">
        <v>204440003541371</v>
      </c>
      <c r="O5112" s="7">
        <f>IF(LEN(TRIM($A5112))=0,0,LEN($A5112)-LEN(SUBSTITUTE($A5112," ",""))+1)</f>
        <v>7</v>
      </c>
      <c r="P5112">
        <f t="shared" si="108"/>
        <v>201</v>
      </c>
    </row>
    <row r="5113" spans="1:16" ht="16" x14ac:dyDescent="0.2">
      <c r="A5113" s="8" t="s">
        <v>2542</v>
      </c>
      <c r="C5113" s="7" t="s">
        <v>2</v>
      </c>
      <c r="D5113" s="7" t="s">
        <v>3389</v>
      </c>
      <c r="E5113" s="7" t="str">
        <f>IF(OR(D5113="", D5113="___"),"", LEFT(D5113,FIND(" &gt;",D5113)-1))</f>
        <v>Success</v>
      </c>
      <c r="F5113" s="7" t="str">
        <f>IF(OR(E5113="Success",E5113="Qualified Success"),"Current",IF(E5113="Failure",IF(RIGHT(D5113,6)="Future","Future",IF(RIGHT(D5113,10)="Irrelevant","Irrelevant","Current")),""))</f>
        <v>Current</v>
      </c>
      <c r="G5113" s="7" t="str">
        <f>IF(OR(ISBLANK(D5113),D5113="Unclassifiable &gt;"),"",IF(ISNUMBER(SEARCH("Utterance",D5113)),"Utterance",IF(ISNUMBER(SEARCH("Response",D5113)),"Response",IF(ISNUMBER(SEARCH("Interaction",D5113)),"Interaction",IF(ISNUMBER(SEARCH("System",D5113)),"System","")))))</f>
        <v/>
      </c>
      <c r="H5113" s="7" t="str">
        <f>IF(G5113="Utterance", IF(ISNUMBER(SEARCH("Unrecognized",D5113)), "Unrecognized", IF(ISNUMBER(SEARCH("Mismatched",D5113)), "Mismatched", IF(ISNUMBER(SEARCH("False Positive",D5113)), "False Positive", "Irrelevant"))), "")</f>
        <v/>
      </c>
      <c r="J5113" s="7" t="s">
        <v>3742</v>
      </c>
      <c r="K5113" s="7" t="s">
        <v>3355</v>
      </c>
      <c r="L5113" s="9">
        <v>45001</v>
      </c>
      <c r="M5113" s="13">
        <v>0.29731481481481481</v>
      </c>
      <c r="N5113" s="14">
        <v>202000508738915</v>
      </c>
      <c r="O5113" s="7">
        <f>IF(LEN(TRIM($A5113))=0,0,LEN($A5113)-LEN(SUBSTITUTE($A5113," ",""))+1)</f>
        <v>2</v>
      </c>
      <c r="P5113">
        <f t="shared" si="108"/>
        <v>3411</v>
      </c>
    </row>
    <row r="5114" spans="1:16" ht="128" x14ac:dyDescent="0.2">
      <c r="A5114" s="8" t="s">
        <v>990</v>
      </c>
      <c r="C5114" s="7" t="s">
        <v>4</v>
      </c>
      <c r="K5114" s="7" t="s">
        <v>3355</v>
      </c>
      <c r="L5114" s="9">
        <v>45001</v>
      </c>
      <c r="M5114" s="13">
        <v>0.29731481481481481</v>
      </c>
      <c r="N5114" s="14">
        <v>202000508738915</v>
      </c>
      <c r="P5114" t="str">
        <f t="shared" si="108"/>
        <v/>
      </c>
    </row>
    <row r="5115" spans="1:16" ht="144" x14ac:dyDescent="0.2">
      <c r="A5115" s="8" t="s">
        <v>1846</v>
      </c>
      <c r="C5115" s="7" t="s">
        <v>4</v>
      </c>
      <c r="K5115" s="7" t="s">
        <v>3355</v>
      </c>
      <c r="L5115" s="9">
        <v>45001</v>
      </c>
      <c r="M5115" s="13">
        <v>0.29733796296296294</v>
      </c>
      <c r="N5115" s="14">
        <v>204440003541371</v>
      </c>
      <c r="P5115" t="str">
        <f t="shared" si="108"/>
        <v/>
      </c>
    </row>
    <row r="5116" spans="1:16" ht="16" x14ac:dyDescent="0.2">
      <c r="A5116" s="8" t="s">
        <v>370</v>
      </c>
      <c r="C5116" s="7" t="s">
        <v>2</v>
      </c>
      <c r="D5116" s="7" t="s">
        <v>3389</v>
      </c>
      <c r="E5116" s="7" t="str">
        <f>IF(OR(D5116="", D5116="___"),"", LEFT(D5116,FIND(" &gt;",D5116)-1))</f>
        <v>Success</v>
      </c>
      <c r="F5116" s="7" t="str">
        <f>IF(OR(E5116="Success",E5116="Qualified Success"),"Current",IF(E5116="Failure",IF(RIGHT(D5116,6)="Future","Future",IF(RIGHT(D5116,10)="Irrelevant","Irrelevant","Current")),""))</f>
        <v>Current</v>
      </c>
      <c r="G5116" s="7" t="str">
        <f>IF(OR(ISBLANK(D5116),D5116="Unclassifiable &gt;"),"",IF(ISNUMBER(SEARCH("Utterance",D5116)),"Utterance",IF(ISNUMBER(SEARCH("Response",D5116)),"Response",IF(ISNUMBER(SEARCH("Interaction",D5116)),"Interaction",IF(ISNUMBER(SEARCH("System",D5116)),"System","")))))</f>
        <v/>
      </c>
      <c r="H5116" s="7" t="str">
        <f>IF(G5116="Utterance", IF(ISNUMBER(SEARCH("Unrecognized",D5116)), "Unrecognized", IF(ISNUMBER(SEARCH("Mismatched",D5116)), "Mismatched", IF(ISNUMBER(SEARCH("False Positive",D5116)), "False Positive", "Irrelevant"))), "")</f>
        <v/>
      </c>
      <c r="J5116" s="7" t="s">
        <v>3750</v>
      </c>
      <c r="K5116" s="7" t="s">
        <v>3355</v>
      </c>
      <c r="L5116" s="9">
        <v>45001</v>
      </c>
      <c r="M5116" s="13">
        <v>0.30181712962962964</v>
      </c>
      <c r="N5116" s="14">
        <v>204440003542736</v>
      </c>
      <c r="O5116" s="7">
        <f>IF(LEN(TRIM($A5116))=0,0,LEN($A5116)-LEN(SUBSTITUTE($A5116," ",""))+1)</f>
        <v>2</v>
      </c>
      <c r="P5116">
        <f t="shared" si="108"/>
        <v>3411</v>
      </c>
    </row>
    <row r="5117" spans="1:16" ht="240" x14ac:dyDescent="0.2">
      <c r="A5117" s="8" t="s">
        <v>2757</v>
      </c>
      <c r="C5117" s="7" t="s">
        <v>4</v>
      </c>
      <c r="K5117" s="7" t="s">
        <v>3355</v>
      </c>
      <c r="L5117" s="9">
        <v>45001</v>
      </c>
      <c r="M5117" s="13">
        <v>0.30182870370370368</v>
      </c>
      <c r="N5117" s="14">
        <v>204440003542736</v>
      </c>
      <c r="P5117" t="str">
        <f t="shared" si="108"/>
        <v/>
      </c>
    </row>
    <row r="5118" spans="1:16" ht="16" x14ac:dyDescent="0.2">
      <c r="A5118" s="8" t="s">
        <v>2756</v>
      </c>
      <c r="C5118" s="7" t="s">
        <v>2</v>
      </c>
      <c r="D5118" s="7" t="s">
        <v>3389</v>
      </c>
      <c r="E5118" s="7" t="str">
        <f>IF(OR(D5118="", D5118="___"),"", LEFT(D5118,FIND(" &gt;",D5118)-1))</f>
        <v>Success</v>
      </c>
      <c r="F5118" s="7" t="str">
        <f>IF(OR(E5118="Success",E5118="Qualified Success"),"Current",IF(E5118="Failure",IF(RIGHT(D5118,6)="Future","Future",IF(RIGHT(D5118,10)="Irrelevant","Irrelevant","Current")),""))</f>
        <v>Current</v>
      </c>
      <c r="G5118" s="7" t="str">
        <f>IF(OR(ISBLANK(D5118),D5118="Unclassifiable &gt;"),"",IF(ISNUMBER(SEARCH("Utterance",D5118)),"Utterance",IF(ISNUMBER(SEARCH("Response",D5118)),"Response",IF(ISNUMBER(SEARCH("Interaction",D5118)),"Interaction",IF(ISNUMBER(SEARCH("System",D5118)),"System","")))))</f>
        <v/>
      </c>
      <c r="H5118" s="7" t="str">
        <f>IF(G5118="Utterance", IF(ISNUMBER(SEARCH("Unrecognized",D5118)), "Unrecognized", IF(ISNUMBER(SEARCH("Mismatched",D5118)), "Mismatched", IF(ISNUMBER(SEARCH("False Positive",D5118)), "False Positive", "Irrelevant"))), "")</f>
        <v/>
      </c>
      <c r="J5118" s="7" t="s">
        <v>3750</v>
      </c>
      <c r="K5118" s="7" t="s">
        <v>3355</v>
      </c>
      <c r="L5118" s="9">
        <v>45001</v>
      </c>
      <c r="M5118" s="13">
        <v>0.30283564814814817</v>
      </c>
      <c r="N5118" s="14">
        <v>204440003542736</v>
      </c>
      <c r="O5118" s="7">
        <f>IF(LEN(TRIM($A5118))=0,0,LEN($A5118)-LEN(SUBSTITUTE($A5118," ",""))+1)</f>
        <v>4</v>
      </c>
      <c r="P5118">
        <f t="shared" si="108"/>
        <v>3411</v>
      </c>
    </row>
    <row r="5119" spans="1:16" ht="240" x14ac:dyDescent="0.2">
      <c r="A5119" s="8" t="s">
        <v>2757</v>
      </c>
      <c r="C5119" s="7" t="s">
        <v>4</v>
      </c>
      <c r="K5119" s="7" t="s">
        <v>3355</v>
      </c>
      <c r="L5119" s="9">
        <v>45001</v>
      </c>
      <c r="M5119" s="13">
        <v>0.30284722222222221</v>
      </c>
      <c r="N5119" s="14">
        <v>204440003542736</v>
      </c>
      <c r="P5119" t="str">
        <f t="shared" si="108"/>
        <v/>
      </c>
    </row>
    <row r="5120" spans="1:16" ht="16" x14ac:dyDescent="0.2">
      <c r="A5120" s="8" t="s">
        <v>2755</v>
      </c>
      <c r="C5120" s="7" t="s">
        <v>2</v>
      </c>
      <c r="D5120" s="7" t="s">
        <v>3411</v>
      </c>
      <c r="E5120" s="7" t="str">
        <f>IF(OR(D5120="", D5120="___"),"", LEFT(D5120,FIND(" &gt;",D5120)-1))</f>
        <v>Qualified Success</v>
      </c>
      <c r="F5120" s="7" t="str">
        <f>IF(OR(E5120="Success",E5120="Qualified Success"),"Current",IF(E5120="Failure",IF(RIGHT(D5120,6)="Future","Future",IF(RIGHT(D5120,10)="Irrelevant","Irrelevant","Current")),""))</f>
        <v>Current</v>
      </c>
      <c r="G5120" s="7" t="str">
        <f>IF(OR(ISBLANK(D5120),D5120="Unclassifiable &gt;"),"",IF(ISNUMBER(SEARCH("Utterance",D5120)),"Utterance",IF(ISNUMBER(SEARCH("Response",D5120)),"Response",IF(ISNUMBER(SEARCH("Interaction",D5120)),"Interaction",IF(ISNUMBER(SEARCH("System",D5120)),"System","")))))</f>
        <v>Response</v>
      </c>
      <c r="H5120" s="7" t="str">
        <f>IF(G5120="Utterance", IF(ISNUMBER(SEARCH("Unrecognized",D5120)), "Unrecognized", IF(ISNUMBER(SEARCH("Mismatched",D5120)), "Mismatched", IF(ISNUMBER(SEARCH("False Positive",D5120)), "False Positive", "Irrelevant"))), "")</f>
        <v/>
      </c>
      <c r="J5120" s="7" t="s">
        <v>3750</v>
      </c>
      <c r="K5120" s="7" t="s">
        <v>3355</v>
      </c>
      <c r="L5120" s="9">
        <v>45001</v>
      </c>
      <c r="M5120" s="13">
        <v>0.30658564814814815</v>
      </c>
      <c r="N5120" s="14">
        <v>204440003542736</v>
      </c>
      <c r="O5120" s="7">
        <f>IF(LEN(TRIM($A5120))=0,0,LEN($A5120)-LEN(SUBSTITUTE($A5120," ",""))+1)</f>
        <v>4</v>
      </c>
      <c r="P5120">
        <f t="shared" si="108"/>
        <v>201</v>
      </c>
    </row>
    <row r="5121" spans="1:16" ht="64" x14ac:dyDescent="0.2">
      <c r="A5121" s="8" t="s">
        <v>254</v>
      </c>
      <c r="C5121" s="7" t="s">
        <v>4</v>
      </c>
      <c r="K5121" s="7" t="s">
        <v>3355</v>
      </c>
      <c r="L5121" s="9">
        <v>45001</v>
      </c>
      <c r="M5121" s="13">
        <v>0.30658564814814815</v>
      </c>
      <c r="N5121" s="14">
        <v>204440003542736</v>
      </c>
      <c r="P5121" t="str">
        <f t="shared" si="108"/>
        <v/>
      </c>
    </row>
    <row r="5122" spans="1:16" ht="16" x14ac:dyDescent="0.2">
      <c r="A5122" s="8" t="s">
        <v>269</v>
      </c>
      <c r="B5122" s="7" t="s">
        <v>3487</v>
      </c>
      <c r="C5122" s="7" t="s">
        <v>2</v>
      </c>
      <c r="D5122" s="7" t="s">
        <v>3389</v>
      </c>
      <c r="E5122" s="7" t="str">
        <f>IF(OR(D5122="", D5122="___"),"", LEFT(D5122,FIND(" &gt;",D5122)-1))</f>
        <v>Success</v>
      </c>
      <c r="F5122" s="7" t="str">
        <f>IF(OR(E5122="Success",E5122="Qualified Success"),"Current",IF(E5122="Failure",IF(RIGHT(D5122,6)="Future","Future",IF(RIGHT(D5122,10)="Irrelevant","Irrelevant","Current")),""))</f>
        <v>Current</v>
      </c>
      <c r="G5122" s="7" t="str">
        <f>IF(OR(ISBLANK(D5122),D5122="Unclassifiable &gt;"),"",IF(ISNUMBER(SEARCH("Utterance",D5122)),"Utterance",IF(ISNUMBER(SEARCH("Response",D5122)),"Response",IF(ISNUMBER(SEARCH("Interaction",D5122)),"Interaction",IF(ISNUMBER(SEARCH("System",D5122)),"System","")))))</f>
        <v/>
      </c>
      <c r="H5122" s="7" t="str">
        <f>IF(G5122="Utterance", IF(ISNUMBER(SEARCH("Unrecognized",D5122)), "Unrecognized", IF(ISNUMBER(SEARCH("Mismatched",D5122)), "Mismatched", IF(ISNUMBER(SEARCH("False Positive",D5122)), "False Positive", "Irrelevant"))), "")</f>
        <v/>
      </c>
      <c r="J5122" s="7" t="s">
        <v>3428</v>
      </c>
      <c r="K5122" s="7" t="s">
        <v>3355</v>
      </c>
      <c r="L5122" s="9">
        <v>45001</v>
      </c>
      <c r="M5122" s="13">
        <v>0.30853009259259262</v>
      </c>
      <c r="N5122" s="14">
        <v>513002582803473</v>
      </c>
      <c r="O5122" s="7">
        <f>IF(LEN(TRIM($A5122))=0,0,LEN($A5122)-LEN(SUBSTITUTE($A5122," ",""))+1)</f>
        <v>3</v>
      </c>
      <c r="P5122">
        <f t="shared" si="108"/>
        <v>3411</v>
      </c>
    </row>
    <row r="5123" spans="1:16" ht="64" x14ac:dyDescent="0.2">
      <c r="A5123" s="8" t="s">
        <v>270</v>
      </c>
      <c r="C5123" s="7" t="s">
        <v>4</v>
      </c>
      <c r="K5123" s="7" t="s">
        <v>3355</v>
      </c>
      <c r="L5123" s="9">
        <v>45001</v>
      </c>
      <c r="M5123" s="13">
        <v>0.30853009259259262</v>
      </c>
      <c r="N5123" s="14">
        <v>513002582803473</v>
      </c>
      <c r="P5123" t="str">
        <f t="shared" ref="P5123:P5186" si="109">IF(D5123="", "", COUNTIF($D$1:$D$12000, D5123))</f>
        <v/>
      </c>
    </row>
    <row r="5124" spans="1:16" ht="16" x14ac:dyDescent="0.2">
      <c r="A5124" s="8" t="s">
        <v>158</v>
      </c>
      <c r="C5124" s="7" t="s">
        <v>2</v>
      </c>
      <c r="D5124" s="7" t="s">
        <v>3389</v>
      </c>
      <c r="E5124" s="7" t="str">
        <f>IF(OR(D5124="", D5124="___"),"", LEFT(D5124,FIND(" &gt;",D5124)-1))</f>
        <v>Success</v>
      </c>
      <c r="F5124" s="7" t="str">
        <f>IF(OR(E5124="Success",E5124="Qualified Success"),"Current",IF(E5124="Failure",IF(RIGHT(D5124,6)="Future","Future",IF(RIGHT(D5124,10)="Irrelevant","Irrelevant","Current")),""))</f>
        <v>Current</v>
      </c>
      <c r="G5124" s="7" t="str">
        <f>IF(OR(ISBLANK(D5124),D5124="Unclassifiable &gt;"),"",IF(ISNUMBER(SEARCH("Utterance",D5124)),"Utterance",IF(ISNUMBER(SEARCH("Response",D5124)),"Response",IF(ISNUMBER(SEARCH("Interaction",D5124)),"Interaction",IF(ISNUMBER(SEARCH("System",D5124)),"System","")))))</f>
        <v/>
      </c>
      <c r="H5124" s="7" t="str">
        <f>IF(G5124="Utterance", IF(ISNUMBER(SEARCH("Unrecognized",D5124)), "Unrecognized", IF(ISNUMBER(SEARCH("Mismatched",D5124)), "Mismatched", IF(ISNUMBER(SEARCH("False Positive",D5124)), "False Positive", "Irrelevant"))), "")</f>
        <v/>
      </c>
      <c r="J5124" s="7" t="s">
        <v>3744</v>
      </c>
      <c r="K5124" s="7" t="s">
        <v>3355</v>
      </c>
      <c r="L5124" s="9">
        <v>45001</v>
      </c>
      <c r="M5124" s="13">
        <v>0.30958333333333332</v>
      </c>
      <c r="N5124" s="14">
        <v>513002582803473</v>
      </c>
      <c r="O5124" s="7">
        <f>IF(LEN(TRIM($A5124))=0,0,LEN($A5124)-LEN(SUBSTITUTE($A5124," ",""))+1)</f>
        <v>4</v>
      </c>
      <c r="P5124">
        <f t="shared" si="109"/>
        <v>3411</v>
      </c>
    </row>
    <row r="5125" spans="1:16" ht="128" x14ac:dyDescent="0.2">
      <c r="A5125" s="8" t="s">
        <v>1839</v>
      </c>
      <c r="C5125" s="7" t="s">
        <v>4</v>
      </c>
      <c r="K5125" s="7" t="s">
        <v>3355</v>
      </c>
      <c r="L5125" s="9">
        <v>45001</v>
      </c>
      <c r="M5125" s="13">
        <v>0.30958333333333332</v>
      </c>
      <c r="N5125" s="14">
        <v>513002582803473</v>
      </c>
      <c r="P5125" t="str">
        <f t="shared" si="109"/>
        <v/>
      </c>
    </row>
    <row r="5126" spans="1:16" ht="16" x14ac:dyDescent="0.2">
      <c r="A5126" s="8" t="s">
        <v>1936</v>
      </c>
      <c r="C5126" s="7" t="s">
        <v>2</v>
      </c>
      <c r="D5126" s="7" t="s">
        <v>3389</v>
      </c>
      <c r="E5126" s="7" t="str">
        <f>IF(OR(D5126="", D5126="___"),"", LEFT(D5126,FIND(" &gt;",D5126)-1))</f>
        <v>Success</v>
      </c>
      <c r="F5126" s="7" t="str">
        <f>IF(OR(E5126="Success",E5126="Qualified Success"),"Current",IF(E5126="Failure",IF(RIGHT(D5126,6)="Future","Future",IF(RIGHT(D5126,10)="Irrelevant","Irrelevant","Current")),""))</f>
        <v>Current</v>
      </c>
      <c r="G5126" s="7" t="str">
        <f>IF(OR(ISBLANK(D5126),D5126="Unclassifiable &gt;"),"",IF(ISNUMBER(SEARCH("Utterance",D5126)),"Utterance",IF(ISNUMBER(SEARCH("Response",D5126)),"Response",IF(ISNUMBER(SEARCH("Interaction",D5126)),"Interaction",IF(ISNUMBER(SEARCH("System",D5126)),"System","")))))</f>
        <v/>
      </c>
      <c r="H5126" s="7" t="str">
        <f>IF(G5126="Utterance", IF(ISNUMBER(SEARCH("Unrecognized",D5126)), "Unrecognized", IF(ISNUMBER(SEARCH("Mismatched",D5126)), "Mismatched", IF(ISNUMBER(SEARCH("False Positive",D5126)), "False Positive", "Irrelevant"))), "")</f>
        <v/>
      </c>
      <c r="J5126" s="7" t="s">
        <v>3439</v>
      </c>
      <c r="K5126" s="7" t="s">
        <v>3355</v>
      </c>
      <c r="L5126" s="9">
        <v>45001</v>
      </c>
      <c r="M5126" s="13">
        <v>0.32430555555555557</v>
      </c>
      <c r="N5126" s="14">
        <v>204440003488534</v>
      </c>
      <c r="O5126" s="7">
        <f>IF(LEN(TRIM($A5126))=0,0,LEN($A5126)-LEN(SUBSTITUTE($A5126," ",""))+1)</f>
        <v>4</v>
      </c>
      <c r="P5126">
        <f t="shared" si="109"/>
        <v>3411</v>
      </c>
    </row>
    <row r="5127" spans="1:16" ht="128" x14ac:dyDescent="0.2">
      <c r="A5127" s="8" t="s">
        <v>990</v>
      </c>
      <c r="C5127" s="7" t="s">
        <v>4</v>
      </c>
      <c r="K5127" s="7" t="s">
        <v>3355</v>
      </c>
      <c r="L5127" s="9">
        <v>45001</v>
      </c>
      <c r="M5127" s="13">
        <v>0.32430555555555557</v>
      </c>
      <c r="N5127" s="14">
        <v>204440003488534</v>
      </c>
      <c r="P5127" t="str">
        <f t="shared" si="109"/>
        <v/>
      </c>
    </row>
    <row r="5128" spans="1:16" ht="16" x14ac:dyDescent="0.2">
      <c r="A5128" s="8" t="s">
        <v>302</v>
      </c>
      <c r="B5128" s="7" t="s">
        <v>3487</v>
      </c>
      <c r="C5128" s="7" t="s">
        <v>2</v>
      </c>
      <c r="D5128" s="7" t="s">
        <v>3389</v>
      </c>
      <c r="E5128" s="7" t="str">
        <f>IF(OR(D5128="", D5128="___"),"", LEFT(D5128,FIND(" &gt;",D5128)-1))</f>
        <v>Success</v>
      </c>
      <c r="F5128" s="7" t="str">
        <f>IF(OR(E5128="Success",E5128="Qualified Success"),"Current",IF(E5128="Failure",IF(RIGHT(D5128,6)="Future","Future",IF(RIGHT(D5128,10)="Irrelevant","Irrelevant","Current")),""))</f>
        <v>Current</v>
      </c>
      <c r="G5128" s="7" t="str">
        <f>IF(OR(ISBLANK(D5128),D5128="Unclassifiable &gt;"),"",IF(ISNUMBER(SEARCH("Utterance",D5128)),"Utterance",IF(ISNUMBER(SEARCH("Response",D5128)),"Response",IF(ISNUMBER(SEARCH("Interaction",D5128)),"Interaction",IF(ISNUMBER(SEARCH("System",D5128)),"System","")))))</f>
        <v/>
      </c>
      <c r="H5128" s="7" t="str">
        <f>IF(G5128="Utterance", IF(ISNUMBER(SEARCH("Unrecognized",D5128)), "Unrecognized", IF(ISNUMBER(SEARCH("Mismatched",D5128)), "Mismatched", IF(ISNUMBER(SEARCH("False Positive",D5128)), "False Positive", "Irrelevant"))), "")</f>
        <v/>
      </c>
      <c r="J5128" s="7" t="s">
        <v>3428</v>
      </c>
      <c r="K5128" s="7" t="s">
        <v>3355</v>
      </c>
      <c r="L5128" s="9">
        <v>45001</v>
      </c>
      <c r="M5128" s="13">
        <v>0.32550925925925928</v>
      </c>
      <c r="N5128" s="14">
        <v>204440003493635</v>
      </c>
      <c r="O5128" s="7">
        <f>IF(LEN(TRIM($A5128))=0,0,LEN($A5128)-LEN(SUBSTITUTE($A5128," ",""))+1)</f>
        <v>3</v>
      </c>
      <c r="P5128">
        <f t="shared" si="109"/>
        <v>3411</v>
      </c>
    </row>
    <row r="5129" spans="1:16" ht="64" x14ac:dyDescent="0.2">
      <c r="A5129" s="8" t="s">
        <v>220</v>
      </c>
      <c r="C5129" s="7" t="s">
        <v>4</v>
      </c>
      <c r="K5129" s="7" t="s">
        <v>3355</v>
      </c>
      <c r="L5129" s="9">
        <v>45001</v>
      </c>
      <c r="M5129" s="13">
        <v>0.32550925925925928</v>
      </c>
      <c r="N5129" s="14">
        <v>204440003493635</v>
      </c>
      <c r="P5129" t="str">
        <f t="shared" si="109"/>
        <v/>
      </c>
    </row>
    <row r="5130" spans="1:16" ht="16" x14ac:dyDescent="0.2">
      <c r="A5130" s="8" t="s">
        <v>2427</v>
      </c>
      <c r="C5130" s="7" t="s">
        <v>2</v>
      </c>
      <c r="D5130" s="7" t="s">
        <v>3391</v>
      </c>
      <c r="E5130" s="7" t="str">
        <f>IF(OR(D5130="", D5130="___"),"", LEFT(D5130,FIND(" &gt;",D5130)-1))</f>
        <v>Failure</v>
      </c>
      <c r="F5130" s="7" t="str">
        <f>IF(OR(E5130="Success",E5130="Qualified Success"),"Current",IF(E5130="Failure",IF(RIGHT(D5130,6)="Future","Future",IF(RIGHT(D5130,10)="Irrelevant","Irrelevant","Current")),""))</f>
        <v>Current</v>
      </c>
      <c r="G5130" s="7" t="str">
        <f>IF(OR(ISBLANK(D5130),D5130="Unclassifiable &gt;"),"",IF(ISNUMBER(SEARCH("Utterance",D5130)),"Utterance",IF(ISNUMBER(SEARCH("Response",D5130)),"Response",IF(ISNUMBER(SEARCH("Interaction",D5130)),"Interaction",IF(ISNUMBER(SEARCH("System",D5130)),"System","")))))</f>
        <v>Utterance</v>
      </c>
      <c r="H5130" s="7" t="str">
        <f>IF(G5130="Utterance", IF(ISNUMBER(SEARCH("Unrecognized",D5130)), "Unrecognized", IF(ISNUMBER(SEARCH("Mismatched",D5130)), "Mismatched", IF(ISNUMBER(SEARCH("False Positive",D5130)), "False Positive", "Irrelevant"))), "")</f>
        <v>Mismatched</v>
      </c>
      <c r="J5130" s="7" t="s">
        <v>213</v>
      </c>
      <c r="K5130" s="7" t="s">
        <v>3355</v>
      </c>
      <c r="L5130" s="9">
        <v>45001</v>
      </c>
      <c r="M5130" s="13">
        <v>0.32846064814814818</v>
      </c>
      <c r="N5130" s="14">
        <v>204440003506182</v>
      </c>
      <c r="O5130" s="7">
        <f>IF(LEN(TRIM($A5130))=0,0,LEN($A5130)-LEN(SUBSTITUTE($A5130," ",""))+1)</f>
        <v>3</v>
      </c>
      <c r="P5130">
        <f t="shared" si="109"/>
        <v>705</v>
      </c>
    </row>
    <row r="5131" spans="1:16" ht="64" x14ac:dyDescent="0.2">
      <c r="A5131" s="8" t="s">
        <v>220</v>
      </c>
      <c r="C5131" s="7" t="s">
        <v>4</v>
      </c>
      <c r="K5131" s="7" t="s">
        <v>3355</v>
      </c>
      <c r="L5131" s="9">
        <v>45001</v>
      </c>
      <c r="M5131" s="13">
        <v>0.32846064814814818</v>
      </c>
      <c r="N5131" s="14">
        <v>204440003506182</v>
      </c>
      <c r="P5131" t="str">
        <f t="shared" si="109"/>
        <v/>
      </c>
    </row>
    <row r="5132" spans="1:16" ht="16" x14ac:dyDescent="0.2">
      <c r="A5132" s="8" t="s">
        <v>2426</v>
      </c>
      <c r="C5132" s="7" t="s">
        <v>2</v>
      </c>
      <c r="D5132" s="7" t="s">
        <v>3389</v>
      </c>
      <c r="E5132" s="7" t="str">
        <f>IF(OR(D5132="", D5132="___"),"", LEFT(D5132,FIND(" &gt;",D5132)-1))</f>
        <v>Success</v>
      </c>
      <c r="F5132" s="7" t="str">
        <f>IF(OR(E5132="Success",E5132="Qualified Success"),"Current",IF(E5132="Failure",IF(RIGHT(D5132,6)="Future","Future",IF(RIGHT(D5132,10)="Irrelevant","Irrelevant","Current")),""))</f>
        <v>Current</v>
      </c>
      <c r="G5132" s="7" t="str">
        <f>IF(OR(ISBLANK(D5132),D5132="Unclassifiable &gt;"),"",IF(ISNUMBER(SEARCH("Utterance",D5132)),"Utterance",IF(ISNUMBER(SEARCH("Response",D5132)),"Response",IF(ISNUMBER(SEARCH("Interaction",D5132)),"Interaction",IF(ISNUMBER(SEARCH("System",D5132)),"System","")))))</f>
        <v/>
      </c>
      <c r="H5132" s="7" t="str">
        <f>IF(G5132="Utterance", IF(ISNUMBER(SEARCH("Unrecognized",D5132)), "Unrecognized", IF(ISNUMBER(SEARCH("Mismatched",D5132)), "Mismatched", IF(ISNUMBER(SEARCH("False Positive",D5132)), "False Positive", "Irrelevant"))), "")</f>
        <v/>
      </c>
      <c r="J5132" s="7" t="s">
        <v>213</v>
      </c>
      <c r="K5132" s="7" t="s">
        <v>3355</v>
      </c>
      <c r="L5132" s="9">
        <v>45001</v>
      </c>
      <c r="M5132" s="13">
        <v>0.32878472222222221</v>
      </c>
      <c r="N5132" s="14">
        <v>204440003506182</v>
      </c>
      <c r="O5132" s="7">
        <f>IF(LEN(TRIM($A5132))=0,0,LEN($A5132)-LEN(SUBSTITUTE($A5132," ",""))+1)</f>
        <v>3</v>
      </c>
      <c r="P5132">
        <f t="shared" si="109"/>
        <v>3411</v>
      </c>
    </row>
    <row r="5133" spans="1:16" ht="112" x14ac:dyDescent="0.2">
      <c r="A5133" s="8" t="s">
        <v>1841</v>
      </c>
      <c r="C5133" s="7" t="s">
        <v>4</v>
      </c>
      <c r="K5133" s="7" t="s">
        <v>3355</v>
      </c>
      <c r="L5133" s="9">
        <v>45001</v>
      </c>
      <c r="M5133" s="13">
        <v>0.32878472222222221</v>
      </c>
      <c r="N5133" s="14">
        <v>204440003506182</v>
      </c>
      <c r="P5133" t="str">
        <f t="shared" si="109"/>
        <v/>
      </c>
    </row>
    <row r="5134" spans="1:16" ht="16" x14ac:dyDescent="0.2">
      <c r="A5134" s="8" t="s">
        <v>3132</v>
      </c>
      <c r="C5134" s="7" t="s">
        <v>2</v>
      </c>
      <c r="D5134" s="7" t="s">
        <v>3411</v>
      </c>
      <c r="E5134" s="7" t="str">
        <f>IF(OR(D5134="", D5134="___"),"", LEFT(D5134,FIND(" &gt;",D5134)-1))</f>
        <v>Qualified Success</v>
      </c>
      <c r="F5134" s="7" t="str">
        <f>IF(OR(E5134="Success",E5134="Qualified Success"),"Current",IF(E5134="Failure",IF(RIGHT(D5134,6)="Future","Future",IF(RIGHT(D5134,10)="Irrelevant","Irrelevant","Current")),""))</f>
        <v>Current</v>
      </c>
      <c r="G5134" s="7" t="str">
        <f>IF(OR(ISBLANK(D5134),D5134="Unclassifiable &gt;"),"",IF(ISNUMBER(SEARCH("Utterance",D5134)),"Utterance",IF(ISNUMBER(SEARCH("Response",D5134)),"Response",IF(ISNUMBER(SEARCH("Interaction",D5134)),"Interaction",IF(ISNUMBER(SEARCH("System",D5134)),"System","")))))</f>
        <v>Response</v>
      </c>
      <c r="H5134" s="7" t="str">
        <f>IF(G5134="Utterance", IF(ISNUMBER(SEARCH("Unrecognized",D5134)), "Unrecognized", IF(ISNUMBER(SEARCH("Mismatched",D5134)), "Mismatched", IF(ISNUMBER(SEARCH("False Positive",D5134)), "False Positive", "Irrelevant"))), "")</f>
        <v/>
      </c>
      <c r="J5134" s="7" t="s">
        <v>213</v>
      </c>
      <c r="K5134" s="7" t="s">
        <v>3355</v>
      </c>
      <c r="L5134" s="9">
        <v>45001</v>
      </c>
      <c r="M5134" s="13">
        <v>0.3319212962962963</v>
      </c>
      <c r="N5134" s="14">
        <v>513002507301726</v>
      </c>
      <c r="O5134" s="7">
        <f>IF(LEN(TRIM($A5134))=0,0,LEN($A5134)-LEN(SUBSTITUTE($A5134," ",""))+1)</f>
        <v>5</v>
      </c>
      <c r="P5134">
        <f t="shared" si="109"/>
        <v>201</v>
      </c>
    </row>
    <row r="5135" spans="1:16" ht="128" x14ac:dyDescent="0.2">
      <c r="A5135" s="8" t="s">
        <v>1862</v>
      </c>
      <c r="C5135" s="7" t="s">
        <v>4</v>
      </c>
      <c r="K5135" s="7" t="s">
        <v>3355</v>
      </c>
      <c r="L5135" s="9">
        <v>45001</v>
      </c>
      <c r="M5135" s="13">
        <v>0.3319212962962963</v>
      </c>
      <c r="N5135" s="14">
        <v>513002507301726</v>
      </c>
      <c r="P5135" t="str">
        <f t="shared" si="109"/>
        <v/>
      </c>
    </row>
    <row r="5136" spans="1:16" ht="16" x14ac:dyDescent="0.2">
      <c r="A5136" s="8" t="s">
        <v>158</v>
      </c>
      <c r="C5136" s="7" t="s">
        <v>2</v>
      </c>
      <c r="D5136" s="7" t="s">
        <v>3389</v>
      </c>
      <c r="E5136" s="7" t="str">
        <f>IF(OR(D5136="", D5136="___"),"", LEFT(D5136,FIND(" &gt;",D5136)-1))</f>
        <v>Success</v>
      </c>
      <c r="F5136" s="7" t="str">
        <f>IF(OR(E5136="Success",E5136="Qualified Success"),"Current",IF(E5136="Failure",IF(RIGHT(D5136,6)="Future","Future",IF(RIGHT(D5136,10)="Irrelevant","Irrelevant","Current")),""))</f>
        <v>Current</v>
      </c>
      <c r="G5136" s="7" t="str">
        <f>IF(OR(ISBLANK(D5136),D5136="Unclassifiable &gt;"),"",IF(ISNUMBER(SEARCH("Utterance",D5136)),"Utterance",IF(ISNUMBER(SEARCH("Response",D5136)),"Response",IF(ISNUMBER(SEARCH("Interaction",D5136)),"Interaction",IF(ISNUMBER(SEARCH("System",D5136)),"System","")))))</f>
        <v/>
      </c>
      <c r="H5136" s="7" t="str">
        <f>IF(G5136="Utterance", IF(ISNUMBER(SEARCH("Unrecognized",D5136)), "Unrecognized", IF(ISNUMBER(SEARCH("Mismatched",D5136)), "Mismatched", IF(ISNUMBER(SEARCH("False Positive",D5136)), "False Positive", "Irrelevant"))), "")</f>
        <v/>
      </c>
      <c r="J5136" s="7" t="s">
        <v>3744</v>
      </c>
      <c r="K5136" s="7" t="s">
        <v>3355</v>
      </c>
      <c r="L5136" s="9">
        <v>45001</v>
      </c>
      <c r="M5136" s="13">
        <v>0.3339699074074074</v>
      </c>
      <c r="N5136" s="14">
        <v>513003294486290</v>
      </c>
      <c r="O5136" s="7">
        <f>IF(LEN(TRIM($A5136))=0,0,LEN($A5136)-LEN(SUBSTITUTE($A5136," ",""))+1)</f>
        <v>4</v>
      </c>
      <c r="P5136">
        <f t="shared" si="109"/>
        <v>3411</v>
      </c>
    </row>
    <row r="5137" spans="1:16" ht="128" x14ac:dyDescent="0.2">
      <c r="A5137" s="8" t="s">
        <v>1839</v>
      </c>
      <c r="C5137" s="7" t="s">
        <v>4</v>
      </c>
      <c r="K5137" s="7" t="s">
        <v>3355</v>
      </c>
      <c r="L5137" s="9">
        <v>45001</v>
      </c>
      <c r="M5137" s="13">
        <v>0.3339699074074074</v>
      </c>
      <c r="N5137" s="14">
        <v>513003294486290</v>
      </c>
      <c r="P5137" t="str">
        <f t="shared" si="109"/>
        <v/>
      </c>
    </row>
    <row r="5138" spans="1:16" ht="16" x14ac:dyDescent="0.2">
      <c r="A5138" s="8" t="s">
        <v>3261</v>
      </c>
      <c r="C5138" s="7" t="s">
        <v>2</v>
      </c>
      <c r="D5138" s="7" t="s">
        <v>3389</v>
      </c>
      <c r="E5138" s="7" t="str">
        <f>IF(OR(D5138="", D5138="___"),"", LEFT(D5138,FIND(" &gt;",D5138)-1))</f>
        <v>Success</v>
      </c>
      <c r="F5138" s="7" t="str">
        <f>IF(OR(E5138="Success",E5138="Qualified Success"),"Current",IF(E5138="Failure",IF(RIGHT(D5138,6)="Future","Future",IF(RIGHT(D5138,10)="Irrelevant","Irrelevant","Current")),""))</f>
        <v>Current</v>
      </c>
      <c r="G5138" s="7" t="str">
        <f>IF(OR(ISBLANK(D5138),D5138="Unclassifiable &gt;"),"",IF(ISNUMBER(SEARCH("Utterance",D5138)),"Utterance",IF(ISNUMBER(SEARCH("Response",D5138)),"Response",IF(ISNUMBER(SEARCH("Interaction",D5138)),"Interaction",IF(ISNUMBER(SEARCH("System",D5138)),"System","")))))</f>
        <v/>
      </c>
      <c r="H5138" s="7" t="str">
        <f>IF(G5138="Utterance", IF(ISNUMBER(SEARCH("Unrecognized",D5138)), "Unrecognized", IF(ISNUMBER(SEARCH("Mismatched",D5138)), "Mismatched", IF(ISNUMBER(SEARCH("False Positive",D5138)), "False Positive", "Irrelevant"))), "")</f>
        <v/>
      </c>
      <c r="J5138" s="7" t="s">
        <v>3742</v>
      </c>
      <c r="K5138" s="7" t="s">
        <v>3355</v>
      </c>
      <c r="L5138" s="9">
        <v>45001</v>
      </c>
      <c r="M5138" s="13">
        <v>0.33782407407407411</v>
      </c>
      <c r="N5138" s="14">
        <v>513003217412998</v>
      </c>
      <c r="O5138" s="7">
        <f>IF(LEN(TRIM($A5138))=0,0,LEN($A5138)-LEN(SUBSTITUTE($A5138," ",""))+1)</f>
        <v>7</v>
      </c>
      <c r="P5138">
        <f t="shared" si="109"/>
        <v>3411</v>
      </c>
    </row>
    <row r="5139" spans="1:16" ht="64" x14ac:dyDescent="0.2">
      <c r="A5139" s="8" t="s">
        <v>1233</v>
      </c>
      <c r="C5139" s="7" t="s">
        <v>4</v>
      </c>
      <c r="K5139" s="7" t="s">
        <v>3355</v>
      </c>
      <c r="L5139" s="9">
        <v>45001</v>
      </c>
      <c r="M5139" s="13">
        <v>0.33782407407407411</v>
      </c>
      <c r="N5139" s="14">
        <v>513003217412998</v>
      </c>
      <c r="P5139" t="str">
        <f t="shared" si="109"/>
        <v/>
      </c>
    </row>
    <row r="5140" spans="1:16" ht="16" x14ac:dyDescent="0.2">
      <c r="A5140" s="8" t="s">
        <v>2042</v>
      </c>
      <c r="C5140" s="7" t="s">
        <v>2</v>
      </c>
      <c r="D5140" s="7" t="s">
        <v>3391</v>
      </c>
      <c r="E5140" s="7" t="str">
        <f>IF(OR(D5140="", D5140="___"),"", LEFT(D5140,FIND(" &gt;",D5140)-1))</f>
        <v>Failure</v>
      </c>
      <c r="F5140" s="7" t="str">
        <f>IF(OR(E5140="Success",E5140="Qualified Success"),"Current",IF(E5140="Failure",IF(RIGHT(D5140,6)="Future","Future",IF(RIGHT(D5140,10)="Irrelevant","Irrelevant","Current")),""))</f>
        <v>Current</v>
      </c>
      <c r="G5140" s="7" t="str">
        <f>IF(OR(ISBLANK(D5140),D5140="Unclassifiable &gt;"),"",IF(ISNUMBER(SEARCH("Utterance",D5140)),"Utterance",IF(ISNUMBER(SEARCH("Response",D5140)),"Response",IF(ISNUMBER(SEARCH("Interaction",D5140)),"Interaction",IF(ISNUMBER(SEARCH("System",D5140)),"System","")))))</f>
        <v>Utterance</v>
      </c>
      <c r="H5140" s="7" t="str">
        <f>IF(G5140="Utterance", IF(ISNUMBER(SEARCH("Unrecognized",D5140)), "Unrecognized", IF(ISNUMBER(SEARCH("Mismatched",D5140)), "Mismatched", IF(ISNUMBER(SEARCH("False Positive",D5140)), "False Positive", "Irrelevant"))), "")</f>
        <v>Mismatched</v>
      </c>
      <c r="J5140" s="7" t="s">
        <v>213</v>
      </c>
      <c r="K5140" s="7" t="s">
        <v>3355</v>
      </c>
      <c r="L5140" s="9">
        <v>45001</v>
      </c>
      <c r="M5140" s="13">
        <v>0.33831018518518513</v>
      </c>
      <c r="N5140" s="14">
        <v>513003217412998</v>
      </c>
      <c r="O5140" s="7">
        <f>IF(LEN(TRIM($A5140))=0,0,LEN($A5140)-LEN(SUBSTITUTE($A5140," ",""))+1)</f>
        <v>2</v>
      </c>
      <c r="P5140">
        <f t="shared" si="109"/>
        <v>705</v>
      </c>
    </row>
    <row r="5141" spans="1:16" ht="64" x14ac:dyDescent="0.2">
      <c r="A5141" s="8" t="s">
        <v>1946</v>
      </c>
      <c r="C5141" s="7" t="s">
        <v>4</v>
      </c>
      <c r="K5141" s="7" t="s">
        <v>3355</v>
      </c>
      <c r="L5141" s="9">
        <v>45001</v>
      </c>
      <c r="M5141" s="13">
        <v>0.33831018518518513</v>
      </c>
      <c r="N5141" s="14">
        <v>513003217412998</v>
      </c>
      <c r="P5141" t="str">
        <f t="shared" si="109"/>
        <v/>
      </c>
    </row>
    <row r="5142" spans="1:16" ht="16" x14ac:dyDescent="0.2">
      <c r="A5142" s="8" t="s">
        <v>158</v>
      </c>
      <c r="C5142" s="7" t="s">
        <v>2</v>
      </c>
      <c r="D5142" s="7" t="s">
        <v>3389</v>
      </c>
      <c r="E5142" s="7" t="str">
        <f>IF(OR(D5142="", D5142="___"),"", LEFT(D5142,FIND(" &gt;",D5142)-1))</f>
        <v>Success</v>
      </c>
      <c r="F5142" s="7" t="str">
        <f>IF(OR(E5142="Success",E5142="Qualified Success"),"Current",IF(E5142="Failure",IF(RIGHT(D5142,6)="Future","Future",IF(RIGHT(D5142,10)="Irrelevant","Irrelevant","Current")),""))</f>
        <v>Current</v>
      </c>
      <c r="G5142" s="7" t="str">
        <f>IF(OR(ISBLANK(D5142),D5142="Unclassifiable &gt;"),"",IF(ISNUMBER(SEARCH("Utterance",D5142)),"Utterance",IF(ISNUMBER(SEARCH("Response",D5142)),"Response",IF(ISNUMBER(SEARCH("Interaction",D5142)),"Interaction",IF(ISNUMBER(SEARCH("System",D5142)),"System","")))))</f>
        <v/>
      </c>
      <c r="H5142" s="7" t="str">
        <f>IF(G5142="Utterance", IF(ISNUMBER(SEARCH("Unrecognized",D5142)), "Unrecognized", IF(ISNUMBER(SEARCH("Mismatched",D5142)), "Mismatched", IF(ISNUMBER(SEARCH("False Positive",D5142)), "False Positive", "Irrelevant"))), "")</f>
        <v/>
      </c>
      <c r="J5142" s="7" t="s">
        <v>3744</v>
      </c>
      <c r="K5142" s="7" t="s">
        <v>3355</v>
      </c>
      <c r="L5142" s="9">
        <v>45001</v>
      </c>
      <c r="M5142" s="13">
        <v>0.34584490740740742</v>
      </c>
      <c r="N5142" s="14">
        <v>202000813839126</v>
      </c>
      <c r="O5142" s="7">
        <f>IF(LEN(TRIM($A5142))=0,0,LEN($A5142)-LEN(SUBSTITUTE($A5142," ",""))+1)</f>
        <v>4</v>
      </c>
      <c r="P5142">
        <f t="shared" si="109"/>
        <v>3411</v>
      </c>
    </row>
    <row r="5143" spans="1:16" ht="128" x14ac:dyDescent="0.2">
      <c r="A5143" s="8" t="s">
        <v>1839</v>
      </c>
      <c r="C5143" s="7" t="s">
        <v>4</v>
      </c>
      <c r="K5143" s="7" t="s">
        <v>3355</v>
      </c>
      <c r="L5143" s="9">
        <v>45001</v>
      </c>
      <c r="M5143" s="13">
        <v>0.34584490740740742</v>
      </c>
      <c r="N5143" s="14">
        <v>202000813839126</v>
      </c>
      <c r="P5143" t="str">
        <f t="shared" si="109"/>
        <v/>
      </c>
    </row>
    <row r="5144" spans="1:16" ht="16" x14ac:dyDescent="0.2">
      <c r="A5144" s="8" t="s">
        <v>259</v>
      </c>
      <c r="B5144" s="7" t="s">
        <v>3487</v>
      </c>
      <c r="C5144" s="7" t="s">
        <v>2</v>
      </c>
      <c r="D5144" s="7" t="s">
        <v>3389</v>
      </c>
      <c r="E5144" s="7" t="str">
        <f>IF(OR(D5144="", D5144="___"),"", LEFT(D5144,FIND(" &gt;",D5144)-1))</f>
        <v>Success</v>
      </c>
      <c r="F5144" s="7" t="str">
        <f>IF(OR(E5144="Success",E5144="Qualified Success"),"Current",IF(E5144="Failure",IF(RIGHT(D5144,6)="Future","Future",IF(RIGHT(D5144,10)="Irrelevant","Irrelevant","Current")),""))</f>
        <v>Current</v>
      </c>
      <c r="G5144" s="7" t="str">
        <f>IF(OR(ISBLANK(D5144),D5144="Unclassifiable &gt;"),"",IF(ISNUMBER(SEARCH("Utterance",D5144)),"Utterance",IF(ISNUMBER(SEARCH("Response",D5144)),"Response",IF(ISNUMBER(SEARCH("Interaction",D5144)),"Interaction",IF(ISNUMBER(SEARCH("System",D5144)),"System","")))))</f>
        <v/>
      </c>
      <c r="H5144" s="7" t="str">
        <f>IF(G5144="Utterance", IF(ISNUMBER(SEARCH("Unrecognized",D5144)), "Unrecognized", IF(ISNUMBER(SEARCH("Mismatched",D5144)), "Mismatched", IF(ISNUMBER(SEARCH("False Positive",D5144)), "False Positive", "Irrelevant"))), "")</f>
        <v/>
      </c>
      <c r="J5144" s="7" t="s">
        <v>3743</v>
      </c>
      <c r="K5144" s="7" t="s">
        <v>3355</v>
      </c>
      <c r="L5144" s="9">
        <v>45001</v>
      </c>
      <c r="M5144" s="13">
        <v>0.34771990740740738</v>
      </c>
      <c r="N5144" s="14">
        <v>513001928715614</v>
      </c>
      <c r="O5144" s="7">
        <f>IF(LEN(TRIM($A5144))=0,0,LEN($A5144)-LEN(SUBSTITUTE($A5144," ",""))+1)</f>
        <v>4</v>
      </c>
      <c r="P5144">
        <f t="shared" si="109"/>
        <v>3411</v>
      </c>
    </row>
    <row r="5145" spans="1:16" ht="224" x14ac:dyDescent="0.2">
      <c r="A5145" s="8" t="s">
        <v>3625</v>
      </c>
      <c r="C5145" s="7" t="s">
        <v>4</v>
      </c>
      <c r="K5145" s="7" t="s">
        <v>3355</v>
      </c>
      <c r="L5145" s="9">
        <v>45001</v>
      </c>
      <c r="M5145" s="13">
        <v>0.34802083333333328</v>
      </c>
      <c r="N5145" s="14">
        <v>513001928715614</v>
      </c>
      <c r="P5145" t="str">
        <f t="shared" si="109"/>
        <v/>
      </c>
    </row>
    <row r="5146" spans="1:16" ht="16" x14ac:dyDescent="0.2">
      <c r="A5146" s="8" t="s">
        <v>639</v>
      </c>
      <c r="C5146" s="7" t="s">
        <v>2</v>
      </c>
      <c r="D5146" s="7" t="s">
        <v>3405</v>
      </c>
      <c r="E5146" s="7" t="str">
        <f>IF(OR(D5146="", D5146="___"),"", LEFT(D5146,FIND(" &gt;",D5146)-1))</f>
        <v>Failure</v>
      </c>
      <c r="F5146" s="7" t="str">
        <f>IF(OR(E5146="Success",E5146="Qualified Success"),"Current",IF(E5146="Failure",IF(RIGHT(D5146,6)="Future","Future",IF(RIGHT(D5146,10)="Irrelevant","Irrelevant","Current")),""))</f>
        <v>Current</v>
      </c>
      <c r="G5146" s="7" t="str">
        <f>IF(OR(ISBLANK(D5146),D5146="Unclassifiable &gt;"),"",IF(ISNUMBER(SEARCH("Utterance",D5146)),"Utterance",IF(ISNUMBER(SEARCH("Response",D5146)),"Response",IF(ISNUMBER(SEARCH("Interaction",D5146)),"Interaction",IF(ISNUMBER(SEARCH("System",D5146)),"System","")))))</f>
        <v>System</v>
      </c>
      <c r="H5146" s="7" t="str">
        <f>IF(G5146="Utterance", IF(ISNUMBER(SEARCH("Unrecognized",D5146)), "Unrecognized", IF(ISNUMBER(SEARCH("Mismatched",D5146)), "Mismatched", IF(ISNUMBER(SEARCH("False Positive",D5146)), "False Positive", "Irrelevant"))), "")</f>
        <v/>
      </c>
      <c r="I5146" s="7" t="s">
        <v>152</v>
      </c>
      <c r="J5146" s="7" t="s">
        <v>3741</v>
      </c>
      <c r="K5146" s="7" t="s">
        <v>3355</v>
      </c>
      <c r="L5146" s="9">
        <v>45001</v>
      </c>
      <c r="M5146" s="13">
        <v>0.34836805555555556</v>
      </c>
      <c r="N5146" s="14">
        <v>513001928715614</v>
      </c>
      <c r="O5146" s="7">
        <f>IF(LEN(TRIM($A5146))=0,0,LEN($A5146)-LEN(SUBSTITUTE($A5146," ",""))+1)</f>
        <v>7</v>
      </c>
      <c r="P5146">
        <f t="shared" si="109"/>
        <v>168</v>
      </c>
    </row>
    <row r="5147" spans="1:16" ht="16" x14ac:dyDescent="0.2">
      <c r="A5147" s="8" t="s">
        <v>639</v>
      </c>
      <c r="C5147" s="7" t="s">
        <v>2</v>
      </c>
      <c r="D5147" s="7" t="s">
        <v>3389</v>
      </c>
      <c r="E5147" s="7" t="str">
        <f>IF(OR(D5147="", D5147="___"),"", LEFT(D5147,FIND(" &gt;",D5147)-1))</f>
        <v>Success</v>
      </c>
      <c r="F5147" s="7" t="str">
        <f>IF(OR(E5147="Success",E5147="Qualified Success"),"Current",IF(E5147="Failure",IF(RIGHT(D5147,6)="Future","Future",IF(RIGHT(D5147,10)="Irrelevant","Irrelevant","Current")),""))</f>
        <v>Current</v>
      </c>
      <c r="G5147" s="7" t="str">
        <f>IF(OR(ISBLANK(D5147),D5147="Unclassifiable &gt;"),"",IF(ISNUMBER(SEARCH("Utterance",D5147)),"Utterance",IF(ISNUMBER(SEARCH("Response",D5147)),"Response",IF(ISNUMBER(SEARCH("Interaction",D5147)),"Interaction",IF(ISNUMBER(SEARCH("System",D5147)),"System","")))))</f>
        <v/>
      </c>
      <c r="H5147" s="7" t="str">
        <f>IF(G5147="Utterance", IF(ISNUMBER(SEARCH("Unrecognized",D5147)), "Unrecognized", IF(ISNUMBER(SEARCH("Mismatched",D5147)), "Mismatched", IF(ISNUMBER(SEARCH("False Positive",D5147)), "False Positive", "Irrelevant"))), "")</f>
        <v/>
      </c>
      <c r="J5147" s="7" t="s">
        <v>3741</v>
      </c>
      <c r="K5147" s="7" t="s">
        <v>3355</v>
      </c>
      <c r="L5147" s="9">
        <v>45001</v>
      </c>
      <c r="M5147" s="13">
        <v>0.34836805555555556</v>
      </c>
      <c r="N5147" s="14">
        <v>513001928715614</v>
      </c>
      <c r="O5147" s="7">
        <f>IF(LEN(TRIM($A5147))=0,0,LEN($A5147)-LEN(SUBSTITUTE($A5147," ",""))+1)</f>
        <v>7</v>
      </c>
      <c r="P5147">
        <f t="shared" si="109"/>
        <v>3411</v>
      </c>
    </row>
    <row r="5148" spans="1:16" ht="16" x14ac:dyDescent="0.2">
      <c r="A5148" s="8" t="s">
        <v>152</v>
      </c>
      <c r="C5148" s="7" t="s">
        <v>4</v>
      </c>
      <c r="K5148" s="7" t="s">
        <v>3355</v>
      </c>
      <c r="L5148" s="9">
        <v>45001</v>
      </c>
      <c r="M5148" s="13">
        <v>0.34836805555555556</v>
      </c>
      <c r="N5148" s="14">
        <v>513001928715614</v>
      </c>
      <c r="P5148" t="str">
        <f t="shared" si="109"/>
        <v/>
      </c>
    </row>
    <row r="5149" spans="1:16" ht="112" x14ac:dyDescent="0.2">
      <c r="A5149" s="8" t="s">
        <v>304</v>
      </c>
      <c r="C5149" s="7" t="s">
        <v>4</v>
      </c>
      <c r="K5149" s="7" t="s">
        <v>3355</v>
      </c>
      <c r="L5149" s="9">
        <v>45001</v>
      </c>
      <c r="M5149" s="13">
        <v>0.34836805555555556</v>
      </c>
      <c r="N5149" s="14">
        <v>513001928715614</v>
      </c>
      <c r="P5149" t="str">
        <f t="shared" si="109"/>
        <v/>
      </c>
    </row>
    <row r="5150" spans="1:16" ht="16" x14ac:dyDescent="0.2">
      <c r="A5150" s="8" t="s">
        <v>3066</v>
      </c>
      <c r="C5150" s="7" t="s">
        <v>2</v>
      </c>
      <c r="D5150" s="7" t="s">
        <v>3400</v>
      </c>
      <c r="E5150" s="7" t="str">
        <f>IF(OR(D5150="", D5150="___"),"", LEFT(D5150,FIND(" &gt;",D5150)-1))</f>
        <v>Failure</v>
      </c>
      <c r="F5150" s="7" t="str">
        <f>IF(OR(E5150="Success",E5150="Qualified Success"),"Current",IF(E5150="Failure",IF(RIGHT(D5150,6)="Future","Future",IF(RIGHT(D5150,10)="Irrelevant","Irrelevant","Current")),""))</f>
        <v>Current</v>
      </c>
      <c r="G5150" s="7" t="str">
        <f>IF(OR(ISBLANK(D5150),D5150="Unclassifiable &gt;"),"",IF(ISNUMBER(SEARCH("Utterance",D5150)),"Utterance",IF(ISNUMBER(SEARCH("Response",D5150)),"Response",IF(ISNUMBER(SEARCH("Interaction",D5150)),"Interaction",IF(ISNUMBER(SEARCH("System",D5150)),"System","")))))</f>
        <v>Interaction</v>
      </c>
      <c r="H5150" s="7" t="str">
        <f>IF(G5150="Utterance", IF(ISNUMBER(SEARCH("Unrecognized",D5150)), "Unrecognized", IF(ISNUMBER(SEARCH("Mismatched",D5150)), "Mismatched", IF(ISNUMBER(SEARCH("False Positive",D5150)), "False Positive", "Irrelevant"))), "")</f>
        <v/>
      </c>
      <c r="J5150" s="7" t="s">
        <v>3741</v>
      </c>
      <c r="K5150" s="7" t="s">
        <v>3355</v>
      </c>
      <c r="L5150" s="9">
        <v>45001</v>
      </c>
      <c r="M5150" s="13">
        <v>0.34913194444444445</v>
      </c>
      <c r="N5150" s="14">
        <v>513001928715614</v>
      </c>
      <c r="O5150" s="7">
        <f>IF(LEN(TRIM($A5150))=0,0,LEN($A5150)-LEN(SUBSTITUTE($A5150," ",""))+1)</f>
        <v>14</v>
      </c>
      <c r="P5150">
        <f t="shared" si="109"/>
        <v>412</v>
      </c>
    </row>
    <row r="5151" spans="1:16" ht="112" x14ac:dyDescent="0.2">
      <c r="A5151" s="8" t="s">
        <v>304</v>
      </c>
      <c r="C5151" s="7" t="s">
        <v>4</v>
      </c>
      <c r="K5151" s="7" t="s">
        <v>3355</v>
      </c>
      <c r="L5151" s="9">
        <v>45001</v>
      </c>
      <c r="M5151" s="13">
        <v>0.34913194444444445</v>
      </c>
      <c r="N5151" s="14">
        <v>513001928715614</v>
      </c>
      <c r="P5151" t="str">
        <f t="shared" si="109"/>
        <v/>
      </c>
    </row>
    <row r="5152" spans="1:16" ht="16" x14ac:dyDescent="0.2">
      <c r="A5152" s="8" t="s">
        <v>3067</v>
      </c>
      <c r="C5152" s="7" t="s">
        <v>2</v>
      </c>
      <c r="D5152" s="7" t="s">
        <v>3400</v>
      </c>
      <c r="E5152" s="7" t="str">
        <f>IF(OR(D5152="", D5152="___"),"", LEFT(D5152,FIND(" &gt;",D5152)-1))</f>
        <v>Failure</v>
      </c>
      <c r="F5152" s="7" t="str">
        <f>IF(OR(E5152="Success",E5152="Qualified Success"),"Current",IF(E5152="Failure",IF(RIGHT(D5152,6)="Future","Future",IF(RIGHT(D5152,10)="Irrelevant","Irrelevant","Current")),""))</f>
        <v>Current</v>
      </c>
      <c r="G5152" s="7" t="str">
        <f>IF(OR(ISBLANK(D5152),D5152="Unclassifiable &gt;"),"",IF(ISNUMBER(SEARCH("Utterance",D5152)),"Utterance",IF(ISNUMBER(SEARCH("Response",D5152)),"Response",IF(ISNUMBER(SEARCH("Interaction",D5152)),"Interaction",IF(ISNUMBER(SEARCH("System",D5152)),"System","")))))</f>
        <v>Interaction</v>
      </c>
      <c r="H5152" s="7" t="str">
        <f>IF(G5152="Utterance", IF(ISNUMBER(SEARCH("Unrecognized",D5152)), "Unrecognized", IF(ISNUMBER(SEARCH("Mismatched",D5152)), "Mismatched", IF(ISNUMBER(SEARCH("False Positive",D5152)), "False Positive", "Irrelevant"))), "")</f>
        <v/>
      </c>
      <c r="J5152" s="7" t="s">
        <v>3741</v>
      </c>
      <c r="K5152" s="7" t="s">
        <v>3355</v>
      </c>
      <c r="L5152" s="9">
        <v>45001</v>
      </c>
      <c r="M5152" s="13">
        <v>0.34938657407407409</v>
      </c>
      <c r="N5152" s="14">
        <v>513001928715614</v>
      </c>
      <c r="O5152" s="7">
        <f>IF(LEN(TRIM($A5152))=0,0,LEN($A5152)-LEN(SUBSTITUTE($A5152," ",""))+1)</f>
        <v>14</v>
      </c>
      <c r="P5152">
        <f t="shared" si="109"/>
        <v>412</v>
      </c>
    </row>
    <row r="5153" spans="1:16" ht="112" x14ac:dyDescent="0.2">
      <c r="A5153" s="8" t="s">
        <v>304</v>
      </c>
      <c r="C5153" s="7" t="s">
        <v>4</v>
      </c>
      <c r="K5153" s="7" t="s">
        <v>3355</v>
      </c>
      <c r="L5153" s="9">
        <v>45001</v>
      </c>
      <c r="M5153" s="13">
        <v>0.34938657407407409</v>
      </c>
      <c r="N5153" s="14">
        <v>513001928715614</v>
      </c>
      <c r="P5153" t="str">
        <f t="shared" si="109"/>
        <v/>
      </c>
    </row>
    <row r="5154" spans="1:16" ht="16" x14ac:dyDescent="0.2">
      <c r="A5154" s="8" t="s">
        <v>3068</v>
      </c>
      <c r="C5154" s="7" t="s">
        <v>2</v>
      </c>
      <c r="D5154" s="7" t="s">
        <v>3391</v>
      </c>
      <c r="E5154" s="7" t="str">
        <f>IF(OR(D5154="", D5154="___"),"", LEFT(D5154,FIND(" &gt;",D5154)-1))</f>
        <v>Failure</v>
      </c>
      <c r="F5154" s="7" t="str">
        <f>IF(OR(E5154="Success",E5154="Qualified Success"),"Current",IF(E5154="Failure",IF(RIGHT(D5154,6)="Future","Future",IF(RIGHT(D5154,10)="Irrelevant","Irrelevant","Current")),""))</f>
        <v>Current</v>
      </c>
      <c r="G5154" s="7" t="str">
        <f>IF(OR(ISBLANK(D5154),D5154="Unclassifiable &gt;"),"",IF(ISNUMBER(SEARCH("Utterance",D5154)),"Utterance",IF(ISNUMBER(SEARCH("Response",D5154)),"Response",IF(ISNUMBER(SEARCH("Interaction",D5154)),"Interaction",IF(ISNUMBER(SEARCH("System",D5154)),"System","")))))</f>
        <v>Utterance</v>
      </c>
      <c r="H5154" s="7" t="str">
        <f>IF(G5154="Utterance", IF(ISNUMBER(SEARCH("Unrecognized",D5154)), "Unrecognized", IF(ISNUMBER(SEARCH("Mismatched",D5154)), "Mismatched", IF(ISNUMBER(SEARCH("False Positive",D5154)), "False Positive", "Irrelevant"))), "")</f>
        <v>Mismatched</v>
      </c>
      <c r="J5154" s="7" t="s">
        <v>213</v>
      </c>
      <c r="K5154" s="7" t="s">
        <v>3355</v>
      </c>
      <c r="L5154" s="9">
        <v>45001</v>
      </c>
      <c r="M5154" s="13">
        <v>0.34950231481481481</v>
      </c>
      <c r="N5154" s="14">
        <v>513001928715614</v>
      </c>
      <c r="O5154" s="7">
        <f>IF(LEN(TRIM($A5154))=0,0,LEN($A5154)-LEN(SUBSTITUTE($A5154," ",""))+1)</f>
        <v>5</v>
      </c>
      <c r="P5154">
        <f t="shared" si="109"/>
        <v>705</v>
      </c>
    </row>
    <row r="5155" spans="1:16" ht="144" x14ac:dyDescent="0.2">
      <c r="A5155" s="8" t="s">
        <v>272</v>
      </c>
      <c r="C5155" s="7" t="s">
        <v>4</v>
      </c>
      <c r="K5155" s="7" t="s">
        <v>3355</v>
      </c>
      <c r="L5155" s="9">
        <v>45001</v>
      </c>
      <c r="M5155" s="13">
        <v>0.34952546296296294</v>
      </c>
      <c r="N5155" s="14">
        <v>513001928715614</v>
      </c>
      <c r="P5155" t="str">
        <f t="shared" si="109"/>
        <v/>
      </c>
    </row>
    <row r="5156" spans="1:16" ht="16" x14ac:dyDescent="0.2">
      <c r="A5156" s="8" t="s">
        <v>223</v>
      </c>
      <c r="B5156" s="7" t="s">
        <v>3487</v>
      </c>
      <c r="C5156" s="7" t="s">
        <v>2</v>
      </c>
      <c r="D5156" s="7" t="s">
        <v>3389</v>
      </c>
      <c r="E5156" s="7" t="str">
        <f>IF(OR(D5156="", D5156="___"),"", LEFT(D5156,FIND(" &gt;",D5156)-1))</f>
        <v>Success</v>
      </c>
      <c r="F5156" s="7" t="str">
        <f>IF(OR(E5156="Success",E5156="Qualified Success"),"Current",IF(E5156="Failure",IF(RIGHT(D5156,6)="Future","Future",IF(RIGHT(D5156,10)="Irrelevant","Irrelevant","Current")),""))</f>
        <v>Current</v>
      </c>
      <c r="G5156" s="7" t="str">
        <f>IF(OR(ISBLANK(D5156),D5156="Unclassifiable &gt;"),"",IF(ISNUMBER(SEARCH("Utterance",D5156)),"Utterance",IF(ISNUMBER(SEARCH("Response",D5156)),"Response",IF(ISNUMBER(SEARCH("Interaction",D5156)),"Interaction",IF(ISNUMBER(SEARCH("System",D5156)),"System","")))))</f>
        <v/>
      </c>
      <c r="H5156" s="7" t="str">
        <f>IF(G5156="Utterance", IF(ISNUMBER(SEARCH("Unrecognized",D5156)), "Unrecognized", IF(ISNUMBER(SEARCH("Mismatched",D5156)), "Mismatched", IF(ISNUMBER(SEARCH("False Positive",D5156)), "False Positive", "Irrelevant"))), "")</f>
        <v/>
      </c>
      <c r="J5156" s="7" t="s">
        <v>3744</v>
      </c>
      <c r="K5156" s="7" t="s">
        <v>3355</v>
      </c>
      <c r="L5156" s="9">
        <v>45001</v>
      </c>
      <c r="M5156" s="13">
        <v>0.35006944444444449</v>
      </c>
      <c r="N5156" s="14">
        <v>513002982694261</v>
      </c>
      <c r="O5156" s="7">
        <f>IF(LEN(TRIM($A5156))=0,0,LEN($A5156)-LEN(SUBSTITUTE($A5156," ",""))+1)</f>
        <v>3</v>
      </c>
      <c r="P5156">
        <f t="shared" si="109"/>
        <v>3411</v>
      </c>
    </row>
    <row r="5157" spans="1:16" ht="128" x14ac:dyDescent="0.2">
      <c r="A5157" s="8" t="s">
        <v>1839</v>
      </c>
      <c r="C5157" s="7" t="s">
        <v>4</v>
      </c>
      <c r="K5157" s="7" t="s">
        <v>3355</v>
      </c>
      <c r="L5157" s="9">
        <v>45001</v>
      </c>
      <c r="M5157" s="13">
        <v>0.35006944444444449</v>
      </c>
      <c r="N5157" s="14">
        <v>513002982694261</v>
      </c>
      <c r="P5157" t="str">
        <f t="shared" si="109"/>
        <v/>
      </c>
    </row>
    <row r="5158" spans="1:16" ht="16" x14ac:dyDescent="0.2">
      <c r="A5158" s="8" t="s">
        <v>158</v>
      </c>
      <c r="C5158" s="7" t="s">
        <v>2</v>
      </c>
      <c r="D5158" s="7" t="s">
        <v>3389</v>
      </c>
      <c r="E5158" s="7" t="str">
        <f>IF(OR(D5158="", D5158="___"),"", LEFT(D5158,FIND(" &gt;",D5158)-1))</f>
        <v>Success</v>
      </c>
      <c r="F5158" s="7" t="str">
        <f>IF(OR(E5158="Success",E5158="Qualified Success"),"Current",IF(E5158="Failure",IF(RIGHT(D5158,6)="Future","Future",IF(RIGHT(D5158,10)="Irrelevant","Irrelevant","Current")),""))</f>
        <v>Current</v>
      </c>
      <c r="G5158" s="7" t="str">
        <f>IF(OR(ISBLANK(D5158),D5158="Unclassifiable &gt;"),"",IF(ISNUMBER(SEARCH("Utterance",D5158)),"Utterance",IF(ISNUMBER(SEARCH("Response",D5158)),"Response",IF(ISNUMBER(SEARCH("Interaction",D5158)),"Interaction",IF(ISNUMBER(SEARCH("System",D5158)),"System","")))))</f>
        <v/>
      </c>
      <c r="H5158" s="7" t="str">
        <f>IF(G5158="Utterance", IF(ISNUMBER(SEARCH("Unrecognized",D5158)), "Unrecognized", IF(ISNUMBER(SEARCH("Mismatched",D5158)), "Mismatched", IF(ISNUMBER(SEARCH("False Positive",D5158)), "False Positive", "Irrelevant"))), "")</f>
        <v/>
      </c>
      <c r="J5158" s="7" t="s">
        <v>3744</v>
      </c>
      <c r="K5158" s="7" t="s">
        <v>3355</v>
      </c>
      <c r="L5158" s="9">
        <v>45001</v>
      </c>
      <c r="M5158" s="13">
        <v>0.35435185185185186</v>
      </c>
      <c r="N5158" s="14">
        <v>513002853608793</v>
      </c>
      <c r="O5158" s="7">
        <f>IF(LEN(TRIM($A5158))=0,0,LEN($A5158)-LEN(SUBSTITUTE($A5158," ",""))+1)</f>
        <v>4</v>
      </c>
      <c r="P5158">
        <f t="shared" si="109"/>
        <v>3411</v>
      </c>
    </row>
    <row r="5159" spans="1:16" ht="128" x14ac:dyDescent="0.2">
      <c r="A5159" s="8" t="s">
        <v>1839</v>
      </c>
      <c r="C5159" s="7" t="s">
        <v>4</v>
      </c>
      <c r="K5159" s="7" t="s">
        <v>3355</v>
      </c>
      <c r="L5159" s="9">
        <v>45001</v>
      </c>
      <c r="M5159" s="13">
        <v>0.35435185185185186</v>
      </c>
      <c r="N5159" s="14">
        <v>513002853608793</v>
      </c>
      <c r="P5159" t="str">
        <f t="shared" si="109"/>
        <v/>
      </c>
    </row>
    <row r="5160" spans="1:16" ht="16" x14ac:dyDescent="0.2">
      <c r="A5160" s="8" t="s">
        <v>1</v>
      </c>
      <c r="B5160" s="7" t="s">
        <v>3487</v>
      </c>
      <c r="C5160" s="7" t="s">
        <v>2</v>
      </c>
      <c r="D5160" s="7" t="s">
        <v>3389</v>
      </c>
      <c r="E5160" s="7" t="str">
        <f>IF(OR(D5160="", D5160="___"),"", LEFT(D5160,FIND(" &gt;",D5160)-1))</f>
        <v>Success</v>
      </c>
      <c r="F5160" s="7" t="str">
        <f>IF(OR(E5160="Success",E5160="Qualified Success"),"Current",IF(E5160="Failure",IF(RIGHT(D5160,6)="Future","Future",IF(RIGHT(D5160,10)="Irrelevant","Irrelevant","Current")),""))</f>
        <v>Current</v>
      </c>
      <c r="G5160" s="7" t="str">
        <f>IF(OR(ISBLANK(D5160),D5160="Unclassifiable &gt;"),"",IF(ISNUMBER(SEARCH("Utterance",D5160)),"Utterance",IF(ISNUMBER(SEARCH("Response",D5160)),"Response",IF(ISNUMBER(SEARCH("Interaction",D5160)),"Interaction",IF(ISNUMBER(SEARCH("System",D5160)),"System","")))))</f>
        <v/>
      </c>
      <c r="H5160" s="7" t="str">
        <f>IF(G5160="Utterance", IF(ISNUMBER(SEARCH("Unrecognized",D5160)), "Unrecognized", IF(ISNUMBER(SEARCH("Mismatched",D5160)), "Mismatched", IF(ISNUMBER(SEARCH("False Positive",D5160)), "False Positive", "Irrelevant"))), "")</f>
        <v/>
      </c>
      <c r="I5160" s="7" t="s">
        <v>3484</v>
      </c>
      <c r="J5160" s="7" t="s">
        <v>3445</v>
      </c>
      <c r="K5160" s="7" t="s">
        <v>3355</v>
      </c>
      <c r="L5160" s="9">
        <v>45001</v>
      </c>
      <c r="M5160" s="13">
        <v>0.35620370370370374</v>
      </c>
      <c r="N5160" s="14">
        <v>202000450967477</v>
      </c>
      <c r="O5160" s="7">
        <f>IF(LEN(TRIM($A5160))=0,0,LEN($A5160)-LEN(SUBSTITUTE($A5160," ",""))+1)</f>
        <v>5</v>
      </c>
      <c r="P5160">
        <f t="shared" si="109"/>
        <v>3411</v>
      </c>
    </row>
    <row r="5161" spans="1:16" ht="16" x14ac:dyDescent="0.2">
      <c r="A5161" s="8" t="s">
        <v>106</v>
      </c>
      <c r="C5161" s="7" t="s">
        <v>4</v>
      </c>
      <c r="K5161" s="7" t="s">
        <v>3355</v>
      </c>
      <c r="L5161" s="9">
        <v>45001</v>
      </c>
      <c r="M5161" s="13">
        <v>0.35622685185185188</v>
      </c>
      <c r="N5161" s="14">
        <v>202000450967477</v>
      </c>
      <c r="P5161" t="str">
        <f t="shared" si="109"/>
        <v/>
      </c>
    </row>
    <row r="5162" spans="1:16" ht="48" x14ac:dyDescent="0.2">
      <c r="A5162" s="8" t="s">
        <v>5</v>
      </c>
      <c r="C5162" s="7" t="s">
        <v>4</v>
      </c>
      <c r="K5162" s="7" t="s">
        <v>3355</v>
      </c>
      <c r="L5162" s="9">
        <v>45001</v>
      </c>
      <c r="M5162" s="13">
        <v>0.35622685185185188</v>
      </c>
      <c r="N5162" s="14">
        <v>202000450967477</v>
      </c>
      <c r="P5162" t="str">
        <f t="shared" si="109"/>
        <v/>
      </c>
    </row>
    <row r="5163" spans="1:16" ht="192" x14ac:dyDescent="0.2">
      <c r="A5163" s="8" t="s">
        <v>56</v>
      </c>
      <c r="C5163" s="7" t="s">
        <v>4</v>
      </c>
      <c r="K5163" s="7" t="s">
        <v>3355</v>
      </c>
      <c r="L5163" s="9">
        <v>45001</v>
      </c>
      <c r="M5163" s="13">
        <v>0.35622685185185188</v>
      </c>
      <c r="N5163" s="14">
        <v>202000450967477</v>
      </c>
      <c r="P5163" t="str">
        <f t="shared" si="109"/>
        <v/>
      </c>
    </row>
    <row r="5164" spans="1:16" ht="16" x14ac:dyDescent="0.2">
      <c r="A5164" s="8" t="s">
        <v>107</v>
      </c>
      <c r="C5164" s="7" t="s">
        <v>2</v>
      </c>
      <c r="D5164" s="7" t="s">
        <v>3405</v>
      </c>
      <c r="E5164" s="7" t="str">
        <f>IF(OR(D5164="", D5164="___"),"", LEFT(D5164,FIND(" &gt;",D5164)-1))</f>
        <v>Failure</v>
      </c>
      <c r="F5164" s="7" t="str">
        <f>IF(OR(E5164="Success",E5164="Qualified Success"),"Current",IF(E5164="Failure",IF(RIGHT(D5164,6)="Future","Future",IF(RIGHT(D5164,10)="Irrelevant","Irrelevant","Current")),""))</f>
        <v>Current</v>
      </c>
      <c r="G5164" s="7" t="str">
        <f>IF(OR(ISBLANK(D5164),D5164="Unclassifiable &gt;"),"",IF(ISNUMBER(SEARCH("Utterance",D5164)),"Utterance",IF(ISNUMBER(SEARCH("Response",D5164)),"Response",IF(ISNUMBER(SEARCH("Interaction",D5164)),"Interaction",IF(ISNUMBER(SEARCH("System",D5164)),"System","")))))</f>
        <v>System</v>
      </c>
      <c r="H5164" s="7" t="str">
        <f>IF(G5164="Utterance", IF(ISNUMBER(SEARCH("Unrecognized",D5164)), "Unrecognized", IF(ISNUMBER(SEARCH("Mismatched",D5164)), "Mismatched", IF(ISNUMBER(SEARCH("False Positive",D5164)), "False Positive", "Irrelevant"))), "")</f>
        <v/>
      </c>
      <c r="I5164" s="7" t="s">
        <v>3444</v>
      </c>
      <c r="J5164" s="7" t="s">
        <v>3453</v>
      </c>
      <c r="K5164" s="7" t="s">
        <v>3355</v>
      </c>
      <c r="L5164" s="9">
        <v>45001</v>
      </c>
      <c r="M5164" s="13">
        <v>0.35648148148148145</v>
      </c>
      <c r="N5164" s="14">
        <v>202000450967477</v>
      </c>
      <c r="O5164" s="7">
        <f>IF(LEN(TRIM($A5164))=0,0,LEN($A5164)-LEN(SUBSTITUTE($A5164," ",""))+1)</f>
        <v>6</v>
      </c>
      <c r="P5164">
        <f t="shared" si="109"/>
        <v>168</v>
      </c>
    </row>
    <row r="5165" spans="1:16" ht="16" x14ac:dyDescent="0.2">
      <c r="A5165" s="8" t="s">
        <v>26</v>
      </c>
      <c r="C5165" s="7" t="s">
        <v>4</v>
      </c>
      <c r="K5165" s="7" t="s">
        <v>3355</v>
      </c>
      <c r="L5165" s="9">
        <v>45001</v>
      </c>
      <c r="M5165" s="13">
        <v>0.35717592592592595</v>
      </c>
      <c r="N5165" s="14">
        <v>202000450967477</v>
      </c>
      <c r="P5165" t="str">
        <f t="shared" si="109"/>
        <v/>
      </c>
    </row>
    <row r="5166" spans="1:16" ht="32" x14ac:dyDescent="0.2">
      <c r="A5166" s="8" t="s">
        <v>2903</v>
      </c>
      <c r="C5166" s="7" t="s">
        <v>2</v>
      </c>
      <c r="D5166" s="7" t="s">
        <v>3389</v>
      </c>
      <c r="E5166" s="7" t="str">
        <f>IF(OR(D5166="", D5166="___"),"", LEFT(D5166,FIND(" &gt;",D5166)-1))</f>
        <v>Success</v>
      </c>
      <c r="F5166" s="7" t="str">
        <f>IF(OR(E5166="Success",E5166="Qualified Success"),"Current",IF(E5166="Failure",IF(RIGHT(D5166,6)="Future","Future",IF(RIGHT(D5166,10)="Irrelevant","Irrelevant","Current")),""))</f>
        <v>Current</v>
      </c>
      <c r="G5166" s="7" t="str">
        <f>IF(OR(ISBLANK(D5166),D5166="Unclassifiable &gt;"),"",IF(ISNUMBER(SEARCH("Utterance",D5166)),"Utterance",IF(ISNUMBER(SEARCH("Response",D5166)),"Response",IF(ISNUMBER(SEARCH("Interaction",D5166)),"Interaction",IF(ISNUMBER(SEARCH("System",D5166)),"System","")))))</f>
        <v/>
      </c>
      <c r="H5166" s="7" t="str">
        <f>IF(G5166="Utterance", IF(ISNUMBER(SEARCH("Unrecognized",D5166)), "Unrecognized", IF(ISNUMBER(SEARCH("Mismatched",D5166)), "Mismatched", IF(ISNUMBER(SEARCH("False Positive",D5166)), "False Positive", "Irrelevant"))), "")</f>
        <v/>
      </c>
      <c r="J5166" s="7" t="s">
        <v>3742</v>
      </c>
      <c r="K5166" s="7" t="s">
        <v>3355</v>
      </c>
      <c r="L5166" s="9">
        <v>45001</v>
      </c>
      <c r="M5166" s="13">
        <v>0.35749999999999998</v>
      </c>
      <c r="N5166" s="14">
        <v>202000450967477</v>
      </c>
      <c r="O5166" s="7">
        <f>IF(LEN(TRIM($A5166))=0,0,LEN($A5166)-LEN(SUBSTITUTE($A5166," ",""))+1)</f>
        <v>21</v>
      </c>
      <c r="P5166">
        <f t="shared" si="109"/>
        <v>3411</v>
      </c>
    </row>
    <row r="5167" spans="1:16" ht="48" x14ac:dyDescent="0.2">
      <c r="A5167" s="8" t="s">
        <v>285</v>
      </c>
      <c r="C5167" s="7" t="s">
        <v>4</v>
      </c>
      <c r="K5167" s="7" t="s">
        <v>3355</v>
      </c>
      <c r="L5167" s="9">
        <v>45001</v>
      </c>
      <c r="M5167" s="13">
        <v>0.35749999999999998</v>
      </c>
      <c r="N5167" s="14">
        <v>202000450967477</v>
      </c>
      <c r="P5167" t="str">
        <f t="shared" si="109"/>
        <v/>
      </c>
    </row>
    <row r="5168" spans="1:16" ht="16" x14ac:dyDescent="0.2">
      <c r="A5168" s="8" t="s">
        <v>2902</v>
      </c>
      <c r="C5168" s="7" t="s">
        <v>2</v>
      </c>
      <c r="D5168" s="7" t="s">
        <v>3400</v>
      </c>
      <c r="E5168" s="7" t="str">
        <f>IF(OR(D5168="", D5168="___"),"", LEFT(D5168,FIND(" &gt;",D5168)-1))</f>
        <v>Failure</v>
      </c>
      <c r="F5168" s="7" t="str">
        <f>IF(OR(E5168="Success",E5168="Qualified Success"),"Current",IF(E5168="Failure",IF(RIGHT(D5168,6)="Future","Future",IF(RIGHT(D5168,10)="Irrelevant","Irrelevant","Current")),""))</f>
        <v>Current</v>
      </c>
      <c r="G5168" s="7" t="str">
        <f>IF(OR(ISBLANK(D5168),D5168="Unclassifiable &gt;"),"",IF(ISNUMBER(SEARCH("Utterance",D5168)),"Utterance",IF(ISNUMBER(SEARCH("Response",D5168)),"Response",IF(ISNUMBER(SEARCH("Interaction",D5168)),"Interaction",IF(ISNUMBER(SEARCH("System",D5168)),"System","")))))</f>
        <v>Interaction</v>
      </c>
      <c r="H5168" s="7" t="str">
        <f>IF(G5168="Utterance", IF(ISNUMBER(SEARCH("Unrecognized",D5168)), "Unrecognized", IF(ISNUMBER(SEARCH("Mismatched",D5168)), "Mismatched", IF(ISNUMBER(SEARCH("False Positive",D5168)), "False Positive", "Irrelevant"))), "")</f>
        <v/>
      </c>
      <c r="J5168" s="7" t="s">
        <v>3742</v>
      </c>
      <c r="K5168" s="7" t="s">
        <v>3355</v>
      </c>
      <c r="L5168" s="9">
        <v>45001</v>
      </c>
      <c r="M5168" s="13">
        <v>0.35825231481481484</v>
      </c>
      <c r="N5168" s="14">
        <v>202000450967477</v>
      </c>
      <c r="O5168" s="7">
        <f>IF(LEN(TRIM($A5168))=0,0,LEN($A5168)-LEN(SUBSTITUTE($A5168," ",""))+1)</f>
        <v>15</v>
      </c>
      <c r="P5168">
        <f t="shared" si="109"/>
        <v>412</v>
      </c>
    </row>
    <row r="5169" spans="1:16" ht="48" x14ac:dyDescent="0.2">
      <c r="A5169" s="8" t="s">
        <v>654</v>
      </c>
      <c r="C5169" s="7" t="s">
        <v>4</v>
      </c>
      <c r="K5169" s="7" t="s">
        <v>3355</v>
      </c>
      <c r="L5169" s="9">
        <v>45001</v>
      </c>
      <c r="M5169" s="13">
        <v>0.35825231481481484</v>
      </c>
      <c r="N5169" s="14">
        <v>202000450967477</v>
      </c>
      <c r="P5169" t="str">
        <f t="shared" si="109"/>
        <v/>
      </c>
    </row>
    <row r="5170" spans="1:16" ht="16" x14ac:dyDescent="0.2">
      <c r="A5170" s="8" t="s">
        <v>3068</v>
      </c>
      <c r="C5170" s="7" t="s">
        <v>2</v>
      </c>
      <c r="D5170" s="7" t="s">
        <v>3391</v>
      </c>
      <c r="E5170" s="7" t="str">
        <f>IF(OR(D5170="", D5170="___"),"", LEFT(D5170,FIND(" &gt;",D5170)-1))</f>
        <v>Failure</v>
      </c>
      <c r="F5170" s="7" t="str">
        <f>IF(OR(E5170="Success",E5170="Qualified Success"),"Current",IF(E5170="Failure",IF(RIGHT(D5170,6)="Future","Future",IF(RIGHT(D5170,10)="Irrelevant","Irrelevant","Current")),""))</f>
        <v>Current</v>
      </c>
      <c r="G5170" s="7" t="str">
        <f>IF(OR(ISBLANK(D5170),D5170="Unclassifiable &gt;"),"",IF(ISNUMBER(SEARCH("Utterance",D5170)),"Utterance",IF(ISNUMBER(SEARCH("Response",D5170)),"Response",IF(ISNUMBER(SEARCH("Interaction",D5170)),"Interaction",IF(ISNUMBER(SEARCH("System",D5170)),"System","")))))</f>
        <v>Utterance</v>
      </c>
      <c r="H5170" s="7" t="str">
        <f>IF(G5170="Utterance", IF(ISNUMBER(SEARCH("Unrecognized",D5170)), "Unrecognized", IF(ISNUMBER(SEARCH("Mismatched",D5170)), "Mismatched", IF(ISNUMBER(SEARCH("False Positive",D5170)), "False Positive", "Irrelevant"))), "")</f>
        <v>Mismatched</v>
      </c>
      <c r="J5170" s="7" t="s">
        <v>213</v>
      </c>
      <c r="K5170" s="7" t="s">
        <v>3355</v>
      </c>
      <c r="L5170" s="9">
        <v>45001</v>
      </c>
      <c r="M5170" s="13">
        <v>0.35927083333333337</v>
      </c>
      <c r="N5170" s="14">
        <v>513001928715614</v>
      </c>
      <c r="O5170" s="7">
        <f>IF(LEN(TRIM($A5170))=0,0,LEN($A5170)-LEN(SUBSTITUTE($A5170," ",""))+1)</f>
        <v>5</v>
      </c>
      <c r="P5170">
        <f t="shared" si="109"/>
        <v>705</v>
      </c>
    </row>
    <row r="5171" spans="1:16" ht="144" x14ac:dyDescent="0.2">
      <c r="A5171" s="8" t="s">
        <v>272</v>
      </c>
      <c r="C5171" s="7" t="s">
        <v>4</v>
      </c>
      <c r="K5171" s="7" t="s">
        <v>3355</v>
      </c>
      <c r="L5171" s="9">
        <v>45001</v>
      </c>
      <c r="M5171" s="13">
        <v>0.35929398148148151</v>
      </c>
      <c r="N5171" s="14">
        <v>513001928715614</v>
      </c>
      <c r="P5171" t="str">
        <f t="shared" si="109"/>
        <v/>
      </c>
    </row>
    <row r="5172" spans="1:16" ht="16" x14ac:dyDescent="0.2">
      <c r="A5172" s="8" t="s">
        <v>2016</v>
      </c>
      <c r="C5172" s="7" t="s">
        <v>2</v>
      </c>
      <c r="D5172" s="7" t="s">
        <v>3411</v>
      </c>
      <c r="E5172" s="7" t="str">
        <f>IF(OR(D5172="", D5172="___"),"", LEFT(D5172,FIND(" &gt;",D5172)-1))</f>
        <v>Qualified Success</v>
      </c>
      <c r="F5172" s="7" t="str">
        <f>IF(OR(E5172="Success",E5172="Qualified Success"),"Current",IF(E5172="Failure",IF(RIGHT(D5172,6)="Future","Future",IF(RIGHT(D5172,10)="Irrelevant","Irrelevant","Current")),""))</f>
        <v>Current</v>
      </c>
      <c r="G5172" s="7" t="str">
        <f>IF(OR(ISBLANK(D5172),D5172="Unclassifiable &gt;"),"",IF(ISNUMBER(SEARCH("Utterance",D5172)),"Utterance",IF(ISNUMBER(SEARCH("Response",D5172)),"Response",IF(ISNUMBER(SEARCH("Interaction",D5172)),"Interaction",IF(ISNUMBER(SEARCH("System",D5172)),"System","")))))</f>
        <v>Response</v>
      </c>
      <c r="H5172" s="7" t="str">
        <f>IF(G5172="Utterance", IF(ISNUMBER(SEARCH("Unrecognized",D5172)), "Unrecognized", IF(ISNUMBER(SEARCH("Mismatched",D5172)), "Mismatched", IF(ISNUMBER(SEARCH("False Positive",D5172)), "False Positive", "Irrelevant"))), "")</f>
        <v/>
      </c>
      <c r="J5172" s="7" t="s">
        <v>3428</v>
      </c>
      <c r="K5172" s="7" t="s">
        <v>3355</v>
      </c>
      <c r="L5172" s="9">
        <v>45001</v>
      </c>
      <c r="M5172" s="13">
        <v>0.36031250000000004</v>
      </c>
      <c r="N5172" s="14">
        <v>204440003491821</v>
      </c>
      <c r="O5172" s="7">
        <f>IF(LEN(TRIM($A5172))=0,0,LEN($A5172)-LEN(SUBSTITUTE($A5172," ",""))+1)</f>
        <v>2</v>
      </c>
      <c r="P5172">
        <f t="shared" si="109"/>
        <v>201</v>
      </c>
    </row>
    <row r="5173" spans="1:16" ht="64" x14ac:dyDescent="0.2">
      <c r="A5173" s="8" t="s">
        <v>254</v>
      </c>
      <c r="C5173" s="7" t="s">
        <v>4</v>
      </c>
      <c r="K5173" s="7" t="s">
        <v>3355</v>
      </c>
      <c r="L5173" s="9">
        <v>45001</v>
      </c>
      <c r="M5173" s="13">
        <v>0.36031250000000004</v>
      </c>
      <c r="N5173" s="14">
        <v>204440003491821</v>
      </c>
      <c r="P5173" t="str">
        <f t="shared" si="109"/>
        <v/>
      </c>
    </row>
    <row r="5174" spans="1:16" ht="16" x14ac:dyDescent="0.2">
      <c r="A5174" s="8" t="s">
        <v>158</v>
      </c>
      <c r="C5174" s="7" t="s">
        <v>2</v>
      </c>
      <c r="D5174" s="7" t="s">
        <v>3389</v>
      </c>
      <c r="E5174" s="7" t="str">
        <f>IF(OR(D5174="", D5174="___"),"", LEFT(D5174,FIND(" &gt;",D5174)-1))</f>
        <v>Success</v>
      </c>
      <c r="F5174" s="7" t="str">
        <f>IF(OR(E5174="Success",E5174="Qualified Success"),"Current",IF(E5174="Failure",IF(RIGHT(D5174,6)="Future","Future",IF(RIGHT(D5174,10)="Irrelevant","Irrelevant","Current")),""))</f>
        <v>Current</v>
      </c>
      <c r="G5174" s="7" t="str">
        <f>IF(OR(ISBLANK(D5174),D5174="Unclassifiable &gt;"),"",IF(ISNUMBER(SEARCH("Utterance",D5174)),"Utterance",IF(ISNUMBER(SEARCH("Response",D5174)),"Response",IF(ISNUMBER(SEARCH("Interaction",D5174)),"Interaction",IF(ISNUMBER(SEARCH("System",D5174)),"System","")))))</f>
        <v/>
      </c>
      <c r="H5174" s="7" t="str">
        <f>IF(G5174="Utterance", IF(ISNUMBER(SEARCH("Unrecognized",D5174)), "Unrecognized", IF(ISNUMBER(SEARCH("Mismatched",D5174)), "Mismatched", IF(ISNUMBER(SEARCH("False Positive",D5174)), "False Positive", "Irrelevant"))), "")</f>
        <v/>
      </c>
      <c r="J5174" s="7" t="s">
        <v>3744</v>
      </c>
      <c r="K5174" s="7" t="s">
        <v>3355</v>
      </c>
      <c r="L5174" s="9">
        <v>45001</v>
      </c>
      <c r="M5174" s="13">
        <v>0.36049768518518516</v>
      </c>
      <c r="N5174" s="14">
        <v>513002563838696</v>
      </c>
      <c r="O5174" s="7">
        <f>IF(LEN(TRIM($A5174))=0,0,LEN($A5174)-LEN(SUBSTITUTE($A5174," ",""))+1)</f>
        <v>4</v>
      </c>
      <c r="P5174">
        <f t="shared" si="109"/>
        <v>3411</v>
      </c>
    </row>
    <row r="5175" spans="1:16" ht="128" x14ac:dyDescent="0.2">
      <c r="A5175" s="8" t="s">
        <v>1839</v>
      </c>
      <c r="C5175" s="7" t="s">
        <v>4</v>
      </c>
      <c r="K5175" s="7" t="s">
        <v>3355</v>
      </c>
      <c r="L5175" s="9">
        <v>45001</v>
      </c>
      <c r="M5175" s="13">
        <v>0.36049768518518516</v>
      </c>
      <c r="N5175" s="14">
        <v>513002563838696</v>
      </c>
      <c r="P5175" t="str">
        <f t="shared" si="109"/>
        <v/>
      </c>
    </row>
    <row r="5176" spans="1:16" ht="16" x14ac:dyDescent="0.2">
      <c r="A5176" s="8" t="s">
        <v>1</v>
      </c>
      <c r="B5176" s="7" t="s">
        <v>3487</v>
      </c>
      <c r="C5176" s="7" t="s">
        <v>2</v>
      </c>
      <c r="D5176" s="7" t="s">
        <v>3389</v>
      </c>
      <c r="E5176" s="7" t="str">
        <f>IF(OR(D5176="", D5176="___"),"", LEFT(D5176,FIND(" &gt;",D5176)-1))</f>
        <v>Success</v>
      </c>
      <c r="F5176" s="7" t="str">
        <f>IF(OR(E5176="Success",E5176="Qualified Success"),"Current",IF(E5176="Failure",IF(RIGHT(D5176,6)="Future","Future",IF(RIGHT(D5176,10)="Irrelevant","Irrelevant","Current")),""))</f>
        <v>Current</v>
      </c>
      <c r="G5176" s="7" t="str">
        <f>IF(OR(ISBLANK(D5176),D5176="Unclassifiable &gt;"),"",IF(ISNUMBER(SEARCH("Utterance",D5176)),"Utterance",IF(ISNUMBER(SEARCH("Response",D5176)),"Response",IF(ISNUMBER(SEARCH("Interaction",D5176)),"Interaction",IF(ISNUMBER(SEARCH("System",D5176)),"System","")))))</f>
        <v/>
      </c>
      <c r="H5176" s="7" t="str">
        <f>IF(G5176="Utterance", IF(ISNUMBER(SEARCH("Unrecognized",D5176)), "Unrecognized", IF(ISNUMBER(SEARCH("Mismatched",D5176)), "Mismatched", IF(ISNUMBER(SEARCH("False Positive",D5176)), "False Positive", "Irrelevant"))), "")</f>
        <v/>
      </c>
      <c r="I5176" s="7" t="s">
        <v>3484</v>
      </c>
      <c r="J5176" s="7" t="s">
        <v>3445</v>
      </c>
      <c r="K5176" s="7" t="s">
        <v>3355</v>
      </c>
      <c r="L5176" s="9">
        <v>45001</v>
      </c>
      <c r="M5176" s="13">
        <v>0.36186342592592591</v>
      </c>
      <c r="N5176" s="14">
        <v>202000450967477</v>
      </c>
      <c r="O5176" s="7">
        <f>IF(LEN(TRIM($A5176))=0,0,LEN($A5176)-LEN(SUBSTITUTE($A5176," ",""))+1)</f>
        <v>5</v>
      </c>
      <c r="P5176">
        <f t="shared" si="109"/>
        <v>3411</v>
      </c>
    </row>
    <row r="5177" spans="1:16" ht="16" x14ac:dyDescent="0.2">
      <c r="A5177" s="8" t="s">
        <v>106</v>
      </c>
      <c r="C5177" s="7" t="s">
        <v>4</v>
      </c>
      <c r="K5177" s="7" t="s">
        <v>3355</v>
      </c>
      <c r="L5177" s="9">
        <v>45001</v>
      </c>
      <c r="M5177" s="13">
        <v>0.361875</v>
      </c>
      <c r="N5177" s="14">
        <v>202000450967477</v>
      </c>
      <c r="P5177" t="str">
        <f t="shared" si="109"/>
        <v/>
      </c>
    </row>
    <row r="5178" spans="1:16" ht="48" x14ac:dyDescent="0.2">
      <c r="A5178" s="8" t="s">
        <v>5</v>
      </c>
      <c r="C5178" s="7" t="s">
        <v>4</v>
      </c>
      <c r="K5178" s="7" t="s">
        <v>3355</v>
      </c>
      <c r="L5178" s="9">
        <v>45001</v>
      </c>
      <c r="M5178" s="13">
        <v>0.361875</v>
      </c>
      <c r="N5178" s="14">
        <v>202000450967477</v>
      </c>
      <c r="P5178" t="str">
        <f t="shared" si="109"/>
        <v/>
      </c>
    </row>
    <row r="5179" spans="1:16" ht="192" x14ac:dyDescent="0.2">
      <c r="A5179" s="8" t="s">
        <v>56</v>
      </c>
      <c r="C5179" s="7" t="s">
        <v>4</v>
      </c>
      <c r="K5179" s="7" t="s">
        <v>3355</v>
      </c>
      <c r="L5179" s="9">
        <v>45001</v>
      </c>
      <c r="M5179" s="13">
        <v>0.361875</v>
      </c>
      <c r="N5179" s="14">
        <v>202000450967477</v>
      </c>
      <c r="P5179" t="str">
        <f t="shared" si="109"/>
        <v/>
      </c>
    </row>
    <row r="5180" spans="1:16" ht="16" x14ac:dyDescent="0.2">
      <c r="A5180" s="8" t="s">
        <v>802</v>
      </c>
      <c r="C5180" s="7" t="s">
        <v>2</v>
      </c>
      <c r="D5180" s="7" t="s">
        <v>3389</v>
      </c>
      <c r="E5180" s="7" t="str">
        <f>IF(OR(D5180="", D5180="___"),"", LEFT(D5180,FIND(" &gt;",D5180)-1))</f>
        <v>Success</v>
      </c>
      <c r="F5180" s="7" t="str">
        <f>IF(OR(E5180="Success",E5180="Qualified Success"),"Current",IF(E5180="Failure",IF(RIGHT(D5180,6)="Future","Future",IF(RIGHT(D5180,10)="Irrelevant","Irrelevant","Current")),""))</f>
        <v>Current</v>
      </c>
      <c r="G5180" s="7" t="str">
        <f>IF(OR(ISBLANK(D5180),D5180="Unclassifiable &gt;"),"",IF(ISNUMBER(SEARCH("Utterance",D5180)),"Utterance",IF(ISNUMBER(SEARCH("Response",D5180)),"Response",IF(ISNUMBER(SEARCH("Interaction",D5180)),"Interaction",IF(ISNUMBER(SEARCH("System",D5180)),"System","")))))</f>
        <v/>
      </c>
      <c r="H5180" s="7" t="str">
        <f>IF(G5180="Utterance", IF(ISNUMBER(SEARCH("Unrecognized",D5180)), "Unrecognized", IF(ISNUMBER(SEARCH("Mismatched",D5180)), "Mismatched", IF(ISNUMBER(SEARCH("False Positive",D5180)), "False Positive", "Irrelevant"))), "")</f>
        <v/>
      </c>
      <c r="J5180" s="7" t="s">
        <v>3743</v>
      </c>
      <c r="K5180" s="7" t="s">
        <v>3355</v>
      </c>
      <c r="L5180" s="9">
        <v>45001</v>
      </c>
      <c r="M5180" s="13">
        <v>0.36442129629629627</v>
      </c>
      <c r="N5180" s="14">
        <v>204440003491538</v>
      </c>
      <c r="O5180" s="7">
        <f>IF(LEN(TRIM($A5180))=0,0,LEN($A5180)-LEN(SUBSTITUTE($A5180," ",""))+1)</f>
        <v>5</v>
      </c>
      <c r="P5180">
        <f t="shared" si="109"/>
        <v>3411</v>
      </c>
    </row>
    <row r="5181" spans="1:16" ht="224" x14ac:dyDescent="0.2">
      <c r="A5181" s="8" t="s">
        <v>3626</v>
      </c>
      <c r="C5181" s="7" t="s">
        <v>4</v>
      </c>
      <c r="K5181" s="7" t="s">
        <v>3355</v>
      </c>
      <c r="L5181" s="9">
        <v>45001</v>
      </c>
      <c r="M5181" s="13">
        <v>0.36443287037037037</v>
      </c>
      <c r="N5181" s="14">
        <v>204440003491538</v>
      </c>
      <c r="P5181" t="str">
        <f t="shared" si="109"/>
        <v/>
      </c>
    </row>
    <row r="5182" spans="1:16" ht="16" x14ac:dyDescent="0.2">
      <c r="A5182" s="8" t="s">
        <v>2003</v>
      </c>
      <c r="C5182" s="7" t="s">
        <v>2</v>
      </c>
      <c r="D5182" s="7" t="s">
        <v>3405</v>
      </c>
      <c r="E5182" s="7" t="str">
        <f>IF(OR(D5182="", D5182="___"),"", LEFT(D5182,FIND(" &gt;",D5182)-1))</f>
        <v>Failure</v>
      </c>
      <c r="F5182" s="7" t="str">
        <f>IF(OR(E5182="Success",E5182="Qualified Success"),"Current",IF(E5182="Failure",IF(RIGHT(D5182,6)="Future","Future",IF(RIGHT(D5182,10)="Irrelevant","Irrelevant","Current")),""))</f>
        <v>Current</v>
      </c>
      <c r="G5182" s="7" t="str">
        <f>IF(OR(ISBLANK(D5182),D5182="Unclassifiable &gt;"),"",IF(ISNUMBER(SEARCH("Utterance",D5182)),"Utterance",IF(ISNUMBER(SEARCH("Response",D5182)),"Response",IF(ISNUMBER(SEARCH("Interaction",D5182)),"Interaction",IF(ISNUMBER(SEARCH("System",D5182)),"System","")))))</f>
        <v>System</v>
      </c>
      <c r="H5182" s="7" t="str">
        <f>IF(G5182="Utterance", IF(ISNUMBER(SEARCH("Unrecognized",D5182)), "Unrecognized", IF(ISNUMBER(SEARCH("Mismatched",D5182)), "Mismatched", IF(ISNUMBER(SEARCH("False Positive",D5182)), "False Positive", "Irrelevant"))), "")</f>
        <v/>
      </c>
      <c r="I5182" s="7" t="s">
        <v>152</v>
      </c>
      <c r="J5182" s="7" t="s">
        <v>3741</v>
      </c>
      <c r="K5182" s="7" t="s">
        <v>3355</v>
      </c>
      <c r="L5182" s="9">
        <v>45001</v>
      </c>
      <c r="M5182" s="13">
        <v>0.3646875</v>
      </c>
      <c r="N5182" s="14">
        <v>204440003491538</v>
      </c>
      <c r="O5182" s="7">
        <f>IF(LEN(TRIM($A5182))=0,0,LEN($A5182)-LEN(SUBSTITUTE($A5182," ",""))+1)</f>
        <v>2</v>
      </c>
      <c r="P5182">
        <f t="shared" si="109"/>
        <v>168</v>
      </c>
    </row>
    <row r="5183" spans="1:16" ht="16" x14ac:dyDescent="0.2">
      <c r="A5183" s="8" t="s">
        <v>152</v>
      </c>
      <c r="C5183" s="7" t="s">
        <v>4</v>
      </c>
      <c r="K5183" s="7" t="s">
        <v>3355</v>
      </c>
      <c r="L5183" s="9">
        <v>45001</v>
      </c>
      <c r="M5183" s="13">
        <v>0.3646875</v>
      </c>
      <c r="N5183" s="14">
        <v>204440003491538</v>
      </c>
      <c r="P5183" t="str">
        <f t="shared" si="109"/>
        <v/>
      </c>
    </row>
    <row r="5184" spans="1:16" ht="16" x14ac:dyDescent="0.2">
      <c r="A5184" s="8" t="s">
        <v>2004</v>
      </c>
      <c r="C5184" s="7" t="s">
        <v>2</v>
      </c>
      <c r="D5184" s="7" t="s">
        <v>3405</v>
      </c>
      <c r="E5184" s="7" t="str">
        <f>IF(OR(D5184="", D5184="___"),"", LEFT(D5184,FIND(" &gt;",D5184)-1))</f>
        <v>Failure</v>
      </c>
      <c r="F5184" s="7" t="str">
        <f>IF(OR(E5184="Success",E5184="Qualified Success"),"Current",IF(E5184="Failure",IF(RIGHT(D5184,6)="Future","Future",IF(RIGHT(D5184,10)="Irrelevant","Irrelevant","Current")),""))</f>
        <v>Current</v>
      </c>
      <c r="G5184" s="7" t="str">
        <f>IF(OR(ISBLANK(D5184),D5184="Unclassifiable &gt;"),"",IF(ISNUMBER(SEARCH("Utterance",D5184)),"Utterance",IF(ISNUMBER(SEARCH("Response",D5184)),"Response",IF(ISNUMBER(SEARCH("Interaction",D5184)),"Interaction",IF(ISNUMBER(SEARCH("System",D5184)),"System","")))))</f>
        <v>System</v>
      </c>
      <c r="H5184" s="7" t="str">
        <f>IF(G5184="Utterance", IF(ISNUMBER(SEARCH("Unrecognized",D5184)), "Unrecognized", IF(ISNUMBER(SEARCH("Mismatched",D5184)), "Mismatched", IF(ISNUMBER(SEARCH("False Positive",D5184)), "False Positive", "Irrelevant"))), "")</f>
        <v/>
      </c>
      <c r="I5184" s="7" t="s">
        <v>152</v>
      </c>
      <c r="J5184" s="7" t="s">
        <v>3741</v>
      </c>
      <c r="K5184" s="7" t="s">
        <v>3355</v>
      </c>
      <c r="L5184" s="9">
        <v>45001</v>
      </c>
      <c r="M5184" s="13">
        <v>0.36499999999999999</v>
      </c>
      <c r="N5184" s="14">
        <v>204440003491538</v>
      </c>
      <c r="O5184" s="7">
        <f>IF(LEN(TRIM($A5184))=0,0,LEN($A5184)-LEN(SUBSTITUTE($A5184," ",""))+1)</f>
        <v>2</v>
      </c>
      <c r="P5184">
        <f t="shared" si="109"/>
        <v>168</v>
      </c>
    </row>
    <row r="5185" spans="1:16" ht="16" x14ac:dyDescent="0.2">
      <c r="A5185" s="8" t="s">
        <v>152</v>
      </c>
      <c r="C5185" s="7" t="s">
        <v>4</v>
      </c>
      <c r="K5185" s="7" t="s">
        <v>3355</v>
      </c>
      <c r="L5185" s="9">
        <v>45001</v>
      </c>
      <c r="M5185" s="13">
        <v>0.36499999999999999</v>
      </c>
      <c r="N5185" s="14">
        <v>204440003491538</v>
      </c>
      <c r="P5185" t="str">
        <f t="shared" si="109"/>
        <v/>
      </c>
    </row>
    <row r="5186" spans="1:16" ht="16" x14ac:dyDescent="0.2">
      <c r="A5186" s="8" t="s">
        <v>158</v>
      </c>
      <c r="C5186" s="7" t="s">
        <v>2</v>
      </c>
      <c r="D5186" s="7" t="s">
        <v>3405</v>
      </c>
      <c r="E5186" s="7" t="str">
        <f>IF(OR(D5186="", D5186="___"),"", LEFT(D5186,FIND(" &gt;",D5186)-1))</f>
        <v>Failure</v>
      </c>
      <c r="F5186" s="7" t="str">
        <f>IF(OR(E5186="Success",E5186="Qualified Success"),"Current",IF(E5186="Failure",IF(RIGHT(D5186,6)="Future","Future",IF(RIGHT(D5186,10)="Irrelevant","Irrelevant","Current")),""))</f>
        <v>Current</v>
      </c>
      <c r="G5186" s="7" t="str">
        <f>IF(OR(ISBLANK(D5186),D5186="Unclassifiable &gt;"),"",IF(ISNUMBER(SEARCH("Utterance",D5186)),"Utterance",IF(ISNUMBER(SEARCH("Response",D5186)),"Response",IF(ISNUMBER(SEARCH("Interaction",D5186)),"Interaction",IF(ISNUMBER(SEARCH("System",D5186)),"System","")))))</f>
        <v>System</v>
      </c>
      <c r="H5186" s="7" t="str">
        <f>IF(G5186="Utterance", IF(ISNUMBER(SEARCH("Unrecognized",D5186)), "Unrecognized", IF(ISNUMBER(SEARCH("Mismatched",D5186)), "Mismatched", IF(ISNUMBER(SEARCH("False Positive",D5186)), "False Positive", "Irrelevant"))), "")</f>
        <v/>
      </c>
      <c r="I5186" s="7" t="s">
        <v>152</v>
      </c>
      <c r="J5186" s="7" t="s">
        <v>3744</v>
      </c>
      <c r="K5186" s="7" t="s">
        <v>3355</v>
      </c>
      <c r="L5186" s="9">
        <v>45001</v>
      </c>
      <c r="M5186" s="13">
        <v>0.36504629629629631</v>
      </c>
      <c r="N5186" s="14">
        <v>204440003491538</v>
      </c>
      <c r="O5186" s="7">
        <f>IF(LEN(TRIM($A5186))=0,0,LEN($A5186)-LEN(SUBSTITUTE($A5186," ",""))+1)</f>
        <v>4</v>
      </c>
      <c r="P5186">
        <f t="shared" si="109"/>
        <v>168</v>
      </c>
    </row>
    <row r="5187" spans="1:16" ht="16" x14ac:dyDescent="0.2">
      <c r="A5187" s="8" t="s">
        <v>152</v>
      </c>
      <c r="C5187" s="7" t="s">
        <v>4</v>
      </c>
      <c r="K5187" s="7" t="s">
        <v>3355</v>
      </c>
      <c r="L5187" s="9">
        <v>45001</v>
      </c>
      <c r="M5187" s="13">
        <v>0.36504629629629631</v>
      </c>
      <c r="N5187" s="14">
        <v>204440003491538</v>
      </c>
      <c r="P5187" t="str">
        <f t="shared" ref="P5187:P5250" si="110">IF(D5187="", "", COUNTIF($D$1:$D$12000, D5187))</f>
        <v/>
      </c>
    </row>
    <row r="5188" spans="1:16" ht="16" x14ac:dyDescent="0.2">
      <c r="A5188" s="8" t="s">
        <v>158</v>
      </c>
      <c r="C5188" s="7" t="s">
        <v>2</v>
      </c>
      <c r="D5188" s="7" t="s">
        <v>3405</v>
      </c>
      <c r="E5188" s="7" t="str">
        <f>IF(OR(D5188="", D5188="___"),"", LEFT(D5188,FIND(" &gt;",D5188)-1))</f>
        <v>Failure</v>
      </c>
      <c r="F5188" s="7" t="str">
        <f>IF(OR(E5188="Success",E5188="Qualified Success"),"Current",IF(E5188="Failure",IF(RIGHT(D5188,6)="Future","Future",IF(RIGHT(D5188,10)="Irrelevant","Irrelevant","Current")),""))</f>
        <v>Current</v>
      </c>
      <c r="G5188" s="7" t="str">
        <f>IF(OR(ISBLANK(D5188),D5188="Unclassifiable &gt;"),"",IF(ISNUMBER(SEARCH("Utterance",D5188)),"Utterance",IF(ISNUMBER(SEARCH("Response",D5188)),"Response",IF(ISNUMBER(SEARCH("Interaction",D5188)),"Interaction",IF(ISNUMBER(SEARCH("System",D5188)),"System","")))))</f>
        <v>System</v>
      </c>
      <c r="H5188" s="7" t="str">
        <f>IF(G5188="Utterance", IF(ISNUMBER(SEARCH("Unrecognized",D5188)), "Unrecognized", IF(ISNUMBER(SEARCH("Mismatched",D5188)), "Mismatched", IF(ISNUMBER(SEARCH("False Positive",D5188)), "False Positive", "Irrelevant"))), "")</f>
        <v/>
      </c>
      <c r="I5188" s="7" t="s">
        <v>152</v>
      </c>
      <c r="J5188" s="7" t="s">
        <v>3744</v>
      </c>
      <c r="K5188" s="7" t="s">
        <v>3355</v>
      </c>
      <c r="L5188" s="9">
        <v>45001</v>
      </c>
      <c r="M5188" s="13">
        <v>0.36515046296296294</v>
      </c>
      <c r="N5188" s="14">
        <v>204440003491538</v>
      </c>
      <c r="O5188" s="7">
        <f>IF(LEN(TRIM($A5188))=0,0,LEN($A5188)-LEN(SUBSTITUTE($A5188," ",""))+1)</f>
        <v>4</v>
      </c>
      <c r="P5188">
        <f t="shared" si="110"/>
        <v>168</v>
      </c>
    </row>
    <row r="5189" spans="1:16" ht="16" x14ac:dyDescent="0.2">
      <c r="A5189" s="8" t="s">
        <v>152</v>
      </c>
      <c r="C5189" s="7" t="s">
        <v>4</v>
      </c>
      <c r="K5189" s="7" t="s">
        <v>3355</v>
      </c>
      <c r="L5189" s="9">
        <v>45001</v>
      </c>
      <c r="M5189" s="13">
        <v>0.36515046296296294</v>
      </c>
      <c r="N5189" s="14">
        <v>204440003491538</v>
      </c>
      <c r="P5189" t="str">
        <f t="shared" si="110"/>
        <v/>
      </c>
    </row>
    <row r="5190" spans="1:16" ht="16" x14ac:dyDescent="0.2">
      <c r="A5190" s="8" t="s">
        <v>158</v>
      </c>
      <c r="C5190" s="7" t="s">
        <v>2</v>
      </c>
      <c r="D5190" s="7" t="s">
        <v>3405</v>
      </c>
      <c r="E5190" s="7" t="str">
        <f>IF(OR(D5190="", D5190="___"),"", LEFT(D5190,FIND(" &gt;",D5190)-1))</f>
        <v>Failure</v>
      </c>
      <c r="F5190" s="7" t="str">
        <f>IF(OR(E5190="Success",E5190="Qualified Success"),"Current",IF(E5190="Failure",IF(RIGHT(D5190,6)="Future","Future",IF(RIGHT(D5190,10)="Irrelevant","Irrelevant","Current")),""))</f>
        <v>Current</v>
      </c>
      <c r="G5190" s="7" t="str">
        <f>IF(OR(ISBLANK(D5190),D5190="Unclassifiable &gt;"),"",IF(ISNUMBER(SEARCH("Utterance",D5190)),"Utterance",IF(ISNUMBER(SEARCH("Response",D5190)),"Response",IF(ISNUMBER(SEARCH("Interaction",D5190)),"Interaction",IF(ISNUMBER(SEARCH("System",D5190)),"System","")))))</f>
        <v>System</v>
      </c>
      <c r="H5190" s="7" t="str">
        <f>IF(G5190="Utterance", IF(ISNUMBER(SEARCH("Unrecognized",D5190)), "Unrecognized", IF(ISNUMBER(SEARCH("Mismatched",D5190)), "Mismatched", IF(ISNUMBER(SEARCH("False Positive",D5190)), "False Positive", "Irrelevant"))), "")</f>
        <v/>
      </c>
      <c r="I5190" s="7" t="s">
        <v>152</v>
      </c>
      <c r="J5190" s="7" t="s">
        <v>3744</v>
      </c>
      <c r="K5190" s="7" t="s">
        <v>3355</v>
      </c>
      <c r="L5190" s="9">
        <v>45001</v>
      </c>
      <c r="M5190" s="13">
        <v>0.36537037037037035</v>
      </c>
      <c r="N5190" s="14">
        <v>204440003491538</v>
      </c>
      <c r="O5190" s="7">
        <f>IF(LEN(TRIM($A5190))=0,0,LEN($A5190)-LEN(SUBSTITUTE($A5190," ",""))+1)</f>
        <v>4</v>
      </c>
      <c r="P5190">
        <f t="shared" si="110"/>
        <v>168</v>
      </c>
    </row>
    <row r="5191" spans="1:16" ht="16" x14ac:dyDescent="0.2">
      <c r="A5191" s="8" t="s">
        <v>152</v>
      </c>
      <c r="C5191" s="7" t="s">
        <v>4</v>
      </c>
      <c r="K5191" s="7" t="s">
        <v>3355</v>
      </c>
      <c r="L5191" s="9">
        <v>45001</v>
      </c>
      <c r="M5191" s="13">
        <v>0.36537037037037035</v>
      </c>
      <c r="N5191" s="14">
        <v>204440003491538</v>
      </c>
      <c r="P5191" t="str">
        <f t="shared" si="110"/>
        <v/>
      </c>
    </row>
    <row r="5192" spans="1:16" ht="16" x14ac:dyDescent="0.2">
      <c r="A5192" s="8" t="s">
        <v>2635</v>
      </c>
      <c r="C5192" s="7" t="s">
        <v>2</v>
      </c>
      <c r="D5192" s="7" t="s">
        <v>3389</v>
      </c>
      <c r="E5192" s="7" t="str">
        <f>IF(OR(D5192="", D5192="___"),"", LEFT(D5192,FIND(" &gt;",D5192)-1))</f>
        <v>Success</v>
      </c>
      <c r="F5192" s="7" t="str">
        <f>IF(OR(E5192="Success",E5192="Qualified Success"),"Current",IF(E5192="Failure",IF(RIGHT(D5192,6)="Future","Future",IF(RIGHT(D5192,10)="Irrelevant","Irrelevant","Current")),""))</f>
        <v>Current</v>
      </c>
      <c r="G5192" s="7" t="str">
        <f>IF(OR(ISBLANK(D5192),D5192="Unclassifiable &gt;"),"",IF(ISNUMBER(SEARCH("Utterance",D5192)),"Utterance",IF(ISNUMBER(SEARCH("Response",D5192)),"Response",IF(ISNUMBER(SEARCH("Interaction",D5192)),"Interaction",IF(ISNUMBER(SEARCH("System",D5192)),"System","")))))</f>
        <v/>
      </c>
      <c r="H5192" s="7" t="str">
        <f>IF(G5192="Utterance", IF(ISNUMBER(SEARCH("Unrecognized",D5192)), "Unrecognized", IF(ISNUMBER(SEARCH("Mismatched",D5192)), "Mismatched", IF(ISNUMBER(SEARCH("False Positive",D5192)), "False Positive", "Irrelevant"))), "")</f>
        <v/>
      </c>
      <c r="J5192" s="7" t="s">
        <v>3755</v>
      </c>
      <c r="K5192" s="7" t="s">
        <v>3355</v>
      </c>
      <c r="L5192" s="9">
        <v>45001</v>
      </c>
      <c r="M5192" s="13">
        <v>0.36555555555555558</v>
      </c>
      <c r="N5192" s="14">
        <v>204440003537595</v>
      </c>
      <c r="O5192" s="7">
        <f>IF(LEN(TRIM($A5192))=0,0,LEN($A5192)-LEN(SUBSTITUTE($A5192," ",""))+1)</f>
        <v>7</v>
      </c>
      <c r="P5192">
        <f t="shared" si="110"/>
        <v>3411</v>
      </c>
    </row>
    <row r="5193" spans="1:16" ht="48" x14ac:dyDescent="0.2">
      <c r="A5193" s="8" t="s">
        <v>386</v>
      </c>
      <c r="C5193" s="7" t="s">
        <v>4</v>
      </c>
      <c r="K5193" s="7" t="s">
        <v>3355</v>
      </c>
      <c r="L5193" s="9">
        <v>45001</v>
      </c>
      <c r="M5193" s="13">
        <v>0.36556712962962962</v>
      </c>
      <c r="N5193" s="14">
        <v>204440003537595</v>
      </c>
      <c r="P5193" t="str">
        <f t="shared" si="110"/>
        <v/>
      </c>
    </row>
    <row r="5194" spans="1:16" ht="16" x14ac:dyDescent="0.2">
      <c r="A5194" s="8" t="s">
        <v>158</v>
      </c>
      <c r="C5194" s="7" t="s">
        <v>2</v>
      </c>
      <c r="D5194" s="7" t="s">
        <v>3389</v>
      </c>
      <c r="E5194" s="7" t="str">
        <f>IF(OR(D5194="", D5194="___"),"", LEFT(D5194,FIND(" &gt;",D5194)-1))</f>
        <v>Success</v>
      </c>
      <c r="F5194" s="7" t="str">
        <f>IF(OR(E5194="Success",E5194="Qualified Success"),"Current",IF(E5194="Failure",IF(RIGHT(D5194,6)="Future","Future",IF(RIGHT(D5194,10)="Irrelevant","Irrelevant","Current")),""))</f>
        <v>Current</v>
      </c>
      <c r="G5194" s="7" t="str">
        <f>IF(OR(ISBLANK(D5194),D5194="Unclassifiable &gt;"),"",IF(ISNUMBER(SEARCH("Utterance",D5194)),"Utterance",IF(ISNUMBER(SEARCH("Response",D5194)),"Response",IF(ISNUMBER(SEARCH("Interaction",D5194)),"Interaction",IF(ISNUMBER(SEARCH("System",D5194)),"System","")))))</f>
        <v/>
      </c>
      <c r="H5194" s="7" t="str">
        <f>IF(G5194="Utterance", IF(ISNUMBER(SEARCH("Unrecognized",D5194)), "Unrecognized", IF(ISNUMBER(SEARCH("Mismatched",D5194)), "Mismatched", IF(ISNUMBER(SEARCH("False Positive",D5194)), "False Positive", "Irrelevant"))), "")</f>
        <v/>
      </c>
      <c r="J5194" s="7" t="s">
        <v>3744</v>
      </c>
      <c r="K5194" s="7" t="s">
        <v>3355</v>
      </c>
      <c r="L5194" s="9">
        <v>45001</v>
      </c>
      <c r="M5194" s="13">
        <v>0.36650462962962965</v>
      </c>
      <c r="N5194" s="14">
        <v>202000848237478</v>
      </c>
      <c r="O5194" s="7">
        <f>IF(LEN(TRIM($A5194))=0,0,LEN($A5194)-LEN(SUBSTITUTE($A5194," ",""))+1)</f>
        <v>4</v>
      </c>
      <c r="P5194">
        <f t="shared" si="110"/>
        <v>3411</v>
      </c>
    </row>
    <row r="5195" spans="1:16" ht="128" x14ac:dyDescent="0.2">
      <c r="A5195" s="8" t="s">
        <v>1839</v>
      </c>
      <c r="C5195" s="7" t="s">
        <v>4</v>
      </c>
      <c r="K5195" s="7" t="s">
        <v>3355</v>
      </c>
      <c r="L5195" s="9">
        <v>45001</v>
      </c>
      <c r="M5195" s="13">
        <v>0.36650462962962965</v>
      </c>
      <c r="N5195" s="14">
        <v>202000848237478</v>
      </c>
      <c r="P5195" t="str">
        <f t="shared" si="110"/>
        <v/>
      </c>
    </row>
    <row r="5196" spans="1:16" ht="16" x14ac:dyDescent="0.2">
      <c r="A5196" s="8" t="s">
        <v>3013</v>
      </c>
      <c r="C5196" s="7" t="s">
        <v>2</v>
      </c>
      <c r="D5196" s="7" t="s">
        <v>3411</v>
      </c>
      <c r="E5196" s="7" t="str">
        <f>IF(OR(D5196="", D5196="___"),"", LEFT(D5196,FIND(" &gt;",D5196)-1))</f>
        <v>Qualified Success</v>
      </c>
      <c r="F5196" s="7" t="str">
        <f>IF(OR(E5196="Success",E5196="Qualified Success"),"Current",IF(E5196="Failure",IF(RIGHT(D5196,6)="Future","Future",IF(RIGHT(D5196,10)="Irrelevant","Irrelevant","Current")),""))</f>
        <v>Current</v>
      </c>
      <c r="G5196" s="7" t="str">
        <f>IF(OR(ISBLANK(D5196),D5196="Unclassifiable &gt;"),"",IF(ISNUMBER(SEARCH("Utterance",D5196)),"Utterance",IF(ISNUMBER(SEARCH("Response",D5196)),"Response",IF(ISNUMBER(SEARCH("Interaction",D5196)),"Interaction",IF(ISNUMBER(SEARCH("System",D5196)),"System","")))))</f>
        <v>Response</v>
      </c>
      <c r="H5196" s="7" t="str">
        <f>IF(G5196="Utterance", IF(ISNUMBER(SEARCH("Unrecognized",D5196)), "Unrecognized", IF(ISNUMBER(SEARCH("Mismatched",D5196)), "Mismatched", IF(ISNUMBER(SEARCH("False Positive",D5196)), "False Positive", "Irrelevant"))), "")</f>
        <v/>
      </c>
      <c r="J5196" s="7" t="s">
        <v>3441</v>
      </c>
      <c r="K5196" s="7" t="s">
        <v>3355</v>
      </c>
      <c r="L5196" s="9">
        <v>45001</v>
      </c>
      <c r="M5196" s="13">
        <v>0.36679398148148151</v>
      </c>
      <c r="N5196" s="14">
        <v>202000848237478</v>
      </c>
      <c r="O5196" s="7">
        <f>IF(LEN(TRIM($A5196))=0,0,LEN($A5196)-LEN(SUBSTITUTE($A5196," ",""))+1)</f>
        <v>3</v>
      </c>
      <c r="P5196">
        <f t="shared" si="110"/>
        <v>201</v>
      </c>
    </row>
    <row r="5197" spans="1:16" ht="80" x14ac:dyDescent="0.2">
      <c r="A5197" s="8" t="s">
        <v>398</v>
      </c>
      <c r="C5197" s="7" t="s">
        <v>4</v>
      </c>
      <c r="K5197" s="7" t="s">
        <v>3355</v>
      </c>
      <c r="L5197" s="9">
        <v>45001</v>
      </c>
      <c r="M5197" s="13">
        <v>0.36679398148148151</v>
      </c>
      <c r="N5197" s="14">
        <v>202000848237478</v>
      </c>
      <c r="P5197" t="str">
        <f t="shared" si="110"/>
        <v/>
      </c>
    </row>
    <row r="5198" spans="1:16" ht="16" x14ac:dyDescent="0.2">
      <c r="A5198" s="8" t="s">
        <v>302</v>
      </c>
      <c r="B5198" s="7" t="s">
        <v>3487</v>
      </c>
      <c r="C5198" s="7" t="s">
        <v>2</v>
      </c>
      <c r="D5198" s="7" t="s">
        <v>3389</v>
      </c>
      <c r="E5198" s="7" t="str">
        <f>IF(OR(D5198="", D5198="___"),"", LEFT(D5198,FIND(" &gt;",D5198)-1))</f>
        <v>Success</v>
      </c>
      <c r="F5198" s="7" t="str">
        <f>IF(OR(E5198="Success",E5198="Qualified Success"),"Current",IF(E5198="Failure",IF(RIGHT(D5198,6)="Future","Future",IF(RIGHT(D5198,10)="Irrelevant","Irrelevant","Current")),""))</f>
        <v>Current</v>
      </c>
      <c r="G5198" s="7" t="str">
        <f>IF(OR(ISBLANK(D5198),D5198="Unclassifiable &gt;"),"",IF(ISNUMBER(SEARCH("Utterance",D5198)),"Utterance",IF(ISNUMBER(SEARCH("Response",D5198)),"Response",IF(ISNUMBER(SEARCH("Interaction",D5198)),"Interaction",IF(ISNUMBER(SEARCH("System",D5198)),"System","")))))</f>
        <v/>
      </c>
      <c r="H5198" s="7" t="str">
        <f>IF(G5198="Utterance", IF(ISNUMBER(SEARCH("Unrecognized",D5198)), "Unrecognized", IF(ISNUMBER(SEARCH("Mismatched",D5198)), "Mismatched", IF(ISNUMBER(SEARCH("False Positive",D5198)), "False Positive", "Irrelevant"))), "")</f>
        <v/>
      </c>
      <c r="J5198" s="7" t="s">
        <v>3428</v>
      </c>
      <c r="K5198" s="7" t="s">
        <v>3355</v>
      </c>
      <c r="L5198" s="9">
        <v>45001</v>
      </c>
      <c r="M5198" s="13">
        <v>0.37296296296296294</v>
      </c>
      <c r="N5198" s="14">
        <v>204440003500434</v>
      </c>
      <c r="O5198" s="7">
        <f>IF(LEN(TRIM($A5198))=0,0,LEN($A5198)-LEN(SUBSTITUTE($A5198," ",""))+1)</f>
        <v>3</v>
      </c>
      <c r="P5198">
        <f t="shared" si="110"/>
        <v>3411</v>
      </c>
    </row>
    <row r="5199" spans="1:16" ht="64" x14ac:dyDescent="0.2">
      <c r="A5199" s="8" t="s">
        <v>220</v>
      </c>
      <c r="C5199" s="7" t="s">
        <v>4</v>
      </c>
      <c r="K5199" s="7" t="s">
        <v>3355</v>
      </c>
      <c r="L5199" s="9">
        <v>45001</v>
      </c>
      <c r="M5199" s="13">
        <v>0.37296296296296294</v>
      </c>
      <c r="N5199" s="14">
        <v>204440003500434</v>
      </c>
      <c r="P5199" t="str">
        <f t="shared" si="110"/>
        <v/>
      </c>
    </row>
    <row r="5200" spans="1:16" ht="16" x14ac:dyDescent="0.2">
      <c r="A5200" s="8" t="s">
        <v>2638</v>
      </c>
      <c r="C5200" s="7" t="s">
        <v>2</v>
      </c>
      <c r="D5200" s="7" t="s">
        <v>3389</v>
      </c>
      <c r="E5200" s="7" t="str">
        <f>IF(OR(D5200="", D5200="___"),"", LEFT(D5200,FIND(" &gt;",D5200)-1))</f>
        <v>Success</v>
      </c>
      <c r="F5200" s="7" t="str">
        <f>IF(OR(E5200="Success",E5200="Qualified Success"),"Current",IF(E5200="Failure",IF(RIGHT(D5200,6)="Future","Future",IF(RIGHT(D5200,10)="Irrelevant","Irrelevant","Current")),""))</f>
        <v>Current</v>
      </c>
      <c r="G5200" s="7" t="str">
        <f>IF(OR(ISBLANK(D5200),D5200="Unclassifiable &gt;"),"",IF(ISNUMBER(SEARCH("Utterance",D5200)),"Utterance",IF(ISNUMBER(SEARCH("Response",D5200)),"Response",IF(ISNUMBER(SEARCH("Interaction",D5200)),"Interaction",IF(ISNUMBER(SEARCH("System",D5200)),"System","")))))</f>
        <v/>
      </c>
      <c r="H5200" s="7" t="str">
        <f>IF(G5200="Utterance", IF(ISNUMBER(SEARCH("Unrecognized",D5200)), "Unrecognized", IF(ISNUMBER(SEARCH("Mismatched",D5200)), "Mismatched", IF(ISNUMBER(SEARCH("False Positive",D5200)), "False Positive", "Irrelevant"))), "")</f>
        <v/>
      </c>
      <c r="J5200" s="7" t="s">
        <v>3757</v>
      </c>
      <c r="K5200" s="7" t="s">
        <v>3355</v>
      </c>
      <c r="L5200" s="9">
        <v>45001</v>
      </c>
      <c r="M5200" s="13">
        <v>0.37542824074074077</v>
      </c>
      <c r="N5200" s="14">
        <v>204440003537595</v>
      </c>
      <c r="O5200" s="7">
        <f>IF(LEN(TRIM($A5200))=0,0,LEN($A5200)-LEN(SUBSTITUTE($A5200," ",""))+1)</f>
        <v>11</v>
      </c>
      <c r="P5200">
        <f t="shared" si="110"/>
        <v>3411</v>
      </c>
    </row>
    <row r="5201" spans="1:16" ht="128" x14ac:dyDescent="0.2">
      <c r="A5201" s="8" t="s">
        <v>698</v>
      </c>
      <c r="C5201" s="7" t="s">
        <v>4</v>
      </c>
      <c r="K5201" s="7" t="s">
        <v>3355</v>
      </c>
      <c r="L5201" s="9">
        <v>45001</v>
      </c>
      <c r="M5201" s="13">
        <v>0.37542824074074077</v>
      </c>
      <c r="N5201" s="14">
        <v>204440003537595</v>
      </c>
      <c r="P5201" t="str">
        <f t="shared" si="110"/>
        <v/>
      </c>
    </row>
    <row r="5202" spans="1:16" ht="16" x14ac:dyDescent="0.2">
      <c r="A5202" s="8" t="s">
        <v>1121</v>
      </c>
      <c r="C5202" s="7" t="s">
        <v>2</v>
      </c>
      <c r="D5202" s="7" t="s">
        <v>3411</v>
      </c>
      <c r="E5202" s="7" t="str">
        <f>IF(OR(D5202="", D5202="___"),"", LEFT(D5202,FIND(" &gt;",D5202)-1))</f>
        <v>Qualified Success</v>
      </c>
      <c r="F5202" s="7" t="str">
        <f>IF(OR(E5202="Success",E5202="Qualified Success"),"Current",IF(E5202="Failure",IF(RIGHT(D5202,6)="Future","Future",IF(RIGHT(D5202,10)="Irrelevant","Irrelevant","Current")),""))</f>
        <v>Current</v>
      </c>
      <c r="G5202" s="7" t="str">
        <f>IF(OR(ISBLANK(D5202),D5202="Unclassifiable &gt;"),"",IF(ISNUMBER(SEARCH("Utterance",D5202)),"Utterance",IF(ISNUMBER(SEARCH("Response",D5202)),"Response",IF(ISNUMBER(SEARCH("Interaction",D5202)),"Interaction",IF(ISNUMBER(SEARCH("System",D5202)),"System","")))))</f>
        <v>Response</v>
      </c>
      <c r="H5202" s="7" t="str">
        <f>IF(G5202="Utterance", IF(ISNUMBER(SEARCH("Unrecognized",D5202)), "Unrecognized", IF(ISNUMBER(SEARCH("Mismatched",D5202)), "Mismatched", IF(ISNUMBER(SEARCH("False Positive",D5202)), "False Positive", "Irrelevant"))), "")</f>
        <v/>
      </c>
      <c r="J5202" s="7" t="s">
        <v>3743</v>
      </c>
      <c r="K5202" s="7" t="s">
        <v>3355</v>
      </c>
      <c r="L5202" s="9">
        <v>45001</v>
      </c>
      <c r="M5202" s="13">
        <v>0.37656249999999997</v>
      </c>
      <c r="N5202" s="14">
        <v>513003071665588</v>
      </c>
      <c r="O5202" s="7">
        <f>IF(LEN(TRIM($A5202))=0,0,LEN($A5202)-LEN(SUBSTITUTE($A5202," ",""))+1)</f>
        <v>1</v>
      </c>
      <c r="P5202">
        <f t="shared" si="110"/>
        <v>201</v>
      </c>
    </row>
    <row r="5203" spans="1:16" ht="64" x14ac:dyDescent="0.2">
      <c r="A5203" s="8" t="s">
        <v>327</v>
      </c>
      <c r="C5203" s="7" t="s">
        <v>4</v>
      </c>
      <c r="K5203" s="7" t="s">
        <v>3355</v>
      </c>
      <c r="L5203" s="9">
        <v>45001</v>
      </c>
      <c r="M5203" s="13">
        <v>0.37656249999999997</v>
      </c>
      <c r="N5203" s="14">
        <v>513003071665588</v>
      </c>
      <c r="P5203" t="str">
        <f t="shared" si="110"/>
        <v/>
      </c>
    </row>
    <row r="5204" spans="1:16" ht="16" x14ac:dyDescent="0.2">
      <c r="A5204" s="8" t="s">
        <v>3230</v>
      </c>
      <c r="C5204" s="7" t="s">
        <v>2</v>
      </c>
      <c r="D5204" s="7" t="s">
        <v>3400</v>
      </c>
      <c r="E5204" s="7" t="str">
        <f>IF(OR(D5204="", D5204="___"),"", LEFT(D5204,FIND(" &gt;",D5204)-1))</f>
        <v>Failure</v>
      </c>
      <c r="F5204" s="7" t="str">
        <f>IF(OR(E5204="Success",E5204="Qualified Success"),"Current",IF(E5204="Failure",IF(RIGHT(D5204,6)="Future","Future",IF(RIGHT(D5204,10)="Irrelevant","Irrelevant","Current")),""))</f>
        <v>Current</v>
      </c>
      <c r="G5204" s="7" t="str">
        <f>IF(OR(ISBLANK(D5204),D5204="Unclassifiable &gt;"),"",IF(ISNUMBER(SEARCH("Utterance",D5204)),"Utterance",IF(ISNUMBER(SEARCH("Response",D5204)),"Response",IF(ISNUMBER(SEARCH("Interaction",D5204)),"Interaction",IF(ISNUMBER(SEARCH("System",D5204)),"System","")))))</f>
        <v>Interaction</v>
      </c>
      <c r="H5204" s="7" t="str">
        <f>IF(G5204="Utterance", IF(ISNUMBER(SEARCH("Unrecognized",D5204)), "Unrecognized", IF(ISNUMBER(SEARCH("Mismatched",D5204)), "Mismatched", IF(ISNUMBER(SEARCH("False Positive",D5204)), "False Positive", "Irrelevant"))), "")</f>
        <v/>
      </c>
      <c r="J5204" s="7" t="s">
        <v>3741</v>
      </c>
      <c r="K5204" s="7" t="s">
        <v>3355</v>
      </c>
      <c r="L5204" s="9">
        <v>45001</v>
      </c>
      <c r="M5204" s="13">
        <v>0.37668981481481478</v>
      </c>
      <c r="N5204" s="14">
        <v>513003071665588</v>
      </c>
      <c r="O5204" s="7">
        <f>IF(LEN(TRIM($A5204))=0,0,LEN($A5204)-LEN(SUBSTITUTE($A5204," ",""))+1)</f>
        <v>2</v>
      </c>
      <c r="P5204">
        <f t="shared" si="110"/>
        <v>412</v>
      </c>
    </row>
    <row r="5205" spans="1:16" ht="64" x14ac:dyDescent="0.2">
      <c r="A5205" s="8" t="s">
        <v>327</v>
      </c>
      <c r="C5205" s="7" t="s">
        <v>4</v>
      </c>
      <c r="K5205" s="7" t="s">
        <v>3355</v>
      </c>
      <c r="L5205" s="9">
        <v>45001</v>
      </c>
      <c r="M5205" s="13">
        <v>0.37668981481481478</v>
      </c>
      <c r="N5205" s="14">
        <v>513003071665588</v>
      </c>
      <c r="P5205" t="str">
        <f t="shared" si="110"/>
        <v/>
      </c>
    </row>
    <row r="5206" spans="1:16" ht="16" x14ac:dyDescent="0.2">
      <c r="A5206" s="8" t="s">
        <v>402</v>
      </c>
      <c r="C5206" s="7" t="s">
        <v>2</v>
      </c>
      <c r="D5206" s="7" t="s">
        <v>3389</v>
      </c>
      <c r="E5206" s="7" t="str">
        <f>IF(OR(D5206="", D5206="___"),"", LEFT(D5206,FIND(" &gt;",D5206)-1))</f>
        <v>Success</v>
      </c>
      <c r="F5206" s="7" t="str">
        <f>IF(OR(E5206="Success",E5206="Qualified Success"),"Current",IF(E5206="Failure",IF(RIGHT(D5206,6)="Future","Future",IF(RIGHT(D5206,10)="Irrelevant","Irrelevant","Current")),""))</f>
        <v>Current</v>
      </c>
      <c r="G5206" s="7" t="str">
        <f>IF(OR(ISBLANK(D5206),D5206="Unclassifiable &gt;"),"",IF(ISNUMBER(SEARCH("Utterance",D5206)),"Utterance",IF(ISNUMBER(SEARCH("Response",D5206)),"Response",IF(ISNUMBER(SEARCH("Interaction",D5206)),"Interaction",IF(ISNUMBER(SEARCH("System",D5206)),"System","")))))</f>
        <v/>
      </c>
      <c r="H5206" s="7" t="str">
        <f>IF(G5206="Utterance", IF(ISNUMBER(SEARCH("Unrecognized",D5206)), "Unrecognized", IF(ISNUMBER(SEARCH("Mismatched",D5206)), "Mismatched", IF(ISNUMBER(SEARCH("False Positive",D5206)), "False Positive", "Irrelevant"))), "")</f>
        <v/>
      </c>
      <c r="J5206" s="7" t="s">
        <v>3741</v>
      </c>
      <c r="K5206" s="7" t="s">
        <v>3355</v>
      </c>
      <c r="L5206" s="9">
        <v>45001</v>
      </c>
      <c r="M5206" s="13">
        <v>0.3767476851851852</v>
      </c>
      <c r="N5206" s="14">
        <v>202000428491628</v>
      </c>
      <c r="O5206" s="7">
        <f>IF(LEN(TRIM($A5206))=0,0,LEN($A5206)-LEN(SUBSTITUTE($A5206," ",""))+1)</f>
        <v>6</v>
      </c>
      <c r="P5206">
        <f t="shared" si="110"/>
        <v>3411</v>
      </c>
    </row>
    <row r="5207" spans="1:16" ht="144" x14ac:dyDescent="0.2">
      <c r="A5207" s="8" t="s">
        <v>250</v>
      </c>
      <c r="C5207" s="7" t="s">
        <v>4</v>
      </c>
      <c r="K5207" s="7" t="s">
        <v>3355</v>
      </c>
      <c r="L5207" s="9">
        <v>45001</v>
      </c>
      <c r="M5207" s="13">
        <v>0.37677083333333333</v>
      </c>
      <c r="N5207" s="14">
        <v>202000428491628</v>
      </c>
      <c r="P5207" t="str">
        <f t="shared" si="110"/>
        <v/>
      </c>
    </row>
    <row r="5208" spans="1:16" ht="16" x14ac:dyDescent="0.2">
      <c r="A5208" s="8" t="s">
        <v>2636</v>
      </c>
      <c r="C5208" s="7" t="s">
        <v>2</v>
      </c>
      <c r="D5208" s="7" t="s">
        <v>3391</v>
      </c>
      <c r="E5208" s="7" t="str">
        <f>IF(OR(D5208="", D5208="___"),"", LEFT(D5208,FIND(" &gt;",D5208)-1))</f>
        <v>Failure</v>
      </c>
      <c r="F5208" s="7" t="str">
        <f>IF(OR(E5208="Success",E5208="Qualified Success"),"Current",IF(E5208="Failure",IF(RIGHT(D5208,6)="Future","Future",IF(RIGHT(D5208,10)="Irrelevant","Irrelevant","Current")),""))</f>
        <v>Current</v>
      </c>
      <c r="G5208" s="7" t="str">
        <f>IF(OR(ISBLANK(D5208),D5208="Unclassifiable &gt;"),"",IF(ISNUMBER(SEARCH("Utterance",D5208)),"Utterance",IF(ISNUMBER(SEARCH("Response",D5208)),"Response",IF(ISNUMBER(SEARCH("Interaction",D5208)),"Interaction",IF(ISNUMBER(SEARCH("System",D5208)),"System","")))))</f>
        <v>Utterance</v>
      </c>
      <c r="H5208" s="7" t="str">
        <f>IF(G5208="Utterance", IF(ISNUMBER(SEARCH("Unrecognized",D5208)), "Unrecognized", IF(ISNUMBER(SEARCH("Mismatched",D5208)), "Mismatched", IF(ISNUMBER(SEARCH("False Positive",D5208)), "False Positive", "Irrelevant"))), "")</f>
        <v>Mismatched</v>
      </c>
      <c r="J5208" s="7" t="s">
        <v>3757</v>
      </c>
      <c r="K5208" s="7" t="s">
        <v>3355</v>
      </c>
      <c r="L5208" s="9">
        <v>45001</v>
      </c>
      <c r="M5208" s="13">
        <v>0.37689814814814815</v>
      </c>
      <c r="N5208" s="14">
        <v>204440003537595</v>
      </c>
      <c r="O5208" s="7">
        <f>IF(LEN(TRIM($A5208))=0,0,LEN($A5208)-LEN(SUBSTITUTE($A5208," ",""))+1)</f>
        <v>6</v>
      </c>
      <c r="P5208">
        <f t="shared" si="110"/>
        <v>705</v>
      </c>
    </row>
    <row r="5209" spans="1:16" ht="16" x14ac:dyDescent="0.2">
      <c r="A5209" s="8" t="s">
        <v>2637</v>
      </c>
      <c r="C5209" s="7" t="s">
        <v>4</v>
      </c>
      <c r="K5209" s="7" t="s">
        <v>3355</v>
      </c>
      <c r="L5209" s="9">
        <v>45001</v>
      </c>
      <c r="M5209" s="13">
        <v>0.37690972222222219</v>
      </c>
      <c r="N5209" s="14">
        <v>204440003537595</v>
      </c>
      <c r="P5209" t="str">
        <f t="shared" si="110"/>
        <v/>
      </c>
    </row>
    <row r="5210" spans="1:16" ht="16" x14ac:dyDescent="0.2">
      <c r="A5210" s="8" t="s">
        <v>2634</v>
      </c>
      <c r="C5210" s="7" t="s">
        <v>2</v>
      </c>
      <c r="D5210" s="7" t="s">
        <v>3411</v>
      </c>
      <c r="E5210" s="7" t="str">
        <f>IF(OR(D5210="", D5210="___"),"", LEFT(D5210,FIND(" &gt;",D5210)-1))</f>
        <v>Qualified Success</v>
      </c>
      <c r="F5210" s="7" t="str">
        <f>IF(OR(E5210="Success",E5210="Qualified Success"),"Current",IF(E5210="Failure",IF(RIGHT(D5210,6)="Future","Future",IF(RIGHT(D5210,10)="Irrelevant","Irrelevant","Current")),""))</f>
        <v>Current</v>
      </c>
      <c r="G5210" s="7" t="str">
        <f>IF(OR(ISBLANK(D5210),D5210="Unclassifiable &gt;"),"",IF(ISNUMBER(SEARCH("Utterance",D5210)),"Utterance",IF(ISNUMBER(SEARCH("Response",D5210)),"Response",IF(ISNUMBER(SEARCH("Interaction",D5210)),"Interaction",IF(ISNUMBER(SEARCH("System",D5210)),"System","")))))</f>
        <v>Response</v>
      </c>
      <c r="H5210" s="7" t="str">
        <f>IF(G5210="Utterance", IF(ISNUMBER(SEARCH("Unrecognized",D5210)), "Unrecognized", IF(ISNUMBER(SEARCH("Mismatched",D5210)), "Mismatched", IF(ISNUMBER(SEARCH("False Positive",D5210)), "False Positive", "Irrelevant"))), "")</f>
        <v/>
      </c>
      <c r="J5210" s="7" t="s">
        <v>3757</v>
      </c>
      <c r="K5210" s="7" t="s">
        <v>3355</v>
      </c>
      <c r="L5210" s="9">
        <v>45001</v>
      </c>
      <c r="M5210" s="13">
        <v>0.37707175925925923</v>
      </c>
      <c r="N5210" s="14">
        <v>204440003537595</v>
      </c>
      <c r="O5210" s="7">
        <f>IF(LEN(TRIM($A5210))=0,0,LEN($A5210)-LEN(SUBSTITUTE($A5210," ",""))+1)</f>
        <v>2</v>
      </c>
      <c r="P5210">
        <f t="shared" si="110"/>
        <v>201</v>
      </c>
    </row>
    <row r="5211" spans="1:16" ht="96" x14ac:dyDescent="0.2">
      <c r="A5211" s="8" t="s">
        <v>379</v>
      </c>
      <c r="C5211" s="7" t="s">
        <v>4</v>
      </c>
      <c r="K5211" s="7" t="s">
        <v>3355</v>
      </c>
      <c r="L5211" s="9">
        <v>45001</v>
      </c>
      <c r="M5211" s="13">
        <v>0.37707175925925923</v>
      </c>
      <c r="N5211" s="14">
        <v>204440003537595</v>
      </c>
      <c r="P5211" t="str">
        <f t="shared" si="110"/>
        <v/>
      </c>
    </row>
    <row r="5212" spans="1:16" ht="16" x14ac:dyDescent="0.2">
      <c r="A5212" s="8" t="s">
        <v>3012</v>
      </c>
      <c r="C5212" s="7" t="s">
        <v>2</v>
      </c>
      <c r="D5212" s="7" t="s">
        <v>3391</v>
      </c>
      <c r="E5212" s="7" t="str">
        <f>IF(OR(D5212="", D5212="___"),"", LEFT(D5212,FIND(" &gt;",D5212)-1))</f>
        <v>Failure</v>
      </c>
      <c r="F5212" s="7" t="str">
        <f>IF(OR(E5212="Success",E5212="Qualified Success"),"Current",IF(E5212="Failure",IF(RIGHT(D5212,6)="Future","Future",IF(RIGHT(D5212,10)="Irrelevant","Irrelevant","Current")),""))</f>
        <v>Current</v>
      </c>
      <c r="G5212" s="7" t="str">
        <f>IF(OR(ISBLANK(D5212),D5212="Unclassifiable &gt;"),"",IF(ISNUMBER(SEARCH("Utterance",D5212)),"Utterance",IF(ISNUMBER(SEARCH("Response",D5212)),"Response",IF(ISNUMBER(SEARCH("Interaction",D5212)),"Interaction",IF(ISNUMBER(SEARCH("System",D5212)),"System","")))))</f>
        <v>Utterance</v>
      </c>
      <c r="H5212" s="7" t="str">
        <f>IF(G5212="Utterance", IF(ISNUMBER(SEARCH("Unrecognized",D5212)), "Unrecognized", IF(ISNUMBER(SEARCH("Mismatched",D5212)), "Mismatched", IF(ISNUMBER(SEARCH("False Positive",D5212)), "False Positive", "Irrelevant"))), "")</f>
        <v>Mismatched</v>
      </c>
      <c r="J5212" s="7" t="s">
        <v>213</v>
      </c>
      <c r="K5212" s="7" t="s">
        <v>3355</v>
      </c>
      <c r="L5212" s="9">
        <v>45001</v>
      </c>
      <c r="M5212" s="13">
        <v>0.37717592592592591</v>
      </c>
      <c r="N5212" s="14">
        <v>202000848237478</v>
      </c>
      <c r="O5212" s="7">
        <f>IF(LEN(TRIM($A5212))=0,0,LEN($A5212)-LEN(SUBSTITUTE($A5212," ",""))+1)</f>
        <v>4</v>
      </c>
      <c r="P5212">
        <f t="shared" si="110"/>
        <v>705</v>
      </c>
    </row>
    <row r="5213" spans="1:16" ht="128" x14ac:dyDescent="0.2">
      <c r="A5213" s="8" t="s">
        <v>1839</v>
      </c>
      <c r="C5213" s="7" t="s">
        <v>4</v>
      </c>
      <c r="K5213" s="7" t="s">
        <v>3355</v>
      </c>
      <c r="L5213" s="9">
        <v>45001</v>
      </c>
      <c r="M5213" s="13">
        <v>0.37717592592592591</v>
      </c>
      <c r="N5213" s="14">
        <v>202000848237478</v>
      </c>
      <c r="P5213" t="str">
        <f t="shared" si="110"/>
        <v/>
      </c>
    </row>
    <row r="5214" spans="1:16" ht="16" x14ac:dyDescent="0.2">
      <c r="A5214" s="8" t="s">
        <v>158</v>
      </c>
      <c r="C5214" s="7" t="s">
        <v>2</v>
      </c>
      <c r="D5214" s="7" t="s">
        <v>3389</v>
      </c>
      <c r="E5214" s="7" t="str">
        <f>IF(OR(D5214="", D5214="___"),"", LEFT(D5214,FIND(" &gt;",D5214)-1))</f>
        <v>Success</v>
      </c>
      <c r="F5214" s="7" t="str">
        <f>IF(OR(E5214="Success",E5214="Qualified Success"),"Current",IF(E5214="Failure",IF(RIGHT(D5214,6)="Future","Future",IF(RIGHT(D5214,10)="Irrelevant","Irrelevant","Current")),""))</f>
        <v>Current</v>
      </c>
      <c r="G5214" s="7" t="str">
        <f>IF(OR(ISBLANK(D5214),D5214="Unclassifiable &gt;"),"",IF(ISNUMBER(SEARCH("Utterance",D5214)),"Utterance",IF(ISNUMBER(SEARCH("Response",D5214)),"Response",IF(ISNUMBER(SEARCH("Interaction",D5214)),"Interaction",IF(ISNUMBER(SEARCH("System",D5214)),"System","")))))</f>
        <v/>
      </c>
      <c r="H5214" s="7" t="str">
        <f>IF(G5214="Utterance", IF(ISNUMBER(SEARCH("Unrecognized",D5214)), "Unrecognized", IF(ISNUMBER(SEARCH("Mismatched",D5214)), "Mismatched", IF(ISNUMBER(SEARCH("False Positive",D5214)), "False Positive", "Irrelevant"))), "")</f>
        <v/>
      </c>
      <c r="J5214" s="7" t="s">
        <v>3744</v>
      </c>
      <c r="K5214" s="7" t="s">
        <v>3355</v>
      </c>
      <c r="L5214" s="9">
        <v>45001</v>
      </c>
      <c r="M5214" s="13">
        <v>0.37763888888888886</v>
      </c>
      <c r="N5214" s="14">
        <v>204440003494499</v>
      </c>
      <c r="O5214" s="7">
        <f>IF(LEN(TRIM($A5214))=0,0,LEN($A5214)-LEN(SUBSTITUTE($A5214," ",""))+1)</f>
        <v>4</v>
      </c>
      <c r="P5214">
        <f t="shared" si="110"/>
        <v>3411</v>
      </c>
    </row>
    <row r="5215" spans="1:16" ht="128" x14ac:dyDescent="0.2">
      <c r="A5215" s="8" t="s">
        <v>1839</v>
      </c>
      <c r="C5215" s="7" t="s">
        <v>4</v>
      </c>
      <c r="K5215" s="7" t="s">
        <v>3355</v>
      </c>
      <c r="L5215" s="9">
        <v>45001</v>
      </c>
      <c r="M5215" s="13">
        <v>0.37763888888888886</v>
      </c>
      <c r="N5215" s="14">
        <v>204440003494499</v>
      </c>
      <c r="P5215" t="str">
        <f t="shared" si="110"/>
        <v/>
      </c>
    </row>
    <row r="5216" spans="1:16" ht="16" x14ac:dyDescent="0.2">
      <c r="A5216" s="8" t="s">
        <v>2162</v>
      </c>
      <c r="C5216" s="7" t="s">
        <v>2</v>
      </c>
      <c r="D5216" s="7" t="s">
        <v>3389</v>
      </c>
      <c r="E5216" s="7" t="str">
        <f>IF(OR(D5216="", D5216="___"),"", LEFT(D5216,FIND(" &gt;",D5216)-1))</f>
        <v>Success</v>
      </c>
      <c r="F5216" s="7" t="str">
        <f>IF(OR(E5216="Success",E5216="Qualified Success"),"Current",IF(E5216="Failure",IF(RIGHT(D5216,6)="Future","Future",IF(RIGHT(D5216,10)="Irrelevant","Irrelevant","Current")),""))</f>
        <v>Current</v>
      </c>
      <c r="G5216" s="7" t="str">
        <f>IF(OR(ISBLANK(D5216),D5216="Unclassifiable &gt;"),"",IF(ISNUMBER(SEARCH("Utterance",D5216)),"Utterance",IF(ISNUMBER(SEARCH("Response",D5216)),"Response",IF(ISNUMBER(SEARCH("Interaction",D5216)),"Interaction",IF(ISNUMBER(SEARCH("System",D5216)),"System","")))))</f>
        <v/>
      </c>
      <c r="H5216" s="7" t="str">
        <f>IF(G5216="Utterance", IF(ISNUMBER(SEARCH("Unrecognized",D5216)), "Unrecognized", IF(ISNUMBER(SEARCH("Mismatched",D5216)), "Mismatched", IF(ISNUMBER(SEARCH("False Positive",D5216)), "False Positive", "Irrelevant"))), "")</f>
        <v/>
      </c>
      <c r="J5216" s="7" t="s">
        <v>3434</v>
      </c>
      <c r="K5216" s="7" t="s">
        <v>3355</v>
      </c>
      <c r="L5216" s="9">
        <v>45001</v>
      </c>
      <c r="M5216" s="13">
        <v>0.37776620370370373</v>
      </c>
      <c r="N5216" s="14">
        <v>204440003496962</v>
      </c>
      <c r="O5216" s="7">
        <f>IF(LEN(TRIM($A5216))=0,0,LEN($A5216)-LEN(SUBSTITUTE($A5216," ",""))+1)</f>
        <v>9</v>
      </c>
      <c r="P5216">
        <f t="shared" si="110"/>
        <v>3411</v>
      </c>
    </row>
    <row r="5217" spans="1:16" ht="64" x14ac:dyDescent="0.2">
      <c r="A5217" s="8" t="s">
        <v>1855</v>
      </c>
      <c r="C5217" s="7" t="s">
        <v>4</v>
      </c>
      <c r="K5217" s="7" t="s">
        <v>3355</v>
      </c>
      <c r="L5217" s="9">
        <v>45001</v>
      </c>
      <c r="M5217" s="13">
        <v>0.37776620370370373</v>
      </c>
      <c r="N5217" s="14">
        <v>204440003496962</v>
      </c>
      <c r="P5217" t="str">
        <f t="shared" si="110"/>
        <v/>
      </c>
    </row>
    <row r="5218" spans="1:16" ht="16" x14ac:dyDescent="0.2">
      <c r="A5218" s="8" t="s">
        <v>1897</v>
      </c>
      <c r="C5218" s="7" t="s">
        <v>2</v>
      </c>
      <c r="D5218" s="7" t="s">
        <v>3411</v>
      </c>
      <c r="E5218" s="7" t="str">
        <f>IF(OR(D5218="", D5218="___"),"", LEFT(D5218,FIND(" &gt;",D5218)-1))</f>
        <v>Qualified Success</v>
      </c>
      <c r="F5218" s="7" t="str">
        <f>IF(OR(E5218="Success",E5218="Qualified Success"),"Current",IF(E5218="Failure",IF(RIGHT(D5218,6)="Future","Future",IF(RIGHT(D5218,10)="Irrelevant","Irrelevant","Current")),""))</f>
        <v>Current</v>
      </c>
      <c r="G5218" s="7" t="str">
        <f>IF(OR(ISBLANK(D5218),D5218="Unclassifiable &gt;"),"",IF(ISNUMBER(SEARCH("Utterance",D5218)),"Utterance",IF(ISNUMBER(SEARCH("Response",D5218)),"Response",IF(ISNUMBER(SEARCH("Interaction",D5218)),"Interaction",IF(ISNUMBER(SEARCH("System",D5218)),"System","")))))</f>
        <v>Response</v>
      </c>
      <c r="H5218" s="7" t="str">
        <f>IF(G5218="Utterance", IF(ISNUMBER(SEARCH("Unrecognized",D5218)), "Unrecognized", IF(ISNUMBER(SEARCH("Mismatched",D5218)), "Mismatched", IF(ISNUMBER(SEARCH("False Positive",D5218)), "False Positive", "Irrelevant"))), "")</f>
        <v/>
      </c>
      <c r="J5218" s="7" t="s">
        <v>213</v>
      </c>
      <c r="K5218" s="7" t="s">
        <v>3355</v>
      </c>
      <c r="L5218" s="9">
        <v>45001</v>
      </c>
      <c r="M5218" s="13">
        <v>0.37975694444444441</v>
      </c>
      <c r="N5218" s="14">
        <v>204440003487788</v>
      </c>
      <c r="O5218" s="7">
        <f>IF(LEN(TRIM($A5218))=0,0,LEN($A5218)-LEN(SUBSTITUTE($A5218," ",""))+1)</f>
        <v>2</v>
      </c>
      <c r="P5218">
        <f t="shared" si="110"/>
        <v>201</v>
      </c>
    </row>
    <row r="5219" spans="1:16" ht="128" x14ac:dyDescent="0.2">
      <c r="A5219" s="8" t="s">
        <v>1862</v>
      </c>
      <c r="C5219" s="7" t="s">
        <v>4</v>
      </c>
      <c r="K5219" s="7" t="s">
        <v>3355</v>
      </c>
      <c r="L5219" s="9">
        <v>45001</v>
      </c>
      <c r="M5219" s="13">
        <v>0.37976851851851851</v>
      </c>
      <c r="N5219" s="14">
        <v>204440003487788</v>
      </c>
      <c r="P5219" t="str">
        <f t="shared" si="110"/>
        <v/>
      </c>
    </row>
    <row r="5220" spans="1:16" ht="16" x14ac:dyDescent="0.2">
      <c r="A5220" s="8" t="s">
        <v>158</v>
      </c>
      <c r="C5220" s="7" t="s">
        <v>2</v>
      </c>
      <c r="D5220" s="7" t="s">
        <v>3389</v>
      </c>
      <c r="E5220" s="7" t="str">
        <f>IF(OR(D5220="", D5220="___"),"", LEFT(D5220,FIND(" &gt;",D5220)-1))</f>
        <v>Success</v>
      </c>
      <c r="F5220" s="7" t="str">
        <f>IF(OR(E5220="Success",E5220="Qualified Success"),"Current",IF(E5220="Failure",IF(RIGHT(D5220,6)="Future","Future",IF(RIGHT(D5220,10)="Irrelevant","Irrelevant","Current")),""))</f>
        <v>Current</v>
      </c>
      <c r="G5220" s="7" t="str">
        <f>IF(OR(ISBLANK(D5220),D5220="Unclassifiable &gt;"),"",IF(ISNUMBER(SEARCH("Utterance",D5220)),"Utterance",IF(ISNUMBER(SEARCH("Response",D5220)),"Response",IF(ISNUMBER(SEARCH("Interaction",D5220)),"Interaction",IF(ISNUMBER(SEARCH("System",D5220)),"System","")))))</f>
        <v/>
      </c>
      <c r="H5220" s="7" t="str">
        <f>IF(G5220="Utterance", IF(ISNUMBER(SEARCH("Unrecognized",D5220)), "Unrecognized", IF(ISNUMBER(SEARCH("Mismatched",D5220)), "Mismatched", IF(ISNUMBER(SEARCH("False Positive",D5220)), "False Positive", "Irrelevant"))), "")</f>
        <v/>
      </c>
      <c r="J5220" s="7" t="s">
        <v>3744</v>
      </c>
      <c r="K5220" s="7" t="s">
        <v>3355</v>
      </c>
      <c r="L5220" s="9">
        <v>45001</v>
      </c>
      <c r="M5220" s="13">
        <v>0.3808449074074074</v>
      </c>
      <c r="N5220" s="14">
        <v>513002596631159</v>
      </c>
      <c r="O5220" s="7">
        <f>IF(LEN(TRIM($A5220))=0,0,LEN($A5220)-LEN(SUBSTITUTE($A5220," ",""))+1)</f>
        <v>4</v>
      </c>
      <c r="P5220">
        <f t="shared" si="110"/>
        <v>3411</v>
      </c>
    </row>
    <row r="5221" spans="1:16" ht="128" x14ac:dyDescent="0.2">
      <c r="A5221" s="8" t="s">
        <v>1839</v>
      </c>
      <c r="C5221" s="7" t="s">
        <v>4</v>
      </c>
      <c r="K5221" s="7" t="s">
        <v>3355</v>
      </c>
      <c r="L5221" s="9">
        <v>45001</v>
      </c>
      <c r="M5221" s="13">
        <v>0.38085648148148149</v>
      </c>
      <c r="N5221" s="14">
        <v>513002596631159</v>
      </c>
      <c r="P5221" t="str">
        <f t="shared" si="110"/>
        <v/>
      </c>
    </row>
    <row r="5222" spans="1:16" ht="16" x14ac:dyDescent="0.2">
      <c r="A5222" s="8" t="s">
        <v>269</v>
      </c>
      <c r="B5222" s="7" t="s">
        <v>3487</v>
      </c>
      <c r="C5222" s="7" t="s">
        <v>2</v>
      </c>
      <c r="D5222" s="7" t="s">
        <v>3389</v>
      </c>
      <c r="E5222" s="7" t="str">
        <f>IF(OR(D5222="", D5222="___"),"", LEFT(D5222,FIND(" &gt;",D5222)-1))</f>
        <v>Success</v>
      </c>
      <c r="F5222" s="7" t="str">
        <f>IF(OR(E5222="Success",E5222="Qualified Success"),"Current",IF(E5222="Failure",IF(RIGHT(D5222,6)="Future","Future",IF(RIGHT(D5222,10)="Irrelevant","Irrelevant","Current")),""))</f>
        <v>Current</v>
      </c>
      <c r="G5222" s="7" t="str">
        <f>IF(OR(ISBLANK(D5222),D5222="Unclassifiable &gt;"),"",IF(ISNUMBER(SEARCH("Utterance",D5222)),"Utterance",IF(ISNUMBER(SEARCH("Response",D5222)),"Response",IF(ISNUMBER(SEARCH("Interaction",D5222)),"Interaction",IF(ISNUMBER(SEARCH("System",D5222)),"System","")))))</f>
        <v/>
      </c>
      <c r="H5222" s="7" t="str">
        <f>IF(G5222="Utterance", IF(ISNUMBER(SEARCH("Unrecognized",D5222)), "Unrecognized", IF(ISNUMBER(SEARCH("Mismatched",D5222)), "Mismatched", IF(ISNUMBER(SEARCH("False Positive",D5222)), "False Positive", "Irrelevant"))), "")</f>
        <v/>
      </c>
      <c r="J5222" s="7" t="s">
        <v>3428</v>
      </c>
      <c r="K5222" s="7" t="s">
        <v>3355</v>
      </c>
      <c r="L5222" s="9">
        <v>45001</v>
      </c>
      <c r="M5222" s="13">
        <v>0.38156250000000003</v>
      </c>
      <c r="N5222" s="14">
        <v>513002525788505</v>
      </c>
      <c r="O5222" s="7">
        <f>IF(LEN(TRIM($A5222))=0,0,LEN($A5222)-LEN(SUBSTITUTE($A5222," ",""))+1)</f>
        <v>3</v>
      </c>
      <c r="P5222">
        <f t="shared" si="110"/>
        <v>3411</v>
      </c>
    </row>
    <row r="5223" spans="1:16" ht="64" x14ac:dyDescent="0.2">
      <c r="A5223" s="8" t="s">
        <v>270</v>
      </c>
      <c r="C5223" s="7" t="s">
        <v>4</v>
      </c>
      <c r="K5223" s="7" t="s">
        <v>3355</v>
      </c>
      <c r="L5223" s="9">
        <v>45001</v>
      </c>
      <c r="M5223" s="13">
        <v>0.38156250000000003</v>
      </c>
      <c r="N5223" s="14">
        <v>513002525788505</v>
      </c>
      <c r="P5223" t="str">
        <f t="shared" si="110"/>
        <v/>
      </c>
    </row>
    <row r="5224" spans="1:16" ht="16" x14ac:dyDescent="0.2">
      <c r="A5224" s="8" t="s">
        <v>943</v>
      </c>
      <c r="C5224" s="7" t="s">
        <v>2</v>
      </c>
      <c r="D5224" s="7" t="s">
        <v>3389</v>
      </c>
      <c r="E5224" s="7" t="str">
        <f>IF(OR(D5224="", D5224="___"),"", LEFT(D5224,FIND(" &gt;",D5224)-1))</f>
        <v>Success</v>
      </c>
      <c r="F5224" s="7" t="str">
        <f>IF(OR(E5224="Success",E5224="Qualified Success"),"Current",IF(E5224="Failure",IF(RIGHT(D5224,6)="Future","Future",IF(RIGHT(D5224,10)="Irrelevant","Irrelevant","Current")),""))</f>
        <v>Current</v>
      </c>
      <c r="G5224" s="7" t="str">
        <f>IF(OR(ISBLANK(D5224),D5224="Unclassifiable &gt;"),"",IF(ISNUMBER(SEARCH("Utterance",D5224)),"Utterance",IF(ISNUMBER(SEARCH("Response",D5224)),"Response",IF(ISNUMBER(SEARCH("Interaction",D5224)),"Interaction",IF(ISNUMBER(SEARCH("System",D5224)),"System","")))))</f>
        <v/>
      </c>
      <c r="H5224" s="7" t="str">
        <f>IF(G5224="Utterance", IF(ISNUMBER(SEARCH("Unrecognized",D5224)), "Unrecognized", IF(ISNUMBER(SEARCH("Mismatched",D5224)), "Mismatched", IF(ISNUMBER(SEARCH("False Positive",D5224)), "False Positive", "Irrelevant"))), "")</f>
        <v/>
      </c>
      <c r="J5224" s="7" t="s">
        <v>3756</v>
      </c>
      <c r="K5224" s="7" t="s">
        <v>3355</v>
      </c>
      <c r="L5224" s="9">
        <v>45001</v>
      </c>
      <c r="M5224" s="13">
        <v>0.38172453703703701</v>
      </c>
      <c r="N5224" s="14">
        <v>513002525788505</v>
      </c>
      <c r="O5224" s="7">
        <f>IF(LEN(TRIM($A5224))=0,0,LEN($A5224)-LEN(SUBSTITUTE($A5224," ",""))+1)</f>
        <v>1</v>
      </c>
      <c r="P5224">
        <f t="shared" si="110"/>
        <v>3411</v>
      </c>
    </row>
    <row r="5225" spans="1:16" ht="112" x14ac:dyDescent="0.2">
      <c r="A5225" s="8" t="s">
        <v>226</v>
      </c>
      <c r="C5225" s="7" t="s">
        <v>4</v>
      </c>
      <c r="K5225" s="7" t="s">
        <v>3355</v>
      </c>
      <c r="L5225" s="9">
        <v>45001</v>
      </c>
      <c r="M5225" s="13">
        <v>0.38172453703703701</v>
      </c>
      <c r="N5225" s="14">
        <v>513002525788505</v>
      </c>
      <c r="P5225" t="str">
        <f t="shared" si="110"/>
        <v/>
      </c>
    </row>
    <row r="5226" spans="1:16" ht="16" x14ac:dyDescent="0.2">
      <c r="A5226" s="8" t="s">
        <v>158</v>
      </c>
      <c r="C5226" s="7" t="s">
        <v>2</v>
      </c>
      <c r="D5226" s="7" t="s">
        <v>3389</v>
      </c>
      <c r="E5226" s="7" t="str">
        <f>IF(OR(D5226="", D5226="___"),"", LEFT(D5226,FIND(" &gt;",D5226)-1))</f>
        <v>Success</v>
      </c>
      <c r="F5226" s="7" t="str">
        <f>IF(OR(E5226="Success",E5226="Qualified Success"),"Current",IF(E5226="Failure",IF(RIGHT(D5226,6)="Future","Future",IF(RIGHT(D5226,10)="Irrelevant","Irrelevant","Current")),""))</f>
        <v>Current</v>
      </c>
      <c r="G5226" s="7" t="str">
        <f>IF(OR(ISBLANK(D5226),D5226="Unclassifiable &gt;"),"",IF(ISNUMBER(SEARCH("Utterance",D5226)),"Utterance",IF(ISNUMBER(SEARCH("Response",D5226)),"Response",IF(ISNUMBER(SEARCH("Interaction",D5226)),"Interaction",IF(ISNUMBER(SEARCH("System",D5226)),"System","")))))</f>
        <v/>
      </c>
      <c r="H5226" s="7" t="str">
        <f>IF(G5226="Utterance", IF(ISNUMBER(SEARCH("Unrecognized",D5226)), "Unrecognized", IF(ISNUMBER(SEARCH("Mismatched",D5226)), "Mismatched", IF(ISNUMBER(SEARCH("False Positive",D5226)), "False Positive", "Irrelevant"))), "")</f>
        <v/>
      </c>
      <c r="J5226" s="7" t="s">
        <v>3744</v>
      </c>
      <c r="K5226" s="7" t="s">
        <v>3355</v>
      </c>
      <c r="L5226" s="9">
        <v>45001</v>
      </c>
      <c r="M5226" s="13">
        <v>0.38642361111111106</v>
      </c>
      <c r="N5226" s="14">
        <v>202000521627521</v>
      </c>
      <c r="O5226" s="7">
        <f>IF(LEN(TRIM($A5226))=0,0,LEN($A5226)-LEN(SUBSTITUTE($A5226," ",""))+1)</f>
        <v>4</v>
      </c>
      <c r="P5226">
        <f t="shared" si="110"/>
        <v>3411</v>
      </c>
    </row>
    <row r="5227" spans="1:16" ht="128" x14ac:dyDescent="0.2">
      <c r="A5227" s="8" t="s">
        <v>1839</v>
      </c>
      <c r="C5227" s="7" t="s">
        <v>4</v>
      </c>
      <c r="K5227" s="7" t="s">
        <v>3355</v>
      </c>
      <c r="L5227" s="9">
        <v>45001</v>
      </c>
      <c r="M5227" s="13">
        <v>0.38642361111111106</v>
      </c>
      <c r="N5227" s="14">
        <v>202000521627521</v>
      </c>
      <c r="P5227" t="str">
        <f t="shared" si="110"/>
        <v/>
      </c>
    </row>
    <row r="5228" spans="1:16" ht="16" x14ac:dyDescent="0.2">
      <c r="A5228" s="8" t="s">
        <v>380</v>
      </c>
      <c r="C5228" s="7" t="s">
        <v>2</v>
      </c>
      <c r="D5228" s="7" t="s">
        <v>3389</v>
      </c>
      <c r="E5228" s="7" t="str">
        <f>IF(OR(D5228="", D5228="___"),"", LEFT(D5228,FIND(" &gt;",D5228)-1))</f>
        <v>Success</v>
      </c>
      <c r="F5228" s="7" t="str">
        <f>IF(OR(E5228="Success",E5228="Qualified Success"),"Current",IF(E5228="Failure",IF(RIGHT(D5228,6)="Future","Future",IF(RIGHT(D5228,10)="Irrelevant","Irrelevant","Current")),""))</f>
        <v>Current</v>
      </c>
      <c r="G5228" s="7" t="str">
        <f>IF(OR(ISBLANK(D5228),D5228="Unclassifiable &gt;"),"",IF(ISNUMBER(SEARCH("Utterance",D5228)),"Utterance",IF(ISNUMBER(SEARCH("Response",D5228)),"Response",IF(ISNUMBER(SEARCH("Interaction",D5228)),"Interaction",IF(ISNUMBER(SEARCH("System",D5228)),"System","")))))</f>
        <v/>
      </c>
      <c r="H5228" s="7" t="str">
        <f>IF(G5228="Utterance", IF(ISNUMBER(SEARCH("Unrecognized",D5228)), "Unrecognized", IF(ISNUMBER(SEARCH("Mismatched",D5228)), "Mismatched", IF(ISNUMBER(SEARCH("False Positive",D5228)), "False Positive", "Irrelevant"))), "")</f>
        <v/>
      </c>
      <c r="J5228" s="7" t="s">
        <v>3756</v>
      </c>
      <c r="K5228" s="7" t="s">
        <v>3355</v>
      </c>
      <c r="L5228" s="9">
        <v>45001</v>
      </c>
      <c r="M5228" s="13">
        <v>0.39228009259259261</v>
      </c>
      <c r="N5228" s="14">
        <v>204440003508979</v>
      </c>
      <c r="O5228" s="7">
        <f>IF(LEN(TRIM($A5228))=0,0,LEN($A5228)-LEN(SUBSTITUTE($A5228," ",""))+1)</f>
        <v>4</v>
      </c>
      <c r="P5228">
        <f t="shared" si="110"/>
        <v>3411</v>
      </c>
    </row>
    <row r="5229" spans="1:16" ht="144" x14ac:dyDescent="0.2">
      <c r="A5229" s="8" t="s">
        <v>2514</v>
      </c>
      <c r="C5229" s="7" t="s">
        <v>4</v>
      </c>
      <c r="K5229" s="7" t="s">
        <v>3355</v>
      </c>
      <c r="L5229" s="9">
        <v>45001</v>
      </c>
      <c r="M5229" s="13">
        <v>0.39231481481481478</v>
      </c>
      <c r="N5229" s="14">
        <v>204440003508979</v>
      </c>
      <c r="P5229" t="str">
        <f t="shared" si="110"/>
        <v/>
      </c>
    </row>
    <row r="5230" spans="1:16" ht="16" x14ac:dyDescent="0.2">
      <c r="A5230" s="8" t="s">
        <v>302</v>
      </c>
      <c r="B5230" s="7" t="s">
        <v>3487</v>
      </c>
      <c r="C5230" s="7" t="s">
        <v>2</v>
      </c>
      <c r="D5230" s="7" t="s">
        <v>3389</v>
      </c>
      <c r="E5230" s="7" t="str">
        <f>IF(OR(D5230="", D5230="___"),"", LEFT(D5230,FIND(" &gt;",D5230)-1))</f>
        <v>Success</v>
      </c>
      <c r="F5230" s="7" t="str">
        <f>IF(OR(E5230="Success",E5230="Qualified Success"),"Current",IF(E5230="Failure",IF(RIGHT(D5230,6)="Future","Future",IF(RIGHT(D5230,10)="Irrelevant","Irrelevant","Current")),""))</f>
        <v>Current</v>
      </c>
      <c r="G5230" s="7" t="str">
        <f>IF(OR(ISBLANK(D5230),D5230="Unclassifiable &gt;"),"",IF(ISNUMBER(SEARCH("Utterance",D5230)),"Utterance",IF(ISNUMBER(SEARCH("Response",D5230)),"Response",IF(ISNUMBER(SEARCH("Interaction",D5230)),"Interaction",IF(ISNUMBER(SEARCH("System",D5230)),"System","")))))</f>
        <v/>
      </c>
      <c r="H5230" s="7" t="str">
        <f>IF(G5230="Utterance", IF(ISNUMBER(SEARCH("Unrecognized",D5230)), "Unrecognized", IF(ISNUMBER(SEARCH("Mismatched",D5230)), "Mismatched", IF(ISNUMBER(SEARCH("False Positive",D5230)), "False Positive", "Irrelevant"))), "")</f>
        <v/>
      </c>
      <c r="J5230" s="7" t="s">
        <v>3428</v>
      </c>
      <c r="K5230" s="7" t="s">
        <v>3355</v>
      </c>
      <c r="L5230" s="9">
        <v>45001</v>
      </c>
      <c r="M5230" s="13">
        <v>0.39449074074074075</v>
      </c>
      <c r="N5230" s="14">
        <v>513003291028946</v>
      </c>
      <c r="O5230" s="7">
        <f>IF(LEN(TRIM($A5230))=0,0,LEN($A5230)-LEN(SUBSTITUTE($A5230," ",""))+1)</f>
        <v>3</v>
      </c>
      <c r="P5230">
        <f t="shared" si="110"/>
        <v>3411</v>
      </c>
    </row>
    <row r="5231" spans="1:16" ht="64" x14ac:dyDescent="0.2">
      <c r="A5231" s="8" t="s">
        <v>220</v>
      </c>
      <c r="C5231" s="7" t="s">
        <v>4</v>
      </c>
      <c r="K5231" s="7" t="s">
        <v>3355</v>
      </c>
      <c r="L5231" s="9">
        <v>45001</v>
      </c>
      <c r="M5231" s="13">
        <v>0.39449074074074075</v>
      </c>
      <c r="N5231" s="14">
        <v>513003291028946</v>
      </c>
      <c r="P5231" t="str">
        <f t="shared" si="110"/>
        <v/>
      </c>
    </row>
    <row r="5232" spans="1:16" ht="16" x14ac:dyDescent="0.2">
      <c r="A5232" s="8" t="s">
        <v>158</v>
      </c>
      <c r="C5232" s="7" t="s">
        <v>2</v>
      </c>
      <c r="D5232" s="7" t="s">
        <v>3389</v>
      </c>
      <c r="E5232" s="7" t="str">
        <f>IF(OR(D5232="", D5232="___"),"", LEFT(D5232,FIND(" &gt;",D5232)-1))</f>
        <v>Success</v>
      </c>
      <c r="F5232" s="7" t="str">
        <f>IF(OR(E5232="Success",E5232="Qualified Success"),"Current",IF(E5232="Failure",IF(RIGHT(D5232,6)="Future","Future",IF(RIGHT(D5232,10)="Irrelevant","Irrelevant","Current")),""))</f>
        <v>Current</v>
      </c>
      <c r="G5232" s="7" t="str">
        <f>IF(OR(ISBLANK(D5232),D5232="Unclassifiable &gt;"),"",IF(ISNUMBER(SEARCH("Utterance",D5232)),"Utterance",IF(ISNUMBER(SEARCH("Response",D5232)),"Response",IF(ISNUMBER(SEARCH("Interaction",D5232)),"Interaction",IF(ISNUMBER(SEARCH("System",D5232)),"System","")))))</f>
        <v/>
      </c>
      <c r="H5232" s="7" t="str">
        <f>IF(G5232="Utterance", IF(ISNUMBER(SEARCH("Unrecognized",D5232)), "Unrecognized", IF(ISNUMBER(SEARCH("Mismatched",D5232)), "Mismatched", IF(ISNUMBER(SEARCH("False Positive",D5232)), "False Positive", "Irrelevant"))), "")</f>
        <v/>
      </c>
      <c r="J5232" s="7" t="s">
        <v>3744</v>
      </c>
      <c r="K5232" s="7" t="s">
        <v>3355</v>
      </c>
      <c r="L5232" s="9">
        <v>45001</v>
      </c>
      <c r="M5232" s="13">
        <v>0.39523148148148146</v>
      </c>
      <c r="N5232" s="14">
        <v>513002202984297</v>
      </c>
      <c r="O5232" s="7">
        <f>IF(LEN(TRIM($A5232))=0,0,LEN($A5232)-LEN(SUBSTITUTE($A5232," ",""))+1)</f>
        <v>4</v>
      </c>
      <c r="P5232">
        <f t="shared" si="110"/>
        <v>3411</v>
      </c>
    </row>
    <row r="5233" spans="1:16" ht="128" x14ac:dyDescent="0.2">
      <c r="A5233" s="8" t="s">
        <v>1839</v>
      </c>
      <c r="C5233" s="7" t="s">
        <v>4</v>
      </c>
      <c r="K5233" s="7" t="s">
        <v>3355</v>
      </c>
      <c r="L5233" s="9">
        <v>45001</v>
      </c>
      <c r="M5233" s="13">
        <v>0.39523148148148146</v>
      </c>
      <c r="N5233" s="14">
        <v>513002202984297</v>
      </c>
      <c r="P5233" t="str">
        <f t="shared" si="110"/>
        <v/>
      </c>
    </row>
    <row r="5234" spans="1:16" ht="16" x14ac:dyDescent="0.2">
      <c r="A5234" s="8" t="s">
        <v>3076</v>
      </c>
      <c r="C5234" s="7" t="s">
        <v>2</v>
      </c>
      <c r="D5234" s="7" t="s">
        <v>3389</v>
      </c>
      <c r="E5234" s="7" t="str">
        <f>IF(OR(D5234="", D5234="___"),"", LEFT(D5234,FIND(" &gt;",D5234)-1))</f>
        <v>Success</v>
      </c>
      <c r="F5234" s="7" t="str">
        <f>IF(OR(E5234="Success",E5234="Qualified Success"),"Current",IF(E5234="Failure",IF(RIGHT(D5234,6)="Future","Future",IF(RIGHT(D5234,10)="Irrelevant","Irrelevant","Current")),""))</f>
        <v>Current</v>
      </c>
      <c r="G5234" s="7" t="str">
        <f>IF(OR(ISBLANK(D5234),D5234="Unclassifiable &gt;"),"",IF(ISNUMBER(SEARCH("Utterance",D5234)),"Utterance",IF(ISNUMBER(SEARCH("Response",D5234)),"Response",IF(ISNUMBER(SEARCH("Interaction",D5234)),"Interaction",IF(ISNUMBER(SEARCH("System",D5234)),"System","")))))</f>
        <v/>
      </c>
      <c r="H5234" s="7" t="str">
        <f>IF(G5234="Utterance", IF(ISNUMBER(SEARCH("Unrecognized",D5234)), "Unrecognized", IF(ISNUMBER(SEARCH("Mismatched",D5234)), "Mismatched", IF(ISNUMBER(SEARCH("False Positive",D5234)), "False Positive", "Irrelevant"))), "")</f>
        <v/>
      </c>
      <c r="J5234" s="7" t="s">
        <v>3439</v>
      </c>
      <c r="K5234" s="7" t="s">
        <v>3355</v>
      </c>
      <c r="L5234" s="9">
        <v>45001</v>
      </c>
      <c r="M5234" s="13">
        <v>0.39553240740740742</v>
      </c>
      <c r="N5234" s="14">
        <v>513002202984297</v>
      </c>
      <c r="O5234" s="7">
        <f>IF(LEN(TRIM($A5234))=0,0,LEN($A5234)-LEN(SUBSTITUTE($A5234," ",""))+1)</f>
        <v>3</v>
      </c>
      <c r="P5234">
        <f t="shared" si="110"/>
        <v>3411</v>
      </c>
    </row>
    <row r="5235" spans="1:16" ht="176" x14ac:dyDescent="0.2">
      <c r="A5235" s="8" t="s">
        <v>1860</v>
      </c>
      <c r="C5235" s="7" t="s">
        <v>4</v>
      </c>
      <c r="K5235" s="7" t="s">
        <v>3355</v>
      </c>
      <c r="L5235" s="9">
        <v>45001</v>
      </c>
      <c r="M5235" s="13">
        <v>0.39553240740740742</v>
      </c>
      <c r="N5235" s="14">
        <v>513002202984297</v>
      </c>
      <c r="P5235" t="str">
        <f t="shared" si="110"/>
        <v/>
      </c>
    </row>
    <row r="5236" spans="1:16" ht="16" x14ac:dyDescent="0.2">
      <c r="A5236" s="8" t="s">
        <v>3075</v>
      </c>
      <c r="C5236" s="7" t="s">
        <v>2</v>
      </c>
      <c r="D5236" s="7" t="s">
        <v>3400</v>
      </c>
      <c r="E5236" s="7" t="str">
        <f>IF(OR(D5236="", D5236="___"),"", LEFT(D5236,FIND(" &gt;",D5236)-1))</f>
        <v>Failure</v>
      </c>
      <c r="F5236" s="7" t="str">
        <f>IF(OR(E5236="Success",E5236="Qualified Success"),"Current",IF(E5236="Failure",IF(RIGHT(D5236,6)="Future","Future",IF(RIGHT(D5236,10)="Irrelevant","Irrelevant","Current")),""))</f>
        <v>Current</v>
      </c>
      <c r="G5236" s="7" t="str">
        <f>IF(OR(ISBLANK(D5236),D5236="Unclassifiable &gt;"),"",IF(ISNUMBER(SEARCH("Utterance",D5236)),"Utterance",IF(ISNUMBER(SEARCH("Response",D5236)),"Response",IF(ISNUMBER(SEARCH("Interaction",D5236)),"Interaction",IF(ISNUMBER(SEARCH("System",D5236)),"System","")))))</f>
        <v>Interaction</v>
      </c>
      <c r="H5236" s="7" t="str">
        <f>IF(G5236="Utterance", IF(ISNUMBER(SEARCH("Unrecognized",D5236)), "Unrecognized", IF(ISNUMBER(SEARCH("Mismatched",D5236)), "Mismatched", IF(ISNUMBER(SEARCH("False Positive",D5236)), "False Positive", "Irrelevant"))), "")</f>
        <v/>
      </c>
      <c r="J5236" s="7" t="s">
        <v>213</v>
      </c>
      <c r="K5236" s="7" t="s">
        <v>3355</v>
      </c>
      <c r="L5236" s="9">
        <v>45001</v>
      </c>
      <c r="M5236" s="13">
        <v>0.3956944444444444</v>
      </c>
      <c r="N5236" s="14">
        <v>513002202984297</v>
      </c>
      <c r="O5236" s="7">
        <f>IF(LEN(TRIM($A5236))=0,0,LEN($A5236)-LEN(SUBSTITUTE($A5236," ",""))+1)</f>
        <v>3</v>
      </c>
      <c r="P5236">
        <f t="shared" si="110"/>
        <v>412</v>
      </c>
    </row>
    <row r="5237" spans="1:16" ht="16" x14ac:dyDescent="0.2">
      <c r="A5237" s="8" t="s">
        <v>1075</v>
      </c>
      <c r="C5237" s="7" t="s">
        <v>4</v>
      </c>
      <c r="K5237" s="7" t="s">
        <v>3355</v>
      </c>
      <c r="L5237" s="9">
        <v>45001</v>
      </c>
      <c r="M5237" s="13">
        <v>0.39570601851851855</v>
      </c>
      <c r="N5237" s="14">
        <v>513002202984297</v>
      </c>
      <c r="P5237" t="str">
        <f t="shared" si="110"/>
        <v/>
      </c>
    </row>
    <row r="5238" spans="1:16" ht="16" x14ac:dyDescent="0.2">
      <c r="A5238" s="8" t="s">
        <v>93</v>
      </c>
      <c r="C5238" s="7" t="s">
        <v>2</v>
      </c>
      <c r="D5238" s="7" t="s">
        <v>3411</v>
      </c>
      <c r="E5238" s="7" t="str">
        <f>IF(OR(D5238="", D5238="___"),"", LEFT(D5238,FIND(" &gt;",D5238)-1))</f>
        <v>Qualified Success</v>
      </c>
      <c r="F5238" s="7" t="str">
        <f>IF(OR(E5238="Success",E5238="Qualified Success"),"Current",IF(E5238="Failure",IF(RIGHT(D5238,6)="Future","Future",IF(RIGHT(D5238,10)="Irrelevant","Irrelevant","Current")),""))</f>
        <v>Current</v>
      </c>
      <c r="G5238" s="7" t="str">
        <f>IF(OR(ISBLANK(D5238),D5238="Unclassifiable &gt;"),"",IF(ISNUMBER(SEARCH("Utterance",D5238)),"Utterance",IF(ISNUMBER(SEARCH("Response",D5238)),"Response",IF(ISNUMBER(SEARCH("Interaction",D5238)),"Interaction",IF(ISNUMBER(SEARCH("System",D5238)),"System","")))))</f>
        <v>Response</v>
      </c>
      <c r="H5238" s="7" t="str">
        <f>IF(G5238="Utterance", IF(ISNUMBER(SEARCH("Unrecognized",D5238)), "Unrecognized", IF(ISNUMBER(SEARCH("Mismatched",D5238)), "Mismatched", IF(ISNUMBER(SEARCH("False Positive",D5238)), "False Positive", "Irrelevant"))), "")</f>
        <v/>
      </c>
      <c r="J5238" s="7" t="s">
        <v>213</v>
      </c>
      <c r="K5238" s="7" t="s">
        <v>3355</v>
      </c>
      <c r="L5238" s="9">
        <v>45001</v>
      </c>
      <c r="M5238" s="13">
        <v>0.39584490740740735</v>
      </c>
      <c r="N5238" s="14">
        <v>513002202984297</v>
      </c>
      <c r="O5238" s="7">
        <f>IF(LEN(TRIM($A5238))=0,0,LEN($A5238)-LEN(SUBSTITUTE($A5238," ",""))+1)</f>
        <v>2</v>
      </c>
      <c r="P5238">
        <f t="shared" si="110"/>
        <v>201</v>
      </c>
    </row>
    <row r="5239" spans="1:16" ht="128" x14ac:dyDescent="0.2">
      <c r="A5239" s="8" t="s">
        <v>1862</v>
      </c>
      <c r="C5239" s="7" t="s">
        <v>4</v>
      </c>
      <c r="K5239" s="7" t="s">
        <v>3355</v>
      </c>
      <c r="L5239" s="9">
        <v>45001</v>
      </c>
      <c r="M5239" s="13">
        <v>0.39584490740740735</v>
      </c>
      <c r="N5239" s="14">
        <v>513002202984297</v>
      </c>
      <c r="P5239" t="str">
        <f t="shared" si="110"/>
        <v/>
      </c>
    </row>
    <row r="5240" spans="1:16" ht="16" x14ac:dyDescent="0.2">
      <c r="A5240" s="8" t="s">
        <v>3352</v>
      </c>
      <c r="C5240" s="7" t="s">
        <v>2</v>
      </c>
      <c r="D5240" s="7" t="s">
        <v>3389</v>
      </c>
      <c r="E5240" s="7" t="str">
        <f>IF(OR(D5240="", D5240="___"),"", LEFT(D5240,FIND(" &gt;",D5240)-1))</f>
        <v>Success</v>
      </c>
      <c r="F5240" s="7" t="str">
        <f>IF(OR(E5240="Success",E5240="Qualified Success"),"Current",IF(E5240="Failure",IF(RIGHT(D5240,6)="Future","Future",IF(RIGHT(D5240,10)="Irrelevant","Irrelevant","Current")),""))</f>
        <v>Current</v>
      </c>
      <c r="G5240" s="7" t="str">
        <f>IF(OR(ISBLANK(D5240),D5240="Unclassifiable &gt;"),"",IF(ISNUMBER(SEARCH("Utterance",D5240)),"Utterance",IF(ISNUMBER(SEARCH("Response",D5240)),"Response",IF(ISNUMBER(SEARCH("Interaction",D5240)),"Interaction",IF(ISNUMBER(SEARCH("System",D5240)),"System","")))))</f>
        <v/>
      </c>
      <c r="H5240" s="7" t="str">
        <f>IF(G5240="Utterance", IF(ISNUMBER(SEARCH("Unrecognized",D5240)), "Unrecognized", IF(ISNUMBER(SEARCH("Mismatched",D5240)), "Mismatched", IF(ISNUMBER(SEARCH("False Positive",D5240)), "False Positive", "Irrelevant"))), "")</f>
        <v/>
      </c>
      <c r="J5240" s="7" t="s">
        <v>3428</v>
      </c>
      <c r="K5240" s="7" t="s">
        <v>3355</v>
      </c>
      <c r="L5240" s="9">
        <v>45001</v>
      </c>
      <c r="M5240" s="13">
        <v>0.39629629629629631</v>
      </c>
      <c r="N5240" s="14">
        <v>513003543840203</v>
      </c>
      <c r="O5240" s="7">
        <f>IF(LEN(TRIM($A5240))=0,0,LEN($A5240)-LEN(SUBSTITUTE($A5240," ",""))+1)</f>
        <v>8</v>
      </c>
      <c r="P5240">
        <f t="shared" si="110"/>
        <v>3411</v>
      </c>
    </row>
    <row r="5241" spans="1:16" ht="64" x14ac:dyDescent="0.2">
      <c r="A5241" s="8" t="s">
        <v>270</v>
      </c>
      <c r="C5241" s="7" t="s">
        <v>4</v>
      </c>
      <c r="K5241" s="7" t="s">
        <v>3355</v>
      </c>
      <c r="L5241" s="9">
        <v>45001</v>
      </c>
      <c r="M5241" s="13">
        <v>0.39629629629629631</v>
      </c>
      <c r="N5241" s="14">
        <v>513003543840203</v>
      </c>
      <c r="P5241" t="str">
        <f t="shared" si="110"/>
        <v/>
      </c>
    </row>
    <row r="5242" spans="1:16" ht="16" x14ac:dyDescent="0.2">
      <c r="A5242" s="8" t="s">
        <v>158</v>
      </c>
      <c r="C5242" s="7" t="s">
        <v>2</v>
      </c>
      <c r="D5242" s="7" t="s">
        <v>3389</v>
      </c>
      <c r="E5242" s="7" t="str">
        <f>IF(OR(D5242="", D5242="___"),"", LEFT(D5242,FIND(" &gt;",D5242)-1))</f>
        <v>Success</v>
      </c>
      <c r="F5242" s="7" t="str">
        <f>IF(OR(E5242="Success",E5242="Qualified Success"),"Current",IF(E5242="Failure",IF(RIGHT(D5242,6)="Future","Future",IF(RIGHT(D5242,10)="Irrelevant","Irrelevant","Current")),""))</f>
        <v>Current</v>
      </c>
      <c r="G5242" s="7" t="str">
        <f>IF(OR(ISBLANK(D5242),D5242="Unclassifiable &gt;"),"",IF(ISNUMBER(SEARCH("Utterance",D5242)),"Utterance",IF(ISNUMBER(SEARCH("Response",D5242)),"Response",IF(ISNUMBER(SEARCH("Interaction",D5242)),"Interaction",IF(ISNUMBER(SEARCH("System",D5242)),"System","")))))</f>
        <v/>
      </c>
      <c r="H5242" s="7" t="str">
        <f>IF(G5242="Utterance", IF(ISNUMBER(SEARCH("Unrecognized",D5242)), "Unrecognized", IF(ISNUMBER(SEARCH("Mismatched",D5242)), "Mismatched", IF(ISNUMBER(SEARCH("False Positive",D5242)), "False Positive", "Irrelevant"))), "")</f>
        <v/>
      </c>
      <c r="J5242" s="7" t="s">
        <v>3744</v>
      </c>
      <c r="K5242" s="7" t="s">
        <v>3355</v>
      </c>
      <c r="L5242" s="9">
        <v>45001</v>
      </c>
      <c r="M5242" s="13">
        <v>0.39630787037037035</v>
      </c>
      <c r="N5242" s="14">
        <v>204440003501001</v>
      </c>
      <c r="O5242" s="7">
        <f>IF(LEN(TRIM($A5242))=0,0,LEN($A5242)-LEN(SUBSTITUTE($A5242," ",""))+1)</f>
        <v>4</v>
      </c>
      <c r="P5242">
        <f t="shared" si="110"/>
        <v>3411</v>
      </c>
    </row>
    <row r="5243" spans="1:16" ht="128" x14ac:dyDescent="0.2">
      <c r="A5243" s="8" t="s">
        <v>1839</v>
      </c>
      <c r="C5243" s="7" t="s">
        <v>4</v>
      </c>
      <c r="K5243" s="7" t="s">
        <v>3355</v>
      </c>
      <c r="L5243" s="9">
        <v>45001</v>
      </c>
      <c r="M5243" s="13">
        <v>0.39630787037037035</v>
      </c>
      <c r="N5243" s="14">
        <v>204440003501001</v>
      </c>
      <c r="P5243" t="str">
        <f t="shared" si="110"/>
        <v/>
      </c>
    </row>
    <row r="5244" spans="1:16" ht="16" x14ac:dyDescent="0.2">
      <c r="A5244" s="8" t="s">
        <v>2758</v>
      </c>
      <c r="C5244" s="7" t="s">
        <v>2</v>
      </c>
      <c r="D5244" s="7" t="s">
        <v>3400</v>
      </c>
      <c r="E5244" s="7" t="str">
        <f>IF(OR(D5244="", D5244="___"),"", LEFT(D5244,FIND(" &gt;",D5244)-1))</f>
        <v>Failure</v>
      </c>
      <c r="F5244" s="7" t="str">
        <f>IF(OR(E5244="Success",E5244="Qualified Success"),"Current",IF(E5244="Failure",IF(RIGHT(D5244,6)="Future","Future",IF(RIGHT(D5244,10)="Irrelevant","Irrelevant","Current")),""))</f>
        <v>Current</v>
      </c>
      <c r="G5244" s="7" t="str">
        <f>IF(OR(ISBLANK(D5244),D5244="Unclassifiable &gt;"),"",IF(ISNUMBER(SEARCH("Utterance",D5244)),"Utterance",IF(ISNUMBER(SEARCH("Response",D5244)),"Response",IF(ISNUMBER(SEARCH("Interaction",D5244)),"Interaction",IF(ISNUMBER(SEARCH("System",D5244)),"System","")))))</f>
        <v>Interaction</v>
      </c>
      <c r="H5244" s="7" t="str">
        <f>IF(G5244="Utterance", IF(ISNUMBER(SEARCH("Unrecognized",D5244)), "Unrecognized", IF(ISNUMBER(SEARCH("Mismatched",D5244)), "Mismatched", IF(ISNUMBER(SEARCH("False Positive",D5244)), "False Positive", "Irrelevant"))), "")</f>
        <v/>
      </c>
      <c r="J5244" s="7" t="s">
        <v>3428</v>
      </c>
      <c r="K5244" s="7" t="s">
        <v>3355</v>
      </c>
      <c r="L5244" s="9">
        <v>45001</v>
      </c>
      <c r="M5244" s="13">
        <v>0.39853009259259259</v>
      </c>
      <c r="N5244" s="14">
        <v>204440003542736</v>
      </c>
      <c r="O5244" s="7">
        <f>IF(LEN(TRIM($A5244))=0,0,LEN($A5244)-LEN(SUBSTITUTE($A5244," ",""))+1)</f>
        <v>1</v>
      </c>
      <c r="P5244">
        <f t="shared" si="110"/>
        <v>412</v>
      </c>
    </row>
    <row r="5245" spans="1:16" ht="128" x14ac:dyDescent="0.2">
      <c r="A5245" s="8" t="s">
        <v>777</v>
      </c>
      <c r="C5245" s="7" t="s">
        <v>4</v>
      </c>
      <c r="K5245" s="7" t="s">
        <v>3355</v>
      </c>
      <c r="L5245" s="9">
        <v>45001</v>
      </c>
      <c r="M5245" s="13">
        <v>0.39853009259259259</v>
      </c>
      <c r="N5245" s="14">
        <v>204440003542736</v>
      </c>
      <c r="P5245" t="str">
        <f t="shared" si="110"/>
        <v/>
      </c>
    </row>
    <row r="5246" spans="1:16" ht="16" x14ac:dyDescent="0.2">
      <c r="A5246" s="8" t="s">
        <v>776</v>
      </c>
      <c r="C5246" s="7" t="s">
        <v>2</v>
      </c>
      <c r="D5246" s="7" t="s">
        <v>3400</v>
      </c>
      <c r="E5246" s="7" t="str">
        <f>IF(OR(D5246="", D5246="___"),"", LEFT(D5246,FIND(" &gt;",D5246)-1))</f>
        <v>Failure</v>
      </c>
      <c r="F5246" s="7" t="str">
        <f>IF(OR(E5246="Success",E5246="Qualified Success"),"Current",IF(E5246="Failure",IF(RIGHT(D5246,6)="Future","Future",IF(RIGHT(D5246,10)="Irrelevant","Irrelevant","Current")),""))</f>
        <v>Current</v>
      </c>
      <c r="G5246" s="7" t="str">
        <f>IF(OR(ISBLANK(D5246),D5246="Unclassifiable &gt;"),"",IF(ISNUMBER(SEARCH("Utterance",D5246)),"Utterance",IF(ISNUMBER(SEARCH("Response",D5246)),"Response",IF(ISNUMBER(SEARCH("Interaction",D5246)),"Interaction",IF(ISNUMBER(SEARCH("System",D5246)),"System","")))))</f>
        <v>Interaction</v>
      </c>
      <c r="H5246" s="7" t="str">
        <f>IF(G5246="Utterance", IF(ISNUMBER(SEARCH("Unrecognized",D5246)), "Unrecognized", IF(ISNUMBER(SEARCH("Mismatched",D5246)), "Mismatched", IF(ISNUMBER(SEARCH("False Positive",D5246)), "False Positive", "Irrelevant"))), "")</f>
        <v/>
      </c>
      <c r="J5246" s="7" t="s">
        <v>3428</v>
      </c>
      <c r="K5246" s="7" t="s">
        <v>3355</v>
      </c>
      <c r="L5246" s="9">
        <v>45001</v>
      </c>
      <c r="M5246" s="13">
        <v>0.39884259259259264</v>
      </c>
      <c r="N5246" s="14">
        <v>204440003542736</v>
      </c>
      <c r="O5246" s="7">
        <f>IF(LEN(TRIM($A5246))=0,0,LEN($A5246)-LEN(SUBSTITUTE($A5246," ",""))+1)</f>
        <v>2</v>
      </c>
      <c r="P5246">
        <f t="shared" si="110"/>
        <v>412</v>
      </c>
    </row>
    <row r="5247" spans="1:16" ht="64" x14ac:dyDescent="0.2">
      <c r="A5247" s="8" t="s">
        <v>254</v>
      </c>
      <c r="C5247" s="7" t="s">
        <v>4</v>
      </c>
      <c r="K5247" s="7" t="s">
        <v>3355</v>
      </c>
      <c r="L5247" s="9">
        <v>45001</v>
      </c>
      <c r="M5247" s="13">
        <v>0.39884259259259264</v>
      </c>
      <c r="N5247" s="14">
        <v>204440003542736</v>
      </c>
      <c r="P5247" t="str">
        <f t="shared" si="110"/>
        <v/>
      </c>
    </row>
    <row r="5248" spans="1:16" ht="16" x14ac:dyDescent="0.2">
      <c r="A5248" s="8" t="s">
        <v>2647</v>
      </c>
      <c r="C5248" s="7" t="s">
        <v>2</v>
      </c>
      <c r="D5248" s="7" t="s">
        <v>3389</v>
      </c>
      <c r="E5248" s="7" t="str">
        <f>IF(OR(D5248="", D5248="___"),"", LEFT(D5248,FIND(" &gt;",D5248)-1))</f>
        <v>Success</v>
      </c>
      <c r="F5248" s="7" t="str">
        <f>IF(OR(E5248="Success",E5248="Qualified Success"),"Current",IF(E5248="Failure",IF(RIGHT(D5248,6)="Future","Future",IF(RIGHT(D5248,10)="Irrelevant","Irrelevant","Current")),""))</f>
        <v>Current</v>
      </c>
      <c r="G5248" s="7" t="str">
        <f>IF(OR(ISBLANK(D5248),D5248="Unclassifiable &gt;"),"",IF(ISNUMBER(SEARCH("Utterance",D5248)),"Utterance",IF(ISNUMBER(SEARCH("Response",D5248)),"Response",IF(ISNUMBER(SEARCH("Interaction",D5248)),"Interaction",IF(ISNUMBER(SEARCH("System",D5248)),"System","")))))</f>
        <v/>
      </c>
      <c r="H5248" s="7" t="str">
        <f>IF(G5248="Utterance", IF(ISNUMBER(SEARCH("Unrecognized",D5248)), "Unrecognized", IF(ISNUMBER(SEARCH("Mismatched",D5248)), "Mismatched", IF(ISNUMBER(SEARCH("False Positive",D5248)), "False Positive", "Irrelevant"))), "")</f>
        <v/>
      </c>
      <c r="J5248" s="7" t="s">
        <v>3743</v>
      </c>
      <c r="K5248" s="7" t="s">
        <v>3355</v>
      </c>
      <c r="L5248" s="9">
        <v>45001</v>
      </c>
      <c r="M5248" s="13">
        <v>0.39925925925925926</v>
      </c>
      <c r="N5248" s="14">
        <v>204440003537648</v>
      </c>
      <c r="O5248" s="7">
        <f>IF(LEN(TRIM($A5248))=0,0,LEN($A5248)-LEN(SUBSTITUTE($A5248," ",""))+1)</f>
        <v>4</v>
      </c>
      <c r="P5248">
        <f t="shared" si="110"/>
        <v>3411</v>
      </c>
    </row>
    <row r="5249" spans="1:16" ht="240" x14ac:dyDescent="0.2">
      <c r="A5249" s="8" t="s">
        <v>3627</v>
      </c>
      <c r="C5249" s="7" t="s">
        <v>4</v>
      </c>
      <c r="K5249" s="7" t="s">
        <v>3355</v>
      </c>
      <c r="L5249" s="9">
        <v>45001</v>
      </c>
      <c r="M5249" s="13">
        <v>0.39928240740740745</v>
      </c>
      <c r="N5249" s="14">
        <v>204440003537648</v>
      </c>
      <c r="P5249" t="str">
        <f t="shared" si="110"/>
        <v/>
      </c>
    </row>
    <row r="5250" spans="1:16" ht="16" x14ac:dyDescent="0.2">
      <c r="A5250" s="8" t="s">
        <v>728</v>
      </c>
      <c r="C5250" s="7" t="s">
        <v>2</v>
      </c>
      <c r="D5250" s="7" t="s">
        <v>3391</v>
      </c>
      <c r="E5250" s="7" t="str">
        <f>IF(OR(D5250="", D5250="___"),"", LEFT(D5250,FIND(" &gt;",D5250)-1))</f>
        <v>Failure</v>
      </c>
      <c r="F5250" s="7" t="str">
        <f>IF(OR(E5250="Success",E5250="Qualified Success"),"Current",IF(E5250="Failure",IF(RIGHT(D5250,6)="Future","Future",IF(RIGHT(D5250,10)="Irrelevant","Irrelevant","Current")),""))</f>
        <v>Current</v>
      </c>
      <c r="G5250" s="7" t="str">
        <f>IF(OR(ISBLANK(D5250),D5250="Unclassifiable &gt;"),"",IF(ISNUMBER(SEARCH("Utterance",D5250)),"Utterance",IF(ISNUMBER(SEARCH("Response",D5250)),"Response",IF(ISNUMBER(SEARCH("Interaction",D5250)),"Interaction",IF(ISNUMBER(SEARCH("System",D5250)),"System","")))))</f>
        <v>Utterance</v>
      </c>
      <c r="H5250" s="7" t="str">
        <f>IF(G5250="Utterance", IF(ISNUMBER(SEARCH("Unrecognized",D5250)), "Unrecognized", IF(ISNUMBER(SEARCH("Mismatched",D5250)), "Mismatched", IF(ISNUMBER(SEARCH("False Positive",D5250)), "False Positive", "Irrelevant"))), "")</f>
        <v>Mismatched</v>
      </c>
      <c r="J5250" s="7" t="s">
        <v>3743</v>
      </c>
      <c r="K5250" s="7" t="s">
        <v>3355</v>
      </c>
      <c r="L5250" s="9">
        <v>45001</v>
      </c>
      <c r="M5250" s="13">
        <v>0.40069444444444446</v>
      </c>
      <c r="N5250" s="14">
        <v>204440003508584</v>
      </c>
      <c r="O5250" s="7">
        <f>IF(LEN(TRIM($A5250))=0,0,LEN($A5250)-LEN(SUBSTITUTE($A5250," ",""))+1)</f>
        <v>2</v>
      </c>
      <c r="P5250">
        <f t="shared" si="110"/>
        <v>705</v>
      </c>
    </row>
    <row r="5251" spans="1:16" ht="64" x14ac:dyDescent="0.2">
      <c r="A5251" s="8" t="s">
        <v>327</v>
      </c>
      <c r="C5251" s="7" t="s">
        <v>4</v>
      </c>
      <c r="K5251" s="7" t="s">
        <v>3355</v>
      </c>
      <c r="L5251" s="9">
        <v>45001</v>
      </c>
      <c r="M5251" s="13">
        <v>0.40069444444444446</v>
      </c>
      <c r="N5251" s="14">
        <v>204440003508584</v>
      </c>
      <c r="P5251" t="str">
        <f t="shared" ref="P5251:P5314" si="111">IF(D5251="", "", COUNTIF($D$1:$D$12000, D5251))</f>
        <v/>
      </c>
    </row>
    <row r="5252" spans="1:16" ht="16" x14ac:dyDescent="0.2">
      <c r="A5252" s="8" t="s">
        <v>2501</v>
      </c>
      <c r="C5252" s="7" t="s">
        <v>2</v>
      </c>
      <c r="D5252" s="7" t="s">
        <v>3389</v>
      </c>
      <c r="E5252" s="7" t="str">
        <f>IF(OR(D5252="", D5252="___"),"", LEFT(D5252,FIND(" &gt;",D5252)-1))</f>
        <v>Success</v>
      </c>
      <c r="F5252" s="7" t="str">
        <f>IF(OR(E5252="Success",E5252="Qualified Success"),"Current",IF(E5252="Failure",IF(RIGHT(D5252,6)="Future","Future",IF(RIGHT(D5252,10)="Irrelevant","Irrelevant","Current")),""))</f>
        <v>Current</v>
      </c>
      <c r="G5252" s="7" t="str">
        <f>IF(OR(ISBLANK(D5252),D5252="Unclassifiable &gt;"),"",IF(ISNUMBER(SEARCH("Utterance",D5252)),"Utterance",IF(ISNUMBER(SEARCH("Response",D5252)),"Response",IF(ISNUMBER(SEARCH("Interaction",D5252)),"Interaction",IF(ISNUMBER(SEARCH("System",D5252)),"System","")))))</f>
        <v/>
      </c>
      <c r="H5252" s="7" t="str">
        <f>IF(G5252="Utterance", IF(ISNUMBER(SEARCH("Unrecognized",D5252)), "Unrecognized", IF(ISNUMBER(SEARCH("Mismatched",D5252)), "Mismatched", IF(ISNUMBER(SEARCH("False Positive",D5252)), "False Positive", "Irrelevant"))), "")</f>
        <v/>
      </c>
      <c r="J5252" s="7" t="s">
        <v>3743</v>
      </c>
      <c r="K5252" s="7" t="s">
        <v>3355</v>
      </c>
      <c r="L5252" s="9">
        <v>45001</v>
      </c>
      <c r="M5252" s="13">
        <v>0.40083333333333332</v>
      </c>
      <c r="N5252" s="14">
        <v>204440003508584</v>
      </c>
      <c r="O5252" s="7">
        <f>IF(LEN(TRIM($A5252))=0,0,LEN($A5252)-LEN(SUBSTITUTE($A5252," ",""))+1)</f>
        <v>3</v>
      </c>
      <c r="P5252">
        <f t="shared" si="111"/>
        <v>3411</v>
      </c>
    </row>
    <row r="5253" spans="1:16" ht="144" x14ac:dyDescent="0.2">
      <c r="A5253" s="8" t="s">
        <v>250</v>
      </c>
      <c r="C5253" s="7" t="s">
        <v>4</v>
      </c>
      <c r="K5253" s="7" t="s">
        <v>3355</v>
      </c>
      <c r="L5253" s="9">
        <v>45001</v>
      </c>
      <c r="M5253" s="13">
        <v>0.40084490740740741</v>
      </c>
      <c r="N5253" s="14">
        <v>204440003508584</v>
      </c>
      <c r="P5253" t="str">
        <f t="shared" si="111"/>
        <v/>
      </c>
    </row>
    <row r="5254" spans="1:16" ht="16" x14ac:dyDescent="0.2">
      <c r="A5254" s="8" t="s">
        <v>3351</v>
      </c>
      <c r="C5254" s="7" t="s">
        <v>2</v>
      </c>
      <c r="D5254" s="7" t="s">
        <v>3389</v>
      </c>
      <c r="E5254" s="7" t="str">
        <f>IF(OR(D5254="", D5254="___"),"", LEFT(D5254,FIND(" &gt;",D5254)-1))</f>
        <v>Success</v>
      </c>
      <c r="F5254" s="7" t="str">
        <f>IF(OR(E5254="Success",E5254="Qualified Success"),"Current",IF(E5254="Failure",IF(RIGHT(D5254,6)="Future","Future",IF(RIGHT(D5254,10)="Irrelevant","Irrelevant","Current")),""))</f>
        <v>Current</v>
      </c>
      <c r="G5254" s="7" t="str">
        <f>IF(OR(ISBLANK(D5254),D5254="Unclassifiable &gt;"),"",IF(ISNUMBER(SEARCH("Utterance",D5254)),"Utterance",IF(ISNUMBER(SEARCH("Response",D5254)),"Response",IF(ISNUMBER(SEARCH("Interaction",D5254)),"Interaction",IF(ISNUMBER(SEARCH("System",D5254)),"System","")))))</f>
        <v/>
      </c>
      <c r="H5254" s="7" t="str">
        <f>IF(G5254="Utterance", IF(ISNUMBER(SEARCH("Unrecognized",D5254)), "Unrecognized", IF(ISNUMBER(SEARCH("Mismatched",D5254)), "Mismatched", IF(ISNUMBER(SEARCH("False Positive",D5254)), "False Positive", "Irrelevant"))), "")</f>
        <v/>
      </c>
      <c r="J5254" s="7" t="s">
        <v>3757</v>
      </c>
      <c r="K5254" s="7" t="s">
        <v>3355</v>
      </c>
      <c r="L5254" s="9">
        <v>45001</v>
      </c>
      <c r="M5254" s="13">
        <v>0.40145833333333331</v>
      </c>
      <c r="N5254" s="14">
        <v>513003543840203</v>
      </c>
      <c r="O5254" s="7">
        <f>IF(LEN(TRIM($A5254))=0,0,LEN($A5254)-LEN(SUBSTITUTE($A5254," ",""))+1)</f>
        <v>4</v>
      </c>
      <c r="P5254">
        <f t="shared" si="111"/>
        <v>3411</v>
      </c>
    </row>
    <row r="5255" spans="1:16" ht="96" x14ac:dyDescent="0.2">
      <c r="A5255" s="8" t="s">
        <v>379</v>
      </c>
      <c r="C5255" s="7" t="s">
        <v>4</v>
      </c>
      <c r="K5255" s="7" t="s">
        <v>3355</v>
      </c>
      <c r="L5255" s="9">
        <v>45001</v>
      </c>
      <c r="M5255" s="13">
        <v>0.40145833333333331</v>
      </c>
      <c r="N5255" s="14">
        <v>513003543840203</v>
      </c>
      <c r="P5255" t="str">
        <f t="shared" si="111"/>
        <v/>
      </c>
    </row>
    <row r="5256" spans="1:16" ht="16" x14ac:dyDescent="0.2">
      <c r="A5256" s="8" t="s">
        <v>1189</v>
      </c>
      <c r="C5256" s="7" t="s">
        <v>2</v>
      </c>
      <c r="D5256" s="7" t="s">
        <v>3389</v>
      </c>
      <c r="E5256" s="7" t="str">
        <f>IF(OR(D5256="", D5256="___"),"", LEFT(D5256,FIND(" &gt;",D5256)-1))</f>
        <v>Success</v>
      </c>
      <c r="F5256" s="7" t="str">
        <f>IF(OR(E5256="Success",E5256="Qualified Success"),"Current",IF(E5256="Failure",IF(RIGHT(D5256,6)="Future","Future",IF(RIGHT(D5256,10)="Irrelevant","Irrelevant","Current")),""))</f>
        <v>Current</v>
      </c>
      <c r="G5256" s="7" t="str">
        <f>IF(OR(ISBLANK(D5256),D5256="Unclassifiable &gt;"),"",IF(ISNUMBER(SEARCH("Utterance",D5256)),"Utterance",IF(ISNUMBER(SEARCH("Response",D5256)),"Response",IF(ISNUMBER(SEARCH("Interaction",D5256)),"Interaction",IF(ISNUMBER(SEARCH("System",D5256)),"System","")))))</f>
        <v/>
      </c>
      <c r="H5256" s="7" t="str">
        <f>IF(G5256="Utterance", IF(ISNUMBER(SEARCH("Unrecognized",D5256)), "Unrecognized", IF(ISNUMBER(SEARCH("Mismatched",D5256)), "Mismatched", IF(ISNUMBER(SEARCH("False Positive",D5256)), "False Positive", "Irrelevant"))), "")</f>
        <v/>
      </c>
      <c r="J5256" s="7" t="s">
        <v>3741</v>
      </c>
      <c r="K5256" s="7" t="s">
        <v>3355</v>
      </c>
      <c r="L5256" s="9">
        <v>45001</v>
      </c>
      <c r="M5256" s="13">
        <v>0.40219907407407413</v>
      </c>
      <c r="N5256" s="14">
        <v>204440003488810</v>
      </c>
      <c r="O5256" s="7">
        <f>IF(LEN(TRIM($A5256))=0,0,LEN($A5256)-LEN(SUBSTITUTE($A5256," ",""))+1)</f>
        <v>7</v>
      </c>
      <c r="P5256">
        <f t="shared" si="111"/>
        <v>3411</v>
      </c>
    </row>
    <row r="5257" spans="1:16" ht="176" x14ac:dyDescent="0.2">
      <c r="A5257" s="8" t="s">
        <v>1942</v>
      </c>
      <c r="C5257" s="7" t="s">
        <v>4</v>
      </c>
      <c r="K5257" s="7" t="s">
        <v>3355</v>
      </c>
      <c r="L5257" s="9">
        <v>45001</v>
      </c>
      <c r="M5257" s="13">
        <v>0.40221064814814816</v>
      </c>
      <c r="N5257" s="14">
        <v>204440003488810</v>
      </c>
      <c r="P5257" t="str">
        <f t="shared" si="111"/>
        <v/>
      </c>
    </row>
    <row r="5258" spans="1:16" ht="16" x14ac:dyDescent="0.2">
      <c r="A5258" s="8" t="s">
        <v>158</v>
      </c>
      <c r="C5258" s="7" t="s">
        <v>2</v>
      </c>
      <c r="D5258" s="7" t="s">
        <v>3389</v>
      </c>
      <c r="E5258" s="7" t="str">
        <f>IF(OR(D5258="", D5258="___"),"", LEFT(D5258,FIND(" &gt;",D5258)-1))</f>
        <v>Success</v>
      </c>
      <c r="F5258" s="7" t="str">
        <f>IF(OR(E5258="Success",E5258="Qualified Success"),"Current",IF(E5258="Failure",IF(RIGHT(D5258,6)="Future","Future",IF(RIGHT(D5258,10)="Irrelevant","Irrelevant","Current")),""))</f>
        <v>Current</v>
      </c>
      <c r="G5258" s="7" t="str">
        <f>IF(OR(ISBLANK(D5258),D5258="Unclassifiable &gt;"),"",IF(ISNUMBER(SEARCH("Utterance",D5258)),"Utterance",IF(ISNUMBER(SEARCH("Response",D5258)),"Response",IF(ISNUMBER(SEARCH("Interaction",D5258)),"Interaction",IF(ISNUMBER(SEARCH("System",D5258)),"System","")))))</f>
        <v/>
      </c>
      <c r="H5258" s="7" t="str">
        <f>IF(G5258="Utterance", IF(ISNUMBER(SEARCH("Unrecognized",D5258)), "Unrecognized", IF(ISNUMBER(SEARCH("Mismatched",D5258)), "Mismatched", IF(ISNUMBER(SEARCH("False Positive",D5258)), "False Positive", "Irrelevant"))), "")</f>
        <v/>
      </c>
      <c r="J5258" s="7" t="s">
        <v>3744</v>
      </c>
      <c r="K5258" s="7" t="s">
        <v>3355</v>
      </c>
      <c r="L5258" s="9">
        <v>45001</v>
      </c>
      <c r="M5258" s="13">
        <v>0.40474537037037034</v>
      </c>
      <c r="N5258" s="14">
        <v>202000497947819</v>
      </c>
      <c r="O5258" s="7">
        <f>IF(LEN(TRIM($A5258))=0,0,LEN($A5258)-LEN(SUBSTITUTE($A5258," ",""))+1)</f>
        <v>4</v>
      </c>
      <c r="P5258">
        <f t="shared" si="111"/>
        <v>3411</v>
      </c>
    </row>
    <row r="5259" spans="1:16" ht="128" x14ac:dyDescent="0.2">
      <c r="A5259" s="8" t="s">
        <v>1839</v>
      </c>
      <c r="C5259" s="7" t="s">
        <v>4</v>
      </c>
      <c r="K5259" s="7" t="s">
        <v>3355</v>
      </c>
      <c r="L5259" s="9">
        <v>45001</v>
      </c>
      <c r="M5259" s="13">
        <v>0.40474537037037034</v>
      </c>
      <c r="N5259" s="14">
        <v>202000497947819</v>
      </c>
      <c r="P5259" t="str">
        <f t="shared" si="111"/>
        <v/>
      </c>
    </row>
    <row r="5260" spans="1:16" ht="16" x14ac:dyDescent="0.2">
      <c r="A5260" s="8" t="s">
        <v>158</v>
      </c>
      <c r="C5260" s="7" t="s">
        <v>2</v>
      </c>
      <c r="D5260" s="7" t="s">
        <v>3389</v>
      </c>
      <c r="E5260" s="7" t="str">
        <f>IF(OR(D5260="", D5260="___"),"", LEFT(D5260,FIND(" &gt;",D5260)-1))</f>
        <v>Success</v>
      </c>
      <c r="F5260" s="7" t="str">
        <f>IF(OR(E5260="Success",E5260="Qualified Success"),"Current",IF(E5260="Failure",IF(RIGHT(D5260,6)="Future","Future",IF(RIGHT(D5260,10)="Irrelevant","Irrelevant","Current")),""))</f>
        <v>Current</v>
      </c>
      <c r="G5260" s="7" t="str">
        <f>IF(OR(ISBLANK(D5260),D5260="Unclassifiable &gt;"),"",IF(ISNUMBER(SEARCH("Utterance",D5260)),"Utterance",IF(ISNUMBER(SEARCH("Response",D5260)),"Response",IF(ISNUMBER(SEARCH("Interaction",D5260)),"Interaction",IF(ISNUMBER(SEARCH("System",D5260)),"System","")))))</f>
        <v/>
      </c>
      <c r="H5260" s="7" t="str">
        <f>IF(G5260="Utterance", IF(ISNUMBER(SEARCH("Unrecognized",D5260)), "Unrecognized", IF(ISNUMBER(SEARCH("Mismatched",D5260)), "Mismatched", IF(ISNUMBER(SEARCH("False Positive",D5260)), "False Positive", "Irrelevant"))), "")</f>
        <v/>
      </c>
      <c r="J5260" s="7" t="s">
        <v>3744</v>
      </c>
      <c r="K5260" s="7" t="s">
        <v>3355</v>
      </c>
      <c r="L5260" s="9">
        <v>45001</v>
      </c>
      <c r="M5260" s="13">
        <v>0.40526620370370375</v>
      </c>
      <c r="N5260" s="14">
        <v>204440003507935</v>
      </c>
      <c r="O5260" s="7">
        <f>IF(LEN(TRIM($A5260))=0,0,LEN($A5260)-LEN(SUBSTITUTE($A5260," ",""))+1)</f>
        <v>4</v>
      </c>
      <c r="P5260">
        <f t="shared" si="111"/>
        <v>3411</v>
      </c>
    </row>
    <row r="5261" spans="1:16" ht="128" x14ac:dyDescent="0.2">
      <c r="A5261" s="8" t="s">
        <v>1839</v>
      </c>
      <c r="C5261" s="7" t="s">
        <v>4</v>
      </c>
      <c r="K5261" s="7" t="s">
        <v>3355</v>
      </c>
      <c r="L5261" s="9">
        <v>45001</v>
      </c>
      <c r="M5261" s="13">
        <v>0.40526620370370375</v>
      </c>
      <c r="N5261" s="14">
        <v>204440003507935</v>
      </c>
      <c r="P5261" t="str">
        <f t="shared" si="111"/>
        <v/>
      </c>
    </row>
    <row r="5262" spans="1:16" ht="16" x14ac:dyDescent="0.2">
      <c r="A5262" s="8" t="s">
        <v>2690</v>
      </c>
      <c r="C5262" s="7" t="s">
        <v>2</v>
      </c>
      <c r="D5262" s="7" t="s">
        <v>3391</v>
      </c>
      <c r="E5262" s="7" t="str">
        <f>IF(OR(D5262="", D5262="___"),"", LEFT(D5262,FIND(" &gt;",D5262)-1))</f>
        <v>Failure</v>
      </c>
      <c r="F5262" s="7" t="str">
        <f>IF(OR(E5262="Success",E5262="Qualified Success"),"Current",IF(E5262="Failure",IF(RIGHT(D5262,6)="Future","Future",IF(RIGHT(D5262,10)="Irrelevant","Irrelevant","Current")),""))</f>
        <v>Current</v>
      </c>
      <c r="G5262" s="7" t="str">
        <f>IF(OR(ISBLANK(D5262),D5262="Unclassifiable &gt;"),"",IF(ISNUMBER(SEARCH("Utterance",D5262)),"Utterance",IF(ISNUMBER(SEARCH("Response",D5262)),"Response",IF(ISNUMBER(SEARCH("Interaction",D5262)),"Interaction",IF(ISNUMBER(SEARCH("System",D5262)),"System","")))))</f>
        <v>Utterance</v>
      </c>
      <c r="H5262" s="7" t="str">
        <f>IF(G5262="Utterance", IF(ISNUMBER(SEARCH("Unrecognized",D5262)), "Unrecognized", IF(ISNUMBER(SEARCH("Mismatched",D5262)), "Mismatched", IF(ISNUMBER(SEARCH("False Positive",D5262)), "False Positive", "Irrelevant"))), "")</f>
        <v>Mismatched</v>
      </c>
      <c r="J5262" s="7" t="s">
        <v>3741</v>
      </c>
      <c r="K5262" s="7" t="s">
        <v>3355</v>
      </c>
      <c r="L5262" s="9">
        <v>45001</v>
      </c>
      <c r="M5262" s="13">
        <v>0.40805555555555556</v>
      </c>
      <c r="N5262" s="14">
        <v>204440003540166</v>
      </c>
      <c r="O5262" s="7">
        <f>IF(LEN(TRIM($A5262))=0,0,LEN($A5262)-LEN(SUBSTITUTE($A5262," ",""))+1)</f>
        <v>5</v>
      </c>
      <c r="P5262">
        <f t="shared" si="111"/>
        <v>705</v>
      </c>
    </row>
    <row r="5263" spans="1:16" ht="112" x14ac:dyDescent="0.2">
      <c r="A5263" s="8" t="s">
        <v>298</v>
      </c>
      <c r="C5263" s="7" t="s">
        <v>4</v>
      </c>
      <c r="K5263" s="7" t="s">
        <v>3355</v>
      </c>
      <c r="L5263" s="9">
        <v>45001</v>
      </c>
      <c r="M5263" s="13">
        <v>0.40805555555555556</v>
      </c>
      <c r="N5263" s="14">
        <v>204440003540166</v>
      </c>
      <c r="P5263" t="str">
        <f t="shared" si="111"/>
        <v/>
      </c>
    </row>
    <row r="5264" spans="1:16" ht="16" x14ac:dyDescent="0.2">
      <c r="A5264" s="8" t="s">
        <v>2692</v>
      </c>
      <c r="C5264" s="7" t="s">
        <v>2</v>
      </c>
      <c r="D5264" s="7" t="s">
        <v>3389</v>
      </c>
      <c r="E5264" s="7" t="str">
        <f>IF(OR(D5264="", D5264="___"),"", LEFT(D5264,FIND(" &gt;",D5264)-1))</f>
        <v>Success</v>
      </c>
      <c r="F5264" s="7" t="str">
        <f>IF(OR(E5264="Success",E5264="Qualified Success"),"Current",IF(E5264="Failure",IF(RIGHT(D5264,6)="Future","Future",IF(RIGHT(D5264,10)="Irrelevant","Irrelevant","Current")),""))</f>
        <v>Current</v>
      </c>
      <c r="G5264" s="7" t="str">
        <f>IF(OR(ISBLANK(D5264),D5264="Unclassifiable &gt;"),"",IF(ISNUMBER(SEARCH("Utterance",D5264)),"Utterance",IF(ISNUMBER(SEARCH("Response",D5264)),"Response",IF(ISNUMBER(SEARCH("Interaction",D5264)),"Interaction",IF(ISNUMBER(SEARCH("System",D5264)),"System","")))))</f>
        <v/>
      </c>
      <c r="H5264" s="7" t="str">
        <f>IF(G5264="Utterance", IF(ISNUMBER(SEARCH("Unrecognized",D5264)), "Unrecognized", IF(ISNUMBER(SEARCH("Mismatched",D5264)), "Mismatched", IF(ISNUMBER(SEARCH("False Positive",D5264)), "False Positive", "Irrelevant"))), "")</f>
        <v/>
      </c>
      <c r="J5264" s="7" t="s">
        <v>3741</v>
      </c>
      <c r="K5264" s="7" t="s">
        <v>3355</v>
      </c>
      <c r="L5264" s="9">
        <v>45001</v>
      </c>
      <c r="M5264" s="13">
        <v>0.40917824074074072</v>
      </c>
      <c r="N5264" s="14">
        <v>204440003540166</v>
      </c>
      <c r="O5264" s="7">
        <f>IF(LEN(TRIM($A5264))=0,0,LEN($A5264)-LEN(SUBSTITUTE($A5264," ",""))+1)</f>
        <v>10</v>
      </c>
      <c r="P5264">
        <f t="shared" si="111"/>
        <v>3411</v>
      </c>
    </row>
    <row r="5265" spans="1:16" ht="176" x14ac:dyDescent="0.2">
      <c r="A5265" s="8" t="s">
        <v>417</v>
      </c>
      <c r="C5265" s="7" t="s">
        <v>4</v>
      </c>
      <c r="K5265" s="7" t="s">
        <v>3355</v>
      </c>
      <c r="L5265" s="9">
        <v>45001</v>
      </c>
      <c r="M5265" s="13">
        <v>0.40917824074074072</v>
      </c>
      <c r="N5265" s="14">
        <v>204440003540166</v>
      </c>
      <c r="P5265" t="str">
        <f t="shared" si="111"/>
        <v/>
      </c>
    </row>
    <row r="5266" spans="1:16" ht="32" x14ac:dyDescent="0.2">
      <c r="A5266" s="8" t="s">
        <v>2691</v>
      </c>
      <c r="C5266" s="7" t="s">
        <v>2</v>
      </c>
      <c r="D5266" s="7" t="s">
        <v>3400</v>
      </c>
      <c r="E5266" s="7" t="str">
        <f>IF(OR(D5266="", D5266="___"),"", LEFT(D5266,FIND(" &gt;",D5266)-1))</f>
        <v>Failure</v>
      </c>
      <c r="F5266" s="7" t="str">
        <f>IF(OR(E5266="Success",E5266="Qualified Success"),"Current",IF(E5266="Failure",IF(RIGHT(D5266,6)="Future","Future",IF(RIGHT(D5266,10)="Irrelevant","Irrelevant","Current")),""))</f>
        <v>Current</v>
      </c>
      <c r="G5266" s="7" t="str">
        <f>IF(OR(ISBLANK(D5266),D5266="Unclassifiable &gt;"),"",IF(ISNUMBER(SEARCH("Utterance",D5266)),"Utterance",IF(ISNUMBER(SEARCH("Response",D5266)),"Response",IF(ISNUMBER(SEARCH("Interaction",D5266)),"Interaction",IF(ISNUMBER(SEARCH("System",D5266)),"System","")))))</f>
        <v>Interaction</v>
      </c>
      <c r="H5266" s="7" t="str">
        <f>IF(G5266="Utterance", IF(ISNUMBER(SEARCH("Unrecognized",D5266)), "Unrecognized", IF(ISNUMBER(SEARCH("Mismatched",D5266)), "Mismatched", IF(ISNUMBER(SEARCH("False Positive",D5266)), "False Positive", "Irrelevant"))), "")</f>
        <v/>
      </c>
      <c r="J5266" s="7" t="s">
        <v>3434</v>
      </c>
      <c r="K5266" s="7" t="s">
        <v>3355</v>
      </c>
      <c r="L5266" s="9">
        <v>45001</v>
      </c>
      <c r="M5266" s="13">
        <v>0.40918981481481481</v>
      </c>
      <c r="N5266" s="14">
        <v>204440003540166</v>
      </c>
      <c r="O5266" s="7">
        <f>IF(LEN(TRIM($A5266))=0,0,LEN($A5266)-LEN(SUBSTITUTE($A5266," ",""))+1)</f>
        <v>36</v>
      </c>
      <c r="P5266">
        <f t="shared" si="111"/>
        <v>412</v>
      </c>
    </row>
    <row r="5267" spans="1:16" ht="48" x14ac:dyDescent="0.2">
      <c r="A5267" s="8" t="s">
        <v>2039</v>
      </c>
      <c r="C5267" s="7" t="s">
        <v>4</v>
      </c>
      <c r="K5267" s="7" t="s">
        <v>3355</v>
      </c>
      <c r="L5267" s="9">
        <v>45001</v>
      </c>
      <c r="M5267" s="13">
        <v>0.40918981481481481</v>
      </c>
      <c r="N5267" s="14">
        <v>204440003540166</v>
      </c>
      <c r="P5267" t="str">
        <f t="shared" si="111"/>
        <v/>
      </c>
    </row>
    <row r="5268" spans="1:16" ht="16" x14ac:dyDescent="0.2">
      <c r="A5268" s="8" t="s">
        <v>158</v>
      </c>
      <c r="C5268" s="7" t="s">
        <v>2</v>
      </c>
      <c r="D5268" s="7" t="s">
        <v>3389</v>
      </c>
      <c r="E5268" s="7" t="str">
        <f>IF(OR(D5268="", D5268="___"),"", LEFT(D5268,FIND(" &gt;",D5268)-1))</f>
        <v>Success</v>
      </c>
      <c r="F5268" s="7" t="str">
        <f>IF(OR(E5268="Success",E5268="Qualified Success"),"Current",IF(E5268="Failure",IF(RIGHT(D5268,6)="Future","Future",IF(RIGHT(D5268,10)="Irrelevant","Irrelevant","Current")),""))</f>
        <v>Current</v>
      </c>
      <c r="G5268" s="7" t="str">
        <f>IF(OR(ISBLANK(D5268),D5268="Unclassifiable &gt;"),"",IF(ISNUMBER(SEARCH("Utterance",D5268)),"Utterance",IF(ISNUMBER(SEARCH("Response",D5268)),"Response",IF(ISNUMBER(SEARCH("Interaction",D5268)),"Interaction",IF(ISNUMBER(SEARCH("System",D5268)),"System","")))))</f>
        <v/>
      </c>
      <c r="H5268" s="7" t="str">
        <f>IF(G5268="Utterance", IF(ISNUMBER(SEARCH("Unrecognized",D5268)), "Unrecognized", IF(ISNUMBER(SEARCH("Mismatched",D5268)), "Mismatched", IF(ISNUMBER(SEARCH("False Positive",D5268)), "False Positive", "Irrelevant"))), "")</f>
        <v/>
      </c>
      <c r="J5268" s="7" t="s">
        <v>3744</v>
      </c>
      <c r="K5268" s="7" t="s">
        <v>3355</v>
      </c>
      <c r="L5268" s="9">
        <v>45001</v>
      </c>
      <c r="M5268" s="13">
        <v>0.41072916666666665</v>
      </c>
      <c r="N5268" s="14">
        <v>513002004502308</v>
      </c>
      <c r="O5268" s="7">
        <f>IF(LEN(TRIM($A5268))=0,0,LEN($A5268)-LEN(SUBSTITUTE($A5268," ",""))+1)</f>
        <v>4</v>
      </c>
      <c r="P5268">
        <f t="shared" si="111"/>
        <v>3411</v>
      </c>
    </row>
    <row r="5269" spans="1:16" ht="128" x14ac:dyDescent="0.2">
      <c r="A5269" s="8" t="s">
        <v>1839</v>
      </c>
      <c r="C5269" s="7" t="s">
        <v>4</v>
      </c>
      <c r="K5269" s="7" t="s">
        <v>3355</v>
      </c>
      <c r="L5269" s="9">
        <v>45001</v>
      </c>
      <c r="M5269" s="13">
        <v>0.41072916666666665</v>
      </c>
      <c r="N5269" s="14">
        <v>513002004502308</v>
      </c>
      <c r="P5269" t="str">
        <f t="shared" si="111"/>
        <v/>
      </c>
    </row>
    <row r="5270" spans="1:16" ht="16" x14ac:dyDescent="0.2">
      <c r="A5270" s="8" t="s">
        <v>2376</v>
      </c>
      <c r="C5270" s="7" t="s">
        <v>2</v>
      </c>
      <c r="D5270" s="7" t="s">
        <v>3391</v>
      </c>
      <c r="E5270" s="7" t="str">
        <f>IF(OR(D5270="", D5270="___"),"", LEFT(D5270,FIND(" &gt;",D5270)-1))</f>
        <v>Failure</v>
      </c>
      <c r="F5270" s="7" t="str">
        <f>IF(OR(E5270="Success",E5270="Qualified Success"),"Current",IF(E5270="Failure",IF(RIGHT(D5270,6)="Future","Future",IF(RIGHT(D5270,10)="Irrelevant","Irrelevant","Current")),""))</f>
        <v>Current</v>
      </c>
      <c r="G5270" s="7" t="str">
        <f>IF(OR(ISBLANK(D5270),D5270="Unclassifiable &gt;"),"",IF(ISNUMBER(SEARCH("Utterance",D5270)),"Utterance",IF(ISNUMBER(SEARCH("Response",D5270)),"Response",IF(ISNUMBER(SEARCH("Interaction",D5270)),"Interaction",IF(ISNUMBER(SEARCH("System",D5270)),"System","")))))</f>
        <v>Utterance</v>
      </c>
      <c r="H5270" s="7" t="str">
        <f>IF(G5270="Utterance", IF(ISNUMBER(SEARCH("Unrecognized",D5270)), "Unrecognized", IF(ISNUMBER(SEARCH("Mismatched",D5270)), "Mismatched", IF(ISNUMBER(SEARCH("False Positive",D5270)), "False Positive", "Irrelevant"))), "")</f>
        <v>Mismatched</v>
      </c>
      <c r="J5270" s="7" t="s">
        <v>3743</v>
      </c>
      <c r="K5270" s="7" t="s">
        <v>3355</v>
      </c>
      <c r="L5270" s="9">
        <v>45001</v>
      </c>
      <c r="M5270" s="13">
        <v>0.4127662037037037</v>
      </c>
      <c r="N5270" s="14">
        <v>204440003503619</v>
      </c>
      <c r="O5270" s="7">
        <f>IF(LEN(TRIM($A5270))=0,0,LEN($A5270)-LEN(SUBSTITUTE($A5270," ",""))+1)</f>
        <v>2</v>
      </c>
      <c r="P5270">
        <f t="shared" si="111"/>
        <v>705</v>
      </c>
    </row>
    <row r="5271" spans="1:16" ht="64" x14ac:dyDescent="0.2">
      <c r="A5271" s="8" t="s">
        <v>327</v>
      </c>
      <c r="C5271" s="7" t="s">
        <v>4</v>
      </c>
      <c r="K5271" s="7" t="s">
        <v>3355</v>
      </c>
      <c r="L5271" s="9">
        <v>45001</v>
      </c>
      <c r="M5271" s="13">
        <v>0.4127662037037037</v>
      </c>
      <c r="N5271" s="14">
        <v>204440003503619</v>
      </c>
      <c r="P5271" t="str">
        <f t="shared" si="111"/>
        <v/>
      </c>
    </row>
    <row r="5272" spans="1:16" ht="16" x14ac:dyDescent="0.2">
      <c r="A5272" s="8" t="s">
        <v>1366</v>
      </c>
      <c r="C5272" s="7" t="s">
        <v>2</v>
      </c>
      <c r="D5272" s="7" t="s">
        <v>3389</v>
      </c>
      <c r="E5272" s="7" t="str">
        <f>IF(OR(D5272="", D5272="___"),"", LEFT(D5272,FIND(" &gt;",D5272)-1))</f>
        <v>Success</v>
      </c>
      <c r="F5272" s="7" t="str">
        <f>IF(OR(E5272="Success",E5272="Qualified Success"),"Current",IF(E5272="Failure",IF(RIGHT(D5272,6)="Future","Future",IF(RIGHT(D5272,10)="Irrelevant","Irrelevant","Current")),""))</f>
        <v>Current</v>
      </c>
      <c r="G5272" s="7" t="str">
        <f>IF(OR(ISBLANK(D5272),D5272="Unclassifiable &gt;"),"",IF(ISNUMBER(SEARCH("Utterance",D5272)),"Utterance",IF(ISNUMBER(SEARCH("Response",D5272)),"Response",IF(ISNUMBER(SEARCH("Interaction",D5272)),"Interaction",IF(ISNUMBER(SEARCH("System",D5272)),"System","")))))</f>
        <v/>
      </c>
      <c r="H5272" s="7" t="str">
        <f>IF(G5272="Utterance", IF(ISNUMBER(SEARCH("Unrecognized",D5272)), "Unrecognized", IF(ISNUMBER(SEARCH("Mismatched",D5272)), "Mismatched", IF(ISNUMBER(SEARCH("False Positive",D5272)), "False Positive", "Irrelevant"))), "")</f>
        <v/>
      </c>
      <c r="J5272" s="7" t="s">
        <v>3741</v>
      </c>
      <c r="K5272" s="7" t="s">
        <v>3355</v>
      </c>
      <c r="L5272" s="9">
        <v>45001</v>
      </c>
      <c r="M5272" s="13">
        <v>0.41288194444444443</v>
      </c>
      <c r="N5272" s="14">
        <v>204440003503619</v>
      </c>
      <c r="O5272" s="7">
        <f>IF(LEN(TRIM($A5272))=0,0,LEN($A5272)-LEN(SUBSTITUTE($A5272," ",""))+1)</f>
        <v>3</v>
      </c>
      <c r="P5272">
        <f t="shared" si="111"/>
        <v>3411</v>
      </c>
    </row>
    <row r="5273" spans="1:16" ht="144" x14ac:dyDescent="0.2">
      <c r="A5273" s="8" t="s">
        <v>250</v>
      </c>
      <c r="C5273" s="7" t="s">
        <v>4</v>
      </c>
      <c r="K5273" s="7" t="s">
        <v>3355</v>
      </c>
      <c r="L5273" s="9">
        <v>45001</v>
      </c>
      <c r="M5273" s="13">
        <v>0.41289351851851852</v>
      </c>
      <c r="N5273" s="14">
        <v>204440003503619</v>
      </c>
      <c r="P5273" t="str">
        <f t="shared" si="111"/>
        <v/>
      </c>
    </row>
    <row r="5274" spans="1:16" ht="16" x14ac:dyDescent="0.2">
      <c r="A5274" s="8" t="s">
        <v>302</v>
      </c>
      <c r="B5274" s="7" t="s">
        <v>3487</v>
      </c>
      <c r="C5274" s="7" t="s">
        <v>2</v>
      </c>
      <c r="D5274" s="7" t="s">
        <v>3389</v>
      </c>
      <c r="E5274" s="7" t="str">
        <f>IF(OR(D5274="", D5274="___"),"", LEFT(D5274,FIND(" &gt;",D5274)-1))</f>
        <v>Success</v>
      </c>
      <c r="F5274" s="7" t="str">
        <f>IF(OR(E5274="Success",E5274="Qualified Success"),"Current",IF(E5274="Failure",IF(RIGHT(D5274,6)="Future","Future",IF(RIGHT(D5274,10)="Irrelevant","Irrelevant","Current")),""))</f>
        <v>Current</v>
      </c>
      <c r="G5274" s="7" t="str">
        <f>IF(OR(ISBLANK(D5274),D5274="Unclassifiable &gt;"),"",IF(ISNUMBER(SEARCH("Utterance",D5274)),"Utterance",IF(ISNUMBER(SEARCH("Response",D5274)),"Response",IF(ISNUMBER(SEARCH("Interaction",D5274)),"Interaction",IF(ISNUMBER(SEARCH("System",D5274)),"System","")))))</f>
        <v/>
      </c>
      <c r="H5274" s="7" t="str">
        <f>IF(G5274="Utterance", IF(ISNUMBER(SEARCH("Unrecognized",D5274)), "Unrecognized", IF(ISNUMBER(SEARCH("Mismatched",D5274)), "Mismatched", IF(ISNUMBER(SEARCH("False Positive",D5274)), "False Positive", "Irrelevant"))), "")</f>
        <v/>
      </c>
      <c r="J5274" s="7" t="s">
        <v>3428</v>
      </c>
      <c r="K5274" s="7" t="s">
        <v>3355</v>
      </c>
      <c r="L5274" s="9">
        <v>45001</v>
      </c>
      <c r="M5274" s="13">
        <v>0.41545138888888888</v>
      </c>
      <c r="N5274" s="14">
        <v>204440003496471</v>
      </c>
      <c r="O5274" s="7">
        <f>IF(LEN(TRIM($A5274))=0,0,LEN($A5274)-LEN(SUBSTITUTE($A5274," ",""))+1)</f>
        <v>3</v>
      </c>
      <c r="P5274">
        <f t="shared" si="111"/>
        <v>3411</v>
      </c>
    </row>
    <row r="5275" spans="1:16" ht="64" x14ac:dyDescent="0.2">
      <c r="A5275" s="8" t="s">
        <v>220</v>
      </c>
      <c r="C5275" s="7" t="s">
        <v>4</v>
      </c>
      <c r="K5275" s="7" t="s">
        <v>3355</v>
      </c>
      <c r="L5275" s="9">
        <v>45001</v>
      </c>
      <c r="M5275" s="13">
        <v>0.41545138888888888</v>
      </c>
      <c r="N5275" s="14">
        <v>204440003496471</v>
      </c>
      <c r="P5275" t="str">
        <f t="shared" si="111"/>
        <v/>
      </c>
    </row>
    <row r="5276" spans="1:16" ht="16" x14ac:dyDescent="0.2">
      <c r="A5276" s="8" t="s">
        <v>2509</v>
      </c>
      <c r="C5276" s="7" t="s">
        <v>2</v>
      </c>
      <c r="D5276" s="7" t="s">
        <v>3389</v>
      </c>
      <c r="E5276" s="7" t="str">
        <f>IF(OR(D5276="", D5276="___"),"", LEFT(D5276,FIND(" &gt;",D5276)-1))</f>
        <v>Success</v>
      </c>
      <c r="F5276" s="7" t="str">
        <f>IF(OR(E5276="Success",E5276="Qualified Success"),"Current",IF(E5276="Failure",IF(RIGHT(D5276,6)="Future","Future",IF(RIGHT(D5276,10)="Irrelevant","Irrelevant","Current")),""))</f>
        <v>Current</v>
      </c>
      <c r="G5276" s="7" t="str">
        <f>IF(OR(ISBLANK(D5276),D5276="Unclassifiable &gt;"),"",IF(ISNUMBER(SEARCH("Utterance",D5276)),"Utterance",IF(ISNUMBER(SEARCH("Response",D5276)),"Response",IF(ISNUMBER(SEARCH("Interaction",D5276)),"Interaction",IF(ISNUMBER(SEARCH("System",D5276)),"System","")))))</f>
        <v/>
      </c>
      <c r="H5276" s="7" t="str">
        <f>IF(G5276="Utterance", IF(ISNUMBER(SEARCH("Unrecognized",D5276)), "Unrecognized", IF(ISNUMBER(SEARCH("Mismatched",D5276)), "Mismatched", IF(ISNUMBER(SEARCH("False Positive",D5276)), "False Positive", "Irrelevant"))), "")</f>
        <v/>
      </c>
      <c r="J5276" s="7" t="s">
        <v>3434</v>
      </c>
      <c r="K5276" s="7" t="s">
        <v>3355</v>
      </c>
      <c r="L5276" s="9">
        <v>45001</v>
      </c>
      <c r="M5276" s="13">
        <v>0.4186111111111111</v>
      </c>
      <c r="N5276" s="14">
        <v>204440003508781</v>
      </c>
      <c r="O5276" s="7">
        <f>IF(LEN(TRIM($A5276))=0,0,LEN($A5276)-LEN(SUBSTITUTE($A5276," ",""))+1)</f>
        <v>16</v>
      </c>
      <c r="P5276">
        <f t="shared" si="111"/>
        <v>3411</v>
      </c>
    </row>
    <row r="5277" spans="1:16" ht="64" x14ac:dyDescent="0.2">
      <c r="A5277" s="8" t="s">
        <v>1855</v>
      </c>
      <c r="C5277" s="7" t="s">
        <v>4</v>
      </c>
      <c r="K5277" s="7" t="s">
        <v>3355</v>
      </c>
      <c r="L5277" s="9">
        <v>45001</v>
      </c>
      <c r="M5277" s="13">
        <v>0.4186111111111111</v>
      </c>
      <c r="N5277" s="14">
        <v>204440003508781</v>
      </c>
      <c r="P5277" t="str">
        <f t="shared" si="111"/>
        <v/>
      </c>
    </row>
    <row r="5278" spans="1:16" ht="16" x14ac:dyDescent="0.2">
      <c r="A5278" s="8" t="s">
        <v>2405</v>
      </c>
      <c r="C5278" s="7" t="s">
        <v>2</v>
      </c>
      <c r="D5278" s="7" t="s">
        <v>3389</v>
      </c>
      <c r="E5278" s="7" t="str">
        <f>IF(OR(D5278="", D5278="___"),"", LEFT(D5278,FIND(" &gt;",D5278)-1))</f>
        <v>Success</v>
      </c>
      <c r="F5278" s="7" t="str">
        <f>IF(OR(E5278="Success",E5278="Qualified Success"),"Current",IF(E5278="Failure",IF(RIGHT(D5278,6)="Future","Future",IF(RIGHT(D5278,10)="Irrelevant","Irrelevant","Current")),""))</f>
        <v>Current</v>
      </c>
      <c r="G5278" s="7" t="str">
        <f>IF(OR(ISBLANK(D5278),D5278="Unclassifiable &gt;"),"",IF(ISNUMBER(SEARCH("Utterance",D5278)),"Utterance",IF(ISNUMBER(SEARCH("Response",D5278)),"Response",IF(ISNUMBER(SEARCH("Interaction",D5278)),"Interaction",IF(ISNUMBER(SEARCH("System",D5278)),"System","")))))</f>
        <v/>
      </c>
      <c r="H5278" s="7" t="str">
        <f>IF(G5278="Utterance", IF(ISNUMBER(SEARCH("Unrecognized",D5278)), "Unrecognized", IF(ISNUMBER(SEARCH("Mismatched",D5278)), "Mismatched", IF(ISNUMBER(SEARCH("False Positive",D5278)), "False Positive", "Irrelevant"))), "")</f>
        <v/>
      </c>
      <c r="J5278" s="7" t="s">
        <v>3750</v>
      </c>
      <c r="K5278" s="7" t="s">
        <v>3355</v>
      </c>
      <c r="L5278" s="9">
        <v>45001</v>
      </c>
      <c r="M5278" s="13">
        <v>0.41873842592592592</v>
      </c>
      <c r="N5278" s="14">
        <v>204440003505150</v>
      </c>
      <c r="O5278" s="7">
        <f>IF(LEN(TRIM($A5278))=0,0,LEN($A5278)-LEN(SUBSTITUTE($A5278," ",""))+1)</f>
        <v>5</v>
      </c>
      <c r="P5278">
        <f t="shared" si="111"/>
        <v>3411</v>
      </c>
    </row>
    <row r="5279" spans="1:16" ht="144" x14ac:dyDescent="0.2">
      <c r="A5279" s="8" t="s">
        <v>1910</v>
      </c>
      <c r="C5279" s="7" t="s">
        <v>4</v>
      </c>
      <c r="K5279" s="7" t="s">
        <v>3355</v>
      </c>
      <c r="L5279" s="9">
        <v>45001</v>
      </c>
      <c r="M5279" s="13">
        <v>0.41876157407407405</v>
      </c>
      <c r="N5279" s="14">
        <v>204440003505150</v>
      </c>
      <c r="P5279" t="str">
        <f t="shared" si="111"/>
        <v/>
      </c>
    </row>
    <row r="5280" spans="1:16" ht="16" x14ac:dyDescent="0.2">
      <c r="A5280" s="8" t="s">
        <v>1450</v>
      </c>
      <c r="C5280" s="7" t="s">
        <v>2</v>
      </c>
      <c r="D5280" s="7" t="s">
        <v>3391</v>
      </c>
      <c r="E5280" s="7" t="str">
        <f>IF(OR(D5280="", D5280="___"),"", LEFT(D5280,FIND(" &gt;",D5280)-1))</f>
        <v>Failure</v>
      </c>
      <c r="F5280" s="7" t="str">
        <f>IF(OR(E5280="Success",E5280="Qualified Success"),"Current",IF(E5280="Failure",IF(RIGHT(D5280,6)="Future","Future",IF(RIGHT(D5280,10)="Irrelevant","Irrelevant","Current")),""))</f>
        <v>Current</v>
      </c>
      <c r="G5280" s="7" t="str">
        <f>IF(OR(ISBLANK(D5280),D5280="Unclassifiable &gt;"),"",IF(ISNUMBER(SEARCH("Utterance",D5280)),"Utterance",IF(ISNUMBER(SEARCH("Response",D5280)),"Response",IF(ISNUMBER(SEARCH("Interaction",D5280)),"Interaction",IF(ISNUMBER(SEARCH("System",D5280)),"System","")))))</f>
        <v>Utterance</v>
      </c>
      <c r="H5280" s="7" t="str">
        <f>IF(G5280="Utterance", IF(ISNUMBER(SEARCH("Unrecognized",D5280)), "Unrecognized", IF(ISNUMBER(SEARCH("Mismatched",D5280)), "Mismatched", IF(ISNUMBER(SEARCH("False Positive",D5280)), "False Positive", "Irrelevant"))), "")</f>
        <v>Mismatched</v>
      </c>
      <c r="J5280" s="7" t="s">
        <v>3756</v>
      </c>
      <c r="K5280" s="7" t="s">
        <v>3355</v>
      </c>
      <c r="L5280" s="9">
        <v>45001</v>
      </c>
      <c r="M5280" s="13">
        <v>0.42090277777777779</v>
      </c>
      <c r="N5280" s="14">
        <v>513002218258517</v>
      </c>
      <c r="O5280" s="7">
        <f>IF(LEN(TRIM($A5280))=0,0,LEN($A5280)-LEN(SUBSTITUTE($A5280," ",""))+1)</f>
        <v>1</v>
      </c>
      <c r="P5280">
        <f t="shared" si="111"/>
        <v>705</v>
      </c>
    </row>
    <row r="5281" spans="1:16" ht="112" x14ac:dyDescent="0.2">
      <c r="A5281" s="8" t="s">
        <v>226</v>
      </c>
      <c r="C5281" s="7" t="s">
        <v>4</v>
      </c>
      <c r="K5281" s="7" t="s">
        <v>3355</v>
      </c>
      <c r="L5281" s="9">
        <v>45001</v>
      </c>
      <c r="M5281" s="13">
        <v>0.42090277777777779</v>
      </c>
      <c r="N5281" s="14">
        <v>513002218258517</v>
      </c>
      <c r="P5281" t="str">
        <f t="shared" si="111"/>
        <v/>
      </c>
    </row>
    <row r="5282" spans="1:16" ht="16" x14ac:dyDescent="0.2">
      <c r="A5282" s="8" t="s">
        <v>158</v>
      </c>
      <c r="C5282" s="7" t="s">
        <v>2</v>
      </c>
      <c r="D5282" s="7" t="s">
        <v>3389</v>
      </c>
      <c r="E5282" s="7" t="str">
        <f>IF(OR(D5282="", D5282="___"),"", LEFT(D5282,FIND(" &gt;",D5282)-1))</f>
        <v>Success</v>
      </c>
      <c r="F5282" s="7" t="str">
        <f>IF(OR(E5282="Success",E5282="Qualified Success"),"Current",IF(E5282="Failure",IF(RIGHT(D5282,6)="Future","Future",IF(RIGHT(D5282,10)="Irrelevant","Irrelevant","Current")),""))</f>
        <v>Current</v>
      </c>
      <c r="G5282" s="7" t="str">
        <f>IF(OR(ISBLANK(D5282),D5282="Unclassifiable &gt;"),"",IF(ISNUMBER(SEARCH("Utterance",D5282)),"Utterance",IF(ISNUMBER(SEARCH("Response",D5282)),"Response",IF(ISNUMBER(SEARCH("Interaction",D5282)),"Interaction",IF(ISNUMBER(SEARCH("System",D5282)),"System","")))))</f>
        <v/>
      </c>
      <c r="H5282" s="7" t="str">
        <f>IF(G5282="Utterance", IF(ISNUMBER(SEARCH("Unrecognized",D5282)), "Unrecognized", IF(ISNUMBER(SEARCH("Mismatched",D5282)), "Mismatched", IF(ISNUMBER(SEARCH("False Positive",D5282)), "False Positive", "Irrelevant"))), "")</f>
        <v/>
      </c>
      <c r="J5282" s="7" t="s">
        <v>3744</v>
      </c>
      <c r="K5282" s="7" t="s">
        <v>3355</v>
      </c>
      <c r="L5282" s="9">
        <v>45001</v>
      </c>
      <c r="M5282" s="13">
        <v>0.4241550925925926</v>
      </c>
      <c r="N5282" s="14">
        <v>513001765318965</v>
      </c>
      <c r="O5282" s="7">
        <f>IF(LEN(TRIM($A5282))=0,0,LEN($A5282)-LEN(SUBSTITUTE($A5282," ",""))+1)</f>
        <v>4</v>
      </c>
      <c r="P5282">
        <f t="shared" si="111"/>
        <v>3411</v>
      </c>
    </row>
    <row r="5283" spans="1:16" ht="128" x14ac:dyDescent="0.2">
      <c r="A5283" s="8" t="s">
        <v>1839</v>
      </c>
      <c r="C5283" s="7" t="s">
        <v>4</v>
      </c>
      <c r="K5283" s="7" t="s">
        <v>3355</v>
      </c>
      <c r="L5283" s="9">
        <v>45001</v>
      </c>
      <c r="M5283" s="13">
        <v>0.4241550925925926</v>
      </c>
      <c r="N5283" s="14">
        <v>513001765318965</v>
      </c>
      <c r="P5283" t="str">
        <f t="shared" si="111"/>
        <v/>
      </c>
    </row>
    <row r="5284" spans="1:16" ht="16" x14ac:dyDescent="0.2">
      <c r="A5284" s="8" t="s">
        <v>514</v>
      </c>
      <c r="B5284" s="7" t="s">
        <v>3487</v>
      </c>
      <c r="C5284" s="7" t="s">
        <v>2</v>
      </c>
      <c r="D5284" s="7" t="s">
        <v>3389</v>
      </c>
      <c r="E5284" s="7" t="str">
        <f>IF(OR(D5284="", D5284="___"),"", LEFT(D5284,FIND(" &gt;",D5284)-1))</f>
        <v>Success</v>
      </c>
      <c r="F5284" s="7" t="str">
        <f>IF(OR(E5284="Success",E5284="Qualified Success"),"Current",IF(E5284="Failure",IF(RIGHT(D5284,6)="Future","Future",IF(RIGHT(D5284,10)="Irrelevant","Irrelevant","Current")),""))</f>
        <v>Current</v>
      </c>
      <c r="G5284" s="7" t="str">
        <f>IF(OR(ISBLANK(D5284),D5284="Unclassifiable &gt;"),"",IF(ISNUMBER(SEARCH("Utterance",D5284)),"Utterance",IF(ISNUMBER(SEARCH("Response",D5284)),"Response",IF(ISNUMBER(SEARCH("Interaction",D5284)),"Interaction",IF(ISNUMBER(SEARCH("System",D5284)),"System","")))))</f>
        <v/>
      </c>
      <c r="H5284" s="7" t="str">
        <f>IF(G5284="Utterance", IF(ISNUMBER(SEARCH("Unrecognized",D5284)), "Unrecognized", IF(ISNUMBER(SEARCH("Mismatched",D5284)), "Mismatched", IF(ISNUMBER(SEARCH("False Positive",D5284)), "False Positive", "Irrelevant"))), "")</f>
        <v/>
      </c>
      <c r="J5284" s="7" t="s">
        <v>3439</v>
      </c>
      <c r="K5284" s="7" t="s">
        <v>3355</v>
      </c>
      <c r="L5284" s="9">
        <v>45001</v>
      </c>
      <c r="M5284" s="13">
        <v>0.4247569444444444</v>
      </c>
      <c r="N5284" s="14">
        <v>513002681207408</v>
      </c>
      <c r="O5284" s="7">
        <f>IF(LEN(TRIM($A5284))=0,0,LEN($A5284)-LEN(SUBSTITUTE($A5284," ",""))+1)</f>
        <v>3</v>
      </c>
      <c r="P5284">
        <f t="shared" si="111"/>
        <v>3411</v>
      </c>
    </row>
    <row r="5285" spans="1:16" ht="32" x14ac:dyDescent="0.2">
      <c r="A5285" s="8" t="s">
        <v>3628</v>
      </c>
      <c r="C5285" s="7" t="s">
        <v>4</v>
      </c>
      <c r="K5285" s="7" t="s">
        <v>3355</v>
      </c>
      <c r="L5285" s="9">
        <v>45001</v>
      </c>
      <c r="M5285" s="13">
        <v>0.42480324074074072</v>
      </c>
      <c r="N5285" s="14">
        <v>513002681207408</v>
      </c>
      <c r="P5285" t="str">
        <f t="shared" si="111"/>
        <v/>
      </c>
    </row>
    <row r="5286" spans="1:16" ht="112" x14ac:dyDescent="0.2">
      <c r="A5286" s="8" t="s">
        <v>3178</v>
      </c>
      <c r="C5286" s="7" t="s">
        <v>4</v>
      </c>
      <c r="K5286" s="7" t="s">
        <v>3355</v>
      </c>
      <c r="L5286" s="9">
        <v>45001</v>
      </c>
      <c r="M5286" s="13">
        <v>0.42480324074074072</v>
      </c>
      <c r="N5286" s="14">
        <v>513002681207408</v>
      </c>
      <c r="P5286" t="str">
        <f t="shared" si="111"/>
        <v/>
      </c>
    </row>
    <row r="5287" spans="1:16" ht="32" x14ac:dyDescent="0.2">
      <c r="A5287" s="8" t="s">
        <v>268</v>
      </c>
      <c r="C5287" s="7" t="s">
        <v>4</v>
      </c>
      <c r="K5287" s="7" t="s">
        <v>3355</v>
      </c>
      <c r="L5287" s="9">
        <v>45001</v>
      </c>
      <c r="M5287" s="13">
        <v>0.42480324074074072</v>
      </c>
      <c r="N5287" s="14">
        <v>513002681207408</v>
      </c>
      <c r="P5287" t="str">
        <f t="shared" si="111"/>
        <v/>
      </c>
    </row>
    <row r="5288" spans="1:16" ht="16" x14ac:dyDescent="0.2">
      <c r="A5288" s="8" t="s">
        <v>2886</v>
      </c>
      <c r="C5288" s="7" t="s">
        <v>2</v>
      </c>
      <c r="D5288" s="7" t="s">
        <v>3389</v>
      </c>
      <c r="E5288" s="7" t="str">
        <f>IF(OR(D5288="", D5288="___"),"", LEFT(D5288,FIND(" &gt;",D5288)-1))</f>
        <v>Success</v>
      </c>
      <c r="F5288" s="7" t="str">
        <f>IF(OR(E5288="Success",E5288="Qualified Success"),"Current",IF(E5288="Failure",IF(RIGHT(D5288,6)="Future","Future",IF(RIGHT(D5288,10)="Irrelevant","Irrelevant","Current")),""))</f>
        <v>Current</v>
      </c>
      <c r="G5288" s="7" t="str">
        <f>IF(OR(ISBLANK(D5288),D5288="Unclassifiable &gt;"),"",IF(ISNUMBER(SEARCH("Utterance",D5288)),"Utterance",IF(ISNUMBER(SEARCH("Response",D5288)),"Response",IF(ISNUMBER(SEARCH("Interaction",D5288)),"Interaction",IF(ISNUMBER(SEARCH("System",D5288)),"System","")))))</f>
        <v/>
      </c>
      <c r="H5288" s="7" t="str">
        <f>IF(G5288="Utterance", IF(ISNUMBER(SEARCH("Unrecognized",D5288)), "Unrecognized", IF(ISNUMBER(SEARCH("Mismatched",D5288)), "Mismatched", IF(ISNUMBER(SEARCH("False Positive",D5288)), "False Positive", "Irrelevant"))), "")</f>
        <v/>
      </c>
      <c r="J5288" s="7" t="s">
        <v>3443</v>
      </c>
      <c r="K5288" s="7" t="s">
        <v>3355</v>
      </c>
      <c r="L5288" s="9">
        <v>45001</v>
      </c>
      <c r="M5288" s="13">
        <v>0.42493055555555559</v>
      </c>
      <c r="N5288" s="14">
        <v>202000378875524</v>
      </c>
      <c r="O5288" s="7">
        <f>IF(LEN(TRIM($A5288))=0,0,LEN($A5288)-LEN(SUBSTITUTE($A5288," ",""))+1)</f>
        <v>6</v>
      </c>
      <c r="P5288">
        <f t="shared" si="111"/>
        <v>3411</v>
      </c>
    </row>
    <row r="5289" spans="1:16" ht="128" x14ac:dyDescent="0.2">
      <c r="A5289" s="8" t="s">
        <v>258</v>
      </c>
      <c r="C5289" s="7" t="s">
        <v>4</v>
      </c>
      <c r="K5289" s="7" t="s">
        <v>3355</v>
      </c>
      <c r="L5289" s="9">
        <v>45001</v>
      </c>
      <c r="M5289" s="13">
        <v>0.42493055555555559</v>
      </c>
      <c r="N5289" s="14">
        <v>202000378875524</v>
      </c>
      <c r="P5289" t="str">
        <f t="shared" si="111"/>
        <v/>
      </c>
    </row>
    <row r="5290" spans="1:16" ht="16" x14ac:dyDescent="0.2">
      <c r="A5290" s="8" t="s">
        <v>223</v>
      </c>
      <c r="B5290" s="7" t="s">
        <v>3487</v>
      </c>
      <c r="C5290" s="7" t="s">
        <v>2</v>
      </c>
      <c r="D5290" s="7" t="s">
        <v>3389</v>
      </c>
      <c r="E5290" s="7" t="str">
        <f>IF(OR(D5290="", D5290="___"),"", LEFT(D5290,FIND(" &gt;",D5290)-1))</f>
        <v>Success</v>
      </c>
      <c r="F5290" s="7" t="str">
        <f>IF(OR(E5290="Success",E5290="Qualified Success"),"Current",IF(E5290="Failure",IF(RIGHT(D5290,6)="Future","Future",IF(RIGHT(D5290,10)="Irrelevant","Irrelevant","Current")),""))</f>
        <v>Current</v>
      </c>
      <c r="G5290" s="7" t="str">
        <f>IF(OR(ISBLANK(D5290),D5290="Unclassifiable &gt;"),"",IF(ISNUMBER(SEARCH("Utterance",D5290)),"Utterance",IF(ISNUMBER(SEARCH("Response",D5290)),"Response",IF(ISNUMBER(SEARCH("Interaction",D5290)),"Interaction",IF(ISNUMBER(SEARCH("System",D5290)),"System","")))))</f>
        <v/>
      </c>
      <c r="H5290" s="7" t="str">
        <f>IF(G5290="Utterance", IF(ISNUMBER(SEARCH("Unrecognized",D5290)), "Unrecognized", IF(ISNUMBER(SEARCH("Mismatched",D5290)), "Mismatched", IF(ISNUMBER(SEARCH("False Positive",D5290)), "False Positive", "Irrelevant"))), "")</f>
        <v/>
      </c>
      <c r="J5290" s="7" t="s">
        <v>3744</v>
      </c>
      <c r="K5290" s="7" t="s">
        <v>3355</v>
      </c>
      <c r="L5290" s="9">
        <v>45001</v>
      </c>
      <c r="M5290" s="13">
        <v>0.42512731481481486</v>
      </c>
      <c r="N5290" s="14">
        <v>513002681207408</v>
      </c>
      <c r="O5290" s="7">
        <f>IF(LEN(TRIM($A5290))=0,0,LEN($A5290)-LEN(SUBSTITUTE($A5290," ",""))+1)</f>
        <v>3</v>
      </c>
      <c r="P5290">
        <f t="shared" si="111"/>
        <v>3411</v>
      </c>
    </row>
    <row r="5291" spans="1:16" ht="128" x14ac:dyDescent="0.2">
      <c r="A5291" s="8" t="s">
        <v>1839</v>
      </c>
      <c r="C5291" s="7" t="s">
        <v>4</v>
      </c>
      <c r="K5291" s="7" t="s">
        <v>3355</v>
      </c>
      <c r="L5291" s="9">
        <v>45001</v>
      </c>
      <c r="M5291" s="13">
        <v>0.42512731481481486</v>
      </c>
      <c r="N5291" s="14">
        <v>513002681207408</v>
      </c>
      <c r="P5291" t="str">
        <f t="shared" si="111"/>
        <v/>
      </c>
    </row>
    <row r="5292" spans="1:16" ht="16" x14ac:dyDescent="0.2">
      <c r="A5292" s="8" t="s">
        <v>1284</v>
      </c>
      <c r="C5292" s="7" t="s">
        <v>2</v>
      </c>
      <c r="D5292" s="7" t="s">
        <v>3389</v>
      </c>
      <c r="E5292" s="7" t="str">
        <f>IF(OR(D5292="", D5292="___"),"", LEFT(D5292,FIND(" &gt;",D5292)-1))</f>
        <v>Success</v>
      </c>
      <c r="F5292" s="7" t="str">
        <f>IF(OR(E5292="Success",E5292="Qualified Success"),"Current",IF(E5292="Failure",IF(RIGHT(D5292,6)="Future","Future",IF(RIGHT(D5292,10)="Irrelevant","Irrelevant","Current")),""))</f>
        <v>Current</v>
      </c>
      <c r="G5292" s="7" t="str">
        <f>IF(OR(ISBLANK(D5292),D5292="Unclassifiable &gt;"),"",IF(ISNUMBER(SEARCH("Utterance",D5292)),"Utterance",IF(ISNUMBER(SEARCH("Response",D5292)),"Response",IF(ISNUMBER(SEARCH("Interaction",D5292)),"Interaction",IF(ISNUMBER(SEARCH("System",D5292)),"System","")))))</f>
        <v/>
      </c>
      <c r="H5292" s="7" t="str">
        <f>IF(G5292="Utterance", IF(ISNUMBER(SEARCH("Unrecognized",D5292)), "Unrecognized", IF(ISNUMBER(SEARCH("Mismatched",D5292)), "Mismatched", IF(ISNUMBER(SEARCH("False Positive",D5292)), "False Positive", "Irrelevant"))), "")</f>
        <v/>
      </c>
      <c r="J5292" s="7" t="s">
        <v>213</v>
      </c>
      <c r="K5292" s="7" t="s">
        <v>3355</v>
      </c>
      <c r="L5292" s="9">
        <v>45001</v>
      </c>
      <c r="M5292" s="13">
        <v>0.42520833333333335</v>
      </c>
      <c r="N5292" s="14">
        <v>202000378875524</v>
      </c>
      <c r="O5292" s="7">
        <f>IF(LEN(TRIM($A5292))=0,0,LEN($A5292)-LEN(SUBSTITUTE($A5292," ",""))+1)</f>
        <v>3</v>
      </c>
      <c r="P5292">
        <f t="shared" si="111"/>
        <v>3411</v>
      </c>
    </row>
    <row r="5293" spans="1:16" ht="112" x14ac:dyDescent="0.2">
      <c r="A5293" s="8" t="s">
        <v>1841</v>
      </c>
      <c r="C5293" s="7" t="s">
        <v>4</v>
      </c>
      <c r="K5293" s="7" t="s">
        <v>3355</v>
      </c>
      <c r="L5293" s="9">
        <v>45001</v>
      </c>
      <c r="M5293" s="13">
        <v>0.42520833333333335</v>
      </c>
      <c r="N5293" s="14">
        <v>202000378875524</v>
      </c>
      <c r="P5293" t="str">
        <f t="shared" si="111"/>
        <v/>
      </c>
    </row>
    <row r="5294" spans="1:16" ht="16" x14ac:dyDescent="0.2">
      <c r="A5294" s="8" t="s">
        <v>3045</v>
      </c>
      <c r="C5294" s="7" t="s">
        <v>2</v>
      </c>
      <c r="D5294" s="7" t="s">
        <v>3411</v>
      </c>
      <c r="E5294" s="7" t="str">
        <f>IF(OR(D5294="", D5294="___"),"", LEFT(D5294,FIND(" &gt;",D5294)-1))</f>
        <v>Qualified Success</v>
      </c>
      <c r="F5294" s="7" t="str">
        <f>IF(OR(E5294="Success",E5294="Qualified Success"),"Current",IF(E5294="Failure",IF(RIGHT(D5294,6)="Future","Future",IF(RIGHT(D5294,10)="Irrelevant","Irrelevant","Current")),""))</f>
        <v>Current</v>
      </c>
      <c r="G5294" s="7" t="str">
        <f>IF(OR(ISBLANK(D5294),D5294="Unclassifiable &gt;"),"",IF(ISNUMBER(SEARCH("Utterance",D5294)),"Utterance",IF(ISNUMBER(SEARCH("Response",D5294)),"Response",IF(ISNUMBER(SEARCH("Interaction",D5294)),"Interaction",IF(ISNUMBER(SEARCH("System",D5294)),"System","")))))</f>
        <v>Response</v>
      </c>
      <c r="H5294" s="7" t="str">
        <f>IF(G5294="Utterance", IF(ISNUMBER(SEARCH("Unrecognized",D5294)), "Unrecognized", IF(ISNUMBER(SEARCH("Mismatched",D5294)), "Mismatched", IF(ISNUMBER(SEARCH("False Positive",D5294)), "False Positive", "Irrelevant"))), "")</f>
        <v/>
      </c>
      <c r="J5294" s="7" t="s">
        <v>3443</v>
      </c>
      <c r="K5294" s="7" t="s">
        <v>3355</v>
      </c>
      <c r="L5294" s="9">
        <v>45001</v>
      </c>
      <c r="M5294" s="13">
        <v>0.42557870370370371</v>
      </c>
      <c r="N5294" s="14">
        <v>513001616106585</v>
      </c>
      <c r="O5294" s="7">
        <f>IF(LEN(TRIM($A5294))=0,0,LEN($A5294)-LEN(SUBSTITUTE($A5294," ",""))+1)</f>
        <v>4</v>
      </c>
      <c r="P5294">
        <f t="shared" si="111"/>
        <v>201</v>
      </c>
    </row>
    <row r="5295" spans="1:16" ht="64" x14ac:dyDescent="0.2">
      <c r="A5295" s="8" t="s">
        <v>254</v>
      </c>
      <c r="C5295" s="7" t="s">
        <v>4</v>
      </c>
      <c r="K5295" s="7" t="s">
        <v>3355</v>
      </c>
      <c r="L5295" s="9">
        <v>45001</v>
      </c>
      <c r="M5295" s="13">
        <v>0.42557870370370371</v>
      </c>
      <c r="N5295" s="14">
        <v>513001616106585</v>
      </c>
      <c r="P5295" t="str">
        <f t="shared" si="111"/>
        <v/>
      </c>
    </row>
    <row r="5296" spans="1:16" ht="16" x14ac:dyDescent="0.2">
      <c r="A5296" s="8" t="s">
        <v>514</v>
      </c>
      <c r="B5296" s="7" t="s">
        <v>3487</v>
      </c>
      <c r="C5296" s="7" t="s">
        <v>2</v>
      </c>
      <c r="D5296" s="7" t="s">
        <v>3389</v>
      </c>
      <c r="E5296" s="7" t="str">
        <f>IF(OR(D5296="", D5296="___"),"", LEFT(D5296,FIND(" &gt;",D5296)-1))</f>
        <v>Success</v>
      </c>
      <c r="F5296" s="7" t="str">
        <f>IF(OR(E5296="Success",E5296="Qualified Success"),"Current",IF(E5296="Failure",IF(RIGHT(D5296,6)="Future","Future",IF(RIGHT(D5296,10)="Irrelevant","Irrelevant","Current")),""))</f>
        <v>Current</v>
      </c>
      <c r="G5296" s="7" t="str">
        <f>IF(OR(ISBLANK(D5296),D5296="Unclassifiable &gt;"),"",IF(ISNUMBER(SEARCH("Utterance",D5296)),"Utterance",IF(ISNUMBER(SEARCH("Response",D5296)),"Response",IF(ISNUMBER(SEARCH("Interaction",D5296)),"Interaction",IF(ISNUMBER(SEARCH("System",D5296)),"System","")))))</f>
        <v/>
      </c>
      <c r="H5296" s="7" t="str">
        <f>IF(G5296="Utterance", IF(ISNUMBER(SEARCH("Unrecognized",D5296)), "Unrecognized", IF(ISNUMBER(SEARCH("Mismatched",D5296)), "Mismatched", IF(ISNUMBER(SEARCH("False Positive",D5296)), "False Positive", "Irrelevant"))), "")</f>
        <v/>
      </c>
      <c r="J5296" s="7" t="s">
        <v>3439</v>
      </c>
      <c r="K5296" s="7" t="s">
        <v>3355</v>
      </c>
      <c r="L5296" s="9">
        <v>45001</v>
      </c>
      <c r="M5296" s="13">
        <v>0.42625000000000002</v>
      </c>
      <c r="N5296" s="14">
        <v>513002275469125</v>
      </c>
      <c r="O5296" s="7">
        <f>IF(LEN(TRIM($A5296))=0,0,LEN($A5296)-LEN(SUBSTITUTE($A5296," ",""))+1)</f>
        <v>3</v>
      </c>
      <c r="P5296">
        <f t="shared" si="111"/>
        <v>3411</v>
      </c>
    </row>
    <row r="5297" spans="1:16" ht="32" x14ac:dyDescent="0.2">
      <c r="A5297" s="8" t="s">
        <v>3628</v>
      </c>
      <c r="C5297" s="7" t="s">
        <v>4</v>
      </c>
      <c r="K5297" s="7" t="s">
        <v>3355</v>
      </c>
      <c r="L5297" s="9">
        <v>45001</v>
      </c>
      <c r="M5297" s="13">
        <v>0.42627314814814815</v>
      </c>
      <c r="N5297" s="14">
        <v>513002275469125</v>
      </c>
      <c r="P5297" t="str">
        <f t="shared" si="111"/>
        <v/>
      </c>
    </row>
    <row r="5298" spans="1:16" ht="96" x14ac:dyDescent="0.2">
      <c r="A5298" s="8" t="s">
        <v>3096</v>
      </c>
      <c r="C5298" s="7" t="s">
        <v>4</v>
      </c>
      <c r="K5298" s="7" t="s">
        <v>3355</v>
      </c>
      <c r="L5298" s="9">
        <v>45001</v>
      </c>
      <c r="M5298" s="13">
        <v>0.42627314814814815</v>
      </c>
      <c r="N5298" s="14">
        <v>513002275469125</v>
      </c>
      <c r="P5298" t="str">
        <f t="shared" si="111"/>
        <v/>
      </c>
    </row>
    <row r="5299" spans="1:16" ht="32" x14ac:dyDescent="0.2">
      <c r="A5299" s="8" t="s">
        <v>268</v>
      </c>
      <c r="C5299" s="7" t="s">
        <v>4</v>
      </c>
      <c r="K5299" s="7" t="s">
        <v>3355</v>
      </c>
      <c r="L5299" s="9">
        <v>45001</v>
      </c>
      <c r="M5299" s="13">
        <v>0.42627314814814815</v>
      </c>
      <c r="N5299" s="14">
        <v>513002275469125</v>
      </c>
      <c r="P5299" t="str">
        <f t="shared" si="111"/>
        <v/>
      </c>
    </row>
    <row r="5300" spans="1:16" ht="16" x14ac:dyDescent="0.2">
      <c r="A5300" s="8" t="s">
        <v>322</v>
      </c>
      <c r="B5300" s="7" t="s">
        <v>3487</v>
      </c>
      <c r="C5300" s="7" t="s">
        <v>2</v>
      </c>
      <c r="D5300" s="7" t="s">
        <v>3389</v>
      </c>
      <c r="E5300" s="7" t="str">
        <f>IF(OR(D5300="", D5300="___"),"", LEFT(D5300,FIND(" &gt;",D5300)-1))</f>
        <v>Success</v>
      </c>
      <c r="F5300" s="7" t="str">
        <f>IF(OR(E5300="Success",E5300="Qualified Success"),"Current",IF(E5300="Failure",IF(RIGHT(D5300,6)="Future","Future",IF(RIGHT(D5300,10)="Irrelevant","Irrelevant","Current")),""))</f>
        <v>Current</v>
      </c>
      <c r="G5300" s="7" t="str">
        <f>IF(OR(ISBLANK(D5300),D5300="Unclassifiable &gt;"),"",IF(ISNUMBER(SEARCH("Utterance",D5300)),"Utterance",IF(ISNUMBER(SEARCH("Response",D5300)),"Response",IF(ISNUMBER(SEARCH("Interaction",D5300)),"Interaction",IF(ISNUMBER(SEARCH("System",D5300)),"System","")))))</f>
        <v/>
      </c>
      <c r="H5300" s="7" t="str">
        <f>IF(G5300="Utterance", IF(ISNUMBER(SEARCH("Unrecognized",D5300)), "Unrecognized", IF(ISNUMBER(SEARCH("Mismatched",D5300)), "Mismatched", IF(ISNUMBER(SEARCH("False Positive",D5300)), "False Positive", "Irrelevant"))), "")</f>
        <v/>
      </c>
      <c r="J5300" s="7" t="s">
        <v>3758</v>
      </c>
      <c r="K5300" s="7" t="s">
        <v>3355</v>
      </c>
      <c r="L5300" s="9">
        <v>45001</v>
      </c>
      <c r="M5300" s="13">
        <v>0.42695601851851855</v>
      </c>
      <c r="N5300" s="14">
        <v>513002275469125</v>
      </c>
      <c r="O5300" s="7">
        <f>IF(LEN(TRIM($A5300))=0,0,LEN($A5300)-LEN(SUBSTITUTE($A5300," ",""))+1)</f>
        <v>4</v>
      </c>
      <c r="P5300">
        <f t="shared" si="111"/>
        <v>3411</v>
      </c>
    </row>
    <row r="5301" spans="1:16" ht="16" x14ac:dyDescent="0.2">
      <c r="A5301" s="8" t="s">
        <v>3364</v>
      </c>
      <c r="C5301" s="7" t="s">
        <v>4</v>
      </c>
      <c r="K5301" s="7" t="s">
        <v>3355</v>
      </c>
      <c r="L5301" s="9">
        <v>45001</v>
      </c>
      <c r="M5301" s="13">
        <v>0.42697916666666669</v>
      </c>
      <c r="N5301" s="14">
        <v>513002275469125</v>
      </c>
      <c r="P5301" t="str">
        <f t="shared" si="111"/>
        <v/>
      </c>
    </row>
    <row r="5302" spans="1:16" ht="32" x14ac:dyDescent="0.2">
      <c r="A5302" s="8" t="s">
        <v>268</v>
      </c>
      <c r="C5302" s="7" t="s">
        <v>4</v>
      </c>
      <c r="K5302" s="7" t="s">
        <v>3355</v>
      </c>
      <c r="L5302" s="9">
        <v>45001</v>
      </c>
      <c r="M5302" s="13">
        <v>0.42697916666666669</v>
      </c>
      <c r="N5302" s="14">
        <v>513002275469125</v>
      </c>
      <c r="P5302" t="str">
        <f t="shared" si="111"/>
        <v/>
      </c>
    </row>
    <row r="5303" spans="1:16" ht="16" x14ac:dyDescent="0.2">
      <c r="A5303" s="8" t="s">
        <v>223</v>
      </c>
      <c r="B5303" s="7" t="s">
        <v>3487</v>
      </c>
      <c r="C5303" s="7" t="s">
        <v>2</v>
      </c>
      <c r="D5303" s="7" t="s">
        <v>3389</v>
      </c>
      <c r="E5303" s="7" t="str">
        <f>IF(OR(D5303="", D5303="___"),"", LEFT(D5303,FIND(" &gt;",D5303)-1))</f>
        <v>Success</v>
      </c>
      <c r="F5303" s="7" t="str">
        <f>IF(OR(E5303="Success",E5303="Qualified Success"),"Current",IF(E5303="Failure",IF(RIGHT(D5303,6)="Future","Future",IF(RIGHT(D5303,10)="Irrelevant","Irrelevant","Current")),""))</f>
        <v>Current</v>
      </c>
      <c r="G5303" s="7" t="str">
        <f>IF(OR(ISBLANK(D5303),D5303="Unclassifiable &gt;"),"",IF(ISNUMBER(SEARCH("Utterance",D5303)),"Utterance",IF(ISNUMBER(SEARCH("Response",D5303)),"Response",IF(ISNUMBER(SEARCH("Interaction",D5303)),"Interaction",IF(ISNUMBER(SEARCH("System",D5303)),"System","")))))</f>
        <v/>
      </c>
      <c r="H5303" s="7" t="str">
        <f>IF(G5303="Utterance", IF(ISNUMBER(SEARCH("Unrecognized",D5303)), "Unrecognized", IF(ISNUMBER(SEARCH("Mismatched",D5303)), "Mismatched", IF(ISNUMBER(SEARCH("False Positive",D5303)), "False Positive", "Irrelevant"))), "")</f>
        <v/>
      </c>
      <c r="J5303" s="7" t="s">
        <v>3744</v>
      </c>
      <c r="K5303" s="7" t="s">
        <v>3355</v>
      </c>
      <c r="L5303" s="9">
        <v>45001</v>
      </c>
      <c r="M5303" s="13">
        <v>0.42719907407407409</v>
      </c>
      <c r="N5303" s="14">
        <v>513001616106585</v>
      </c>
      <c r="O5303" s="7">
        <f>IF(LEN(TRIM($A5303))=0,0,LEN($A5303)-LEN(SUBSTITUTE($A5303," ",""))+1)</f>
        <v>3</v>
      </c>
      <c r="P5303">
        <f t="shared" si="111"/>
        <v>3411</v>
      </c>
    </row>
    <row r="5304" spans="1:16" ht="128" x14ac:dyDescent="0.2">
      <c r="A5304" s="8" t="s">
        <v>1839</v>
      </c>
      <c r="C5304" s="7" t="s">
        <v>4</v>
      </c>
      <c r="K5304" s="7" t="s">
        <v>3355</v>
      </c>
      <c r="L5304" s="9">
        <v>45001</v>
      </c>
      <c r="M5304" s="13">
        <v>0.42719907407407409</v>
      </c>
      <c r="N5304" s="14">
        <v>513001616106585</v>
      </c>
      <c r="P5304" t="str">
        <f t="shared" si="111"/>
        <v/>
      </c>
    </row>
    <row r="5305" spans="1:16" ht="16" x14ac:dyDescent="0.2">
      <c r="A5305" s="8" t="s">
        <v>164</v>
      </c>
      <c r="C5305" s="7" t="s">
        <v>2</v>
      </c>
      <c r="D5305" s="7" t="s">
        <v>3389</v>
      </c>
      <c r="E5305" s="7" t="str">
        <f>IF(OR(D5305="", D5305="___"),"", LEFT(D5305,FIND(" &gt;",D5305)-1))</f>
        <v>Success</v>
      </c>
      <c r="F5305" s="7" t="str">
        <f>IF(OR(E5305="Success",E5305="Qualified Success"),"Current",IF(E5305="Failure",IF(RIGHT(D5305,6)="Future","Future",IF(RIGHT(D5305,10)="Irrelevant","Irrelevant","Current")),""))</f>
        <v>Current</v>
      </c>
      <c r="G5305" s="7" t="str">
        <f>IF(OR(ISBLANK(D5305),D5305="Unclassifiable &gt;"),"",IF(ISNUMBER(SEARCH("Utterance",D5305)),"Utterance",IF(ISNUMBER(SEARCH("Response",D5305)),"Response",IF(ISNUMBER(SEARCH("Interaction",D5305)),"Interaction",IF(ISNUMBER(SEARCH("System",D5305)),"System","")))))</f>
        <v/>
      </c>
      <c r="H5305" s="7" t="str">
        <f>IF(G5305="Utterance", IF(ISNUMBER(SEARCH("Unrecognized",D5305)), "Unrecognized", IF(ISNUMBER(SEARCH("Mismatched",D5305)), "Mismatched", IF(ISNUMBER(SEARCH("False Positive",D5305)), "False Positive", "Irrelevant"))), "")</f>
        <v/>
      </c>
      <c r="J5305" s="7" t="s">
        <v>3428</v>
      </c>
      <c r="K5305" s="7" t="s">
        <v>3355</v>
      </c>
      <c r="L5305" s="9">
        <v>45001</v>
      </c>
      <c r="M5305" s="13">
        <v>0.42857638888888888</v>
      </c>
      <c r="N5305" s="14">
        <v>204440003537595</v>
      </c>
      <c r="O5305" s="7">
        <f>IF(LEN(TRIM($A5305))=0,0,LEN($A5305)-LEN(SUBSTITUTE($A5305," ",""))+1)</f>
        <v>1</v>
      </c>
      <c r="P5305">
        <f t="shared" si="111"/>
        <v>3411</v>
      </c>
    </row>
    <row r="5306" spans="1:16" ht="16" x14ac:dyDescent="0.2">
      <c r="A5306" s="8" t="s">
        <v>145</v>
      </c>
      <c r="C5306" s="7" t="s">
        <v>4</v>
      </c>
      <c r="K5306" s="7" t="s">
        <v>3355</v>
      </c>
      <c r="L5306" s="9">
        <v>45001</v>
      </c>
      <c r="M5306" s="13">
        <v>0.42857638888888888</v>
      </c>
      <c r="N5306" s="14">
        <v>204440003537595</v>
      </c>
      <c r="P5306" t="str">
        <f t="shared" si="111"/>
        <v/>
      </c>
    </row>
    <row r="5307" spans="1:16" ht="16" x14ac:dyDescent="0.2">
      <c r="A5307" s="8" t="s">
        <v>92</v>
      </c>
      <c r="C5307" s="7" t="s">
        <v>2</v>
      </c>
      <c r="D5307" s="7" t="s">
        <v>3400</v>
      </c>
      <c r="E5307" s="7" t="str">
        <f>IF(OR(D5307="", D5307="___"),"", LEFT(D5307,FIND(" &gt;",D5307)-1))</f>
        <v>Failure</v>
      </c>
      <c r="F5307" s="7" t="str">
        <f>IF(OR(E5307="Success",E5307="Qualified Success"),"Current",IF(E5307="Failure",IF(RIGHT(D5307,6)="Future","Future",IF(RIGHT(D5307,10)="Irrelevant","Irrelevant","Current")),""))</f>
        <v>Current</v>
      </c>
      <c r="G5307" s="7" t="str">
        <f>IF(OR(ISBLANK(D5307),D5307="Unclassifiable &gt;"),"",IF(ISNUMBER(SEARCH("Utterance",D5307)),"Utterance",IF(ISNUMBER(SEARCH("Response",D5307)),"Response",IF(ISNUMBER(SEARCH("Interaction",D5307)),"Interaction",IF(ISNUMBER(SEARCH("System",D5307)),"System","")))))</f>
        <v>Interaction</v>
      </c>
      <c r="H5307" s="7" t="str">
        <f>IF(G5307="Utterance", IF(ISNUMBER(SEARCH("Unrecognized",D5307)), "Unrecognized", IF(ISNUMBER(SEARCH("Mismatched",D5307)), "Mismatched", IF(ISNUMBER(SEARCH("False Positive",D5307)), "False Positive", "Irrelevant"))), "")</f>
        <v/>
      </c>
      <c r="J5307" s="7" t="s">
        <v>3453</v>
      </c>
      <c r="K5307" s="7" t="s">
        <v>3355</v>
      </c>
      <c r="L5307" s="9">
        <v>45001</v>
      </c>
      <c r="M5307" s="13">
        <v>0.42866898148148147</v>
      </c>
      <c r="N5307" s="14">
        <v>204440003537595</v>
      </c>
      <c r="O5307" s="7">
        <f>IF(LEN(TRIM($A5307))=0,0,LEN($A5307)-LEN(SUBSTITUTE($A5307," ",""))+1)</f>
        <v>1</v>
      </c>
      <c r="P5307">
        <f t="shared" si="111"/>
        <v>412</v>
      </c>
    </row>
    <row r="5308" spans="1:16" ht="16" x14ac:dyDescent="0.2">
      <c r="A5308" s="8" t="s">
        <v>149</v>
      </c>
      <c r="C5308" s="7" t="s">
        <v>4</v>
      </c>
      <c r="K5308" s="7" t="s">
        <v>3355</v>
      </c>
      <c r="L5308" s="9">
        <v>45001</v>
      </c>
      <c r="M5308" s="13">
        <v>0.42866898148148147</v>
      </c>
      <c r="N5308" s="14">
        <v>204440003537595</v>
      </c>
      <c r="P5308" t="str">
        <f t="shared" si="111"/>
        <v/>
      </c>
    </row>
    <row r="5309" spans="1:16" ht="409.6" x14ac:dyDescent="0.2">
      <c r="A5309" s="8" t="s">
        <v>165</v>
      </c>
      <c r="C5309" s="7" t="s">
        <v>4</v>
      </c>
      <c r="K5309" s="7" t="s">
        <v>3355</v>
      </c>
      <c r="L5309" s="9">
        <v>45001</v>
      </c>
      <c r="M5309" s="13">
        <v>0.42866898148148147</v>
      </c>
      <c r="N5309" s="14">
        <v>204440003537595</v>
      </c>
      <c r="P5309" t="str">
        <f t="shared" si="111"/>
        <v/>
      </c>
    </row>
    <row r="5310" spans="1:16" ht="16" x14ac:dyDescent="0.2">
      <c r="A5310" s="8" t="s">
        <v>147</v>
      </c>
      <c r="C5310" s="7" t="s">
        <v>4</v>
      </c>
      <c r="K5310" s="7" t="s">
        <v>3355</v>
      </c>
      <c r="L5310" s="9">
        <v>45001</v>
      </c>
      <c r="M5310" s="13">
        <v>0.42866898148148147</v>
      </c>
      <c r="N5310" s="14">
        <v>204440003537595</v>
      </c>
      <c r="P5310" t="str">
        <f t="shared" si="111"/>
        <v/>
      </c>
    </row>
    <row r="5311" spans="1:16" ht="16" x14ac:dyDescent="0.2">
      <c r="A5311" s="8" t="s">
        <v>166</v>
      </c>
      <c r="C5311" s="7" t="s">
        <v>2</v>
      </c>
      <c r="D5311" s="7" t="s">
        <v>3405</v>
      </c>
      <c r="E5311" s="7" t="str">
        <f>IF(OR(D5311="", D5311="___"),"", LEFT(D5311,FIND(" &gt;",D5311)-1))</f>
        <v>Failure</v>
      </c>
      <c r="F5311" s="7" t="str">
        <f>IF(OR(E5311="Success",E5311="Qualified Success"),"Current",IF(E5311="Failure",IF(RIGHT(D5311,6)="Future","Future",IF(RIGHT(D5311,10)="Irrelevant","Irrelevant","Current")),""))</f>
        <v>Current</v>
      </c>
      <c r="G5311" s="7" t="str">
        <f>IF(OR(ISBLANK(D5311),D5311="Unclassifiable &gt;"),"",IF(ISNUMBER(SEARCH("Utterance",D5311)),"Utterance",IF(ISNUMBER(SEARCH("Response",D5311)),"Response",IF(ISNUMBER(SEARCH("Interaction",D5311)),"Interaction",IF(ISNUMBER(SEARCH("System",D5311)),"System","")))))</f>
        <v>System</v>
      </c>
      <c r="H5311" s="7" t="str">
        <f>IF(G5311="Utterance", IF(ISNUMBER(SEARCH("Unrecognized",D5311)), "Unrecognized", IF(ISNUMBER(SEARCH("Mismatched",D5311)), "Mismatched", IF(ISNUMBER(SEARCH("False Positive",D5311)), "False Positive", "Irrelevant"))), "")</f>
        <v/>
      </c>
      <c r="I5311" s="7" t="s">
        <v>152</v>
      </c>
      <c r="J5311" s="7" t="s">
        <v>3453</v>
      </c>
      <c r="K5311" s="7" t="s">
        <v>3355</v>
      </c>
      <c r="L5311" s="9">
        <v>45001</v>
      </c>
      <c r="M5311" s="13">
        <v>0.42874999999999996</v>
      </c>
      <c r="N5311" s="14">
        <v>204440003537595</v>
      </c>
      <c r="O5311" s="7">
        <f>IF(LEN(TRIM($A5311))=0,0,LEN($A5311)-LEN(SUBSTITUTE($A5311," ",""))+1)</f>
        <v>1</v>
      </c>
      <c r="P5311">
        <f t="shared" si="111"/>
        <v>168</v>
      </c>
    </row>
    <row r="5312" spans="1:16" ht="16" x14ac:dyDescent="0.2">
      <c r="A5312" s="8" t="s">
        <v>166</v>
      </c>
      <c r="C5312" s="7" t="s">
        <v>2</v>
      </c>
      <c r="D5312" s="7" t="s">
        <v>3389</v>
      </c>
      <c r="E5312" s="7" t="str">
        <f>IF(OR(D5312="", D5312="___"),"", LEFT(D5312,FIND(" &gt;",D5312)-1))</f>
        <v>Success</v>
      </c>
      <c r="F5312" s="7" t="str">
        <f>IF(OR(E5312="Success",E5312="Qualified Success"),"Current",IF(E5312="Failure",IF(RIGHT(D5312,6)="Future","Future",IF(RIGHT(D5312,10)="Irrelevant","Irrelevant","Current")),""))</f>
        <v>Current</v>
      </c>
      <c r="G5312" s="7" t="str">
        <f>IF(OR(ISBLANK(D5312),D5312="Unclassifiable &gt;"),"",IF(ISNUMBER(SEARCH("Utterance",D5312)),"Utterance",IF(ISNUMBER(SEARCH("Response",D5312)),"Response",IF(ISNUMBER(SEARCH("Interaction",D5312)),"Interaction",IF(ISNUMBER(SEARCH("System",D5312)),"System","")))))</f>
        <v/>
      </c>
      <c r="H5312" s="7" t="str">
        <f>IF(G5312="Utterance", IF(ISNUMBER(SEARCH("Unrecognized",D5312)), "Unrecognized", IF(ISNUMBER(SEARCH("Mismatched",D5312)), "Mismatched", IF(ISNUMBER(SEARCH("False Positive",D5312)), "False Positive", "Irrelevant"))), "")</f>
        <v/>
      </c>
      <c r="J5312" s="7" t="s">
        <v>3453</v>
      </c>
      <c r="K5312" s="7" t="s">
        <v>3355</v>
      </c>
      <c r="L5312" s="9">
        <v>45001</v>
      </c>
      <c r="M5312" s="13">
        <v>0.42874999999999996</v>
      </c>
      <c r="N5312" s="14">
        <v>204440003537595</v>
      </c>
      <c r="O5312" s="7">
        <f>IF(LEN(TRIM($A5312))=0,0,LEN($A5312)-LEN(SUBSTITUTE($A5312," ",""))+1)</f>
        <v>1</v>
      </c>
      <c r="P5312">
        <f t="shared" si="111"/>
        <v>3411</v>
      </c>
    </row>
    <row r="5313" spans="1:16" ht="16" x14ac:dyDescent="0.2">
      <c r="A5313" s="8" t="s">
        <v>152</v>
      </c>
      <c r="C5313" s="7" t="s">
        <v>4</v>
      </c>
      <c r="K5313" s="7" t="s">
        <v>3355</v>
      </c>
      <c r="L5313" s="9">
        <v>45001</v>
      </c>
      <c r="M5313" s="13">
        <v>0.42874999999999996</v>
      </c>
      <c r="N5313" s="14">
        <v>204440003537595</v>
      </c>
      <c r="P5313" t="str">
        <f t="shared" si="111"/>
        <v/>
      </c>
    </row>
    <row r="5314" spans="1:16" ht="32" x14ac:dyDescent="0.2">
      <c r="A5314" s="8" t="s">
        <v>167</v>
      </c>
      <c r="C5314" s="7" t="s">
        <v>4</v>
      </c>
      <c r="K5314" s="7" t="s">
        <v>3355</v>
      </c>
      <c r="L5314" s="9">
        <v>45001</v>
      </c>
      <c r="M5314" s="13">
        <v>0.42874999999999996</v>
      </c>
      <c r="N5314" s="14">
        <v>204440003537595</v>
      </c>
      <c r="P5314" t="str">
        <f t="shared" si="111"/>
        <v/>
      </c>
    </row>
    <row r="5315" spans="1:16" ht="16" x14ac:dyDescent="0.2">
      <c r="A5315" s="8" t="s">
        <v>1863</v>
      </c>
      <c r="C5315" s="7" t="s">
        <v>2</v>
      </c>
      <c r="D5315" s="7" t="s">
        <v>3391</v>
      </c>
      <c r="E5315" s="7" t="str">
        <f>IF(OR(D5315="", D5315="___"),"", LEFT(D5315,FIND(" &gt;",D5315)-1))</f>
        <v>Failure</v>
      </c>
      <c r="F5315" s="7" t="str">
        <f>IF(OR(E5315="Success",E5315="Qualified Success"),"Current",IF(E5315="Failure",IF(RIGHT(D5315,6)="Future","Future",IF(RIGHT(D5315,10)="Irrelevant","Irrelevant","Current")),""))</f>
        <v>Current</v>
      </c>
      <c r="G5315" s="7" t="str">
        <f>IF(OR(ISBLANK(D5315),D5315="Unclassifiable &gt;"),"",IF(ISNUMBER(SEARCH("Utterance",D5315)),"Utterance",IF(ISNUMBER(SEARCH("Response",D5315)),"Response",IF(ISNUMBER(SEARCH("Interaction",D5315)),"Interaction",IF(ISNUMBER(SEARCH("System",D5315)),"System","")))))</f>
        <v>Utterance</v>
      </c>
      <c r="H5315" s="7" t="str">
        <f>IF(G5315="Utterance", IF(ISNUMBER(SEARCH("Unrecognized",D5315)), "Unrecognized", IF(ISNUMBER(SEARCH("Mismatched",D5315)), "Mismatched", IF(ISNUMBER(SEARCH("False Positive",D5315)), "False Positive", "Irrelevant"))), "")</f>
        <v>Mismatched</v>
      </c>
      <c r="J5315" s="7" t="s">
        <v>3742</v>
      </c>
      <c r="K5315" s="7" t="s">
        <v>3355</v>
      </c>
      <c r="L5315" s="9">
        <v>45001</v>
      </c>
      <c r="M5315" s="13">
        <v>0.4294560185185185</v>
      </c>
      <c r="N5315" s="14">
        <v>204440003486915</v>
      </c>
      <c r="O5315" s="7">
        <f>IF(LEN(TRIM($A5315))=0,0,LEN($A5315)-LEN(SUBSTITUTE($A5315," ",""))+1)</f>
        <v>2</v>
      </c>
      <c r="P5315">
        <f t="shared" ref="P5315:P5378" si="112">IF(D5315="", "", COUNTIF($D$1:$D$12000, D5315))</f>
        <v>705</v>
      </c>
    </row>
    <row r="5316" spans="1:16" ht="80" x14ac:dyDescent="0.2">
      <c r="A5316" s="8" t="s">
        <v>1155</v>
      </c>
      <c r="C5316" s="7" t="s">
        <v>4</v>
      </c>
      <c r="K5316" s="7" t="s">
        <v>3355</v>
      </c>
      <c r="L5316" s="9">
        <v>45001</v>
      </c>
      <c r="M5316" s="13">
        <v>0.4294675925925926</v>
      </c>
      <c r="N5316" s="14">
        <v>204440003486915</v>
      </c>
      <c r="P5316" t="str">
        <f t="shared" si="112"/>
        <v/>
      </c>
    </row>
    <row r="5317" spans="1:16" ht="16" x14ac:dyDescent="0.2">
      <c r="A5317" s="8" t="s">
        <v>1864</v>
      </c>
      <c r="C5317" s="7" t="s">
        <v>2</v>
      </c>
      <c r="D5317" s="7" t="s">
        <v>3389</v>
      </c>
      <c r="E5317" s="7" t="str">
        <f>IF(OR(D5317="", D5317="___"),"", LEFT(D5317,FIND(" &gt;",D5317)-1))</f>
        <v>Success</v>
      </c>
      <c r="F5317" s="7" t="str">
        <f>IF(OR(E5317="Success",E5317="Qualified Success"),"Current",IF(E5317="Failure",IF(RIGHT(D5317,6)="Future","Future",IF(RIGHT(D5317,10)="Irrelevant","Irrelevant","Current")),""))</f>
        <v>Current</v>
      </c>
      <c r="G5317" s="7" t="str">
        <f>IF(OR(ISBLANK(D5317),D5317="Unclassifiable &gt;"),"",IF(ISNUMBER(SEARCH("Utterance",D5317)),"Utterance",IF(ISNUMBER(SEARCH("Response",D5317)),"Response",IF(ISNUMBER(SEARCH("Interaction",D5317)),"Interaction",IF(ISNUMBER(SEARCH("System",D5317)),"System","")))))</f>
        <v/>
      </c>
      <c r="H5317" s="7" t="str">
        <f>IF(G5317="Utterance", IF(ISNUMBER(SEARCH("Unrecognized",D5317)), "Unrecognized", IF(ISNUMBER(SEARCH("Mismatched",D5317)), "Mismatched", IF(ISNUMBER(SEARCH("False Positive",D5317)), "False Positive", "Irrelevant"))), "")</f>
        <v/>
      </c>
      <c r="J5317" s="7" t="s">
        <v>3742</v>
      </c>
      <c r="K5317" s="7" t="s">
        <v>3355</v>
      </c>
      <c r="L5317" s="9">
        <v>45001</v>
      </c>
      <c r="M5317" s="13">
        <v>0.42953703703703705</v>
      </c>
      <c r="N5317" s="14">
        <v>204440003486915</v>
      </c>
      <c r="O5317" s="7">
        <f>IF(LEN(TRIM($A5317))=0,0,LEN($A5317)-LEN(SUBSTITUTE($A5317," ",""))+1)</f>
        <v>1</v>
      </c>
      <c r="P5317">
        <f t="shared" si="112"/>
        <v>3411</v>
      </c>
    </row>
    <row r="5318" spans="1:16" ht="144" x14ac:dyDescent="0.2">
      <c r="A5318" s="8" t="s">
        <v>247</v>
      </c>
      <c r="C5318" s="7" t="s">
        <v>4</v>
      </c>
      <c r="K5318" s="7" t="s">
        <v>3355</v>
      </c>
      <c r="L5318" s="9">
        <v>45001</v>
      </c>
      <c r="M5318" s="13">
        <v>0.42953703703703705</v>
      </c>
      <c r="N5318" s="14">
        <v>204440003486915</v>
      </c>
      <c r="P5318" t="str">
        <f t="shared" si="112"/>
        <v/>
      </c>
    </row>
    <row r="5319" spans="1:16" ht="16" x14ac:dyDescent="0.2">
      <c r="A5319" s="8" t="s">
        <v>162</v>
      </c>
      <c r="C5319" s="7" t="s">
        <v>2</v>
      </c>
      <c r="D5319" s="7" t="s">
        <v>3389</v>
      </c>
      <c r="E5319" s="7" t="str">
        <f>IF(OR(D5319="", D5319="___"),"", LEFT(D5319,FIND(" &gt;",D5319)-1))</f>
        <v>Success</v>
      </c>
      <c r="F5319" s="7" t="str">
        <f>IF(OR(E5319="Success",E5319="Qualified Success"),"Current",IF(E5319="Failure",IF(RIGHT(D5319,6)="Future","Future",IF(RIGHT(D5319,10)="Irrelevant","Irrelevant","Current")),""))</f>
        <v>Current</v>
      </c>
      <c r="G5319" s="7" t="str">
        <f>IF(OR(ISBLANK(D5319),D5319="Unclassifiable &gt;"),"",IF(ISNUMBER(SEARCH("Utterance",D5319)),"Utterance",IF(ISNUMBER(SEARCH("Response",D5319)),"Response",IF(ISNUMBER(SEARCH("Interaction",D5319)),"Interaction",IF(ISNUMBER(SEARCH("System",D5319)),"System","")))))</f>
        <v/>
      </c>
      <c r="H5319" s="7" t="str">
        <f>IF(G5319="Utterance", IF(ISNUMBER(SEARCH("Unrecognized",D5319)), "Unrecognized", IF(ISNUMBER(SEARCH("Mismatched",D5319)), "Mismatched", IF(ISNUMBER(SEARCH("False Positive",D5319)), "False Positive", "Irrelevant"))), "")</f>
        <v/>
      </c>
      <c r="J5319" s="7" t="s">
        <v>3453</v>
      </c>
      <c r="K5319" s="7" t="s">
        <v>3355</v>
      </c>
      <c r="L5319" s="9">
        <v>45001</v>
      </c>
      <c r="M5319" s="13">
        <v>0.42956018518518518</v>
      </c>
      <c r="N5319" s="14">
        <v>204440003537595</v>
      </c>
      <c r="O5319" s="7">
        <f>IF(LEN(TRIM($A5319))=0,0,LEN($A5319)-LEN(SUBSTITUTE($A5319," ",""))+1)</f>
        <v>1</v>
      </c>
      <c r="P5319">
        <f t="shared" si="112"/>
        <v>3411</v>
      </c>
    </row>
    <row r="5320" spans="1:16" ht="16" x14ac:dyDescent="0.2">
      <c r="A5320" s="8" t="s">
        <v>354</v>
      </c>
      <c r="C5320" s="7" t="s">
        <v>4</v>
      </c>
      <c r="K5320" s="7" t="s">
        <v>3355</v>
      </c>
      <c r="L5320" s="9">
        <v>45001</v>
      </c>
      <c r="M5320" s="13">
        <v>0.42956018518518518</v>
      </c>
      <c r="N5320" s="14">
        <v>204440003537595</v>
      </c>
      <c r="P5320" t="str">
        <f t="shared" si="112"/>
        <v/>
      </c>
    </row>
    <row r="5321" spans="1:16" ht="16" x14ac:dyDescent="0.2">
      <c r="A5321" s="8" t="s">
        <v>212</v>
      </c>
      <c r="C5321" s="7" t="s">
        <v>2</v>
      </c>
      <c r="D5321" s="7" t="s">
        <v>3391</v>
      </c>
      <c r="E5321" s="7" t="str">
        <f>IF(OR(D5321="", D5321="___"),"", LEFT(D5321,FIND(" &gt;",D5321)-1))</f>
        <v>Failure</v>
      </c>
      <c r="F5321" s="7" t="str">
        <f>IF(OR(E5321="Success",E5321="Qualified Success"),"Current",IF(E5321="Failure",IF(RIGHT(D5321,6)="Future","Future",IF(RIGHT(D5321,10)="Irrelevant","Irrelevant","Current")),""))</f>
        <v>Current</v>
      </c>
      <c r="G5321" s="7" t="str">
        <f>IF(OR(ISBLANK(D5321),D5321="Unclassifiable &gt;"),"",IF(ISNUMBER(SEARCH("Utterance",D5321)),"Utterance",IF(ISNUMBER(SEARCH("Response",D5321)),"Response",IF(ISNUMBER(SEARCH("Interaction",D5321)),"Interaction",IF(ISNUMBER(SEARCH("System",D5321)),"System","")))))</f>
        <v>Utterance</v>
      </c>
      <c r="H5321" s="7" t="str">
        <f>IF(G5321="Utterance", IF(ISNUMBER(SEARCH("Unrecognized",D5321)), "Unrecognized", IF(ISNUMBER(SEARCH("Mismatched",D5321)), "Mismatched", IF(ISNUMBER(SEARCH("False Positive",D5321)), "False Positive", "Irrelevant"))), "")</f>
        <v>Mismatched</v>
      </c>
      <c r="J5321" s="7" t="s">
        <v>3742</v>
      </c>
      <c r="K5321" s="7" t="s">
        <v>3355</v>
      </c>
      <c r="L5321" s="9">
        <v>45001</v>
      </c>
      <c r="M5321" s="13">
        <v>0.42960648148148151</v>
      </c>
      <c r="N5321" s="14">
        <v>204440003486915</v>
      </c>
      <c r="O5321" s="7">
        <f>IF(LEN(TRIM($A5321))=0,0,LEN($A5321)-LEN(SUBSTITUTE($A5321," ",""))+1)</f>
        <v>1</v>
      </c>
      <c r="P5321">
        <f t="shared" si="112"/>
        <v>705</v>
      </c>
    </row>
    <row r="5322" spans="1:16" ht="144" x14ac:dyDescent="0.2">
      <c r="A5322" s="8" t="s">
        <v>247</v>
      </c>
      <c r="C5322" s="7" t="s">
        <v>4</v>
      </c>
      <c r="K5322" s="7" t="s">
        <v>3355</v>
      </c>
      <c r="L5322" s="9">
        <v>45001</v>
      </c>
      <c r="M5322" s="13">
        <v>0.42960648148148151</v>
      </c>
      <c r="N5322" s="14">
        <v>204440003486915</v>
      </c>
      <c r="P5322" t="str">
        <f t="shared" si="112"/>
        <v/>
      </c>
    </row>
    <row r="5323" spans="1:16" ht="16" x14ac:dyDescent="0.2">
      <c r="A5323" s="8" t="s">
        <v>212</v>
      </c>
      <c r="C5323" s="7" t="s">
        <v>2</v>
      </c>
      <c r="D5323" s="7" t="s">
        <v>3391</v>
      </c>
      <c r="E5323" s="7" t="str">
        <f>IF(OR(D5323="", D5323="___"),"", LEFT(D5323,FIND(" &gt;",D5323)-1))</f>
        <v>Failure</v>
      </c>
      <c r="F5323" s="7" t="str">
        <f>IF(OR(E5323="Success",E5323="Qualified Success"),"Current",IF(E5323="Failure",IF(RIGHT(D5323,6)="Future","Future",IF(RIGHT(D5323,10)="Irrelevant","Irrelevant","Current")),""))</f>
        <v>Current</v>
      </c>
      <c r="G5323" s="7" t="str">
        <f>IF(OR(ISBLANK(D5323),D5323="Unclassifiable &gt;"),"",IF(ISNUMBER(SEARCH("Utterance",D5323)),"Utterance",IF(ISNUMBER(SEARCH("Response",D5323)),"Response",IF(ISNUMBER(SEARCH("Interaction",D5323)),"Interaction",IF(ISNUMBER(SEARCH("System",D5323)),"System","")))))</f>
        <v>Utterance</v>
      </c>
      <c r="H5323" s="7" t="str">
        <f>IF(G5323="Utterance", IF(ISNUMBER(SEARCH("Unrecognized",D5323)), "Unrecognized", IF(ISNUMBER(SEARCH("Mismatched",D5323)), "Mismatched", IF(ISNUMBER(SEARCH("False Positive",D5323)), "False Positive", "Irrelevant"))), "")</f>
        <v>Mismatched</v>
      </c>
      <c r="J5323" s="7" t="s">
        <v>3742</v>
      </c>
      <c r="K5323" s="7" t="s">
        <v>3355</v>
      </c>
      <c r="L5323" s="9">
        <v>45001</v>
      </c>
      <c r="M5323" s="13">
        <v>0.42973379629629632</v>
      </c>
      <c r="N5323" s="14">
        <v>204440003486915</v>
      </c>
      <c r="O5323" s="7">
        <f>IF(LEN(TRIM($A5323))=0,0,LEN($A5323)-LEN(SUBSTITUTE($A5323," ",""))+1)</f>
        <v>1</v>
      </c>
      <c r="P5323">
        <f t="shared" si="112"/>
        <v>705</v>
      </c>
    </row>
    <row r="5324" spans="1:16" ht="144" x14ac:dyDescent="0.2">
      <c r="A5324" s="8" t="s">
        <v>247</v>
      </c>
      <c r="C5324" s="7" t="s">
        <v>4</v>
      </c>
      <c r="K5324" s="7" t="s">
        <v>3355</v>
      </c>
      <c r="L5324" s="9">
        <v>45001</v>
      </c>
      <c r="M5324" s="13">
        <v>0.42973379629629632</v>
      </c>
      <c r="N5324" s="14">
        <v>204440003486915</v>
      </c>
      <c r="P5324" t="str">
        <f t="shared" si="112"/>
        <v/>
      </c>
    </row>
    <row r="5325" spans="1:16" ht="16" x14ac:dyDescent="0.2">
      <c r="A5325" s="8" t="s">
        <v>212</v>
      </c>
      <c r="C5325" s="7" t="s">
        <v>2</v>
      </c>
      <c r="D5325" s="7" t="s">
        <v>3391</v>
      </c>
      <c r="E5325" s="7" t="str">
        <f>IF(OR(D5325="", D5325="___"),"", LEFT(D5325,FIND(" &gt;",D5325)-1))</f>
        <v>Failure</v>
      </c>
      <c r="F5325" s="7" t="str">
        <f>IF(OR(E5325="Success",E5325="Qualified Success"),"Current",IF(E5325="Failure",IF(RIGHT(D5325,6)="Future","Future",IF(RIGHT(D5325,10)="Irrelevant","Irrelevant","Current")),""))</f>
        <v>Current</v>
      </c>
      <c r="G5325" s="7" t="str">
        <f>IF(OR(ISBLANK(D5325),D5325="Unclassifiable &gt;"),"",IF(ISNUMBER(SEARCH("Utterance",D5325)),"Utterance",IF(ISNUMBER(SEARCH("Response",D5325)),"Response",IF(ISNUMBER(SEARCH("Interaction",D5325)),"Interaction",IF(ISNUMBER(SEARCH("System",D5325)),"System","")))))</f>
        <v>Utterance</v>
      </c>
      <c r="H5325" s="7" t="str">
        <f>IF(G5325="Utterance", IF(ISNUMBER(SEARCH("Unrecognized",D5325)), "Unrecognized", IF(ISNUMBER(SEARCH("Mismatched",D5325)), "Mismatched", IF(ISNUMBER(SEARCH("False Positive",D5325)), "False Positive", "Irrelevant"))), "")</f>
        <v>Mismatched</v>
      </c>
      <c r="J5325" s="7" t="s">
        <v>3742</v>
      </c>
      <c r="K5325" s="7" t="s">
        <v>3355</v>
      </c>
      <c r="L5325" s="9">
        <v>45001</v>
      </c>
      <c r="M5325" s="13">
        <v>0.42980324074074078</v>
      </c>
      <c r="N5325" s="14">
        <v>204440003486915</v>
      </c>
      <c r="O5325" s="7">
        <f>IF(LEN(TRIM($A5325))=0,0,LEN($A5325)-LEN(SUBSTITUTE($A5325," ",""))+1)</f>
        <v>1</v>
      </c>
      <c r="P5325">
        <f t="shared" si="112"/>
        <v>705</v>
      </c>
    </row>
    <row r="5326" spans="1:16" ht="144" x14ac:dyDescent="0.2">
      <c r="A5326" s="8" t="s">
        <v>247</v>
      </c>
      <c r="C5326" s="7" t="s">
        <v>4</v>
      </c>
      <c r="K5326" s="7" t="s">
        <v>3355</v>
      </c>
      <c r="L5326" s="9">
        <v>45001</v>
      </c>
      <c r="M5326" s="13">
        <v>0.42980324074074078</v>
      </c>
      <c r="N5326" s="14">
        <v>204440003486915</v>
      </c>
      <c r="P5326" t="str">
        <f t="shared" si="112"/>
        <v/>
      </c>
    </row>
    <row r="5327" spans="1:16" ht="16" x14ac:dyDescent="0.2">
      <c r="A5327" s="32" t="s">
        <v>164</v>
      </c>
      <c r="C5327" s="7" t="s">
        <v>2</v>
      </c>
      <c r="D5327" s="7" t="s">
        <v>3389</v>
      </c>
      <c r="E5327" s="7" t="str">
        <f>IF(OR(D5327="", D5327="___"),"", LEFT(D5327,FIND(" &gt;",D5327)-1))</f>
        <v>Success</v>
      </c>
      <c r="F5327" s="7" t="str">
        <f>IF(OR(E5327="Success",E5327="Qualified Success"),"Current",IF(E5327="Failure",IF(RIGHT(D5327,6)="Future","Future",IF(RIGHT(D5327,10)="Irrelevant","Irrelevant","Current")),""))</f>
        <v>Current</v>
      </c>
      <c r="G5327" s="7" t="str">
        <f>IF(OR(ISBLANK(D5327),D5327="Unclassifiable &gt;"),"",IF(ISNUMBER(SEARCH("Utterance",D5327)),"Utterance",IF(ISNUMBER(SEARCH("Response",D5327)),"Response",IF(ISNUMBER(SEARCH("Interaction",D5327)),"Interaction",IF(ISNUMBER(SEARCH("System",D5327)),"System","")))))</f>
        <v/>
      </c>
      <c r="H5327" s="7" t="str">
        <f>IF(G5327="Utterance", IF(ISNUMBER(SEARCH("Unrecognized",D5327)), "Unrecognized", IF(ISNUMBER(SEARCH("Mismatched",D5327)), "Mismatched", IF(ISNUMBER(SEARCH("False Positive",D5327)), "False Positive", "Irrelevant"))), "")</f>
        <v/>
      </c>
      <c r="J5327" s="7" t="s">
        <v>3428</v>
      </c>
      <c r="K5327" s="7" t="s">
        <v>3355</v>
      </c>
      <c r="L5327" s="9">
        <v>45001</v>
      </c>
      <c r="M5327" s="13">
        <v>0.43031250000000004</v>
      </c>
      <c r="N5327" s="14">
        <v>204440003537595</v>
      </c>
      <c r="O5327" s="7">
        <f>IF(LEN(TRIM($A5327))=0,0,LEN($A5327)-LEN(SUBSTITUTE($A5327," ",""))+1)</f>
        <v>1</v>
      </c>
      <c r="P5327">
        <f t="shared" si="112"/>
        <v>3411</v>
      </c>
    </row>
    <row r="5328" spans="1:16" ht="16" x14ac:dyDescent="0.2">
      <c r="A5328" s="8" t="s">
        <v>145</v>
      </c>
      <c r="C5328" s="7" t="s">
        <v>4</v>
      </c>
      <c r="K5328" s="7" t="s">
        <v>3355</v>
      </c>
      <c r="L5328" s="9">
        <v>45001</v>
      </c>
      <c r="M5328" s="13">
        <v>0.43031250000000004</v>
      </c>
      <c r="N5328" s="14">
        <v>204440003537595</v>
      </c>
      <c r="P5328" t="str">
        <f t="shared" si="112"/>
        <v/>
      </c>
    </row>
    <row r="5329" spans="1:16" ht="16" x14ac:dyDescent="0.2">
      <c r="A5329" s="8" t="s">
        <v>91</v>
      </c>
      <c r="C5329" s="7" t="s">
        <v>2</v>
      </c>
      <c r="D5329" s="7" t="s">
        <v>3389</v>
      </c>
      <c r="E5329" s="7" t="str">
        <f>IF(OR(D5329="", D5329="___"),"", LEFT(D5329,FIND(" &gt;",D5329)-1))</f>
        <v>Success</v>
      </c>
      <c r="F5329" s="7" t="str">
        <f>IF(OR(E5329="Success",E5329="Qualified Success"),"Current",IF(E5329="Failure",IF(RIGHT(D5329,6)="Future","Future",IF(RIGHT(D5329,10)="Irrelevant","Irrelevant","Current")),""))</f>
        <v>Current</v>
      </c>
      <c r="G5329" s="7" t="str">
        <f>IF(OR(ISBLANK(D5329),D5329="Unclassifiable &gt;"),"",IF(ISNUMBER(SEARCH("Utterance",D5329)),"Utterance",IF(ISNUMBER(SEARCH("Response",D5329)),"Response",IF(ISNUMBER(SEARCH("Interaction",D5329)),"Interaction",IF(ISNUMBER(SEARCH("System",D5329)),"System","")))))</f>
        <v/>
      </c>
      <c r="H5329" s="7" t="str">
        <f>IF(G5329="Utterance", IF(ISNUMBER(SEARCH("Unrecognized",D5329)), "Unrecognized", IF(ISNUMBER(SEARCH("Mismatched",D5329)), "Mismatched", IF(ISNUMBER(SEARCH("False Positive",D5329)), "False Positive", "Irrelevant"))), "")</f>
        <v/>
      </c>
      <c r="J5329" s="7" t="s">
        <v>3428</v>
      </c>
      <c r="K5329" s="7" t="s">
        <v>3355</v>
      </c>
      <c r="L5329" s="9">
        <v>45001</v>
      </c>
      <c r="M5329" s="13">
        <v>0.43034722222222221</v>
      </c>
      <c r="N5329" s="14">
        <v>204440003537595</v>
      </c>
      <c r="O5329" s="7">
        <f>IF(LEN(TRIM($A5329))=0,0,LEN($A5329)-LEN(SUBSTITUTE($A5329," ",""))+1)</f>
        <v>1</v>
      </c>
      <c r="P5329">
        <f t="shared" si="112"/>
        <v>3411</v>
      </c>
    </row>
    <row r="5330" spans="1:16" ht="16" x14ac:dyDescent="0.2">
      <c r="A5330" s="8" t="s">
        <v>149</v>
      </c>
      <c r="C5330" s="7" t="s">
        <v>4</v>
      </c>
      <c r="K5330" s="7" t="s">
        <v>3355</v>
      </c>
      <c r="L5330" s="9">
        <v>45001</v>
      </c>
      <c r="M5330" s="13">
        <v>0.43035879629629631</v>
      </c>
      <c r="N5330" s="14">
        <v>204440003537595</v>
      </c>
      <c r="P5330" t="str">
        <f t="shared" si="112"/>
        <v/>
      </c>
    </row>
    <row r="5331" spans="1:16" ht="409.6" x14ac:dyDescent="0.2">
      <c r="A5331" s="8" t="s">
        <v>3629</v>
      </c>
      <c r="C5331" s="7" t="s">
        <v>4</v>
      </c>
      <c r="K5331" s="7" t="s">
        <v>3355</v>
      </c>
      <c r="L5331" s="9">
        <v>45001</v>
      </c>
      <c r="M5331" s="13">
        <v>0.43035879629629631</v>
      </c>
      <c r="N5331" s="14">
        <v>204440003537595</v>
      </c>
      <c r="P5331" t="str">
        <f t="shared" si="112"/>
        <v/>
      </c>
    </row>
    <row r="5332" spans="1:16" ht="16" x14ac:dyDescent="0.2">
      <c r="A5332" s="8" t="s">
        <v>147</v>
      </c>
      <c r="C5332" s="7" t="s">
        <v>4</v>
      </c>
      <c r="K5332" s="7" t="s">
        <v>3355</v>
      </c>
      <c r="L5332" s="9">
        <v>45001</v>
      </c>
      <c r="M5332" s="13">
        <v>0.43035879629629631</v>
      </c>
      <c r="N5332" s="14">
        <v>204440003537595</v>
      </c>
      <c r="P5332" t="str">
        <f t="shared" si="112"/>
        <v/>
      </c>
    </row>
    <row r="5333" spans="1:16" ht="16" x14ac:dyDescent="0.2">
      <c r="A5333" s="8" t="s">
        <v>91</v>
      </c>
      <c r="C5333" s="7" t="s">
        <v>2</v>
      </c>
      <c r="D5333" s="7" t="s">
        <v>3405</v>
      </c>
      <c r="E5333" s="7" t="str">
        <f>IF(OR(D5333="", D5333="___"),"", LEFT(D5333,FIND(" &gt;",D5333)-1))</f>
        <v>Failure</v>
      </c>
      <c r="F5333" s="7" t="str">
        <f>IF(OR(E5333="Success",E5333="Qualified Success"),"Current",IF(E5333="Failure",IF(RIGHT(D5333,6)="Future","Future",IF(RIGHT(D5333,10)="Irrelevant","Irrelevant","Current")),""))</f>
        <v>Current</v>
      </c>
      <c r="G5333" s="7" t="str">
        <f>IF(OR(ISBLANK(D5333),D5333="Unclassifiable &gt;"),"",IF(ISNUMBER(SEARCH("Utterance",D5333)),"Utterance",IF(ISNUMBER(SEARCH("Response",D5333)),"Response",IF(ISNUMBER(SEARCH("Interaction",D5333)),"Interaction",IF(ISNUMBER(SEARCH("System",D5333)),"System","")))))</f>
        <v>System</v>
      </c>
      <c r="H5333" s="7" t="str">
        <f>IF(G5333="Utterance", IF(ISNUMBER(SEARCH("Unrecognized",D5333)), "Unrecognized", IF(ISNUMBER(SEARCH("Mismatched",D5333)), "Mismatched", IF(ISNUMBER(SEARCH("False Positive",D5333)), "False Positive", "Irrelevant"))), "")</f>
        <v/>
      </c>
      <c r="I5333" s="7" t="s">
        <v>152</v>
      </c>
      <c r="J5333" s="7" t="s">
        <v>3428</v>
      </c>
      <c r="K5333" s="7" t="s">
        <v>3355</v>
      </c>
      <c r="L5333" s="9">
        <v>45001</v>
      </c>
      <c r="M5333" s="13">
        <v>0.43041666666666667</v>
      </c>
      <c r="N5333" s="14">
        <v>204440003537595</v>
      </c>
      <c r="O5333" s="7">
        <f>IF(LEN(TRIM($A5333))=0,0,LEN($A5333)-LEN(SUBSTITUTE($A5333," ",""))+1)</f>
        <v>1</v>
      </c>
      <c r="P5333">
        <f t="shared" si="112"/>
        <v>168</v>
      </c>
    </row>
    <row r="5334" spans="1:16" ht="16" x14ac:dyDescent="0.2">
      <c r="A5334" s="8" t="s">
        <v>152</v>
      </c>
      <c r="C5334" s="7" t="s">
        <v>4</v>
      </c>
      <c r="K5334" s="7" t="s">
        <v>3355</v>
      </c>
      <c r="L5334" s="9">
        <v>45001</v>
      </c>
      <c r="M5334" s="13">
        <v>0.43041666666666667</v>
      </c>
      <c r="N5334" s="14">
        <v>204440003537595</v>
      </c>
      <c r="P5334" t="str">
        <f t="shared" si="112"/>
        <v/>
      </c>
    </row>
    <row r="5335" spans="1:16" ht="16" x14ac:dyDescent="0.2">
      <c r="A5335" s="8" t="s">
        <v>91</v>
      </c>
      <c r="C5335" s="7" t="s">
        <v>2</v>
      </c>
      <c r="D5335" s="7" t="s">
        <v>3389</v>
      </c>
      <c r="E5335" s="7" t="str">
        <f>IF(OR(D5335="", D5335="___"),"", LEFT(D5335,FIND(" &gt;",D5335)-1))</f>
        <v>Success</v>
      </c>
      <c r="F5335" s="7" t="str">
        <f>IF(OR(E5335="Success",E5335="Qualified Success"),"Current",IF(E5335="Failure",IF(RIGHT(D5335,6)="Future","Future",IF(RIGHT(D5335,10)="Irrelevant","Irrelevant","Current")),""))</f>
        <v>Current</v>
      </c>
      <c r="G5335" s="7" t="str">
        <f>IF(OR(ISBLANK(D5335),D5335="Unclassifiable &gt;"),"",IF(ISNUMBER(SEARCH("Utterance",D5335)),"Utterance",IF(ISNUMBER(SEARCH("Response",D5335)),"Response",IF(ISNUMBER(SEARCH("Interaction",D5335)),"Interaction",IF(ISNUMBER(SEARCH("System",D5335)),"System","")))))</f>
        <v/>
      </c>
      <c r="H5335" s="7" t="str">
        <f>IF(G5335="Utterance", IF(ISNUMBER(SEARCH("Unrecognized",D5335)), "Unrecognized", IF(ISNUMBER(SEARCH("Mismatched",D5335)), "Mismatched", IF(ISNUMBER(SEARCH("False Positive",D5335)), "False Positive", "Irrelevant"))), "")</f>
        <v/>
      </c>
      <c r="J5335" s="7" t="s">
        <v>3428</v>
      </c>
      <c r="K5335" s="7" t="s">
        <v>3355</v>
      </c>
      <c r="L5335" s="9">
        <v>45001</v>
      </c>
      <c r="M5335" s="13">
        <v>0.43042824074074071</v>
      </c>
      <c r="N5335" s="14">
        <v>204440003537595</v>
      </c>
      <c r="O5335" s="7">
        <f>IF(LEN(TRIM($A5335))=0,0,LEN($A5335)-LEN(SUBSTITUTE($A5335," ",""))+1)</f>
        <v>1</v>
      </c>
      <c r="P5335">
        <f t="shared" si="112"/>
        <v>3411</v>
      </c>
    </row>
    <row r="5336" spans="1:16" ht="80" x14ac:dyDescent="0.2">
      <c r="A5336" s="8" t="s">
        <v>144</v>
      </c>
      <c r="C5336" s="7" t="s">
        <v>4</v>
      </c>
      <c r="K5336" s="7" t="s">
        <v>3355</v>
      </c>
      <c r="L5336" s="9">
        <v>45001</v>
      </c>
      <c r="M5336" s="13">
        <v>0.43042824074074071</v>
      </c>
      <c r="N5336" s="14">
        <v>204440003537595</v>
      </c>
      <c r="P5336" t="str">
        <f t="shared" si="112"/>
        <v/>
      </c>
    </row>
    <row r="5337" spans="1:16" ht="16" x14ac:dyDescent="0.2">
      <c r="A5337" s="8" t="s">
        <v>168</v>
      </c>
      <c r="C5337" s="7" t="s">
        <v>2</v>
      </c>
      <c r="D5337" s="7" t="s">
        <v>3400</v>
      </c>
      <c r="E5337" s="7" t="str">
        <f>IF(OR(D5337="", D5337="___"),"", LEFT(D5337,FIND(" &gt;",D5337)-1))</f>
        <v>Failure</v>
      </c>
      <c r="F5337" s="7" t="str">
        <f>IF(OR(E5337="Success",E5337="Qualified Success"),"Current",IF(E5337="Failure",IF(RIGHT(D5337,6)="Future","Future",IF(RIGHT(D5337,10)="Irrelevant","Irrelevant","Current")),""))</f>
        <v>Current</v>
      </c>
      <c r="G5337" s="7" t="str">
        <f>IF(OR(ISBLANK(D5337),D5337="Unclassifiable &gt;"),"",IF(ISNUMBER(SEARCH("Utterance",D5337)),"Utterance",IF(ISNUMBER(SEARCH("Response",D5337)),"Response",IF(ISNUMBER(SEARCH("Interaction",D5337)),"Interaction",IF(ISNUMBER(SEARCH("System",D5337)),"System","")))))</f>
        <v>Interaction</v>
      </c>
      <c r="H5337" s="7" t="str">
        <f>IF(G5337="Utterance", IF(ISNUMBER(SEARCH("Unrecognized",D5337)), "Unrecognized", IF(ISNUMBER(SEARCH("Mismatched",D5337)), "Mismatched", IF(ISNUMBER(SEARCH("False Positive",D5337)), "False Positive", "Irrelevant"))), "")</f>
        <v/>
      </c>
      <c r="J5337" s="7" t="s">
        <v>3428</v>
      </c>
      <c r="K5337" s="7" t="s">
        <v>3355</v>
      </c>
      <c r="L5337" s="9">
        <v>45001</v>
      </c>
      <c r="M5337" s="13">
        <v>0.43070601851851853</v>
      </c>
      <c r="N5337" s="14">
        <v>204440003537595</v>
      </c>
      <c r="O5337" s="7">
        <f>IF(LEN(TRIM($A5337))=0,0,LEN($A5337)-LEN(SUBSTITUTE($A5337," ",""))+1)</f>
        <v>2</v>
      </c>
      <c r="P5337">
        <f t="shared" si="112"/>
        <v>412</v>
      </c>
    </row>
    <row r="5338" spans="1:16" ht="16" x14ac:dyDescent="0.2">
      <c r="A5338" s="8" t="s">
        <v>145</v>
      </c>
      <c r="C5338" s="7" t="s">
        <v>4</v>
      </c>
      <c r="K5338" s="7" t="s">
        <v>3355</v>
      </c>
      <c r="L5338" s="9">
        <v>45001</v>
      </c>
      <c r="M5338" s="13">
        <v>0.43070601851851853</v>
      </c>
      <c r="N5338" s="14">
        <v>204440003537595</v>
      </c>
      <c r="P5338" t="str">
        <f t="shared" si="112"/>
        <v/>
      </c>
    </row>
    <row r="5339" spans="1:16" ht="16" x14ac:dyDescent="0.2">
      <c r="A5339" s="8" t="s">
        <v>158</v>
      </c>
      <c r="C5339" s="7" t="s">
        <v>2</v>
      </c>
      <c r="D5339" s="7" t="s">
        <v>3389</v>
      </c>
      <c r="E5339" s="7" t="str">
        <f>IF(OR(D5339="", D5339="___"),"", LEFT(D5339,FIND(" &gt;",D5339)-1))</f>
        <v>Success</v>
      </c>
      <c r="F5339" s="7" t="str">
        <f>IF(OR(E5339="Success",E5339="Qualified Success"),"Current",IF(E5339="Failure",IF(RIGHT(D5339,6)="Future","Future",IF(RIGHT(D5339,10)="Irrelevant","Irrelevant","Current")),""))</f>
        <v>Current</v>
      </c>
      <c r="G5339" s="7" t="str">
        <f>IF(OR(ISBLANK(D5339),D5339="Unclassifiable &gt;"),"",IF(ISNUMBER(SEARCH("Utterance",D5339)),"Utterance",IF(ISNUMBER(SEARCH("Response",D5339)),"Response",IF(ISNUMBER(SEARCH("Interaction",D5339)),"Interaction",IF(ISNUMBER(SEARCH("System",D5339)),"System","")))))</f>
        <v/>
      </c>
      <c r="H5339" s="7" t="str">
        <f>IF(G5339="Utterance", IF(ISNUMBER(SEARCH("Unrecognized",D5339)), "Unrecognized", IF(ISNUMBER(SEARCH("Mismatched",D5339)), "Mismatched", IF(ISNUMBER(SEARCH("False Positive",D5339)), "False Positive", "Irrelevant"))), "")</f>
        <v/>
      </c>
      <c r="J5339" s="7" t="s">
        <v>3744</v>
      </c>
      <c r="K5339" s="7" t="s">
        <v>3355</v>
      </c>
      <c r="L5339" s="9">
        <v>45001</v>
      </c>
      <c r="M5339" s="13">
        <v>0.43076388888888889</v>
      </c>
      <c r="N5339" s="14">
        <v>204440003508781</v>
      </c>
      <c r="O5339" s="7">
        <f>IF(LEN(TRIM($A5339))=0,0,LEN($A5339)-LEN(SUBSTITUTE($A5339," ",""))+1)</f>
        <v>4</v>
      </c>
      <c r="P5339">
        <f t="shared" si="112"/>
        <v>3411</v>
      </c>
    </row>
    <row r="5340" spans="1:16" ht="128" x14ac:dyDescent="0.2">
      <c r="A5340" s="8" t="s">
        <v>1839</v>
      </c>
      <c r="C5340" s="7" t="s">
        <v>4</v>
      </c>
      <c r="K5340" s="7" t="s">
        <v>3355</v>
      </c>
      <c r="L5340" s="9">
        <v>45001</v>
      </c>
      <c r="M5340" s="13">
        <v>0.43076388888888889</v>
      </c>
      <c r="N5340" s="14">
        <v>204440003508781</v>
      </c>
      <c r="P5340" t="str">
        <f t="shared" si="112"/>
        <v/>
      </c>
    </row>
    <row r="5341" spans="1:16" ht="16" x14ac:dyDescent="0.2">
      <c r="A5341" s="8" t="s">
        <v>169</v>
      </c>
      <c r="C5341" s="7" t="s">
        <v>2</v>
      </c>
      <c r="D5341" s="7" t="s">
        <v>3400</v>
      </c>
      <c r="E5341" s="7" t="str">
        <f>IF(OR(D5341="", D5341="___"),"", LEFT(D5341,FIND(" &gt;",D5341)-1))</f>
        <v>Failure</v>
      </c>
      <c r="F5341" s="7" t="str">
        <f>IF(OR(E5341="Success",E5341="Qualified Success"),"Current",IF(E5341="Failure",IF(RIGHT(D5341,6)="Future","Future",IF(RIGHT(D5341,10)="Irrelevant","Irrelevant","Current")),""))</f>
        <v>Current</v>
      </c>
      <c r="G5341" s="7" t="str">
        <f>IF(OR(ISBLANK(D5341),D5341="Unclassifiable &gt;"),"",IF(ISNUMBER(SEARCH("Utterance",D5341)),"Utterance",IF(ISNUMBER(SEARCH("Response",D5341)),"Response",IF(ISNUMBER(SEARCH("Interaction",D5341)),"Interaction",IF(ISNUMBER(SEARCH("System",D5341)),"System","")))))</f>
        <v>Interaction</v>
      </c>
      <c r="H5341" s="7" t="str">
        <f>IF(G5341="Utterance", IF(ISNUMBER(SEARCH("Unrecognized",D5341)), "Unrecognized", IF(ISNUMBER(SEARCH("Mismatched",D5341)), "Mismatched", IF(ISNUMBER(SEARCH("False Positive",D5341)), "False Positive", "Irrelevant"))), "")</f>
        <v/>
      </c>
      <c r="J5341" s="7" t="s">
        <v>3428</v>
      </c>
      <c r="K5341" s="7" t="s">
        <v>3355</v>
      </c>
      <c r="L5341" s="9">
        <v>45001</v>
      </c>
      <c r="M5341" s="13">
        <v>0.43084490740740744</v>
      </c>
      <c r="N5341" s="14">
        <v>204440003537595</v>
      </c>
      <c r="O5341" s="7">
        <f>IF(LEN(TRIM($A5341))=0,0,LEN($A5341)-LEN(SUBSTITUTE($A5341," ",""))+1)</f>
        <v>6</v>
      </c>
      <c r="P5341">
        <f t="shared" si="112"/>
        <v>412</v>
      </c>
    </row>
    <row r="5342" spans="1:16" ht="16" x14ac:dyDescent="0.2">
      <c r="A5342" s="8" t="s">
        <v>149</v>
      </c>
      <c r="C5342" s="7" t="s">
        <v>4</v>
      </c>
      <c r="K5342" s="7" t="s">
        <v>3355</v>
      </c>
      <c r="L5342" s="9">
        <v>45001</v>
      </c>
      <c r="M5342" s="13">
        <v>0.43084490740740744</v>
      </c>
      <c r="N5342" s="14">
        <v>204440003537595</v>
      </c>
      <c r="P5342" t="str">
        <f t="shared" si="112"/>
        <v/>
      </c>
    </row>
    <row r="5343" spans="1:16" ht="409.6" x14ac:dyDescent="0.2">
      <c r="A5343" s="8" t="s">
        <v>170</v>
      </c>
      <c r="C5343" s="7" t="s">
        <v>4</v>
      </c>
      <c r="K5343" s="7" t="s">
        <v>3355</v>
      </c>
      <c r="L5343" s="9">
        <v>45001</v>
      </c>
      <c r="M5343" s="13">
        <v>0.43084490740740744</v>
      </c>
      <c r="N5343" s="14">
        <v>204440003537595</v>
      </c>
      <c r="P5343" t="str">
        <f t="shared" si="112"/>
        <v/>
      </c>
    </row>
    <row r="5344" spans="1:16" ht="16" x14ac:dyDescent="0.2">
      <c r="A5344" s="8" t="s">
        <v>147</v>
      </c>
      <c r="C5344" s="7" t="s">
        <v>4</v>
      </c>
      <c r="K5344" s="7" t="s">
        <v>3355</v>
      </c>
      <c r="L5344" s="9">
        <v>45001</v>
      </c>
      <c r="M5344" s="13">
        <v>0.43084490740740744</v>
      </c>
      <c r="N5344" s="14">
        <v>204440003537595</v>
      </c>
      <c r="P5344" t="str">
        <f t="shared" si="112"/>
        <v/>
      </c>
    </row>
    <row r="5345" spans="1:16" ht="16" x14ac:dyDescent="0.2">
      <c r="A5345" s="8" t="s">
        <v>171</v>
      </c>
      <c r="C5345" s="7" t="s">
        <v>2</v>
      </c>
      <c r="D5345" s="7" t="s">
        <v>3405</v>
      </c>
      <c r="E5345" s="7" t="str">
        <f>IF(OR(D5345="", D5345="___"),"", LEFT(D5345,FIND(" &gt;",D5345)-1))</f>
        <v>Failure</v>
      </c>
      <c r="F5345" s="7" t="str">
        <f>IF(OR(E5345="Success",E5345="Qualified Success"),"Current",IF(E5345="Failure",IF(RIGHT(D5345,6)="Future","Future",IF(RIGHT(D5345,10)="Irrelevant","Irrelevant","Current")),""))</f>
        <v>Current</v>
      </c>
      <c r="G5345" s="7" t="str">
        <f>IF(OR(ISBLANK(D5345),D5345="Unclassifiable &gt;"),"",IF(ISNUMBER(SEARCH("Utterance",D5345)),"Utterance",IF(ISNUMBER(SEARCH("Response",D5345)),"Response",IF(ISNUMBER(SEARCH("Interaction",D5345)),"Interaction",IF(ISNUMBER(SEARCH("System",D5345)),"System","")))))</f>
        <v>System</v>
      </c>
      <c r="H5345" s="7" t="str">
        <f>IF(G5345="Utterance", IF(ISNUMBER(SEARCH("Unrecognized",D5345)), "Unrecognized", IF(ISNUMBER(SEARCH("Mismatched",D5345)), "Mismatched", IF(ISNUMBER(SEARCH("False Positive",D5345)), "False Positive", "Irrelevant"))), "")</f>
        <v/>
      </c>
      <c r="I5345" s="7" t="s">
        <v>152</v>
      </c>
      <c r="J5345" s="7" t="s">
        <v>3453</v>
      </c>
      <c r="K5345" s="7" t="s">
        <v>3355</v>
      </c>
      <c r="L5345" s="9">
        <v>45001</v>
      </c>
      <c r="M5345" s="13">
        <v>0.43089120370370365</v>
      </c>
      <c r="N5345" s="14">
        <v>204440003537595</v>
      </c>
      <c r="O5345" s="7">
        <f>IF(LEN(TRIM($A5345))=0,0,LEN($A5345)-LEN(SUBSTITUTE($A5345," ",""))+1)</f>
        <v>1</v>
      </c>
      <c r="P5345">
        <f t="shared" si="112"/>
        <v>168</v>
      </c>
    </row>
    <row r="5346" spans="1:16" ht="16" x14ac:dyDescent="0.2">
      <c r="A5346" s="8" t="s">
        <v>152</v>
      </c>
      <c r="C5346" s="7" t="s">
        <v>4</v>
      </c>
      <c r="K5346" s="7" t="s">
        <v>3355</v>
      </c>
      <c r="L5346" s="9">
        <v>45001</v>
      </c>
      <c r="M5346" s="13">
        <v>0.43089120370370365</v>
      </c>
      <c r="N5346" s="14">
        <v>204440003537595</v>
      </c>
      <c r="P5346" t="str">
        <f t="shared" si="112"/>
        <v/>
      </c>
    </row>
    <row r="5347" spans="1:16" ht="16" x14ac:dyDescent="0.2">
      <c r="A5347" s="8" t="s">
        <v>3081</v>
      </c>
      <c r="C5347" s="7" t="s">
        <v>2</v>
      </c>
      <c r="D5347" s="7" t="s">
        <v>3400</v>
      </c>
      <c r="E5347" s="7" t="str">
        <f>IF(OR(D5347="", D5347="___"),"", LEFT(D5347,FIND(" &gt;",D5347)-1))</f>
        <v>Failure</v>
      </c>
      <c r="F5347" s="7" t="str">
        <f>IF(OR(E5347="Success",E5347="Qualified Success"),"Current",IF(E5347="Failure",IF(RIGHT(D5347,6)="Future","Future",IF(RIGHT(D5347,10)="Irrelevant","Irrelevant","Current")),""))</f>
        <v>Current</v>
      </c>
      <c r="G5347" s="7" t="str">
        <f>IF(OR(ISBLANK(D5347),D5347="Unclassifiable &gt;"),"",IF(ISNUMBER(SEARCH("Utterance",D5347)),"Utterance",IF(ISNUMBER(SEARCH("Response",D5347)),"Response",IF(ISNUMBER(SEARCH("Interaction",D5347)),"Interaction",IF(ISNUMBER(SEARCH("System",D5347)),"System","")))))</f>
        <v>Interaction</v>
      </c>
      <c r="H5347" s="7" t="str">
        <f>IF(G5347="Utterance", IF(ISNUMBER(SEARCH("Unrecognized",D5347)), "Unrecognized", IF(ISNUMBER(SEARCH("Mismatched",D5347)), "Mismatched", IF(ISNUMBER(SEARCH("False Positive",D5347)), "False Positive", "Irrelevant"))), "")</f>
        <v/>
      </c>
      <c r="J5347" s="7" t="s">
        <v>3741</v>
      </c>
      <c r="K5347" s="7" t="s">
        <v>3355</v>
      </c>
      <c r="L5347" s="9">
        <v>45001</v>
      </c>
      <c r="M5347" s="13">
        <v>0.43149305555555556</v>
      </c>
      <c r="N5347" s="14">
        <v>513002223799273</v>
      </c>
      <c r="O5347" s="7">
        <f>IF(LEN(TRIM($A5347))=0,0,LEN($A5347)-LEN(SUBSTITUTE($A5347," ",""))+1)</f>
        <v>9</v>
      </c>
      <c r="P5347">
        <f t="shared" si="112"/>
        <v>412</v>
      </c>
    </row>
    <row r="5348" spans="1:16" ht="48" x14ac:dyDescent="0.2">
      <c r="A5348" s="8" t="s">
        <v>616</v>
      </c>
      <c r="C5348" s="7" t="s">
        <v>4</v>
      </c>
      <c r="K5348" s="7" t="s">
        <v>3355</v>
      </c>
      <c r="L5348" s="9">
        <v>45001</v>
      </c>
      <c r="M5348" s="13">
        <v>0.43149305555555556</v>
      </c>
      <c r="N5348" s="14">
        <v>513002223799273</v>
      </c>
      <c r="P5348" t="str">
        <f t="shared" si="112"/>
        <v/>
      </c>
    </row>
    <row r="5349" spans="1:16" ht="16" x14ac:dyDescent="0.2">
      <c r="A5349" s="8" t="s">
        <v>2057</v>
      </c>
      <c r="C5349" s="7" t="s">
        <v>2</v>
      </c>
      <c r="D5349" s="7" t="s">
        <v>3389</v>
      </c>
      <c r="E5349" s="7" t="str">
        <f>IF(OR(D5349="", D5349="___"),"", LEFT(D5349,FIND(" &gt;",D5349)-1))</f>
        <v>Success</v>
      </c>
      <c r="F5349" s="7" t="str">
        <f>IF(OR(E5349="Success",E5349="Qualified Success"),"Current",IF(E5349="Failure",IF(RIGHT(D5349,6)="Future","Future",IF(RIGHT(D5349,10)="Irrelevant","Irrelevant","Current")),""))</f>
        <v>Current</v>
      </c>
      <c r="G5349" s="7" t="str">
        <f>IF(OR(ISBLANK(D5349),D5349="Unclassifiable &gt;"),"",IF(ISNUMBER(SEARCH("Utterance",D5349)),"Utterance",IF(ISNUMBER(SEARCH("Response",D5349)),"Response",IF(ISNUMBER(SEARCH("Interaction",D5349)),"Interaction",IF(ISNUMBER(SEARCH("System",D5349)),"System","")))))</f>
        <v/>
      </c>
      <c r="H5349" s="7" t="str">
        <f>IF(G5349="Utterance", IF(ISNUMBER(SEARCH("Unrecognized",D5349)), "Unrecognized", IF(ISNUMBER(SEARCH("Mismatched",D5349)), "Mismatched", IF(ISNUMBER(SEARCH("False Positive",D5349)), "False Positive", "Irrelevant"))), "")</f>
        <v/>
      </c>
      <c r="J5349" s="7" t="s">
        <v>3743</v>
      </c>
      <c r="K5349" s="7" t="s">
        <v>3355</v>
      </c>
      <c r="L5349" s="9">
        <v>45001</v>
      </c>
      <c r="M5349" s="13">
        <v>0.43175925925925923</v>
      </c>
      <c r="N5349" s="14">
        <v>513002223799273</v>
      </c>
      <c r="O5349" s="7">
        <f>IF(LEN(TRIM($A5349))=0,0,LEN($A5349)-LEN(SUBSTITUTE($A5349," ",""))+1)</f>
        <v>3</v>
      </c>
      <c r="P5349">
        <f t="shared" si="112"/>
        <v>3411</v>
      </c>
    </row>
    <row r="5350" spans="1:16" ht="224" x14ac:dyDescent="0.2">
      <c r="A5350" s="8" t="s">
        <v>3630</v>
      </c>
      <c r="C5350" s="7" t="s">
        <v>4</v>
      </c>
      <c r="K5350" s="7" t="s">
        <v>3355</v>
      </c>
      <c r="L5350" s="9">
        <v>45001</v>
      </c>
      <c r="M5350" s="13">
        <v>0.43178240740740742</v>
      </c>
      <c r="N5350" s="14">
        <v>513002223799273</v>
      </c>
      <c r="P5350" t="str">
        <f t="shared" si="112"/>
        <v/>
      </c>
    </row>
    <row r="5351" spans="1:16" ht="16" x14ac:dyDescent="0.2">
      <c r="A5351" s="8" t="s">
        <v>9</v>
      </c>
      <c r="B5351" s="7" t="s">
        <v>3487</v>
      </c>
      <c r="C5351" s="7" t="s">
        <v>2</v>
      </c>
      <c r="D5351" s="7" t="s">
        <v>3389</v>
      </c>
      <c r="E5351" s="7" t="str">
        <f>IF(OR(D5351="", D5351="___"),"", LEFT(D5351,FIND(" &gt;",D5351)-1))</f>
        <v>Success</v>
      </c>
      <c r="F5351" s="7" t="str">
        <f>IF(OR(E5351="Success",E5351="Qualified Success"),"Current",IF(E5351="Failure",IF(RIGHT(D5351,6)="Future","Future",IF(RIGHT(D5351,10)="Irrelevant","Irrelevant","Current")),""))</f>
        <v>Current</v>
      </c>
      <c r="G5351" s="7" t="str">
        <f>IF(OR(ISBLANK(D5351),D5351="Unclassifiable &gt;"),"",IF(ISNUMBER(SEARCH("Utterance",D5351)),"Utterance",IF(ISNUMBER(SEARCH("Response",D5351)),"Response",IF(ISNUMBER(SEARCH("Interaction",D5351)),"Interaction",IF(ISNUMBER(SEARCH("System",D5351)),"System","")))))</f>
        <v/>
      </c>
      <c r="H5351" s="7" t="str">
        <f>IF(G5351="Utterance", IF(ISNUMBER(SEARCH("Unrecognized",D5351)), "Unrecognized", IF(ISNUMBER(SEARCH("Mismatched",D5351)), "Mismatched", IF(ISNUMBER(SEARCH("False Positive",D5351)), "False Positive", "Irrelevant"))), "")</f>
        <v/>
      </c>
      <c r="I5351" s="7" t="s">
        <v>3484</v>
      </c>
      <c r="J5351" s="7" t="s">
        <v>3445</v>
      </c>
      <c r="K5351" s="7" t="s">
        <v>3355</v>
      </c>
      <c r="L5351" s="9">
        <v>45001</v>
      </c>
      <c r="M5351" s="13">
        <v>0.43760416666666663</v>
      </c>
      <c r="N5351" s="14">
        <v>204440003540856</v>
      </c>
      <c r="O5351" s="7">
        <f>IF(LEN(TRIM($A5351))=0,0,LEN($A5351)-LEN(SUBSTITUTE($A5351," ",""))+1)</f>
        <v>6</v>
      </c>
      <c r="P5351">
        <f t="shared" si="112"/>
        <v>3411</v>
      </c>
    </row>
    <row r="5352" spans="1:16" ht="16" x14ac:dyDescent="0.2">
      <c r="A5352" s="8" t="s">
        <v>61</v>
      </c>
      <c r="C5352" s="7" t="s">
        <v>4</v>
      </c>
      <c r="K5352" s="7" t="s">
        <v>3355</v>
      </c>
      <c r="L5352" s="9">
        <v>45001</v>
      </c>
      <c r="M5352" s="13">
        <v>0.43765046296296295</v>
      </c>
      <c r="N5352" s="14">
        <v>204440003540856</v>
      </c>
      <c r="P5352" t="str">
        <f t="shared" si="112"/>
        <v/>
      </c>
    </row>
    <row r="5353" spans="1:16" ht="409.6" x14ac:dyDescent="0.2">
      <c r="A5353" s="8" t="s">
        <v>98</v>
      </c>
      <c r="C5353" s="7" t="s">
        <v>4</v>
      </c>
      <c r="K5353" s="7" t="s">
        <v>3355</v>
      </c>
      <c r="L5353" s="9">
        <v>45001</v>
      </c>
      <c r="M5353" s="13">
        <v>0.43765046296296295</v>
      </c>
      <c r="N5353" s="14">
        <v>204440003540856</v>
      </c>
      <c r="P5353" t="str">
        <f t="shared" si="112"/>
        <v/>
      </c>
    </row>
    <row r="5354" spans="1:16" ht="48" x14ac:dyDescent="0.2">
      <c r="A5354" s="8" t="s">
        <v>33</v>
      </c>
      <c r="C5354" s="7" t="s">
        <v>4</v>
      </c>
      <c r="K5354" s="7" t="s">
        <v>3355</v>
      </c>
      <c r="L5354" s="9">
        <v>45001</v>
      </c>
      <c r="M5354" s="13">
        <v>0.43765046296296295</v>
      </c>
      <c r="N5354" s="14">
        <v>204440003540856</v>
      </c>
      <c r="P5354" t="str">
        <f t="shared" si="112"/>
        <v/>
      </c>
    </row>
    <row r="5355" spans="1:16" ht="16" x14ac:dyDescent="0.2">
      <c r="A5355" s="8" t="s">
        <v>453</v>
      </c>
      <c r="C5355" s="7" t="s">
        <v>2</v>
      </c>
      <c r="D5355" s="7" t="s">
        <v>3389</v>
      </c>
      <c r="E5355" s="7" t="str">
        <f>IF(OR(D5355="", D5355="___"),"", LEFT(D5355,FIND(" &gt;",D5355)-1))</f>
        <v>Success</v>
      </c>
      <c r="F5355" s="7" t="str">
        <f>IF(OR(E5355="Success",E5355="Qualified Success"),"Current",IF(E5355="Failure",IF(RIGHT(D5355,6)="Future","Future",IF(RIGHT(D5355,10)="Irrelevant","Irrelevant","Current")),""))</f>
        <v>Current</v>
      </c>
      <c r="G5355" s="7" t="str">
        <f>IF(OR(ISBLANK(D5355),D5355="Unclassifiable &gt;"),"",IF(ISNUMBER(SEARCH("Utterance",D5355)),"Utterance",IF(ISNUMBER(SEARCH("Response",D5355)),"Response",IF(ISNUMBER(SEARCH("Interaction",D5355)),"Interaction",IF(ISNUMBER(SEARCH("System",D5355)),"System","")))))</f>
        <v/>
      </c>
      <c r="H5355" s="7" t="str">
        <f>IF(G5355="Utterance", IF(ISNUMBER(SEARCH("Unrecognized",D5355)), "Unrecognized", IF(ISNUMBER(SEARCH("Mismatched",D5355)), "Mismatched", IF(ISNUMBER(SEARCH("False Positive",D5355)), "False Positive", "Irrelevant"))), "")</f>
        <v/>
      </c>
      <c r="J5355" s="7" t="s">
        <v>3758</v>
      </c>
      <c r="K5355" s="7" t="s">
        <v>3355</v>
      </c>
      <c r="L5355" s="9">
        <v>45001</v>
      </c>
      <c r="M5355" s="13">
        <v>0.44120370370370371</v>
      </c>
      <c r="N5355" s="14">
        <v>204440003490958</v>
      </c>
      <c r="O5355" s="7">
        <f>IF(LEN(TRIM($A5355))=0,0,LEN($A5355)-LEN(SUBSTITUTE($A5355," ",""))+1)</f>
        <v>2</v>
      </c>
      <c r="P5355">
        <f t="shared" si="112"/>
        <v>3411</v>
      </c>
    </row>
    <row r="5356" spans="1:16" ht="96" x14ac:dyDescent="0.2">
      <c r="A5356" s="8" t="s">
        <v>1885</v>
      </c>
      <c r="C5356" s="7" t="s">
        <v>4</v>
      </c>
      <c r="K5356" s="7" t="s">
        <v>3355</v>
      </c>
      <c r="L5356" s="9">
        <v>45001</v>
      </c>
      <c r="M5356" s="13">
        <v>0.44120370370370371</v>
      </c>
      <c r="N5356" s="14">
        <v>204440003490958</v>
      </c>
      <c r="P5356" t="str">
        <f t="shared" si="112"/>
        <v/>
      </c>
    </row>
    <row r="5357" spans="1:16" ht="16" x14ac:dyDescent="0.2">
      <c r="A5357" s="8" t="s">
        <v>1991</v>
      </c>
      <c r="C5357" s="7" t="s">
        <v>2</v>
      </c>
      <c r="D5357" s="7" t="s">
        <v>3411</v>
      </c>
      <c r="E5357" s="7" t="str">
        <f>IF(OR(D5357="", D5357="___"),"", LEFT(D5357,FIND(" &gt;",D5357)-1))</f>
        <v>Qualified Success</v>
      </c>
      <c r="F5357" s="7" t="str">
        <f>IF(OR(E5357="Success",E5357="Qualified Success"),"Current",IF(E5357="Failure",IF(RIGHT(D5357,6)="Future","Future",IF(RIGHT(D5357,10)="Irrelevant","Irrelevant","Current")),""))</f>
        <v>Current</v>
      </c>
      <c r="G5357" s="7" t="str">
        <f>IF(OR(ISBLANK(D5357),D5357="Unclassifiable &gt;"),"",IF(ISNUMBER(SEARCH("Utterance",D5357)),"Utterance",IF(ISNUMBER(SEARCH("Response",D5357)),"Response",IF(ISNUMBER(SEARCH("Interaction",D5357)),"Interaction",IF(ISNUMBER(SEARCH("System",D5357)),"System","")))))</f>
        <v>Response</v>
      </c>
      <c r="H5357" s="7" t="str">
        <f>IF(G5357="Utterance", IF(ISNUMBER(SEARCH("Unrecognized",D5357)), "Unrecognized", IF(ISNUMBER(SEARCH("Mismatched",D5357)), "Mismatched", IF(ISNUMBER(SEARCH("False Positive",D5357)), "False Positive", "Irrelevant"))), "")</f>
        <v/>
      </c>
      <c r="J5357" s="7" t="s">
        <v>3434</v>
      </c>
      <c r="K5357" s="7" t="s">
        <v>3355</v>
      </c>
      <c r="L5357" s="9">
        <v>45001</v>
      </c>
      <c r="M5357" s="13">
        <v>0.44342592592592589</v>
      </c>
      <c r="N5357" s="14">
        <v>204440003490958</v>
      </c>
      <c r="O5357" s="7">
        <f>IF(LEN(TRIM($A5357))=0,0,LEN($A5357)-LEN(SUBSTITUTE($A5357," ",""))+1)</f>
        <v>5</v>
      </c>
      <c r="P5357">
        <f t="shared" si="112"/>
        <v>201</v>
      </c>
    </row>
    <row r="5358" spans="1:16" ht="112" x14ac:dyDescent="0.2">
      <c r="A5358" s="8" t="s">
        <v>298</v>
      </c>
      <c r="C5358" s="7" t="s">
        <v>4</v>
      </c>
      <c r="K5358" s="7" t="s">
        <v>3355</v>
      </c>
      <c r="L5358" s="9">
        <v>45001</v>
      </c>
      <c r="M5358" s="13">
        <v>0.44342592592592589</v>
      </c>
      <c r="N5358" s="14">
        <v>204440003490958</v>
      </c>
      <c r="P5358" t="str">
        <f t="shared" si="112"/>
        <v/>
      </c>
    </row>
    <row r="5359" spans="1:16" ht="16" x14ac:dyDescent="0.2">
      <c r="A5359" s="8" t="s">
        <v>1251</v>
      </c>
      <c r="C5359" s="7" t="s">
        <v>2</v>
      </c>
      <c r="D5359" s="7" t="s">
        <v>3391</v>
      </c>
      <c r="E5359" s="7" t="str">
        <f>IF(OR(D5359="", D5359="___"),"", LEFT(D5359,FIND(" &gt;",D5359)-1))</f>
        <v>Failure</v>
      </c>
      <c r="F5359" s="7" t="str">
        <f>IF(OR(E5359="Success",E5359="Qualified Success"),"Current",IF(E5359="Failure",IF(RIGHT(D5359,6)="Future","Future",IF(RIGHT(D5359,10)="Irrelevant","Irrelevant","Current")),""))</f>
        <v>Current</v>
      </c>
      <c r="G5359" s="7" t="str">
        <f>IF(OR(ISBLANK(D5359),D5359="Unclassifiable &gt;"),"",IF(ISNUMBER(SEARCH("Utterance",D5359)),"Utterance",IF(ISNUMBER(SEARCH("Response",D5359)),"Response",IF(ISNUMBER(SEARCH("Interaction",D5359)),"Interaction",IF(ISNUMBER(SEARCH("System",D5359)),"System","")))))</f>
        <v>Utterance</v>
      </c>
      <c r="H5359" s="7" t="str">
        <f>IF(G5359="Utterance", IF(ISNUMBER(SEARCH("Unrecognized",D5359)), "Unrecognized", IF(ISNUMBER(SEARCH("Mismatched",D5359)), "Mismatched", IF(ISNUMBER(SEARCH("False Positive",D5359)), "False Positive", "Irrelevant"))), "")</f>
        <v>Mismatched</v>
      </c>
      <c r="J5359" s="7" t="s">
        <v>3434</v>
      </c>
      <c r="K5359" s="7" t="s">
        <v>3355</v>
      </c>
      <c r="L5359" s="9">
        <v>45001</v>
      </c>
      <c r="M5359" s="13">
        <v>0.44351851851851848</v>
      </c>
      <c r="N5359" s="14">
        <v>204440003490958</v>
      </c>
      <c r="O5359" s="7">
        <f>IF(LEN(TRIM($A5359))=0,0,LEN($A5359)-LEN(SUBSTITUTE($A5359," ",""))+1)</f>
        <v>1</v>
      </c>
      <c r="P5359">
        <f t="shared" si="112"/>
        <v>705</v>
      </c>
    </row>
    <row r="5360" spans="1:16" ht="112" x14ac:dyDescent="0.2">
      <c r="A5360" s="8" t="s">
        <v>298</v>
      </c>
      <c r="C5360" s="7" t="s">
        <v>4</v>
      </c>
      <c r="K5360" s="7" t="s">
        <v>3355</v>
      </c>
      <c r="L5360" s="9">
        <v>45001</v>
      </c>
      <c r="M5360" s="13">
        <v>0.44351851851851848</v>
      </c>
      <c r="N5360" s="14">
        <v>204440003490958</v>
      </c>
      <c r="P5360" t="str">
        <f t="shared" si="112"/>
        <v/>
      </c>
    </row>
    <row r="5361" spans="1:16" ht="16" x14ac:dyDescent="0.2">
      <c r="A5361" s="8" t="s">
        <v>2362</v>
      </c>
      <c r="C5361" s="7" t="s">
        <v>2</v>
      </c>
      <c r="D5361" s="7" t="s">
        <v>3400</v>
      </c>
      <c r="E5361" s="7" t="str">
        <f>IF(OR(D5361="", D5361="___"),"", LEFT(D5361,FIND(" &gt;",D5361)-1))</f>
        <v>Failure</v>
      </c>
      <c r="F5361" s="7" t="str">
        <f>IF(OR(E5361="Success",E5361="Qualified Success"),"Current",IF(E5361="Failure",IF(RIGHT(D5361,6)="Future","Future",IF(RIGHT(D5361,10)="Irrelevant","Irrelevant","Current")),""))</f>
        <v>Current</v>
      </c>
      <c r="G5361" s="7" t="str">
        <f>IF(OR(ISBLANK(D5361),D5361="Unclassifiable &gt;"),"",IF(ISNUMBER(SEARCH("Utterance",D5361)),"Utterance",IF(ISNUMBER(SEARCH("Response",D5361)),"Response",IF(ISNUMBER(SEARCH("Interaction",D5361)),"Interaction",IF(ISNUMBER(SEARCH("System",D5361)),"System","")))))</f>
        <v>Interaction</v>
      </c>
      <c r="H5361" s="7" t="str">
        <f>IF(G5361="Utterance", IF(ISNUMBER(SEARCH("Unrecognized",D5361)), "Unrecognized", IF(ISNUMBER(SEARCH("Mismatched",D5361)), "Mismatched", IF(ISNUMBER(SEARCH("False Positive",D5361)), "False Positive", "Irrelevant"))), "")</f>
        <v/>
      </c>
      <c r="J5361" s="7" t="s">
        <v>3434</v>
      </c>
      <c r="K5361" s="7" t="s">
        <v>3355</v>
      </c>
      <c r="L5361" s="9">
        <v>45001</v>
      </c>
      <c r="M5361" s="13">
        <v>0.44469907407407411</v>
      </c>
      <c r="N5361" s="14">
        <v>204440003503394</v>
      </c>
      <c r="O5361" s="7">
        <f>IF(LEN(TRIM($A5361))=0,0,LEN($A5361)-LEN(SUBSTITUTE($A5361," ",""))+1)</f>
        <v>8</v>
      </c>
      <c r="P5361">
        <f t="shared" si="112"/>
        <v>412</v>
      </c>
    </row>
    <row r="5362" spans="1:16" ht="112" x14ac:dyDescent="0.2">
      <c r="A5362" s="8" t="s">
        <v>298</v>
      </c>
      <c r="C5362" s="7" t="s">
        <v>4</v>
      </c>
      <c r="K5362" s="7" t="s">
        <v>3355</v>
      </c>
      <c r="L5362" s="9">
        <v>45001</v>
      </c>
      <c r="M5362" s="13">
        <v>0.44469907407407411</v>
      </c>
      <c r="N5362" s="14">
        <v>204440003503394</v>
      </c>
      <c r="P5362" t="str">
        <f t="shared" si="112"/>
        <v/>
      </c>
    </row>
    <row r="5363" spans="1:16" ht="16" x14ac:dyDescent="0.2">
      <c r="A5363" s="8" t="s">
        <v>2799</v>
      </c>
      <c r="C5363" s="7" t="s">
        <v>2</v>
      </c>
      <c r="D5363" s="7" t="s">
        <v>3391</v>
      </c>
      <c r="E5363" s="7" t="str">
        <f>IF(OR(D5363="", D5363="___"),"", LEFT(D5363,FIND(" &gt;",D5363)-1))</f>
        <v>Failure</v>
      </c>
      <c r="F5363" s="7" t="str">
        <f>IF(OR(E5363="Success",E5363="Qualified Success"),"Current",IF(E5363="Failure",IF(RIGHT(D5363,6)="Future","Future",IF(RIGHT(D5363,10)="Irrelevant","Irrelevant","Current")),""))</f>
        <v>Current</v>
      </c>
      <c r="G5363" s="7" t="str">
        <f>IF(OR(ISBLANK(D5363),D5363="Unclassifiable &gt;"),"",IF(ISNUMBER(SEARCH("Utterance",D5363)),"Utterance",IF(ISNUMBER(SEARCH("Response",D5363)),"Response",IF(ISNUMBER(SEARCH("Interaction",D5363)),"Interaction",IF(ISNUMBER(SEARCH("System",D5363)),"System","")))))</f>
        <v>Utterance</v>
      </c>
      <c r="H5363" s="7" t="str">
        <f>IF(G5363="Utterance", IF(ISNUMBER(SEARCH("Unrecognized",D5363)), "Unrecognized", IF(ISNUMBER(SEARCH("Mismatched",D5363)), "Mismatched", IF(ISNUMBER(SEARCH("False Positive",D5363)), "False Positive", "Irrelevant"))), "")</f>
        <v>Mismatched</v>
      </c>
      <c r="J5363" s="7" t="s">
        <v>3750</v>
      </c>
      <c r="K5363" s="7" t="s">
        <v>3355</v>
      </c>
      <c r="L5363" s="9">
        <v>45001</v>
      </c>
      <c r="M5363" s="13">
        <v>0.44533564814814813</v>
      </c>
      <c r="N5363" s="14">
        <v>202000188097409</v>
      </c>
      <c r="O5363" s="7">
        <f>IF(LEN(TRIM($A5363))=0,0,LEN($A5363)-LEN(SUBSTITUTE($A5363," ",""))+1)</f>
        <v>5</v>
      </c>
      <c r="P5363">
        <f t="shared" si="112"/>
        <v>705</v>
      </c>
    </row>
    <row r="5364" spans="1:16" ht="144" x14ac:dyDescent="0.2">
      <c r="A5364" s="8" t="s">
        <v>1846</v>
      </c>
      <c r="C5364" s="7" t="s">
        <v>4</v>
      </c>
      <c r="K5364" s="7" t="s">
        <v>3355</v>
      </c>
      <c r="L5364" s="9">
        <v>45001</v>
      </c>
      <c r="M5364" s="13">
        <v>0.44537037037037036</v>
      </c>
      <c r="N5364" s="14">
        <v>202000188097409</v>
      </c>
      <c r="P5364" t="str">
        <f t="shared" si="112"/>
        <v/>
      </c>
    </row>
    <row r="5365" spans="1:16" ht="16" x14ac:dyDescent="0.2">
      <c r="A5365" s="8" t="s">
        <v>9</v>
      </c>
      <c r="B5365" s="7" t="s">
        <v>3487</v>
      </c>
      <c r="C5365" s="7" t="s">
        <v>2</v>
      </c>
      <c r="D5365" s="7" t="s">
        <v>3389</v>
      </c>
      <c r="E5365" s="7" t="str">
        <f>IF(OR(D5365="", D5365="___"),"", LEFT(D5365,FIND(" &gt;",D5365)-1))</f>
        <v>Success</v>
      </c>
      <c r="F5365" s="7" t="str">
        <f>IF(OR(E5365="Success",E5365="Qualified Success"),"Current",IF(E5365="Failure",IF(RIGHT(D5365,6)="Future","Future",IF(RIGHT(D5365,10)="Irrelevant","Irrelevant","Current")),""))</f>
        <v>Current</v>
      </c>
      <c r="G5365" s="7" t="str">
        <f>IF(OR(ISBLANK(D5365),D5365="Unclassifiable &gt;"),"",IF(ISNUMBER(SEARCH("Utterance",D5365)),"Utterance",IF(ISNUMBER(SEARCH("Response",D5365)),"Response",IF(ISNUMBER(SEARCH("Interaction",D5365)),"Interaction",IF(ISNUMBER(SEARCH("System",D5365)),"System","")))))</f>
        <v/>
      </c>
      <c r="H5365" s="7" t="str">
        <f>IF(G5365="Utterance", IF(ISNUMBER(SEARCH("Unrecognized",D5365)), "Unrecognized", IF(ISNUMBER(SEARCH("Mismatched",D5365)), "Mismatched", IF(ISNUMBER(SEARCH("False Positive",D5365)), "False Positive", "Irrelevant"))), "")</f>
        <v/>
      </c>
      <c r="I5365" s="7" t="s">
        <v>3484</v>
      </c>
      <c r="J5365" s="7" t="s">
        <v>3445</v>
      </c>
      <c r="K5365" s="7" t="s">
        <v>3355</v>
      </c>
      <c r="L5365" s="9">
        <v>45001</v>
      </c>
      <c r="M5365" s="13">
        <v>0.44550925925925927</v>
      </c>
      <c r="N5365" s="14">
        <v>204440003537595</v>
      </c>
      <c r="O5365" s="7">
        <f>IF(LEN(TRIM($A5365))=0,0,LEN($A5365)-LEN(SUBSTITUTE($A5365," ",""))+1)</f>
        <v>6</v>
      </c>
      <c r="P5365">
        <f t="shared" si="112"/>
        <v>3411</v>
      </c>
    </row>
    <row r="5366" spans="1:16" ht="16" x14ac:dyDescent="0.2">
      <c r="A5366" s="8" t="s">
        <v>31</v>
      </c>
      <c r="C5366" s="7" t="s">
        <v>4</v>
      </c>
      <c r="K5366" s="7" t="s">
        <v>3355</v>
      </c>
      <c r="L5366" s="9">
        <v>45001</v>
      </c>
      <c r="M5366" s="13">
        <v>0.4455439814814815</v>
      </c>
      <c r="N5366" s="14">
        <v>204440003537595</v>
      </c>
      <c r="P5366" t="str">
        <f t="shared" si="112"/>
        <v/>
      </c>
    </row>
    <row r="5367" spans="1:16" ht="409.6" x14ac:dyDescent="0.2">
      <c r="A5367" s="8" t="s">
        <v>37</v>
      </c>
      <c r="C5367" s="7" t="s">
        <v>4</v>
      </c>
      <c r="K5367" s="7" t="s">
        <v>3355</v>
      </c>
      <c r="L5367" s="9">
        <v>45001</v>
      </c>
      <c r="M5367" s="13">
        <v>0.4455439814814815</v>
      </c>
      <c r="N5367" s="14">
        <v>204440003537595</v>
      </c>
      <c r="P5367" t="str">
        <f t="shared" si="112"/>
        <v/>
      </c>
    </row>
    <row r="5368" spans="1:16" ht="48" x14ac:dyDescent="0.2">
      <c r="A5368" s="8" t="s">
        <v>33</v>
      </c>
      <c r="C5368" s="7" t="s">
        <v>4</v>
      </c>
      <c r="K5368" s="7" t="s">
        <v>3355</v>
      </c>
      <c r="L5368" s="9">
        <v>45001</v>
      </c>
      <c r="M5368" s="13">
        <v>0.4455439814814815</v>
      </c>
      <c r="N5368" s="14">
        <v>204440003537595</v>
      </c>
      <c r="P5368" t="str">
        <f t="shared" si="112"/>
        <v/>
      </c>
    </row>
    <row r="5369" spans="1:16" ht="16" x14ac:dyDescent="0.2">
      <c r="A5369" s="8" t="s">
        <v>259</v>
      </c>
      <c r="B5369" s="7" t="s">
        <v>3487</v>
      </c>
      <c r="C5369" s="7" t="s">
        <v>2</v>
      </c>
      <c r="D5369" s="7" t="s">
        <v>3389</v>
      </c>
      <c r="E5369" s="7" t="str">
        <f>IF(OR(D5369="", D5369="___"),"", LEFT(D5369,FIND(" &gt;",D5369)-1))</f>
        <v>Success</v>
      </c>
      <c r="F5369" s="7" t="str">
        <f>IF(OR(E5369="Success",E5369="Qualified Success"),"Current",IF(E5369="Failure",IF(RIGHT(D5369,6)="Future","Future",IF(RIGHT(D5369,10)="Irrelevant","Irrelevant","Current")),""))</f>
        <v>Current</v>
      </c>
      <c r="G5369" s="7" t="str">
        <f>IF(OR(ISBLANK(D5369),D5369="Unclassifiable &gt;"),"",IF(ISNUMBER(SEARCH("Utterance",D5369)),"Utterance",IF(ISNUMBER(SEARCH("Response",D5369)),"Response",IF(ISNUMBER(SEARCH("Interaction",D5369)),"Interaction",IF(ISNUMBER(SEARCH("System",D5369)),"System","")))))</f>
        <v/>
      </c>
      <c r="H5369" s="7" t="str">
        <f>IF(G5369="Utterance", IF(ISNUMBER(SEARCH("Unrecognized",D5369)), "Unrecognized", IF(ISNUMBER(SEARCH("Mismatched",D5369)), "Mismatched", IF(ISNUMBER(SEARCH("False Positive",D5369)), "False Positive", "Irrelevant"))), "")</f>
        <v/>
      </c>
      <c r="J5369" s="7" t="s">
        <v>3743</v>
      </c>
      <c r="K5369" s="7" t="s">
        <v>3355</v>
      </c>
      <c r="L5369" s="9">
        <v>45001</v>
      </c>
      <c r="M5369" s="13">
        <v>0.44901620370370371</v>
      </c>
      <c r="N5369" s="14">
        <v>204440003396865</v>
      </c>
      <c r="O5369" s="7">
        <f>IF(LEN(TRIM($A5369))=0,0,LEN($A5369)-LEN(SUBSTITUTE($A5369," ",""))+1)</f>
        <v>4</v>
      </c>
      <c r="P5369">
        <f t="shared" si="112"/>
        <v>3411</v>
      </c>
    </row>
    <row r="5370" spans="1:16" ht="224" x14ac:dyDescent="0.2">
      <c r="A5370" s="8" t="s">
        <v>3631</v>
      </c>
      <c r="C5370" s="7" t="s">
        <v>4</v>
      </c>
      <c r="K5370" s="7" t="s">
        <v>3355</v>
      </c>
      <c r="L5370" s="9">
        <v>45001</v>
      </c>
      <c r="M5370" s="13">
        <v>0.44903935185185184</v>
      </c>
      <c r="N5370" s="14">
        <v>204440003396865</v>
      </c>
      <c r="P5370" t="str">
        <f t="shared" si="112"/>
        <v/>
      </c>
    </row>
    <row r="5371" spans="1:16" ht="16" x14ac:dyDescent="0.2">
      <c r="A5371" s="8" t="s">
        <v>260</v>
      </c>
      <c r="C5371" s="7" t="s">
        <v>2</v>
      </c>
      <c r="D5371" s="7" t="s">
        <v>3389</v>
      </c>
      <c r="E5371" s="7" t="str">
        <f>IF(OR(D5371="", D5371="___"),"", LEFT(D5371,FIND(" &gt;",D5371)-1))</f>
        <v>Success</v>
      </c>
      <c r="F5371" s="7" t="str">
        <f>IF(OR(E5371="Success",E5371="Qualified Success"),"Current",IF(E5371="Failure",IF(RIGHT(D5371,6)="Future","Future",IF(RIGHT(D5371,10)="Irrelevant","Irrelevant","Current")),""))</f>
        <v>Current</v>
      </c>
      <c r="G5371" s="7" t="str">
        <f>IF(OR(ISBLANK(D5371),D5371="Unclassifiable &gt;"),"",IF(ISNUMBER(SEARCH("Utterance",D5371)),"Utterance",IF(ISNUMBER(SEARCH("Response",D5371)),"Response",IF(ISNUMBER(SEARCH("Interaction",D5371)),"Interaction",IF(ISNUMBER(SEARCH("System",D5371)),"System","")))))</f>
        <v/>
      </c>
      <c r="H5371" s="7" t="str">
        <f>IF(G5371="Utterance", IF(ISNUMBER(SEARCH("Unrecognized",D5371)), "Unrecognized", IF(ISNUMBER(SEARCH("Mismatched",D5371)), "Mismatched", IF(ISNUMBER(SEARCH("False Positive",D5371)), "False Positive", "Irrelevant"))), "")</f>
        <v/>
      </c>
      <c r="J5371" s="7" t="s">
        <v>3743</v>
      </c>
      <c r="K5371" s="7" t="s">
        <v>3355</v>
      </c>
      <c r="L5371" s="9">
        <v>45001</v>
      </c>
      <c r="M5371" s="13">
        <v>0.44942129629629629</v>
      </c>
      <c r="N5371" s="14">
        <v>204440003396865</v>
      </c>
      <c r="O5371" s="7">
        <f>IF(LEN(TRIM($A5371))=0,0,LEN($A5371)-LEN(SUBSTITUTE($A5371," ",""))+1)</f>
        <v>6</v>
      </c>
      <c r="P5371">
        <f t="shared" si="112"/>
        <v>3411</v>
      </c>
    </row>
    <row r="5372" spans="1:16" ht="48" x14ac:dyDescent="0.2">
      <c r="A5372" s="8" t="s">
        <v>261</v>
      </c>
      <c r="C5372" s="7" t="s">
        <v>4</v>
      </c>
      <c r="K5372" s="7" t="s">
        <v>3355</v>
      </c>
      <c r="L5372" s="9">
        <v>45001</v>
      </c>
      <c r="M5372" s="13">
        <v>0.44942129629629629</v>
      </c>
      <c r="N5372" s="14">
        <v>204440003396865</v>
      </c>
      <c r="P5372" t="str">
        <f t="shared" si="112"/>
        <v/>
      </c>
    </row>
    <row r="5373" spans="1:16" ht="16" x14ac:dyDescent="0.2">
      <c r="A5373" s="8" t="s">
        <v>263</v>
      </c>
      <c r="C5373" s="7" t="s">
        <v>2</v>
      </c>
      <c r="D5373" s="7" t="s">
        <v>3389</v>
      </c>
      <c r="E5373" s="7" t="str">
        <f>IF(OR(D5373="", D5373="___"),"", LEFT(D5373,FIND(" &gt;",D5373)-1))</f>
        <v>Success</v>
      </c>
      <c r="F5373" s="7" t="str">
        <f>IF(OR(E5373="Success",E5373="Qualified Success"),"Current",IF(E5373="Failure",IF(RIGHT(D5373,6)="Future","Future",IF(RIGHT(D5373,10)="Irrelevant","Irrelevant","Current")),""))</f>
        <v>Current</v>
      </c>
      <c r="G5373" s="7" t="str">
        <f>IF(OR(ISBLANK(D5373),D5373="Unclassifiable &gt;"),"",IF(ISNUMBER(SEARCH("Utterance",D5373)),"Utterance",IF(ISNUMBER(SEARCH("Response",D5373)),"Response",IF(ISNUMBER(SEARCH("Interaction",D5373)),"Interaction",IF(ISNUMBER(SEARCH("System",D5373)),"System","")))))</f>
        <v/>
      </c>
      <c r="H5373" s="7" t="str">
        <f>IF(G5373="Utterance", IF(ISNUMBER(SEARCH("Unrecognized",D5373)), "Unrecognized", IF(ISNUMBER(SEARCH("Mismatched",D5373)), "Mismatched", IF(ISNUMBER(SEARCH("False Positive",D5373)), "False Positive", "Irrelevant"))), "")</f>
        <v/>
      </c>
      <c r="J5373" s="7" t="s">
        <v>3453</v>
      </c>
      <c r="K5373" s="7" t="s">
        <v>3355</v>
      </c>
      <c r="L5373" s="9">
        <v>45001</v>
      </c>
      <c r="M5373" s="13">
        <v>0.44949074074074075</v>
      </c>
      <c r="N5373" s="14">
        <v>204440003396865</v>
      </c>
      <c r="O5373" s="7">
        <f>IF(LEN(TRIM($A5373))=0,0,LEN($A5373)-LEN(SUBSTITUTE($A5373," ",""))+1)</f>
        <v>2</v>
      </c>
      <c r="P5373">
        <f t="shared" si="112"/>
        <v>3411</v>
      </c>
    </row>
    <row r="5374" spans="1:16" ht="16" x14ac:dyDescent="0.2">
      <c r="A5374" s="8" t="s">
        <v>264</v>
      </c>
      <c r="C5374" s="7" t="s">
        <v>4</v>
      </c>
      <c r="K5374" s="7" t="s">
        <v>3355</v>
      </c>
      <c r="L5374" s="9">
        <v>45001</v>
      </c>
      <c r="M5374" s="13">
        <v>0.44949074074074075</v>
      </c>
      <c r="N5374" s="14">
        <v>204440003396865</v>
      </c>
      <c r="P5374" t="str">
        <f t="shared" si="112"/>
        <v/>
      </c>
    </row>
    <row r="5375" spans="1:16" ht="16" x14ac:dyDescent="0.2">
      <c r="A5375" s="8" t="s">
        <v>3632</v>
      </c>
      <c r="C5375" s="7" t="s">
        <v>2</v>
      </c>
      <c r="D5375" s="7" t="s">
        <v>3389</v>
      </c>
      <c r="E5375" s="7" t="str">
        <f>IF(OR(D5375="", D5375="___"),"", LEFT(D5375,FIND(" &gt;",D5375)-1))</f>
        <v>Success</v>
      </c>
      <c r="F5375" s="7" t="str">
        <f>IF(OR(E5375="Success",E5375="Qualified Success"),"Current",IF(E5375="Failure",IF(RIGHT(D5375,6)="Future","Future",IF(RIGHT(D5375,10)="Irrelevant","Irrelevant","Current")),""))</f>
        <v>Current</v>
      </c>
      <c r="G5375" s="7" t="str">
        <f>IF(OR(ISBLANK(D5375),D5375="Unclassifiable &gt;"),"",IF(ISNUMBER(SEARCH("Utterance",D5375)),"Utterance",IF(ISNUMBER(SEARCH("Response",D5375)),"Response",IF(ISNUMBER(SEARCH("Interaction",D5375)),"Interaction",IF(ISNUMBER(SEARCH("System",D5375)),"System","")))))</f>
        <v/>
      </c>
      <c r="H5375" s="7" t="str">
        <f>IF(G5375="Utterance", IF(ISNUMBER(SEARCH("Unrecognized",D5375)), "Unrecognized", IF(ISNUMBER(SEARCH("Mismatched",D5375)), "Mismatched", IF(ISNUMBER(SEARCH("False Positive",D5375)), "False Positive", "Irrelevant"))), "")</f>
        <v/>
      </c>
      <c r="J5375" s="7" t="s">
        <v>3743</v>
      </c>
      <c r="K5375" s="7" t="s">
        <v>3355</v>
      </c>
      <c r="L5375" s="9">
        <v>45001</v>
      </c>
      <c r="M5375" s="13">
        <v>0.44982638888888887</v>
      </c>
      <c r="N5375" s="14">
        <v>204440003396865</v>
      </c>
      <c r="O5375" s="7">
        <f>IF(LEN(TRIM($A5375))=0,0,LEN($A5375)-LEN(SUBSTITUTE($A5375," ",""))+1)</f>
        <v>5</v>
      </c>
      <c r="P5375">
        <f t="shared" si="112"/>
        <v>3411</v>
      </c>
    </row>
    <row r="5376" spans="1:16" ht="224" x14ac:dyDescent="0.2">
      <c r="A5376" s="8" t="s">
        <v>3633</v>
      </c>
      <c r="C5376" s="7" t="s">
        <v>4</v>
      </c>
      <c r="K5376" s="7" t="s">
        <v>3355</v>
      </c>
      <c r="L5376" s="9">
        <v>45001</v>
      </c>
      <c r="M5376" s="13">
        <v>0.44983796296296297</v>
      </c>
      <c r="N5376" s="14">
        <v>204440003396865</v>
      </c>
      <c r="P5376" t="str">
        <f t="shared" si="112"/>
        <v/>
      </c>
    </row>
    <row r="5377" spans="1:16" ht="16" x14ac:dyDescent="0.2">
      <c r="A5377" s="8" t="s">
        <v>1837</v>
      </c>
      <c r="C5377" s="7" t="s">
        <v>2</v>
      </c>
      <c r="D5377" s="7" t="s">
        <v>3405</v>
      </c>
      <c r="E5377" s="7" t="str">
        <f>IF(OR(D5377="", D5377="___"),"", LEFT(D5377,FIND(" &gt;",D5377)-1))</f>
        <v>Failure</v>
      </c>
      <c r="F5377" s="7" t="str">
        <f>IF(OR(E5377="Success",E5377="Qualified Success"),"Current",IF(E5377="Failure",IF(RIGHT(D5377,6)="Future","Future",IF(RIGHT(D5377,10)="Irrelevant","Irrelevant","Current")),""))</f>
        <v>Current</v>
      </c>
      <c r="G5377" s="7" t="str">
        <f>IF(OR(ISBLANK(D5377),D5377="Unclassifiable &gt;"),"",IF(ISNUMBER(SEARCH("Utterance",D5377)),"Utterance",IF(ISNUMBER(SEARCH("Response",D5377)),"Response",IF(ISNUMBER(SEARCH("Interaction",D5377)),"Interaction",IF(ISNUMBER(SEARCH("System",D5377)),"System","")))))</f>
        <v>System</v>
      </c>
      <c r="H5377" s="7" t="str">
        <f>IF(G5377="Utterance", IF(ISNUMBER(SEARCH("Unrecognized",D5377)), "Unrecognized", IF(ISNUMBER(SEARCH("Mismatched",D5377)), "Mismatched", IF(ISNUMBER(SEARCH("False Positive",D5377)), "False Positive", "Irrelevant"))), "")</f>
        <v/>
      </c>
      <c r="I5377" s="7" t="s">
        <v>152</v>
      </c>
      <c r="J5377" s="7" t="s">
        <v>3743</v>
      </c>
      <c r="K5377" s="7" t="s">
        <v>3355</v>
      </c>
      <c r="L5377" s="9">
        <v>45001</v>
      </c>
      <c r="M5377" s="13">
        <v>0.45013888888888887</v>
      </c>
      <c r="N5377" s="14">
        <v>204440003396865</v>
      </c>
      <c r="O5377" s="7">
        <f>IF(LEN(TRIM($A5377))=0,0,LEN($A5377)-LEN(SUBSTITUTE($A5377," ",""))+1)</f>
        <v>4</v>
      </c>
      <c r="P5377">
        <f t="shared" si="112"/>
        <v>168</v>
      </c>
    </row>
    <row r="5378" spans="1:16" ht="16" x14ac:dyDescent="0.2">
      <c r="A5378" s="8" t="s">
        <v>1837</v>
      </c>
      <c r="C5378" s="7" t="s">
        <v>2</v>
      </c>
      <c r="D5378" s="7" t="s">
        <v>3389</v>
      </c>
      <c r="E5378" s="7" t="str">
        <f>IF(OR(D5378="", D5378="___"),"", LEFT(D5378,FIND(" &gt;",D5378)-1))</f>
        <v>Success</v>
      </c>
      <c r="F5378" s="7" t="str">
        <f>IF(OR(E5378="Success",E5378="Qualified Success"),"Current",IF(E5378="Failure",IF(RIGHT(D5378,6)="Future","Future",IF(RIGHT(D5378,10)="Irrelevant","Irrelevant","Current")),""))</f>
        <v>Current</v>
      </c>
      <c r="G5378" s="7" t="str">
        <f>IF(OR(ISBLANK(D5378),D5378="Unclassifiable &gt;"),"",IF(ISNUMBER(SEARCH("Utterance",D5378)),"Utterance",IF(ISNUMBER(SEARCH("Response",D5378)),"Response",IF(ISNUMBER(SEARCH("Interaction",D5378)),"Interaction",IF(ISNUMBER(SEARCH("System",D5378)),"System","")))))</f>
        <v/>
      </c>
      <c r="H5378" s="7" t="str">
        <f>IF(G5378="Utterance", IF(ISNUMBER(SEARCH("Unrecognized",D5378)), "Unrecognized", IF(ISNUMBER(SEARCH("Mismatched",D5378)), "Mismatched", IF(ISNUMBER(SEARCH("False Positive",D5378)), "False Positive", "Irrelevant"))), "")</f>
        <v/>
      </c>
      <c r="J5378" s="7" t="s">
        <v>3743</v>
      </c>
      <c r="K5378" s="7" t="s">
        <v>3355</v>
      </c>
      <c r="L5378" s="9">
        <v>45001</v>
      </c>
      <c r="M5378" s="13">
        <v>0.45013888888888887</v>
      </c>
      <c r="N5378" s="14">
        <v>204440003396865</v>
      </c>
      <c r="O5378" s="7">
        <f>IF(LEN(TRIM($A5378))=0,0,LEN($A5378)-LEN(SUBSTITUTE($A5378," ",""))+1)</f>
        <v>4</v>
      </c>
      <c r="P5378">
        <f t="shared" si="112"/>
        <v>3411</v>
      </c>
    </row>
    <row r="5379" spans="1:16" ht="16" x14ac:dyDescent="0.2">
      <c r="A5379" s="8" t="s">
        <v>152</v>
      </c>
      <c r="C5379" s="7" t="s">
        <v>4</v>
      </c>
      <c r="K5379" s="7" t="s">
        <v>3355</v>
      </c>
      <c r="L5379" s="9">
        <v>45001</v>
      </c>
      <c r="M5379" s="13">
        <v>0.45013888888888887</v>
      </c>
      <c r="N5379" s="14">
        <v>204440003396865</v>
      </c>
      <c r="P5379" t="str">
        <f t="shared" ref="P5379:P5442" si="113">IF(D5379="", "", COUNTIF($D$1:$D$12000, D5379))</f>
        <v/>
      </c>
    </row>
    <row r="5380" spans="1:16" ht="224" x14ac:dyDescent="0.2">
      <c r="A5380" s="8" t="s">
        <v>1838</v>
      </c>
      <c r="C5380" s="7" t="s">
        <v>4</v>
      </c>
      <c r="K5380" s="7" t="s">
        <v>3355</v>
      </c>
      <c r="L5380" s="9">
        <v>45001</v>
      </c>
      <c r="M5380" s="13">
        <v>0.45015046296296296</v>
      </c>
      <c r="N5380" s="14">
        <v>204440003396865</v>
      </c>
      <c r="P5380" t="str">
        <f t="shared" si="113"/>
        <v/>
      </c>
    </row>
    <row r="5381" spans="1:16" ht="16" x14ac:dyDescent="0.2">
      <c r="A5381" s="8" t="s">
        <v>192</v>
      </c>
      <c r="C5381" s="7" t="s">
        <v>2</v>
      </c>
      <c r="D5381" s="7" t="s">
        <v>3389</v>
      </c>
      <c r="E5381" s="7" t="str">
        <f>IF(OR(D5381="", D5381="___"),"", LEFT(D5381,FIND(" &gt;",D5381)-1))</f>
        <v>Success</v>
      </c>
      <c r="F5381" s="7" t="str">
        <f>IF(OR(E5381="Success",E5381="Qualified Success"),"Current",IF(E5381="Failure",IF(RIGHT(D5381,6)="Future","Future",IF(RIGHT(D5381,10)="Irrelevant","Irrelevant","Current")),""))</f>
        <v>Current</v>
      </c>
      <c r="G5381" s="7" t="str">
        <f>IF(OR(ISBLANK(D5381),D5381="Unclassifiable &gt;"),"",IF(ISNUMBER(SEARCH("Utterance",D5381)),"Utterance",IF(ISNUMBER(SEARCH("Response",D5381)),"Response",IF(ISNUMBER(SEARCH("Interaction",D5381)),"Interaction",IF(ISNUMBER(SEARCH("System",D5381)),"System","")))))</f>
        <v/>
      </c>
      <c r="H5381" s="7" t="str">
        <f>IF(G5381="Utterance", IF(ISNUMBER(SEARCH("Unrecognized",D5381)), "Unrecognized", IF(ISNUMBER(SEARCH("Mismatched",D5381)), "Mismatched", IF(ISNUMBER(SEARCH("False Positive",D5381)), "False Positive", "Irrelevant"))), "")</f>
        <v/>
      </c>
      <c r="J5381" s="7" t="s">
        <v>3752</v>
      </c>
      <c r="K5381" s="7" t="s">
        <v>3355</v>
      </c>
      <c r="L5381" s="9">
        <v>45001</v>
      </c>
      <c r="M5381" s="13">
        <v>0.4540393518518519</v>
      </c>
      <c r="N5381" s="14">
        <v>204440003538868</v>
      </c>
      <c r="O5381" s="7">
        <f>IF(LEN(TRIM($A5381))=0,0,LEN($A5381)-LEN(SUBSTITUTE($A5381," ",""))+1)</f>
        <v>2</v>
      </c>
      <c r="P5381">
        <f t="shared" si="113"/>
        <v>3411</v>
      </c>
    </row>
    <row r="5382" spans="1:16" ht="96" x14ac:dyDescent="0.2">
      <c r="A5382" s="8" t="s">
        <v>333</v>
      </c>
      <c r="C5382" s="7" t="s">
        <v>4</v>
      </c>
      <c r="K5382" s="7" t="s">
        <v>3355</v>
      </c>
      <c r="L5382" s="9">
        <v>45001</v>
      </c>
      <c r="M5382" s="13">
        <v>0.4540393518518519</v>
      </c>
      <c r="N5382" s="14">
        <v>204440003538868</v>
      </c>
      <c r="P5382" t="str">
        <f t="shared" si="113"/>
        <v/>
      </c>
    </row>
    <row r="5383" spans="1:16" ht="16" x14ac:dyDescent="0.2">
      <c r="A5383" s="8" t="s">
        <v>223</v>
      </c>
      <c r="B5383" s="7" t="s">
        <v>3487</v>
      </c>
      <c r="C5383" s="7" t="s">
        <v>2</v>
      </c>
      <c r="D5383" s="7" t="s">
        <v>3389</v>
      </c>
      <c r="E5383" s="7" t="str">
        <f>IF(OR(D5383="", D5383="___"),"", LEFT(D5383,FIND(" &gt;",D5383)-1))</f>
        <v>Success</v>
      </c>
      <c r="F5383" s="7" t="str">
        <f>IF(OR(E5383="Success",E5383="Qualified Success"),"Current",IF(E5383="Failure",IF(RIGHT(D5383,6)="Future","Future",IF(RIGHT(D5383,10)="Irrelevant","Irrelevant","Current")),""))</f>
        <v>Current</v>
      </c>
      <c r="G5383" s="7" t="str">
        <f>IF(OR(ISBLANK(D5383),D5383="Unclassifiable &gt;"),"",IF(ISNUMBER(SEARCH("Utterance",D5383)),"Utterance",IF(ISNUMBER(SEARCH("Response",D5383)),"Response",IF(ISNUMBER(SEARCH("Interaction",D5383)),"Interaction",IF(ISNUMBER(SEARCH("System",D5383)),"System","")))))</f>
        <v/>
      </c>
      <c r="H5383" s="7" t="str">
        <f>IF(G5383="Utterance", IF(ISNUMBER(SEARCH("Unrecognized",D5383)), "Unrecognized", IF(ISNUMBER(SEARCH("Mismatched",D5383)), "Mismatched", IF(ISNUMBER(SEARCH("False Positive",D5383)), "False Positive", "Irrelevant"))), "")</f>
        <v/>
      </c>
      <c r="J5383" s="7" t="s">
        <v>3744</v>
      </c>
      <c r="K5383" s="7" t="s">
        <v>3355</v>
      </c>
      <c r="L5383" s="9">
        <v>45001</v>
      </c>
      <c r="M5383" s="13">
        <v>0.45750000000000002</v>
      </c>
      <c r="N5383" s="14">
        <v>513003425337809</v>
      </c>
      <c r="O5383" s="7">
        <f>IF(LEN(TRIM($A5383))=0,0,LEN($A5383)-LEN(SUBSTITUTE($A5383," ",""))+1)</f>
        <v>3</v>
      </c>
      <c r="P5383">
        <f t="shared" si="113"/>
        <v>3411</v>
      </c>
    </row>
    <row r="5384" spans="1:16" ht="128" x14ac:dyDescent="0.2">
      <c r="A5384" s="8" t="s">
        <v>1839</v>
      </c>
      <c r="C5384" s="7" t="s">
        <v>4</v>
      </c>
      <c r="K5384" s="7" t="s">
        <v>3355</v>
      </c>
      <c r="L5384" s="9">
        <v>45001</v>
      </c>
      <c r="M5384" s="13">
        <v>0.45750000000000002</v>
      </c>
      <c r="N5384" s="14">
        <v>513003425337809</v>
      </c>
      <c r="P5384" t="str">
        <f t="shared" si="113"/>
        <v/>
      </c>
    </row>
    <row r="5385" spans="1:16" ht="16" x14ac:dyDescent="0.2">
      <c r="A5385" s="8" t="s">
        <v>259</v>
      </c>
      <c r="B5385" s="7" t="s">
        <v>3487</v>
      </c>
      <c r="C5385" s="7" t="s">
        <v>2</v>
      </c>
      <c r="D5385" s="7" t="s">
        <v>3389</v>
      </c>
      <c r="E5385" s="7" t="str">
        <f>IF(OR(D5385="", D5385="___"),"", LEFT(D5385,FIND(" &gt;",D5385)-1))</f>
        <v>Success</v>
      </c>
      <c r="F5385" s="7" t="str">
        <f>IF(OR(E5385="Success",E5385="Qualified Success"),"Current",IF(E5385="Failure",IF(RIGHT(D5385,6)="Future","Future",IF(RIGHT(D5385,10)="Irrelevant","Irrelevant","Current")),""))</f>
        <v>Current</v>
      </c>
      <c r="G5385" s="7" t="str">
        <f>IF(OR(ISBLANK(D5385),D5385="Unclassifiable &gt;"),"",IF(ISNUMBER(SEARCH("Utterance",D5385)),"Utterance",IF(ISNUMBER(SEARCH("Response",D5385)),"Response",IF(ISNUMBER(SEARCH("Interaction",D5385)),"Interaction",IF(ISNUMBER(SEARCH("System",D5385)),"System","")))))</f>
        <v/>
      </c>
      <c r="H5385" s="7" t="str">
        <f>IF(G5385="Utterance", IF(ISNUMBER(SEARCH("Unrecognized",D5385)), "Unrecognized", IF(ISNUMBER(SEARCH("Mismatched",D5385)), "Mismatched", IF(ISNUMBER(SEARCH("False Positive",D5385)), "False Positive", "Irrelevant"))), "")</f>
        <v/>
      </c>
      <c r="J5385" s="7" t="s">
        <v>3743</v>
      </c>
      <c r="K5385" s="7" t="s">
        <v>3355</v>
      </c>
      <c r="L5385" s="9">
        <v>45001</v>
      </c>
      <c r="M5385" s="13">
        <v>0.46106481481481482</v>
      </c>
      <c r="N5385" s="14">
        <v>513003286912415</v>
      </c>
      <c r="O5385" s="7">
        <f>IF(LEN(TRIM($A5385))=0,0,LEN($A5385)-LEN(SUBSTITUTE($A5385," ",""))+1)</f>
        <v>4</v>
      </c>
      <c r="P5385">
        <f t="shared" si="113"/>
        <v>3411</v>
      </c>
    </row>
    <row r="5386" spans="1:16" ht="224" x14ac:dyDescent="0.2">
      <c r="A5386" s="8" t="s">
        <v>3634</v>
      </c>
      <c r="C5386" s="7" t="s">
        <v>4</v>
      </c>
      <c r="K5386" s="7" t="s">
        <v>3355</v>
      </c>
      <c r="L5386" s="9">
        <v>45001</v>
      </c>
      <c r="M5386" s="13">
        <v>0.46109953703703704</v>
      </c>
      <c r="N5386" s="14">
        <v>513003286912415</v>
      </c>
      <c r="P5386" t="str">
        <f t="shared" si="113"/>
        <v/>
      </c>
    </row>
    <row r="5387" spans="1:16" ht="16" x14ac:dyDescent="0.2">
      <c r="A5387" s="8" t="s">
        <v>260</v>
      </c>
      <c r="C5387" s="7" t="s">
        <v>2</v>
      </c>
      <c r="D5387" s="7" t="s">
        <v>3389</v>
      </c>
      <c r="E5387" s="7" t="str">
        <f>IF(OR(D5387="", D5387="___"),"", LEFT(D5387,FIND(" &gt;",D5387)-1))</f>
        <v>Success</v>
      </c>
      <c r="F5387" s="7" t="str">
        <f>IF(OR(E5387="Success",E5387="Qualified Success"),"Current",IF(E5387="Failure",IF(RIGHT(D5387,6)="Future","Future",IF(RIGHT(D5387,10)="Irrelevant","Irrelevant","Current")),""))</f>
        <v>Current</v>
      </c>
      <c r="G5387" s="7" t="str">
        <f>IF(OR(ISBLANK(D5387),D5387="Unclassifiable &gt;"),"",IF(ISNUMBER(SEARCH("Utterance",D5387)),"Utterance",IF(ISNUMBER(SEARCH("Response",D5387)),"Response",IF(ISNUMBER(SEARCH("Interaction",D5387)),"Interaction",IF(ISNUMBER(SEARCH("System",D5387)),"System","")))))</f>
        <v/>
      </c>
      <c r="H5387" s="7" t="str">
        <f>IF(G5387="Utterance", IF(ISNUMBER(SEARCH("Unrecognized",D5387)), "Unrecognized", IF(ISNUMBER(SEARCH("Mismatched",D5387)), "Mismatched", IF(ISNUMBER(SEARCH("False Positive",D5387)), "False Positive", "Irrelevant"))), "")</f>
        <v/>
      </c>
      <c r="J5387" s="7" t="s">
        <v>3743</v>
      </c>
      <c r="K5387" s="7" t="s">
        <v>3355</v>
      </c>
      <c r="L5387" s="9">
        <v>45001</v>
      </c>
      <c r="M5387" s="13">
        <v>0.46120370370370373</v>
      </c>
      <c r="N5387" s="14">
        <v>513003286912415</v>
      </c>
      <c r="O5387" s="7">
        <f>IF(LEN(TRIM($A5387))=0,0,LEN($A5387)-LEN(SUBSTITUTE($A5387," ",""))+1)</f>
        <v>6</v>
      </c>
      <c r="P5387">
        <f t="shared" si="113"/>
        <v>3411</v>
      </c>
    </row>
    <row r="5388" spans="1:16" ht="48" x14ac:dyDescent="0.2">
      <c r="A5388" s="8" t="s">
        <v>261</v>
      </c>
      <c r="C5388" s="7" t="s">
        <v>4</v>
      </c>
      <c r="K5388" s="7" t="s">
        <v>3355</v>
      </c>
      <c r="L5388" s="9">
        <v>45001</v>
      </c>
      <c r="M5388" s="13">
        <v>0.46120370370370373</v>
      </c>
      <c r="N5388" s="14">
        <v>513003286912415</v>
      </c>
      <c r="P5388" t="str">
        <f t="shared" si="113"/>
        <v/>
      </c>
    </row>
    <row r="5389" spans="1:16" ht="16" x14ac:dyDescent="0.2">
      <c r="A5389" s="8" t="s">
        <v>158</v>
      </c>
      <c r="C5389" s="7" t="s">
        <v>2</v>
      </c>
      <c r="D5389" s="7" t="s">
        <v>3389</v>
      </c>
      <c r="E5389" s="7" t="str">
        <f>IF(OR(D5389="", D5389="___"),"", LEFT(D5389,FIND(" &gt;",D5389)-1))</f>
        <v>Success</v>
      </c>
      <c r="F5389" s="7" t="str">
        <f>IF(OR(E5389="Success",E5389="Qualified Success"),"Current",IF(E5389="Failure",IF(RIGHT(D5389,6)="Future","Future",IF(RIGHT(D5389,10)="Irrelevant","Irrelevant","Current")),""))</f>
        <v>Current</v>
      </c>
      <c r="G5389" s="7" t="str">
        <f>IF(OR(ISBLANK(D5389),D5389="Unclassifiable &gt;"),"",IF(ISNUMBER(SEARCH("Utterance",D5389)),"Utterance",IF(ISNUMBER(SEARCH("Response",D5389)),"Response",IF(ISNUMBER(SEARCH("Interaction",D5389)),"Interaction",IF(ISNUMBER(SEARCH("System",D5389)),"System","")))))</f>
        <v/>
      </c>
      <c r="H5389" s="7" t="str">
        <f>IF(G5389="Utterance", IF(ISNUMBER(SEARCH("Unrecognized",D5389)), "Unrecognized", IF(ISNUMBER(SEARCH("Mismatched",D5389)), "Mismatched", IF(ISNUMBER(SEARCH("False Positive",D5389)), "False Positive", "Irrelevant"))), "")</f>
        <v/>
      </c>
      <c r="J5389" s="7" t="s">
        <v>3744</v>
      </c>
      <c r="K5389" s="7" t="s">
        <v>3355</v>
      </c>
      <c r="L5389" s="9">
        <v>45001</v>
      </c>
      <c r="M5389" s="13">
        <v>0.46155092592592589</v>
      </c>
      <c r="N5389" s="14">
        <v>513003291215244</v>
      </c>
      <c r="O5389" s="7">
        <f>IF(LEN(TRIM($A5389))=0,0,LEN($A5389)-LEN(SUBSTITUTE($A5389," ",""))+1)</f>
        <v>4</v>
      </c>
      <c r="P5389">
        <f t="shared" si="113"/>
        <v>3411</v>
      </c>
    </row>
    <row r="5390" spans="1:16" ht="128" x14ac:dyDescent="0.2">
      <c r="A5390" s="8" t="s">
        <v>1839</v>
      </c>
      <c r="C5390" s="7" t="s">
        <v>4</v>
      </c>
      <c r="K5390" s="7" t="s">
        <v>3355</v>
      </c>
      <c r="L5390" s="9">
        <v>45001</v>
      </c>
      <c r="M5390" s="13">
        <v>0.46156250000000004</v>
      </c>
      <c r="N5390" s="14">
        <v>513003291215244</v>
      </c>
      <c r="P5390" t="str">
        <f t="shared" si="113"/>
        <v/>
      </c>
    </row>
    <row r="5391" spans="1:16" ht="16" x14ac:dyDescent="0.2">
      <c r="A5391" s="8" t="s">
        <v>3287</v>
      </c>
      <c r="C5391" s="7" t="s">
        <v>2</v>
      </c>
      <c r="D5391" s="7" t="s">
        <v>3391</v>
      </c>
      <c r="E5391" s="7" t="str">
        <f>IF(OR(D5391="", D5391="___"),"", LEFT(D5391,FIND(" &gt;",D5391)-1))</f>
        <v>Failure</v>
      </c>
      <c r="F5391" s="7" t="str">
        <f>IF(OR(E5391="Success",E5391="Qualified Success"),"Current",IF(E5391="Failure",IF(RIGHT(D5391,6)="Future","Future",IF(RIGHT(D5391,10)="Irrelevant","Irrelevant","Current")),""))</f>
        <v>Current</v>
      </c>
      <c r="G5391" s="7" t="str">
        <f>IF(OR(ISBLANK(D5391),D5391="Unclassifiable &gt;"),"",IF(ISNUMBER(SEARCH("Utterance",D5391)),"Utterance",IF(ISNUMBER(SEARCH("Response",D5391)),"Response",IF(ISNUMBER(SEARCH("Interaction",D5391)),"Interaction",IF(ISNUMBER(SEARCH("System",D5391)),"System","")))))</f>
        <v>Utterance</v>
      </c>
      <c r="H5391" s="7" t="str">
        <f>IF(G5391="Utterance", IF(ISNUMBER(SEARCH("Unrecognized",D5391)), "Unrecognized", IF(ISNUMBER(SEARCH("Mismatched",D5391)), "Mismatched", IF(ISNUMBER(SEARCH("False Positive",D5391)), "False Positive", "Irrelevant"))), "")</f>
        <v>Mismatched</v>
      </c>
      <c r="J5391" s="7" t="s">
        <v>3742</v>
      </c>
      <c r="K5391" s="7" t="s">
        <v>3355</v>
      </c>
      <c r="L5391" s="9">
        <v>45001</v>
      </c>
      <c r="M5391" s="13">
        <v>0.46188657407407407</v>
      </c>
      <c r="N5391" s="14">
        <v>513003286912415</v>
      </c>
      <c r="O5391" s="7">
        <f>IF(LEN(TRIM($A5391))=0,0,LEN($A5391)-LEN(SUBSTITUTE($A5391," ",""))+1)</f>
        <v>3</v>
      </c>
      <c r="P5391">
        <f t="shared" si="113"/>
        <v>705</v>
      </c>
    </row>
    <row r="5392" spans="1:16" ht="112" x14ac:dyDescent="0.2">
      <c r="A5392" s="8" t="s">
        <v>298</v>
      </c>
      <c r="C5392" s="7" t="s">
        <v>4</v>
      </c>
      <c r="K5392" s="7" t="s">
        <v>3355</v>
      </c>
      <c r="L5392" s="9">
        <v>45001</v>
      </c>
      <c r="M5392" s="13">
        <v>0.46188657407407407</v>
      </c>
      <c r="N5392" s="14">
        <v>513003286912415</v>
      </c>
      <c r="P5392" t="str">
        <f t="shared" si="113"/>
        <v/>
      </c>
    </row>
    <row r="5393" spans="1:16" ht="16" x14ac:dyDescent="0.2">
      <c r="A5393" s="8" t="s">
        <v>639</v>
      </c>
      <c r="C5393" s="7" t="s">
        <v>2</v>
      </c>
      <c r="D5393" s="7" t="s">
        <v>3389</v>
      </c>
      <c r="E5393" s="7" t="str">
        <f>IF(OR(D5393="", D5393="___"),"", LEFT(D5393,FIND(" &gt;",D5393)-1))</f>
        <v>Success</v>
      </c>
      <c r="F5393" s="7" t="str">
        <f>IF(OR(E5393="Success",E5393="Qualified Success"),"Current",IF(E5393="Failure",IF(RIGHT(D5393,6)="Future","Future",IF(RIGHT(D5393,10)="Irrelevant","Irrelevant","Current")),""))</f>
        <v>Current</v>
      </c>
      <c r="G5393" s="7" t="str">
        <f>IF(OR(ISBLANK(D5393),D5393="Unclassifiable &gt;"),"",IF(ISNUMBER(SEARCH("Utterance",D5393)),"Utterance",IF(ISNUMBER(SEARCH("Response",D5393)),"Response",IF(ISNUMBER(SEARCH("Interaction",D5393)),"Interaction",IF(ISNUMBER(SEARCH("System",D5393)),"System","")))))</f>
        <v/>
      </c>
      <c r="H5393" s="7" t="str">
        <f>IF(G5393="Utterance", IF(ISNUMBER(SEARCH("Unrecognized",D5393)), "Unrecognized", IF(ISNUMBER(SEARCH("Mismatched",D5393)), "Mismatched", IF(ISNUMBER(SEARCH("False Positive",D5393)), "False Positive", "Irrelevant"))), "")</f>
        <v/>
      </c>
      <c r="J5393" s="7" t="s">
        <v>3741</v>
      </c>
      <c r="K5393" s="7" t="s">
        <v>3355</v>
      </c>
      <c r="L5393" s="9">
        <v>45001</v>
      </c>
      <c r="M5393" s="13">
        <v>0.46304398148148151</v>
      </c>
      <c r="N5393" s="14">
        <v>202000232379652</v>
      </c>
      <c r="O5393" s="7">
        <f>IF(LEN(TRIM($A5393))=0,0,LEN($A5393)-LEN(SUBSTITUTE($A5393," ",""))+1)</f>
        <v>7</v>
      </c>
      <c r="P5393">
        <f t="shared" si="113"/>
        <v>3411</v>
      </c>
    </row>
    <row r="5394" spans="1:16" ht="112" x14ac:dyDescent="0.2">
      <c r="A5394" s="8" t="s">
        <v>304</v>
      </c>
      <c r="C5394" s="7" t="s">
        <v>4</v>
      </c>
      <c r="K5394" s="7" t="s">
        <v>3355</v>
      </c>
      <c r="L5394" s="9">
        <v>45001</v>
      </c>
      <c r="M5394" s="13">
        <v>0.46304398148148151</v>
      </c>
      <c r="N5394" s="14">
        <v>202000232379652</v>
      </c>
      <c r="P5394" t="str">
        <f t="shared" si="113"/>
        <v/>
      </c>
    </row>
    <row r="5395" spans="1:16" ht="16" x14ac:dyDescent="0.2">
      <c r="A5395" s="8" t="s">
        <v>259</v>
      </c>
      <c r="B5395" s="7" t="s">
        <v>3487</v>
      </c>
      <c r="C5395" s="7" t="s">
        <v>2</v>
      </c>
      <c r="D5395" s="7" t="s">
        <v>3389</v>
      </c>
      <c r="E5395" s="7" t="str">
        <f>IF(OR(D5395="", D5395="___"),"", LEFT(D5395,FIND(" &gt;",D5395)-1))</f>
        <v>Success</v>
      </c>
      <c r="F5395" s="7" t="str">
        <f>IF(OR(E5395="Success",E5395="Qualified Success"),"Current",IF(E5395="Failure",IF(RIGHT(D5395,6)="Future","Future",IF(RIGHT(D5395,10)="Irrelevant","Irrelevant","Current")),""))</f>
        <v>Current</v>
      </c>
      <c r="G5395" s="7" t="str">
        <f>IF(OR(ISBLANK(D5395),D5395="Unclassifiable &gt;"),"",IF(ISNUMBER(SEARCH("Utterance",D5395)),"Utterance",IF(ISNUMBER(SEARCH("Response",D5395)),"Response",IF(ISNUMBER(SEARCH("Interaction",D5395)),"Interaction",IF(ISNUMBER(SEARCH("System",D5395)),"System","")))))</f>
        <v/>
      </c>
      <c r="H5395" s="7" t="str">
        <f>IF(G5395="Utterance", IF(ISNUMBER(SEARCH("Unrecognized",D5395)), "Unrecognized", IF(ISNUMBER(SEARCH("Mismatched",D5395)), "Mismatched", IF(ISNUMBER(SEARCH("False Positive",D5395)), "False Positive", "Irrelevant"))), "")</f>
        <v/>
      </c>
      <c r="J5395" s="7" t="s">
        <v>3743</v>
      </c>
      <c r="K5395" s="7" t="s">
        <v>3355</v>
      </c>
      <c r="L5395" s="9">
        <v>45001</v>
      </c>
      <c r="M5395" s="13">
        <v>0.46363425925925927</v>
      </c>
      <c r="N5395" s="14">
        <v>513002600654973</v>
      </c>
      <c r="O5395" s="7">
        <f>IF(LEN(TRIM($A5395))=0,0,LEN($A5395)-LEN(SUBSTITUTE($A5395," ",""))+1)</f>
        <v>4</v>
      </c>
      <c r="P5395">
        <f t="shared" si="113"/>
        <v>3411</v>
      </c>
    </row>
    <row r="5396" spans="1:16" ht="224" x14ac:dyDescent="0.2">
      <c r="A5396" s="8" t="s">
        <v>3635</v>
      </c>
      <c r="C5396" s="7" t="s">
        <v>4</v>
      </c>
      <c r="K5396" s="7" t="s">
        <v>3355</v>
      </c>
      <c r="L5396" s="9">
        <v>45001</v>
      </c>
      <c r="M5396" s="13">
        <v>0.46365740740740741</v>
      </c>
      <c r="N5396" s="14">
        <v>513002600654973</v>
      </c>
      <c r="P5396" t="str">
        <f t="shared" si="113"/>
        <v/>
      </c>
    </row>
    <row r="5397" spans="1:16" ht="16" x14ac:dyDescent="0.2">
      <c r="A5397" s="8" t="s">
        <v>3291</v>
      </c>
      <c r="C5397" s="7" t="s">
        <v>2</v>
      </c>
      <c r="D5397" s="7" t="s">
        <v>3389</v>
      </c>
      <c r="E5397" s="7" t="str">
        <f>IF(OR(D5397="", D5397="___"),"", LEFT(D5397,FIND(" &gt;",D5397)-1))</f>
        <v>Success</v>
      </c>
      <c r="F5397" s="7" t="str">
        <f>IF(OR(E5397="Success",E5397="Qualified Success"),"Current",IF(E5397="Failure",IF(RIGHT(D5397,6)="Future","Future",IF(RIGHT(D5397,10)="Irrelevant","Irrelevant","Current")),""))</f>
        <v>Current</v>
      </c>
      <c r="G5397" s="7" t="str">
        <f>IF(OR(ISBLANK(D5397),D5397="Unclassifiable &gt;"),"",IF(ISNUMBER(SEARCH("Utterance",D5397)),"Utterance",IF(ISNUMBER(SEARCH("Response",D5397)),"Response",IF(ISNUMBER(SEARCH("Interaction",D5397)),"Interaction",IF(ISNUMBER(SEARCH("System",D5397)),"System","")))))</f>
        <v/>
      </c>
      <c r="H5397" s="7" t="str">
        <f>IF(G5397="Utterance", IF(ISNUMBER(SEARCH("Unrecognized",D5397)), "Unrecognized", IF(ISNUMBER(SEARCH("Mismatched",D5397)), "Mismatched", IF(ISNUMBER(SEARCH("False Positive",D5397)), "False Positive", "Irrelevant"))), "")</f>
        <v/>
      </c>
      <c r="J5397" s="7" t="s">
        <v>3742</v>
      </c>
      <c r="K5397" s="7" t="s">
        <v>3355</v>
      </c>
      <c r="L5397" s="9">
        <v>45001</v>
      </c>
      <c r="M5397" s="13">
        <v>0.46387731481481481</v>
      </c>
      <c r="N5397" s="14">
        <v>513003294549610</v>
      </c>
      <c r="O5397" s="7">
        <f>IF(LEN(TRIM($A5397))=0,0,LEN($A5397)-LEN(SUBSTITUTE($A5397," ",""))+1)</f>
        <v>3</v>
      </c>
      <c r="P5397">
        <f t="shared" si="113"/>
        <v>3411</v>
      </c>
    </row>
    <row r="5398" spans="1:16" ht="144" x14ac:dyDescent="0.2">
      <c r="A5398" s="8" t="s">
        <v>250</v>
      </c>
      <c r="C5398" s="7" t="s">
        <v>4</v>
      </c>
      <c r="K5398" s="7" t="s">
        <v>3355</v>
      </c>
      <c r="L5398" s="9">
        <v>45001</v>
      </c>
      <c r="M5398" s="13">
        <v>0.46388888888888885</v>
      </c>
      <c r="N5398" s="14">
        <v>513003294549610</v>
      </c>
      <c r="P5398" t="str">
        <f t="shared" si="113"/>
        <v/>
      </c>
    </row>
    <row r="5399" spans="1:16" ht="16" x14ac:dyDescent="0.2">
      <c r="A5399" s="8" t="s">
        <v>533</v>
      </c>
      <c r="C5399" s="7" t="s">
        <v>2</v>
      </c>
      <c r="D5399" s="7" t="s">
        <v>3389</v>
      </c>
      <c r="E5399" s="7" t="str">
        <f>IF(OR(D5399="", D5399="___"),"", LEFT(D5399,FIND(" &gt;",D5399)-1))</f>
        <v>Success</v>
      </c>
      <c r="F5399" s="7" t="str">
        <f>IF(OR(E5399="Success",E5399="Qualified Success"),"Current",IF(E5399="Failure",IF(RIGHT(D5399,6)="Future","Future",IF(RIGHT(D5399,10)="Irrelevant","Irrelevant","Current")),""))</f>
        <v>Current</v>
      </c>
      <c r="G5399" s="7" t="str">
        <f>IF(OR(ISBLANK(D5399),D5399="Unclassifiable &gt;"),"",IF(ISNUMBER(SEARCH("Utterance",D5399)),"Utterance",IF(ISNUMBER(SEARCH("Response",D5399)),"Response",IF(ISNUMBER(SEARCH("Interaction",D5399)),"Interaction",IF(ISNUMBER(SEARCH("System",D5399)),"System","")))))</f>
        <v/>
      </c>
      <c r="H5399" s="7" t="str">
        <f>IF(G5399="Utterance", IF(ISNUMBER(SEARCH("Unrecognized",D5399)), "Unrecognized", IF(ISNUMBER(SEARCH("Mismatched",D5399)), "Mismatched", IF(ISNUMBER(SEARCH("False Positive",D5399)), "False Positive", "Irrelevant"))), "")</f>
        <v/>
      </c>
      <c r="J5399" s="7" t="s">
        <v>3741</v>
      </c>
      <c r="K5399" s="7" t="s">
        <v>3355</v>
      </c>
      <c r="L5399" s="9">
        <v>45001</v>
      </c>
      <c r="M5399" s="13">
        <v>0.46398148148148149</v>
      </c>
      <c r="N5399" s="14">
        <v>204440003507344</v>
      </c>
      <c r="O5399" s="7">
        <f>IF(LEN(TRIM($A5399))=0,0,LEN($A5399)-LEN(SUBSTITUTE($A5399," ",""))+1)</f>
        <v>2</v>
      </c>
      <c r="P5399">
        <f t="shared" si="113"/>
        <v>3411</v>
      </c>
    </row>
    <row r="5400" spans="1:16" ht="144" x14ac:dyDescent="0.2">
      <c r="A5400" s="8" t="s">
        <v>250</v>
      </c>
      <c r="C5400" s="7" t="s">
        <v>4</v>
      </c>
      <c r="K5400" s="7" t="s">
        <v>3355</v>
      </c>
      <c r="L5400" s="9">
        <v>45001</v>
      </c>
      <c r="M5400" s="13">
        <v>0.46399305555555559</v>
      </c>
      <c r="N5400" s="14">
        <v>204440003507344</v>
      </c>
      <c r="P5400" t="str">
        <f t="shared" si="113"/>
        <v/>
      </c>
    </row>
    <row r="5401" spans="1:16" ht="16" x14ac:dyDescent="0.2">
      <c r="A5401" s="8" t="s">
        <v>3154</v>
      </c>
      <c r="C5401" s="7" t="s">
        <v>2</v>
      </c>
      <c r="D5401" s="7" t="s">
        <v>3405</v>
      </c>
      <c r="E5401" s="7" t="str">
        <f>IF(OR(D5401="", D5401="___"),"", LEFT(D5401,FIND(" &gt;",D5401)-1))</f>
        <v>Failure</v>
      </c>
      <c r="F5401" s="7" t="str">
        <f>IF(OR(E5401="Success",E5401="Qualified Success"),"Current",IF(E5401="Failure",IF(RIGHT(D5401,6)="Future","Future",IF(RIGHT(D5401,10)="Irrelevant","Irrelevant","Current")),""))</f>
        <v>Current</v>
      </c>
      <c r="G5401" s="7" t="str">
        <f>IF(OR(ISBLANK(D5401),D5401="Unclassifiable &gt;"),"",IF(ISNUMBER(SEARCH("Utterance",D5401)),"Utterance",IF(ISNUMBER(SEARCH("Response",D5401)),"Response",IF(ISNUMBER(SEARCH("Interaction",D5401)),"Interaction",IF(ISNUMBER(SEARCH("System",D5401)),"System","")))))</f>
        <v>System</v>
      </c>
      <c r="H5401" s="7" t="str">
        <f>IF(G5401="Utterance", IF(ISNUMBER(SEARCH("Unrecognized",D5401)), "Unrecognized", IF(ISNUMBER(SEARCH("Mismatched",D5401)), "Mismatched", IF(ISNUMBER(SEARCH("False Positive",D5401)), "False Positive", "Irrelevant"))), "")</f>
        <v/>
      </c>
      <c r="I5401" s="7" t="s">
        <v>152</v>
      </c>
      <c r="J5401" s="7" t="s">
        <v>3741</v>
      </c>
      <c r="K5401" s="7" t="s">
        <v>3355</v>
      </c>
      <c r="L5401" s="9">
        <v>45001</v>
      </c>
      <c r="M5401" s="13">
        <v>0.46400462962962963</v>
      </c>
      <c r="N5401" s="14">
        <v>513002600654973</v>
      </c>
      <c r="O5401" s="7">
        <f>IF(LEN(TRIM($A5401))=0,0,LEN($A5401)-LEN(SUBSTITUTE($A5401," ",""))+1)</f>
        <v>15</v>
      </c>
      <c r="P5401">
        <f t="shared" si="113"/>
        <v>168</v>
      </c>
    </row>
    <row r="5402" spans="1:16" ht="16" x14ac:dyDescent="0.2">
      <c r="A5402" s="8" t="s">
        <v>3155</v>
      </c>
      <c r="C5402" s="7" t="s">
        <v>2</v>
      </c>
      <c r="D5402" s="7" t="s">
        <v>3389</v>
      </c>
      <c r="E5402" s="7" t="str">
        <f>IF(OR(D5402="", D5402="___"),"", LEFT(D5402,FIND(" &gt;",D5402)-1))</f>
        <v>Success</v>
      </c>
      <c r="F5402" s="7" t="str">
        <f>IF(OR(E5402="Success",E5402="Qualified Success"),"Current",IF(E5402="Failure",IF(RIGHT(D5402,6)="Future","Future",IF(RIGHT(D5402,10)="Irrelevant","Irrelevant","Current")),""))</f>
        <v>Current</v>
      </c>
      <c r="G5402" s="7" t="str">
        <f>IF(OR(ISBLANK(D5402),D5402="Unclassifiable &gt;"),"",IF(ISNUMBER(SEARCH("Utterance",D5402)),"Utterance",IF(ISNUMBER(SEARCH("Response",D5402)),"Response",IF(ISNUMBER(SEARCH("Interaction",D5402)),"Interaction",IF(ISNUMBER(SEARCH("System",D5402)),"System","")))))</f>
        <v/>
      </c>
      <c r="H5402" s="7" t="str">
        <f>IF(G5402="Utterance", IF(ISNUMBER(SEARCH("Unrecognized",D5402)), "Unrecognized", IF(ISNUMBER(SEARCH("Mismatched",D5402)), "Mismatched", IF(ISNUMBER(SEARCH("False Positive",D5402)), "False Positive", "Irrelevant"))), "")</f>
        <v/>
      </c>
      <c r="J5402" s="7" t="s">
        <v>3741</v>
      </c>
      <c r="K5402" s="7" t="s">
        <v>3355</v>
      </c>
      <c r="L5402" s="9">
        <v>45001</v>
      </c>
      <c r="M5402" s="13">
        <v>0.46400462962962963</v>
      </c>
      <c r="N5402" s="14">
        <v>513002600654973</v>
      </c>
      <c r="O5402" s="7">
        <f>IF(LEN(TRIM($A5402))=0,0,LEN($A5402)-LEN(SUBSTITUTE($A5402," ",""))+1)</f>
        <v>15</v>
      </c>
      <c r="P5402">
        <f t="shared" si="113"/>
        <v>3411</v>
      </c>
    </row>
    <row r="5403" spans="1:16" ht="16" x14ac:dyDescent="0.2">
      <c r="A5403" s="8" t="s">
        <v>152</v>
      </c>
      <c r="C5403" s="7" t="s">
        <v>4</v>
      </c>
      <c r="K5403" s="7" t="s">
        <v>3355</v>
      </c>
      <c r="L5403" s="9">
        <v>45001</v>
      </c>
      <c r="M5403" s="13">
        <v>0.46400462962962963</v>
      </c>
      <c r="N5403" s="14">
        <v>513002600654973</v>
      </c>
      <c r="P5403" t="str">
        <f t="shared" si="113"/>
        <v/>
      </c>
    </row>
    <row r="5404" spans="1:16" ht="224" x14ac:dyDescent="0.2">
      <c r="A5404" s="8" t="s">
        <v>3156</v>
      </c>
      <c r="C5404" s="7" t="s">
        <v>4</v>
      </c>
      <c r="K5404" s="7" t="s">
        <v>3355</v>
      </c>
      <c r="L5404" s="9">
        <v>45001</v>
      </c>
      <c r="M5404" s="13">
        <v>0.46401620370370367</v>
      </c>
      <c r="N5404" s="14">
        <v>513002600654973</v>
      </c>
      <c r="P5404" t="str">
        <f t="shared" si="113"/>
        <v/>
      </c>
    </row>
    <row r="5405" spans="1:16" ht="16" x14ac:dyDescent="0.2">
      <c r="A5405" s="8" t="s">
        <v>311</v>
      </c>
      <c r="C5405" s="7" t="s">
        <v>2</v>
      </c>
      <c r="D5405" s="7" t="s">
        <v>3391</v>
      </c>
      <c r="E5405" s="7" t="str">
        <f>IF(OR(D5405="", D5405="___"),"", LEFT(D5405,FIND(" &gt;",D5405)-1))</f>
        <v>Failure</v>
      </c>
      <c r="F5405" s="7" t="str">
        <f>IF(OR(E5405="Success",E5405="Qualified Success"),"Current",IF(E5405="Failure",IF(RIGHT(D5405,6)="Future","Future",IF(RIGHT(D5405,10)="Irrelevant","Irrelevant","Current")),""))</f>
        <v>Current</v>
      </c>
      <c r="G5405" s="7" t="str">
        <f>IF(OR(ISBLANK(D5405),D5405="Unclassifiable &gt;"),"",IF(ISNUMBER(SEARCH("Utterance",D5405)),"Utterance",IF(ISNUMBER(SEARCH("Response",D5405)),"Response",IF(ISNUMBER(SEARCH("Interaction",D5405)),"Interaction",IF(ISNUMBER(SEARCH("System",D5405)),"System","")))))</f>
        <v>Utterance</v>
      </c>
      <c r="H5405" s="7" t="str">
        <f>IF(G5405="Utterance", IF(ISNUMBER(SEARCH("Unrecognized",D5405)), "Unrecognized", IF(ISNUMBER(SEARCH("Mismatched",D5405)), "Mismatched", IF(ISNUMBER(SEARCH("False Positive",D5405)), "False Positive", "Irrelevant"))), "")</f>
        <v>Mismatched</v>
      </c>
      <c r="J5405" s="7" t="s">
        <v>3743</v>
      </c>
      <c r="K5405" s="7" t="s">
        <v>3355</v>
      </c>
      <c r="L5405" s="9">
        <v>45001</v>
      </c>
      <c r="M5405" s="13">
        <v>0.46409722222222222</v>
      </c>
      <c r="N5405" s="14">
        <v>204440003507344</v>
      </c>
      <c r="O5405" s="7">
        <f>IF(LEN(TRIM($A5405))=0,0,LEN($A5405)-LEN(SUBSTITUTE($A5405," ",""))+1)</f>
        <v>4</v>
      </c>
      <c r="P5405">
        <f t="shared" si="113"/>
        <v>705</v>
      </c>
    </row>
    <row r="5406" spans="1:16" ht="32" x14ac:dyDescent="0.2">
      <c r="A5406" s="8" t="s">
        <v>312</v>
      </c>
      <c r="C5406" s="7" t="s">
        <v>4</v>
      </c>
      <c r="K5406" s="7" t="s">
        <v>3355</v>
      </c>
      <c r="L5406" s="9">
        <v>45001</v>
      </c>
      <c r="M5406" s="13">
        <v>0.46409722222222222</v>
      </c>
      <c r="N5406" s="14">
        <v>204440003507344</v>
      </c>
      <c r="P5406" t="str">
        <f t="shared" si="113"/>
        <v/>
      </c>
    </row>
    <row r="5407" spans="1:16" ht="16" x14ac:dyDescent="0.2">
      <c r="A5407" s="8" t="s">
        <v>9</v>
      </c>
      <c r="B5407" s="7" t="s">
        <v>3487</v>
      </c>
      <c r="C5407" s="7" t="s">
        <v>2</v>
      </c>
      <c r="D5407" s="7" t="s">
        <v>3389</v>
      </c>
      <c r="E5407" s="7" t="str">
        <f>IF(OR(D5407="", D5407="___"),"", LEFT(D5407,FIND(" &gt;",D5407)-1))</f>
        <v>Success</v>
      </c>
      <c r="F5407" s="7" t="str">
        <f>IF(OR(E5407="Success",E5407="Qualified Success"),"Current",IF(E5407="Failure",IF(RIGHT(D5407,6)="Future","Future",IF(RIGHT(D5407,10)="Irrelevant","Irrelevant","Current")),""))</f>
        <v>Current</v>
      </c>
      <c r="G5407" s="7" t="str">
        <f>IF(OR(ISBLANK(D5407),D5407="Unclassifiable &gt;"),"",IF(ISNUMBER(SEARCH("Utterance",D5407)),"Utterance",IF(ISNUMBER(SEARCH("Response",D5407)),"Response",IF(ISNUMBER(SEARCH("Interaction",D5407)),"Interaction",IF(ISNUMBER(SEARCH("System",D5407)),"System","")))))</f>
        <v/>
      </c>
      <c r="H5407" s="7" t="str">
        <f>IF(G5407="Utterance", IF(ISNUMBER(SEARCH("Unrecognized",D5407)), "Unrecognized", IF(ISNUMBER(SEARCH("Mismatched",D5407)), "Mismatched", IF(ISNUMBER(SEARCH("False Positive",D5407)), "False Positive", "Irrelevant"))), "")</f>
        <v/>
      </c>
      <c r="J5407" s="7" t="s">
        <v>3445</v>
      </c>
      <c r="K5407" s="7" t="s">
        <v>3355</v>
      </c>
      <c r="L5407" s="9">
        <v>45001</v>
      </c>
      <c r="M5407" s="13">
        <v>0.46412037037037041</v>
      </c>
      <c r="N5407" s="14">
        <v>202000450967477</v>
      </c>
      <c r="O5407" s="7">
        <f>IF(LEN(TRIM($A5407))=0,0,LEN($A5407)-LEN(SUBSTITUTE($A5407," ",""))+1)</f>
        <v>6</v>
      </c>
      <c r="P5407">
        <f t="shared" si="113"/>
        <v>3411</v>
      </c>
    </row>
    <row r="5408" spans="1:16" ht="16" x14ac:dyDescent="0.2">
      <c r="A5408" s="8" t="s">
        <v>84</v>
      </c>
      <c r="C5408" s="7" t="s">
        <v>4</v>
      </c>
      <c r="K5408" s="7" t="s">
        <v>3355</v>
      </c>
      <c r="L5408" s="9">
        <v>45001</v>
      </c>
      <c r="M5408" s="13">
        <v>0.46416666666666667</v>
      </c>
      <c r="N5408" s="14">
        <v>202000450967477</v>
      </c>
      <c r="P5408" t="str">
        <f t="shared" si="113"/>
        <v/>
      </c>
    </row>
    <row r="5409" spans="1:16" ht="409.6" x14ac:dyDescent="0.2">
      <c r="A5409" s="8" t="s">
        <v>109</v>
      </c>
      <c r="C5409" s="7" t="s">
        <v>4</v>
      </c>
      <c r="K5409" s="7" t="s">
        <v>3355</v>
      </c>
      <c r="L5409" s="9">
        <v>45001</v>
      </c>
      <c r="M5409" s="13">
        <v>0.46416666666666667</v>
      </c>
      <c r="N5409" s="14">
        <v>202000450967477</v>
      </c>
      <c r="P5409" t="str">
        <f t="shared" si="113"/>
        <v/>
      </c>
    </row>
    <row r="5410" spans="1:16" ht="48" x14ac:dyDescent="0.2">
      <c r="A5410" s="8" t="s">
        <v>33</v>
      </c>
      <c r="C5410" s="7" t="s">
        <v>4</v>
      </c>
      <c r="K5410" s="7" t="s">
        <v>3355</v>
      </c>
      <c r="L5410" s="9">
        <v>45001</v>
      </c>
      <c r="M5410" s="13">
        <v>0.46416666666666667</v>
      </c>
      <c r="N5410" s="14">
        <v>202000450967477</v>
      </c>
      <c r="P5410" t="str">
        <f t="shared" si="113"/>
        <v/>
      </c>
    </row>
    <row r="5411" spans="1:16" ht="16" x14ac:dyDescent="0.2">
      <c r="A5411" s="8" t="s">
        <v>2459</v>
      </c>
      <c r="C5411" s="7" t="s">
        <v>2</v>
      </c>
      <c r="D5411" s="7" t="s">
        <v>3389</v>
      </c>
      <c r="E5411" s="7" t="str">
        <f>IF(OR(D5411="", D5411="___"),"", LEFT(D5411,FIND(" &gt;",D5411)-1))</f>
        <v>Success</v>
      </c>
      <c r="F5411" s="7" t="str">
        <f>IF(OR(E5411="Success",E5411="Qualified Success"),"Current",IF(E5411="Failure",IF(RIGHT(D5411,6)="Future","Future",IF(RIGHT(D5411,10)="Irrelevant","Irrelevant","Current")),""))</f>
        <v>Current</v>
      </c>
      <c r="G5411" s="7" t="str">
        <f>IF(OR(ISBLANK(D5411),D5411="Unclassifiable &gt;"),"",IF(ISNUMBER(SEARCH("Utterance",D5411)),"Utterance",IF(ISNUMBER(SEARCH("Response",D5411)),"Response",IF(ISNUMBER(SEARCH("Interaction",D5411)),"Interaction",IF(ISNUMBER(SEARCH("System",D5411)),"System","")))))</f>
        <v/>
      </c>
      <c r="H5411" s="7" t="str">
        <f>IF(G5411="Utterance", IF(ISNUMBER(SEARCH("Unrecognized",D5411)), "Unrecognized", IF(ISNUMBER(SEARCH("Mismatched",D5411)), "Mismatched", IF(ISNUMBER(SEARCH("False Positive",D5411)), "False Positive", "Irrelevant"))), "")</f>
        <v/>
      </c>
      <c r="J5411" s="7" t="s">
        <v>3743</v>
      </c>
      <c r="K5411" s="7" t="s">
        <v>3355</v>
      </c>
      <c r="L5411" s="9">
        <v>45001</v>
      </c>
      <c r="M5411" s="13">
        <v>0.4644212962962963</v>
      </c>
      <c r="N5411" s="14">
        <v>204440003507344</v>
      </c>
      <c r="O5411" s="7">
        <f>IF(LEN(TRIM($A5411))=0,0,LEN($A5411)-LEN(SUBSTITUTE($A5411," ",""))+1)</f>
        <v>3</v>
      </c>
      <c r="P5411">
        <f t="shared" si="113"/>
        <v>3411</v>
      </c>
    </row>
    <row r="5412" spans="1:16" ht="224" x14ac:dyDescent="0.2">
      <c r="A5412" s="8" t="s">
        <v>3636</v>
      </c>
      <c r="C5412" s="7" t="s">
        <v>4</v>
      </c>
      <c r="K5412" s="7" t="s">
        <v>3355</v>
      </c>
      <c r="L5412" s="9">
        <v>45001</v>
      </c>
      <c r="M5412" s="13">
        <v>0.4644328703703704</v>
      </c>
      <c r="N5412" s="14">
        <v>204440003507344</v>
      </c>
      <c r="P5412" t="str">
        <f t="shared" si="113"/>
        <v/>
      </c>
    </row>
    <row r="5413" spans="1:16" ht="16" x14ac:dyDescent="0.2">
      <c r="A5413" s="8" t="s">
        <v>249</v>
      </c>
      <c r="C5413" s="7" t="s">
        <v>2</v>
      </c>
      <c r="D5413" s="7" t="s">
        <v>3405</v>
      </c>
      <c r="E5413" s="7" t="str">
        <f>IF(OR(D5413="", D5413="___"),"", LEFT(D5413,FIND(" &gt;",D5413)-1))</f>
        <v>Failure</v>
      </c>
      <c r="F5413" s="7" t="str">
        <f>IF(OR(E5413="Success",E5413="Qualified Success"),"Current",IF(E5413="Failure",IF(RIGHT(D5413,6)="Future","Future",IF(RIGHT(D5413,10)="Irrelevant","Irrelevant","Current")),""))</f>
        <v>Current</v>
      </c>
      <c r="G5413" s="7" t="str">
        <f>IF(OR(ISBLANK(D5413),D5413="Unclassifiable &gt;"),"",IF(ISNUMBER(SEARCH("Utterance",D5413)),"Utterance",IF(ISNUMBER(SEARCH("Response",D5413)),"Response",IF(ISNUMBER(SEARCH("Interaction",D5413)),"Interaction",IF(ISNUMBER(SEARCH("System",D5413)),"System","")))))</f>
        <v>System</v>
      </c>
      <c r="H5413" s="7" t="str">
        <f>IF(G5413="Utterance", IF(ISNUMBER(SEARCH("Unrecognized",D5413)), "Unrecognized", IF(ISNUMBER(SEARCH("Mismatched",D5413)), "Mismatched", IF(ISNUMBER(SEARCH("False Positive",D5413)), "False Positive", "Irrelevant"))), "")</f>
        <v/>
      </c>
      <c r="I5413" s="7" t="s">
        <v>152</v>
      </c>
      <c r="J5413" s="7" t="s">
        <v>3741</v>
      </c>
      <c r="K5413" s="7" t="s">
        <v>3355</v>
      </c>
      <c r="L5413" s="9">
        <v>45001</v>
      </c>
      <c r="M5413" s="13">
        <v>0.46460648148148148</v>
      </c>
      <c r="N5413" s="14">
        <v>204440003507344</v>
      </c>
      <c r="O5413" s="7">
        <f>IF(LEN(TRIM($A5413))=0,0,LEN($A5413)-LEN(SUBSTITUTE($A5413," ",""))+1)</f>
        <v>2</v>
      </c>
      <c r="P5413">
        <f t="shared" si="113"/>
        <v>168</v>
      </c>
    </row>
    <row r="5414" spans="1:16" ht="16" x14ac:dyDescent="0.2">
      <c r="A5414" s="8" t="s">
        <v>249</v>
      </c>
      <c r="C5414" s="7" t="s">
        <v>2</v>
      </c>
      <c r="D5414" s="7" t="s">
        <v>3389</v>
      </c>
      <c r="E5414" s="7" t="str">
        <f>IF(OR(D5414="", D5414="___"),"", LEFT(D5414,FIND(" &gt;",D5414)-1))</f>
        <v>Success</v>
      </c>
      <c r="F5414" s="7" t="str">
        <f>IF(OR(E5414="Success",E5414="Qualified Success"),"Current",IF(E5414="Failure",IF(RIGHT(D5414,6)="Future","Future",IF(RIGHT(D5414,10)="Irrelevant","Irrelevant","Current")),""))</f>
        <v>Current</v>
      </c>
      <c r="G5414" s="7" t="str">
        <f>IF(OR(ISBLANK(D5414),D5414="Unclassifiable &gt;"),"",IF(ISNUMBER(SEARCH("Utterance",D5414)),"Utterance",IF(ISNUMBER(SEARCH("Response",D5414)),"Response",IF(ISNUMBER(SEARCH("Interaction",D5414)),"Interaction",IF(ISNUMBER(SEARCH("System",D5414)),"System","")))))</f>
        <v/>
      </c>
      <c r="H5414" s="7" t="str">
        <f>IF(G5414="Utterance", IF(ISNUMBER(SEARCH("Unrecognized",D5414)), "Unrecognized", IF(ISNUMBER(SEARCH("Mismatched",D5414)), "Mismatched", IF(ISNUMBER(SEARCH("False Positive",D5414)), "False Positive", "Irrelevant"))), "")</f>
        <v/>
      </c>
      <c r="J5414" s="7" t="s">
        <v>3741</v>
      </c>
      <c r="K5414" s="7" t="s">
        <v>3355</v>
      </c>
      <c r="L5414" s="9">
        <v>45001</v>
      </c>
      <c r="M5414" s="13">
        <v>0.46460648148148148</v>
      </c>
      <c r="N5414" s="14">
        <v>204440003507344</v>
      </c>
      <c r="O5414" s="7">
        <f>IF(LEN(TRIM($A5414))=0,0,LEN($A5414)-LEN(SUBSTITUTE($A5414," ",""))+1)</f>
        <v>2</v>
      </c>
      <c r="P5414">
        <f t="shared" si="113"/>
        <v>3411</v>
      </c>
    </row>
    <row r="5415" spans="1:16" ht="16" x14ac:dyDescent="0.2">
      <c r="A5415" s="8" t="s">
        <v>152</v>
      </c>
      <c r="C5415" s="7" t="s">
        <v>4</v>
      </c>
      <c r="K5415" s="7" t="s">
        <v>3355</v>
      </c>
      <c r="L5415" s="9">
        <v>45001</v>
      </c>
      <c r="M5415" s="13">
        <v>0.46460648148148148</v>
      </c>
      <c r="N5415" s="14">
        <v>204440003507344</v>
      </c>
      <c r="P5415" t="str">
        <f t="shared" si="113"/>
        <v/>
      </c>
    </row>
    <row r="5416" spans="1:16" ht="144" x14ac:dyDescent="0.2">
      <c r="A5416" s="8" t="s">
        <v>250</v>
      </c>
      <c r="C5416" s="7" t="s">
        <v>4</v>
      </c>
      <c r="K5416" s="7" t="s">
        <v>3355</v>
      </c>
      <c r="L5416" s="9">
        <v>45001</v>
      </c>
      <c r="M5416" s="13">
        <v>0.46460648148148148</v>
      </c>
      <c r="N5416" s="14">
        <v>204440003507344</v>
      </c>
      <c r="P5416" t="str">
        <f t="shared" si="113"/>
        <v/>
      </c>
    </row>
    <row r="5417" spans="1:16" ht="16" x14ac:dyDescent="0.2">
      <c r="A5417" s="8" t="s">
        <v>1993</v>
      </c>
      <c r="C5417" s="7" t="s">
        <v>2</v>
      </c>
      <c r="D5417" s="7" t="s">
        <v>3389</v>
      </c>
      <c r="E5417" s="7" t="str">
        <f>IF(OR(D5417="", D5417="___"),"", LEFT(D5417,FIND(" &gt;",D5417)-1))</f>
        <v>Success</v>
      </c>
      <c r="F5417" s="7" t="str">
        <f>IF(OR(E5417="Success",E5417="Qualified Success"),"Current",IF(E5417="Failure",IF(RIGHT(D5417,6)="Future","Future",IF(RIGHT(D5417,10)="Irrelevant","Irrelevant","Current")),""))</f>
        <v>Current</v>
      </c>
      <c r="G5417" s="7" t="str">
        <f>IF(OR(ISBLANK(D5417),D5417="Unclassifiable &gt;"),"",IF(ISNUMBER(SEARCH("Utterance",D5417)),"Utterance",IF(ISNUMBER(SEARCH("Response",D5417)),"Response",IF(ISNUMBER(SEARCH("Interaction",D5417)),"Interaction",IF(ISNUMBER(SEARCH("System",D5417)),"System","")))))</f>
        <v/>
      </c>
      <c r="H5417" s="7" t="str">
        <f>IF(G5417="Utterance", IF(ISNUMBER(SEARCH("Unrecognized",D5417)), "Unrecognized", IF(ISNUMBER(SEARCH("Mismatched",D5417)), "Mismatched", IF(ISNUMBER(SEARCH("False Positive",D5417)), "False Positive", "Irrelevant"))), "")</f>
        <v/>
      </c>
      <c r="J5417" s="7" t="s">
        <v>3741</v>
      </c>
      <c r="K5417" s="7" t="s">
        <v>3355</v>
      </c>
      <c r="L5417" s="9">
        <v>45001</v>
      </c>
      <c r="M5417" s="13">
        <v>0.46468749999999998</v>
      </c>
      <c r="N5417" s="14">
        <v>513002600654973</v>
      </c>
      <c r="O5417" s="7">
        <f>IF(LEN(TRIM($A5417))=0,0,LEN($A5417)-LEN(SUBSTITUTE($A5417," ",""))+1)</f>
        <v>4</v>
      </c>
      <c r="P5417">
        <f t="shared" si="113"/>
        <v>3411</v>
      </c>
    </row>
    <row r="5418" spans="1:16" ht="144" x14ac:dyDescent="0.2">
      <c r="A5418" s="8" t="s">
        <v>250</v>
      </c>
      <c r="C5418" s="7" t="s">
        <v>4</v>
      </c>
      <c r="K5418" s="7" t="s">
        <v>3355</v>
      </c>
      <c r="L5418" s="9">
        <v>45001</v>
      </c>
      <c r="M5418" s="13">
        <v>0.46468749999999998</v>
      </c>
      <c r="N5418" s="14">
        <v>513002600654973</v>
      </c>
      <c r="P5418" t="str">
        <f t="shared" si="113"/>
        <v/>
      </c>
    </row>
    <row r="5419" spans="1:16" ht="16" x14ac:dyDescent="0.2">
      <c r="A5419" s="8" t="s">
        <v>9</v>
      </c>
      <c r="B5419" s="7" t="s">
        <v>3487</v>
      </c>
      <c r="C5419" s="7" t="s">
        <v>2</v>
      </c>
      <c r="D5419" s="7" t="s">
        <v>3389</v>
      </c>
      <c r="E5419" s="7" t="str">
        <f>IF(OR(D5419="", D5419="___"),"", LEFT(D5419,FIND(" &gt;",D5419)-1))</f>
        <v>Success</v>
      </c>
      <c r="F5419" s="7" t="str">
        <f>IF(OR(E5419="Success",E5419="Qualified Success"),"Current",IF(E5419="Failure",IF(RIGHT(D5419,6)="Future","Future",IF(RIGHT(D5419,10)="Irrelevant","Irrelevant","Current")),""))</f>
        <v>Current</v>
      </c>
      <c r="G5419" s="7" t="str">
        <f>IF(OR(ISBLANK(D5419),D5419="Unclassifiable &gt;"),"",IF(ISNUMBER(SEARCH("Utterance",D5419)),"Utterance",IF(ISNUMBER(SEARCH("Response",D5419)),"Response",IF(ISNUMBER(SEARCH("Interaction",D5419)),"Interaction",IF(ISNUMBER(SEARCH("System",D5419)),"System","")))))</f>
        <v/>
      </c>
      <c r="H5419" s="7" t="str">
        <f>IF(G5419="Utterance", IF(ISNUMBER(SEARCH("Unrecognized",D5419)), "Unrecognized", IF(ISNUMBER(SEARCH("Mismatched",D5419)), "Mismatched", IF(ISNUMBER(SEARCH("False Positive",D5419)), "False Positive", "Irrelevant"))), "")</f>
        <v/>
      </c>
      <c r="J5419" s="7" t="s">
        <v>3445</v>
      </c>
      <c r="K5419" s="7" t="s">
        <v>3355</v>
      </c>
      <c r="L5419" s="9">
        <v>45001</v>
      </c>
      <c r="M5419" s="13">
        <v>0.46469907407407413</v>
      </c>
      <c r="N5419" s="14">
        <v>202000450967477</v>
      </c>
      <c r="O5419" s="7">
        <f>IF(LEN(TRIM($A5419))=0,0,LEN($A5419)-LEN(SUBSTITUTE($A5419," ",""))+1)</f>
        <v>6</v>
      </c>
      <c r="P5419">
        <f t="shared" si="113"/>
        <v>3411</v>
      </c>
    </row>
    <row r="5420" spans="1:16" ht="16" x14ac:dyDescent="0.2">
      <c r="A5420" s="8" t="s">
        <v>311</v>
      </c>
      <c r="C5420" s="7" t="s">
        <v>2</v>
      </c>
      <c r="D5420" s="7" t="s">
        <v>3391</v>
      </c>
      <c r="E5420" s="7" t="str">
        <f>IF(OR(D5420="", D5420="___"),"", LEFT(D5420,FIND(" &gt;",D5420)-1))</f>
        <v>Failure</v>
      </c>
      <c r="F5420" s="7" t="str">
        <f>IF(OR(E5420="Success",E5420="Qualified Success"),"Current",IF(E5420="Failure",IF(RIGHT(D5420,6)="Future","Future",IF(RIGHT(D5420,10)="Irrelevant","Irrelevant","Current")),""))</f>
        <v>Current</v>
      </c>
      <c r="G5420" s="7" t="str">
        <f>IF(OR(ISBLANK(D5420),D5420="Unclassifiable &gt;"),"",IF(ISNUMBER(SEARCH("Utterance",D5420)),"Utterance",IF(ISNUMBER(SEARCH("Response",D5420)),"Response",IF(ISNUMBER(SEARCH("Interaction",D5420)),"Interaction",IF(ISNUMBER(SEARCH("System",D5420)),"System","")))))</f>
        <v>Utterance</v>
      </c>
      <c r="H5420" s="7" t="str">
        <f>IF(G5420="Utterance", IF(ISNUMBER(SEARCH("Unrecognized",D5420)), "Unrecognized", IF(ISNUMBER(SEARCH("Mismatched",D5420)), "Mismatched", IF(ISNUMBER(SEARCH("False Positive",D5420)), "False Positive", "Irrelevant"))), "")</f>
        <v>Mismatched</v>
      </c>
      <c r="J5420" s="7" t="s">
        <v>3743</v>
      </c>
      <c r="K5420" s="7" t="s">
        <v>3355</v>
      </c>
      <c r="L5420" s="9">
        <v>45001</v>
      </c>
      <c r="M5420" s="13">
        <v>0.4647222222222222</v>
      </c>
      <c r="N5420" s="14">
        <v>513002600654973</v>
      </c>
      <c r="O5420" s="7">
        <f>IF(LEN(TRIM($A5420))=0,0,LEN($A5420)-LEN(SUBSTITUTE($A5420," ",""))+1)</f>
        <v>4</v>
      </c>
      <c r="P5420">
        <f t="shared" si="113"/>
        <v>705</v>
      </c>
    </row>
    <row r="5421" spans="1:16" ht="32" x14ac:dyDescent="0.2">
      <c r="A5421" s="8" t="s">
        <v>312</v>
      </c>
      <c r="C5421" s="7" t="s">
        <v>4</v>
      </c>
      <c r="K5421" s="7" t="s">
        <v>3355</v>
      </c>
      <c r="L5421" s="9">
        <v>45001</v>
      </c>
      <c r="M5421" s="13">
        <v>0.4647222222222222</v>
      </c>
      <c r="N5421" s="14">
        <v>513002600654973</v>
      </c>
      <c r="P5421" t="str">
        <f t="shared" si="113"/>
        <v/>
      </c>
    </row>
    <row r="5422" spans="1:16" ht="16" x14ac:dyDescent="0.2">
      <c r="A5422" s="8" t="s">
        <v>84</v>
      </c>
      <c r="C5422" s="7" t="s">
        <v>4</v>
      </c>
      <c r="K5422" s="7" t="s">
        <v>3355</v>
      </c>
      <c r="L5422" s="9">
        <v>45001</v>
      </c>
      <c r="M5422" s="13">
        <v>0.46474537037037034</v>
      </c>
      <c r="N5422" s="14">
        <v>202000450967477</v>
      </c>
      <c r="P5422" t="str">
        <f t="shared" si="113"/>
        <v/>
      </c>
    </row>
    <row r="5423" spans="1:16" ht="409.6" x14ac:dyDescent="0.2">
      <c r="A5423" s="8" t="s">
        <v>108</v>
      </c>
      <c r="C5423" s="7" t="s">
        <v>4</v>
      </c>
      <c r="K5423" s="7" t="s">
        <v>3355</v>
      </c>
      <c r="L5423" s="9">
        <v>45001</v>
      </c>
      <c r="M5423" s="13">
        <v>0.46474537037037034</v>
      </c>
      <c r="N5423" s="14">
        <v>202000450967477</v>
      </c>
      <c r="P5423" t="str">
        <f t="shared" si="113"/>
        <v/>
      </c>
    </row>
    <row r="5424" spans="1:16" ht="48" x14ac:dyDescent="0.2">
      <c r="A5424" s="8" t="s">
        <v>33</v>
      </c>
      <c r="C5424" s="7" t="s">
        <v>4</v>
      </c>
      <c r="K5424" s="7" t="s">
        <v>3355</v>
      </c>
      <c r="L5424" s="9">
        <v>45001</v>
      </c>
      <c r="M5424" s="13">
        <v>0.46474537037037034</v>
      </c>
      <c r="N5424" s="14">
        <v>202000450967477</v>
      </c>
      <c r="P5424" t="str">
        <f t="shared" si="113"/>
        <v/>
      </c>
    </row>
    <row r="5425" spans="1:16" ht="16" x14ac:dyDescent="0.2">
      <c r="A5425" s="8" t="s">
        <v>3290</v>
      </c>
      <c r="C5425" s="7" t="s">
        <v>2</v>
      </c>
      <c r="D5425" s="7" t="s">
        <v>3391</v>
      </c>
      <c r="E5425" s="7" t="str">
        <f>IF(OR(D5425="", D5425="___"),"", LEFT(D5425,FIND(" &gt;",D5425)-1))</f>
        <v>Failure</v>
      </c>
      <c r="F5425" s="7" t="str">
        <f t="shared" ref="F5425:F5488" si="114">IF(OR(E5425="Success",E5425="Qualified Success"),"Current",IF(E5425="Failure",IF(RIGHT(D5425,6)="Future","Future",IF(RIGHT(D5425,10)="Irrelevant","Irrelevant","Current")),""))</f>
        <v>Current</v>
      </c>
      <c r="G5425" s="7" t="str">
        <f t="shared" ref="G5425:G5488" si="115">IF(OR(ISBLANK(D5425),D5425="Unclassifiable &gt;"),"",IF(ISNUMBER(SEARCH("Utterance",D5425)),"Utterance",IF(ISNUMBER(SEARCH("Response",D5425)),"Response",IF(ISNUMBER(SEARCH("Interaction",D5425)),"Interaction",IF(ISNUMBER(SEARCH("System",D5425)),"System","")))))</f>
        <v>Utterance</v>
      </c>
      <c r="H5425" s="7" t="str">
        <f>IF(G5425="Utterance", IF(ISNUMBER(SEARCH("Unrecognized",D5425)), "Unrecognized", IF(ISNUMBER(SEARCH("Mismatched",D5425)), "Mismatched", IF(ISNUMBER(SEARCH("False Positive",D5425)), "False Positive", "Irrelevant"))), "")</f>
        <v>Mismatched</v>
      </c>
      <c r="J5425" s="7" t="s">
        <v>3742</v>
      </c>
      <c r="K5425" s="7" t="s">
        <v>3355</v>
      </c>
      <c r="L5425" s="9">
        <v>45001</v>
      </c>
      <c r="M5425" s="13">
        <v>0.46482638888888889</v>
      </c>
      <c r="N5425" s="14">
        <v>513003294549610</v>
      </c>
      <c r="O5425" s="7">
        <f>IF(LEN(TRIM($A5425))=0,0,LEN($A5425)-LEN(SUBSTITUTE($A5425," ",""))+1)</f>
        <v>3</v>
      </c>
      <c r="P5425">
        <f t="shared" si="113"/>
        <v>705</v>
      </c>
    </row>
    <row r="5426" spans="1:16" ht="112" x14ac:dyDescent="0.2">
      <c r="A5426" s="8" t="s">
        <v>298</v>
      </c>
      <c r="C5426" s="7" t="s">
        <v>4</v>
      </c>
      <c r="F5426" s="7" t="str">
        <f t="shared" si="114"/>
        <v/>
      </c>
      <c r="G5426" s="7" t="str">
        <f t="shared" si="115"/>
        <v/>
      </c>
      <c r="K5426" s="7" t="s">
        <v>3355</v>
      </c>
      <c r="L5426" s="9">
        <v>45001</v>
      </c>
      <c r="M5426" s="13">
        <v>0.46482638888888889</v>
      </c>
      <c r="N5426" s="14">
        <v>513003294549610</v>
      </c>
      <c r="P5426" t="str">
        <f t="shared" si="113"/>
        <v/>
      </c>
    </row>
    <row r="5427" spans="1:16" ht="16" x14ac:dyDescent="0.2">
      <c r="A5427" s="8" t="s">
        <v>402</v>
      </c>
      <c r="C5427" s="7" t="s">
        <v>2</v>
      </c>
      <c r="D5427" s="7" t="s">
        <v>3389</v>
      </c>
      <c r="E5427" s="7" t="str">
        <f>IF(OR(D5427="", D5427="___"),"", LEFT(D5427,FIND(" &gt;",D5427)-1))</f>
        <v>Success</v>
      </c>
      <c r="F5427" s="7" t="str">
        <f t="shared" si="114"/>
        <v>Current</v>
      </c>
      <c r="G5427" s="7" t="str">
        <f t="shared" si="115"/>
        <v/>
      </c>
      <c r="H5427" s="7" t="str">
        <f>IF(G5427="Utterance", IF(ISNUMBER(SEARCH("Unrecognized",D5427)), "Unrecognized", IF(ISNUMBER(SEARCH("Mismatched",D5427)), "Mismatched", IF(ISNUMBER(SEARCH("False Positive",D5427)), "False Positive", "Irrelevant"))), "")</f>
        <v/>
      </c>
      <c r="J5427" s="7" t="s">
        <v>3741</v>
      </c>
      <c r="K5427" s="7" t="s">
        <v>3355</v>
      </c>
      <c r="L5427" s="9">
        <v>45001</v>
      </c>
      <c r="M5427" s="13">
        <v>0.46487268518518521</v>
      </c>
      <c r="N5427" s="14">
        <v>513002600654973</v>
      </c>
      <c r="O5427" s="7">
        <f>IF(LEN(TRIM($A5427))=0,0,LEN($A5427)-LEN(SUBSTITUTE($A5427," ",""))+1)</f>
        <v>6</v>
      </c>
      <c r="P5427">
        <f t="shared" si="113"/>
        <v>3411</v>
      </c>
    </row>
    <row r="5428" spans="1:16" ht="144" x14ac:dyDescent="0.2">
      <c r="A5428" s="8" t="s">
        <v>250</v>
      </c>
      <c r="C5428" s="7" t="s">
        <v>4</v>
      </c>
      <c r="F5428" s="7" t="str">
        <f t="shared" si="114"/>
        <v/>
      </c>
      <c r="G5428" s="7" t="str">
        <f t="shared" si="115"/>
        <v/>
      </c>
      <c r="K5428" s="7" t="s">
        <v>3355</v>
      </c>
      <c r="L5428" s="9">
        <v>45001</v>
      </c>
      <c r="M5428" s="13">
        <v>0.46488425925925925</v>
      </c>
      <c r="N5428" s="14">
        <v>513002600654973</v>
      </c>
      <c r="P5428" t="str">
        <f t="shared" si="113"/>
        <v/>
      </c>
    </row>
    <row r="5429" spans="1:16" ht="16" x14ac:dyDescent="0.2">
      <c r="A5429" s="8" t="s">
        <v>92</v>
      </c>
      <c r="C5429" s="7" t="s">
        <v>2</v>
      </c>
      <c r="D5429" s="7" t="s">
        <v>3400</v>
      </c>
      <c r="E5429" s="7" t="str">
        <f>IF(OR(D5429="", D5429="___"),"", LEFT(D5429,FIND(" &gt;",D5429)-1))</f>
        <v>Failure</v>
      </c>
      <c r="F5429" s="7" t="str">
        <f t="shared" si="114"/>
        <v>Current</v>
      </c>
      <c r="G5429" s="7" t="str">
        <f t="shared" si="115"/>
        <v>Interaction</v>
      </c>
      <c r="H5429" s="7" t="str">
        <f>IF(G5429="Utterance", IF(ISNUMBER(SEARCH("Unrecognized",D5429)), "Unrecognized", IF(ISNUMBER(SEARCH("Mismatched",D5429)), "Mismatched", IF(ISNUMBER(SEARCH("False Positive",D5429)), "False Positive", "Irrelevant"))), "")</f>
        <v/>
      </c>
      <c r="J5429" s="7" t="s">
        <v>3453</v>
      </c>
      <c r="K5429" s="7" t="s">
        <v>3355</v>
      </c>
      <c r="L5429" s="9">
        <v>45001</v>
      </c>
      <c r="M5429" s="13">
        <v>0.46490740740740738</v>
      </c>
      <c r="N5429" s="14">
        <v>204440003537595</v>
      </c>
      <c r="O5429" s="7">
        <f>IF(LEN(TRIM($A5429))=0,0,LEN($A5429)-LEN(SUBSTITUTE($A5429," ",""))+1)</f>
        <v>1</v>
      </c>
      <c r="P5429">
        <f t="shared" si="113"/>
        <v>412</v>
      </c>
    </row>
    <row r="5430" spans="1:16" ht="32" x14ac:dyDescent="0.2">
      <c r="A5430" s="8" t="s">
        <v>35</v>
      </c>
      <c r="C5430" s="7" t="s">
        <v>4</v>
      </c>
      <c r="F5430" s="7" t="str">
        <f t="shared" si="114"/>
        <v/>
      </c>
      <c r="G5430" s="7" t="str">
        <f t="shared" si="115"/>
        <v/>
      </c>
      <c r="K5430" s="7" t="s">
        <v>3355</v>
      </c>
      <c r="L5430" s="9">
        <v>45001</v>
      </c>
      <c r="M5430" s="13">
        <v>0.46490740740740738</v>
      </c>
      <c r="N5430" s="14">
        <v>204440003537595</v>
      </c>
      <c r="P5430" t="str">
        <f t="shared" si="113"/>
        <v/>
      </c>
    </row>
    <row r="5431" spans="1:16" ht="16" x14ac:dyDescent="0.2">
      <c r="A5431" s="8" t="s">
        <v>1</v>
      </c>
      <c r="B5431" s="7" t="s">
        <v>3487</v>
      </c>
      <c r="C5431" s="7" t="s">
        <v>2</v>
      </c>
      <c r="D5431" s="7" t="s">
        <v>3400</v>
      </c>
      <c r="E5431" s="7" t="str">
        <f>IF(OR(D5431="", D5431="___"),"", LEFT(D5431,FIND(" &gt;",D5431)-1))</f>
        <v>Failure</v>
      </c>
      <c r="F5431" s="7" t="str">
        <f t="shared" si="114"/>
        <v>Current</v>
      </c>
      <c r="G5431" s="7" t="str">
        <f t="shared" si="115"/>
        <v>Interaction</v>
      </c>
      <c r="H5431" s="7" t="str">
        <f>IF(G5431="Utterance", IF(ISNUMBER(SEARCH("Unrecognized",D5431)), "Unrecognized", IF(ISNUMBER(SEARCH("Mismatched",D5431)), "Mismatched", IF(ISNUMBER(SEARCH("False Positive",D5431)), "False Positive", "Irrelevant"))), "")</f>
        <v/>
      </c>
      <c r="J5431" s="7" t="s">
        <v>3445</v>
      </c>
      <c r="K5431" s="7" t="s">
        <v>3355</v>
      </c>
      <c r="L5431" s="9">
        <v>45001</v>
      </c>
      <c r="M5431" s="13">
        <v>0.46493055555555557</v>
      </c>
      <c r="N5431" s="14">
        <v>204440003537595</v>
      </c>
      <c r="O5431" s="7">
        <f>IF(LEN(TRIM($A5431))=0,0,LEN($A5431)-LEN(SUBSTITUTE($A5431," ",""))+1)</f>
        <v>5</v>
      </c>
      <c r="P5431">
        <f t="shared" si="113"/>
        <v>412</v>
      </c>
    </row>
    <row r="5432" spans="1:16" ht="16" x14ac:dyDescent="0.2">
      <c r="A5432" s="8" t="s">
        <v>1</v>
      </c>
      <c r="B5432" s="7" t="s">
        <v>3487</v>
      </c>
      <c r="C5432" s="7" t="s">
        <v>2</v>
      </c>
      <c r="D5432" s="7" t="s">
        <v>3389</v>
      </c>
      <c r="E5432" s="7" t="str">
        <f>IF(OR(D5432="", D5432="___"),"", LEFT(D5432,FIND(" &gt;",D5432)-1))</f>
        <v>Success</v>
      </c>
      <c r="F5432" s="7" t="str">
        <f t="shared" si="114"/>
        <v>Current</v>
      </c>
      <c r="G5432" s="7" t="str">
        <f t="shared" si="115"/>
        <v/>
      </c>
      <c r="H5432" s="7" t="str">
        <f>IF(G5432="Utterance", IF(ISNUMBER(SEARCH("Unrecognized",D5432)), "Unrecognized", IF(ISNUMBER(SEARCH("Mismatched",D5432)), "Mismatched", IF(ISNUMBER(SEARCH("False Positive",D5432)), "False Positive", "Irrelevant"))), "")</f>
        <v/>
      </c>
      <c r="J5432" s="7" t="s">
        <v>3445</v>
      </c>
      <c r="K5432" s="7" t="s">
        <v>3355</v>
      </c>
      <c r="L5432" s="9">
        <v>45001</v>
      </c>
      <c r="M5432" s="13">
        <v>0.46493055555555557</v>
      </c>
      <c r="N5432" s="14">
        <v>204440003537595</v>
      </c>
      <c r="O5432" s="7">
        <f>IF(LEN(TRIM($A5432))=0,0,LEN($A5432)-LEN(SUBSTITUTE($A5432," ",""))+1)</f>
        <v>5</v>
      </c>
      <c r="P5432">
        <f t="shared" si="113"/>
        <v>3411</v>
      </c>
    </row>
    <row r="5433" spans="1:16" ht="32" x14ac:dyDescent="0.2">
      <c r="A5433" s="8" t="s">
        <v>35</v>
      </c>
      <c r="C5433" s="7" t="s">
        <v>4</v>
      </c>
      <c r="F5433" s="7" t="str">
        <f t="shared" si="114"/>
        <v/>
      </c>
      <c r="G5433" s="7" t="str">
        <f t="shared" si="115"/>
        <v/>
      </c>
      <c r="K5433" s="7" t="s">
        <v>3355</v>
      </c>
      <c r="L5433" s="9">
        <v>45001</v>
      </c>
      <c r="M5433" s="13">
        <v>0.46493055555555557</v>
      </c>
      <c r="N5433" s="14">
        <v>204440003537595</v>
      </c>
      <c r="P5433" t="str">
        <f t="shared" si="113"/>
        <v/>
      </c>
    </row>
    <row r="5434" spans="1:16" ht="16" x14ac:dyDescent="0.2">
      <c r="A5434" s="8" t="s">
        <v>41</v>
      </c>
      <c r="C5434" s="7" t="s">
        <v>4</v>
      </c>
      <c r="F5434" s="7" t="str">
        <f t="shared" si="114"/>
        <v/>
      </c>
      <c r="G5434" s="7" t="str">
        <f t="shared" si="115"/>
        <v/>
      </c>
      <c r="K5434" s="7" t="s">
        <v>3355</v>
      </c>
      <c r="L5434" s="9">
        <v>45001</v>
      </c>
      <c r="M5434" s="13">
        <v>0.4649537037037037</v>
      </c>
      <c r="N5434" s="14">
        <v>204440003537595</v>
      </c>
      <c r="P5434" t="str">
        <f t="shared" si="113"/>
        <v/>
      </c>
    </row>
    <row r="5435" spans="1:16" ht="48" x14ac:dyDescent="0.2">
      <c r="A5435" s="8" t="s">
        <v>5</v>
      </c>
      <c r="C5435" s="7" t="s">
        <v>4</v>
      </c>
      <c r="F5435" s="7" t="str">
        <f t="shared" si="114"/>
        <v/>
      </c>
      <c r="G5435" s="7" t="str">
        <f t="shared" si="115"/>
        <v/>
      </c>
      <c r="K5435" s="7" t="s">
        <v>3355</v>
      </c>
      <c r="L5435" s="9">
        <v>45001</v>
      </c>
      <c r="M5435" s="13">
        <v>0.4649537037037037</v>
      </c>
      <c r="N5435" s="14">
        <v>204440003537595</v>
      </c>
      <c r="P5435" t="str">
        <f t="shared" si="113"/>
        <v/>
      </c>
    </row>
    <row r="5436" spans="1:16" ht="192" x14ac:dyDescent="0.2">
      <c r="A5436" s="8" t="s">
        <v>42</v>
      </c>
      <c r="C5436" s="7" t="s">
        <v>4</v>
      </c>
      <c r="F5436" s="7" t="str">
        <f t="shared" si="114"/>
        <v/>
      </c>
      <c r="G5436" s="7" t="str">
        <f t="shared" si="115"/>
        <v/>
      </c>
      <c r="K5436" s="7" t="s">
        <v>3355</v>
      </c>
      <c r="L5436" s="9">
        <v>45001</v>
      </c>
      <c r="M5436" s="13">
        <v>0.4649537037037037</v>
      </c>
      <c r="N5436" s="14">
        <v>204440003537595</v>
      </c>
      <c r="P5436" t="str">
        <f t="shared" si="113"/>
        <v/>
      </c>
    </row>
    <row r="5437" spans="1:16" ht="16" x14ac:dyDescent="0.2">
      <c r="A5437" s="8" t="s">
        <v>3287</v>
      </c>
      <c r="C5437" s="7" t="s">
        <v>2</v>
      </c>
      <c r="D5437" s="7" t="s">
        <v>3400</v>
      </c>
      <c r="E5437" s="7" t="str">
        <f>IF(OR(D5437="", D5437="___"),"", LEFT(D5437,FIND(" &gt;",D5437)-1))</f>
        <v>Failure</v>
      </c>
      <c r="F5437" s="7" t="str">
        <f t="shared" si="114"/>
        <v>Current</v>
      </c>
      <c r="G5437" s="7" t="str">
        <f t="shared" si="115"/>
        <v>Interaction</v>
      </c>
      <c r="H5437" s="7" t="str">
        <f>IF(G5437="Utterance", IF(ISNUMBER(SEARCH("Unrecognized",D5437)), "Unrecognized", IF(ISNUMBER(SEARCH("Mismatched",D5437)), "Mismatched", IF(ISNUMBER(SEARCH("False Positive",D5437)), "False Positive", "Irrelevant"))), "")</f>
        <v/>
      </c>
      <c r="J5437" s="7" t="s">
        <v>3742</v>
      </c>
      <c r="K5437" s="7" t="s">
        <v>3355</v>
      </c>
      <c r="L5437" s="9">
        <v>45001</v>
      </c>
      <c r="M5437" s="13">
        <v>0.46748842592592593</v>
      </c>
      <c r="N5437" s="14">
        <v>513003286912415</v>
      </c>
      <c r="O5437" s="7">
        <f>IF(LEN(TRIM($A5437))=0,0,LEN($A5437)-LEN(SUBSTITUTE($A5437," ",""))+1)</f>
        <v>3</v>
      </c>
      <c r="P5437">
        <f t="shared" si="113"/>
        <v>412</v>
      </c>
    </row>
    <row r="5438" spans="1:16" ht="112" x14ac:dyDescent="0.2">
      <c r="A5438" s="8" t="s">
        <v>298</v>
      </c>
      <c r="C5438" s="7" t="s">
        <v>4</v>
      </c>
      <c r="F5438" s="7" t="str">
        <f t="shared" si="114"/>
        <v/>
      </c>
      <c r="G5438" s="7" t="str">
        <f t="shared" si="115"/>
        <v/>
      </c>
      <c r="K5438" s="7" t="s">
        <v>3355</v>
      </c>
      <c r="L5438" s="9">
        <v>45001</v>
      </c>
      <c r="M5438" s="13">
        <v>0.46748842592592593</v>
      </c>
      <c r="N5438" s="14">
        <v>513003286912415</v>
      </c>
      <c r="P5438" t="str">
        <f t="shared" si="113"/>
        <v/>
      </c>
    </row>
    <row r="5439" spans="1:16" ht="16" x14ac:dyDescent="0.2">
      <c r="A5439" s="8" t="s">
        <v>2823</v>
      </c>
      <c r="C5439" s="7" t="s">
        <v>2</v>
      </c>
      <c r="D5439" s="7" t="s">
        <v>3391</v>
      </c>
      <c r="E5439" s="7" t="str">
        <f>IF(OR(D5439="", D5439="___"),"", LEFT(D5439,FIND(" &gt;",D5439)-1))</f>
        <v>Failure</v>
      </c>
      <c r="F5439" s="7" t="str">
        <f t="shared" si="114"/>
        <v>Current</v>
      </c>
      <c r="G5439" s="7" t="str">
        <f t="shared" si="115"/>
        <v>Utterance</v>
      </c>
      <c r="H5439" s="7" t="str">
        <f>IF(G5439="Utterance", IF(ISNUMBER(SEARCH("Unrecognized",D5439)), "Unrecognized", IF(ISNUMBER(SEARCH("Mismatched",D5439)), "Mismatched", IF(ISNUMBER(SEARCH("False Positive",D5439)), "False Positive", "Irrelevant"))), "")</f>
        <v>Mismatched</v>
      </c>
      <c r="J5439" s="7" t="s">
        <v>3741</v>
      </c>
      <c r="K5439" s="7" t="s">
        <v>3355</v>
      </c>
      <c r="L5439" s="9">
        <v>45001</v>
      </c>
      <c r="M5439" s="13">
        <v>0.47002314814814811</v>
      </c>
      <c r="N5439" s="14">
        <v>202000232379652</v>
      </c>
      <c r="O5439" s="7">
        <f>IF(LEN(TRIM($A5439))=0,0,LEN($A5439)-LEN(SUBSTITUTE($A5439," ",""))+1)</f>
        <v>13</v>
      </c>
      <c r="P5439">
        <f t="shared" si="113"/>
        <v>705</v>
      </c>
    </row>
    <row r="5440" spans="1:16" ht="240" x14ac:dyDescent="0.2">
      <c r="A5440" s="8" t="s">
        <v>2824</v>
      </c>
      <c r="C5440" s="7" t="s">
        <v>4</v>
      </c>
      <c r="F5440" s="7" t="str">
        <f t="shared" si="114"/>
        <v/>
      </c>
      <c r="G5440" s="7" t="str">
        <f t="shared" si="115"/>
        <v/>
      </c>
      <c r="K5440" s="7" t="s">
        <v>3355</v>
      </c>
      <c r="L5440" s="9">
        <v>45001</v>
      </c>
      <c r="M5440" s="13">
        <v>0.47003472222222226</v>
      </c>
      <c r="N5440" s="14">
        <v>202000232379652</v>
      </c>
      <c r="P5440" t="str">
        <f t="shared" si="113"/>
        <v/>
      </c>
    </row>
    <row r="5441" spans="1:16" ht="16" x14ac:dyDescent="0.2">
      <c r="A5441" s="8" t="s">
        <v>2825</v>
      </c>
      <c r="C5441" s="7" t="s">
        <v>2</v>
      </c>
      <c r="D5441" s="7" t="s">
        <v>3411</v>
      </c>
      <c r="E5441" s="7" t="str">
        <f>IF(OR(D5441="", D5441="___"),"", LEFT(D5441,FIND(" &gt;",D5441)-1))</f>
        <v>Qualified Success</v>
      </c>
      <c r="F5441" s="7" t="str">
        <f t="shared" si="114"/>
        <v>Current</v>
      </c>
      <c r="G5441" s="7" t="str">
        <f t="shared" si="115"/>
        <v>Response</v>
      </c>
      <c r="H5441" s="7" t="str">
        <f>IF(G5441="Utterance", IF(ISNUMBER(SEARCH("Unrecognized",D5441)), "Unrecognized", IF(ISNUMBER(SEARCH("Mismatched",D5441)), "Mismatched", IF(ISNUMBER(SEARCH("False Positive",D5441)), "False Positive", "Irrelevant"))), "")</f>
        <v/>
      </c>
      <c r="J5441" s="7" t="s">
        <v>213</v>
      </c>
      <c r="K5441" s="7" t="s">
        <v>3355</v>
      </c>
      <c r="L5441" s="9">
        <v>45001</v>
      </c>
      <c r="M5441" s="13">
        <v>0.47160879629629626</v>
      </c>
      <c r="N5441" s="14">
        <v>202000232379652</v>
      </c>
      <c r="O5441" s="7">
        <f>IF(LEN(TRIM($A5441))=0,0,LEN($A5441)-LEN(SUBSTITUTE($A5441," ",""))+1)</f>
        <v>9</v>
      </c>
      <c r="P5441">
        <f t="shared" si="113"/>
        <v>201</v>
      </c>
    </row>
    <row r="5442" spans="1:16" ht="128" x14ac:dyDescent="0.2">
      <c r="A5442" s="8" t="s">
        <v>1862</v>
      </c>
      <c r="C5442" s="7" t="s">
        <v>4</v>
      </c>
      <c r="F5442" s="7" t="str">
        <f t="shared" si="114"/>
        <v/>
      </c>
      <c r="G5442" s="7" t="str">
        <f t="shared" si="115"/>
        <v/>
      </c>
      <c r="K5442" s="7" t="s">
        <v>3355</v>
      </c>
      <c r="L5442" s="9">
        <v>45001</v>
      </c>
      <c r="M5442" s="13">
        <v>0.47160879629629626</v>
      </c>
      <c r="N5442" s="14">
        <v>202000232379652</v>
      </c>
      <c r="P5442" t="str">
        <f t="shared" si="113"/>
        <v/>
      </c>
    </row>
    <row r="5443" spans="1:16" ht="16" x14ac:dyDescent="0.2">
      <c r="A5443" s="8" t="s">
        <v>269</v>
      </c>
      <c r="B5443" s="7" t="s">
        <v>3487</v>
      </c>
      <c r="C5443" s="7" t="s">
        <v>2</v>
      </c>
      <c r="D5443" s="7" t="s">
        <v>3389</v>
      </c>
      <c r="E5443" s="7" t="str">
        <f>IF(OR(D5443="", D5443="___"),"", LEFT(D5443,FIND(" &gt;",D5443)-1))</f>
        <v>Success</v>
      </c>
      <c r="F5443" s="7" t="str">
        <f t="shared" si="114"/>
        <v>Current</v>
      </c>
      <c r="G5443" s="7" t="str">
        <f t="shared" si="115"/>
        <v/>
      </c>
      <c r="H5443" s="7" t="str">
        <f>IF(G5443="Utterance", IF(ISNUMBER(SEARCH("Unrecognized",D5443)), "Unrecognized", IF(ISNUMBER(SEARCH("Mismatched",D5443)), "Mismatched", IF(ISNUMBER(SEARCH("False Positive",D5443)), "False Positive", "Irrelevant"))), "")</f>
        <v/>
      </c>
      <c r="J5443" s="7" t="s">
        <v>3428</v>
      </c>
      <c r="K5443" s="7" t="s">
        <v>3355</v>
      </c>
      <c r="L5443" s="9">
        <v>45001</v>
      </c>
      <c r="M5443" s="13">
        <v>0.47539351851851852</v>
      </c>
      <c r="N5443" s="14">
        <v>513002580337172</v>
      </c>
      <c r="O5443" s="7">
        <f>IF(LEN(TRIM($A5443))=0,0,LEN($A5443)-LEN(SUBSTITUTE($A5443," ",""))+1)</f>
        <v>3</v>
      </c>
      <c r="P5443">
        <f t="shared" ref="P5443:P5506" si="116">IF(D5443="", "", COUNTIF($D$1:$D$12000, D5443))</f>
        <v>3411</v>
      </c>
    </row>
    <row r="5444" spans="1:16" ht="64" x14ac:dyDescent="0.2">
      <c r="A5444" s="8" t="s">
        <v>270</v>
      </c>
      <c r="C5444" s="7" t="s">
        <v>4</v>
      </c>
      <c r="F5444" s="7" t="str">
        <f t="shared" si="114"/>
        <v/>
      </c>
      <c r="G5444" s="7" t="str">
        <f t="shared" si="115"/>
        <v/>
      </c>
      <c r="K5444" s="7" t="s">
        <v>3355</v>
      </c>
      <c r="L5444" s="9">
        <v>45001</v>
      </c>
      <c r="M5444" s="13">
        <v>0.47540509259259256</v>
      </c>
      <c r="N5444" s="14">
        <v>513002580337172</v>
      </c>
      <c r="P5444" t="str">
        <f t="shared" si="116"/>
        <v/>
      </c>
    </row>
    <row r="5445" spans="1:16" ht="16" x14ac:dyDescent="0.2">
      <c r="A5445" s="8" t="s">
        <v>2196</v>
      </c>
      <c r="C5445" s="7" t="s">
        <v>2</v>
      </c>
      <c r="D5445" s="7" t="s">
        <v>3391</v>
      </c>
      <c r="E5445" s="7" t="str">
        <f>IF(OR(D5445="", D5445="___"),"", LEFT(D5445,FIND(" &gt;",D5445)-1))</f>
        <v>Failure</v>
      </c>
      <c r="F5445" s="7" t="str">
        <f t="shared" si="114"/>
        <v>Current</v>
      </c>
      <c r="G5445" s="7" t="str">
        <f t="shared" si="115"/>
        <v>Utterance</v>
      </c>
      <c r="H5445" s="7" t="str">
        <f>IF(G5445="Utterance", IF(ISNUMBER(SEARCH("Unrecognized",D5445)), "Unrecognized", IF(ISNUMBER(SEARCH("Mismatched",D5445)), "Mismatched", IF(ISNUMBER(SEARCH("False Positive",D5445)), "False Positive", "Irrelevant"))), "")</f>
        <v>Mismatched</v>
      </c>
      <c r="J5445" s="7" t="s">
        <v>3755</v>
      </c>
      <c r="K5445" s="7" t="s">
        <v>3355</v>
      </c>
      <c r="L5445" s="9">
        <v>45001</v>
      </c>
      <c r="M5445" s="13">
        <v>0.47554398148148147</v>
      </c>
      <c r="N5445" s="14">
        <v>513002580337172</v>
      </c>
      <c r="O5445" s="7">
        <f>IF(LEN(TRIM($A5445))=0,0,LEN($A5445)-LEN(SUBSTITUTE($A5445," ",""))+1)</f>
        <v>2</v>
      </c>
      <c r="P5445">
        <f t="shared" si="116"/>
        <v>705</v>
      </c>
    </row>
    <row r="5446" spans="1:16" ht="240" x14ac:dyDescent="0.2">
      <c r="A5446" s="8" t="s">
        <v>3144</v>
      </c>
      <c r="C5446" s="7" t="s">
        <v>4</v>
      </c>
      <c r="F5446" s="7" t="str">
        <f t="shared" si="114"/>
        <v/>
      </c>
      <c r="G5446" s="7" t="str">
        <f t="shared" si="115"/>
        <v/>
      </c>
      <c r="K5446" s="7" t="s">
        <v>3355</v>
      </c>
      <c r="L5446" s="9">
        <v>45001</v>
      </c>
      <c r="M5446" s="13">
        <v>0.47555555555555556</v>
      </c>
      <c r="N5446" s="14">
        <v>513002580337172</v>
      </c>
      <c r="P5446" t="str">
        <f t="shared" si="116"/>
        <v/>
      </c>
    </row>
    <row r="5447" spans="1:16" ht="16" x14ac:dyDescent="0.2">
      <c r="A5447" s="8" t="s">
        <v>2556</v>
      </c>
      <c r="C5447" s="7" t="s">
        <v>2</v>
      </c>
      <c r="D5447" s="7" t="s">
        <v>3391</v>
      </c>
      <c r="E5447" s="7" t="str">
        <f>IF(OR(D5447="", D5447="___"),"", LEFT(D5447,FIND(" &gt;",D5447)-1))</f>
        <v>Failure</v>
      </c>
      <c r="F5447" s="7" t="str">
        <f t="shared" si="114"/>
        <v>Current</v>
      </c>
      <c r="G5447" s="7" t="str">
        <f t="shared" si="115"/>
        <v>Utterance</v>
      </c>
      <c r="H5447" s="7" t="str">
        <f>IF(G5447="Utterance", IF(ISNUMBER(SEARCH("Unrecognized",D5447)), "Unrecognized", IF(ISNUMBER(SEARCH("Mismatched",D5447)), "Mismatched", IF(ISNUMBER(SEARCH("False Positive",D5447)), "False Positive", "Irrelevant"))), "")</f>
        <v>Mismatched</v>
      </c>
      <c r="J5447" s="7" t="s">
        <v>3755</v>
      </c>
      <c r="K5447" s="7" t="s">
        <v>3355</v>
      </c>
      <c r="L5447" s="9">
        <v>45001</v>
      </c>
      <c r="M5447" s="13">
        <v>0.47565972222222225</v>
      </c>
      <c r="N5447" s="14">
        <v>513002580337172</v>
      </c>
      <c r="O5447" s="7">
        <f>IF(LEN(TRIM($A5447))=0,0,LEN($A5447)-LEN(SUBSTITUTE($A5447," ",""))+1)</f>
        <v>2</v>
      </c>
      <c r="P5447">
        <f t="shared" si="116"/>
        <v>705</v>
      </c>
    </row>
    <row r="5448" spans="1:16" ht="240" x14ac:dyDescent="0.2">
      <c r="A5448" s="8" t="s">
        <v>3144</v>
      </c>
      <c r="C5448" s="7" t="s">
        <v>4</v>
      </c>
      <c r="F5448" s="7" t="str">
        <f t="shared" si="114"/>
        <v/>
      </c>
      <c r="G5448" s="7" t="str">
        <f t="shared" si="115"/>
        <v/>
      </c>
      <c r="K5448" s="7" t="s">
        <v>3355</v>
      </c>
      <c r="L5448" s="9">
        <v>45001</v>
      </c>
      <c r="M5448" s="13">
        <v>0.47565972222222225</v>
      </c>
      <c r="N5448" s="14">
        <v>513002580337172</v>
      </c>
      <c r="P5448" t="str">
        <f t="shared" si="116"/>
        <v/>
      </c>
    </row>
    <row r="5449" spans="1:16" ht="16" x14ac:dyDescent="0.2">
      <c r="A5449" s="8" t="s">
        <v>2223</v>
      </c>
      <c r="C5449" s="7" t="s">
        <v>2</v>
      </c>
      <c r="D5449" s="7" t="s">
        <v>3389</v>
      </c>
      <c r="E5449" s="7" t="str">
        <f>IF(OR(D5449="", D5449="___"),"", LEFT(D5449,FIND(" &gt;",D5449)-1))</f>
        <v>Success</v>
      </c>
      <c r="F5449" s="7" t="str">
        <f t="shared" si="114"/>
        <v>Current</v>
      </c>
      <c r="G5449" s="7" t="str">
        <f t="shared" si="115"/>
        <v/>
      </c>
      <c r="H5449" s="7" t="str">
        <f>IF(G5449="Utterance", IF(ISNUMBER(SEARCH("Unrecognized",D5449)), "Unrecognized", IF(ISNUMBER(SEARCH("Mismatched",D5449)), "Mismatched", IF(ISNUMBER(SEARCH("False Positive",D5449)), "False Positive", "Irrelevant"))), "")</f>
        <v/>
      </c>
      <c r="J5449" s="7" t="s">
        <v>3755</v>
      </c>
      <c r="K5449" s="7" t="s">
        <v>3355</v>
      </c>
      <c r="L5449" s="9">
        <v>45001</v>
      </c>
      <c r="M5449" s="13">
        <v>0.47579861111111116</v>
      </c>
      <c r="N5449" s="14">
        <v>513002580337172</v>
      </c>
      <c r="O5449" s="7">
        <f>IF(LEN(TRIM($A5449))=0,0,LEN($A5449)-LEN(SUBSTITUTE($A5449," ",""))+1)</f>
        <v>2</v>
      </c>
      <c r="P5449">
        <f t="shared" si="116"/>
        <v>3411</v>
      </c>
    </row>
    <row r="5450" spans="1:16" ht="208" x14ac:dyDescent="0.2">
      <c r="A5450" s="8" t="s">
        <v>277</v>
      </c>
      <c r="C5450" s="7" t="s">
        <v>4</v>
      </c>
      <c r="F5450" s="7" t="str">
        <f t="shared" si="114"/>
        <v/>
      </c>
      <c r="G5450" s="7" t="str">
        <f t="shared" si="115"/>
        <v/>
      </c>
      <c r="K5450" s="7" t="s">
        <v>3355</v>
      </c>
      <c r="L5450" s="9">
        <v>45001</v>
      </c>
      <c r="M5450" s="13">
        <v>0.47579861111111116</v>
      </c>
      <c r="N5450" s="14">
        <v>513002580337172</v>
      </c>
      <c r="P5450" t="str">
        <f t="shared" si="116"/>
        <v/>
      </c>
    </row>
    <row r="5451" spans="1:16" ht="16" x14ac:dyDescent="0.2">
      <c r="A5451" s="8" t="s">
        <v>3265</v>
      </c>
      <c r="C5451" s="7" t="s">
        <v>2</v>
      </c>
      <c r="D5451" s="7" t="s">
        <v>3389</v>
      </c>
      <c r="E5451" s="7" t="str">
        <f>IF(OR(D5451="", D5451="___"),"", LEFT(D5451,FIND(" &gt;",D5451)-1))</f>
        <v>Success</v>
      </c>
      <c r="F5451" s="7" t="str">
        <f t="shared" si="114"/>
        <v>Current</v>
      </c>
      <c r="G5451" s="7" t="str">
        <f t="shared" si="115"/>
        <v/>
      </c>
      <c r="H5451" s="7" t="str">
        <f>IF(G5451="Utterance", IF(ISNUMBER(SEARCH("Unrecognized",D5451)), "Unrecognized", IF(ISNUMBER(SEARCH("Mismatched",D5451)), "Mismatched", IF(ISNUMBER(SEARCH("False Positive",D5451)), "False Positive", "Irrelevant"))), "")</f>
        <v/>
      </c>
      <c r="J5451" s="7" t="s">
        <v>3439</v>
      </c>
      <c r="K5451" s="7" t="s">
        <v>3355</v>
      </c>
      <c r="L5451" s="9">
        <v>45001</v>
      </c>
      <c r="M5451" s="13">
        <v>0.47600694444444441</v>
      </c>
      <c r="N5451" s="14">
        <v>513003371449418</v>
      </c>
      <c r="O5451" s="7">
        <f>IF(LEN(TRIM($A5451))=0,0,LEN($A5451)-LEN(SUBSTITUTE($A5451," ",""))+1)</f>
        <v>7</v>
      </c>
      <c r="P5451">
        <f t="shared" si="116"/>
        <v>3411</v>
      </c>
    </row>
    <row r="5452" spans="1:16" ht="32" x14ac:dyDescent="0.2">
      <c r="A5452" s="8" t="s">
        <v>3628</v>
      </c>
      <c r="C5452" s="7" t="s">
        <v>4</v>
      </c>
      <c r="F5452" s="7" t="str">
        <f t="shared" si="114"/>
        <v/>
      </c>
      <c r="G5452" s="7" t="str">
        <f t="shared" si="115"/>
        <v/>
      </c>
      <c r="K5452" s="7" t="s">
        <v>3355</v>
      </c>
      <c r="L5452" s="9">
        <v>45001</v>
      </c>
      <c r="M5452" s="13">
        <v>0.4760300925925926</v>
      </c>
      <c r="N5452" s="14">
        <v>513003371449418</v>
      </c>
      <c r="P5452" t="str">
        <f t="shared" si="116"/>
        <v/>
      </c>
    </row>
    <row r="5453" spans="1:16" ht="96" x14ac:dyDescent="0.2">
      <c r="A5453" s="8" t="s">
        <v>3301</v>
      </c>
      <c r="C5453" s="7" t="s">
        <v>4</v>
      </c>
      <c r="F5453" s="7" t="str">
        <f t="shared" si="114"/>
        <v/>
      </c>
      <c r="G5453" s="7" t="str">
        <f t="shared" si="115"/>
        <v/>
      </c>
      <c r="K5453" s="7" t="s">
        <v>3355</v>
      </c>
      <c r="L5453" s="9">
        <v>45001</v>
      </c>
      <c r="M5453" s="13">
        <v>0.4760300925925926</v>
      </c>
      <c r="N5453" s="14">
        <v>513003371449418</v>
      </c>
      <c r="P5453" t="str">
        <f t="shared" si="116"/>
        <v/>
      </c>
    </row>
    <row r="5454" spans="1:16" ht="32" x14ac:dyDescent="0.2">
      <c r="A5454" s="8" t="s">
        <v>268</v>
      </c>
      <c r="C5454" s="7" t="s">
        <v>4</v>
      </c>
      <c r="F5454" s="7" t="str">
        <f t="shared" si="114"/>
        <v/>
      </c>
      <c r="G5454" s="7" t="str">
        <f t="shared" si="115"/>
        <v/>
      </c>
      <c r="K5454" s="7" t="s">
        <v>3355</v>
      </c>
      <c r="L5454" s="9">
        <v>45001</v>
      </c>
      <c r="M5454" s="13">
        <v>0.4760300925925926</v>
      </c>
      <c r="N5454" s="14">
        <v>513003371449418</v>
      </c>
      <c r="P5454" t="str">
        <f t="shared" si="116"/>
        <v/>
      </c>
    </row>
    <row r="5455" spans="1:16" ht="16" x14ac:dyDescent="0.2">
      <c r="A5455" s="8" t="s">
        <v>565</v>
      </c>
      <c r="C5455" s="7" t="s">
        <v>2</v>
      </c>
      <c r="D5455" s="7" t="s">
        <v>3391</v>
      </c>
      <c r="E5455" s="7" t="str">
        <f>IF(OR(D5455="", D5455="___"),"", LEFT(D5455,FIND(" &gt;",D5455)-1))</f>
        <v>Failure</v>
      </c>
      <c r="F5455" s="7" t="str">
        <f t="shared" si="114"/>
        <v>Current</v>
      </c>
      <c r="G5455" s="7" t="str">
        <f t="shared" si="115"/>
        <v>Utterance</v>
      </c>
      <c r="H5455" s="7" t="str">
        <f>IF(G5455="Utterance", IF(ISNUMBER(SEARCH("Unrecognized",D5455)), "Unrecognized", IF(ISNUMBER(SEARCH("Mismatched",D5455)), "Mismatched", IF(ISNUMBER(SEARCH("False Positive",D5455)), "False Positive", "Irrelevant"))), "")</f>
        <v>Mismatched</v>
      </c>
      <c r="J5455" s="7" t="s">
        <v>3742</v>
      </c>
      <c r="K5455" s="7" t="s">
        <v>3355</v>
      </c>
      <c r="L5455" s="9">
        <v>45001</v>
      </c>
      <c r="M5455" s="13">
        <v>0.47615740740740736</v>
      </c>
      <c r="N5455" s="14">
        <v>513003371449418</v>
      </c>
      <c r="O5455" s="7">
        <f>IF(LEN(TRIM($A5455))=0,0,LEN($A5455)-LEN(SUBSTITUTE($A5455," ",""))+1)</f>
        <v>1</v>
      </c>
      <c r="P5455">
        <f t="shared" si="116"/>
        <v>705</v>
      </c>
    </row>
    <row r="5456" spans="1:16" ht="144" x14ac:dyDescent="0.2">
      <c r="A5456" s="8" t="s">
        <v>247</v>
      </c>
      <c r="C5456" s="7" t="s">
        <v>4</v>
      </c>
      <c r="F5456" s="7" t="str">
        <f t="shared" si="114"/>
        <v/>
      </c>
      <c r="G5456" s="7" t="str">
        <f t="shared" si="115"/>
        <v/>
      </c>
      <c r="J5456" s="7" t="s">
        <v>3742</v>
      </c>
      <c r="K5456" s="7" t="s">
        <v>3355</v>
      </c>
      <c r="L5456" s="9">
        <v>45001</v>
      </c>
      <c r="M5456" s="13">
        <v>0.47615740740740736</v>
      </c>
      <c r="N5456" s="14">
        <v>513003371449418</v>
      </c>
      <c r="P5456" t="str">
        <f t="shared" si="116"/>
        <v/>
      </c>
    </row>
    <row r="5457" spans="1:16" ht="16" x14ac:dyDescent="0.2">
      <c r="A5457" s="8" t="s">
        <v>1</v>
      </c>
      <c r="B5457" s="7" t="s">
        <v>3487</v>
      </c>
      <c r="C5457" s="7" t="s">
        <v>2</v>
      </c>
      <c r="D5457" s="7" t="s">
        <v>3389</v>
      </c>
      <c r="E5457" s="7" t="str">
        <f>IF(OR(D5457="", D5457="___"),"", LEFT(D5457,FIND(" &gt;",D5457)-1))</f>
        <v>Success</v>
      </c>
      <c r="F5457" s="7" t="str">
        <f t="shared" si="114"/>
        <v>Current</v>
      </c>
      <c r="G5457" s="7" t="str">
        <f t="shared" si="115"/>
        <v/>
      </c>
      <c r="H5457" s="7" t="str">
        <f>IF(G5457="Utterance", IF(ISNUMBER(SEARCH("Unrecognized",D5457)), "Unrecognized", IF(ISNUMBER(SEARCH("Mismatched",D5457)), "Mismatched", IF(ISNUMBER(SEARCH("False Positive",D5457)), "False Positive", "Irrelevant"))), "")</f>
        <v/>
      </c>
      <c r="I5457" s="7" t="s">
        <v>3484</v>
      </c>
      <c r="J5457" s="7" t="s">
        <v>3445</v>
      </c>
      <c r="K5457" s="7" t="s">
        <v>3355</v>
      </c>
      <c r="L5457" s="9">
        <v>45001</v>
      </c>
      <c r="M5457" s="13">
        <v>0.47618055555555555</v>
      </c>
      <c r="N5457" s="14">
        <v>513003218912266</v>
      </c>
      <c r="O5457" s="7">
        <f>IF(LEN(TRIM($A5457))=0,0,LEN($A5457)-LEN(SUBSTITUTE($A5457," ",""))+1)</f>
        <v>5</v>
      </c>
      <c r="P5457">
        <f t="shared" si="116"/>
        <v>3411</v>
      </c>
    </row>
    <row r="5458" spans="1:16" ht="16" x14ac:dyDescent="0.2">
      <c r="A5458" s="8" t="s">
        <v>104</v>
      </c>
      <c r="C5458" s="7" t="s">
        <v>4</v>
      </c>
      <c r="F5458" s="7" t="str">
        <f t="shared" si="114"/>
        <v/>
      </c>
      <c r="G5458" s="7" t="str">
        <f t="shared" si="115"/>
        <v/>
      </c>
      <c r="K5458" s="7" t="s">
        <v>3355</v>
      </c>
      <c r="L5458" s="9">
        <v>45001</v>
      </c>
      <c r="M5458" s="13">
        <v>0.47619212962962965</v>
      </c>
      <c r="N5458" s="14">
        <v>513003218912266</v>
      </c>
      <c r="P5458" t="str">
        <f t="shared" si="116"/>
        <v/>
      </c>
    </row>
    <row r="5459" spans="1:16" ht="48" x14ac:dyDescent="0.2">
      <c r="A5459" s="8" t="s">
        <v>5</v>
      </c>
      <c r="C5459" s="7" t="s">
        <v>4</v>
      </c>
      <c r="F5459" s="7" t="str">
        <f t="shared" si="114"/>
        <v/>
      </c>
      <c r="G5459" s="7" t="str">
        <f t="shared" si="115"/>
        <v/>
      </c>
      <c r="K5459" s="7" t="s">
        <v>3355</v>
      </c>
      <c r="L5459" s="9">
        <v>45001</v>
      </c>
      <c r="M5459" s="13">
        <v>0.47619212962962965</v>
      </c>
      <c r="N5459" s="14">
        <v>513003218912266</v>
      </c>
      <c r="P5459" t="str">
        <f t="shared" si="116"/>
        <v/>
      </c>
    </row>
    <row r="5460" spans="1:16" ht="192" x14ac:dyDescent="0.2">
      <c r="A5460" s="8" t="s">
        <v>130</v>
      </c>
      <c r="C5460" s="7" t="s">
        <v>4</v>
      </c>
      <c r="F5460" s="7" t="str">
        <f t="shared" si="114"/>
        <v/>
      </c>
      <c r="G5460" s="7" t="str">
        <f t="shared" si="115"/>
        <v/>
      </c>
      <c r="K5460" s="7" t="s">
        <v>3355</v>
      </c>
      <c r="L5460" s="9">
        <v>45001</v>
      </c>
      <c r="M5460" s="13">
        <v>0.47619212962962965</v>
      </c>
      <c r="N5460" s="14">
        <v>513003218912266</v>
      </c>
      <c r="P5460" t="str">
        <f t="shared" si="116"/>
        <v/>
      </c>
    </row>
    <row r="5461" spans="1:16" ht="16" x14ac:dyDescent="0.2">
      <c r="A5461" s="8" t="s">
        <v>85</v>
      </c>
      <c r="C5461" s="7" t="s">
        <v>2</v>
      </c>
      <c r="D5461" s="7" t="s">
        <v>3389</v>
      </c>
      <c r="E5461" s="7" t="str">
        <f>IF(OR(D5461="", D5461="___"),"", LEFT(D5461,FIND(" &gt;",D5461)-1))</f>
        <v>Success</v>
      </c>
      <c r="F5461" s="7" t="str">
        <f t="shared" si="114"/>
        <v>Current</v>
      </c>
      <c r="G5461" s="7" t="str">
        <f t="shared" si="115"/>
        <v/>
      </c>
      <c r="H5461" s="7" t="str">
        <f>IF(G5461="Utterance", IF(ISNUMBER(SEARCH("Unrecognized",D5461)), "Unrecognized", IF(ISNUMBER(SEARCH("Mismatched",D5461)), "Mismatched", IF(ISNUMBER(SEARCH("False Positive",D5461)), "False Positive", "Irrelevant"))), "")</f>
        <v/>
      </c>
      <c r="J5461" s="7" t="s">
        <v>3445</v>
      </c>
      <c r="K5461" s="7" t="s">
        <v>3355</v>
      </c>
      <c r="L5461" s="9">
        <v>45001</v>
      </c>
      <c r="M5461" s="13">
        <v>0.47657407407407404</v>
      </c>
      <c r="N5461" s="14">
        <v>513003218912266</v>
      </c>
      <c r="O5461" s="7">
        <f>IF(LEN(TRIM($A5461))=0,0,LEN($A5461)-LEN(SUBSTITUTE($A5461," ",""))+1)</f>
        <v>1</v>
      </c>
      <c r="P5461">
        <f t="shared" si="116"/>
        <v>3411</v>
      </c>
    </row>
    <row r="5462" spans="1:16" ht="192" x14ac:dyDescent="0.2">
      <c r="A5462" s="8" t="s">
        <v>131</v>
      </c>
      <c r="C5462" s="7" t="s">
        <v>4</v>
      </c>
      <c r="F5462" s="7" t="str">
        <f t="shared" si="114"/>
        <v/>
      </c>
      <c r="G5462" s="7" t="str">
        <f t="shared" si="115"/>
        <v/>
      </c>
      <c r="K5462" s="7" t="s">
        <v>3355</v>
      </c>
      <c r="L5462" s="9">
        <v>45001</v>
      </c>
      <c r="M5462" s="13">
        <v>0.47657407407407404</v>
      </c>
      <c r="N5462" s="14">
        <v>513003218912266</v>
      </c>
      <c r="P5462" t="str">
        <f t="shared" si="116"/>
        <v/>
      </c>
    </row>
    <row r="5463" spans="1:16" ht="16" x14ac:dyDescent="0.2">
      <c r="A5463" s="8" t="s">
        <v>85</v>
      </c>
      <c r="C5463" s="7" t="s">
        <v>2</v>
      </c>
      <c r="D5463" s="7" t="s">
        <v>3389</v>
      </c>
      <c r="E5463" s="7" t="str">
        <f>IF(OR(D5463="", D5463="___"),"", LEFT(D5463,FIND(" &gt;",D5463)-1))</f>
        <v>Success</v>
      </c>
      <c r="F5463" s="7" t="str">
        <f t="shared" si="114"/>
        <v>Current</v>
      </c>
      <c r="G5463" s="7" t="str">
        <f t="shared" si="115"/>
        <v/>
      </c>
      <c r="H5463" s="7" t="str">
        <f>IF(G5463="Utterance", IF(ISNUMBER(SEARCH("Unrecognized",D5463)), "Unrecognized", IF(ISNUMBER(SEARCH("Mismatched",D5463)), "Mismatched", IF(ISNUMBER(SEARCH("False Positive",D5463)), "False Positive", "Irrelevant"))), "")</f>
        <v/>
      </c>
      <c r="J5463" s="7" t="s">
        <v>3445</v>
      </c>
      <c r="K5463" s="7" t="s">
        <v>3355</v>
      </c>
      <c r="L5463" s="9">
        <v>45001</v>
      </c>
      <c r="M5463" s="13">
        <v>0.47696759259259264</v>
      </c>
      <c r="N5463" s="14">
        <v>513003218912266</v>
      </c>
      <c r="O5463" s="7">
        <f>IF(LEN(TRIM($A5463))=0,0,LEN($A5463)-LEN(SUBSTITUTE($A5463," ",""))+1)</f>
        <v>1</v>
      </c>
      <c r="P5463">
        <f t="shared" si="116"/>
        <v>3411</v>
      </c>
    </row>
    <row r="5464" spans="1:16" ht="192" x14ac:dyDescent="0.2">
      <c r="A5464" s="8" t="s">
        <v>132</v>
      </c>
      <c r="C5464" s="7" t="s">
        <v>4</v>
      </c>
      <c r="F5464" s="7" t="str">
        <f t="shared" si="114"/>
        <v/>
      </c>
      <c r="G5464" s="7" t="str">
        <f t="shared" si="115"/>
        <v/>
      </c>
      <c r="K5464" s="7" t="s">
        <v>3355</v>
      </c>
      <c r="L5464" s="9">
        <v>45001</v>
      </c>
      <c r="M5464" s="13">
        <v>0.47697916666666668</v>
      </c>
      <c r="N5464" s="14">
        <v>513003218912266</v>
      </c>
      <c r="P5464" t="str">
        <f t="shared" si="116"/>
        <v/>
      </c>
    </row>
    <row r="5465" spans="1:16" ht="16" x14ac:dyDescent="0.2">
      <c r="A5465" s="8" t="s">
        <v>85</v>
      </c>
      <c r="C5465" s="7" t="s">
        <v>2</v>
      </c>
      <c r="D5465" s="7" t="s">
        <v>3389</v>
      </c>
      <c r="E5465" s="7" t="str">
        <f>IF(OR(D5465="", D5465="___"),"", LEFT(D5465,FIND(" &gt;",D5465)-1))</f>
        <v>Success</v>
      </c>
      <c r="F5465" s="7" t="str">
        <f t="shared" si="114"/>
        <v>Current</v>
      </c>
      <c r="G5465" s="7" t="str">
        <f t="shared" si="115"/>
        <v/>
      </c>
      <c r="H5465" s="7" t="str">
        <f>IF(G5465="Utterance", IF(ISNUMBER(SEARCH("Unrecognized",D5465)), "Unrecognized", IF(ISNUMBER(SEARCH("Mismatched",D5465)), "Mismatched", IF(ISNUMBER(SEARCH("False Positive",D5465)), "False Positive", "Irrelevant"))), "")</f>
        <v/>
      </c>
      <c r="J5465" s="7" t="s">
        <v>3445</v>
      </c>
      <c r="K5465" s="7" t="s">
        <v>3355</v>
      </c>
      <c r="L5465" s="9">
        <v>45001</v>
      </c>
      <c r="M5465" s="13">
        <v>0.47736111111111112</v>
      </c>
      <c r="N5465" s="14">
        <v>513003218912266</v>
      </c>
      <c r="O5465" s="7">
        <f>IF(LEN(TRIM($A5465))=0,0,LEN($A5465)-LEN(SUBSTITUTE($A5465," ",""))+1)</f>
        <v>1</v>
      </c>
      <c r="P5465">
        <f t="shared" si="116"/>
        <v>3411</v>
      </c>
    </row>
    <row r="5466" spans="1:16" ht="192" x14ac:dyDescent="0.2">
      <c r="A5466" s="8" t="s">
        <v>133</v>
      </c>
      <c r="C5466" s="7" t="s">
        <v>4</v>
      </c>
      <c r="F5466" s="7" t="str">
        <f t="shared" si="114"/>
        <v/>
      </c>
      <c r="G5466" s="7" t="str">
        <f t="shared" si="115"/>
        <v/>
      </c>
      <c r="K5466" s="7" t="s">
        <v>3355</v>
      </c>
      <c r="L5466" s="9">
        <v>45001</v>
      </c>
      <c r="M5466" s="13">
        <v>0.47737268518518516</v>
      </c>
      <c r="N5466" s="14">
        <v>513003218912266</v>
      </c>
      <c r="P5466" t="str">
        <f t="shared" si="116"/>
        <v/>
      </c>
    </row>
    <row r="5467" spans="1:16" ht="16" x14ac:dyDescent="0.2">
      <c r="A5467" s="8" t="s">
        <v>85</v>
      </c>
      <c r="C5467" s="7" t="s">
        <v>2</v>
      </c>
      <c r="D5467" s="7" t="s">
        <v>3389</v>
      </c>
      <c r="E5467" s="7" t="str">
        <f>IF(OR(D5467="", D5467="___"),"", LEFT(D5467,FIND(" &gt;",D5467)-1))</f>
        <v>Success</v>
      </c>
      <c r="F5467" s="7" t="str">
        <f t="shared" si="114"/>
        <v>Current</v>
      </c>
      <c r="G5467" s="7" t="str">
        <f t="shared" si="115"/>
        <v/>
      </c>
      <c r="H5467" s="7" t="str">
        <f>IF(G5467="Utterance", IF(ISNUMBER(SEARCH("Unrecognized",D5467)), "Unrecognized", IF(ISNUMBER(SEARCH("Mismatched",D5467)), "Mismatched", IF(ISNUMBER(SEARCH("False Positive",D5467)), "False Positive", "Irrelevant"))), "")</f>
        <v/>
      </c>
      <c r="J5467" s="7" t="s">
        <v>3445</v>
      </c>
      <c r="K5467" s="7" t="s">
        <v>3355</v>
      </c>
      <c r="L5467" s="9">
        <v>45001</v>
      </c>
      <c r="M5467" s="13">
        <v>0.47746527777777775</v>
      </c>
      <c r="N5467" s="14">
        <v>513003218912266</v>
      </c>
      <c r="O5467" s="7">
        <f>IF(LEN(TRIM($A5467))=0,0,LEN($A5467)-LEN(SUBSTITUTE($A5467," ",""))+1)</f>
        <v>1</v>
      </c>
      <c r="P5467">
        <f t="shared" si="116"/>
        <v>3411</v>
      </c>
    </row>
    <row r="5468" spans="1:16" ht="192" x14ac:dyDescent="0.2">
      <c r="A5468" s="8" t="s">
        <v>134</v>
      </c>
      <c r="C5468" s="7" t="s">
        <v>4</v>
      </c>
      <c r="F5468" s="7" t="str">
        <f t="shared" si="114"/>
        <v/>
      </c>
      <c r="G5468" s="7" t="str">
        <f t="shared" si="115"/>
        <v/>
      </c>
      <c r="K5468" s="7" t="s">
        <v>3355</v>
      </c>
      <c r="L5468" s="9">
        <v>45001</v>
      </c>
      <c r="M5468" s="13">
        <v>0.47746527777777775</v>
      </c>
      <c r="N5468" s="14">
        <v>513003218912266</v>
      </c>
      <c r="P5468" t="str">
        <f t="shared" si="116"/>
        <v/>
      </c>
    </row>
    <row r="5469" spans="1:16" ht="16" x14ac:dyDescent="0.2">
      <c r="A5469" s="8" t="s">
        <v>85</v>
      </c>
      <c r="C5469" s="7" t="s">
        <v>2</v>
      </c>
      <c r="D5469" s="7" t="s">
        <v>3389</v>
      </c>
      <c r="E5469" s="7" t="str">
        <f>IF(OR(D5469="", D5469="___"),"", LEFT(D5469,FIND(" &gt;",D5469)-1))</f>
        <v>Success</v>
      </c>
      <c r="F5469" s="7" t="str">
        <f t="shared" si="114"/>
        <v>Current</v>
      </c>
      <c r="G5469" s="7" t="str">
        <f t="shared" si="115"/>
        <v/>
      </c>
      <c r="H5469" s="7" t="str">
        <f>IF(G5469="Utterance", IF(ISNUMBER(SEARCH("Unrecognized",D5469)), "Unrecognized", IF(ISNUMBER(SEARCH("Mismatched",D5469)), "Mismatched", IF(ISNUMBER(SEARCH("False Positive",D5469)), "False Positive", "Irrelevant"))), "")</f>
        <v/>
      </c>
      <c r="J5469" s="7" t="s">
        <v>3445</v>
      </c>
      <c r="K5469" s="7" t="s">
        <v>3355</v>
      </c>
      <c r="L5469" s="9">
        <v>45001</v>
      </c>
      <c r="M5469" s="13">
        <v>0.47784722222222226</v>
      </c>
      <c r="N5469" s="14">
        <v>513003218912266</v>
      </c>
      <c r="O5469" s="7">
        <f>IF(LEN(TRIM($A5469))=0,0,LEN($A5469)-LEN(SUBSTITUTE($A5469," ",""))+1)</f>
        <v>1</v>
      </c>
      <c r="P5469">
        <f t="shared" si="116"/>
        <v>3411</v>
      </c>
    </row>
    <row r="5470" spans="1:16" ht="192" x14ac:dyDescent="0.2">
      <c r="A5470" s="8" t="s">
        <v>135</v>
      </c>
      <c r="C5470" s="7" t="s">
        <v>4</v>
      </c>
      <c r="F5470" s="7" t="str">
        <f t="shared" si="114"/>
        <v/>
      </c>
      <c r="G5470" s="7" t="str">
        <f t="shared" si="115"/>
        <v/>
      </c>
      <c r="K5470" s="7" t="s">
        <v>3355</v>
      </c>
      <c r="L5470" s="9">
        <v>45001</v>
      </c>
      <c r="M5470" s="13">
        <v>0.4778587962962963</v>
      </c>
      <c r="N5470" s="14">
        <v>513003218912266</v>
      </c>
      <c r="P5470" t="str">
        <f t="shared" si="116"/>
        <v/>
      </c>
    </row>
    <row r="5471" spans="1:16" ht="16" x14ac:dyDescent="0.2">
      <c r="A5471" s="8" t="s">
        <v>85</v>
      </c>
      <c r="C5471" s="7" t="s">
        <v>2</v>
      </c>
      <c r="D5471" s="7" t="s">
        <v>3389</v>
      </c>
      <c r="E5471" s="7" t="str">
        <f>IF(OR(D5471="", D5471="___"),"", LEFT(D5471,FIND(" &gt;",D5471)-1))</f>
        <v>Success</v>
      </c>
      <c r="F5471" s="7" t="str">
        <f t="shared" si="114"/>
        <v>Current</v>
      </c>
      <c r="G5471" s="7" t="str">
        <f t="shared" si="115"/>
        <v/>
      </c>
      <c r="H5471" s="7" t="str">
        <f>IF(G5471="Utterance", IF(ISNUMBER(SEARCH("Unrecognized",D5471)), "Unrecognized", IF(ISNUMBER(SEARCH("Mismatched",D5471)), "Mismatched", IF(ISNUMBER(SEARCH("False Positive",D5471)), "False Positive", "Irrelevant"))), "")</f>
        <v/>
      </c>
      <c r="J5471" s="7" t="s">
        <v>3445</v>
      </c>
      <c r="K5471" s="7" t="s">
        <v>3355</v>
      </c>
      <c r="L5471" s="9">
        <v>45001</v>
      </c>
      <c r="M5471" s="13">
        <v>0.47835648148148152</v>
      </c>
      <c r="N5471" s="14">
        <v>513003218912266</v>
      </c>
      <c r="O5471" s="7">
        <f>IF(LEN(TRIM($A5471))=0,0,LEN($A5471)-LEN(SUBSTITUTE($A5471," ",""))+1)</f>
        <v>1</v>
      </c>
      <c r="P5471">
        <f t="shared" si="116"/>
        <v>3411</v>
      </c>
    </row>
    <row r="5472" spans="1:16" ht="192" x14ac:dyDescent="0.2">
      <c r="A5472" s="8" t="s">
        <v>136</v>
      </c>
      <c r="C5472" s="7" t="s">
        <v>4</v>
      </c>
      <c r="F5472" s="7" t="str">
        <f t="shared" si="114"/>
        <v/>
      </c>
      <c r="G5472" s="7" t="str">
        <f t="shared" si="115"/>
        <v/>
      </c>
      <c r="K5472" s="7" t="s">
        <v>3355</v>
      </c>
      <c r="L5472" s="9">
        <v>45001</v>
      </c>
      <c r="M5472" s="13">
        <v>0.47836805555555556</v>
      </c>
      <c r="N5472" s="14">
        <v>513003218912266</v>
      </c>
      <c r="P5472" t="str">
        <f t="shared" si="116"/>
        <v/>
      </c>
    </row>
    <row r="5473" spans="1:16" ht="16" x14ac:dyDescent="0.2">
      <c r="A5473" s="8" t="s">
        <v>85</v>
      </c>
      <c r="C5473" s="7" t="s">
        <v>2</v>
      </c>
      <c r="D5473" s="7" t="s">
        <v>3389</v>
      </c>
      <c r="E5473" s="7" t="str">
        <f>IF(OR(D5473="", D5473="___"),"", LEFT(D5473,FIND(" &gt;",D5473)-1))</f>
        <v>Success</v>
      </c>
      <c r="F5473" s="7" t="str">
        <f t="shared" si="114"/>
        <v>Current</v>
      </c>
      <c r="G5473" s="7" t="str">
        <f t="shared" si="115"/>
        <v/>
      </c>
      <c r="H5473" s="7" t="str">
        <f>IF(G5473="Utterance", IF(ISNUMBER(SEARCH("Unrecognized",D5473)), "Unrecognized", IF(ISNUMBER(SEARCH("Mismatched",D5473)), "Mismatched", IF(ISNUMBER(SEARCH("False Positive",D5473)), "False Positive", "Irrelevant"))), "")</f>
        <v/>
      </c>
      <c r="J5473" s="7" t="s">
        <v>3445</v>
      </c>
      <c r="K5473" s="7" t="s">
        <v>3355</v>
      </c>
      <c r="L5473" s="9">
        <v>45001</v>
      </c>
      <c r="M5473" s="13">
        <v>0.47846064814814815</v>
      </c>
      <c r="N5473" s="14">
        <v>513003218912266</v>
      </c>
      <c r="O5473" s="7">
        <f>IF(LEN(TRIM($A5473))=0,0,LEN($A5473)-LEN(SUBSTITUTE($A5473," ",""))+1)</f>
        <v>1</v>
      </c>
      <c r="P5473">
        <f t="shared" si="116"/>
        <v>3411</v>
      </c>
    </row>
    <row r="5474" spans="1:16" ht="192" x14ac:dyDescent="0.2">
      <c r="A5474" s="8" t="s">
        <v>137</v>
      </c>
      <c r="C5474" s="7" t="s">
        <v>4</v>
      </c>
      <c r="F5474" s="7" t="str">
        <f t="shared" si="114"/>
        <v/>
      </c>
      <c r="G5474" s="7" t="str">
        <f t="shared" si="115"/>
        <v/>
      </c>
      <c r="K5474" s="7" t="s">
        <v>3355</v>
      </c>
      <c r="L5474" s="9">
        <v>45001</v>
      </c>
      <c r="M5474" s="13">
        <v>0.47846064814814815</v>
      </c>
      <c r="N5474" s="14">
        <v>513003218912266</v>
      </c>
      <c r="P5474" t="str">
        <f t="shared" si="116"/>
        <v/>
      </c>
    </row>
    <row r="5475" spans="1:16" ht="16" x14ac:dyDescent="0.2">
      <c r="A5475" s="8" t="s">
        <v>85</v>
      </c>
      <c r="C5475" s="7" t="s">
        <v>2</v>
      </c>
      <c r="D5475" s="7" t="s">
        <v>3389</v>
      </c>
      <c r="E5475" s="7" t="str">
        <f>IF(OR(D5475="", D5475="___"),"", LEFT(D5475,FIND(" &gt;",D5475)-1))</f>
        <v>Success</v>
      </c>
      <c r="F5475" s="7" t="str">
        <f t="shared" si="114"/>
        <v>Current</v>
      </c>
      <c r="G5475" s="7" t="str">
        <f t="shared" si="115"/>
        <v/>
      </c>
      <c r="H5475" s="7" t="str">
        <f>IF(G5475="Utterance", IF(ISNUMBER(SEARCH("Unrecognized",D5475)), "Unrecognized", IF(ISNUMBER(SEARCH("Mismatched",D5475)), "Mismatched", IF(ISNUMBER(SEARCH("False Positive",D5475)), "False Positive", "Irrelevant"))), "")</f>
        <v/>
      </c>
      <c r="J5475" s="7" t="s">
        <v>3445</v>
      </c>
      <c r="K5475" s="7" t="s">
        <v>3355</v>
      </c>
      <c r="L5475" s="9">
        <v>45001</v>
      </c>
      <c r="M5475" s="13">
        <v>0.47854166666666664</v>
      </c>
      <c r="N5475" s="14">
        <v>513003218912266</v>
      </c>
      <c r="O5475" s="7">
        <f>IF(LEN(TRIM($A5475))=0,0,LEN($A5475)-LEN(SUBSTITUTE($A5475," ",""))+1)</f>
        <v>1</v>
      </c>
      <c r="P5475">
        <f t="shared" si="116"/>
        <v>3411</v>
      </c>
    </row>
    <row r="5476" spans="1:16" ht="192" x14ac:dyDescent="0.2">
      <c r="A5476" s="8" t="s">
        <v>138</v>
      </c>
      <c r="C5476" s="7" t="s">
        <v>4</v>
      </c>
      <c r="F5476" s="7" t="str">
        <f t="shared" si="114"/>
        <v/>
      </c>
      <c r="G5476" s="7" t="str">
        <f t="shared" si="115"/>
        <v/>
      </c>
      <c r="K5476" s="7" t="s">
        <v>3355</v>
      </c>
      <c r="L5476" s="9">
        <v>45001</v>
      </c>
      <c r="M5476" s="13">
        <v>0.47854166666666664</v>
      </c>
      <c r="N5476" s="14">
        <v>513003218912266</v>
      </c>
      <c r="P5476" t="str">
        <f t="shared" si="116"/>
        <v/>
      </c>
    </row>
    <row r="5477" spans="1:16" ht="16" x14ac:dyDescent="0.2">
      <c r="A5477" s="8" t="s">
        <v>85</v>
      </c>
      <c r="C5477" s="7" t="s">
        <v>2</v>
      </c>
      <c r="D5477" s="7" t="s">
        <v>3389</v>
      </c>
      <c r="E5477" s="7" t="str">
        <f>IF(OR(D5477="", D5477="___"),"", LEFT(D5477,FIND(" &gt;",D5477)-1))</f>
        <v>Success</v>
      </c>
      <c r="F5477" s="7" t="str">
        <f t="shared" si="114"/>
        <v>Current</v>
      </c>
      <c r="G5477" s="7" t="str">
        <f t="shared" si="115"/>
        <v/>
      </c>
      <c r="H5477" s="7" t="str">
        <f>IF(G5477="Utterance", IF(ISNUMBER(SEARCH("Unrecognized",D5477)), "Unrecognized", IF(ISNUMBER(SEARCH("Mismatched",D5477)), "Mismatched", IF(ISNUMBER(SEARCH("False Positive",D5477)), "False Positive", "Irrelevant"))), "")</f>
        <v/>
      </c>
      <c r="J5477" s="7" t="s">
        <v>3445</v>
      </c>
      <c r="K5477" s="7" t="s">
        <v>3355</v>
      </c>
      <c r="L5477" s="9">
        <v>45001</v>
      </c>
      <c r="M5477" s="13">
        <v>0.47872685185185188</v>
      </c>
      <c r="N5477" s="14">
        <v>513003218912266</v>
      </c>
      <c r="O5477" s="7">
        <f>IF(LEN(TRIM($A5477))=0,0,LEN($A5477)-LEN(SUBSTITUTE($A5477," ",""))+1)</f>
        <v>1</v>
      </c>
      <c r="P5477">
        <f t="shared" si="116"/>
        <v>3411</v>
      </c>
    </row>
    <row r="5478" spans="1:16" ht="192" x14ac:dyDescent="0.2">
      <c r="A5478" s="8" t="s">
        <v>139</v>
      </c>
      <c r="C5478" s="7" t="s">
        <v>4</v>
      </c>
      <c r="F5478" s="7" t="str">
        <f t="shared" si="114"/>
        <v/>
      </c>
      <c r="G5478" s="7" t="str">
        <f t="shared" si="115"/>
        <v/>
      </c>
      <c r="K5478" s="7" t="s">
        <v>3355</v>
      </c>
      <c r="L5478" s="9">
        <v>45001</v>
      </c>
      <c r="M5478" s="13">
        <v>0.47872685185185188</v>
      </c>
      <c r="N5478" s="14">
        <v>513003218912266</v>
      </c>
      <c r="P5478" t="str">
        <f t="shared" si="116"/>
        <v/>
      </c>
    </row>
    <row r="5479" spans="1:16" ht="16" x14ac:dyDescent="0.2">
      <c r="A5479" s="8" t="s">
        <v>85</v>
      </c>
      <c r="C5479" s="7" t="s">
        <v>2</v>
      </c>
      <c r="D5479" s="7" t="s">
        <v>3389</v>
      </c>
      <c r="E5479" s="7" t="str">
        <f>IF(OR(D5479="", D5479="___"),"", LEFT(D5479,FIND(" &gt;",D5479)-1))</f>
        <v>Success</v>
      </c>
      <c r="F5479" s="7" t="str">
        <f t="shared" si="114"/>
        <v>Current</v>
      </c>
      <c r="G5479" s="7" t="str">
        <f t="shared" si="115"/>
        <v/>
      </c>
      <c r="H5479" s="7" t="str">
        <f>IF(G5479="Utterance", IF(ISNUMBER(SEARCH("Unrecognized",D5479)), "Unrecognized", IF(ISNUMBER(SEARCH("Mismatched",D5479)), "Mismatched", IF(ISNUMBER(SEARCH("False Positive",D5479)), "False Positive", "Irrelevant"))), "")</f>
        <v/>
      </c>
      <c r="J5479" s="7" t="s">
        <v>3445</v>
      </c>
      <c r="K5479" s="7" t="s">
        <v>3355</v>
      </c>
      <c r="L5479" s="9">
        <v>45001</v>
      </c>
      <c r="M5479" s="13">
        <v>0.47879629629629633</v>
      </c>
      <c r="N5479" s="14">
        <v>513003218912266</v>
      </c>
      <c r="O5479" s="7">
        <f>IF(LEN(TRIM($A5479))=0,0,LEN($A5479)-LEN(SUBSTITUTE($A5479," ",""))+1)</f>
        <v>1</v>
      </c>
      <c r="P5479">
        <f t="shared" si="116"/>
        <v>3411</v>
      </c>
    </row>
    <row r="5480" spans="1:16" ht="192" x14ac:dyDescent="0.2">
      <c r="A5480" s="8" t="s">
        <v>140</v>
      </c>
      <c r="C5480" s="7" t="s">
        <v>4</v>
      </c>
      <c r="F5480" s="7" t="str">
        <f t="shared" si="114"/>
        <v/>
      </c>
      <c r="G5480" s="7" t="str">
        <f t="shared" si="115"/>
        <v/>
      </c>
      <c r="K5480" s="7" t="s">
        <v>3355</v>
      </c>
      <c r="L5480" s="9">
        <v>45001</v>
      </c>
      <c r="M5480" s="13">
        <v>0.47879629629629633</v>
      </c>
      <c r="N5480" s="14">
        <v>513003218912266</v>
      </c>
      <c r="P5480" t="str">
        <f t="shared" si="116"/>
        <v/>
      </c>
    </row>
    <row r="5481" spans="1:16" ht="16" x14ac:dyDescent="0.2">
      <c r="A5481" s="8" t="s">
        <v>2153</v>
      </c>
      <c r="C5481" s="7" t="s">
        <v>2</v>
      </c>
      <c r="D5481" s="7" t="s">
        <v>3389</v>
      </c>
      <c r="E5481" s="7" t="str">
        <f>IF(OR(D5481="", D5481="___"),"", LEFT(D5481,FIND(" &gt;",D5481)-1))</f>
        <v>Success</v>
      </c>
      <c r="F5481" s="7" t="str">
        <f t="shared" si="114"/>
        <v>Current</v>
      </c>
      <c r="G5481" s="7" t="str">
        <f t="shared" si="115"/>
        <v/>
      </c>
      <c r="H5481" s="7" t="str">
        <f>IF(G5481="Utterance", IF(ISNUMBER(SEARCH("Unrecognized",D5481)), "Unrecognized", IF(ISNUMBER(SEARCH("Mismatched",D5481)), "Mismatched", IF(ISNUMBER(SEARCH("False Positive",D5481)), "False Positive", "Irrelevant"))), "")</f>
        <v/>
      </c>
      <c r="J5481" s="7" t="s">
        <v>3755</v>
      </c>
      <c r="K5481" s="7" t="s">
        <v>3355</v>
      </c>
      <c r="L5481" s="9">
        <v>45001</v>
      </c>
      <c r="M5481" s="13">
        <v>0.47894675925925928</v>
      </c>
      <c r="N5481" s="14">
        <v>204440003496471</v>
      </c>
      <c r="O5481" s="7">
        <f>IF(LEN(TRIM($A5481))=0,0,LEN($A5481)-LEN(SUBSTITUTE($A5481," ",""))+1)</f>
        <v>11</v>
      </c>
      <c r="P5481">
        <f t="shared" si="116"/>
        <v>3411</v>
      </c>
    </row>
    <row r="5482" spans="1:16" ht="208" x14ac:dyDescent="0.2">
      <c r="A5482" s="8" t="s">
        <v>277</v>
      </c>
      <c r="C5482" s="7" t="s">
        <v>4</v>
      </c>
      <c r="F5482" s="7" t="str">
        <f t="shared" si="114"/>
        <v/>
      </c>
      <c r="G5482" s="7" t="str">
        <f t="shared" si="115"/>
        <v/>
      </c>
      <c r="K5482" s="7" t="s">
        <v>3355</v>
      </c>
      <c r="L5482" s="9">
        <v>45001</v>
      </c>
      <c r="M5482" s="13">
        <v>0.47894675925925928</v>
      </c>
      <c r="N5482" s="14">
        <v>204440003496471</v>
      </c>
      <c r="P5482" t="str">
        <f t="shared" si="116"/>
        <v/>
      </c>
    </row>
    <row r="5483" spans="1:16" ht="16" x14ac:dyDescent="0.2">
      <c r="A5483" s="8" t="s">
        <v>85</v>
      </c>
      <c r="C5483" s="7" t="s">
        <v>2</v>
      </c>
      <c r="D5483" s="7" t="s">
        <v>3389</v>
      </c>
      <c r="E5483" s="7" t="str">
        <f>IF(OR(D5483="", D5483="___"),"", LEFT(D5483,FIND(" &gt;",D5483)-1))</f>
        <v>Success</v>
      </c>
      <c r="F5483" s="7" t="str">
        <f t="shared" si="114"/>
        <v>Current</v>
      </c>
      <c r="G5483" s="7" t="str">
        <f t="shared" si="115"/>
        <v/>
      </c>
      <c r="H5483" s="7" t="str">
        <f>IF(G5483="Utterance", IF(ISNUMBER(SEARCH("Unrecognized",D5483)), "Unrecognized", IF(ISNUMBER(SEARCH("Mismatched",D5483)), "Mismatched", IF(ISNUMBER(SEARCH("False Positive",D5483)), "False Positive", "Irrelevant"))), "")</f>
        <v/>
      </c>
      <c r="J5483" s="7" t="s">
        <v>3445</v>
      </c>
      <c r="K5483" s="7" t="s">
        <v>3355</v>
      </c>
      <c r="L5483" s="9">
        <v>45001</v>
      </c>
      <c r="M5483" s="13">
        <v>0.47902777777777777</v>
      </c>
      <c r="N5483" s="14">
        <v>513003218912266</v>
      </c>
      <c r="O5483" s="7">
        <f>IF(LEN(TRIM($A5483))=0,0,LEN($A5483)-LEN(SUBSTITUTE($A5483," ",""))+1)</f>
        <v>1</v>
      </c>
      <c r="P5483">
        <f t="shared" si="116"/>
        <v>3411</v>
      </c>
    </row>
    <row r="5484" spans="1:16" ht="192" x14ac:dyDescent="0.2">
      <c r="A5484" s="8" t="s">
        <v>141</v>
      </c>
      <c r="C5484" s="7" t="s">
        <v>4</v>
      </c>
      <c r="F5484" s="7" t="str">
        <f t="shared" si="114"/>
        <v/>
      </c>
      <c r="G5484" s="7" t="str">
        <f t="shared" si="115"/>
        <v/>
      </c>
      <c r="K5484" s="7" t="s">
        <v>3355</v>
      </c>
      <c r="L5484" s="9">
        <v>45001</v>
      </c>
      <c r="M5484" s="13">
        <v>0.47903935185185187</v>
      </c>
      <c r="N5484" s="14">
        <v>513003218912266</v>
      </c>
      <c r="P5484" t="str">
        <f t="shared" si="116"/>
        <v/>
      </c>
    </row>
    <row r="5485" spans="1:16" ht="16" x14ac:dyDescent="0.2">
      <c r="A5485" s="8" t="s">
        <v>85</v>
      </c>
      <c r="C5485" s="7" t="s">
        <v>2</v>
      </c>
      <c r="D5485" s="7" t="s">
        <v>3389</v>
      </c>
      <c r="E5485" s="7" t="str">
        <f>IF(OR(D5485="", D5485="___"),"", LEFT(D5485,FIND(" &gt;",D5485)-1))</f>
        <v>Success</v>
      </c>
      <c r="F5485" s="7" t="str">
        <f t="shared" si="114"/>
        <v>Current</v>
      </c>
      <c r="G5485" s="7" t="str">
        <f t="shared" si="115"/>
        <v/>
      </c>
      <c r="H5485" s="7" t="str">
        <f>IF(G5485="Utterance", IF(ISNUMBER(SEARCH("Unrecognized",D5485)), "Unrecognized", IF(ISNUMBER(SEARCH("Mismatched",D5485)), "Mismatched", IF(ISNUMBER(SEARCH("False Positive",D5485)), "False Positive", "Irrelevant"))), "")</f>
        <v/>
      </c>
      <c r="J5485" s="7" t="s">
        <v>3445</v>
      </c>
      <c r="K5485" s="7" t="s">
        <v>3355</v>
      </c>
      <c r="L5485" s="9">
        <v>45001</v>
      </c>
      <c r="M5485" s="13">
        <v>0.47913194444444446</v>
      </c>
      <c r="N5485" s="14">
        <v>513003218912266</v>
      </c>
      <c r="O5485" s="7">
        <f>IF(LEN(TRIM($A5485))=0,0,LEN($A5485)-LEN(SUBSTITUTE($A5485," ",""))+1)</f>
        <v>1</v>
      </c>
      <c r="P5485">
        <f t="shared" si="116"/>
        <v>3411</v>
      </c>
    </row>
    <row r="5486" spans="1:16" ht="112" x14ac:dyDescent="0.2">
      <c r="A5486" s="8" t="s">
        <v>142</v>
      </c>
      <c r="C5486" s="7" t="s">
        <v>4</v>
      </c>
      <c r="F5486" s="7" t="str">
        <f t="shared" si="114"/>
        <v/>
      </c>
      <c r="G5486" s="7" t="str">
        <f t="shared" si="115"/>
        <v/>
      </c>
      <c r="K5486" s="7" t="s">
        <v>3355</v>
      </c>
      <c r="L5486" s="9">
        <v>45001</v>
      </c>
      <c r="M5486" s="13">
        <v>0.47913194444444446</v>
      </c>
      <c r="N5486" s="14">
        <v>513003218912266</v>
      </c>
      <c r="P5486" t="str">
        <f t="shared" si="116"/>
        <v/>
      </c>
    </row>
    <row r="5487" spans="1:16" ht="16" x14ac:dyDescent="0.2">
      <c r="A5487" s="8" t="s">
        <v>9</v>
      </c>
      <c r="B5487" s="7" t="s">
        <v>3487</v>
      </c>
      <c r="C5487" s="7" t="s">
        <v>2</v>
      </c>
      <c r="D5487" s="7" t="s">
        <v>3389</v>
      </c>
      <c r="E5487" s="7" t="str">
        <f>IF(OR(D5487="", D5487="___"),"", LEFT(D5487,FIND(" &gt;",D5487)-1))</f>
        <v>Success</v>
      </c>
      <c r="F5487" s="7" t="str">
        <f t="shared" si="114"/>
        <v>Current</v>
      </c>
      <c r="G5487" s="7" t="str">
        <f t="shared" si="115"/>
        <v/>
      </c>
      <c r="H5487" s="7" t="str">
        <f>IF(G5487="Utterance", IF(ISNUMBER(SEARCH("Unrecognized",D5487)), "Unrecognized", IF(ISNUMBER(SEARCH("Mismatched",D5487)), "Mismatched", IF(ISNUMBER(SEARCH("False Positive",D5487)), "False Positive", "Irrelevant"))), "")</f>
        <v/>
      </c>
      <c r="J5487" s="7" t="s">
        <v>3445</v>
      </c>
      <c r="K5487" s="7" t="s">
        <v>3355</v>
      </c>
      <c r="L5487" s="9">
        <v>45001</v>
      </c>
      <c r="M5487" s="13">
        <v>0.47972222222222222</v>
      </c>
      <c r="N5487" s="14">
        <v>513003218912266</v>
      </c>
      <c r="O5487" s="7">
        <f>IF(LEN(TRIM($A5487))=0,0,LEN($A5487)-LEN(SUBSTITUTE($A5487," ",""))+1)</f>
        <v>6</v>
      </c>
      <c r="P5487">
        <f t="shared" si="116"/>
        <v>3411</v>
      </c>
    </row>
    <row r="5488" spans="1:16" ht="16" x14ac:dyDescent="0.2">
      <c r="A5488" s="8" t="s">
        <v>128</v>
      </c>
      <c r="C5488" s="7" t="s">
        <v>4</v>
      </c>
      <c r="F5488" s="7" t="str">
        <f t="shared" si="114"/>
        <v/>
      </c>
      <c r="G5488" s="7" t="str">
        <f t="shared" si="115"/>
        <v/>
      </c>
      <c r="K5488" s="7" t="s">
        <v>3355</v>
      </c>
      <c r="L5488" s="9">
        <v>45001</v>
      </c>
      <c r="M5488" s="13">
        <v>0.47973379629629626</v>
      </c>
      <c r="N5488" s="14">
        <v>513003218912266</v>
      </c>
      <c r="P5488" t="str">
        <f t="shared" si="116"/>
        <v/>
      </c>
    </row>
    <row r="5489" spans="1:16" ht="409.6" x14ac:dyDescent="0.2">
      <c r="A5489" s="8" t="s">
        <v>129</v>
      </c>
      <c r="C5489" s="7" t="s">
        <v>4</v>
      </c>
      <c r="F5489" s="7" t="str">
        <f t="shared" ref="F5489:F5552" si="117">IF(OR(E5489="Success",E5489="Qualified Success"),"Current",IF(E5489="Failure",IF(RIGHT(D5489,6)="Future","Future",IF(RIGHT(D5489,10)="Irrelevant","Irrelevant","Current")),""))</f>
        <v/>
      </c>
      <c r="G5489" s="7" t="str">
        <f t="shared" ref="G5489:G5552" si="118">IF(OR(ISBLANK(D5489),D5489="Unclassifiable &gt;"),"",IF(ISNUMBER(SEARCH("Utterance",D5489)),"Utterance",IF(ISNUMBER(SEARCH("Response",D5489)),"Response",IF(ISNUMBER(SEARCH("Interaction",D5489)),"Interaction",IF(ISNUMBER(SEARCH("System",D5489)),"System","")))))</f>
        <v/>
      </c>
      <c r="K5489" s="7" t="s">
        <v>3355</v>
      </c>
      <c r="L5489" s="9">
        <v>45001</v>
      </c>
      <c r="M5489" s="13">
        <v>0.47973379629629626</v>
      </c>
      <c r="N5489" s="14">
        <v>513003218912266</v>
      </c>
      <c r="P5489" t="str">
        <f t="shared" si="116"/>
        <v/>
      </c>
    </row>
    <row r="5490" spans="1:16" ht="48" x14ac:dyDescent="0.2">
      <c r="A5490" s="8" t="s">
        <v>33</v>
      </c>
      <c r="C5490" s="7" t="s">
        <v>4</v>
      </c>
      <c r="F5490" s="7" t="str">
        <f t="shared" si="117"/>
        <v/>
      </c>
      <c r="G5490" s="7" t="str">
        <f t="shared" si="118"/>
        <v/>
      </c>
      <c r="K5490" s="7" t="s">
        <v>3355</v>
      </c>
      <c r="L5490" s="9">
        <v>45001</v>
      </c>
      <c r="M5490" s="13">
        <v>0.47973379629629626</v>
      </c>
      <c r="N5490" s="14">
        <v>513003218912266</v>
      </c>
      <c r="P5490" t="str">
        <f t="shared" si="116"/>
        <v/>
      </c>
    </row>
    <row r="5491" spans="1:16" ht="16" x14ac:dyDescent="0.2">
      <c r="A5491" s="8" t="s">
        <v>3265</v>
      </c>
      <c r="C5491" s="7" t="s">
        <v>2</v>
      </c>
      <c r="D5491" s="7" t="s">
        <v>3389</v>
      </c>
      <c r="E5491" s="7" t="str">
        <f>IF(OR(D5491="", D5491="___"),"", LEFT(D5491,FIND(" &gt;",D5491)-1))</f>
        <v>Success</v>
      </c>
      <c r="F5491" s="7" t="str">
        <f t="shared" si="117"/>
        <v>Current</v>
      </c>
      <c r="G5491" s="7" t="str">
        <f t="shared" si="118"/>
        <v/>
      </c>
      <c r="H5491" s="7" t="str">
        <f>IF(G5491="Utterance", IF(ISNUMBER(SEARCH("Unrecognized",D5491)), "Unrecognized", IF(ISNUMBER(SEARCH("Mismatched",D5491)), "Mismatched", IF(ISNUMBER(SEARCH("False Positive",D5491)), "False Positive", "Irrelevant"))), "")</f>
        <v/>
      </c>
      <c r="J5491" s="7" t="s">
        <v>3439</v>
      </c>
      <c r="K5491" s="7" t="s">
        <v>3355</v>
      </c>
      <c r="L5491" s="9">
        <v>45001</v>
      </c>
      <c r="M5491" s="13">
        <v>0.48296296296296298</v>
      </c>
      <c r="N5491" s="14">
        <v>513003218912266</v>
      </c>
      <c r="O5491" s="7">
        <f>IF(LEN(TRIM($A5491))=0,0,LEN($A5491)-LEN(SUBSTITUTE($A5491," ",""))+1)</f>
        <v>7</v>
      </c>
      <c r="P5491">
        <f t="shared" si="116"/>
        <v>3411</v>
      </c>
    </row>
    <row r="5492" spans="1:16" ht="32" x14ac:dyDescent="0.2">
      <c r="A5492" s="8" t="s">
        <v>3388</v>
      </c>
      <c r="C5492" s="7" t="s">
        <v>4</v>
      </c>
      <c r="F5492" s="7" t="str">
        <f t="shared" si="117"/>
        <v/>
      </c>
      <c r="G5492" s="7" t="str">
        <f t="shared" si="118"/>
        <v/>
      </c>
      <c r="K5492" s="7" t="s">
        <v>3355</v>
      </c>
      <c r="L5492" s="9">
        <v>45001</v>
      </c>
      <c r="M5492" s="13">
        <v>0.48299768518518515</v>
      </c>
      <c r="N5492" s="14">
        <v>513003218912266</v>
      </c>
      <c r="P5492" t="str">
        <f t="shared" si="116"/>
        <v/>
      </c>
    </row>
    <row r="5493" spans="1:16" ht="96" x14ac:dyDescent="0.2">
      <c r="A5493" s="8" t="s">
        <v>3266</v>
      </c>
      <c r="C5493" s="7" t="s">
        <v>4</v>
      </c>
      <c r="F5493" s="7" t="str">
        <f t="shared" si="117"/>
        <v/>
      </c>
      <c r="G5493" s="7" t="str">
        <f t="shared" si="118"/>
        <v/>
      </c>
      <c r="K5493" s="7" t="s">
        <v>3355</v>
      </c>
      <c r="L5493" s="9">
        <v>45001</v>
      </c>
      <c r="M5493" s="13">
        <v>0.48299768518518515</v>
      </c>
      <c r="N5493" s="14">
        <v>513003218912266</v>
      </c>
      <c r="P5493" t="str">
        <f t="shared" si="116"/>
        <v/>
      </c>
    </row>
    <row r="5494" spans="1:16" ht="32" x14ac:dyDescent="0.2">
      <c r="A5494" s="8" t="s">
        <v>268</v>
      </c>
      <c r="C5494" s="7" t="s">
        <v>4</v>
      </c>
      <c r="F5494" s="7" t="str">
        <f t="shared" si="117"/>
        <v/>
      </c>
      <c r="G5494" s="7" t="str">
        <f t="shared" si="118"/>
        <v/>
      </c>
      <c r="K5494" s="7" t="s">
        <v>3355</v>
      </c>
      <c r="L5494" s="9">
        <v>45001</v>
      </c>
      <c r="M5494" s="13">
        <v>0.48299768518518515</v>
      </c>
      <c r="N5494" s="14">
        <v>513003218912266</v>
      </c>
      <c r="P5494" t="str">
        <f t="shared" si="116"/>
        <v/>
      </c>
    </row>
    <row r="5495" spans="1:16" ht="16" x14ac:dyDescent="0.2">
      <c r="A5495" s="8" t="s">
        <v>3262</v>
      </c>
      <c r="C5495" s="7" t="s">
        <v>2</v>
      </c>
      <c r="D5495" s="7" t="s">
        <v>3391</v>
      </c>
      <c r="E5495" s="7" t="str">
        <f>IF(OR(D5495="", D5495="___"),"", LEFT(D5495,FIND(" &gt;",D5495)-1))</f>
        <v>Failure</v>
      </c>
      <c r="F5495" s="7" t="str">
        <f t="shared" si="117"/>
        <v>Current</v>
      </c>
      <c r="G5495" s="7" t="str">
        <f t="shared" si="118"/>
        <v>Utterance</v>
      </c>
      <c r="H5495" s="7" t="str">
        <f>IF(G5495="Utterance", IF(ISNUMBER(SEARCH("Unrecognized",D5495)), "Unrecognized", IF(ISNUMBER(SEARCH("Mismatched",D5495)), "Mismatched", IF(ISNUMBER(SEARCH("False Positive",D5495)), "False Positive", "Irrelevant"))), "")</f>
        <v>Mismatched</v>
      </c>
      <c r="J5495" s="7" t="s">
        <v>3742</v>
      </c>
      <c r="K5495" s="7" t="s">
        <v>3355</v>
      </c>
      <c r="L5495" s="9">
        <v>45001</v>
      </c>
      <c r="M5495" s="13">
        <v>0.48324074074074069</v>
      </c>
      <c r="N5495" s="14">
        <v>513003218912266</v>
      </c>
      <c r="O5495" s="7">
        <f>IF(LEN(TRIM($A5495))=0,0,LEN($A5495)-LEN(SUBSTITUTE($A5495," ",""))+1)</f>
        <v>7</v>
      </c>
      <c r="P5495">
        <f t="shared" si="116"/>
        <v>705</v>
      </c>
    </row>
    <row r="5496" spans="1:16" ht="96" x14ac:dyDescent="0.2">
      <c r="A5496" s="8" t="s">
        <v>1885</v>
      </c>
      <c r="C5496" s="7" t="s">
        <v>4</v>
      </c>
      <c r="F5496" s="7" t="str">
        <f t="shared" si="117"/>
        <v/>
      </c>
      <c r="G5496" s="7" t="str">
        <f t="shared" si="118"/>
        <v/>
      </c>
      <c r="K5496" s="7" t="s">
        <v>3355</v>
      </c>
      <c r="L5496" s="9">
        <v>45001</v>
      </c>
      <c r="M5496" s="13">
        <v>0.48324074074074069</v>
      </c>
      <c r="N5496" s="14">
        <v>513003218912266</v>
      </c>
      <c r="P5496" t="str">
        <f t="shared" si="116"/>
        <v/>
      </c>
    </row>
    <row r="5497" spans="1:16" ht="16" x14ac:dyDescent="0.2">
      <c r="A5497" s="8" t="s">
        <v>3264</v>
      </c>
      <c r="C5497" s="7" t="s">
        <v>2</v>
      </c>
      <c r="D5497" s="7" t="s">
        <v>3389</v>
      </c>
      <c r="E5497" s="7" t="str">
        <f>IF(OR(D5497="", D5497="___"),"", LEFT(D5497,FIND(" &gt;",D5497)-1))</f>
        <v>Success</v>
      </c>
      <c r="F5497" s="7" t="str">
        <f t="shared" si="117"/>
        <v>Current</v>
      </c>
      <c r="G5497" s="7" t="str">
        <f t="shared" si="118"/>
        <v/>
      </c>
      <c r="H5497" s="7" t="str">
        <f>IF(G5497="Utterance", IF(ISNUMBER(SEARCH("Unrecognized",D5497)), "Unrecognized", IF(ISNUMBER(SEARCH("Mismatched",D5497)), "Mismatched", IF(ISNUMBER(SEARCH("False Positive",D5497)), "False Positive", "Irrelevant"))), "")</f>
        <v/>
      </c>
      <c r="J5497" s="7" t="s">
        <v>3742</v>
      </c>
      <c r="K5497" s="7" t="s">
        <v>3355</v>
      </c>
      <c r="L5497" s="9">
        <v>45001</v>
      </c>
      <c r="M5497" s="13">
        <v>0.48348379629629629</v>
      </c>
      <c r="N5497" s="14">
        <v>513003218912266</v>
      </c>
      <c r="O5497" s="7">
        <f>IF(LEN(TRIM($A5497))=0,0,LEN($A5497)-LEN(SUBSTITUTE($A5497," ",""))+1)</f>
        <v>8</v>
      </c>
      <c r="P5497">
        <f t="shared" si="116"/>
        <v>3411</v>
      </c>
    </row>
    <row r="5498" spans="1:16" ht="64" x14ac:dyDescent="0.2">
      <c r="A5498" s="8" t="s">
        <v>1233</v>
      </c>
      <c r="C5498" s="7" t="s">
        <v>4</v>
      </c>
      <c r="F5498" s="7" t="str">
        <f t="shared" si="117"/>
        <v/>
      </c>
      <c r="G5498" s="7" t="str">
        <f t="shared" si="118"/>
        <v/>
      </c>
      <c r="K5498" s="7" t="s">
        <v>3355</v>
      </c>
      <c r="L5498" s="9">
        <v>45001</v>
      </c>
      <c r="M5498" s="13">
        <v>0.48348379629629629</v>
      </c>
      <c r="N5498" s="14">
        <v>513003218912266</v>
      </c>
      <c r="P5498" t="str">
        <f t="shared" si="116"/>
        <v/>
      </c>
    </row>
    <row r="5499" spans="1:16" ht="16" x14ac:dyDescent="0.2">
      <c r="A5499" s="8" t="s">
        <v>2129</v>
      </c>
      <c r="C5499" s="7" t="s">
        <v>2</v>
      </c>
      <c r="D5499" s="7" t="s">
        <v>3389</v>
      </c>
      <c r="E5499" s="7" t="str">
        <f>IF(OR(D5499="", D5499="___"),"", LEFT(D5499,FIND(" &gt;",D5499)-1))</f>
        <v>Success</v>
      </c>
      <c r="F5499" s="7" t="str">
        <f t="shared" si="117"/>
        <v>Current</v>
      </c>
      <c r="G5499" s="7" t="str">
        <f t="shared" si="118"/>
        <v/>
      </c>
      <c r="H5499" s="7" t="str">
        <f>IF(G5499="Utterance", IF(ISNUMBER(SEARCH("Unrecognized",D5499)), "Unrecognized", IF(ISNUMBER(SEARCH("Mismatched",D5499)), "Mismatched", IF(ISNUMBER(SEARCH("False Positive",D5499)), "False Positive", "Irrelevant"))), "")</f>
        <v/>
      </c>
      <c r="J5499" s="7" t="s">
        <v>3428</v>
      </c>
      <c r="K5499" s="7" t="s">
        <v>3355</v>
      </c>
      <c r="L5499" s="9">
        <v>45001</v>
      </c>
      <c r="M5499" s="13">
        <v>0.48364583333333333</v>
      </c>
      <c r="N5499" s="14">
        <v>204440003495282</v>
      </c>
      <c r="O5499" s="7">
        <f>IF(LEN(TRIM($A5499))=0,0,LEN($A5499)-LEN(SUBSTITUTE($A5499," ",""))+1)</f>
        <v>1</v>
      </c>
      <c r="P5499">
        <f t="shared" si="116"/>
        <v>3411</v>
      </c>
    </row>
    <row r="5500" spans="1:16" ht="64" x14ac:dyDescent="0.2">
      <c r="A5500" s="8" t="s">
        <v>220</v>
      </c>
      <c r="C5500" s="7" t="s">
        <v>4</v>
      </c>
      <c r="F5500" s="7" t="str">
        <f t="shared" si="117"/>
        <v/>
      </c>
      <c r="G5500" s="7" t="str">
        <f t="shared" si="118"/>
        <v/>
      </c>
      <c r="K5500" s="7" t="s">
        <v>3355</v>
      </c>
      <c r="L5500" s="9">
        <v>45001</v>
      </c>
      <c r="M5500" s="13">
        <v>0.48364583333333333</v>
      </c>
      <c r="N5500" s="14">
        <v>204440003495282</v>
      </c>
      <c r="P5500" t="str">
        <f t="shared" si="116"/>
        <v/>
      </c>
    </row>
    <row r="5501" spans="1:16" ht="16" x14ac:dyDescent="0.2">
      <c r="A5501" s="8" t="s">
        <v>158</v>
      </c>
      <c r="C5501" s="7" t="s">
        <v>2</v>
      </c>
      <c r="D5501" s="7" t="s">
        <v>3389</v>
      </c>
      <c r="E5501" s="7" t="str">
        <f>IF(OR(D5501="", D5501="___"),"", LEFT(D5501,FIND(" &gt;",D5501)-1))</f>
        <v>Success</v>
      </c>
      <c r="F5501" s="7" t="str">
        <f t="shared" si="117"/>
        <v>Current</v>
      </c>
      <c r="G5501" s="7" t="str">
        <f t="shared" si="118"/>
        <v/>
      </c>
      <c r="H5501" s="7" t="str">
        <f>IF(G5501="Utterance", IF(ISNUMBER(SEARCH("Unrecognized",D5501)), "Unrecognized", IF(ISNUMBER(SEARCH("Mismatched",D5501)), "Mismatched", IF(ISNUMBER(SEARCH("False Positive",D5501)), "False Positive", "Irrelevant"))), "")</f>
        <v/>
      </c>
      <c r="J5501" s="7" t="s">
        <v>3744</v>
      </c>
      <c r="K5501" s="7" t="s">
        <v>3355</v>
      </c>
      <c r="L5501" s="9">
        <v>45001</v>
      </c>
      <c r="M5501" s="13">
        <v>0.48366898148148146</v>
      </c>
      <c r="N5501" s="14">
        <v>204440003486598</v>
      </c>
      <c r="O5501" s="7">
        <f>IF(LEN(TRIM($A5501))=0,0,LEN($A5501)-LEN(SUBSTITUTE($A5501," ",""))+1)</f>
        <v>4</v>
      </c>
      <c r="P5501">
        <f t="shared" si="116"/>
        <v>3411</v>
      </c>
    </row>
    <row r="5502" spans="1:16" ht="128" x14ac:dyDescent="0.2">
      <c r="A5502" s="8" t="s">
        <v>1839</v>
      </c>
      <c r="C5502" s="7" t="s">
        <v>4</v>
      </c>
      <c r="F5502" s="7" t="str">
        <f t="shared" si="117"/>
        <v/>
      </c>
      <c r="G5502" s="7" t="str">
        <f t="shared" si="118"/>
        <v/>
      </c>
      <c r="K5502" s="7" t="s">
        <v>3355</v>
      </c>
      <c r="L5502" s="9">
        <v>45001</v>
      </c>
      <c r="M5502" s="13">
        <v>0.48366898148148146</v>
      </c>
      <c r="N5502" s="14">
        <v>204440003486598</v>
      </c>
      <c r="P5502" t="str">
        <f t="shared" si="116"/>
        <v/>
      </c>
    </row>
    <row r="5503" spans="1:16" ht="16" x14ac:dyDescent="0.2">
      <c r="A5503" s="8" t="s">
        <v>2926</v>
      </c>
      <c r="C5503" s="7" t="s">
        <v>2</v>
      </c>
      <c r="D5503" s="7" t="s">
        <v>3400</v>
      </c>
      <c r="E5503" s="7" t="str">
        <f>IF(OR(D5503="", D5503="___"),"", LEFT(D5503,FIND(" &gt;",D5503)-1))</f>
        <v>Failure</v>
      </c>
      <c r="F5503" s="7" t="str">
        <f t="shared" si="117"/>
        <v>Current</v>
      </c>
      <c r="G5503" s="7" t="str">
        <f t="shared" si="118"/>
        <v>Interaction</v>
      </c>
      <c r="H5503" s="7" t="str">
        <f>IF(G5503="Utterance", IF(ISNUMBER(SEARCH("Unrecognized",D5503)), "Unrecognized", IF(ISNUMBER(SEARCH("Mismatched",D5503)), "Mismatched", IF(ISNUMBER(SEARCH("False Positive",D5503)), "False Positive", "Irrelevant"))), "")</f>
        <v/>
      </c>
      <c r="J5503" s="7" t="s">
        <v>3751</v>
      </c>
      <c r="K5503" s="7" t="s">
        <v>3355</v>
      </c>
      <c r="L5503" s="9">
        <v>45001</v>
      </c>
      <c r="M5503" s="13">
        <v>0.48399305555555555</v>
      </c>
      <c r="N5503" s="14">
        <v>202000505139538</v>
      </c>
      <c r="O5503" s="7">
        <f>IF(LEN(TRIM($A5503))=0,0,LEN($A5503)-LEN(SUBSTITUTE($A5503," ",""))+1)</f>
        <v>7</v>
      </c>
      <c r="P5503">
        <f t="shared" si="116"/>
        <v>412</v>
      </c>
    </row>
    <row r="5504" spans="1:16" ht="80" x14ac:dyDescent="0.2">
      <c r="A5504" s="8" t="s">
        <v>1262</v>
      </c>
      <c r="C5504" s="7" t="s">
        <v>4</v>
      </c>
      <c r="F5504" s="7" t="str">
        <f t="shared" si="117"/>
        <v/>
      </c>
      <c r="G5504" s="7" t="str">
        <f t="shared" si="118"/>
        <v/>
      </c>
      <c r="K5504" s="7" t="s">
        <v>3355</v>
      </c>
      <c r="L5504" s="9">
        <v>45001</v>
      </c>
      <c r="M5504" s="13">
        <v>0.48399305555555555</v>
      </c>
      <c r="N5504" s="14">
        <v>202000505139538</v>
      </c>
      <c r="P5504" t="str">
        <f t="shared" si="116"/>
        <v/>
      </c>
    </row>
    <row r="5505" spans="1:16" ht="16" x14ac:dyDescent="0.2">
      <c r="A5505" s="8" t="s">
        <v>521</v>
      </c>
      <c r="C5505" s="7" t="s">
        <v>2</v>
      </c>
      <c r="D5505" s="7" t="s">
        <v>3389</v>
      </c>
      <c r="E5505" s="7" t="str">
        <f>IF(OR(D5505="", D5505="___"),"", LEFT(D5505,FIND(" &gt;",D5505)-1))</f>
        <v>Success</v>
      </c>
      <c r="F5505" s="7" t="str">
        <f t="shared" si="117"/>
        <v>Current</v>
      </c>
      <c r="G5505" s="7" t="str">
        <f t="shared" si="118"/>
        <v/>
      </c>
      <c r="H5505" s="7" t="str">
        <f>IF(G5505="Utterance", IF(ISNUMBER(SEARCH("Unrecognized",D5505)), "Unrecognized", IF(ISNUMBER(SEARCH("Mismatched",D5505)), "Mismatched", IF(ISNUMBER(SEARCH("False Positive",D5505)), "False Positive", "Irrelevant"))), "")</f>
        <v/>
      </c>
      <c r="J5505" s="7" t="s">
        <v>3428</v>
      </c>
      <c r="K5505" s="7" t="s">
        <v>3355</v>
      </c>
      <c r="L5505" s="9">
        <v>45001</v>
      </c>
      <c r="M5505" s="13">
        <v>0.48539351851851853</v>
      </c>
      <c r="N5505" s="14">
        <v>204440003495282</v>
      </c>
      <c r="O5505" s="7">
        <f>IF(LEN(TRIM($A5505))=0,0,LEN($A5505)-LEN(SUBSTITUTE($A5505," ",""))+1)</f>
        <v>1</v>
      </c>
      <c r="P5505">
        <f t="shared" si="116"/>
        <v>3411</v>
      </c>
    </row>
    <row r="5506" spans="1:16" ht="64" x14ac:dyDescent="0.2">
      <c r="A5506" s="8" t="s">
        <v>270</v>
      </c>
      <c r="C5506" s="7" t="s">
        <v>4</v>
      </c>
      <c r="F5506" s="7" t="str">
        <f t="shared" si="117"/>
        <v/>
      </c>
      <c r="G5506" s="7" t="str">
        <f t="shared" si="118"/>
        <v/>
      </c>
      <c r="K5506" s="7" t="s">
        <v>3355</v>
      </c>
      <c r="L5506" s="9">
        <v>45001</v>
      </c>
      <c r="M5506" s="13">
        <v>0.48539351851851853</v>
      </c>
      <c r="N5506" s="14">
        <v>204440003495282</v>
      </c>
      <c r="P5506" t="str">
        <f t="shared" si="116"/>
        <v/>
      </c>
    </row>
    <row r="5507" spans="1:16" ht="16" x14ac:dyDescent="0.2">
      <c r="A5507" s="8" t="s">
        <v>3263</v>
      </c>
      <c r="C5507" s="7" t="s">
        <v>2</v>
      </c>
      <c r="D5507" s="7" t="s">
        <v>3389</v>
      </c>
      <c r="E5507" s="7" t="str">
        <f>IF(OR(D5507="", D5507="___"),"", LEFT(D5507,FIND(" &gt;",D5507)-1))</f>
        <v>Success</v>
      </c>
      <c r="F5507" s="7" t="str">
        <f t="shared" si="117"/>
        <v>Current</v>
      </c>
      <c r="G5507" s="7" t="str">
        <f t="shared" si="118"/>
        <v/>
      </c>
      <c r="H5507" s="7" t="str">
        <f>IF(G5507="Utterance", IF(ISNUMBER(SEARCH("Unrecognized",D5507)), "Unrecognized", IF(ISNUMBER(SEARCH("Mismatched",D5507)), "Mismatched", IF(ISNUMBER(SEARCH("False Positive",D5507)), "False Positive", "Irrelevant"))), "")</f>
        <v/>
      </c>
      <c r="J5507" s="7" t="s">
        <v>3742</v>
      </c>
      <c r="K5507" s="7" t="s">
        <v>3355</v>
      </c>
      <c r="L5507" s="9">
        <v>45001</v>
      </c>
      <c r="M5507" s="13">
        <v>0.48553240740740744</v>
      </c>
      <c r="N5507" s="14">
        <v>513003218912266</v>
      </c>
      <c r="O5507" s="7">
        <f>IF(LEN(TRIM($A5507))=0,0,LEN($A5507)-LEN(SUBSTITUTE($A5507," ",""))+1)</f>
        <v>9</v>
      </c>
      <c r="P5507">
        <f t="shared" ref="P5507:P5570" si="119">IF(D5507="", "", COUNTIF($D$1:$D$12000, D5507))</f>
        <v>3411</v>
      </c>
    </row>
    <row r="5508" spans="1:16" ht="48" x14ac:dyDescent="0.2">
      <c r="A5508" s="8" t="s">
        <v>2039</v>
      </c>
      <c r="C5508" s="7" t="s">
        <v>4</v>
      </c>
      <c r="F5508" s="7" t="str">
        <f t="shared" si="117"/>
        <v/>
      </c>
      <c r="G5508" s="7" t="str">
        <f t="shared" si="118"/>
        <v/>
      </c>
      <c r="K5508" s="7" t="s">
        <v>3355</v>
      </c>
      <c r="L5508" s="9">
        <v>45001</v>
      </c>
      <c r="M5508" s="13">
        <v>0.48553240740740744</v>
      </c>
      <c r="N5508" s="14">
        <v>513003218912266</v>
      </c>
      <c r="P5508" t="str">
        <f t="shared" si="119"/>
        <v/>
      </c>
    </row>
    <row r="5509" spans="1:16" ht="16" x14ac:dyDescent="0.2">
      <c r="A5509" s="8" t="s">
        <v>181</v>
      </c>
      <c r="C5509" s="7" t="s">
        <v>2</v>
      </c>
      <c r="D5509" s="7" t="s">
        <v>3389</v>
      </c>
      <c r="E5509" s="7" t="str">
        <f>IF(OR(D5509="", D5509="___"),"", LEFT(D5509,FIND(" &gt;",D5509)-1))</f>
        <v>Success</v>
      </c>
      <c r="F5509" s="7" t="str">
        <f t="shared" si="117"/>
        <v>Current</v>
      </c>
      <c r="G5509" s="7" t="str">
        <f t="shared" si="118"/>
        <v/>
      </c>
      <c r="H5509" s="7" t="str">
        <f>IF(G5509="Utterance", IF(ISNUMBER(SEARCH("Unrecognized",D5509)), "Unrecognized", IF(ISNUMBER(SEARCH("Mismatched",D5509)), "Mismatched", IF(ISNUMBER(SEARCH("False Positive",D5509)), "False Positive", "Irrelevant"))), "")</f>
        <v/>
      </c>
      <c r="J5509" s="7" t="s">
        <v>3428</v>
      </c>
      <c r="K5509" s="7" t="s">
        <v>3355</v>
      </c>
      <c r="L5509" s="9">
        <v>45001</v>
      </c>
      <c r="M5509" s="13">
        <v>0.49281250000000004</v>
      </c>
      <c r="N5509" s="14">
        <v>204440003537595</v>
      </c>
      <c r="O5509" s="7">
        <f>IF(LEN(TRIM($A5509))=0,0,LEN($A5509)-LEN(SUBSTITUTE($A5509," ",""))+1)</f>
        <v>2</v>
      </c>
      <c r="P5509">
        <f t="shared" si="119"/>
        <v>3411</v>
      </c>
    </row>
    <row r="5510" spans="1:16" ht="32" x14ac:dyDescent="0.2">
      <c r="A5510" s="8" t="s">
        <v>173</v>
      </c>
      <c r="C5510" s="7" t="s">
        <v>4</v>
      </c>
      <c r="F5510" s="7" t="str">
        <f t="shared" si="117"/>
        <v/>
      </c>
      <c r="G5510" s="7" t="str">
        <f t="shared" si="118"/>
        <v/>
      </c>
      <c r="K5510" s="7" t="s">
        <v>3355</v>
      </c>
      <c r="L5510" s="9">
        <v>45001</v>
      </c>
      <c r="M5510" s="13">
        <v>0.49281250000000004</v>
      </c>
      <c r="N5510" s="14">
        <v>204440003537595</v>
      </c>
      <c r="P5510" t="str">
        <f t="shared" si="119"/>
        <v/>
      </c>
    </row>
    <row r="5511" spans="1:16" ht="16" x14ac:dyDescent="0.2">
      <c r="A5511" s="8" t="s">
        <v>684</v>
      </c>
      <c r="C5511" s="7" t="s">
        <v>2</v>
      </c>
      <c r="D5511" s="7" t="s">
        <v>3389</v>
      </c>
      <c r="E5511" s="7" t="str">
        <f>IF(OR(D5511="", D5511="___"),"", LEFT(D5511,FIND(" &gt;",D5511)-1))</f>
        <v>Success</v>
      </c>
      <c r="F5511" s="7" t="str">
        <f t="shared" si="117"/>
        <v>Current</v>
      </c>
      <c r="G5511" s="7" t="str">
        <f t="shared" si="118"/>
        <v/>
      </c>
      <c r="H5511" s="7" t="str">
        <f>IF(G5511="Utterance", IF(ISNUMBER(SEARCH("Unrecognized",D5511)), "Unrecognized", IF(ISNUMBER(SEARCH("Mismatched",D5511)), "Mismatched", IF(ISNUMBER(SEARCH("False Positive",D5511)), "False Positive", "Irrelevant"))), "")</f>
        <v/>
      </c>
      <c r="J5511" s="7" t="s">
        <v>3756</v>
      </c>
      <c r="K5511" s="7" t="s">
        <v>3355</v>
      </c>
      <c r="L5511" s="9">
        <v>45001</v>
      </c>
      <c r="M5511" s="13">
        <v>0.49663194444444447</v>
      </c>
      <c r="N5511" s="14">
        <v>204440003487082</v>
      </c>
      <c r="O5511" s="7">
        <f>IF(LEN(TRIM($A5511))=0,0,LEN($A5511)-LEN(SUBSTITUTE($A5511," ",""))+1)</f>
        <v>7</v>
      </c>
      <c r="P5511">
        <f t="shared" si="119"/>
        <v>3411</v>
      </c>
    </row>
    <row r="5512" spans="1:16" ht="160" x14ac:dyDescent="0.2">
      <c r="A5512" s="8" t="s">
        <v>1868</v>
      </c>
      <c r="C5512" s="7" t="s">
        <v>4</v>
      </c>
      <c r="F5512" s="7" t="str">
        <f t="shared" si="117"/>
        <v/>
      </c>
      <c r="G5512" s="7" t="str">
        <f t="shared" si="118"/>
        <v/>
      </c>
      <c r="K5512" s="7" t="s">
        <v>3355</v>
      </c>
      <c r="L5512" s="9">
        <v>45001</v>
      </c>
      <c r="M5512" s="13">
        <v>0.49664351851851851</v>
      </c>
      <c r="N5512" s="14">
        <v>204440003487082</v>
      </c>
      <c r="P5512" t="str">
        <f t="shared" si="119"/>
        <v/>
      </c>
    </row>
    <row r="5513" spans="1:16" ht="16" x14ac:dyDescent="0.2">
      <c r="A5513" s="8" t="s">
        <v>3048</v>
      </c>
      <c r="C5513" s="7" t="s">
        <v>2</v>
      </c>
      <c r="D5513" s="7" t="s">
        <v>3391</v>
      </c>
      <c r="E5513" s="7" t="str">
        <f>IF(OR(D5513="", D5513="___"),"", LEFT(D5513,FIND(" &gt;",D5513)-1))</f>
        <v>Failure</v>
      </c>
      <c r="F5513" s="7" t="str">
        <f t="shared" si="117"/>
        <v>Current</v>
      </c>
      <c r="G5513" s="7" t="str">
        <f t="shared" si="118"/>
        <v>Utterance</v>
      </c>
      <c r="H5513" s="7" t="str">
        <f>IF(G5513="Utterance", IF(ISNUMBER(SEARCH("Unrecognized",D5513)), "Unrecognized", IF(ISNUMBER(SEARCH("Mismatched",D5513)), "Mismatched", IF(ISNUMBER(SEARCH("False Positive",D5513)), "False Positive", "Irrelevant"))), "")</f>
        <v>Mismatched</v>
      </c>
      <c r="J5513" s="7" t="s">
        <v>3742</v>
      </c>
      <c r="K5513" s="7" t="s">
        <v>3355</v>
      </c>
      <c r="L5513" s="9">
        <v>45001</v>
      </c>
      <c r="M5513" s="13">
        <v>0.49990740740740741</v>
      </c>
      <c r="N5513" s="14">
        <v>513001694528097</v>
      </c>
      <c r="O5513" s="7">
        <f>IF(LEN(TRIM($A5513))=0,0,LEN($A5513)-LEN(SUBSTITUTE($A5513," ",""))+1)</f>
        <v>3</v>
      </c>
      <c r="P5513">
        <f t="shared" si="119"/>
        <v>705</v>
      </c>
    </row>
    <row r="5514" spans="1:16" ht="144" x14ac:dyDescent="0.2">
      <c r="A5514" s="8" t="s">
        <v>247</v>
      </c>
      <c r="C5514" s="7" t="s">
        <v>4</v>
      </c>
      <c r="F5514" s="7" t="str">
        <f t="shared" si="117"/>
        <v/>
      </c>
      <c r="G5514" s="7" t="str">
        <f t="shared" si="118"/>
        <v/>
      </c>
      <c r="K5514" s="7" t="s">
        <v>3355</v>
      </c>
      <c r="L5514" s="9">
        <v>45001</v>
      </c>
      <c r="M5514" s="13">
        <v>0.49990740740740741</v>
      </c>
      <c r="N5514" s="14">
        <v>513001694528097</v>
      </c>
      <c r="P5514" t="str">
        <f t="shared" si="119"/>
        <v/>
      </c>
    </row>
    <row r="5515" spans="1:16" ht="16" x14ac:dyDescent="0.2">
      <c r="A5515" s="8" t="s">
        <v>158</v>
      </c>
      <c r="C5515" s="7" t="s">
        <v>2</v>
      </c>
      <c r="D5515" s="7" t="s">
        <v>3389</v>
      </c>
      <c r="E5515" s="7" t="str">
        <f>IF(OR(D5515="", D5515="___"),"", LEFT(D5515,FIND(" &gt;",D5515)-1))</f>
        <v>Success</v>
      </c>
      <c r="F5515" s="7" t="str">
        <f t="shared" si="117"/>
        <v>Current</v>
      </c>
      <c r="G5515" s="7" t="str">
        <f t="shared" si="118"/>
        <v/>
      </c>
      <c r="H5515" s="7" t="str">
        <f>IF(G5515="Utterance", IF(ISNUMBER(SEARCH("Unrecognized",D5515)), "Unrecognized", IF(ISNUMBER(SEARCH("Mismatched",D5515)), "Mismatched", IF(ISNUMBER(SEARCH("False Positive",D5515)), "False Positive", "Irrelevant"))), "")</f>
        <v/>
      </c>
      <c r="J5515" s="7" t="s">
        <v>3744</v>
      </c>
      <c r="K5515" s="7" t="s">
        <v>3355</v>
      </c>
      <c r="L5515" s="9">
        <v>45001</v>
      </c>
      <c r="M5515" s="13">
        <v>0.50142361111111111</v>
      </c>
      <c r="N5515" s="14">
        <v>513001694528097</v>
      </c>
      <c r="O5515" s="7">
        <f>IF(LEN(TRIM($A5515))=0,0,LEN($A5515)-LEN(SUBSTITUTE($A5515," ",""))+1)</f>
        <v>4</v>
      </c>
      <c r="P5515">
        <f t="shared" si="119"/>
        <v>3411</v>
      </c>
    </row>
    <row r="5516" spans="1:16" ht="128" x14ac:dyDescent="0.2">
      <c r="A5516" s="8" t="s">
        <v>1839</v>
      </c>
      <c r="C5516" s="7" t="s">
        <v>4</v>
      </c>
      <c r="F5516" s="7" t="str">
        <f t="shared" si="117"/>
        <v/>
      </c>
      <c r="G5516" s="7" t="str">
        <f t="shared" si="118"/>
        <v/>
      </c>
      <c r="K5516" s="7" t="s">
        <v>3355</v>
      </c>
      <c r="L5516" s="9">
        <v>45001</v>
      </c>
      <c r="M5516" s="13">
        <v>0.50142361111111111</v>
      </c>
      <c r="N5516" s="14">
        <v>513001694528097</v>
      </c>
      <c r="P5516" t="str">
        <f t="shared" si="119"/>
        <v/>
      </c>
    </row>
    <row r="5517" spans="1:16" ht="16" x14ac:dyDescent="0.2">
      <c r="A5517" s="8" t="s">
        <v>223</v>
      </c>
      <c r="B5517" s="7" t="s">
        <v>3487</v>
      </c>
      <c r="C5517" s="7" t="s">
        <v>2</v>
      </c>
      <c r="D5517" s="7" t="s">
        <v>3389</v>
      </c>
      <c r="E5517" s="7" t="str">
        <f>IF(OR(D5517="", D5517="___"),"", LEFT(D5517,FIND(" &gt;",D5517)-1))</f>
        <v>Success</v>
      </c>
      <c r="F5517" s="7" t="str">
        <f t="shared" si="117"/>
        <v>Current</v>
      </c>
      <c r="G5517" s="7" t="str">
        <f t="shared" si="118"/>
        <v/>
      </c>
      <c r="H5517" s="7" t="str">
        <f>IF(G5517="Utterance", IF(ISNUMBER(SEARCH("Unrecognized",D5517)), "Unrecognized", IF(ISNUMBER(SEARCH("Mismatched",D5517)), "Mismatched", IF(ISNUMBER(SEARCH("False Positive",D5517)), "False Positive", "Irrelevant"))), "")</f>
        <v/>
      </c>
      <c r="J5517" s="7" t="s">
        <v>3744</v>
      </c>
      <c r="K5517" s="7" t="s">
        <v>3355</v>
      </c>
      <c r="L5517" s="9">
        <v>45001</v>
      </c>
      <c r="M5517" s="13">
        <v>0.50263888888888886</v>
      </c>
      <c r="N5517" s="14">
        <v>513002681207408</v>
      </c>
      <c r="O5517" s="7">
        <f>IF(LEN(TRIM($A5517))=0,0,LEN($A5517)-LEN(SUBSTITUTE($A5517," ",""))+1)</f>
        <v>3</v>
      </c>
      <c r="P5517">
        <f t="shared" si="119"/>
        <v>3411</v>
      </c>
    </row>
    <row r="5518" spans="1:16" ht="128" x14ac:dyDescent="0.2">
      <c r="A5518" s="8" t="s">
        <v>1839</v>
      </c>
      <c r="C5518" s="7" t="s">
        <v>4</v>
      </c>
      <c r="F5518" s="7" t="str">
        <f t="shared" si="117"/>
        <v/>
      </c>
      <c r="G5518" s="7" t="str">
        <f t="shared" si="118"/>
        <v/>
      </c>
      <c r="K5518" s="7" t="s">
        <v>3355</v>
      </c>
      <c r="L5518" s="9">
        <v>45001</v>
      </c>
      <c r="M5518" s="13">
        <v>0.50263888888888886</v>
      </c>
      <c r="N5518" s="14">
        <v>513002681207408</v>
      </c>
      <c r="P5518" t="str">
        <f t="shared" si="119"/>
        <v/>
      </c>
    </row>
    <row r="5519" spans="1:16" ht="16" x14ac:dyDescent="0.2">
      <c r="A5519" s="8" t="s">
        <v>2378</v>
      </c>
      <c r="C5519" s="7" t="s">
        <v>2</v>
      </c>
      <c r="D5519" s="7" t="s">
        <v>3391</v>
      </c>
      <c r="E5519" s="7" t="str">
        <f>IF(OR(D5519="", D5519="___"),"", LEFT(D5519,FIND(" &gt;",D5519)-1))</f>
        <v>Failure</v>
      </c>
      <c r="F5519" s="7" t="str">
        <f t="shared" si="117"/>
        <v>Current</v>
      </c>
      <c r="G5519" s="7" t="str">
        <f t="shared" si="118"/>
        <v>Utterance</v>
      </c>
      <c r="H5519" s="7" t="str">
        <f>IF(G5519="Utterance", IF(ISNUMBER(SEARCH("Unrecognized",D5519)), "Unrecognized", IF(ISNUMBER(SEARCH("Mismatched",D5519)), "Mismatched", IF(ISNUMBER(SEARCH("False Positive",D5519)), "False Positive", "Irrelevant"))), "")</f>
        <v>Mismatched</v>
      </c>
      <c r="J5519" s="7" t="s">
        <v>3751</v>
      </c>
      <c r="K5519" s="7" t="s">
        <v>3355</v>
      </c>
      <c r="L5519" s="9">
        <v>45001</v>
      </c>
      <c r="M5519" s="13">
        <v>0.50613425925925926</v>
      </c>
      <c r="N5519" s="14">
        <v>204440003503744</v>
      </c>
      <c r="O5519" s="7">
        <f>IF(LEN(TRIM($A5519))=0,0,LEN($A5519)-LEN(SUBSTITUTE($A5519," ",""))+1)</f>
        <v>4</v>
      </c>
      <c r="P5519">
        <f t="shared" si="119"/>
        <v>705</v>
      </c>
    </row>
    <row r="5520" spans="1:16" ht="80" x14ac:dyDescent="0.2">
      <c r="A5520" s="8" t="s">
        <v>1155</v>
      </c>
      <c r="C5520" s="7" t="s">
        <v>4</v>
      </c>
      <c r="F5520" s="7" t="str">
        <f t="shared" si="117"/>
        <v/>
      </c>
      <c r="G5520" s="7" t="str">
        <f t="shared" si="118"/>
        <v/>
      </c>
      <c r="K5520" s="7" t="s">
        <v>3355</v>
      </c>
      <c r="L5520" s="9">
        <v>45001</v>
      </c>
      <c r="M5520" s="13">
        <v>0.50616898148148148</v>
      </c>
      <c r="N5520" s="14">
        <v>204440003503744</v>
      </c>
      <c r="P5520" t="str">
        <f t="shared" si="119"/>
        <v/>
      </c>
    </row>
    <row r="5521" spans="1:16" ht="16" x14ac:dyDescent="0.2">
      <c r="A5521" s="8" t="s">
        <v>2865</v>
      </c>
      <c r="C5521" s="7" t="s">
        <v>2</v>
      </c>
      <c r="D5521" s="7" t="s">
        <v>3400</v>
      </c>
      <c r="E5521" s="7" t="str">
        <f>IF(OR(D5521="", D5521="___"),"", LEFT(D5521,FIND(" &gt;",D5521)-1))</f>
        <v>Failure</v>
      </c>
      <c r="F5521" s="7" t="str">
        <f t="shared" si="117"/>
        <v>Current</v>
      </c>
      <c r="G5521" s="7" t="str">
        <f t="shared" si="118"/>
        <v>Interaction</v>
      </c>
      <c r="H5521" s="7" t="str">
        <f>IF(G5521="Utterance", IF(ISNUMBER(SEARCH("Unrecognized",D5521)), "Unrecognized", IF(ISNUMBER(SEARCH("Mismatched",D5521)), "Mismatched", IF(ISNUMBER(SEARCH("False Positive",D5521)), "False Positive", "Irrelevant"))), "")</f>
        <v/>
      </c>
      <c r="J5521" s="7" t="s">
        <v>3742</v>
      </c>
      <c r="K5521" s="7" t="s">
        <v>3355</v>
      </c>
      <c r="L5521" s="9">
        <v>45001</v>
      </c>
      <c r="M5521" s="13">
        <v>0.51098379629629631</v>
      </c>
      <c r="N5521" s="14">
        <v>202000337714768</v>
      </c>
      <c r="O5521" s="7">
        <f>IF(LEN(TRIM($A5521))=0,0,LEN($A5521)-LEN(SUBSTITUTE($A5521," ",""))+1)</f>
        <v>24</v>
      </c>
      <c r="P5521">
        <f t="shared" si="119"/>
        <v>412</v>
      </c>
    </row>
    <row r="5522" spans="1:16" ht="96" x14ac:dyDescent="0.2">
      <c r="A5522" s="8" t="s">
        <v>3637</v>
      </c>
      <c r="C5522" s="7" t="s">
        <v>4</v>
      </c>
      <c r="F5522" s="7" t="str">
        <f t="shared" si="117"/>
        <v/>
      </c>
      <c r="G5522" s="7" t="str">
        <f t="shared" si="118"/>
        <v/>
      </c>
      <c r="K5522" s="7" t="s">
        <v>3355</v>
      </c>
      <c r="L5522" s="9">
        <v>45001</v>
      </c>
      <c r="M5522" s="13">
        <v>0.51100694444444439</v>
      </c>
      <c r="N5522" s="14">
        <v>202000337714768</v>
      </c>
      <c r="P5522" t="str">
        <f t="shared" si="119"/>
        <v/>
      </c>
    </row>
    <row r="5523" spans="1:16" ht="16" x14ac:dyDescent="0.2">
      <c r="A5523" s="8" t="s">
        <v>158</v>
      </c>
      <c r="C5523" s="7" t="s">
        <v>2</v>
      </c>
      <c r="D5523" s="7" t="s">
        <v>3389</v>
      </c>
      <c r="E5523" s="7" t="str">
        <f>IF(OR(D5523="", D5523="___"),"", LEFT(D5523,FIND(" &gt;",D5523)-1))</f>
        <v>Success</v>
      </c>
      <c r="F5523" s="7" t="str">
        <f t="shared" si="117"/>
        <v>Current</v>
      </c>
      <c r="G5523" s="7" t="str">
        <f t="shared" si="118"/>
        <v/>
      </c>
      <c r="H5523" s="7" t="str">
        <f>IF(G5523="Utterance", IF(ISNUMBER(SEARCH("Unrecognized",D5523)), "Unrecognized", IF(ISNUMBER(SEARCH("Mismatched",D5523)), "Mismatched", IF(ISNUMBER(SEARCH("False Positive",D5523)), "False Positive", "Irrelevant"))), "")</f>
        <v/>
      </c>
      <c r="J5523" s="7" t="s">
        <v>3744</v>
      </c>
      <c r="K5523" s="7" t="s">
        <v>3355</v>
      </c>
      <c r="L5523" s="9">
        <v>45001</v>
      </c>
      <c r="M5523" s="13">
        <v>0.51107638888888884</v>
      </c>
      <c r="N5523" s="14">
        <v>513002218258517</v>
      </c>
      <c r="O5523" s="7">
        <f>IF(LEN(TRIM($A5523))=0,0,LEN($A5523)-LEN(SUBSTITUTE($A5523," ",""))+1)</f>
        <v>4</v>
      </c>
      <c r="P5523">
        <f t="shared" si="119"/>
        <v>3411</v>
      </c>
    </row>
    <row r="5524" spans="1:16" ht="128" x14ac:dyDescent="0.2">
      <c r="A5524" s="8" t="s">
        <v>1839</v>
      </c>
      <c r="C5524" s="7" t="s">
        <v>4</v>
      </c>
      <c r="F5524" s="7" t="str">
        <f t="shared" si="117"/>
        <v/>
      </c>
      <c r="G5524" s="7" t="str">
        <f t="shared" si="118"/>
        <v/>
      </c>
      <c r="K5524" s="7" t="s">
        <v>3355</v>
      </c>
      <c r="L5524" s="9">
        <v>45001</v>
      </c>
      <c r="M5524" s="13">
        <v>0.51107638888888884</v>
      </c>
      <c r="N5524" s="14">
        <v>513002218258517</v>
      </c>
      <c r="P5524" t="str">
        <f t="shared" si="119"/>
        <v/>
      </c>
    </row>
    <row r="5525" spans="1:16" ht="16" x14ac:dyDescent="0.2">
      <c r="A5525" s="8" t="s">
        <v>2863</v>
      </c>
      <c r="C5525" s="7" t="s">
        <v>2</v>
      </c>
      <c r="D5525" s="7" t="s">
        <v>3405</v>
      </c>
      <c r="E5525" s="7" t="str">
        <f>IF(OR(D5525="", D5525="___"),"", LEFT(D5525,FIND(" &gt;",D5525)-1))</f>
        <v>Failure</v>
      </c>
      <c r="F5525" s="7" t="str">
        <f t="shared" si="117"/>
        <v>Current</v>
      </c>
      <c r="G5525" s="7" t="str">
        <f t="shared" si="118"/>
        <v>System</v>
      </c>
      <c r="H5525" s="7" t="str">
        <f>IF(G5525="Utterance", IF(ISNUMBER(SEARCH("Unrecognized",D5525)), "Unrecognized", IF(ISNUMBER(SEARCH("Mismatched",D5525)), "Mismatched", IF(ISNUMBER(SEARCH("False Positive",D5525)), "False Positive", "Irrelevant"))), "")</f>
        <v/>
      </c>
      <c r="I5525" s="7" t="s">
        <v>152</v>
      </c>
      <c r="J5525" s="7" t="s">
        <v>213</v>
      </c>
      <c r="K5525" s="7" t="s">
        <v>3355</v>
      </c>
      <c r="L5525" s="9">
        <v>45001</v>
      </c>
      <c r="M5525" s="13">
        <v>0.5111458333333333</v>
      </c>
      <c r="N5525" s="14">
        <v>202000337714768</v>
      </c>
      <c r="O5525" s="7">
        <f>IF(LEN(TRIM($A5525))=0,0,LEN($A5525)-LEN(SUBSTITUTE($A5525," ",""))+1)</f>
        <v>7</v>
      </c>
      <c r="P5525">
        <f t="shared" si="119"/>
        <v>168</v>
      </c>
    </row>
    <row r="5526" spans="1:16" ht="16" x14ac:dyDescent="0.2">
      <c r="A5526" s="8" t="s">
        <v>2863</v>
      </c>
      <c r="C5526" s="7" t="s">
        <v>2</v>
      </c>
      <c r="D5526" s="7" t="s">
        <v>3391</v>
      </c>
      <c r="E5526" s="7" t="str">
        <f>IF(OR(D5526="", D5526="___"),"", LEFT(D5526,FIND(" &gt;",D5526)-1))</f>
        <v>Failure</v>
      </c>
      <c r="F5526" s="7" t="str">
        <f t="shared" si="117"/>
        <v>Current</v>
      </c>
      <c r="G5526" s="7" t="str">
        <f t="shared" si="118"/>
        <v>Utterance</v>
      </c>
      <c r="H5526" s="7" t="str">
        <f>IF(G5526="Utterance", IF(ISNUMBER(SEARCH("Unrecognized",D5526)), "Unrecognized", IF(ISNUMBER(SEARCH("Mismatched",D5526)), "Mismatched", IF(ISNUMBER(SEARCH("False Positive",D5526)), "False Positive", "Irrelevant"))), "")</f>
        <v>Mismatched</v>
      </c>
      <c r="J5526" s="7" t="s">
        <v>213</v>
      </c>
      <c r="K5526" s="7" t="s">
        <v>3355</v>
      </c>
      <c r="L5526" s="9">
        <v>45001</v>
      </c>
      <c r="M5526" s="13">
        <v>0.5111458333333333</v>
      </c>
      <c r="N5526" s="14">
        <v>202000337714768</v>
      </c>
      <c r="O5526" s="7">
        <f>IF(LEN(TRIM($A5526))=0,0,LEN($A5526)-LEN(SUBSTITUTE($A5526," ",""))+1)</f>
        <v>7</v>
      </c>
      <c r="P5526">
        <f t="shared" si="119"/>
        <v>705</v>
      </c>
    </row>
    <row r="5527" spans="1:16" ht="16" x14ac:dyDescent="0.2">
      <c r="A5527" s="8" t="s">
        <v>152</v>
      </c>
      <c r="C5527" s="7" t="s">
        <v>4</v>
      </c>
      <c r="F5527" s="7" t="str">
        <f t="shared" si="117"/>
        <v/>
      </c>
      <c r="G5527" s="7" t="str">
        <f t="shared" si="118"/>
        <v/>
      </c>
      <c r="K5527" s="7" t="s">
        <v>3355</v>
      </c>
      <c r="L5527" s="9">
        <v>45001</v>
      </c>
      <c r="M5527" s="13">
        <v>0.5111458333333333</v>
      </c>
      <c r="N5527" s="14">
        <v>202000337714768</v>
      </c>
      <c r="P5527" t="str">
        <f t="shared" si="119"/>
        <v/>
      </c>
    </row>
    <row r="5528" spans="1:16" ht="288" x14ac:dyDescent="0.2">
      <c r="A5528" s="8" t="s">
        <v>1901</v>
      </c>
      <c r="C5528" s="7" t="s">
        <v>4</v>
      </c>
      <c r="F5528" s="7" t="str">
        <f t="shared" si="117"/>
        <v/>
      </c>
      <c r="G5528" s="7" t="str">
        <f t="shared" si="118"/>
        <v/>
      </c>
      <c r="K5528" s="7" t="s">
        <v>3355</v>
      </c>
      <c r="L5528" s="9">
        <v>45001</v>
      </c>
      <c r="M5528" s="13">
        <v>0.5111458333333333</v>
      </c>
      <c r="N5528" s="14">
        <v>202000337714768</v>
      </c>
      <c r="P5528" t="str">
        <f t="shared" si="119"/>
        <v/>
      </c>
    </row>
    <row r="5529" spans="1:16" ht="16" x14ac:dyDescent="0.2">
      <c r="A5529" s="8" t="s">
        <v>3285</v>
      </c>
      <c r="C5529" s="7" t="s">
        <v>2</v>
      </c>
      <c r="D5529" s="7" t="s">
        <v>3389</v>
      </c>
      <c r="E5529" s="7" t="str">
        <f>IF(OR(D5529="", D5529="___"),"", LEFT(D5529,FIND(" &gt;",D5529)-1))</f>
        <v>Success</v>
      </c>
      <c r="F5529" s="7" t="str">
        <f t="shared" si="117"/>
        <v>Current</v>
      </c>
      <c r="G5529" s="7" t="str">
        <f t="shared" si="118"/>
        <v/>
      </c>
      <c r="H5529" s="7" t="str">
        <f>IF(G5529="Utterance", IF(ISNUMBER(SEARCH("Unrecognized",D5529)), "Unrecognized", IF(ISNUMBER(SEARCH("Mismatched",D5529)), "Mismatched", IF(ISNUMBER(SEARCH("False Positive",D5529)), "False Positive", "Irrelevant"))), "")</f>
        <v/>
      </c>
      <c r="J5529" s="7" t="s">
        <v>3434</v>
      </c>
      <c r="K5529" s="7" t="s">
        <v>3355</v>
      </c>
      <c r="L5529" s="9">
        <v>45001</v>
      </c>
      <c r="M5529" s="13">
        <v>0.51217592592592587</v>
      </c>
      <c r="N5529" s="14">
        <v>513003281980998</v>
      </c>
      <c r="O5529" s="7">
        <f>IF(LEN(TRIM($A5529))=0,0,LEN($A5529)-LEN(SUBSTITUTE($A5529," ",""))+1)</f>
        <v>5</v>
      </c>
      <c r="P5529">
        <f t="shared" si="119"/>
        <v>3411</v>
      </c>
    </row>
    <row r="5530" spans="1:16" ht="64" x14ac:dyDescent="0.2">
      <c r="A5530" s="8" t="s">
        <v>331</v>
      </c>
      <c r="C5530" s="7" t="s">
        <v>4</v>
      </c>
      <c r="F5530" s="7" t="str">
        <f t="shared" si="117"/>
        <v/>
      </c>
      <c r="G5530" s="7" t="str">
        <f t="shared" si="118"/>
        <v/>
      </c>
      <c r="K5530" s="7" t="s">
        <v>3355</v>
      </c>
      <c r="L5530" s="9">
        <v>45001</v>
      </c>
      <c r="M5530" s="13">
        <v>0.51217592592592587</v>
      </c>
      <c r="N5530" s="14">
        <v>513003281980998</v>
      </c>
      <c r="P5530" t="str">
        <f t="shared" si="119"/>
        <v/>
      </c>
    </row>
    <row r="5531" spans="1:16" ht="16" x14ac:dyDescent="0.2">
      <c r="A5531" s="8" t="s">
        <v>1906</v>
      </c>
      <c r="C5531" s="7" t="s">
        <v>2</v>
      </c>
      <c r="D5531" s="7" t="s">
        <v>3389</v>
      </c>
      <c r="E5531" s="7" t="str">
        <f>IF(OR(D5531="", D5531="___"),"", LEFT(D5531,FIND(" &gt;",D5531)-1))</f>
        <v>Success</v>
      </c>
      <c r="F5531" s="7" t="str">
        <f t="shared" si="117"/>
        <v>Current</v>
      </c>
      <c r="G5531" s="7" t="str">
        <f t="shared" si="118"/>
        <v/>
      </c>
      <c r="H5531" s="7" t="str">
        <f>IF(G5531="Utterance", IF(ISNUMBER(SEARCH("Unrecognized",D5531)), "Unrecognized", IF(ISNUMBER(SEARCH("Mismatched",D5531)), "Mismatched", IF(ISNUMBER(SEARCH("False Positive",D5531)), "False Positive", "Irrelevant"))), "")</f>
        <v/>
      </c>
      <c r="J5531" s="7" t="s">
        <v>3431</v>
      </c>
      <c r="K5531" s="7" t="s">
        <v>3355</v>
      </c>
      <c r="L5531" s="9">
        <v>45001</v>
      </c>
      <c r="M5531" s="13">
        <v>0.51271990740740747</v>
      </c>
      <c r="N5531" s="14">
        <v>204440003488020</v>
      </c>
      <c r="O5531" s="7">
        <f>IF(LEN(TRIM($A5531))=0,0,LEN($A5531)-LEN(SUBSTITUTE($A5531," ",""))+1)</f>
        <v>2</v>
      </c>
      <c r="P5531">
        <f t="shared" si="119"/>
        <v>3411</v>
      </c>
    </row>
    <row r="5532" spans="1:16" ht="80" x14ac:dyDescent="0.2">
      <c r="A5532" s="8" t="s">
        <v>350</v>
      </c>
      <c r="C5532" s="7" t="s">
        <v>4</v>
      </c>
      <c r="F5532" s="7" t="str">
        <f t="shared" si="117"/>
        <v/>
      </c>
      <c r="G5532" s="7" t="str">
        <f t="shared" si="118"/>
        <v/>
      </c>
      <c r="K5532" s="7" t="s">
        <v>3355</v>
      </c>
      <c r="L5532" s="9">
        <v>45001</v>
      </c>
      <c r="M5532" s="13">
        <v>0.51271990740740747</v>
      </c>
      <c r="N5532" s="14">
        <v>204440003488020</v>
      </c>
      <c r="P5532" t="str">
        <f t="shared" si="119"/>
        <v/>
      </c>
    </row>
    <row r="5533" spans="1:16" ht="16" x14ac:dyDescent="0.2">
      <c r="A5533" s="8" t="s">
        <v>1904</v>
      </c>
      <c r="C5533" s="7" t="s">
        <v>2</v>
      </c>
      <c r="D5533" s="7" t="s">
        <v>3389</v>
      </c>
      <c r="E5533" s="7" t="str">
        <f>IF(OR(D5533="", D5533="___"),"", LEFT(D5533,FIND(" &gt;",D5533)-1))</f>
        <v>Success</v>
      </c>
      <c r="F5533" s="7" t="str">
        <f t="shared" si="117"/>
        <v>Current</v>
      </c>
      <c r="G5533" s="7" t="str">
        <f t="shared" si="118"/>
        <v/>
      </c>
      <c r="H5533" s="7" t="str">
        <f>IF(G5533="Utterance", IF(ISNUMBER(SEARCH("Unrecognized",D5533)), "Unrecognized", IF(ISNUMBER(SEARCH("Mismatched",D5533)), "Mismatched", IF(ISNUMBER(SEARCH("False Positive",D5533)), "False Positive", "Irrelevant"))), "")</f>
        <v/>
      </c>
      <c r="J5533" s="7" t="s">
        <v>3431</v>
      </c>
      <c r="K5533" s="7" t="s">
        <v>3355</v>
      </c>
      <c r="L5533" s="9">
        <v>45001</v>
      </c>
      <c r="M5533" s="13">
        <v>0.51297453703703699</v>
      </c>
      <c r="N5533" s="14">
        <v>204440003488020</v>
      </c>
      <c r="O5533" s="7">
        <f>IF(LEN(TRIM($A5533))=0,0,LEN($A5533)-LEN(SUBSTITUTE($A5533," ",""))+1)</f>
        <v>3</v>
      </c>
      <c r="P5533">
        <f t="shared" si="119"/>
        <v>3411</v>
      </c>
    </row>
    <row r="5534" spans="1:16" ht="128" x14ac:dyDescent="0.2">
      <c r="A5534" s="8" t="s">
        <v>1905</v>
      </c>
      <c r="C5534" s="7" t="s">
        <v>4</v>
      </c>
      <c r="F5534" s="7" t="str">
        <f t="shared" si="117"/>
        <v/>
      </c>
      <c r="G5534" s="7" t="str">
        <f t="shared" si="118"/>
        <v/>
      </c>
      <c r="K5534" s="7" t="s">
        <v>3355</v>
      </c>
      <c r="L5534" s="9">
        <v>45001</v>
      </c>
      <c r="M5534" s="13">
        <v>0.51297453703703699</v>
      </c>
      <c r="N5534" s="14">
        <v>204440003488020</v>
      </c>
      <c r="P5534" t="str">
        <f t="shared" si="119"/>
        <v/>
      </c>
    </row>
    <row r="5535" spans="1:16" ht="32" x14ac:dyDescent="0.2">
      <c r="A5535" s="8" t="s">
        <v>2658</v>
      </c>
      <c r="C5535" s="7" t="s">
        <v>2</v>
      </c>
      <c r="D5535" s="7" t="s">
        <v>3400</v>
      </c>
      <c r="E5535" s="7" t="str">
        <f>IF(OR(D5535="", D5535="___"),"", LEFT(D5535,FIND(" &gt;",D5535)-1))</f>
        <v>Failure</v>
      </c>
      <c r="F5535" s="7" t="str">
        <f t="shared" si="117"/>
        <v>Current</v>
      </c>
      <c r="G5535" s="7" t="str">
        <f t="shared" si="118"/>
        <v>Interaction</v>
      </c>
      <c r="H5535" s="7" t="str">
        <f>IF(G5535="Utterance", IF(ISNUMBER(SEARCH("Unrecognized",D5535)), "Unrecognized", IF(ISNUMBER(SEARCH("Mismatched",D5535)), "Mismatched", IF(ISNUMBER(SEARCH("False Positive",D5535)), "False Positive", "Irrelevant"))), "")</f>
        <v/>
      </c>
      <c r="J5535" s="7" t="s">
        <v>3756</v>
      </c>
      <c r="K5535" s="7" t="s">
        <v>3355</v>
      </c>
      <c r="L5535" s="9">
        <v>45001</v>
      </c>
      <c r="M5535" s="13">
        <v>0.51402777777777775</v>
      </c>
      <c r="N5535" s="14">
        <v>204440003538265</v>
      </c>
      <c r="O5535" s="7">
        <f>IF(LEN(TRIM($A5535))=0,0,LEN($A5535)-LEN(SUBSTITUTE($A5535," ",""))+1)</f>
        <v>29</v>
      </c>
      <c r="P5535">
        <f t="shared" si="119"/>
        <v>412</v>
      </c>
    </row>
    <row r="5536" spans="1:16" ht="16" x14ac:dyDescent="0.2">
      <c r="A5536" s="8" t="s">
        <v>3638</v>
      </c>
      <c r="C5536" s="7" t="s">
        <v>4</v>
      </c>
      <c r="F5536" s="7" t="str">
        <f t="shared" si="117"/>
        <v/>
      </c>
      <c r="G5536" s="7" t="str">
        <f t="shared" si="118"/>
        <v/>
      </c>
      <c r="K5536" s="7" t="s">
        <v>3355</v>
      </c>
      <c r="L5536" s="9">
        <v>45001</v>
      </c>
      <c r="M5536" s="13">
        <v>0.51406249999999998</v>
      </c>
      <c r="N5536" s="14">
        <v>204440003538265</v>
      </c>
      <c r="P5536" t="str">
        <f t="shared" si="119"/>
        <v/>
      </c>
    </row>
    <row r="5537" spans="1:16" ht="16" x14ac:dyDescent="0.2">
      <c r="A5537" s="8" t="s">
        <v>164</v>
      </c>
      <c r="C5537" s="7" t="s">
        <v>2</v>
      </c>
      <c r="D5537" s="7" t="s">
        <v>3389</v>
      </c>
      <c r="E5537" s="7" t="str">
        <f>IF(OR(D5537="", D5537="___"),"", LEFT(D5537,FIND(" &gt;",D5537)-1))</f>
        <v>Success</v>
      </c>
      <c r="F5537" s="7" t="str">
        <f t="shared" si="117"/>
        <v>Current</v>
      </c>
      <c r="G5537" s="7" t="str">
        <f t="shared" si="118"/>
        <v/>
      </c>
      <c r="H5537" s="7" t="str">
        <f>IF(G5537="Utterance", IF(ISNUMBER(SEARCH("Unrecognized",D5537)), "Unrecognized", IF(ISNUMBER(SEARCH("Mismatched",D5537)), "Mismatched", IF(ISNUMBER(SEARCH("False Positive",D5537)), "False Positive", "Irrelevant"))), "")</f>
        <v/>
      </c>
      <c r="J5537" s="7" t="s">
        <v>3428</v>
      </c>
      <c r="K5537" s="7" t="s">
        <v>3355</v>
      </c>
      <c r="L5537" s="9">
        <v>45001</v>
      </c>
      <c r="M5537" s="13">
        <v>0.51408564814814817</v>
      </c>
      <c r="N5537" s="14">
        <v>204440003537595</v>
      </c>
      <c r="O5537" s="7">
        <f>IF(LEN(TRIM($A5537))=0,0,LEN($A5537)-LEN(SUBSTITUTE($A5537," ",""))+1)</f>
        <v>1</v>
      </c>
      <c r="P5537">
        <f t="shared" si="119"/>
        <v>3411</v>
      </c>
    </row>
    <row r="5538" spans="1:16" ht="16" x14ac:dyDescent="0.2">
      <c r="A5538" s="8" t="s">
        <v>153</v>
      </c>
      <c r="C5538" s="7" t="s">
        <v>4</v>
      </c>
      <c r="F5538" s="7" t="str">
        <f t="shared" si="117"/>
        <v/>
      </c>
      <c r="G5538" s="7" t="str">
        <f t="shared" si="118"/>
        <v/>
      </c>
      <c r="K5538" s="7" t="s">
        <v>3355</v>
      </c>
      <c r="L5538" s="9">
        <v>45001</v>
      </c>
      <c r="M5538" s="13">
        <v>0.51409722222222221</v>
      </c>
      <c r="N5538" s="14">
        <v>204440003537595</v>
      </c>
      <c r="P5538" t="str">
        <f t="shared" si="119"/>
        <v/>
      </c>
    </row>
    <row r="5539" spans="1:16" ht="365" x14ac:dyDescent="0.2">
      <c r="A5539" s="8" t="s">
        <v>182</v>
      </c>
      <c r="C5539" s="7" t="s">
        <v>4</v>
      </c>
      <c r="F5539" s="7" t="str">
        <f t="shared" si="117"/>
        <v/>
      </c>
      <c r="G5539" s="7" t="str">
        <f t="shared" si="118"/>
        <v/>
      </c>
      <c r="K5539" s="7" t="s">
        <v>3355</v>
      </c>
      <c r="L5539" s="9">
        <v>45001</v>
      </c>
      <c r="M5539" s="13">
        <v>0.51409722222222221</v>
      </c>
      <c r="N5539" s="14">
        <v>204440003537595</v>
      </c>
      <c r="P5539" t="str">
        <f t="shared" si="119"/>
        <v/>
      </c>
    </row>
    <row r="5540" spans="1:16" ht="16" x14ac:dyDescent="0.2">
      <c r="A5540" s="8" t="s">
        <v>147</v>
      </c>
      <c r="C5540" s="7" t="s">
        <v>4</v>
      </c>
      <c r="F5540" s="7" t="str">
        <f t="shared" si="117"/>
        <v/>
      </c>
      <c r="G5540" s="7" t="str">
        <f t="shared" si="118"/>
        <v/>
      </c>
      <c r="K5540" s="7" t="s">
        <v>3355</v>
      </c>
      <c r="L5540" s="9">
        <v>45001</v>
      </c>
      <c r="M5540" s="13">
        <v>0.51409722222222221</v>
      </c>
      <c r="N5540" s="14">
        <v>204440003537595</v>
      </c>
      <c r="P5540" t="str">
        <f t="shared" si="119"/>
        <v/>
      </c>
    </row>
    <row r="5541" spans="1:16" ht="16" x14ac:dyDescent="0.2">
      <c r="A5541" s="8" t="s">
        <v>162</v>
      </c>
      <c r="C5541" s="7" t="s">
        <v>2</v>
      </c>
      <c r="D5541" s="7" t="s">
        <v>3405</v>
      </c>
      <c r="E5541" s="7" t="str">
        <f>IF(OR(D5541="", D5541="___"),"", LEFT(D5541,FIND(" &gt;",D5541)-1))</f>
        <v>Failure</v>
      </c>
      <c r="F5541" s="7" t="str">
        <f t="shared" si="117"/>
        <v>Current</v>
      </c>
      <c r="G5541" s="7" t="str">
        <f t="shared" si="118"/>
        <v>System</v>
      </c>
      <c r="H5541" s="7" t="str">
        <f>IF(G5541="Utterance", IF(ISNUMBER(SEARCH("Unrecognized",D5541)), "Unrecognized", IF(ISNUMBER(SEARCH("Mismatched",D5541)), "Mismatched", IF(ISNUMBER(SEARCH("False Positive",D5541)), "False Positive", "Irrelevant"))), "")</f>
        <v/>
      </c>
      <c r="I5541" s="7" t="s">
        <v>152</v>
      </c>
      <c r="J5541" s="7" t="s">
        <v>3453</v>
      </c>
      <c r="K5541" s="7" t="s">
        <v>3355</v>
      </c>
      <c r="L5541" s="9">
        <v>45001</v>
      </c>
      <c r="M5541" s="13">
        <v>0.51414351851851847</v>
      </c>
      <c r="N5541" s="14">
        <v>204440003537595</v>
      </c>
      <c r="O5541" s="7">
        <f>IF(LEN(TRIM($A5541))=0,0,LEN($A5541)-LEN(SUBSTITUTE($A5541," ",""))+1)</f>
        <v>1</v>
      </c>
      <c r="P5541">
        <f t="shared" si="119"/>
        <v>168</v>
      </c>
    </row>
    <row r="5542" spans="1:16" ht="16" x14ac:dyDescent="0.2">
      <c r="A5542" s="8" t="s">
        <v>152</v>
      </c>
      <c r="C5542" s="7" t="s">
        <v>4</v>
      </c>
      <c r="F5542" s="7" t="str">
        <f t="shared" si="117"/>
        <v/>
      </c>
      <c r="G5542" s="7" t="str">
        <f t="shared" si="118"/>
        <v/>
      </c>
      <c r="K5542" s="7" t="s">
        <v>3355</v>
      </c>
      <c r="L5542" s="9">
        <v>45001</v>
      </c>
      <c r="M5542" s="13">
        <v>0.51414351851851847</v>
      </c>
      <c r="N5542" s="14">
        <v>204440003537595</v>
      </c>
      <c r="P5542" t="str">
        <f t="shared" si="119"/>
        <v/>
      </c>
    </row>
    <row r="5543" spans="1:16" ht="16" x14ac:dyDescent="0.2">
      <c r="A5543" s="8" t="s">
        <v>162</v>
      </c>
      <c r="C5543" s="7" t="s">
        <v>2</v>
      </c>
      <c r="D5543" s="7" t="s">
        <v>3389</v>
      </c>
      <c r="E5543" s="7" t="str">
        <f>IF(OR(D5543="", D5543="___"),"", LEFT(D5543,FIND(" &gt;",D5543)-1))</f>
        <v>Success</v>
      </c>
      <c r="F5543" s="7" t="str">
        <f t="shared" si="117"/>
        <v>Current</v>
      </c>
      <c r="G5543" s="7" t="str">
        <f t="shared" si="118"/>
        <v/>
      </c>
      <c r="H5543" s="7" t="str">
        <f>IF(G5543="Utterance", IF(ISNUMBER(SEARCH("Unrecognized",D5543)), "Unrecognized", IF(ISNUMBER(SEARCH("Mismatched",D5543)), "Mismatched", IF(ISNUMBER(SEARCH("False Positive",D5543)), "False Positive", "Irrelevant"))), "")</f>
        <v/>
      </c>
      <c r="J5543" s="7" t="s">
        <v>3453</v>
      </c>
      <c r="K5543" s="7" t="s">
        <v>3355</v>
      </c>
      <c r="L5543" s="9">
        <v>45001</v>
      </c>
      <c r="M5543" s="13">
        <v>0.51415509259259262</v>
      </c>
      <c r="N5543" s="14">
        <v>204440003537595</v>
      </c>
      <c r="O5543" s="7">
        <f>IF(LEN(TRIM($A5543))=0,0,LEN($A5543)-LEN(SUBSTITUTE($A5543," ",""))+1)</f>
        <v>1</v>
      </c>
      <c r="P5543">
        <f t="shared" si="119"/>
        <v>3411</v>
      </c>
    </row>
    <row r="5544" spans="1:16" ht="16" x14ac:dyDescent="0.2">
      <c r="A5544" s="8" t="s">
        <v>354</v>
      </c>
      <c r="C5544" s="7" t="s">
        <v>4</v>
      </c>
      <c r="F5544" s="7" t="str">
        <f t="shared" si="117"/>
        <v/>
      </c>
      <c r="G5544" s="7" t="str">
        <f t="shared" si="118"/>
        <v/>
      </c>
      <c r="K5544" s="7" t="s">
        <v>3355</v>
      </c>
      <c r="L5544" s="9">
        <v>45001</v>
      </c>
      <c r="M5544" s="13">
        <v>0.51415509259259262</v>
      </c>
      <c r="N5544" s="14">
        <v>204440003537595</v>
      </c>
      <c r="P5544" t="str">
        <f t="shared" si="119"/>
        <v/>
      </c>
    </row>
    <row r="5545" spans="1:16" ht="16" x14ac:dyDescent="0.2">
      <c r="A5545" s="8" t="s">
        <v>164</v>
      </c>
      <c r="C5545" s="7" t="s">
        <v>2</v>
      </c>
      <c r="D5545" s="7" t="s">
        <v>3389</v>
      </c>
      <c r="E5545" s="7" t="str">
        <f>IF(OR(D5545="", D5545="___"),"", LEFT(D5545,FIND(" &gt;",D5545)-1))</f>
        <v>Success</v>
      </c>
      <c r="F5545" s="7" t="str">
        <f t="shared" si="117"/>
        <v>Current</v>
      </c>
      <c r="G5545" s="7" t="str">
        <f t="shared" si="118"/>
        <v/>
      </c>
      <c r="H5545" s="7" t="str">
        <f>IF(G5545="Utterance", IF(ISNUMBER(SEARCH("Unrecognized",D5545)), "Unrecognized", IF(ISNUMBER(SEARCH("Mismatched",D5545)), "Mismatched", IF(ISNUMBER(SEARCH("False Positive",D5545)), "False Positive", "Irrelevant"))), "")</f>
        <v/>
      </c>
      <c r="J5545" s="7" t="s">
        <v>3428</v>
      </c>
      <c r="K5545" s="7" t="s">
        <v>3355</v>
      </c>
      <c r="L5545" s="9">
        <v>45001</v>
      </c>
      <c r="M5545" s="13">
        <v>0.51417824074074081</v>
      </c>
      <c r="N5545" s="14">
        <v>204440003537595</v>
      </c>
      <c r="O5545" s="7">
        <f>IF(LEN(TRIM($A5545))=0,0,LEN($A5545)-LEN(SUBSTITUTE($A5545," ",""))+1)</f>
        <v>1</v>
      </c>
      <c r="P5545">
        <f t="shared" si="119"/>
        <v>3411</v>
      </c>
    </row>
    <row r="5546" spans="1:16" ht="16" x14ac:dyDescent="0.2">
      <c r="A5546" s="8" t="s">
        <v>145</v>
      </c>
      <c r="C5546" s="7" t="s">
        <v>4</v>
      </c>
      <c r="F5546" s="7" t="str">
        <f t="shared" si="117"/>
        <v/>
      </c>
      <c r="G5546" s="7" t="str">
        <f t="shared" si="118"/>
        <v/>
      </c>
      <c r="K5546" s="7" t="s">
        <v>3355</v>
      </c>
      <c r="L5546" s="9">
        <v>45001</v>
      </c>
      <c r="M5546" s="13">
        <v>0.51417824074074081</v>
      </c>
      <c r="N5546" s="14">
        <v>204440003537595</v>
      </c>
      <c r="P5546" t="str">
        <f t="shared" si="119"/>
        <v/>
      </c>
    </row>
    <row r="5547" spans="1:16" ht="16" x14ac:dyDescent="0.2">
      <c r="A5547" s="8" t="s">
        <v>91</v>
      </c>
      <c r="C5547" s="7" t="s">
        <v>2</v>
      </c>
      <c r="D5547" s="7" t="s">
        <v>3389</v>
      </c>
      <c r="E5547" s="7" t="str">
        <f>IF(OR(D5547="", D5547="___"),"", LEFT(D5547,FIND(" &gt;",D5547)-1))</f>
        <v>Success</v>
      </c>
      <c r="F5547" s="7" t="str">
        <f t="shared" si="117"/>
        <v>Current</v>
      </c>
      <c r="G5547" s="7" t="str">
        <f t="shared" si="118"/>
        <v/>
      </c>
      <c r="H5547" s="7" t="str">
        <f>IF(G5547="Utterance", IF(ISNUMBER(SEARCH("Unrecognized",D5547)), "Unrecognized", IF(ISNUMBER(SEARCH("Mismatched",D5547)), "Mismatched", IF(ISNUMBER(SEARCH("False Positive",D5547)), "False Positive", "Irrelevant"))), "")</f>
        <v/>
      </c>
      <c r="J5547" s="7" t="s">
        <v>3428</v>
      </c>
      <c r="K5547" s="7" t="s">
        <v>3355</v>
      </c>
      <c r="L5547" s="9">
        <v>45001</v>
      </c>
      <c r="M5547" s="13">
        <v>0.5143402777777778</v>
      </c>
      <c r="N5547" s="14">
        <v>204440003537595</v>
      </c>
      <c r="O5547" s="7">
        <f>IF(LEN(TRIM($A5547))=0,0,LEN($A5547)-LEN(SUBSTITUTE($A5547," ",""))+1)</f>
        <v>1</v>
      </c>
      <c r="P5547">
        <f t="shared" si="119"/>
        <v>3411</v>
      </c>
    </row>
    <row r="5548" spans="1:16" ht="16" x14ac:dyDescent="0.2">
      <c r="A5548" s="8" t="s">
        <v>149</v>
      </c>
      <c r="C5548" s="7" t="s">
        <v>4</v>
      </c>
      <c r="F5548" s="7" t="str">
        <f t="shared" si="117"/>
        <v/>
      </c>
      <c r="G5548" s="7" t="str">
        <f t="shared" si="118"/>
        <v/>
      </c>
      <c r="K5548" s="7" t="s">
        <v>3355</v>
      </c>
      <c r="L5548" s="9">
        <v>45001</v>
      </c>
      <c r="M5548" s="13">
        <v>0.51435185185185184</v>
      </c>
      <c r="N5548" s="14">
        <v>204440003537595</v>
      </c>
      <c r="P5548" t="str">
        <f t="shared" si="119"/>
        <v/>
      </c>
    </row>
    <row r="5549" spans="1:16" ht="409.6" x14ac:dyDescent="0.2">
      <c r="A5549" s="8" t="s">
        <v>3629</v>
      </c>
      <c r="C5549" s="7" t="s">
        <v>4</v>
      </c>
      <c r="F5549" s="7" t="str">
        <f t="shared" si="117"/>
        <v/>
      </c>
      <c r="G5549" s="7" t="str">
        <f t="shared" si="118"/>
        <v/>
      </c>
      <c r="K5549" s="7" t="s">
        <v>3355</v>
      </c>
      <c r="L5549" s="9">
        <v>45001</v>
      </c>
      <c r="M5549" s="13">
        <v>0.51435185185185184</v>
      </c>
      <c r="N5549" s="14">
        <v>204440003537595</v>
      </c>
      <c r="P5549" t="str">
        <f t="shared" si="119"/>
        <v/>
      </c>
    </row>
    <row r="5550" spans="1:16" ht="16" x14ac:dyDescent="0.2">
      <c r="A5550" s="8" t="s">
        <v>147</v>
      </c>
      <c r="C5550" s="7" t="s">
        <v>4</v>
      </c>
      <c r="F5550" s="7" t="str">
        <f t="shared" si="117"/>
        <v/>
      </c>
      <c r="G5550" s="7" t="str">
        <f t="shared" si="118"/>
        <v/>
      </c>
      <c r="K5550" s="7" t="s">
        <v>3355</v>
      </c>
      <c r="L5550" s="9">
        <v>45001</v>
      </c>
      <c r="M5550" s="13">
        <v>0.51435185185185184</v>
      </c>
      <c r="N5550" s="14">
        <v>204440003537595</v>
      </c>
      <c r="P5550" t="str">
        <f t="shared" si="119"/>
        <v/>
      </c>
    </row>
    <row r="5551" spans="1:16" ht="16" x14ac:dyDescent="0.2">
      <c r="A5551" s="8" t="s">
        <v>91</v>
      </c>
      <c r="C5551" s="7" t="s">
        <v>2</v>
      </c>
      <c r="D5551" s="7" t="s">
        <v>3405</v>
      </c>
      <c r="E5551" s="7" t="str">
        <f>IF(OR(D5551="", D5551="___"),"", LEFT(D5551,FIND(" &gt;",D5551)-1))</f>
        <v>Failure</v>
      </c>
      <c r="F5551" s="7" t="str">
        <f t="shared" si="117"/>
        <v>Current</v>
      </c>
      <c r="G5551" s="7" t="str">
        <f t="shared" si="118"/>
        <v>System</v>
      </c>
      <c r="H5551" s="7" t="str">
        <f>IF(G5551="Utterance", IF(ISNUMBER(SEARCH("Unrecognized",D5551)), "Unrecognized", IF(ISNUMBER(SEARCH("Mismatched",D5551)), "Mismatched", IF(ISNUMBER(SEARCH("False Positive",D5551)), "False Positive", "Irrelevant"))), "")</f>
        <v/>
      </c>
      <c r="I5551" s="7" t="s">
        <v>152</v>
      </c>
      <c r="J5551" s="7" t="s">
        <v>3428</v>
      </c>
      <c r="K5551" s="7" t="s">
        <v>3355</v>
      </c>
      <c r="L5551" s="9">
        <v>45001</v>
      </c>
      <c r="M5551" s="13">
        <v>0.51440972222222225</v>
      </c>
      <c r="N5551" s="14">
        <v>204440003537595</v>
      </c>
      <c r="O5551" s="7">
        <f>IF(LEN(TRIM($A5551))=0,0,LEN($A5551)-LEN(SUBSTITUTE($A5551," ",""))+1)</f>
        <v>1</v>
      </c>
      <c r="P5551">
        <f t="shared" si="119"/>
        <v>168</v>
      </c>
    </row>
    <row r="5552" spans="1:16" ht="16" x14ac:dyDescent="0.2">
      <c r="A5552" s="8" t="s">
        <v>91</v>
      </c>
      <c r="C5552" s="7" t="s">
        <v>2</v>
      </c>
      <c r="D5552" s="7" t="s">
        <v>3389</v>
      </c>
      <c r="E5552" s="7" t="str">
        <f>IF(OR(D5552="", D5552="___"),"", LEFT(D5552,FIND(" &gt;",D5552)-1))</f>
        <v>Success</v>
      </c>
      <c r="F5552" s="7" t="str">
        <f t="shared" si="117"/>
        <v>Current</v>
      </c>
      <c r="G5552" s="7" t="str">
        <f t="shared" si="118"/>
        <v/>
      </c>
      <c r="H5552" s="7" t="str">
        <f>IF(G5552="Utterance", IF(ISNUMBER(SEARCH("Unrecognized",D5552)), "Unrecognized", IF(ISNUMBER(SEARCH("Mismatched",D5552)), "Mismatched", IF(ISNUMBER(SEARCH("False Positive",D5552)), "False Positive", "Irrelevant"))), "")</f>
        <v/>
      </c>
      <c r="J5552" s="7" t="s">
        <v>3428</v>
      </c>
      <c r="K5552" s="7" t="s">
        <v>3355</v>
      </c>
      <c r="L5552" s="9">
        <v>45001</v>
      </c>
      <c r="M5552" s="13">
        <v>0.51440972222222225</v>
      </c>
      <c r="N5552" s="14">
        <v>204440003537595</v>
      </c>
      <c r="O5552" s="7">
        <f>IF(LEN(TRIM($A5552))=0,0,LEN($A5552)-LEN(SUBSTITUTE($A5552," ",""))+1)</f>
        <v>1</v>
      </c>
      <c r="P5552">
        <f t="shared" si="119"/>
        <v>3411</v>
      </c>
    </row>
    <row r="5553" spans="1:16" ht="16" x14ac:dyDescent="0.2">
      <c r="A5553" s="8" t="s">
        <v>152</v>
      </c>
      <c r="C5553" s="7" t="s">
        <v>4</v>
      </c>
      <c r="F5553" s="7" t="str">
        <f t="shared" ref="F5553:F5616" si="120">IF(OR(E5553="Success",E5553="Qualified Success"),"Current",IF(E5553="Failure",IF(RIGHT(D5553,6)="Future","Future",IF(RIGHT(D5553,10)="Irrelevant","Irrelevant","Current")),""))</f>
        <v/>
      </c>
      <c r="G5553" s="7" t="str">
        <f t="shared" ref="G5553:G5616" si="121">IF(OR(ISBLANK(D5553),D5553="Unclassifiable &gt;"),"",IF(ISNUMBER(SEARCH("Utterance",D5553)),"Utterance",IF(ISNUMBER(SEARCH("Response",D5553)),"Response",IF(ISNUMBER(SEARCH("Interaction",D5553)),"Interaction",IF(ISNUMBER(SEARCH("System",D5553)),"System","")))))</f>
        <v/>
      </c>
      <c r="K5553" s="7" t="s">
        <v>3355</v>
      </c>
      <c r="L5553" s="9">
        <v>45001</v>
      </c>
      <c r="M5553" s="13">
        <v>0.51440972222222225</v>
      </c>
      <c r="N5553" s="14">
        <v>204440003537595</v>
      </c>
      <c r="P5553" t="str">
        <f t="shared" si="119"/>
        <v/>
      </c>
    </row>
    <row r="5554" spans="1:16" ht="80" x14ac:dyDescent="0.2">
      <c r="A5554" s="8" t="s">
        <v>144</v>
      </c>
      <c r="C5554" s="7" t="s">
        <v>4</v>
      </c>
      <c r="F5554" s="7" t="str">
        <f t="shared" si="120"/>
        <v/>
      </c>
      <c r="G5554" s="7" t="str">
        <f t="shared" si="121"/>
        <v/>
      </c>
      <c r="K5554" s="7" t="s">
        <v>3355</v>
      </c>
      <c r="L5554" s="9">
        <v>45001</v>
      </c>
      <c r="M5554" s="13">
        <v>0.51440972222222225</v>
      </c>
      <c r="N5554" s="14">
        <v>204440003537595</v>
      </c>
      <c r="P5554" t="str">
        <f t="shared" si="119"/>
        <v/>
      </c>
    </row>
    <row r="5555" spans="1:16" ht="32" x14ac:dyDescent="0.2">
      <c r="A5555" s="8" t="s">
        <v>2422</v>
      </c>
      <c r="C5555" s="7" t="s">
        <v>2</v>
      </c>
      <c r="D5555" s="7" t="s">
        <v>3400</v>
      </c>
      <c r="E5555" s="7" t="str">
        <f>IF(OR(D5555="", D5555="___"),"", LEFT(D5555,FIND(" &gt;",D5555)-1))</f>
        <v>Failure</v>
      </c>
      <c r="F5555" s="7" t="str">
        <f t="shared" si="120"/>
        <v>Current</v>
      </c>
      <c r="G5555" s="7" t="str">
        <f t="shared" si="121"/>
        <v>Interaction</v>
      </c>
      <c r="H5555" s="7" t="str">
        <f>IF(G5555="Utterance", IF(ISNUMBER(SEARCH("Unrecognized",D5555)), "Unrecognized", IF(ISNUMBER(SEARCH("Mismatched",D5555)), "Mismatched", IF(ISNUMBER(SEARCH("False Positive",D5555)), "False Positive", "Irrelevant"))), "")</f>
        <v/>
      </c>
      <c r="J5555" s="7" t="s">
        <v>3750</v>
      </c>
      <c r="K5555" s="7" t="s">
        <v>3355</v>
      </c>
      <c r="L5555" s="9">
        <v>45001</v>
      </c>
      <c r="M5555" s="13">
        <v>0.51622685185185191</v>
      </c>
      <c r="N5555" s="14">
        <v>204440003505872</v>
      </c>
      <c r="O5555" s="7">
        <f>IF(LEN(TRIM($A5555))=0,0,LEN($A5555)-LEN(SUBSTITUTE($A5555," ",""))+1)</f>
        <v>51</v>
      </c>
      <c r="P5555">
        <f t="shared" si="119"/>
        <v>412</v>
      </c>
    </row>
    <row r="5556" spans="1:16" ht="128" x14ac:dyDescent="0.2">
      <c r="A5556" s="8" t="s">
        <v>1871</v>
      </c>
      <c r="C5556" s="7" t="s">
        <v>4</v>
      </c>
      <c r="F5556" s="7" t="str">
        <f t="shared" si="120"/>
        <v/>
      </c>
      <c r="G5556" s="7" t="str">
        <f t="shared" si="121"/>
        <v/>
      </c>
      <c r="K5556" s="7" t="s">
        <v>3355</v>
      </c>
      <c r="L5556" s="9">
        <v>45001</v>
      </c>
      <c r="M5556" s="13">
        <v>0.51622685185185191</v>
      </c>
      <c r="N5556" s="14">
        <v>204440003505872</v>
      </c>
      <c r="P5556" t="str">
        <f t="shared" si="119"/>
        <v/>
      </c>
    </row>
    <row r="5557" spans="1:16" ht="16" x14ac:dyDescent="0.2">
      <c r="A5557" s="8" t="s">
        <v>158</v>
      </c>
      <c r="C5557" s="7" t="s">
        <v>2</v>
      </c>
      <c r="D5557" s="7" t="s">
        <v>3389</v>
      </c>
      <c r="E5557" s="7" t="str">
        <f>IF(OR(D5557="", D5557="___"),"", LEFT(D5557,FIND(" &gt;",D5557)-1))</f>
        <v>Success</v>
      </c>
      <c r="F5557" s="7" t="str">
        <f t="shared" si="120"/>
        <v>Current</v>
      </c>
      <c r="G5557" s="7" t="str">
        <f t="shared" si="121"/>
        <v/>
      </c>
      <c r="H5557" s="7" t="str">
        <f>IF(G5557="Utterance", IF(ISNUMBER(SEARCH("Unrecognized",D5557)), "Unrecognized", IF(ISNUMBER(SEARCH("Mismatched",D5557)), "Mismatched", IF(ISNUMBER(SEARCH("False Positive",D5557)), "False Positive", "Irrelevant"))), "")</f>
        <v/>
      </c>
      <c r="J5557" s="7" t="s">
        <v>3744</v>
      </c>
      <c r="K5557" s="7" t="s">
        <v>3355</v>
      </c>
      <c r="L5557" s="9">
        <v>45001</v>
      </c>
      <c r="M5557" s="13">
        <v>0.517511574074074</v>
      </c>
      <c r="N5557" s="14">
        <v>204440003505872</v>
      </c>
      <c r="O5557" s="7">
        <f>IF(LEN(TRIM($A5557))=0,0,LEN($A5557)-LEN(SUBSTITUTE($A5557," ",""))+1)</f>
        <v>4</v>
      </c>
      <c r="P5557">
        <f t="shared" si="119"/>
        <v>3411</v>
      </c>
    </row>
    <row r="5558" spans="1:16" ht="128" x14ac:dyDescent="0.2">
      <c r="A5558" s="8" t="s">
        <v>1839</v>
      </c>
      <c r="C5558" s="7" t="s">
        <v>4</v>
      </c>
      <c r="F5558" s="7" t="str">
        <f t="shared" si="120"/>
        <v/>
      </c>
      <c r="G5558" s="7" t="str">
        <f t="shared" si="121"/>
        <v/>
      </c>
      <c r="K5558" s="7" t="s">
        <v>3355</v>
      </c>
      <c r="L5558" s="9">
        <v>45001</v>
      </c>
      <c r="M5558" s="13">
        <v>0.517511574074074</v>
      </c>
      <c r="N5558" s="14">
        <v>204440003505872</v>
      </c>
      <c r="P5558" t="str">
        <f t="shared" si="119"/>
        <v/>
      </c>
    </row>
    <row r="5559" spans="1:16" ht="48" x14ac:dyDescent="0.2">
      <c r="A5559" s="8" t="s">
        <v>2423</v>
      </c>
      <c r="C5559" s="7" t="s">
        <v>2</v>
      </c>
      <c r="D5559" s="7" t="s">
        <v>3400</v>
      </c>
      <c r="E5559" s="7" t="str">
        <f>IF(OR(D5559="", D5559="___"),"", LEFT(D5559,FIND(" &gt;",D5559)-1))</f>
        <v>Failure</v>
      </c>
      <c r="F5559" s="7" t="str">
        <f t="shared" si="120"/>
        <v>Current</v>
      </c>
      <c r="G5559" s="7" t="str">
        <f t="shared" si="121"/>
        <v>Interaction</v>
      </c>
      <c r="H5559" s="7" t="str">
        <f>IF(G5559="Utterance", IF(ISNUMBER(SEARCH("Unrecognized",D5559)), "Unrecognized", IF(ISNUMBER(SEARCH("Mismatched",D5559)), "Mismatched", IF(ISNUMBER(SEARCH("False Positive",D5559)), "False Positive", "Irrelevant"))), "")</f>
        <v/>
      </c>
      <c r="J5559" s="7" t="s">
        <v>3750</v>
      </c>
      <c r="K5559" s="7" t="s">
        <v>3355</v>
      </c>
      <c r="L5559" s="9">
        <v>45001</v>
      </c>
      <c r="M5559" s="13">
        <v>0.51777777777777778</v>
      </c>
      <c r="N5559" s="14">
        <v>204440003505872</v>
      </c>
      <c r="O5559" s="7">
        <f>IF(LEN(TRIM($A5559))=0,0,LEN($A5559)-LEN(SUBSTITUTE($A5559," ",""))+1)</f>
        <v>53</v>
      </c>
      <c r="P5559">
        <f t="shared" si="119"/>
        <v>412</v>
      </c>
    </row>
    <row r="5560" spans="1:16" ht="128" x14ac:dyDescent="0.2">
      <c r="A5560" s="8" t="s">
        <v>576</v>
      </c>
      <c r="C5560" s="7" t="s">
        <v>4</v>
      </c>
      <c r="F5560" s="7" t="str">
        <f t="shared" si="120"/>
        <v/>
      </c>
      <c r="G5560" s="7" t="str">
        <f t="shared" si="121"/>
        <v/>
      </c>
      <c r="K5560" s="7" t="s">
        <v>3355</v>
      </c>
      <c r="L5560" s="9">
        <v>45001</v>
      </c>
      <c r="M5560" s="13">
        <v>0.51777777777777778</v>
      </c>
      <c r="N5560" s="14">
        <v>204440003505872</v>
      </c>
      <c r="P5560" t="str">
        <f t="shared" si="119"/>
        <v/>
      </c>
    </row>
    <row r="5561" spans="1:16" ht="16" x14ac:dyDescent="0.2">
      <c r="A5561" s="8" t="s">
        <v>684</v>
      </c>
      <c r="C5561" s="7" t="s">
        <v>2</v>
      </c>
      <c r="D5561" s="7" t="s">
        <v>3389</v>
      </c>
      <c r="E5561" s="7" t="str">
        <f>IF(OR(D5561="", D5561="___"),"", LEFT(D5561,FIND(" &gt;",D5561)-1))</f>
        <v>Success</v>
      </c>
      <c r="F5561" s="7" t="str">
        <f t="shared" si="120"/>
        <v>Current</v>
      </c>
      <c r="G5561" s="7" t="str">
        <f t="shared" si="121"/>
        <v/>
      </c>
      <c r="H5561" s="7" t="str">
        <f>IF(G5561="Utterance", IF(ISNUMBER(SEARCH("Unrecognized",D5561)), "Unrecognized", IF(ISNUMBER(SEARCH("Mismatched",D5561)), "Mismatched", IF(ISNUMBER(SEARCH("False Positive",D5561)), "False Positive", "Irrelevant"))), "")</f>
        <v/>
      </c>
      <c r="J5561" s="7" t="s">
        <v>3756</v>
      </c>
      <c r="K5561" s="7" t="s">
        <v>3355</v>
      </c>
      <c r="L5561" s="9">
        <v>45001</v>
      </c>
      <c r="M5561" s="13">
        <v>0.51784722222222224</v>
      </c>
      <c r="N5561" s="14">
        <v>204440007008652</v>
      </c>
      <c r="O5561" s="7">
        <f>IF(LEN(TRIM($A5561))=0,0,LEN($A5561)-LEN(SUBSTITUTE($A5561," ",""))+1)</f>
        <v>7</v>
      </c>
      <c r="P5561">
        <f t="shared" si="119"/>
        <v>3411</v>
      </c>
    </row>
    <row r="5562" spans="1:16" ht="144" x14ac:dyDescent="0.2">
      <c r="A5562" s="8" t="s">
        <v>2762</v>
      </c>
      <c r="C5562" s="7" t="s">
        <v>4</v>
      </c>
      <c r="F5562" s="7" t="str">
        <f t="shared" si="120"/>
        <v/>
      </c>
      <c r="G5562" s="7" t="str">
        <f t="shared" si="121"/>
        <v/>
      </c>
      <c r="K5562" s="7" t="s">
        <v>3355</v>
      </c>
      <c r="L5562" s="9">
        <v>45001</v>
      </c>
      <c r="M5562" s="13">
        <v>0.51784722222222224</v>
      </c>
      <c r="N5562" s="14">
        <v>204440007008652</v>
      </c>
      <c r="P5562" t="str">
        <f t="shared" si="119"/>
        <v/>
      </c>
    </row>
    <row r="5563" spans="1:16" ht="16" x14ac:dyDescent="0.2">
      <c r="A5563" s="8" t="s">
        <v>3080</v>
      </c>
      <c r="C5563" s="7" t="s">
        <v>2</v>
      </c>
      <c r="D5563" s="7" t="s">
        <v>3389</v>
      </c>
      <c r="E5563" s="7" t="str">
        <f>IF(OR(D5563="", D5563="___"),"", LEFT(D5563,FIND(" &gt;",D5563)-1))</f>
        <v>Success</v>
      </c>
      <c r="F5563" s="7" t="str">
        <f t="shared" si="120"/>
        <v>Current</v>
      </c>
      <c r="G5563" s="7" t="str">
        <f t="shared" si="121"/>
        <v/>
      </c>
      <c r="H5563" s="7" t="str">
        <f>IF(G5563="Utterance", IF(ISNUMBER(SEARCH("Unrecognized",D5563)), "Unrecognized", IF(ISNUMBER(SEARCH("Mismatched",D5563)), "Mismatched", IF(ISNUMBER(SEARCH("False Positive",D5563)), "False Positive", "Irrelevant"))), "")</f>
        <v/>
      </c>
      <c r="J5563" s="7" t="s">
        <v>3756</v>
      </c>
      <c r="K5563" s="7" t="s">
        <v>3355</v>
      </c>
      <c r="L5563" s="9">
        <v>45001</v>
      </c>
      <c r="M5563" s="13">
        <v>0.51923611111111112</v>
      </c>
      <c r="N5563" s="14">
        <v>513002218258517</v>
      </c>
      <c r="O5563" s="7">
        <f>IF(LEN(TRIM($A5563))=0,0,LEN($A5563)-LEN(SUBSTITUTE($A5563," ",""))+1)</f>
        <v>2</v>
      </c>
      <c r="P5563">
        <f t="shared" si="119"/>
        <v>3411</v>
      </c>
    </row>
    <row r="5564" spans="1:16" ht="144" x14ac:dyDescent="0.2">
      <c r="A5564" s="8" t="s">
        <v>689</v>
      </c>
      <c r="C5564" s="7" t="s">
        <v>4</v>
      </c>
      <c r="F5564" s="7" t="str">
        <f t="shared" si="120"/>
        <v/>
      </c>
      <c r="G5564" s="7" t="str">
        <f t="shared" si="121"/>
        <v/>
      </c>
      <c r="K5564" s="7" t="s">
        <v>3355</v>
      </c>
      <c r="L5564" s="9">
        <v>45001</v>
      </c>
      <c r="M5564" s="13">
        <v>0.51923611111111112</v>
      </c>
      <c r="N5564" s="14">
        <v>513002218258517</v>
      </c>
      <c r="P5564" t="str">
        <f t="shared" si="119"/>
        <v/>
      </c>
    </row>
    <row r="5565" spans="1:16" ht="16" x14ac:dyDescent="0.2">
      <c r="A5565" s="8" t="s">
        <v>158</v>
      </c>
      <c r="C5565" s="7" t="s">
        <v>2</v>
      </c>
      <c r="D5565" s="7" t="s">
        <v>3389</v>
      </c>
      <c r="E5565" s="7" t="str">
        <f>IF(OR(D5565="", D5565="___"),"", LEFT(D5565,FIND(" &gt;",D5565)-1))</f>
        <v>Success</v>
      </c>
      <c r="F5565" s="7" t="str">
        <f t="shared" si="120"/>
        <v>Current</v>
      </c>
      <c r="G5565" s="7" t="str">
        <f t="shared" si="121"/>
        <v/>
      </c>
      <c r="H5565" s="7" t="str">
        <f>IF(G5565="Utterance", IF(ISNUMBER(SEARCH("Unrecognized",D5565)), "Unrecognized", IF(ISNUMBER(SEARCH("Mismatched",D5565)), "Mismatched", IF(ISNUMBER(SEARCH("False Positive",D5565)), "False Positive", "Irrelevant"))), "")</f>
        <v/>
      </c>
      <c r="J5565" s="7" t="s">
        <v>3744</v>
      </c>
      <c r="K5565" s="7" t="s">
        <v>3355</v>
      </c>
      <c r="L5565" s="9">
        <v>45001</v>
      </c>
      <c r="M5565" s="13">
        <v>0.52019675925925923</v>
      </c>
      <c r="N5565" s="14">
        <v>202000337714768</v>
      </c>
      <c r="O5565" s="7">
        <f>IF(LEN(TRIM($A5565))=0,0,LEN($A5565)-LEN(SUBSTITUTE($A5565," ",""))+1)</f>
        <v>4</v>
      </c>
      <c r="P5565">
        <f t="shared" si="119"/>
        <v>3411</v>
      </c>
    </row>
    <row r="5566" spans="1:16" ht="128" x14ac:dyDescent="0.2">
      <c r="A5566" s="8" t="s">
        <v>1839</v>
      </c>
      <c r="C5566" s="7" t="s">
        <v>4</v>
      </c>
      <c r="F5566" s="7" t="str">
        <f t="shared" si="120"/>
        <v/>
      </c>
      <c r="G5566" s="7" t="str">
        <f t="shared" si="121"/>
        <v/>
      </c>
      <c r="K5566" s="7" t="s">
        <v>3355</v>
      </c>
      <c r="L5566" s="9">
        <v>45001</v>
      </c>
      <c r="M5566" s="13">
        <v>0.52019675925925923</v>
      </c>
      <c r="N5566" s="14">
        <v>202000337714768</v>
      </c>
      <c r="P5566" t="str">
        <f t="shared" si="119"/>
        <v/>
      </c>
    </row>
    <row r="5567" spans="1:16" ht="16" x14ac:dyDescent="0.2">
      <c r="A5567" s="8" t="s">
        <v>514</v>
      </c>
      <c r="B5567" s="7" t="s">
        <v>3487</v>
      </c>
      <c r="C5567" s="7" t="s">
        <v>2</v>
      </c>
      <c r="D5567" s="7" t="s">
        <v>3389</v>
      </c>
      <c r="E5567" s="7" t="str">
        <f>IF(OR(D5567="", D5567="___"),"", LEFT(D5567,FIND(" &gt;",D5567)-1))</f>
        <v>Success</v>
      </c>
      <c r="F5567" s="7" t="str">
        <f t="shared" si="120"/>
        <v>Current</v>
      </c>
      <c r="G5567" s="7" t="str">
        <f t="shared" si="121"/>
        <v/>
      </c>
      <c r="H5567" s="7" t="str">
        <f>IF(G5567="Utterance", IF(ISNUMBER(SEARCH("Unrecognized",D5567)), "Unrecognized", IF(ISNUMBER(SEARCH("Mismatched",D5567)), "Mismatched", IF(ISNUMBER(SEARCH("False Positive",D5567)), "False Positive", "Irrelevant"))), "")</f>
        <v/>
      </c>
      <c r="J5567" s="7" t="s">
        <v>3439</v>
      </c>
      <c r="K5567" s="7" t="s">
        <v>3355</v>
      </c>
      <c r="L5567" s="9">
        <v>45001</v>
      </c>
      <c r="M5567" s="13">
        <v>0.5258680555555556</v>
      </c>
      <c r="N5567" s="14">
        <v>513003286912415</v>
      </c>
      <c r="O5567" s="7">
        <f>IF(LEN(TRIM($A5567))=0,0,LEN($A5567)-LEN(SUBSTITUTE($A5567," ",""))+1)</f>
        <v>3</v>
      </c>
      <c r="P5567">
        <f t="shared" si="119"/>
        <v>3411</v>
      </c>
    </row>
    <row r="5568" spans="1:16" ht="32" x14ac:dyDescent="0.2">
      <c r="A5568" s="8" t="s">
        <v>3628</v>
      </c>
      <c r="C5568" s="7" t="s">
        <v>4</v>
      </c>
      <c r="F5568" s="7" t="str">
        <f t="shared" si="120"/>
        <v/>
      </c>
      <c r="G5568" s="7" t="str">
        <f t="shared" si="121"/>
        <v/>
      </c>
      <c r="K5568" s="7" t="s">
        <v>3355</v>
      </c>
      <c r="L5568" s="9">
        <v>45001</v>
      </c>
      <c r="M5568" s="13">
        <v>0.52589120370370368</v>
      </c>
      <c r="N5568" s="14">
        <v>513003286912415</v>
      </c>
      <c r="P5568" t="str">
        <f t="shared" si="119"/>
        <v/>
      </c>
    </row>
    <row r="5569" spans="1:16" ht="96" x14ac:dyDescent="0.2">
      <c r="A5569" s="8" t="s">
        <v>3286</v>
      </c>
      <c r="C5569" s="7" t="s">
        <v>4</v>
      </c>
      <c r="F5569" s="7" t="str">
        <f t="shared" si="120"/>
        <v/>
      </c>
      <c r="G5569" s="7" t="str">
        <f t="shared" si="121"/>
        <v/>
      </c>
      <c r="K5569" s="7" t="s">
        <v>3355</v>
      </c>
      <c r="L5569" s="9">
        <v>45001</v>
      </c>
      <c r="M5569" s="13">
        <v>0.52589120370370368</v>
      </c>
      <c r="N5569" s="14">
        <v>513003286912415</v>
      </c>
      <c r="P5569" t="str">
        <f t="shared" si="119"/>
        <v/>
      </c>
    </row>
    <row r="5570" spans="1:16" ht="32" x14ac:dyDescent="0.2">
      <c r="A5570" s="8" t="s">
        <v>268</v>
      </c>
      <c r="C5570" s="7" t="s">
        <v>4</v>
      </c>
      <c r="F5570" s="7" t="str">
        <f t="shared" si="120"/>
        <v/>
      </c>
      <c r="G5570" s="7" t="str">
        <f t="shared" si="121"/>
        <v/>
      </c>
      <c r="K5570" s="7" t="s">
        <v>3355</v>
      </c>
      <c r="L5570" s="9">
        <v>45001</v>
      </c>
      <c r="M5570" s="13">
        <v>0.52589120370370368</v>
      </c>
      <c r="N5570" s="14">
        <v>513003286912415</v>
      </c>
      <c r="P5570" t="str">
        <f t="shared" si="119"/>
        <v/>
      </c>
    </row>
    <row r="5571" spans="1:16" ht="16" x14ac:dyDescent="0.2">
      <c r="A5571" s="8" t="s">
        <v>1867</v>
      </c>
      <c r="C5571" s="7" t="s">
        <v>2</v>
      </c>
      <c r="D5571" s="7" t="s">
        <v>3400</v>
      </c>
      <c r="E5571" s="7" t="str">
        <f>IF(OR(D5571="", D5571="___"),"", LEFT(D5571,FIND(" &gt;",D5571)-1))</f>
        <v>Failure</v>
      </c>
      <c r="F5571" s="7" t="str">
        <f t="shared" si="120"/>
        <v>Current</v>
      </c>
      <c r="G5571" s="7" t="str">
        <f t="shared" si="121"/>
        <v>Interaction</v>
      </c>
      <c r="H5571" s="7" t="str">
        <f>IF(G5571="Utterance", IF(ISNUMBER(SEARCH("Unrecognized",D5571)), "Unrecognized", IF(ISNUMBER(SEARCH("Mismatched",D5571)), "Mismatched", IF(ISNUMBER(SEARCH("False Positive",D5571)), "False Positive", "Irrelevant"))), "")</f>
        <v/>
      </c>
      <c r="J5571" s="7" t="s">
        <v>3741</v>
      </c>
      <c r="K5571" s="7" t="s">
        <v>3355</v>
      </c>
      <c r="L5571" s="9">
        <v>45001</v>
      </c>
      <c r="M5571" s="13">
        <v>0.52593750000000006</v>
      </c>
      <c r="N5571" s="14">
        <v>204440003487079</v>
      </c>
      <c r="O5571" s="7">
        <f>IF(LEN(TRIM($A5571))=0,0,LEN($A5571)-LEN(SUBSTITUTE($A5571," ",""))+1)</f>
        <v>18</v>
      </c>
      <c r="P5571">
        <f t="shared" ref="P5571:P5634" si="122">IF(D5571="", "", COUNTIF($D$1:$D$12000, D5571))</f>
        <v>412</v>
      </c>
    </row>
    <row r="5572" spans="1:16" ht="48" x14ac:dyDescent="0.2">
      <c r="A5572" s="8" t="s">
        <v>616</v>
      </c>
      <c r="C5572" s="7" t="s">
        <v>4</v>
      </c>
      <c r="F5572" s="7" t="str">
        <f t="shared" si="120"/>
        <v/>
      </c>
      <c r="G5572" s="7" t="str">
        <f t="shared" si="121"/>
        <v/>
      </c>
      <c r="K5572" s="7" t="s">
        <v>3355</v>
      </c>
      <c r="L5572" s="9">
        <v>45001</v>
      </c>
      <c r="M5572" s="13">
        <v>0.52593750000000006</v>
      </c>
      <c r="N5572" s="14">
        <v>204440003487079</v>
      </c>
      <c r="P5572" t="str">
        <f t="shared" si="122"/>
        <v/>
      </c>
    </row>
    <row r="5573" spans="1:16" ht="16" x14ac:dyDescent="0.2">
      <c r="A5573" s="8" t="s">
        <v>1865</v>
      </c>
      <c r="C5573" s="7" t="s">
        <v>2</v>
      </c>
      <c r="D5573" s="7" t="s">
        <v>3400</v>
      </c>
      <c r="E5573" s="7" t="str">
        <f>IF(OR(D5573="", D5573="___"),"", LEFT(D5573,FIND(" &gt;",D5573)-1))</f>
        <v>Failure</v>
      </c>
      <c r="F5573" s="7" t="str">
        <f t="shared" si="120"/>
        <v>Current</v>
      </c>
      <c r="G5573" s="7" t="str">
        <f t="shared" si="121"/>
        <v>Interaction</v>
      </c>
      <c r="H5573" s="7" t="str">
        <f>IF(G5573="Utterance", IF(ISNUMBER(SEARCH("Unrecognized",D5573)), "Unrecognized", IF(ISNUMBER(SEARCH("Mismatched",D5573)), "Mismatched", IF(ISNUMBER(SEARCH("False Positive",D5573)), "False Positive", "Irrelevant"))), "")</f>
        <v/>
      </c>
      <c r="J5573" s="7" t="s">
        <v>3741</v>
      </c>
      <c r="K5573" s="7" t="s">
        <v>3355</v>
      </c>
      <c r="L5573" s="9">
        <v>45001</v>
      </c>
      <c r="M5573" s="13">
        <v>0.52673611111111118</v>
      </c>
      <c r="N5573" s="14">
        <v>204440003487079</v>
      </c>
      <c r="O5573" s="7">
        <f>IF(LEN(TRIM($A5573))=0,0,LEN($A5573)-LEN(SUBSTITUTE($A5573," ",""))+1)</f>
        <v>9</v>
      </c>
      <c r="P5573">
        <f t="shared" si="122"/>
        <v>412</v>
      </c>
    </row>
    <row r="5574" spans="1:16" ht="224" x14ac:dyDescent="0.2">
      <c r="A5574" s="8" t="s">
        <v>1866</v>
      </c>
      <c r="C5574" s="7" t="s">
        <v>4</v>
      </c>
      <c r="F5574" s="7" t="str">
        <f t="shared" si="120"/>
        <v/>
      </c>
      <c r="G5574" s="7" t="str">
        <f t="shared" si="121"/>
        <v/>
      </c>
      <c r="K5574" s="7" t="s">
        <v>3355</v>
      </c>
      <c r="L5574" s="9">
        <v>45001</v>
      </c>
      <c r="M5574" s="13">
        <v>0.52674768518518522</v>
      </c>
      <c r="N5574" s="14">
        <v>204440003487079</v>
      </c>
      <c r="P5574" t="str">
        <f t="shared" si="122"/>
        <v/>
      </c>
    </row>
    <row r="5575" spans="1:16" ht="16" x14ac:dyDescent="0.2">
      <c r="A5575" s="8" t="s">
        <v>302</v>
      </c>
      <c r="B5575" s="7" t="s">
        <v>3487</v>
      </c>
      <c r="C5575" s="7" t="s">
        <v>2</v>
      </c>
      <c r="D5575" s="7" t="s">
        <v>3389</v>
      </c>
      <c r="E5575" s="7" t="str">
        <f>IF(OR(D5575="", D5575="___"),"", LEFT(D5575,FIND(" &gt;",D5575)-1))</f>
        <v>Success</v>
      </c>
      <c r="F5575" s="7" t="str">
        <f t="shared" si="120"/>
        <v>Current</v>
      </c>
      <c r="G5575" s="7" t="str">
        <f t="shared" si="121"/>
        <v/>
      </c>
      <c r="H5575" s="7" t="str">
        <f>IF(G5575="Utterance", IF(ISNUMBER(SEARCH("Unrecognized",D5575)), "Unrecognized", IF(ISNUMBER(SEARCH("Mismatched",D5575)), "Mismatched", IF(ISNUMBER(SEARCH("False Positive",D5575)), "False Positive", "Irrelevant"))), "")</f>
        <v/>
      </c>
      <c r="J5575" s="7" t="s">
        <v>3428</v>
      </c>
      <c r="K5575" s="7" t="s">
        <v>3355</v>
      </c>
      <c r="L5575" s="9">
        <v>45001</v>
      </c>
      <c r="M5575" s="13">
        <v>0.52833333333333332</v>
      </c>
      <c r="N5575" s="14">
        <v>204440003487079</v>
      </c>
      <c r="O5575" s="7">
        <f>IF(LEN(TRIM($A5575))=0,0,LEN($A5575)-LEN(SUBSTITUTE($A5575," ",""))+1)</f>
        <v>3</v>
      </c>
      <c r="P5575">
        <f t="shared" si="122"/>
        <v>3411</v>
      </c>
    </row>
    <row r="5576" spans="1:16" ht="64" x14ac:dyDescent="0.2">
      <c r="A5576" s="8" t="s">
        <v>220</v>
      </c>
      <c r="C5576" s="7" t="s">
        <v>4</v>
      </c>
      <c r="F5576" s="7" t="str">
        <f t="shared" si="120"/>
        <v/>
      </c>
      <c r="G5576" s="7" t="str">
        <f t="shared" si="121"/>
        <v/>
      </c>
      <c r="K5576" s="7" t="s">
        <v>3355</v>
      </c>
      <c r="L5576" s="9">
        <v>45001</v>
      </c>
      <c r="M5576" s="13">
        <v>0.52834490740740747</v>
      </c>
      <c r="N5576" s="14">
        <v>204440003487079</v>
      </c>
      <c r="P5576" t="str">
        <f t="shared" si="122"/>
        <v/>
      </c>
    </row>
    <row r="5577" spans="1:16" ht="16" x14ac:dyDescent="0.2">
      <c r="A5577" s="8" t="s">
        <v>269</v>
      </c>
      <c r="B5577" s="7" t="s">
        <v>3487</v>
      </c>
      <c r="C5577" s="7" t="s">
        <v>2</v>
      </c>
      <c r="D5577" s="7" t="s">
        <v>3389</v>
      </c>
      <c r="E5577" s="7" t="str">
        <f>IF(OR(D5577="", D5577="___"),"", LEFT(D5577,FIND(" &gt;",D5577)-1))</f>
        <v>Success</v>
      </c>
      <c r="F5577" s="7" t="str">
        <f t="shared" si="120"/>
        <v>Current</v>
      </c>
      <c r="G5577" s="7" t="str">
        <f t="shared" si="121"/>
        <v/>
      </c>
      <c r="H5577" s="7" t="str">
        <f>IF(G5577="Utterance", IF(ISNUMBER(SEARCH("Unrecognized",D5577)), "Unrecognized", IF(ISNUMBER(SEARCH("Mismatched",D5577)), "Mismatched", IF(ISNUMBER(SEARCH("False Positive",D5577)), "False Positive", "Irrelevant"))), "")</f>
        <v/>
      </c>
      <c r="J5577" s="7" t="s">
        <v>3428</v>
      </c>
      <c r="K5577" s="7" t="s">
        <v>3355</v>
      </c>
      <c r="L5577" s="9">
        <v>45001</v>
      </c>
      <c r="M5577" s="13">
        <v>0.53054398148148152</v>
      </c>
      <c r="N5577" s="14">
        <v>202000175224449</v>
      </c>
      <c r="O5577" s="7">
        <f>IF(LEN(TRIM($A5577))=0,0,LEN($A5577)-LEN(SUBSTITUTE($A5577," ",""))+1)</f>
        <v>3</v>
      </c>
      <c r="P5577">
        <f t="shared" si="122"/>
        <v>3411</v>
      </c>
    </row>
    <row r="5578" spans="1:16" ht="64" x14ac:dyDescent="0.2">
      <c r="A5578" s="8" t="s">
        <v>270</v>
      </c>
      <c r="C5578" s="7" t="s">
        <v>4</v>
      </c>
      <c r="F5578" s="7" t="str">
        <f t="shared" si="120"/>
        <v/>
      </c>
      <c r="G5578" s="7" t="str">
        <f t="shared" si="121"/>
        <v/>
      </c>
      <c r="K5578" s="7" t="s">
        <v>3355</v>
      </c>
      <c r="L5578" s="9">
        <v>45001</v>
      </c>
      <c r="M5578" s="13">
        <v>0.53054398148148152</v>
      </c>
      <c r="N5578" s="14">
        <v>202000175224449</v>
      </c>
      <c r="P5578" t="str">
        <f t="shared" si="122"/>
        <v/>
      </c>
    </row>
    <row r="5579" spans="1:16" ht="16" x14ac:dyDescent="0.2">
      <c r="A5579" s="8" t="s">
        <v>402</v>
      </c>
      <c r="C5579" s="7" t="s">
        <v>2</v>
      </c>
      <c r="D5579" s="7" t="s">
        <v>3389</v>
      </c>
      <c r="E5579" s="7" t="str">
        <f>IF(OR(D5579="", D5579="___"),"", LEFT(D5579,FIND(" &gt;",D5579)-1))</f>
        <v>Success</v>
      </c>
      <c r="F5579" s="7" t="str">
        <f t="shared" si="120"/>
        <v>Current</v>
      </c>
      <c r="G5579" s="7" t="str">
        <f t="shared" si="121"/>
        <v/>
      </c>
      <c r="H5579" s="7" t="str">
        <f>IF(G5579="Utterance", IF(ISNUMBER(SEARCH("Unrecognized",D5579)), "Unrecognized", IF(ISNUMBER(SEARCH("Mismatched",D5579)), "Mismatched", IF(ISNUMBER(SEARCH("False Positive",D5579)), "False Positive", "Irrelevant"))), "")</f>
        <v/>
      </c>
      <c r="J5579" s="7" t="s">
        <v>3741</v>
      </c>
      <c r="K5579" s="7" t="s">
        <v>3355</v>
      </c>
      <c r="L5579" s="9">
        <v>45001</v>
      </c>
      <c r="M5579" s="13">
        <v>0.53082175925925923</v>
      </c>
      <c r="N5579" s="14">
        <v>204440003496705</v>
      </c>
      <c r="O5579" s="7">
        <f>IF(LEN(TRIM($A5579))=0,0,LEN($A5579)-LEN(SUBSTITUTE($A5579," ",""))+1)</f>
        <v>6</v>
      </c>
      <c r="P5579">
        <f t="shared" si="122"/>
        <v>3411</v>
      </c>
    </row>
    <row r="5580" spans="1:16" ht="144" x14ac:dyDescent="0.2">
      <c r="A5580" s="8" t="s">
        <v>250</v>
      </c>
      <c r="C5580" s="7" t="s">
        <v>4</v>
      </c>
      <c r="F5580" s="7" t="str">
        <f t="shared" si="120"/>
        <v/>
      </c>
      <c r="G5580" s="7" t="str">
        <f t="shared" si="121"/>
        <v/>
      </c>
      <c r="K5580" s="7" t="s">
        <v>3355</v>
      </c>
      <c r="L5580" s="9">
        <v>45001</v>
      </c>
      <c r="M5580" s="13">
        <v>0.53083333333333338</v>
      </c>
      <c r="N5580" s="14">
        <v>204440003496705</v>
      </c>
      <c r="P5580" t="str">
        <f t="shared" si="122"/>
        <v/>
      </c>
    </row>
    <row r="5581" spans="1:16" ht="16" x14ac:dyDescent="0.2">
      <c r="A5581" s="8" t="s">
        <v>158</v>
      </c>
      <c r="C5581" s="7" t="s">
        <v>2</v>
      </c>
      <c r="D5581" s="7" t="s">
        <v>3389</v>
      </c>
      <c r="E5581" s="7" t="str">
        <f>IF(OR(D5581="", D5581="___"),"", LEFT(D5581,FIND(" &gt;",D5581)-1))</f>
        <v>Success</v>
      </c>
      <c r="F5581" s="7" t="str">
        <f t="shared" si="120"/>
        <v>Current</v>
      </c>
      <c r="G5581" s="7" t="str">
        <f t="shared" si="121"/>
        <v/>
      </c>
      <c r="H5581" s="7" t="str">
        <f>IF(G5581="Utterance", IF(ISNUMBER(SEARCH("Unrecognized",D5581)), "Unrecognized", IF(ISNUMBER(SEARCH("Mismatched",D5581)), "Mismatched", IF(ISNUMBER(SEARCH("False Positive",D5581)), "False Positive", "Irrelevant"))), "")</f>
        <v/>
      </c>
      <c r="J5581" s="7" t="s">
        <v>3744</v>
      </c>
      <c r="K5581" s="7" t="s">
        <v>3355</v>
      </c>
      <c r="L5581" s="9">
        <v>45001</v>
      </c>
      <c r="M5581" s="13">
        <v>0.5328356481481481</v>
      </c>
      <c r="N5581" s="14">
        <v>204440003500821</v>
      </c>
      <c r="O5581" s="7">
        <f>IF(LEN(TRIM($A5581))=0,0,LEN($A5581)-LEN(SUBSTITUTE($A5581," ",""))+1)</f>
        <v>4</v>
      </c>
      <c r="P5581">
        <f t="shared" si="122"/>
        <v>3411</v>
      </c>
    </row>
    <row r="5582" spans="1:16" ht="128" x14ac:dyDescent="0.2">
      <c r="A5582" s="8" t="s">
        <v>1839</v>
      </c>
      <c r="C5582" s="7" t="s">
        <v>4</v>
      </c>
      <c r="F5582" s="7" t="str">
        <f t="shared" si="120"/>
        <v/>
      </c>
      <c r="G5582" s="7" t="str">
        <f t="shared" si="121"/>
        <v/>
      </c>
      <c r="K5582" s="7" t="s">
        <v>3355</v>
      </c>
      <c r="L5582" s="9">
        <v>45001</v>
      </c>
      <c r="M5582" s="13">
        <v>0.5328356481481481</v>
      </c>
      <c r="N5582" s="14">
        <v>204440003500821</v>
      </c>
      <c r="P5582" t="str">
        <f t="shared" si="122"/>
        <v/>
      </c>
    </row>
    <row r="5583" spans="1:16" ht="16" x14ac:dyDescent="0.2">
      <c r="A5583" s="8" t="s">
        <v>223</v>
      </c>
      <c r="B5583" s="7" t="s">
        <v>3487</v>
      </c>
      <c r="C5583" s="7" t="s">
        <v>2</v>
      </c>
      <c r="D5583" s="7" t="s">
        <v>3389</v>
      </c>
      <c r="E5583" s="7" t="str">
        <f>IF(OR(D5583="", D5583="___"),"", LEFT(D5583,FIND(" &gt;",D5583)-1))</f>
        <v>Success</v>
      </c>
      <c r="F5583" s="7" t="str">
        <f t="shared" si="120"/>
        <v>Current</v>
      </c>
      <c r="G5583" s="7" t="str">
        <f t="shared" si="121"/>
        <v/>
      </c>
      <c r="H5583" s="7" t="str">
        <f>IF(G5583="Utterance", IF(ISNUMBER(SEARCH("Unrecognized",D5583)), "Unrecognized", IF(ISNUMBER(SEARCH("Mismatched",D5583)), "Mismatched", IF(ISNUMBER(SEARCH("False Positive",D5583)), "False Positive", "Irrelevant"))), "")</f>
        <v/>
      </c>
      <c r="J5583" s="7" t="s">
        <v>3744</v>
      </c>
      <c r="K5583" s="7" t="s">
        <v>3355</v>
      </c>
      <c r="L5583" s="9">
        <v>45001</v>
      </c>
      <c r="M5583" s="13">
        <v>0.53599537037037037</v>
      </c>
      <c r="N5583" s="14">
        <v>513002681207408</v>
      </c>
      <c r="O5583" s="7">
        <f>IF(LEN(TRIM($A5583))=0,0,LEN($A5583)-LEN(SUBSTITUTE($A5583," ",""))+1)</f>
        <v>3</v>
      </c>
      <c r="P5583">
        <f t="shared" si="122"/>
        <v>3411</v>
      </c>
    </row>
    <row r="5584" spans="1:16" ht="128" x14ac:dyDescent="0.2">
      <c r="A5584" s="8" t="s">
        <v>1839</v>
      </c>
      <c r="C5584" s="7" t="s">
        <v>4</v>
      </c>
      <c r="F5584" s="7" t="str">
        <f t="shared" si="120"/>
        <v/>
      </c>
      <c r="G5584" s="7" t="str">
        <f t="shared" si="121"/>
        <v/>
      </c>
      <c r="K5584" s="7" t="s">
        <v>3355</v>
      </c>
      <c r="L5584" s="9">
        <v>45001</v>
      </c>
      <c r="M5584" s="13">
        <v>0.53599537037037037</v>
      </c>
      <c r="N5584" s="14">
        <v>513002681207408</v>
      </c>
      <c r="P5584" t="str">
        <f t="shared" si="122"/>
        <v/>
      </c>
    </row>
    <row r="5585" spans="1:16" ht="16" x14ac:dyDescent="0.2">
      <c r="A5585" s="8" t="s">
        <v>2819</v>
      </c>
      <c r="C5585" s="7" t="s">
        <v>2</v>
      </c>
      <c r="D5585" s="7" t="s">
        <v>3389</v>
      </c>
      <c r="E5585" s="7" t="str">
        <f>IF(OR(D5585="", D5585="___"),"", LEFT(D5585,FIND(" &gt;",D5585)-1))</f>
        <v>Success</v>
      </c>
      <c r="F5585" s="7" t="str">
        <f t="shared" si="120"/>
        <v>Current</v>
      </c>
      <c r="G5585" s="7" t="str">
        <f t="shared" si="121"/>
        <v/>
      </c>
      <c r="H5585" s="7" t="str">
        <f>IF(G5585="Utterance", IF(ISNUMBER(SEARCH("Unrecognized",D5585)), "Unrecognized", IF(ISNUMBER(SEARCH("Mismatched",D5585)), "Mismatched", IF(ISNUMBER(SEARCH("False Positive",D5585)), "False Positive", "Irrelevant"))), "")</f>
        <v/>
      </c>
      <c r="J5585" s="7" t="s">
        <v>3741</v>
      </c>
      <c r="K5585" s="7" t="s">
        <v>3355</v>
      </c>
      <c r="L5585" s="9">
        <v>45001</v>
      </c>
      <c r="M5585" s="13">
        <v>0.53722222222222216</v>
      </c>
      <c r="N5585" s="14">
        <v>202000220797983</v>
      </c>
      <c r="O5585" s="7">
        <f>IF(LEN(TRIM($A5585))=0,0,LEN($A5585)-LEN(SUBSTITUTE($A5585," ",""))+1)</f>
        <v>4</v>
      </c>
      <c r="P5585">
        <f t="shared" si="122"/>
        <v>3411</v>
      </c>
    </row>
    <row r="5586" spans="1:16" ht="112" x14ac:dyDescent="0.2">
      <c r="A5586" s="8" t="s">
        <v>345</v>
      </c>
      <c r="C5586" s="7" t="s">
        <v>4</v>
      </c>
      <c r="F5586" s="7" t="str">
        <f t="shared" si="120"/>
        <v/>
      </c>
      <c r="G5586" s="7" t="str">
        <f t="shared" si="121"/>
        <v/>
      </c>
      <c r="K5586" s="7" t="s">
        <v>3355</v>
      </c>
      <c r="L5586" s="9">
        <v>45001</v>
      </c>
      <c r="M5586" s="13">
        <v>0.53722222222222216</v>
      </c>
      <c r="N5586" s="14">
        <v>202000220797983</v>
      </c>
      <c r="P5586" t="str">
        <f t="shared" si="122"/>
        <v/>
      </c>
    </row>
    <row r="5587" spans="1:16" ht="16" x14ac:dyDescent="0.2">
      <c r="A5587" s="8" t="s">
        <v>269</v>
      </c>
      <c r="B5587" s="7" t="s">
        <v>3487</v>
      </c>
      <c r="C5587" s="7" t="s">
        <v>2</v>
      </c>
      <c r="D5587" s="7" t="s">
        <v>3389</v>
      </c>
      <c r="E5587" s="7" t="str">
        <f>IF(OR(D5587="", D5587="___"),"", LEFT(D5587,FIND(" &gt;",D5587)-1))</f>
        <v>Success</v>
      </c>
      <c r="F5587" s="7" t="str">
        <f t="shared" si="120"/>
        <v>Current</v>
      </c>
      <c r="G5587" s="7" t="str">
        <f t="shared" si="121"/>
        <v/>
      </c>
      <c r="H5587" s="7" t="str">
        <f>IF(G5587="Utterance", IF(ISNUMBER(SEARCH("Unrecognized",D5587)), "Unrecognized", IF(ISNUMBER(SEARCH("Mismatched",D5587)), "Mismatched", IF(ISNUMBER(SEARCH("False Positive",D5587)), "False Positive", "Irrelevant"))), "")</f>
        <v/>
      </c>
      <c r="J5587" s="7" t="s">
        <v>3428</v>
      </c>
      <c r="K5587" s="7" t="s">
        <v>3355</v>
      </c>
      <c r="L5587" s="9">
        <v>45001</v>
      </c>
      <c r="M5587" s="13">
        <v>0.53773148148148142</v>
      </c>
      <c r="N5587" s="14">
        <v>202000290793829</v>
      </c>
      <c r="O5587" s="7">
        <f>IF(LEN(TRIM($A5587))=0,0,LEN($A5587)-LEN(SUBSTITUTE($A5587," ",""))+1)</f>
        <v>3</v>
      </c>
      <c r="P5587">
        <f t="shared" si="122"/>
        <v>3411</v>
      </c>
    </row>
    <row r="5588" spans="1:16" ht="64" x14ac:dyDescent="0.2">
      <c r="A5588" s="8" t="s">
        <v>270</v>
      </c>
      <c r="C5588" s="7" t="s">
        <v>4</v>
      </c>
      <c r="F5588" s="7" t="str">
        <f t="shared" si="120"/>
        <v/>
      </c>
      <c r="G5588" s="7" t="str">
        <f t="shared" si="121"/>
        <v/>
      </c>
      <c r="K5588" s="7" t="s">
        <v>3355</v>
      </c>
      <c r="L5588" s="9">
        <v>45001</v>
      </c>
      <c r="M5588" s="13">
        <v>0.53773148148148142</v>
      </c>
      <c r="N5588" s="14">
        <v>202000290793829</v>
      </c>
      <c r="P5588" t="str">
        <f t="shared" si="122"/>
        <v/>
      </c>
    </row>
    <row r="5589" spans="1:16" ht="16" x14ac:dyDescent="0.2">
      <c r="A5589" s="8" t="s">
        <v>380</v>
      </c>
      <c r="C5589" s="7" t="s">
        <v>2</v>
      </c>
      <c r="D5589" s="7" t="s">
        <v>3389</v>
      </c>
      <c r="E5589" s="7" t="str">
        <f>IF(OR(D5589="", D5589="___"),"", LEFT(D5589,FIND(" &gt;",D5589)-1))</f>
        <v>Success</v>
      </c>
      <c r="F5589" s="7" t="str">
        <f t="shared" si="120"/>
        <v>Current</v>
      </c>
      <c r="G5589" s="7" t="str">
        <f t="shared" si="121"/>
        <v/>
      </c>
      <c r="H5589" s="7" t="str">
        <f>IF(G5589="Utterance", IF(ISNUMBER(SEARCH("Unrecognized",D5589)), "Unrecognized", IF(ISNUMBER(SEARCH("Mismatched",D5589)), "Mismatched", IF(ISNUMBER(SEARCH("False Positive",D5589)), "False Positive", "Irrelevant"))), "")</f>
        <v/>
      </c>
      <c r="J5589" s="7" t="s">
        <v>3756</v>
      </c>
      <c r="K5589" s="7" t="s">
        <v>3355</v>
      </c>
      <c r="L5589" s="9">
        <v>45001</v>
      </c>
      <c r="M5589" s="13">
        <v>0.54131944444444446</v>
      </c>
      <c r="N5589" s="14">
        <v>202000453857809</v>
      </c>
      <c r="O5589" s="7">
        <f>IF(LEN(TRIM($A5589))=0,0,LEN($A5589)-LEN(SUBSTITUTE($A5589," ",""))+1)</f>
        <v>4</v>
      </c>
      <c r="P5589">
        <f t="shared" si="122"/>
        <v>3411</v>
      </c>
    </row>
    <row r="5590" spans="1:16" ht="144" x14ac:dyDescent="0.2">
      <c r="A5590" s="8" t="s">
        <v>2904</v>
      </c>
      <c r="C5590" s="7" t="s">
        <v>4</v>
      </c>
      <c r="F5590" s="7" t="str">
        <f t="shared" si="120"/>
        <v/>
      </c>
      <c r="G5590" s="7" t="str">
        <f t="shared" si="121"/>
        <v/>
      </c>
      <c r="K5590" s="7" t="s">
        <v>3355</v>
      </c>
      <c r="L5590" s="9">
        <v>45001</v>
      </c>
      <c r="M5590" s="13">
        <v>0.5413310185185185</v>
      </c>
      <c r="N5590" s="14">
        <v>202000453857809</v>
      </c>
      <c r="P5590" t="str">
        <f t="shared" si="122"/>
        <v/>
      </c>
    </row>
    <row r="5591" spans="1:16" ht="16" x14ac:dyDescent="0.2">
      <c r="A5591" s="8" t="s">
        <v>2642</v>
      </c>
      <c r="C5591" s="7" t="s">
        <v>2</v>
      </c>
      <c r="D5591" s="7" t="s">
        <v>3389</v>
      </c>
      <c r="E5591" s="7" t="str">
        <f>IF(OR(D5591="", D5591="___"),"", LEFT(D5591,FIND(" &gt;",D5591)-1))</f>
        <v>Success</v>
      </c>
      <c r="F5591" s="7" t="str">
        <f t="shared" si="120"/>
        <v>Current</v>
      </c>
      <c r="G5591" s="7" t="str">
        <f t="shared" si="121"/>
        <v/>
      </c>
      <c r="H5591" s="7" t="str">
        <f>IF(G5591="Utterance", IF(ISNUMBER(SEARCH("Unrecognized",D5591)), "Unrecognized", IF(ISNUMBER(SEARCH("Mismatched",D5591)), "Mismatched", IF(ISNUMBER(SEARCH("False Positive",D5591)), "False Positive", "Irrelevant"))), "")</f>
        <v/>
      </c>
      <c r="J5591" s="7" t="s">
        <v>3428</v>
      </c>
      <c r="K5591" s="7" t="s">
        <v>3355</v>
      </c>
      <c r="L5591" s="9">
        <v>45001</v>
      </c>
      <c r="M5591" s="13">
        <v>0.54299768518518521</v>
      </c>
      <c r="N5591" s="14">
        <v>204440003537595</v>
      </c>
      <c r="O5591" s="7">
        <f>IF(LEN(TRIM($A5591))=0,0,LEN($A5591)-LEN(SUBSTITUTE($A5591," ",""))+1)</f>
        <v>4</v>
      </c>
      <c r="P5591">
        <f t="shared" si="122"/>
        <v>3411</v>
      </c>
    </row>
    <row r="5592" spans="1:16" ht="64" x14ac:dyDescent="0.2">
      <c r="A5592" s="8" t="s">
        <v>270</v>
      </c>
      <c r="C5592" s="7" t="s">
        <v>4</v>
      </c>
      <c r="F5592" s="7" t="str">
        <f t="shared" si="120"/>
        <v/>
      </c>
      <c r="G5592" s="7" t="str">
        <f t="shared" si="121"/>
        <v/>
      </c>
      <c r="K5592" s="7" t="s">
        <v>3355</v>
      </c>
      <c r="L5592" s="9">
        <v>45001</v>
      </c>
      <c r="M5592" s="13">
        <v>0.54299768518518521</v>
      </c>
      <c r="N5592" s="14">
        <v>204440003537595</v>
      </c>
      <c r="P5592" t="str">
        <f t="shared" si="122"/>
        <v/>
      </c>
    </row>
    <row r="5593" spans="1:16" ht="16" x14ac:dyDescent="0.2">
      <c r="A5593" s="8" t="s">
        <v>91</v>
      </c>
      <c r="C5593" s="7" t="s">
        <v>2</v>
      </c>
      <c r="D5593" s="7" t="s">
        <v>3389</v>
      </c>
      <c r="E5593" s="7" t="str">
        <f>IF(OR(D5593="", D5593="___"),"", LEFT(D5593,FIND(" &gt;",D5593)-1))</f>
        <v>Success</v>
      </c>
      <c r="F5593" s="7" t="str">
        <f t="shared" si="120"/>
        <v>Current</v>
      </c>
      <c r="G5593" s="7" t="str">
        <f t="shared" si="121"/>
        <v/>
      </c>
      <c r="H5593" s="7" t="str">
        <f>IF(G5593="Utterance", IF(ISNUMBER(SEARCH("Unrecognized",D5593)), "Unrecognized", IF(ISNUMBER(SEARCH("Mismatched",D5593)), "Mismatched", IF(ISNUMBER(SEARCH("False Positive",D5593)), "False Positive", "Irrelevant"))), "")</f>
        <v/>
      </c>
      <c r="J5593" s="7" t="s">
        <v>213</v>
      </c>
      <c r="K5593" s="7" t="s">
        <v>3355</v>
      </c>
      <c r="L5593" s="9">
        <v>45001</v>
      </c>
      <c r="M5593" s="13">
        <v>0.54318287037037039</v>
      </c>
      <c r="N5593" s="14">
        <v>204440003537595</v>
      </c>
      <c r="O5593" s="7">
        <f>IF(LEN(TRIM($A5593))=0,0,LEN($A5593)-LEN(SUBSTITUTE($A5593," ",""))+1)</f>
        <v>1</v>
      </c>
      <c r="P5593">
        <f t="shared" si="122"/>
        <v>3411</v>
      </c>
    </row>
    <row r="5594" spans="1:16" ht="288" x14ac:dyDescent="0.2">
      <c r="A5594" s="8" t="s">
        <v>1901</v>
      </c>
      <c r="C5594" s="7" t="s">
        <v>4</v>
      </c>
      <c r="F5594" s="7" t="str">
        <f t="shared" si="120"/>
        <v/>
      </c>
      <c r="G5594" s="7" t="str">
        <f t="shared" si="121"/>
        <v/>
      </c>
      <c r="K5594" s="7" t="s">
        <v>3355</v>
      </c>
      <c r="L5594" s="9">
        <v>45001</v>
      </c>
      <c r="M5594" s="13">
        <v>0.54318287037037039</v>
      </c>
      <c r="N5594" s="14">
        <v>204440003537595</v>
      </c>
      <c r="P5594" t="str">
        <f t="shared" si="122"/>
        <v/>
      </c>
    </row>
    <row r="5595" spans="1:16" ht="16" x14ac:dyDescent="0.2">
      <c r="A5595" s="8" t="s">
        <v>164</v>
      </c>
      <c r="C5595" s="7" t="s">
        <v>2</v>
      </c>
      <c r="D5595" s="7" t="s">
        <v>3389</v>
      </c>
      <c r="E5595" s="7" t="str">
        <f>IF(OR(D5595="", D5595="___"),"", LEFT(D5595,FIND(" &gt;",D5595)-1))</f>
        <v>Success</v>
      </c>
      <c r="F5595" s="7" t="str">
        <f t="shared" si="120"/>
        <v>Current</v>
      </c>
      <c r="G5595" s="7" t="str">
        <f t="shared" si="121"/>
        <v/>
      </c>
      <c r="H5595" s="7" t="str">
        <f>IF(G5595="Utterance", IF(ISNUMBER(SEARCH("Unrecognized",D5595)), "Unrecognized", IF(ISNUMBER(SEARCH("Mismatched",D5595)), "Mismatched", IF(ISNUMBER(SEARCH("False Positive",D5595)), "False Positive", "Irrelevant"))), "")</f>
        <v/>
      </c>
      <c r="J5595" s="7" t="s">
        <v>3428</v>
      </c>
      <c r="K5595" s="7" t="s">
        <v>3355</v>
      </c>
      <c r="L5595" s="9">
        <v>45001</v>
      </c>
      <c r="M5595" s="13">
        <v>0.54328703703703707</v>
      </c>
      <c r="N5595" s="14">
        <v>204440003537595</v>
      </c>
      <c r="O5595" s="7">
        <f>IF(LEN(TRIM($A5595))=0,0,LEN($A5595)-LEN(SUBSTITUTE($A5595," ",""))+1)</f>
        <v>1</v>
      </c>
      <c r="P5595">
        <f t="shared" si="122"/>
        <v>3411</v>
      </c>
    </row>
    <row r="5596" spans="1:16" ht="16" x14ac:dyDescent="0.2">
      <c r="A5596" s="8" t="s">
        <v>145</v>
      </c>
      <c r="C5596" s="7" t="s">
        <v>4</v>
      </c>
      <c r="F5596" s="7" t="str">
        <f t="shared" si="120"/>
        <v/>
      </c>
      <c r="G5596" s="7" t="str">
        <f t="shared" si="121"/>
        <v/>
      </c>
      <c r="K5596" s="7" t="s">
        <v>3355</v>
      </c>
      <c r="L5596" s="9">
        <v>45001</v>
      </c>
      <c r="M5596" s="13">
        <v>0.54328703703703707</v>
      </c>
      <c r="N5596" s="14">
        <v>204440003537595</v>
      </c>
      <c r="P5596" t="str">
        <f t="shared" si="122"/>
        <v/>
      </c>
    </row>
    <row r="5597" spans="1:16" ht="16" x14ac:dyDescent="0.2">
      <c r="A5597" s="8" t="s">
        <v>179</v>
      </c>
      <c r="C5597" s="7" t="s">
        <v>2</v>
      </c>
      <c r="D5597" s="7" t="s">
        <v>3389</v>
      </c>
      <c r="E5597" s="7" t="str">
        <f>IF(OR(D5597="", D5597="___"),"", LEFT(D5597,FIND(" &gt;",D5597)-1))</f>
        <v>Success</v>
      </c>
      <c r="F5597" s="7" t="str">
        <f t="shared" si="120"/>
        <v>Current</v>
      </c>
      <c r="G5597" s="7" t="str">
        <f t="shared" si="121"/>
        <v/>
      </c>
      <c r="H5597" s="7" t="str">
        <f>IF(G5597="Utterance", IF(ISNUMBER(SEARCH("Unrecognized",D5597)), "Unrecognized", IF(ISNUMBER(SEARCH("Mismatched",D5597)), "Mismatched", IF(ISNUMBER(SEARCH("False Positive",D5597)), "False Positive", "Irrelevant"))), "")</f>
        <v/>
      </c>
      <c r="J5597" s="7" t="s">
        <v>3428</v>
      </c>
      <c r="K5597" s="7" t="s">
        <v>3355</v>
      </c>
      <c r="L5597" s="9">
        <v>45001</v>
      </c>
      <c r="M5597" s="13">
        <v>0.54343750000000002</v>
      </c>
      <c r="N5597" s="14">
        <v>204440003537595</v>
      </c>
      <c r="O5597" s="7">
        <f>IF(LEN(TRIM($A5597))=0,0,LEN($A5597)-LEN(SUBSTITUTE($A5597," ",""))+1)</f>
        <v>1</v>
      </c>
      <c r="P5597">
        <f t="shared" si="122"/>
        <v>3411</v>
      </c>
    </row>
    <row r="5598" spans="1:16" ht="16" x14ac:dyDescent="0.2">
      <c r="A5598" s="8" t="s">
        <v>149</v>
      </c>
      <c r="C5598" s="7" t="s">
        <v>4</v>
      </c>
      <c r="F5598" s="7" t="str">
        <f t="shared" si="120"/>
        <v/>
      </c>
      <c r="G5598" s="7" t="str">
        <f t="shared" si="121"/>
        <v/>
      </c>
      <c r="K5598" s="7" t="s">
        <v>3355</v>
      </c>
      <c r="L5598" s="9">
        <v>45001</v>
      </c>
      <c r="M5598" s="13">
        <v>0.54344907407407406</v>
      </c>
      <c r="N5598" s="14">
        <v>204440003537595</v>
      </c>
      <c r="P5598" t="str">
        <f t="shared" si="122"/>
        <v/>
      </c>
    </row>
    <row r="5599" spans="1:16" ht="380" x14ac:dyDescent="0.2">
      <c r="A5599" s="8" t="s">
        <v>180</v>
      </c>
      <c r="C5599" s="7" t="s">
        <v>4</v>
      </c>
      <c r="F5599" s="7" t="str">
        <f t="shared" si="120"/>
        <v/>
      </c>
      <c r="G5599" s="7" t="str">
        <f t="shared" si="121"/>
        <v/>
      </c>
      <c r="K5599" s="7" t="s">
        <v>3355</v>
      </c>
      <c r="L5599" s="9">
        <v>45001</v>
      </c>
      <c r="M5599" s="13">
        <v>0.54344907407407406</v>
      </c>
      <c r="N5599" s="14">
        <v>204440003537595</v>
      </c>
      <c r="P5599" t="str">
        <f t="shared" si="122"/>
        <v/>
      </c>
    </row>
    <row r="5600" spans="1:16" ht="16" x14ac:dyDescent="0.2">
      <c r="A5600" s="8" t="s">
        <v>147</v>
      </c>
      <c r="C5600" s="7" t="s">
        <v>4</v>
      </c>
      <c r="F5600" s="7" t="str">
        <f t="shared" si="120"/>
        <v/>
      </c>
      <c r="G5600" s="7" t="str">
        <f t="shared" si="121"/>
        <v/>
      </c>
      <c r="K5600" s="7" t="s">
        <v>3355</v>
      </c>
      <c r="L5600" s="9">
        <v>45001</v>
      </c>
      <c r="M5600" s="13">
        <v>0.54344907407407406</v>
      </c>
      <c r="N5600" s="14">
        <v>204440003537595</v>
      </c>
      <c r="P5600" t="str">
        <f t="shared" si="122"/>
        <v/>
      </c>
    </row>
    <row r="5601" spans="1:16" ht="16" x14ac:dyDescent="0.2">
      <c r="A5601" s="8" t="s">
        <v>91</v>
      </c>
      <c r="C5601" s="7" t="s">
        <v>2</v>
      </c>
      <c r="D5601" s="7" t="s">
        <v>3405</v>
      </c>
      <c r="E5601" s="7" t="str">
        <f>IF(OR(D5601="", D5601="___"),"", LEFT(D5601,FIND(" &gt;",D5601)-1))</f>
        <v>Failure</v>
      </c>
      <c r="F5601" s="7" t="str">
        <f t="shared" si="120"/>
        <v>Current</v>
      </c>
      <c r="G5601" s="7" t="str">
        <f t="shared" si="121"/>
        <v>System</v>
      </c>
      <c r="H5601" s="7" t="str">
        <f>IF(G5601="Utterance", IF(ISNUMBER(SEARCH("Unrecognized",D5601)), "Unrecognized", IF(ISNUMBER(SEARCH("Mismatched",D5601)), "Mismatched", IF(ISNUMBER(SEARCH("False Positive",D5601)), "False Positive", "Irrelevant"))), "")</f>
        <v/>
      </c>
      <c r="I5601" s="7" t="s">
        <v>152</v>
      </c>
      <c r="J5601" s="7" t="s">
        <v>3428</v>
      </c>
      <c r="K5601" s="7" t="s">
        <v>3355</v>
      </c>
      <c r="L5601" s="9">
        <v>45001</v>
      </c>
      <c r="M5601" s="13">
        <v>0.54353009259259266</v>
      </c>
      <c r="N5601" s="14">
        <v>204440003537595</v>
      </c>
      <c r="O5601" s="7">
        <f>IF(LEN(TRIM($A5601))=0,0,LEN($A5601)-LEN(SUBSTITUTE($A5601," ",""))+1)</f>
        <v>1</v>
      </c>
      <c r="P5601">
        <f t="shared" si="122"/>
        <v>168</v>
      </c>
    </row>
    <row r="5602" spans="1:16" ht="16" x14ac:dyDescent="0.2">
      <c r="A5602" s="8" t="s">
        <v>91</v>
      </c>
      <c r="C5602" s="7" t="s">
        <v>2</v>
      </c>
      <c r="D5602" s="7" t="s">
        <v>3389</v>
      </c>
      <c r="E5602" s="7" t="str">
        <f>IF(OR(D5602="", D5602="___"),"", LEFT(D5602,FIND(" &gt;",D5602)-1))</f>
        <v>Success</v>
      </c>
      <c r="F5602" s="7" t="str">
        <f t="shared" si="120"/>
        <v>Current</v>
      </c>
      <c r="G5602" s="7" t="str">
        <f t="shared" si="121"/>
        <v/>
      </c>
      <c r="H5602" s="7" t="str">
        <f>IF(G5602="Utterance", IF(ISNUMBER(SEARCH("Unrecognized",D5602)), "Unrecognized", IF(ISNUMBER(SEARCH("Mismatched",D5602)), "Mismatched", IF(ISNUMBER(SEARCH("False Positive",D5602)), "False Positive", "Irrelevant"))), "")</f>
        <v/>
      </c>
      <c r="J5602" s="7" t="s">
        <v>3428</v>
      </c>
      <c r="K5602" s="7" t="s">
        <v>3355</v>
      </c>
      <c r="L5602" s="9">
        <v>45001</v>
      </c>
      <c r="M5602" s="13">
        <v>0.54353009259259266</v>
      </c>
      <c r="N5602" s="14">
        <v>204440003537595</v>
      </c>
      <c r="O5602" s="7">
        <f>IF(LEN(TRIM($A5602))=0,0,LEN($A5602)-LEN(SUBSTITUTE($A5602," ",""))+1)</f>
        <v>1</v>
      </c>
      <c r="P5602">
        <f t="shared" si="122"/>
        <v>3411</v>
      </c>
    </row>
    <row r="5603" spans="1:16" ht="16" x14ac:dyDescent="0.2">
      <c r="A5603" s="8" t="s">
        <v>152</v>
      </c>
      <c r="C5603" s="7" t="s">
        <v>4</v>
      </c>
      <c r="F5603" s="7" t="str">
        <f t="shared" si="120"/>
        <v/>
      </c>
      <c r="G5603" s="7" t="str">
        <f t="shared" si="121"/>
        <v/>
      </c>
      <c r="K5603" s="7" t="s">
        <v>3355</v>
      </c>
      <c r="L5603" s="9">
        <v>45001</v>
      </c>
      <c r="M5603" s="13">
        <v>0.54353009259259266</v>
      </c>
      <c r="N5603" s="14">
        <v>204440003537595</v>
      </c>
      <c r="P5603" t="str">
        <f t="shared" si="122"/>
        <v/>
      </c>
    </row>
    <row r="5604" spans="1:16" ht="80" x14ac:dyDescent="0.2">
      <c r="A5604" s="8" t="s">
        <v>144</v>
      </c>
      <c r="C5604" s="7" t="s">
        <v>4</v>
      </c>
      <c r="F5604" s="7" t="str">
        <f t="shared" si="120"/>
        <v/>
      </c>
      <c r="G5604" s="7" t="str">
        <f t="shared" si="121"/>
        <v/>
      </c>
      <c r="K5604" s="7" t="s">
        <v>3355</v>
      </c>
      <c r="L5604" s="9">
        <v>45001</v>
      </c>
      <c r="M5604" s="13">
        <v>0.54353009259259266</v>
      </c>
      <c r="N5604" s="14">
        <v>204440003537595</v>
      </c>
      <c r="P5604" t="str">
        <f t="shared" si="122"/>
        <v/>
      </c>
    </row>
    <row r="5605" spans="1:16" ht="16" x14ac:dyDescent="0.2">
      <c r="A5605" s="8" t="s">
        <v>223</v>
      </c>
      <c r="B5605" s="7" t="s">
        <v>3487</v>
      </c>
      <c r="C5605" s="7" t="s">
        <v>2</v>
      </c>
      <c r="D5605" s="7" t="s">
        <v>3389</v>
      </c>
      <c r="E5605" s="7" t="str">
        <f>IF(OR(D5605="", D5605="___"),"", LEFT(D5605,FIND(" &gt;",D5605)-1))</f>
        <v>Success</v>
      </c>
      <c r="F5605" s="7" t="str">
        <f t="shared" si="120"/>
        <v>Current</v>
      </c>
      <c r="G5605" s="7" t="str">
        <f t="shared" si="121"/>
        <v/>
      </c>
      <c r="H5605" s="7" t="str">
        <f>IF(G5605="Utterance", IF(ISNUMBER(SEARCH("Unrecognized",D5605)), "Unrecognized", IF(ISNUMBER(SEARCH("Mismatched",D5605)), "Mismatched", IF(ISNUMBER(SEARCH("False Positive",D5605)), "False Positive", "Irrelevant"))), "")</f>
        <v/>
      </c>
      <c r="J5605" s="7" t="s">
        <v>3744</v>
      </c>
      <c r="K5605" s="7" t="s">
        <v>3355</v>
      </c>
      <c r="L5605" s="9">
        <v>45001</v>
      </c>
      <c r="M5605" s="13">
        <v>0.54412037037037042</v>
      </c>
      <c r="N5605" s="14">
        <v>202000090572907</v>
      </c>
      <c r="O5605" s="7">
        <f>IF(LEN(TRIM($A5605))=0,0,LEN($A5605)-LEN(SUBSTITUTE($A5605," ",""))+1)</f>
        <v>3</v>
      </c>
      <c r="P5605">
        <f t="shared" si="122"/>
        <v>3411</v>
      </c>
    </row>
    <row r="5606" spans="1:16" ht="128" x14ac:dyDescent="0.2">
      <c r="A5606" s="8" t="s">
        <v>1839</v>
      </c>
      <c r="C5606" s="7" t="s">
        <v>4</v>
      </c>
      <c r="F5606" s="7" t="str">
        <f t="shared" si="120"/>
        <v/>
      </c>
      <c r="G5606" s="7" t="str">
        <f t="shared" si="121"/>
        <v/>
      </c>
      <c r="K5606" s="7" t="s">
        <v>3355</v>
      </c>
      <c r="L5606" s="9">
        <v>45001</v>
      </c>
      <c r="M5606" s="13">
        <v>0.54412037037037042</v>
      </c>
      <c r="N5606" s="14">
        <v>202000090572907</v>
      </c>
      <c r="P5606" t="str">
        <f t="shared" si="122"/>
        <v/>
      </c>
    </row>
    <row r="5607" spans="1:16" ht="16" x14ac:dyDescent="0.2">
      <c r="A5607" s="8" t="s">
        <v>2641</v>
      </c>
      <c r="C5607" s="7" t="s">
        <v>2</v>
      </c>
      <c r="D5607" s="7" t="s">
        <v>3389</v>
      </c>
      <c r="E5607" s="7" t="str">
        <f>IF(OR(D5607="", D5607="___"),"", LEFT(D5607,FIND(" &gt;",D5607)-1))</f>
        <v>Success</v>
      </c>
      <c r="F5607" s="7" t="str">
        <f t="shared" si="120"/>
        <v>Current</v>
      </c>
      <c r="G5607" s="7" t="str">
        <f t="shared" si="121"/>
        <v/>
      </c>
      <c r="H5607" s="7" t="str">
        <f>IF(G5607="Utterance", IF(ISNUMBER(SEARCH("Unrecognized",D5607)), "Unrecognized", IF(ISNUMBER(SEARCH("Mismatched",D5607)), "Mismatched", IF(ISNUMBER(SEARCH("False Positive",D5607)), "False Positive", "Irrelevant"))), "")</f>
        <v/>
      </c>
      <c r="J5607" s="7" t="s">
        <v>3428</v>
      </c>
      <c r="K5607" s="7" t="s">
        <v>3355</v>
      </c>
      <c r="L5607" s="9">
        <v>45001</v>
      </c>
      <c r="M5607" s="13">
        <v>0.54439814814814813</v>
      </c>
      <c r="N5607" s="14">
        <v>204440003537595</v>
      </c>
      <c r="O5607" s="7">
        <f>IF(LEN(TRIM($A5607))=0,0,LEN($A5607)-LEN(SUBSTITUTE($A5607," ",""))+1)</f>
        <v>2</v>
      </c>
      <c r="P5607">
        <f t="shared" si="122"/>
        <v>3411</v>
      </c>
    </row>
    <row r="5608" spans="1:16" ht="64" x14ac:dyDescent="0.2">
      <c r="A5608" s="8" t="s">
        <v>254</v>
      </c>
      <c r="C5608" s="7" t="s">
        <v>4</v>
      </c>
      <c r="F5608" s="7" t="str">
        <f t="shared" si="120"/>
        <v/>
      </c>
      <c r="G5608" s="7" t="str">
        <f t="shared" si="121"/>
        <v/>
      </c>
      <c r="K5608" s="7" t="s">
        <v>3355</v>
      </c>
      <c r="L5608" s="9">
        <v>45001</v>
      </c>
      <c r="M5608" s="13">
        <v>0.54439814814814813</v>
      </c>
      <c r="N5608" s="14">
        <v>204440003537595</v>
      </c>
      <c r="P5608" t="str">
        <f t="shared" si="122"/>
        <v/>
      </c>
    </row>
    <row r="5609" spans="1:16" ht="16" x14ac:dyDescent="0.2">
      <c r="A5609" s="8" t="s">
        <v>172</v>
      </c>
      <c r="C5609" s="7" t="s">
        <v>2</v>
      </c>
      <c r="D5609" s="7" t="s">
        <v>3389</v>
      </c>
      <c r="E5609" s="7" t="str">
        <f>IF(OR(D5609="", D5609="___"),"", LEFT(D5609,FIND(" &gt;",D5609)-1))</f>
        <v>Success</v>
      </c>
      <c r="F5609" s="7" t="str">
        <f t="shared" si="120"/>
        <v>Current</v>
      </c>
      <c r="G5609" s="7" t="str">
        <f t="shared" si="121"/>
        <v/>
      </c>
      <c r="H5609" s="7" t="str">
        <f>IF(G5609="Utterance", IF(ISNUMBER(SEARCH("Unrecognized",D5609)), "Unrecognized", IF(ISNUMBER(SEARCH("Mismatched",D5609)), "Mismatched", IF(ISNUMBER(SEARCH("False Positive",D5609)), "False Positive", "Irrelevant"))), "")</f>
        <v/>
      </c>
      <c r="J5609" s="7" t="s">
        <v>3428</v>
      </c>
      <c r="K5609" s="7" t="s">
        <v>3355</v>
      </c>
      <c r="L5609" s="9">
        <v>45001</v>
      </c>
      <c r="M5609" s="13">
        <v>0.54451388888888885</v>
      </c>
      <c r="N5609" s="14">
        <v>204440003537595</v>
      </c>
      <c r="O5609" s="7">
        <f>IF(LEN(TRIM($A5609))=0,0,LEN($A5609)-LEN(SUBSTITUTE($A5609," ",""))+1)</f>
        <v>1</v>
      </c>
      <c r="P5609">
        <f t="shared" si="122"/>
        <v>3411</v>
      </c>
    </row>
    <row r="5610" spans="1:16" ht="32" x14ac:dyDescent="0.2">
      <c r="A5610" s="8" t="s">
        <v>173</v>
      </c>
      <c r="C5610" s="7" t="s">
        <v>4</v>
      </c>
      <c r="F5610" s="7" t="str">
        <f t="shared" si="120"/>
        <v/>
      </c>
      <c r="G5610" s="7" t="str">
        <f t="shared" si="121"/>
        <v/>
      </c>
      <c r="K5610" s="7" t="s">
        <v>3355</v>
      </c>
      <c r="L5610" s="9">
        <v>45001</v>
      </c>
      <c r="M5610" s="13">
        <v>0.54451388888888885</v>
      </c>
      <c r="N5610" s="14">
        <v>204440003537595</v>
      </c>
      <c r="P5610" t="str">
        <f t="shared" si="122"/>
        <v/>
      </c>
    </row>
    <row r="5611" spans="1:16" ht="16" x14ac:dyDescent="0.2">
      <c r="A5611" s="8" t="s">
        <v>174</v>
      </c>
      <c r="C5611" s="7" t="s">
        <v>2</v>
      </c>
      <c r="D5611" s="7" t="s">
        <v>3389</v>
      </c>
      <c r="E5611" s="7" t="str">
        <f>IF(OR(D5611="", D5611="___"),"", LEFT(D5611,FIND(" &gt;",D5611)-1))</f>
        <v>Success</v>
      </c>
      <c r="F5611" s="7" t="str">
        <f t="shared" si="120"/>
        <v>Current</v>
      </c>
      <c r="G5611" s="7" t="str">
        <f t="shared" si="121"/>
        <v/>
      </c>
      <c r="H5611" s="7" t="str">
        <f>IF(G5611="Utterance", IF(ISNUMBER(SEARCH("Unrecognized",D5611)), "Unrecognized", IF(ISNUMBER(SEARCH("Mismatched",D5611)), "Mismatched", IF(ISNUMBER(SEARCH("False Positive",D5611)), "False Positive", "Irrelevant"))), "")</f>
        <v/>
      </c>
      <c r="J5611" s="7" t="s">
        <v>3741</v>
      </c>
      <c r="K5611" s="7" t="s">
        <v>3355</v>
      </c>
      <c r="L5611" s="9">
        <v>45001</v>
      </c>
      <c r="M5611" s="13">
        <v>0.54457175925925927</v>
      </c>
      <c r="N5611" s="14">
        <v>204440003537595</v>
      </c>
      <c r="O5611" s="7">
        <f>IF(LEN(TRIM($A5611))=0,0,LEN($A5611)-LEN(SUBSTITUTE($A5611," ",""))+1)</f>
        <v>1</v>
      </c>
      <c r="P5611">
        <f t="shared" si="122"/>
        <v>3411</v>
      </c>
    </row>
    <row r="5612" spans="1:16" ht="16" x14ac:dyDescent="0.2">
      <c r="A5612" s="8" t="s">
        <v>175</v>
      </c>
      <c r="C5612" s="7" t="s">
        <v>4</v>
      </c>
      <c r="F5612" s="7" t="str">
        <f t="shared" si="120"/>
        <v/>
      </c>
      <c r="G5612" s="7" t="str">
        <f t="shared" si="121"/>
        <v/>
      </c>
      <c r="K5612" s="7" t="s">
        <v>3355</v>
      </c>
      <c r="L5612" s="9">
        <v>45001</v>
      </c>
      <c r="M5612" s="13">
        <v>0.54458333333333331</v>
      </c>
      <c r="N5612" s="14">
        <v>204440003537595</v>
      </c>
      <c r="P5612" t="str">
        <f t="shared" si="122"/>
        <v/>
      </c>
    </row>
    <row r="5613" spans="1:16" ht="365" x14ac:dyDescent="0.2">
      <c r="A5613" s="8" t="s">
        <v>176</v>
      </c>
      <c r="C5613" s="7" t="s">
        <v>4</v>
      </c>
      <c r="F5613" s="7" t="str">
        <f t="shared" si="120"/>
        <v/>
      </c>
      <c r="G5613" s="7" t="str">
        <f t="shared" si="121"/>
        <v/>
      </c>
      <c r="K5613" s="7" t="s">
        <v>3355</v>
      </c>
      <c r="L5613" s="9">
        <v>45001</v>
      </c>
      <c r="M5613" s="13">
        <v>0.54458333333333331</v>
      </c>
      <c r="N5613" s="14">
        <v>204440003537595</v>
      </c>
      <c r="P5613" t="str">
        <f t="shared" si="122"/>
        <v/>
      </c>
    </row>
    <row r="5614" spans="1:16" ht="16" x14ac:dyDescent="0.2">
      <c r="A5614" s="8" t="s">
        <v>147</v>
      </c>
      <c r="C5614" s="7" t="s">
        <v>4</v>
      </c>
      <c r="F5614" s="7" t="str">
        <f t="shared" si="120"/>
        <v/>
      </c>
      <c r="G5614" s="7" t="str">
        <f t="shared" si="121"/>
        <v/>
      </c>
      <c r="K5614" s="7" t="s">
        <v>3355</v>
      </c>
      <c r="L5614" s="9">
        <v>45001</v>
      </c>
      <c r="M5614" s="13">
        <v>0.54458333333333331</v>
      </c>
      <c r="N5614" s="14">
        <v>204440003537595</v>
      </c>
      <c r="P5614" t="str">
        <f t="shared" si="122"/>
        <v/>
      </c>
    </row>
    <row r="5615" spans="1:16" ht="16" x14ac:dyDescent="0.2">
      <c r="A5615" s="8" t="s">
        <v>91</v>
      </c>
      <c r="C5615" s="7" t="s">
        <v>2</v>
      </c>
      <c r="D5615" s="7" t="s">
        <v>3405</v>
      </c>
      <c r="E5615" s="7" t="str">
        <f>IF(OR(D5615="", D5615="___"),"", LEFT(D5615,FIND(" &gt;",D5615)-1))</f>
        <v>Failure</v>
      </c>
      <c r="F5615" s="7" t="str">
        <f t="shared" si="120"/>
        <v>Current</v>
      </c>
      <c r="G5615" s="7" t="str">
        <f t="shared" si="121"/>
        <v>System</v>
      </c>
      <c r="H5615" s="7" t="str">
        <f>IF(G5615="Utterance", IF(ISNUMBER(SEARCH("Unrecognized",D5615)), "Unrecognized", IF(ISNUMBER(SEARCH("Mismatched",D5615)), "Mismatched", IF(ISNUMBER(SEARCH("False Positive",D5615)), "False Positive", "Irrelevant"))), "")</f>
        <v/>
      </c>
      <c r="I5615" s="7" t="s">
        <v>152</v>
      </c>
      <c r="J5615" s="7" t="s">
        <v>3428</v>
      </c>
      <c r="K5615" s="7" t="s">
        <v>3355</v>
      </c>
      <c r="L5615" s="9">
        <v>45001</v>
      </c>
      <c r="M5615" s="13">
        <v>0.54479166666666667</v>
      </c>
      <c r="N5615" s="14">
        <v>204440003537595</v>
      </c>
      <c r="O5615" s="7">
        <f>IF(LEN(TRIM($A5615))=0,0,LEN($A5615)-LEN(SUBSTITUTE($A5615," ",""))+1)</f>
        <v>1</v>
      </c>
      <c r="P5615">
        <f t="shared" si="122"/>
        <v>168</v>
      </c>
    </row>
    <row r="5616" spans="1:16" ht="16" x14ac:dyDescent="0.2">
      <c r="A5616" s="8" t="s">
        <v>91</v>
      </c>
      <c r="C5616" s="7" t="s">
        <v>2</v>
      </c>
      <c r="D5616" s="7" t="s">
        <v>3389</v>
      </c>
      <c r="E5616" s="7" t="str">
        <f>IF(OR(D5616="", D5616="___"),"", LEFT(D5616,FIND(" &gt;",D5616)-1))</f>
        <v>Success</v>
      </c>
      <c r="F5616" s="7" t="str">
        <f t="shared" si="120"/>
        <v>Current</v>
      </c>
      <c r="G5616" s="7" t="str">
        <f t="shared" si="121"/>
        <v/>
      </c>
      <c r="H5616" s="7" t="str">
        <f>IF(G5616="Utterance", IF(ISNUMBER(SEARCH("Unrecognized",D5616)), "Unrecognized", IF(ISNUMBER(SEARCH("Mismatched",D5616)), "Mismatched", IF(ISNUMBER(SEARCH("False Positive",D5616)), "False Positive", "Irrelevant"))), "")</f>
        <v/>
      </c>
      <c r="J5616" s="7" t="s">
        <v>3428</v>
      </c>
      <c r="K5616" s="7" t="s">
        <v>3355</v>
      </c>
      <c r="L5616" s="9">
        <v>45001</v>
      </c>
      <c r="M5616" s="13">
        <v>0.54479166666666667</v>
      </c>
      <c r="N5616" s="14">
        <v>204440003537595</v>
      </c>
      <c r="O5616" s="7">
        <f>IF(LEN(TRIM($A5616))=0,0,LEN($A5616)-LEN(SUBSTITUTE($A5616," ",""))+1)</f>
        <v>1</v>
      </c>
      <c r="P5616">
        <f t="shared" si="122"/>
        <v>3411</v>
      </c>
    </row>
    <row r="5617" spans="1:16" ht="16" x14ac:dyDescent="0.2">
      <c r="A5617" s="8" t="s">
        <v>152</v>
      </c>
      <c r="C5617" s="7" t="s">
        <v>4</v>
      </c>
      <c r="F5617" s="7" t="str">
        <f t="shared" ref="F5617:F5680" si="123">IF(OR(E5617="Success",E5617="Qualified Success"),"Current",IF(E5617="Failure",IF(RIGHT(D5617,6)="Future","Future",IF(RIGHT(D5617,10)="Irrelevant","Irrelevant","Current")),""))</f>
        <v/>
      </c>
      <c r="G5617" s="7" t="str">
        <f t="shared" ref="G5617:G5680" si="124">IF(OR(ISBLANK(D5617),D5617="Unclassifiable &gt;"),"",IF(ISNUMBER(SEARCH("Utterance",D5617)),"Utterance",IF(ISNUMBER(SEARCH("Response",D5617)),"Response",IF(ISNUMBER(SEARCH("Interaction",D5617)),"Interaction",IF(ISNUMBER(SEARCH("System",D5617)),"System","")))))</f>
        <v/>
      </c>
      <c r="K5617" s="7" t="s">
        <v>3355</v>
      </c>
      <c r="L5617" s="9">
        <v>45001</v>
      </c>
      <c r="M5617" s="13">
        <v>0.54479166666666667</v>
      </c>
      <c r="N5617" s="14">
        <v>204440003537595</v>
      </c>
      <c r="P5617" t="str">
        <f t="shared" si="122"/>
        <v/>
      </c>
    </row>
    <row r="5618" spans="1:16" ht="80" x14ac:dyDescent="0.2">
      <c r="A5618" s="8" t="s">
        <v>144</v>
      </c>
      <c r="C5618" s="7" t="s">
        <v>4</v>
      </c>
      <c r="F5618" s="7" t="str">
        <f t="shared" si="123"/>
        <v/>
      </c>
      <c r="G5618" s="7" t="str">
        <f t="shared" si="124"/>
        <v/>
      </c>
      <c r="K5618" s="7" t="s">
        <v>3355</v>
      </c>
      <c r="L5618" s="9">
        <v>45001</v>
      </c>
      <c r="M5618" s="13">
        <v>0.54479166666666667</v>
      </c>
      <c r="N5618" s="14">
        <v>204440003537595</v>
      </c>
      <c r="P5618" t="str">
        <f t="shared" si="122"/>
        <v/>
      </c>
    </row>
    <row r="5619" spans="1:16" ht="16" x14ac:dyDescent="0.2">
      <c r="A5619" s="8" t="s">
        <v>186</v>
      </c>
      <c r="C5619" s="7" t="s">
        <v>2</v>
      </c>
      <c r="D5619" s="7" t="s">
        <v>3389</v>
      </c>
      <c r="E5619" s="7" t="str">
        <f>IF(OR(D5619="", D5619="___"),"", LEFT(D5619,FIND(" &gt;",D5619)-1))</f>
        <v>Success</v>
      </c>
      <c r="F5619" s="7" t="str">
        <f t="shared" si="123"/>
        <v>Current</v>
      </c>
      <c r="G5619" s="7" t="str">
        <f t="shared" si="124"/>
        <v/>
      </c>
      <c r="H5619" s="7" t="str">
        <f>IF(G5619="Utterance", IF(ISNUMBER(SEARCH("Unrecognized",D5619)), "Unrecognized", IF(ISNUMBER(SEARCH("Mismatched",D5619)), "Mismatched", IF(ISNUMBER(SEARCH("False Positive",D5619)), "False Positive", "Irrelevant"))), "")</f>
        <v/>
      </c>
      <c r="J5619" s="7" t="s">
        <v>3428</v>
      </c>
      <c r="K5619" s="7" t="s">
        <v>3355</v>
      </c>
      <c r="L5619" s="9">
        <v>45001</v>
      </c>
      <c r="M5619" s="13">
        <v>0.54527777777777775</v>
      </c>
      <c r="N5619" s="14">
        <v>204440003537595</v>
      </c>
      <c r="O5619" s="7">
        <f>IF(LEN(TRIM($A5619))=0,0,LEN($A5619)-LEN(SUBSTITUTE($A5619," ",""))+1)</f>
        <v>4</v>
      </c>
      <c r="P5619">
        <f t="shared" si="122"/>
        <v>3411</v>
      </c>
    </row>
    <row r="5620" spans="1:16" ht="16" x14ac:dyDescent="0.2">
      <c r="A5620" s="8" t="s">
        <v>145</v>
      </c>
      <c r="C5620" s="7" t="s">
        <v>4</v>
      </c>
      <c r="F5620" s="7" t="str">
        <f t="shared" si="123"/>
        <v/>
      </c>
      <c r="G5620" s="7" t="str">
        <f t="shared" si="124"/>
        <v/>
      </c>
      <c r="K5620" s="7" t="s">
        <v>3355</v>
      </c>
      <c r="L5620" s="9">
        <v>45001</v>
      </c>
      <c r="M5620" s="13">
        <v>0.54527777777777775</v>
      </c>
      <c r="N5620" s="14">
        <v>204440003537595</v>
      </c>
      <c r="P5620" t="str">
        <f t="shared" si="122"/>
        <v/>
      </c>
    </row>
    <row r="5621" spans="1:16" ht="16" x14ac:dyDescent="0.2">
      <c r="A5621" s="8" t="s">
        <v>187</v>
      </c>
      <c r="C5621" s="7" t="s">
        <v>2</v>
      </c>
      <c r="D5621" s="7" t="s">
        <v>3389</v>
      </c>
      <c r="E5621" s="7" t="str">
        <f>IF(OR(D5621="", D5621="___"),"", LEFT(D5621,FIND(" &gt;",D5621)-1))</f>
        <v>Success</v>
      </c>
      <c r="F5621" s="7" t="str">
        <f t="shared" si="123"/>
        <v>Current</v>
      </c>
      <c r="G5621" s="7" t="str">
        <f t="shared" si="124"/>
        <v/>
      </c>
      <c r="H5621" s="7" t="str">
        <f>IF(G5621="Utterance", IF(ISNUMBER(SEARCH("Unrecognized",D5621)), "Unrecognized", IF(ISNUMBER(SEARCH("Mismatched",D5621)), "Mismatched", IF(ISNUMBER(SEARCH("False Positive",D5621)), "False Positive", "Irrelevant"))), "")</f>
        <v/>
      </c>
      <c r="J5621" s="7" t="s">
        <v>3428</v>
      </c>
      <c r="K5621" s="7" t="s">
        <v>3355</v>
      </c>
      <c r="L5621" s="9">
        <v>45001</v>
      </c>
      <c r="M5621" s="13">
        <v>0.54572916666666671</v>
      </c>
      <c r="N5621" s="14">
        <v>204440003537595</v>
      </c>
      <c r="O5621" s="7">
        <f>IF(LEN(TRIM($A5621))=0,0,LEN($A5621)-LEN(SUBSTITUTE($A5621," ",""))+1)</f>
        <v>3</v>
      </c>
      <c r="P5621">
        <f t="shared" si="122"/>
        <v>3411</v>
      </c>
    </row>
    <row r="5622" spans="1:16" ht="16" x14ac:dyDescent="0.2">
      <c r="A5622" s="8" t="s">
        <v>149</v>
      </c>
      <c r="C5622" s="7" t="s">
        <v>4</v>
      </c>
      <c r="F5622" s="7" t="str">
        <f t="shared" si="123"/>
        <v/>
      </c>
      <c r="G5622" s="7" t="str">
        <f t="shared" si="124"/>
        <v/>
      </c>
      <c r="K5622" s="7" t="s">
        <v>3355</v>
      </c>
      <c r="L5622" s="9">
        <v>45001</v>
      </c>
      <c r="M5622" s="13">
        <v>0.54574074074074075</v>
      </c>
      <c r="N5622" s="14">
        <v>204440003537595</v>
      </c>
      <c r="P5622" t="str">
        <f t="shared" si="122"/>
        <v/>
      </c>
    </row>
    <row r="5623" spans="1:16" ht="409.6" x14ac:dyDescent="0.2">
      <c r="A5623" s="8" t="s">
        <v>3639</v>
      </c>
      <c r="C5623" s="7" t="s">
        <v>4</v>
      </c>
      <c r="F5623" s="7" t="str">
        <f t="shared" si="123"/>
        <v/>
      </c>
      <c r="G5623" s="7" t="str">
        <f t="shared" si="124"/>
        <v/>
      </c>
      <c r="K5623" s="7" t="s">
        <v>3355</v>
      </c>
      <c r="L5623" s="9">
        <v>45001</v>
      </c>
      <c r="M5623" s="13">
        <v>0.54574074074074075</v>
      </c>
      <c r="N5623" s="14">
        <v>204440003537595</v>
      </c>
      <c r="P5623" t="str">
        <f t="shared" si="122"/>
        <v/>
      </c>
    </row>
    <row r="5624" spans="1:16" ht="16" x14ac:dyDescent="0.2">
      <c r="A5624" s="8" t="s">
        <v>147</v>
      </c>
      <c r="C5624" s="7" t="s">
        <v>4</v>
      </c>
      <c r="F5624" s="7" t="str">
        <f t="shared" si="123"/>
        <v/>
      </c>
      <c r="G5624" s="7" t="str">
        <f t="shared" si="124"/>
        <v/>
      </c>
      <c r="K5624" s="7" t="s">
        <v>3355</v>
      </c>
      <c r="L5624" s="9">
        <v>45001</v>
      </c>
      <c r="M5624" s="13">
        <v>0.54574074074074075</v>
      </c>
      <c r="N5624" s="14">
        <v>204440003537595</v>
      </c>
      <c r="P5624" t="str">
        <f t="shared" si="122"/>
        <v/>
      </c>
    </row>
    <row r="5625" spans="1:16" ht="16" x14ac:dyDescent="0.2">
      <c r="A5625" s="8" t="s">
        <v>302</v>
      </c>
      <c r="B5625" s="7" t="s">
        <v>3487</v>
      </c>
      <c r="C5625" s="7" t="s">
        <v>2</v>
      </c>
      <c r="D5625" s="7" t="s">
        <v>3389</v>
      </c>
      <c r="E5625" s="7" t="str">
        <f>IF(OR(D5625="", D5625="___"),"", LEFT(D5625,FIND(" &gt;",D5625)-1))</f>
        <v>Success</v>
      </c>
      <c r="F5625" s="7" t="str">
        <f t="shared" si="123"/>
        <v>Current</v>
      </c>
      <c r="G5625" s="7" t="str">
        <f t="shared" si="124"/>
        <v/>
      </c>
      <c r="H5625" s="7" t="str">
        <f>IF(G5625="Utterance", IF(ISNUMBER(SEARCH("Unrecognized",D5625)), "Unrecognized", IF(ISNUMBER(SEARCH("Mismatched",D5625)), "Mismatched", IF(ISNUMBER(SEARCH("False Positive",D5625)), "False Positive", "Irrelevant"))), "")</f>
        <v/>
      </c>
      <c r="J5625" s="7" t="s">
        <v>3428</v>
      </c>
      <c r="K5625" s="7" t="s">
        <v>3355</v>
      </c>
      <c r="L5625" s="9">
        <v>45001</v>
      </c>
      <c r="M5625" s="13">
        <v>0.54615740740740748</v>
      </c>
      <c r="N5625" s="14">
        <v>204440003542775</v>
      </c>
      <c r="O5625" s="7">
        <f>IF(LEN(TRIM($A5625))=0,0,LEN($A5625)-LEN(SUBSTITUTE($A5625," ",""))+1)</f>
        <v>3</v>
      </c>
      <c r="P5625">
        <f t="shared" si="122"/>
        <v>3411</v>
      </c>
    </row>
    <row r="5626" spans="1:16" ht="64" x14ac:dyDescent="0.2">
      <c r="A5626" s="8" t="s">
        <v>220</v>
      </c>
      <c r="C5626" s="7" t="s">
        <v>4</v>
      </c>
      <c r="F5626" s="7" t="str">
        <f t="shared" si="123"/>
        <v/>
      </c>
      <c r="G5626" s="7" t="str">
        <f t="shared" si="124"/>
        <v/>
      </c>
      <c r="K5626" s="7" t="s">
        <v>3355</v>
      </c>
      <c r="L5626" s="9">
        <v>45001</v>
      </c>
      <c r="M5626" s="13">
        <v>0.54615740740740748</v>
      </c>
      <c r="N5626" s="14">
        <v>204440003542775</v>
      </c>
      <c r="P5626" t="str">
        <f t="shared" si="122"/>
        <v/>
      </c>
    </row>
    <row r="5627" spans="1:16" ht="16" x14ac:dyDescent="0.2">
      <c r="A5627" s="8" t="s">
        <v>164</v>
      </c>
      <c r="C5627" s="7" t="s">
        <v>2</v>
      </c>
      <c r="D5627" s="7" t="s">
        <v>3405</v>
      </c>
      <c r="E5627" s="7" t="str">
        <f>IF(OR(D5627="", D5627="___"),"", LEFT(D5627,FIND(" &gt;",D5627)-1))</f>
        <v>Failure</v>
      </c>
      <c r="F5627" s="7" t="str">
        <f t="shared" si="123"/>
        <v>Current</v>
      </c>
      <c r="G5627" s="7" t="str">
        <f t="shared" si="124"/>
        <v>System</v>
      </c>
      <c r="H5627" s="7" t="str">
        <f>IF(G5627="Utterance", IF(ISNUMBER(SEARCH("Unrecognized",D5627)), "Unrecognized", IF(ISNUMBER(SEARCH("Mismatched",D5627)), "Mismatched", IF(ISNUMBER(SEARCH("False Positive",D5627)), "False Positive", "Irrelevant"))), "")</f>
        <v/>
      </c>
      <c r="I5627" s="7" t="s">
        <v>152</v>
      </c>
      <c r="J5627" s="7" t="s">
        <v>3428</v>
      </c>
      <c r="K5627" s="7" t="s">
        <v>3355</v>
      </c>
      <c r="L5627" s="9">
        <v>45001</v>
      </c>
      <c r="M5627" s="13">
        <v>0.54630787037037043</v>
      </c>
      <c r="N5627" s="14">
        <v>204440003537595</v>
      </c>
      <c r="O5627" s="7">
        <f>IF(LEN(TRIM($A5627))=0,0,LEN($A5627)-LEN(SUBSTITUTE($A5627," ",""))+1)</f>
        <v>1</v>
      </c>
      <c r="P5627">
        <f t="shared" si="122"/>
        <v>168</v>
      </c>
    </row>
    <row r="5628" spans="1:16" ht="16" x14ac:dyDescent="0.2">
      <c r="A5628" s="8" t="s">
        <v>164</v>
      </c>
      <c r="C5628" s="7" t="s">
        <v>2</v>
      </c>
      <c r="D5628" s="7" t="s">
        <v>3389</v>
      </c>
      <c r="E5628" s="7" t="str">
        <f>IF(OR(D5628="", D5628="___"),"", LEFT(D5628,FIND(" &gt;",D5628)-1))</f>
        <v>Success</v>
      </c>
      <c r="F5628" s="7" t="str">
        <f t="shared" si="123"/>
        <v>Current</v>
      </c>
      <c r="G5628" s="7" t="str">
        <f t="shared" si="124"/>
        <v/>
      </c>
      <c r="H5628" s="7" t="str">
        <f>IF(G5628="Utterance", IF(ISNUMBER(SEARCH("Unrecognized",D5628)), "Unrecognized", IF(ISNUMBER(SEARCH("Mismatched",D5628)), "Mismatched", IF(ISNUMBER(SEARCH("False Positive",D5628)), "False Positive", "Irrelevant"))), "")</f>
        <v/>
      </c>
      <c r="J5628" s="7" t="s">
        <v>3428</v>
      </c>
      <c r="K5628" s="7" t="s">
        <v>3355</v>
      </c>
      <c r="L5628" s="9">
        <v>45001</v>
      </c>
      <c r="M5628" s="13">
        <v>0.54630787037037043</v>
      </c>
      <c r="N5628" s="14">
        <v>204440003537595</v>
      </c>
      <c r="O5628" s="7">
        <f>IF(LEN(TRIM($A5628))=0,0,LEN($A5628)-LEN(SUBSTITUTE($A5628," ",""))+1)</f>
        <v>1</v>
      </c>
      <c r="P5628">
        <f t="shared" si="122"/>
        <v>3411</v>
      </c>
    </row>
    <row r="5629" spans="1:16" ht="16" x14ac:dyDescent="0.2">
      <c r="A5629" s="8" t="s">
        <v>152</v>
      </c>
      <c r="C5629" s="7" t="s">
        <v>4</v>
      </c>
      <c r="F5629" s="7" t="str">
        <f t="shared" si="123"/>
        <v/>
      </c>
      <c r="G5629" s="7" t="str">
        <f t="shared" si="124"/>
        <v/>
      </c>
      <c r="K5629" s="7" t="s">
        <v>3355</v>
      </c>
      <c r="L5629" s="9">
        <v>45001</v>
      </c>
      <c r="M5629" s="13">
        <v>0.54630787037037043</v>
      </c>
      <c r="N5629" s="14">
        <v>204440003537595</v>
      </c>
      <c r="P5629" t="str">
        <f t="shared" si="122"/>
        <v/>
      </c>
    </row>
    <row r="5630" spans="1:16" ht="16" x14ac:dyDescent="0.2">
      <c r="A5630" s="8" t="s">
        <v>145</v>
      </c>
      <c r="C5630" s="7" t="s">
        <v>4</v>
      </c>
      <c r="F5630" s="7" t="str">
        <f t="shared" si="123"/>
        <v/>
      </c>
      <c r="G5630" s="7" t="str">
        <f t="shared" si="124"/>
        <v/>
      </c>
      <c r="K5630" s="7" t="s">
        <v>3355</v>
      </c>
      <c r="L5630" s="9">
        <v>45001</v>
      </c>
      <c r="M5630" s="13">
        <v>0.54630787037037043</v>
      </c>
      <c r="N5630" s="14">
        <v>204440003537595</v>
      </c>
      <c r="P5630" t="str">
        <f t="shared" si="122"/>
        <v/>
      </c>
    </row>
    <row r="5631" spans="1:16" ht="16" x14ac:dyDescent="0.2">
      <c r="A5631" s="8" t="s">
        <v>188</v>
      </c>
      <c r="C5631" s="7" t="s">
        <v>2</v>
      </c>
      <c r="D5631" s="7" t="s">
        <v>3389</v>
      </c>
      <c r="E5631" s="7" t="str">
        <f>IF(OR(D5631="", D5631="___"),"", LEFT(D5631,FIND(" &gt;",D5631)-1))</f>
        <v>Success</v>
      </c>
      <c r="F5631" s="7" t="str">
        <f t="shared" si="123"/>
        <v>Current</v>
      </c>
      <c r="G5631" s="7" t="str">
        <f t="shared" si="124"/>
        <v/>
      </c>
      <c r="H5631" s="7" t="str">
        <f>IF(G5631="Utterance", IF(ISNUMBER(SEARCH("Unrecognized",D5631)), "Unrecognized", IF(ISNUMBER(SEARCH("Mismatched",D5631)), "Mismatched", IF(ISNUMBER(SEARCH("False Positive",D5631)), "False Positive", "Irrelevant"))), "")</f>
        <v/>
      </c>
      <c r="J5631" s="7" t="s">
        <v>3428</v>
      </c>
      <c r="K5631" s="7" t="s">
        <v>3355</v>
      </c>
      <c r="L5631" s="9">
        <v>45001</v>
      </c>
      <c r="M5631" s="13">
        <v>0.54646990740740742</v>
      </c>
      <c r="N5631" s="14">
        <v>204440003537595</v>
      </c>
      <c r="O5631" s="7">
        <f>IF(LEN(TRIM($A5631))=0,0,LEN($A5631)-LEN(SUBSTITUTE($A5631," ",""))+1)</f>
        <v>3</v>
      </c>
      <c r="P5631">
        <f t="shared" si="122"/>
        <v>3411</v>
      </c>
    </row>
    <row r="5632" spans="1:16" ht="16" x14ac:dyDescent="0.2">
      <c r="A5632" s="8" t="s">
        <v>149</v>
      </c>
      <c r="C5632" s="7" t="s">
        <v>4</v>
      </c>
      <c r="F5632" s="7" t="str">
        <f t="shared" si="123"/>
        <v/>
      </c>
      <c r="G5632" s="7" t="str">
        <f t="shared" si="124"/>
        <v/>
      </c>
      <c r="K5632" s="7" t="s">
        <v>3355</v>
      </c>
      <c r="L5632" s="9">
        <v>45001</v>
      </c>
      <c r="M5632" s="13">
        <v>0.54648148148148146</v>
      </c>
      <c r="N5632" s="14">
        <v>204440003537595</v>
      </c>
      <c r="P5632" t="str">
        <f t="shared" si="122"/>
        <v/>
      </c>
    </row>
    <row r="5633" spans="1:16" ht="409.6" x14ac:dyDescent="0.2">
      <c r="A5633" s="8" t="s">
        <v>3639</v>
      </c>
      <c r="C5633" s="7" t="s">
        <v>4</v>
      </c>
      <c r="F5633" s="7" t="str">
        <f t="shared" si="123"/>
        <v/>
      </c>
      <c r="G5633" s="7" t="str">
        <f t="shared" si="124"/>
        <v/>
      </c>
      <c r="K5633" s="7" t="s">
        <v>3355</v>
      </c>
      <c r="L5633" s="9">
        <v>45001</v>
      </c>
      <c r="M5633" s="13">
        <v>0.54648148148148146</v>
      </c>
      <c r="N5633" s="14">
        <v>204440003537595</v>
      </c>
      <c r="P5633" t="str">
        <f t="shared" si="122"/>
        <v/>
      </c>
    </row>
    <row r="5634" spans="1:16" ht="16" x14ac:dyDescent="0.2">
      <c r="A5634" s="8" t="s">
        <v>147</v>
      </c>
      <c r="C5634" s="7" t="s">
        <v>4</v>
      </c>
      <c r="F5634" s="7" t="str">
        <f t="shared" si="123"/>
        <v/>
      </c>
      <c r="G5634" s="7" t="str">
        <f t="shared" si="124"/>
        <v/>
      </c>
      <c r="K5634" s="7" t="s">
        <v>3355</v>
      </c>
      <c r="L5634" s="9">
        <v>45001</v>
      </c>
      <c r="M5634" s="13">
        <v>0.54648148148148146</v>
      </c>
      <c r="N5634" s="14">
        <v>204440003537595</v>
      </c>
      <c r="P5634" t="str">
        <f t="shared" si="122"/>
        <v/>
      </c>
    </row>
    <row r="5635" spans="1:16" ht="16" x14ac:dyDescent="0.2">
      <c r="A5635" s="8" t="s">
        <v>2760</v>
      </c>
      <c r="C5635" s="7" t="s">
        <v>2</v>
      </c>
      <c r="D5635" s="7" t="s">
        <v>3389</v>
      </c>
      <c r="E5635" s="7" t="str">
        <f>IF(OR(D5635="", D5635="___"),"", LEFT(D5635,FIND(" &gt;",D5635)-1))</f>
        <v>Success</v>
      </c>
      <c r="F5635" s="7" t="str">
        <f t="shared" si="123"/>
        <v>Current</v>
      </c>
      <c r="G5635" s="7" t="str">
        <f t="shared" si="124"/>
        <v/>
      </c>
      <c r="H5635" s="7" t="str">
        <f>IF(G5635="Utterance", IF(ISNUMBER(SEARCH("Unrecognized",D5635)), "Unrecognized", IF(ISNUMBER(SEARCH("Mismatched",D5635)), "Mismatched", IF(ISNUMBER(SEARCH("False Positive",D5635)), "False Positive", "Irrelevant"))), "")</f>
        <v/>
      </c>
      <c r="J5635" s="7" t="s">
        <v>3741</v>
      </c>
      <c r="K5635" s="7" t="s">
        <v>3355</v>
      </c>
      <c r="L5635" s="9">
        <v>45001</v>
      </c>
      <c r="M5635" s="13">
        <v>0.5473958333333333</v>
      </c>
      <c r="N5635" s="14">
        <v>204440003542775</v>
      </c>
      <c r="O5635" s="7">
        <f>IF(LEN(TRIM($A5635))=0,0,LEN($A5635)-LEN(SUBSTITUTE($A5635," ",""))+1)</f>
        <v>1</v>
      </c>
      <c r="P5635">
        <f t="shared" ref="P5635:P5698" si="125">IF(D5635="", "", COUNTIF($D$1:$D$12000, D5635))</f>
        <v>3411</v>
      </c>
    </row>
    <row r="5636" spans="1:16" ht="160" x14ac:dyDescent="0.2">
      <c r="A5636" s="8" t="s">
        <v>238</v>
      </c>
      <c r="C5636" s="7" t="s">
        <v>4</v>
      </c>
      <c r="F5636" s="7" t="str">
        <f t="shared" si="123"/>
        <v/>
      </c>
      <c r="G5636" s="7" t="str">
        <f t="shared" si="124"/>
        <v/>
      </c>
      <c r="K5636" s="7" t="s">
        <v>3355</v>
      </c>
      <c r="L5636" s="9">
        <v>45001</v>
      </c>
      <c r="M5636" s="13">
        <v>0.5473958333333333</v>
      </c>
      <c r="N5636" s="14">
        <v>204440003542775</v>
      </c>
      <c r="P5636" t="str">
        <f t="shared" si="125"/>
        <v/>
      </c>
    </row>
    <row r="5637" spans="1:16" ht="16" x14ac:dyDescent="0.2">
      <c r="A5637" s="8" t="s">
        <v>91</v>
      </c>
      <c r="C5637" s="7" t="s">
        <v>2</v>
      </c>
      <c r="D5637" s="7" t="s">
        <v>3405</v>
      </c>
      <c r="E5637" s="7" t="str">
        <f>IF(OR(D5637="", D5637="___"),"", LEFT(D5637,FIND(" &gt;",D5637)-1))</f>
        <v>Failure</v>
      </c>
      <c r="F5637" s="7" t="str">
        <f t="shared" si="123"/>
        <v>Current</v>
      </c>
      <c r="G5637" s="7" t="str">
        <f t="shared" si="124"/>
        <v>System</v>
      </c>
      <c r="H5637" s="7" t="str">
        <f>IF(G5637="Utterance", IF(ISNUMBER(SEARCH("Unrecognized",D5637)), "Unrecognized", IF(ISNUMBER(SEARCH("Mismatched",D5637)), "Mismatched", IF(ISNUMBER(SEARCH("False Positive",D5637)), "False Positive", "Irrelevant"))), "")</f>
        <v/>
      </c>
      <c r="I5637" s="7" t="s">
        <v>152</v>
      </c>
      <c r="J5637" s="7" t="s">
        <v>3428</v>
      </c>
      <c r="K5637" s="7" t="s">
        <v>3355</v>
      </c>
      <c r="L5637" s="9">
        <v>45001</v>
      </c>
      <c r="M5637" s="13">
        <v>0.54817129629629624</v>
      </c>
      <c r="N5637" s="14">
        <v>204440003537595</v>
      </c>
      <c r="O5637" s="7">
        <f>IF(LEN(TRIM($A5637))=0,0,LEN($A5637)-LEN(SUBSTITUTE($A5637," ",""))+1)</f>
        <v>1</v>
      </c>
      <c r="P5637">
        <f t="shared" si="125"/>
        <v>168</v>
      </c>
    </row>
    <row r="5638" spans="1:16" ht="16" x14ac:dyDescent="0.2">
      <c r="A5638" s="8" t="s">
        <v>152</v>
      </c>
      <c r="C5638" s="7" t="s">
        <v>4</v>
      </c>
      <c r="F5638" s="7" t="str">
        <f t="shared" si="123"/>
        <v/>
      </c>
      <c r="G5638" s="7" t="str">
        <f t="shared" si="124"/>
        <v/>
      </c>
      <c r="K5638" s="7" t="s">
        <v>3355</v>
      </c>
      <c r="L5638" s="9">
        <v>45001</v>
      </c>
      <c r="M5638" s="13">
        <v>0.54817129629629624</v>
      </c>
      <c r="N5638" s="14">
        <v>204440003537595</v>
      </c>
      <c r="P5638" t="str">
        <f t="shared" si="125"/>
        <v/>
      </c>
    </row>
    <row r="5639" spans="1:16" ht="16" x14ac:dyDescent="0.2">
      <c r="A5639" s="8" t="s">
        <v>91</v>
      </c>
      <c r="C5639" s="7" t="s">
        <v>2</v>
      </c>
      <c r="D5639" s="7" t="s">
        <v>3389</v>
      </c>
      <c r="E5639" s="7" t="str">
        <f>IF(OR(D5639="", D5639="___"),"", LEFT(D5639,FIND(" &gt;",D5639)-1))</f>
        <v>Success</v>
      </c>
      <c r="F5639" s="7" t="str">
        <f t="shared" si="123"/>
        <v>Current</v>
      </c>
      <c r="G5639" s="7" t="str">
        <f t="shared" si="124"/>
        <v/>
      </c>
      <c r="H5639" s="7" t="str">
        <f>IF(G5639="Utterance", IF(ISNUMBER(SEARCH("Unrecognized",D5639)), "Unrecognized", IF(ISNUMBER(SEARCH("Mismatched",D5639)), "Mismatched", IF(ISNUMBER(SEARCH("False Positive",D5639)), "False Positive", "Irrelevant"))), "")</f>
        <v/>
      </c>
      <c r="J5639" s="7" t="s">
        <v>3428</v>
      </c>
      <c r="K5639" s="7" t="s">
        <v>3355</v>
      </c>
      <c r="L5639" s="9">
        <v>45001</v>
      </c>
      <c r="M5639" s="13">
        <v>0.54818287037037039</v>
      </c>
      <c r="N5639" s="14">
        <v>204440003537595</v>
      </c>
      <c r="O5639" s="7">
        <f>IF(LEN(TRIM($A5639))=0,0,LEN($A5639)-LEN(SUBSTITUTE($A5639," ",""))+1)</f>
        <v>1</v>
      </c>
      <c r="P5639">
        <f t="shared" si="125"/>
        <v>3411</v>
      </c>
    </row>
    <row r="5640" spans="1:16" ht="80" x14ac:dyDescent="0.2">
      <c r="A5640" s="8" t="s">
        <v>144</v>
      </c>
      <c r="C5640" s="7" t="s">
        <v>4</v>
      </c>
      <c r="F5640" s="7" t="str">
        <f t="shared" si="123"/>
        <v/>
      </c>
      <c r="G5640" s="7" t="str">
        <f t="shared" si="124"/>
        <v/>
      </c>
      <c r="K5640" s="7" t="s">
        <v>3355</v>
      </c>
      <c r="L5640" s="9">
        <v>45001</v>
      </c>
      <c r="M5640" s="13">
        <v>0.54818287037037039</v>
      </c>
      <c r="N5640" s="14">
        <v>204440003537595</v>
      </c>
      <c r="P5640" t="str">
        <f t="shared" si="125"/>
        <v/>
      </c>
    </row>
    <row r="5641" spans="1:16" ht="16" x14ac:dyDescent="0.2">
      <c r="A5641" s="8" t="s">
        <v>2643</v>
      </c>
      <c r="C5641" s="7" t="s">
        <v>2</v>
      </c>
      <c r="D5641" s="7" t="s">
        <v>3389</v>
      </c>
      <c r="E5641" s="7" t="str">
        <f>IF(OR(D5641="", D5641="___"),"", LEFT(D5641,FIND(" &gt;",D5641)-1))</f>
        <v>Success</v>
      </c>
      <c r="F5641" s="7" t="str">
        <f t="shared" si="123"/>
        <v>Current</v>
      </c>
      <c r="G5641" s="7" t="str">
        <f t="shared" si="124"/>
        <v/>
      </c>
      <c r="H5641" s="7" t="str">
        <f>IF(G5641="Utterance", IF(ISNUMBER(SEARCH("Unrecognized",D5641)), "Unrecognized", IF(ISNUMBER(SEARCH("Mismatched",D5641)), "Mismatched", IF(ISNUMBER(SEARCH("False Positive",D5641)), "False Positive", "Irrelevant"))), "")</f>
        <v/>
      </c>
      <c r="J5641" s="7" t="s">
        <v>3743</v>
      </c>
      <c r="K5641" s="7" t="s">
        <v>3355</v>
      </c>
      <c r="L5641" s="9">
        <v>45001</v>
      </c>
      <c r="M5641" s="13">
        <v>0.54869212962962965</v>
      </c>
      <c r="N5641" s="14">
        <v>204440003537595</v>
      </c>
      <c r="O5641" s="7">
        <f>IF(LEN(TRIM($A5641))=0,0,LEN($A5641)-LEN(SUBSTITUTE($A5641," ",""))+1)</f>
        <v>3</v>
      </c>
      <c r="P5641">
        <f t="shared" si="125"/>
        <v>3411</v>
      </c>
    </row>
    <row r="5642" spans="1:16" ht="144" x14ac:dyDescent="0.2">
      <c r="A5642" s="8" t="s">
        <v>250</v>
      </c>
      <c r="C5642" s="7" t="s">
        <v>4</v>
      </c>
      <c r="F5642" s="7" t="str">
        <f t="shared" si="123"/>
        <v/>
      </c>
      <c r="G5642" s="7" t="str">
        <f t="shared" si="124"/>
        <v/>
      </c>
      <c r="K5642" s="7" t="s">
        <v>3355</v>
      </c>
      <c r="L5642" s="9">
        <v>45001</v>
      </c>
      <c r="M5642" s="13">
        <v>0.54870370370370369</v>
      </c>
      <c r="N5642" s="14">
        <v>204440003537595</v>
      </c>
      <c r="P5642" t="str">
        <f t="shared" si="125"/>
        <v/>
      </c>
    </row>
    <row r="5643" spans="1:16" ht="16" x14ac:dyDescent="0.2">
      <c r="A5643" s="8" t="s">
        <v>164</v>
      </c>
      <c r="C5643" s="7" t="s">
        <v>2</v>
      </c>
      <c r="D5643" s="7" t="s">
        <v>3389</v>
      </c>
      <c r="E5643" s="7" t="str">
        <f>IF(OR(D5643="", D5643="___"),"", LEFT(D5643,FIND(" &gt;",D5643)-1))</f>
        <v>Success</v>
      </c>
      <c r="F5643" s="7" t="str">
        <f t="shared" si="123"/>
        <v>Current</v>
      </c>
      <c r="G5643" s="7" t="str">
        <f t="shared" si="124"/>
        <v/>
      </c>
      <c r="H5643" s="7" t="str">
        <f>IF(G5643="Utterance", IF(ISNUMBER(SEARCH("Unrecognized",D5643)), "Unrecognized", IF(ISNUMBER(SEARCH("Mismatched",D5643)), "Mismatched", IF(ISNUMBER(SEARCH("False Positive",D5643)), "False Positive", "Irrelevant"))), "")</f>
        <v/>
      </c>
      <c r="J5643" s="7" t="s">
        <v>3428</v>
      </c>
      <c r="K5643" s="7" t="s">
        <v>3355</v>
      </c>
      <c r="L5643" s="9">
        <v>45001</v>
      </c>
      <c r="M5643" s="13">
        <v>0.55107638888888888</v>
      </c>
      <c r="N5643" s="14">
        <v>204440003537595</v>
      </c>
      <c r="O5643" s="7">
        <f>IF(LEN(TRIM($A5643))=0,0,LEN($A5643)-LEN(SUBSTITUTE($A5643," ",""))+1)</f>
        <v>1</v>
      </c>
      <c r="P5643">
        <f t="shared" si="125"/>
        <v>3411</v>
      </c>
    </row>
    <row r="5644" spans="1:16" ht="16" x14ac:dyDescent="0.2">
      <c r="A5644" s="8" t="s">
        <v>145</v>
      </c>
      <c r="C5644" s="7" t="s">
        <v>4</v>
      </c>
      <c r="F5644" s="7" t="str">
        <f t="shared" si="123"/>
        <v/>
      </c>
      <c r="G5644" s="7" t="str">
        <f t="shared" si="124"/>
        <v/>
      </c>
      <c r="K5644" s="7" t="s">
        <v>3355</v>
      </c>
      <c r="L5644" s="9">
        <v>45001</v>
      </c>
      <c r="M5644" s="13">
        <v>0.55107638888888888</v>
      </c>
      <c r="N5644" s="14">
        <v>204440003537595</v>
      </c>
      <c r="P5644" t="str">
        <f t="shared" si="125"/>
        <v/>
      </c>
    </row>
    <row r="5645" spans="1:16" ht="16" x14ac:dyDescent="0.2">
      <c r="A5645" s="8" t="s">
        <v>177</v>
      </c>
      <c r="C5645" s="7" t="s">
        <v>2</v>
      </c>
      <c r="D5645" s="7" t="s">
        <v>3389</v>
      </c>
      <c r="E5645" s="7" t="str">
        <f>IF(OR(D5645="", D5645="___"),"", LEFT(D5645,FIND(" &gt;",D5645)-1))</f>
        <v>Success</v>
      </c>
      <c r="F5645" s="7" t="str">
        <f t="shared" si="123"/>
        <v>Current</v>
      </c>
      <c r="G5645" s="7" t="str">
        <f t="shared" si="124"/>
        <v/>
      </c>
      <c r="H5645" s="7" t="str">
        <f>IF(G5645="Utterance", IF(ISNUMBER(SEARCH("Unrecognized",D5645)), "Unrecognized", IF(ISNUMBER(SEARCH("Mismatched",D5645)), "Mismatched", IF(ISNUMBER(SEARCH("False Positive",D5645)), "False Positive", "Irrelevant"))), "")</f>
        <v/>
      </c>
      <c r="J5645" s="7" t="s">
        <v>3428</v>
      </c>
      <c r="K5645" s="7" t="s">
        <v>3355</v>
      </c>
      <c r="L5645" s="9">
        <v>45001</v>
      </c>
      <c r="M5645" s="13">
        <v>0.55118055555555556</v>
      </c>
      <c r="N5645" s="14">
        <v>204440003537595</v>
      </c>
      <c r="O5645" s="7">
        <f>IF(LEN(TRIM($A5645))=0,0,LEN($A5645)-LEN(SUBSTITUTE($A5645," ",""))+1)</f>
        <v>2</v>
      </c>
      <c r="P5645">
        <f t="shared" si="125"/>
        <v>3411</v>
      </c>
    </row>
    <row r="5646" spans="1:16" ht="16" x14ac:dyDescent="0.2">
      <c r="A5646" s="8" t="s">
        <v>149</v>
      </c>
      <c r="C5646" s="7" t="s">
        <v>4</v>
      </c>
      <c r="F5646" s="7" t="str">
        <f t="shared" si="123"/>
        <v/>
      </c>
      <c r="G5646" s="7" t="str">
        <f t="shared" si="124"/>
        <v/>
      </c>
      <c r="K5646" s="7" t="s">
        <v>3355</v>
      </c>
      <c r="L5646" s="9">
        <v>45001</v>
      </c>
      <c r="M5646" s="13">
        <v>0.5511921296296296</v>
      </c>
      <c r="N5646" s="14">
        <v>204440003537595</v>
      </c>
      <c r="P5646" t="str">
        <f t="shared" si="125"/>
        <v/>
      </c>
    </row>
    <row r="5647" spans="1:16" ht="335" x14ac:dyDescent="0.2">
      <c r="A5647" s="8" t="s">
        <v>178</v>
      </c>
      <c r="C5647" s="7" t="s">
        <v>4</v>
      </c>
      <c r="F5647" s="7" t="str">
        <f t="shared" si="123"/>
        <v/>
      </c>
      <c r="G5647" s="7" t="str">
        <f t="shared" si="124"/>
        <v/>
      </c>
      <c r="K5647" s="7" t="s">
        <v>3355</v>
      </c>
      <c r="L5647" s="9">
        <v>45001</v>
      </c>
      <c r="M5647" s="13">
        <v>0.5511921296296296</v>
      </c>
      <c r="N5647" s="14">
        <v>204440003537595</v>
      </c>
      <c r="P5647" t="str">
        <f t="shared" si="125"/>
        <v/>
      </c>
    </row>
    <row r="5648" spans="1:16" ht="16" x14ac:dyDescent="0.2">
      <c r="A5648" s="8" t="s">
        <v>147</v>
      </c>
      <c r="C5648" s="7" t="s">
        <v>4</v>
      </c>
      <c r="F5648" s="7" t="str">
        <f t="shared" si="123"/>
        <v/>
      </c>
      <c r="G5648" s="7" t="str">
        <f t="shared" si="124"/>
        <v/>
      </c>
      <c r="K5648" s="7" t="s">
        <v>3355</v>
      </c>
      <c r="L5648" s="9">
        <v>45001</v>
      </c>
      <c r="M5648" s="13">
        <v>0.5511921296296296</v>
      </c>
      <c r="N5648" s="14">
        <v>204440003537595</v>
      </c>
      <c r="P5648" t="str">
        <f t="shared" si="125"/>
        <v/>
      </c>
    </row>
    <row r="5649" spans="1:16" ht="16" x14ac:dyDescent="0.2">
      <c r="A5649" s="8" t="s">
        <v>91</v>
      </c>
      <c r="C5649" s="7" t="s">
        <v>2</v>
      </c>
      <c r="D5649" s="7" t="s">
        <v>3405</v>
      </c>
      <c r="E5649" s="7" t="str">
        <f>IF(OR(D5649="", D5649="___"),"", LEFT(D5649,FIND(" &gt;",D5649)-1))</f>
        <v>Failure</v>
      </c>
      <c r="F5649" s="7" t="str">
        <f t="shared" si="123"/>
        <v>Current</v>
      </c>
      <c r="G5649" s="7" t="str">
        <f t="shared" si="124"/>
        <v>System</v>
      </c>
      <c r="H5649" s="7" t="str">
        <f>IF(G5649="Utterance", IF(ISNUMBER(SEARCH("Unrecognized",D5649)), "Unrecognized", IF(ISNUMBER(SEARCH("Mismatched",D5649)), "Mismatched", IF(ISNUMBER(SEARCH("False Positive",D5649)), "False Positive", "Irrelevant"))), "")</f>
        <v/>
      </c>
      <c r="I5649" s="7" t="s">
        <v>152</v>
      </c>
      <c r="J5649" s="7" t="s">
        <v>3428</v>
      </c>
      <c r="K5649" s="7" t="s">
        <v>3355</v>
      </c>
      <c r="L5649" s="9">
        <v>45001</v>
      </c>
      <c r="M5649" s="13">
        <v>0.55122685185185183</v>
      </c>
      <c r="N5649" s="14">
        <v>204440003537595</v>
      </c>
      <c r="O5649" s="7">
        <f>IF(LEN(TRIM($A5649))=0,0,LEN($A5649)-LEN(SUBSTITUTE($A5649," ",""))+1)</f>
        <v>1</v>
      </c>
      <c r="P5649">
        <f t="shared" si="125"/>
        <v>168</v>
      </c>
    </row>
    <row r="5650" spans="1:16" ht="16" x14ac:dyDescent="0.2">
      <c r="A5650" s="8" t="s">
        <v>91</v>
      </c>
      <c r="C5650" s="7" t="s">
        <v>2</v>
      </c>
      <c r="D5650" s="7" t="s">
        <v>3389</v>
      </c>
      <c r="E5650" s="7" t="str">
        <f>IF(OR(D5650="", D5650="___"),"", LEFT(D5650,FIND(" &gt;",D5650)-1))</f>
        <v>Success</v>
      </c>
      <c r="F5650" s="7" t="str">
        <f t="shared" si="123"/>
        <v>Current</v>
      </c>
      <c r="G5650" s="7" t="str">
        <f t="shared" si="124"/>
        <v/>
      </c>
      <c r="H5650" s="7" t="str">
        <f>IF(G5650="Utterance", IF(ISNUMBER(SEARCH("Unrecognized",D5650)), "Unrecognized", IF(ISNUMBER(SEARCH("Mismatched",D5650)), "Mismatched", IF(ISNUMBER(SEARCH("False Positive",D5650)), "False Positive", "Irrelevant"))), "")</f>
        <v/>
      </c>
      <c r="J5650" s="7" t="s">
        <v>3428</v>
      </c>
      <c r="K5650" s="7" t="s">
        <v>3355</v>
      </c>
      <c r="L5650" s="9">
        <v>45001</v>
      </c>
      <c r="M5650" s="13">
        <v>0.55122685185185183</v>
      </c>
      <c r="N5650" s="14">
        <v>204440003537595</v>
      </c>
      <c r="O5650" s="7">
        <f>IF(LEN(TRIM($A5650))=0,0,LEN($A5650)-LEN(SUBSTITUTE($A5650," ",""))+1)</f>
        <v>1</v>
      </c>
      <c r="P5650">
        <f t="shared" si="125"/>
        <v>3411</v>
      </c>
    </row>
    <row r="5651" spans="1:16" ht="16" x14ac:dyDescent="0.2">
      <c r="A5651" s="8" t="s">
        <v>152</v>
      </c>
      <c r="C5651" s="7" t="s">
        <v>4</v>
      </c>
      <c r="F5651" s="7" t="str">
        <f t="shared" si="123"/>
        <v/>
      </c>
      <c r="G5651" s="7" t="str">
        <f t="shared" si="124"/>
        <v/>
      </c>
      <c r="K5651" s="7" t="s">
        <v>3355</v>
      </c>
      <c r="L5651" s="9">
        <v>45001</v>
      </c>
      <c r="M5651" s="13">
        <v>0.55122685185185183</v>
      </c>
      <c r="N5651" s="14">
        <v>204440003537595</v>
      </c>
      <c r="P5651" t="str">
        <f t="shared" si="125"/>
        <v/>
      </c>
    </row>
    <row r="5652" spans="1:16" ht="80" x14ac:dyDescent="0.2">
      <c r="A5652" s="8" t="s">
        <v>144</v>
      </c>
      <c r="C5652" s="7" t="s">
        <v>4</v>
      </c>
      <c r="F5652" s="7" t="str">
        <f t="shared" si="123"/>
        <v/>
      </c>
      <c r="G5652" s="7" t="str">
        <f t="shared" si="124"/>
        <v/>
      </c>
      <c r="K5652" s="7" t="s">
        <v>3355</v>
      </c>
      <c r="L5652" s="9">
        <v>45001</v>
      </c>
      <c r="M5652" s="13">
        <v>0.55122685185185183</v>
      </c>
      <c r="N5652" s="14">
        <v>204440003537595</v>
      </c>
      <c r="P5652" t="str">
        <f t="shared" si="125"/>
        <v/>
      </c>
    </row>
    <row r="5653" spans="1:16" ht="16" x14ac:dyDescent="0.2">
      <c r="A5653" s="8" t="s">
        <v>177</v>
      </c>
      <c r="C5653" s="7" t="s">
        <v>2</v>
      </c>
      <c r="D5653" s="7" t="s">
        <v>3389</v>
      </c>
      <c r="E5653" s="7" t="str">
        <f>IF(OR(D5653="", D5653="___"),"", LEFT(D5653,FIND(" &gt;",D5653)-1))</f>
        <v>Success</v>
      </c>
      <c r="F5653" s="7" t="str">
        <f t="shared" si="123"/>
        <v>Current</v>
      </c>
      <c r="G5653" s="7" t="str">
        <f t="shared" si="124"/>
        <v/>
      </c>
      <c r="H5653" s="7" t="str">
        <f>IF(G5653="Utterance", IF(ISNUMBER(SEARCH("Unrecognized",D5653)), "Unrecognized", IF(ISNUMBER(SEARCH("Mismatched",D5653)), "Mismatched", IF(ISNUMBER(SEARCH("False Positive",D5653)), "False Positive", "Irrelevant"))), "")</f>
        <v/>
      </c>
      <c r="J5653" s="7" t="s">
        <v>3752</v>
      </c>
      <c r="K5653" s="7" t="s">
        <v>3355</v>
      </c>
      <c r="L5653" s="9">
        <v>45001</v>
      </c>
      <c r="M5653" s="13">
        <v>0.55130787037037032</v>
      </c>
      <c r="N5653" s="14">
        <v>204440003537595</v>
      </c>
      <c r="O5653" s="7">
        <f>IF(LEN(TRIM($A5653))=0,0,LEN($A5653)-LEN(SUBSTITUTE($A5653," ",""))+1)</f>
        <v>2</v>
      </c>
      <c r="P5653">
        <f t="shared" si="125"/>
        <v>3411</v>
      </c>
    </row>
    <row r="5654" spans="1:16" ht="48" x14ac:dyDescent="0.2">
      <c r="A5654" s="8" t="s">
        <v>654</v>
      </c>
      <c r="C5654" s="7" t="s">
        <v>4</v>
      </c>
      <c r="F5654" s="7" t="str">
        <f t="shared" si="123"/>
        <v/>
      </c>
      <c r="G5654" s="7" t="str">
        <f t="shared" si="124"/>
        <v/>
      </c>
      <c r="K5654" s="7" t="s">
        <v>3355</v>
      </c>
      <c r="L5654" s="9">
        <v>45001</v>
      </c>
      <c r="M5654" s="13">
        <v>0.55130787037037032</v>
      </c>
      <c r="N5654" s="14">
        <v>204440003537595</v>
      </c>
      <c r="P5654" t="str">
        <f t="shared" si="125"/>
        <v/>
      </c>
    </row>
    <row r="5655" spans="1:16" ht="16" x14ac:dyDescent="0.2">
      <c r="A5655" s="8" t="s">
        <v>164</v>
      </c>
      <c r="C5655" s="7" t="s">
        <v>2</v>
      </c>
      <c r="D5655" s="7" t="s">
        <v>3389</v>
      </c>
      <c r="E5655" s="7" t="str">
        <f>IF(OR(D5655="", D5655="___"),"", LEFT(D5655,FIND(" &gt;",D5655)-1))</f>
        <v>Success</v>
      </c>
      <c r="F5655" s="7" t="str">
        <f t="shared" si="123"/>
        <v>Current</v>
      </c>
      <c r="G5655" s="7" t="str">
        <f t="shared" si="124"/>
        <v/>
      </c>
      <c r="H5655" s="7" t="str">
        <f>IF(G5655="Utterance", IF(ISNUMBER(SEARCH("Unrecognized",D5655)), "Unrecognized", IF(ISNUMBER(SEARCH("Mismatched",D5655)), "Mismatched", IF(ISNUMBER(SEARCH("False Positive",D5655)), "False Positive", "Irrelevant"))), "")</f>
        <v/>
      </c>
      <c r="J5655" s="7" t="s">
        <v>3428</v>
      </c>
      <c r="K5655" s="7" t="s">
        <v>3355</v>
      </c>
      <c r="L5655" s="9">
        <v>45001</v>
      </c>
      <c r="M5655" s="13">
        <v>0.55146990740740742</v>
      </c>
      <c r="N5655" s="14">
        <v>204440003537595</v>
      </c>
      <c r="O5655" s="7">
        <f>IF(LEN(TRIM($A5655))=0,0,LEN($A5655)-LEN(SUBSTITUTE($A5655," ",""))+1)</f>
        <v>1</v>
      </c>
      <c r="P5655">
        <f t="shared" si="125"/>
        <v>3411</v>
      </c>
    </row>
    <row r="5656" spans="1:16" ht="16" x14ac:dyDescent="0.2">
      <c r="A5656" s="8" t="s">
        <v>145</v>
      </c>
      <c r="C5656" s="7" t="s">
        <v>4</v>
      </c>
      <c r="F5656" s="7" t="str">
        <f t="shared" si="123"/>
        <v/>
      </c>
      <c r="G5656" s="7" t="str">
        <f t="shared" si="124"/>
        <v/>
      </c>
      <c r="K5656" s="7" t="s">
        <v>3355</v>
      </c>
      <c r="L5656" s="9">
        <v>45001</v>
      </c>
      <c r="M5656" s="13">
        <v>0.55146990740740742</v>
      </c>
      <c r="N5656" s="14">
        <v>204440003537595</v>
      </c>
      <c r="P5656" t="str">
        <f t="shared" si="125"/>
        <v/>
      </c>
    </row>
    <row r="5657" spans="1:16" ht="16" x14ac:dyDescent="0.2">
      <c r="A5657" s="8" t="s">
        <v>177</v>
      </c>
      <c r="C5657" s="7" t="s">
        <v>2</v>
      </c>
      <c r="D5657" s="7" t="s">
        <v>3389</v>
      </c>
      <c r="E5657" s="7" t="str">
        <f>IF(OR(D5657="", D5657="___"),"", LEFT(D5657,FIND(" &gt;",D5657)-1))</f>
        <v>Success</v>
      </c>
      <c r="F5657" s="7" t="str">
        <f t="shared" si="123"/>
        <v>Current</v>
      </c>
      <c r="G5657" s="7" t="str">
        <f t="shared" si="124"/>
        <v/>
      </c>
      <c r="H5657" s="7" t="str">
        <f>IF(G5657="Utterance", IF(ISNUMBER(SEARCH("Unrecognized",D5657)), "Unrecognized", IF(ISNUMBER(SEARCH("Mismatched",D5657)), "Mismatched", IF(ISNUMBER(SEARCH("False Positive",D5657)), "False Positive", "Irrelevant"))), "")</f>
        <v/>
      </c>
      <c r="J5657" s="7" t="s">
        <v>3428</v>
      </c>
      <c r="K5657" s="7" t="s">
        <v>3355</v>
      </c>
      <c r="L5657" s="9">
        <v>45001</v>
      </c>
      <c r="M5657" s="13">
        <v>0.55159722222222218</v>
      </c>
      <c r="N5657" s="14">
        <v>204440003537595</v>
      </c>
      <c r="O5657" s="7">
        <f>IF(LEN(TRIM($A5657))=0,0,LEN($A5657)-LEN(SUBSTITUTE($A5657," ",""))+1)</f>
        <v>2</v>
      </c>
      <c r="P5657">
        <f t="shared" si="125"/>
        <v>3411</v>
      </c>
    </row>
    <row r="5658" spans="1:16" ht="16" x14ac:dyDescent="0.2">
      <c r="A5658" s="8" t="s">
        <v>149</v>
      </c>
      <c r="C5658" s="7" t="s">
        <v>4</v>
      </c>
      <c r="F5658" s="7" t="str">
        <f t="shared" si="123"/>
        <v/>
      </c>
      <c r="G5658" s="7" t="str">
        <f t="shared" si="124"/>
        <v/>
      </c>
      <c r="K5658" s="7" t="s">
        <v>3355</v>
      </c>
      <c r="L5658" s="9">
        <v>45001</v>
      </c>
      <c r="M5658" s="13">
        <v>0.55160879629629633</v>
      </c>
      <c r="N5658" s="14">
        <v>204440003537595</v>
      </c>
      <c r="P5658" t="str">
        <f t="shared" si="125"/>
        <v/>
      </c>
    </row>
    <row r="5659" spans="1:16" ht="335" x14ac:dyDescent="0.2">
      <c r="A5659" s="8" t="s">
        <v>178</v>
      </c>
      <c r="C5659" s="7" t="s">
        <v>4</v>
      </c>
      <c r="F5659" s="7" t="str">
        <f t="shared" si="123"/>
        <v/>
      </c>
      <c r="G5659" s="7" t="str">
        <f t="shared" si="124"/>
        <v/>
      </c>
      <c r="K5659" s="7" t="s">
        <v>3355</v>
      </c>
      <c r="L5659" s="9">
        <v>45001</v>
      </c>
      <c r="M5659" s="13">
        <v>0.55160879629629633</v>
      </c>
      <c r="N5659" s="14">
        <v>204440003537595</v>
      </c>
      <c r="P5659" t="str">
        <f t="shared" si="125"/>
        <v/>
      </c>
    </row>
    <row r="5660" spans="1:16" ht="16" x14ac:dyDescent="0.2">
      <c r="A5660" s="8" t="s">
        <v>147</v>
      </c>
      <c r="C5660" s="7" t="s">
        <v>4</v>
      </c>
      <c r="F5660" s="7" t="str">
        <f t="shared" si="123"/>
        <v/>
      </c>
      <c r="G5660" s="7" t="str">
        <f t="shared" si="124"/>
        <v/>
      </c>
      <c r="K5660" s="7" t="s">
        <v>3355</v>
      </c>
      <c r="L5660" s="9">
        <v>45001</v>
      </c>
      <c r="M5660" s="13">
        <v>0.55160879629629633</v>
      </c>
      <c r="N5660" s="14">
        <v>204440003537595</v>
      </c>
      <c r="P5660" t="str">
        <f t="shared" si="125"/>
        <v/>
      </c>
    </row>
    <row r="5661" spans="1:16" ht="16" x14ac:dyDescent="0.2">
      <c r="A5661" s="8" t="s">
        <v>91</v>
      </c>
      <c r="C5661" s="7" t="s">
        <v>2</v>
      </c>
      <c r="D5661" s="7" t="s">
        <v>3405</v>
      </c>
      <c r="E5661" s="7" t="str">
        <f>IF(OR(D5661="", D5661="___"),"", LEFT(D5661,FIND(" &gt;",D5661)-1))</f>
        <v>Failure</v>
      </c>
      <c r="F5661" s="7" t="str">
        <f t="shared" si="123"/>
        <v>Current</v>
      </c>
      <c r="G5661" s="7" t="str">
        <f t="shared" si="124"/>
        <v>System</v>
      </c>
      <c r="H5661" s="7" t="str">
        <f>IF(G5661="Utterance", IF(ISNUMBER(SEARCH("Unrecognized",D5661)), "Unrecognized", IF(ISNUMBER(SEARCH("Mismatched",D5661)), "Mismatched", IF(ISNUMBER(SEARCH("False Positive",D5661)), "False Positive", "Irrelevant"))), "")</f>
        <v/>
      </c>
      <c r="I5661" s="7" t="s">
        <v>152</v>
      </c>
      <c r="J5661" s="7" t="s">
        <v>3428</v>
      </c>
      <c r="K5661" s="7" t="s">
        <v>3355</v>
      </c>
      <c r="L5661" s="9">
        <v>45001</v>
      </c>
      <c r="M5661" s="13">
        <v>0.55163194444444441</v>
      </c>
      <c r="N5661" s="14">
        <v>204440003537595</v>
      </c>
      <c r="O5661" s="7">
        <f>IF(LEN(TRIM($A5661))=0,0,LEN($A5661)-LEN(SUBSTITUTE($A5661," ",""))+1)</f>
        <v>1</v>
      </c>
      <c r="P5661">
        <f t="shared" si="125"/>
        <v>168</v>
      </c>
    </row>
    <row r="5662" spans="1:16" ht="16" x14ac:dyDescent="0.2">
      <c r="A5662" s="8" t="s">
        <v>91</v>
      </c>
      <c r="C5662" s="7" t="s">
        <v>2</v>
      </c>
      <c r="D5662" s="7" t="s">
        <v>3389</v>
      </c>
      <c r="E5662" s="7" t="str">
        <f>IF(OR(D5662="", D5662="___"),"", LEFT(D5662,FIND(" &gt;",D5662)-1))</f>
        <v>Success</v>
      </c>
      <c r="F5662" s="7" t="str">
        <f t="shared" si="123"/>
        <v>Current</v>
      </c>
      <c r="G5662" s="7" t="str">
        <f t="shared" si="124"/>
        <v/>
      </c>
      <c r="H5662" s="7" t="str">
        <f>IF(G5662="Utterance", IF(ISNUMBER(SEARCH("Unrecognized",D5662)), "Unrecognized", IF(ISNUMBER(SEARCH("Mismatched",D5662)), "Mismatched", IF(ISNUMBER(SEARCH("False Positive",D5662)), "False Positive", "Irrelevant"))), "")</f>
        <v/>
      </c>
      <c r="J5662" s="7" t="s">
        <v>3428</v>
      </c>
      <c r="K5662" s="7" t="s">
        <v>3355</v>
      </c>
      <c r="L5662" s="9">
        <v>45001</v>
      </c>
      <c r="M5662" s="13">
        <v>0.55163194444444441</v>
      </c>
      <c r="N5662" s="14">
        <v>204440003537595</v>
      </c>
      <c r="O5662" s="7">
        <f>IF(LEN(TRIM($A5662))=0,0,LEN($A5662)-LEN(SUBSTITUTE($A5662," ",""))+1)</f>
        <v>1</v>
      </c>
      <c r="P5662">
        <f t="shared" si="125"/>
        <v>3411</v>
      </c>
    </row>
    <row r="5663" spans="1:16" ht="16" x14ac:dyDescent="0.2">
      <c r="A5663" s="8" t="s">
        <v>152</v>
      </c>
      <c r="C5663" s="7" t="s">
        <v>4</v>
      </c>
      <c r="F5663" s="7" t="str">
        <f t="shared" si="123"/>
        <v/>
      </c>
      <c r="G5663" s="7" t="str">
        <f t="shared" si="124"/>
        <v/>
      </c>
      <c r="K5663" s="7" t="s">
        <v>3355</v>
      </c>
      <c r="L5663" s="9">
        <v>45001</v>
      </c>
      <c r="M5663" s="13">
        <v>0.55163194444444441</v>
      </c>
      <c r="N5663" s="14">
        <v>204440003537595</v>
      </c>
      <c r="P5663" t="str">
        <f t="shared" si="125"/>
        <v/>
      </c>
    </row>
    <row r="5664" spans="1:16" ht="80" x14ac:dyDescent="0.2">
      <c r="A5664" s="8" t="s">
        <v>144</v>
      </c>
      <c r="C5664" s="7" t="s">
        <v>4</v>
      </c>
      <c r="F5664" s="7" t="str">
        <f t="shared" si="123"/>
        <v/>
      </c>
      <c r="G5664" s="7" t="str">
        <f t="shared" si="124"/>
        <v/>
      </c>
      <c r="K5664" s="7" t="s">
        <v>3355</v>
      </c>
      <c r="L5664" s="9">
        <v>45001</v>
      </c>
      <c r="M5664" s="13">
        <v>0.55163194444444441</v>
      </c>
      <c r="N5664" s="14">
        <v>204440003537595</v>
      </c>
      <c r="P5664" t="str">
        <f t="shared" si="125"/>
        <v/>
      </c>
    </row>
    <row r="5665" spans="1:16" ht="16" x14ac:dyDescent="0.2">
      <c r="A5665" s="8" t="s">
        <v>2640</v>
      </c>
      <c r="C5665" s="7" t="s">
        <v>2</v>
      </c>
      <c r="D5665" s="7" t="s">
        <v>3389</v>
      </c>
      <c r="E5665" s="7" t="str">
        <f>IF(OR(D5665="", D5665="___"),"", LEFT(D5665,FIND(" &gt;",D5665)-1))</f>
        <v>Success</v>
      </c>
      <c r="F5665" s="7" t="str">
        <f t="shared" si="123"/>
        <v>Current</v>
      </c>
      <c r="G5665" s="7" t="str">
        <f t="shared" si="124"/>
        <v/>
      </c>
      <c r="H5665" s="7" t="str">
        <f>IF(G5665="Utterance", IF(ISNUMBER(SEARCH("Unrecognized",D5665)), "Unrecognized", IF(ISNUMBER(SEARCH("Mismatched",D5665)), "Mismatched", IF(ISNUMBER(SEARCH("False Positive",D5665)), "False Positive", "Irrelevant"))), "")</f>
        <v/>
      </c>
      <c r="J5665" s="7" t="s">
        <v>3752</v>
      </c>
      <c r="K5665" s="7" t="s">
        <v>3355</v>
      </c>
      <c r="L5665" s="9">
        <v>45001</v>
      </c>
      <c r="M5665" s="13">
        <v>0.55173611111111109</v>
      </c>
      <c r="N5665" s="14">
        <v>204440003537595</v>
      </c>
      <c r="O5665" s="7">
        <f>IF(LEN(TRIM($A5665))=0,0,LEN($A5665)-LEN(SUBSTITUTE($A5665," ",""))+1)</f>
        <v>2</v>
      </c>
      <c r="P5665">
        <f t="shared" si="125"/>
        <v>3411</v>
      </c>
    </row>
    <row r="5666" spans="1:16" ht="48" x14ac:dyDescent="0.2">
      <c r="A5666" s="8" t="s">
        <v>654</v>
      </c>
      <c r="C5666" s="7" t="s">
        <v>4</v>
      </c>
      <c r="F5666" s="7" t="str">
        <f t="shared" si="123"/>
        <v/>
      </c>
      <c r="G5666" s="7" t="str">
        <f t="shared" si="124"/>
        <v/>
      </c>
      <c r="K5666" s="7" t="s">
        <v>3355</v>
      </c>
      <c r="L5666" s="9">
        <v>45001</v>
      </c>
      <c r="M5666" s="13">
        <v>0.55173611111111109</v>
      </c>
      <c r="N5666" s="14">
        <v>204440003537595</v>
      </c>
      <c r="P5666" t="str">
        <f t="shared" si="125"/>
        <v/>
      </c>
    </row>
    <row r="5667" spans="1:16" ht="16" x14ac:dyDescent="0.2">
      <c r="A5667" s="8" t="s">
        <v>164</v>
      </c>
      <c r="C5667" s="7" t="s">
        <v>2</v>
      </c>
      <c r="D5667" s="7" t="s">
        <v>3389</v>
      </c>
      <c r="E5667" s="7" t="str">
        <f>IF(OR(D5667="", D5667="___"),"", LEFT(D5667,FIND(" &gt;",D5667)-1))</f>
        <v>Success</v>
      </c>
      <c r="F5667" s="7" t="str">
        <f t="shared" si="123"/>
        <v>Current</v>
      </c>
      <c r="G5667" s="7" t="str">
        <f t="shared" si="124"/>
        <v/>
      </c>
      <c r="H5667" s="7" t="str">
        <f>IF(G5667="Utterance", IF(ISNUMBER(SEARCH("Unrecognized",D5667)), "Unrecognized", IF(ISNUMBER(SEARCH("Mismatched",D5667)), "Mismatched", IF(ISNUMBER(SEARCH("False Positive",D5667)), "False Positive", "Irrelevant"))), "")</f>
        <v/>
      </c>
      <c r="J5667" s="7" t="s">
        <v>3428</v>
      </c>
      <c r="K5667" s="7" t="s">
        <v>3355</v>
      </c>
      <c r="L5667" s="9">
        <v>45001</v>
      </c>
      <c r="M5667" s="13">
        <v>0.55179398148148151</v>
      </c>
      <c r="N5667" s="14">
        <v>204440003537595</v>
      </c>
      <c r="O5667" s="7">
        <f>IF(LEN(TRIM($A5667))=0,0,LEN($A5667)-LEN(SUBSTITUTE($A5667," ",""))+1)</f>
        <v>1</v>
      </c>
      <c r="P5667">
        <f t="shared" si="125"/>
        <v>3411</v>
      </c>
    </row>
    <row r="5668" spans="1:16" ht="16" x14ac:dyDescent="0.2">
      <c r="A5668" s="8" t="s">
        <v>145</v>
      </c>
      <c r="C5668" s="7" t="s">
        <v>4</v>
      </c>
      <c r="F5668" s="7" t="str">
        <f t="shared" si="123"/>
        <v/>
      </c>
      <c r="G5668" s="7" t="str">
        <f t="shared" si="124"/>
        <v/>
      </c>
      <c r="K5668" s="7" t="s">
        <v>3355</v>
      </c>
      <c r="L5668" s="9">
        <v>45001</v>
      </c>
      <c r="M5668" s="13">
        <v>0.55179398148148151</v>
      </c>
      <c r="N5668" s="14">
        <v>204440003537595</v>
      </c>
      <c r="P5668" t="str">
        <f t="shared" si="125"/>
        <v/>
      </c>
    </row>
    <row r="5669" spans="1:16" ht="16" x14ac:dyDescent="0.2">
      <c r="A5669" s="8" t="s">
        <v>177</v>
      </c>
      <c r="C5669" s="7" t="s">
        <v>2</v>
      </c>
      <c r="D5669" s="7" t="s">
        <v>3389</v>
      </c>
      <c r="E5669" s="7" t="str">
        <f>IF(OR(D5669="", D5669="___"),"", LEFT(D5669,FIND(" &gt;",D5669)-1))</f>
        <v>Success</v>
      </c>
      <c r="F5669" s="7" t="str">
        <f t="shared" si="123"/>
        <v>Current</v>
      </c>
      <c r="G5669" s="7" t="str">
        <f t="shared" si="124"/>
        <v/>
      </c>
      <c r="H5669" s="7" t="str">
        <f>IF(G5669="Utterance", IF(ISNUMBER(SEARCH("Unrecognized",D5669)), "Unrecognized", IF(ISNUMBER(SEARCH("Mismatched",D5669)), "Mismatched", IF(ISNUMBER(SEARCH("False Positive",D5669)), "False Positive", "Irrelevant"))), "")</f>
        <v/>
      </c>
      <c r="J5669" s="7" t="s">
        <v>3428</v>
      </c>
      <c r="K5669" s="7" t="s">
        <v>3355</v>
      </c>
      <c r="L5669" s="9">
        <v>45001</v>
      </c>
      <c r="M5669" s="13">
        <v>0.55186342592592597</v>
      </c>
      <c r="N5669" s="14">
        <v>204440003537595</v>
      </c>
      <c r="O5669" s="7">
        <f>IF(LEN(TRIM($A5669))=0,0,LEN($A5669)-LEN(SUBSTITUTE($A5669," ",""))+1)</f>
        <v>2</v>
      </c>
      <c r="P5669">
        <f t="shared" si="125"/>
        <v>3411</v>
      </c>
    </row>
    <row r="5670" spans="1:16" ht="16" x14ac:dyDescent="0.2">
      <c r="A5670" s="8" t="s">
        <v>149</v>
      </c>
      <c r="C5670" s="7" t="s">
        <v>4</v>
      </c>
      <c r="F5670" s="7" t="str">
        <f t="shared" si="123"/>
        <v/>
      </c>
      <c r="G5670" s="7" t="str">
        <f t="shared" si="124"/>
        <v/>
      </c>
      <c r="K5670" s="7" t="s">
        <v>3355</v>
      </c>
      <c r="L5670" s="9">
        <v>45001</v>
      </c>
      <c r="M5670" s="13">
        <v>0.55186342592592597</v>
      </c>
      <c r="N5670" s="14">
        <v>204440003537595</v>
      </c>
      <c r="P5670" t="str">
        <f t="shared" si="125"/>
        <v/>
      </c>
    </row>
    <row r="5671" spans="1:16" ht="335" x14ac:dyDescent="0.2">
      <c r="A5671" s="8" t="s">
        <v>178</v>
      </c>
      <c r="C5671" s="7" t="s">
        <v>4</v>
      </c>
      <c r="F5671" s="7" t="str">
        <f t="shared" si="123"/>
        <v/>
      </c>
      <c r="G5671" s="7" t="str">
        <f t="shared" si="124"/>
        <v/>
      </c>
      <c r="K5671" s="7" t="s">
        <v>3355</v>
      </c>
      <c r="L5671" s="9">
        <v>45001</v>
      </c>
      <c r="M5671" s="13">
        <v>0.55186342592592597</v>
      </c>
      <c r="N5671" s="14">
        <v>204440003537595</v>
      </c>
      <c r="P5671" t="str">
        <f t="shared" si="125"/>
        <v/>
      </c>
    </row>
    <row r="5672" spans="1:16" ht="16" x14ac:dyDescent="0.2">
      <c r="A5672" s="8" t="s">
        <v>147</v>
      </c>
      <c r="C5672" s="7" t="s">
        <v>4</v>
      </c>
      <c r="F5672" s="7" t="str">
        <f t="shared" si="123"/>
        <v/>
      </c>
      <c r="G5672" s="7" t="str">
        <f t="shared" si="124"/>
        <v/>
      </c>
      <c r="K5672" s="7" t="s">
        <v>3355</v>
      </c>
      <c r="L5672" s="9">
        <v>45001</v>
      </c>
      <c r="M5672" s="13">
        <v>0.55186342592592597</v>
      </c>
      <c r="N5672" s="14">
        <v>204440003537595</v>
      </c>
      <c r="P5672" t="str">
        <f t="shared" si="125"/>
        <v/>
      </c>
    </row>
    <row r="5673" spans="1:16" ht="16" x14ac:dyDescent="0.2">
      <c r="A5673" s="8" t="s">
        <v>91</v>
      </c>
      <c r="C5673" s="7" t="s">
        <v>2</v>
      </c>
      <c r="D5673" s="7" t="s">
        <v>3405</v>
      </c>
      <c r="E5673" s="7" t="str">
        <f>IF(OR(D5673="", D5673="___"),"", LEFT(D5673,FIND(" &gt;",D5673)-1))</f>
        <v>Failure</v>
      </c>
      <c r="F5673" s="7" t="str">
        <f t="shared" si="123"/>
        <v>Current</v>
      </c>
      <c r="G5673" s="7" t="str">
        <f t="shared" si="124"/>
        <v>System</v>
      </c>
      <c r="H5673" s="7" t="str">
        <f>IF(G5673="Utterance", IF(ISNUMBER(SEARCH("Unrecognized",D5673)), "Unrecognized", IF(ISNUMBER(SEARCH("Mismatched",D5673)), "Mismatched", IF(ISNUMBER(SEARCH("False Positive",D5673)), "False Positive", "Irrelevant"))), "")</f>
        <v/>
      </c>
      <c r="I5673" s="7" t="s">
        <v>152</v>
      </c>
      <c r="J5673" s="7" t="s">
        <v>3428</v>
      </c>
      <c r="K5673" s="7" t="s">
        <v>3355</v>
      </c>
      <c r="L5673" s="9">
        <v>45001</v>
      </c>
      <c r="M5673" s="13">
        <v>0.55190972222222223</v>
      </c>
      <c r="N5673" s="14">
        <v>204440003537595</v>
      </c>
      <c r="O5673" s="7">
        <f>IF(LEN(TRIM($A5673))=0,0,LEN($A5673)-LEN(SUBSTITUTE($A5673," ",""))+1)</f>
        <v>1</v>
      </c>
      <c r="P5673">
        <f t="shared" si="125"/>
        <v>168</v>
      </c>
    </row>
    <row r="5674" spans="1:16" ht="16" x14ac:dyDescent="0.2">
      <c r="A5674" s="8" t="s">
        <v>91</v>
      </c>
      <c r="C5674" s="7" t="s">
        <v>2</v>
      </c>
      <c r="D5674" s="7" t="s">
        <v>3389</v>
      </c>
      <c r="E5674" s="7" t="str">
        <f>IF(OR(D5674="", D5674="___"),"", LEFT(D5674,FIND(" &gt;",D5674)-1))</f>
        <v>Success</v>
      </c>
      <c r="F5674" s="7" t="str">
        <f t="shared" si="123"/>
        <v>Current</v>
      </c>
      <c r="G5674" s="7" t="str">
        <f t="shared" si="124"/>
        <v/>
      </c>
      <c r="H5674" s="7" t="str">
        <f>IF(G5674="Utterance", IF(ISNUMBER(SEARCH("Unrecognized",D5674)), "Unrecognized", IF(ISNUMBER(SEARCH("Mismatched",D5674)), "Mismatched", IF(ISNUMBER(SEARCH("False Positive",D5674)), "False Positive", "Irrelevant"))), "")</f>
        <v/>
      </c>
      <c r="J5674" s="7" t="s">
        <v>3428</v>
      </c>
      <c r="K5674" s="7" t="s">
        <v>3355</v>
      </c>
      <c r="L5674" s="9">
        <v>45001</v>
      </c>
      <c r="M5674" s="13">
        <v>0.55190972222222223</v>
      </c>
      <c r="N5674" s="14">
        <v>204440003537595</v>
      </c>
      <c r="O5674" s="7">
        <f>IF(LEN(TRIM($A5674))=0,0,LEN($A5674)-LEN(SUBSTITUTE($A5674," ",""))+1)</f>
        <v>1</v>
      </c>
      <c r="P5674">
        <f t="shared" si="125"/>
        <v>3411</v>
      </c>
    </row>
    <row r="5675" spans="1:16" ht="16" x14ac:dyDescent="0.2">
      <c r="A5675" s="8" t="s">
        <v>152</v>
      </c>
      <c r="C5675" s="7" t="s">
        <v>4</v>
      </c>
      <c r="F5675" s="7" t="str">
        <f t="shared" si="123"/>
        <v/>
      </c>
      <c r="G5675" s="7" t="str">
        <f t="shared" si="124"/>
        <v/>
      </c>
      <c r="K5675" s="7" t="s">
        <v>3355</v>
      </c>
      <c r="L5675" s="9">
        <v>45001</v>
      </c>
      <c r="M5675" s="13">
        <v>0.55190972222222223</v>
      </c>
      <c r="N5675" s="14">
        <v>204440003537595</v>
      </c>
      <c r="P5675" t="str">
        <f t="shared" si="125"/>
        <v/>
      </c>
    </row>
    <row r="5676" spans="1:16" ht="80" x14ac:dyDescent="0.2">
      <c r="A5676" s="8" t="s">
        <v>144</v>
      </c>
      <c r="C5676" s="7" t="s">
        <v>4</v>
      </c>
      <c r="F5676" s="7" t="str">
        <f t="shared" si="123"/>
        <v/>
      </c>
      <c r="G5676" s="7" t="str">
        <f t="shared" si="124"/>
        <v/>
      </c>
      <c r="K5676" s="7" t="s">
        <v>3355</v>
      </c>
      <c r="L5676" s="9">
        <v>45001</v>
      </c>
      <c r="M5676" s="13">
        <v>0.55190972222222223</v>
      </c>
      <c r="N5676" s="14">
        <v>204440003537595</v>
      </c>
      <c r="P5676" t="str">
        <f t="shared" si="125"/>
        <v/>
      </c>
    </row>
    <row r="5677" spans="1:16" ht="16" x14ac:dyDescent="0.2">
      <c r="A5677" s="8" t="s">
        <v>2644</v>
      </c>
      <c r="C5677" s="7" t="s">
        <v>2</v>
      </c>
      <c r="D5677" s="7" t="s">
        <v>3389</v>
      </c>
      <c r="E5677" s="7" t="str">
        <f>IF(OR(D5677="", D5677="___"),"", LEFT(D5677,FIND(" &gt;",D5677)-1))</f>
        <v>Success</v>
      </c>
      <c r="F5677" s="7" t="str">
        <f t="shared" si="123"/>
        <v>Current</v>
      </c>
      <c r="G5677" s="7" t="str">
        <f t="shared" si="124"/>
        <v/>
      </c>
      <c r="H5677" s="7" t="str">
        <f>IF(G5677="Utterance", IF(ISNUMBER(SEARCH("Unrecognized",D5677)), "Unrecognized", IF(ISNUMBER(SEARCH("Mismatched",D5677)), "Mismatched", IF(ISNUMBER(SEARCH("False Positive",D5677)), "False Positive", "Irrelevant"))), "")</f>
        <v/>
      </c>
      <c r="J5677" s="7" t="s">
        <v>3752</v>
      </c>
      <c r="K5677" s="7" t="s">
        <v>3355</v>
      </c>
      <c r="L5677" s="9">
        <v>45001</v>
      </c>
      <c r="M5677" s="13">
        <v>0.55206018518518518</v>
      </c>
      <c r="N5677" s="14">
        <v>204440003537595</v>
      </c>
      <c r="O5677" s="7">
        <f>IF(LEN(TRIM($A5677))=0,0,LEN($A5677)-LEN(SUBSTITUTE($A5677," ",""))+1)</f>
        <v>3</v>
      </c>
      <c r="P5677">
        <f t="shared" si="125"/>
        <v>3411</v>
      </c>
    </row>
    <row r="5678" spans="1:16" ht="48" x14ac:dyDescent="0.2">
      <c r="A5678" s="8" t="s">
        <v>654</v>
      </c>
      <c r="C5678" s="7" t="s">
        <v>4</v>
      </c>
      <c r="F5678" s="7" t="str">
        <f t="shared" si="123"/>
        <v/>
      </c>
      <c r="G5678" s="7" t="str">
        <f t="shared" si="124"/>
        <v/>
      </c>
      <c r="K5678" s="7" t="s">
        <v>3355</v>
      </c>
      <c r="L5678" s="9">
        <v>45001</v>
      </c>
      <c r="M5678" s="13">
        <v>0.55206018518518518</v>
      </c>
      <c r="N5678" s="14">
        <v>204440003537595</v>
      </c>
      <c r="P5678" t="str">
        <f t="shared" si="125"/>
        <v/>
      </c>
    </row>
    <row r="5679" spans="1:16" ht="16" x14ac:dyDescent="0.2">
      <c r="A5679" s="8" t="s">
        <v>164</v>
      </c>
      <c r="C5679" s="7" t="s">
        <v>2</v>
      </c>
      <c r="D5679" s="7" t="s">
        <v>3389</v>
      </c>
      <c r="E5679" s="7" t="str">
        <f>IF(OR(D5679="", D5679="___"),"", LEFT(D5679,FIND(" &gt;",D5679)-1))</f>
        <v>Success</v>
      </c>
      <c r="F5679" s="7" t="str">
        <f t="shared" si="123"/>
        <v>Current</v>
      </c>
      <c r="G5679" s="7" t="str">
        <f t="shared" si="124"/>
        <v/>
      </c>
      <c r="H5679" s="7" t="str">
        <f>IF(G5679="Utterance", IF(ISNUMBER(SEARCH("Unrecognized",D5679)), "Unrecognized", IF(ISNUMBER(SEARCH("Mismatched",D5679)), "Mismatched", IF(ISNUMBER(SEARCH("False Positive",D5679)), "False Positive", "Irrelevant"))), "")</f>
        <v/>
      </c>
      <c r="J5679" s="7" t="s">
        <v>3428</v>
      </c>
      <c r="K5679" s="7" t="s">
        <v>3355</v>
      </c>
      <c r="L5679" s="9">
        <v>45001</v>
      </c>
      <c r="M5679" s="13">
        <v>0.55259259259259264</v>
      </c>
      <c r="N5679" s="14">
        <v>204440003537595</v>
      </c>
      <c r="O5679" s="7">
        <f>IF(LEN(TRIM($A5679))=0,0,LEN($A5679)-LEN(SUBSTITUTE($A5679," ",""))+1)</f>
        <v>1</v>
      </c>
      <c r="P5679">
        <f t="shared" si="125"/>
        <v>3411</v>
      </c>
    </row>
    <row r="5680" spans="1:16" ht="16" x14ac:dyDescent="0.2">
      <c r="A5680" s="8" t="s">
        <v>145</v>
      </c>
      <c r="C5680" s="7" t="s">
        <v>4</v>
      </c>
      <c r="F5680" s="7" t="str">
        <f t="shared" si="123"/>
        <v/>
      </c>
      <c r="G5680" s="7" t="str">
        <f t="shared" si="124"/>
        <v/>
      </c>
      <c r="K5680" s="7" t="s">
        <v>3355</v>
      </c>
      <c r="L5680" s="9">
        <v>45001</v>
      </c>
      <c r="M5680" s="13">
        <v>0.55259259259259264</v>
      </c>
      <c r="N5680" s="14">
        <v>204440003537595</v>
      </c>
      <c r="P5680" t="str">
        <f t="shared" si="125"/>
        <v/>
      </c>
    </row>
    <row r="5681" spans="1:16" ht="16" x14ac:dyDescent="0.2">
      <c r="A5681" s="8" t="s">
        <v>174</v>
      </c>
      <c r="C5681" s="7" t="s">
        <v>2</v>
      </c>
      <c r="D5681" s="7" t="s">
        <v>3389</v>
      </c>
      <c r="E5681" s="7" t="str">
        <f>IF(OR(D5681="", D5681="___"),"", LEFT(D5681,FIND(" &gt;",D5681)-1))</f>
        <v>Success</v>
      </c>
      <c r="F5681" s="7" t="str">
        <f t="shared" ref="F5681:F5744" si="126">IF(OR(E5681="Success",E5681="Qualified Success"),"Current",IF(E5681="Failure",IF(RIGHT(D5681,6)="Future","Future",IF(RIGHT(D5681,10)="Irrelevant","Irrelevant","Current")),""))</f>
        <v>Current</v>
      </c>
      <c r="G5681" s="7" t="str">
        <f t="shared" ref="G5681:G5744" si="127">IF(OR(ISBLANK(D5681),D5681="Unclassifiable &gt;"),"",IF(ISNUMBER(SEARCH("Utterance",D5681)),"Utterance",IF(ISNUMBER(SEARCH("Response",D5681)),"Response",IF(ISNUMBER(SEARCH("Interaction",D5681)),"Interaction",IF(ISNUMBER(SEARCH("System",D5681)),"System","")))))</f>
        <v/>
      </c>
      <c r="H5681" s="7" t="str">
        <f>IF(G5681="Utterance", IF(ISNUMBER(SEARCH("Unrecognized",D5681)), "Unrecognized", IF(ISNUMBER(SEARCH("Mismatched",D5681)), "Mismatched", IF(ISNUMBER(SEARCH("False Positive",D5681)), "False Positive", "Irrelevant"))), "")</f>
        <v/>
      </c>
      <c r="J5681" s="7" t="s">
        <v>3428</v>
      </c>
      <c r="K5681" s="7" t="s">
        <v>3355</v>
      </c>
      <c r="L5681" s="9">
        <v>45001</v>
      </c>
      <c r="M5681" s="13">
        <v>0.55265046296296294</v>
      </c>
      <c r="N5681" s="14">
        <v>204440003537595</v>
      </c>
      <c r="O5681" s="7">
        <f>IF(LEN(TRIM($A5681))=0,0,LEN($A5681)-LEN(SUBSTITUTE($A5681," ",""))+1)</f>
        <v>1</v>
      </c>
      <c r="P5681">
        <f t="shared" si="125"/>
        <v>3411</v>
      </c>
    </row>
    <row r="5682" spans="1:16" ht="16" x14ac:dyDescent="0.2">
      <c r="A5682" s="8" t="s">
        <v>149</v>
      </c>
      <c r="C5682" s="7" t="s">
        <v>4</v>
      </c>
      <c r="F5682" s="7" t="str">
        <f t="shared" si="126"/>
        <v/>
      </c>
      <c r="G5682" s="7" t="str">
        <f t="shared" si="127"/>
        <v/>
      </c>
      <c r="K5682" s="7" t="s">
        <v>3355</v>
      </c>
      <c r="L5682" s="9">
        <v>45001</v>
      </c>
      <c r="M5682" s="13">
        <v>0.55265046296296294</v>
      </c>
      <c r="N5682" s="14">
        <v>204440003537595</v>
      </c>
      <c r="P5682" t="str">
        <f t="shared" si="125"/>
        <v/>
      </c>
    </row>
    <row r="5683" spans="1:16" ht="395" x14ac:dyDescent="0.2">
      <c r="A5683" s="8" t="s">
        <v>185</v>
      </c>
      <c r="C5683" s="7" t="s">
        <v>4</v>
      </c>
      <c r="F5683" s="7" t="str">
        <f t="shared" si="126"/>
        <v/>
      </c>
      <c r="G5683" s="7" t="str">
        <f t="shared" si="127"/>
        <v/>
      </c>
      <c r="K5683" s="7" t="s">
        <v>3355</v>
      </c>
      <c r="L5683" s="9">
        <v>45001</v>
      </c>
      <c r="M5683" s="13">
        <v>0.55265046296296294</v>
      </c>
      <c r="N5683" s="14">
        <v>204440003537595</v>
      </c>
      <c r="P5683" t="str">
        <f t="shared" si="125"/>
        <v/>
      </c>
    </row>
    <row r="5684" spans="1:16" ht="16" x14ac:dyDescent="0.2">
      <c r="A5684" s="8" t="s">
        <v>147</v>
      </c>
      <c r="C5684" s="7" t="s">
        <v>4</v>
      </c>
      <c r="F5684" s="7" t="str">
        <f t="shared" si="126"/>
        <v/>
      </c>
      <c r="G5684" s="7" t="str">
        <f t="shared" si="127"/>
        <v/>
      </c>
      <c r="K5684" s="7" t="s">
        <v>3355</v>
      </c>
      <c r="L5684" s="9">
        <v>45001</v>
      </c>
      <c r="M5684" s="13">
        <v>0.55265046296296294</v>
      </c>
      <c r="N5684" s="14">
        <v>204440003537595</v>
      </c>
      <c r="P5684" t="str">
        <f t="shared" si="125"/>
        <v/>
      </c>
    </row>
    <row r="5685" spans="1:16" ht="16" x14ac:dyDescent="0.2">
      <c r="A5685" s="8" t="s">
        <v>91</v>
      </c>
      <c r="C5685" s="7" t="s">
        <v>2</v>
      </c>
      <c r="D5685" s="7" t="s">
        <v>3405</v>
      </c>
      <c r="E5685" s="7" t="str">
        <f>IF(OR(D5685="", D5685="___"),"", LEFT(D5685,FIND(" &gt;",D5685)-1))</f>
        <v>Failure</v>
      </c>
      <c r="F5685" s="7" t="str">
        <f t="shared" si="126"/>
        <v>Current</v>
      </c>
      <c r="G5685" s="7" t="str">
        <f t="shared" si="127"/>
        <v>System</v>
      </c>
      <c r="H5685" s="7" t="str">
        <f>IF(G5685="Utterance", IF(ISNUMBER(SEARCH("Unrecognized",D5685)), "Unrecognized", IF(ISNUMBER(SEARCH("Mismatched",D5685)), "Mismatched", IF(ISNUMBER(SEARCH("False Positive",D5685)), "False Positive", "Irrelevant"))), "")</f>
        <v/>
      </c>
      <c r="I5685" s="7" t="s">
        <v>152</v>
      </c>
      <c r="J5685" s="7" t="s">
        <v>3428</v>
      </c>
      <c r="K5685" s="7" t="s">
        <v>3355</v>
      </c>
      <c r="L5685" s="9">
        <v>45001</v>
      </c>
      <c r="M5685" s="13">
        <v>0.55267361111111113</v>
      </c>
      <c r="N5685" s="14">
        <v>204440003537595</v>
      </c>
      <c r="O5685" s="7">
        <f>IF(LEN(TRIM($A5685))=0,0,LEN($A5685)-LEN(SUBSTITUTE($A5685," ",""))+1)</f>
        <v>1</v>
      </c>
      <c r="P5685">
        <f t="shared" si="125"/>
        <v>168</v>
      </c>
    </row>
    <row r="5686" spans="1:16" ht="16" x14ac:dyDescent="0.2">
      <c r="A5686" s="8" t="s">
        <v>152</v>
      </c>
      <c r="C5686" s="7" t="s">
        <v>4</v>
      </c>
      <c r="F5686" s="7" t="str">
        <f t="shared" si="126"/>
        <v/>
      </c>
      <c r="G5686" s="7" t="str">
        <f t="shared" si="127"/>
        <v/>
      </c>
      <c r="K5686" s="7" t="s">
        <v>3355</v>
      </c>
      <c r="L5686" s="9">
        <v>45001</v>
      </c>
      <c r="M5686" s="13">
        <v>0.55267361111111113</v>
      </c>
      <c r="N5686" s="14">
        <v>204440003537595</v>
      </c>
      <c r="P5686" t="str">
        <f t="shared" si="125"/>
        <v/>
      </c>
    </row>
    <row r="5687" spans="1:16" ht="16" x14ac:dyDescent="0.2">
      <c r="A5687" s="8" t="s">
        <v>91</v>
      </c>
      <c r="C5687" s="7" t="s">
        <v>2</v>
      </c>
      <c r="D5687" s="7" t="s">
        <v>3389</v>
      </c>
      <c r="E5687" s="7" t="str">
        <f>IF(OR(D5687="", D5687="___"),"", LEFT(D5687,FIND(" &gt;",D5687)-1))</f>
        <v>Success</v>
      </c>
      <c r="F5687" s="7" t="str">
        <f t="shared" si="126"/>
        <v>Current</v>
      </c>
      <c r="G5687" s="7" t="str">
        <f t="shared" si="127"/>
        <v/>
      </c>
      <c r="H5687" s="7" t="str">
        <f>IF(G5687="Utterance", IF(ISNUMBER(SEARCH("Unrecognized",D5687)), "Unrecognized", IF(ISNUMBER(SEARCH("Mismatched",D5687)), "Mismatched", IF(ISNUMBER(SEARCH("False Positive",D5687)), "False Positive", "Irrelevant"))), "")</f>
        <v/>
      </c>
      <c r="J5687" s="7" t="s">
        <v>3428</v>
      </c>
      <c r="K5687" s="7" t="s">
        <v>3355</v>
      </c>
      <c r="L5687" s="9">
        <v>45001</v>
      </c>
      <c r="M5687" s="13">
        <v>0.55268518518518517</v>
      </c>
      <c r="N5687" s="14">
        <v>204440003537595</v>
      </c>
      <c r="O5687" s="7">
        <f>IF(LEN(TRIM($A5687))=0,0,LEN($A5687)-LEN(SUBSTITUTE($A5687," ",""))+1)</f>
        <v>1</v>
      </c>
      <c r="P5687">
        <f t="shared" si="125"/>
        <v>3411</v>
      </c>
    </row>
    <row r="5688" spans="1:16" ht="80" x14ac:dyDescent="0.2">
      <c r="A5688" s="8" t="s">
        <v>144</v>
      </c>
      <c r="C5688" s="7" t="s">
        <v>4</v>
      </c>
      <c r="F5688" s="7" t="str">
        <f t="shared" si="126"/>
        <v/>
      </c>
      <c r="G5688" s="7" t="str">
        <f t="shared" si="127"/>
        <v/>
      </c>
      <c r="K5688" s="7" t="s">
        <v>3355</v>
      </c>
      <c r="L5688" s="9">
        <v>45001</v>
      </c>
      <c r="M5688" s="13">
        <v>0.55268518518518517</v>
      </c>
      <c r="N5688" s="14">
        <v>204440003537595</v>
      </c>
      <c r="P5688" t="str">
        <f t="shared" si="125"/>
        <v/>
      </c>
    </row>
    <row r="5689" spans="1:16" ht="16" x14ac:dyDescent="0.2">
      <c r="A5689" s="8" t="s">
        <v>164</v>
      </c>
      <c r="C5689" s="7" t="s">
        <v>2</v>
      </c>
      <c r="D5689" s="7" t="s">
        <v>3389</v>
      </c>
      <c r="E5689" s="7" t="str">
        <f>IF(OR(D5689="", D5689="___"),"", LEFT(D5689,FIND(" &gt;",D5689)-1))</f>
        <v>Success</v>
      </c>
      <c r="F5689" s="7" t="str">
        <f t="shared" si="126"/>
        <v>Current</v>
      </c>
      <c r="G5689" s="7" t="str">
        <f t="shared" si="127"/>
        <v/>
      </c>
      <c r="H5689" s="7" t="str">
        <f>IF(G5689="Utterance", IF(ISNUMBER(SEARCH("Unrecognized",D5689)), "Unrecognized", IF(ISNUMBER(SEARCH("Mismatched",D5689)), "Mismatched", IF(ISNUMBER(SEARCH("False Positive",D5689)), "False Positive", "Irrelevant"))), "")</f>
        <v/>
      </c>
      <c r="J5689" s="7" t="s">
        <v>3428</v>
      </c>
      <c r="K5689" s="7" t="s">
        <v>3355</v>
      </c>
      <c r="L5689" s="9">
        <v>45001</v>
      </c>
      <c r="M5689" s="13">
        <v>0.55322916666666666</v>
      </c>
      <c r="N5689" s="14">
        <v>204440003537595</v>
      </c>
      <c r="O5689" s="7">
        <f>IF(LEN(TRIM($A5689))=0,0,LEN($A5689)-LEN(SUBSTITUTE($A5689," ",""))+1)</f>
        <v>1</v>
      </c>
      <c r="P5689">
        <f t="shared" si="125"/>
        <v>3411</v>
      </c>
    </row>
    <row r="5690" spans="1:16" ht="16" x14ac:dyDescent="0.2">
      <c r="A5690" s="8" t="s">
        <v>145</v>
      </c>
      <c r="C5690" s="7" t="s">
        <v>4</v>
      </c>
      <c r="F5690" s="7" t="str">
        <f t="shared" si="126"/>
        <v/>
      </c>
      <c r="G5690" s="7" t="str">
        <f t="shared" si="127"/>
        <v/>
      </c>
      <c r="K5690" s="7" t="s">
        <v>3355</v>
      </c>
      <c r="L5690" s="9">
        <v>45001</v>
      </c>
      <c r="M5690" s="13">
        <v>0.55322916666666666</v>
      </c>
      <c r="N5690" s="14">
        <v>204440003537595</v>
      </c>
      <c r="P5690" t="str">
        <f t="shared" si="125"/>
        <v/>
      </c>
    </row>
    <row r="5691" spans="1:16" ht="16" x14ac:dyDescent="0.2">
      <c r="A5691" s="8" t="s">
        <v>174</v>
      </c>
      <c r="C5691" s="7" t="s">
        <v>2</v>
      </c>
      <c r="D5691" s="7" t="s">
        <v>3389</v>
      </c>
      <c r="E5691" s="7" t="str">
        <f>IF(OR(D5691="", D5691="___"),"", LEFT(D5691,FIND(" &gt;",D5691)-1))</f>
        <v>Success</v>
      </c>
      <c r="F5691" s="7" t="str">
        <f t="shared" si="126"/>
        <v>Current</v>
      </c>
      <c r="G5691" s="7" t="str">
        <f t="shared" si="127"/>
        <v/>
      </c>
      <c r="H5691" s="7" t="str">
        <f>IF(G5691="Utterance", IF(ISNUMBER(SEARCH("Unrecognized",D5691)), "Unrecognized", IF(ISNUMBER(SEARCH("Mismatched",D5691)), "Mismatched", IF(ISNUMBER(SEARCH("False Positive",D5691)), "False Positive", "Irrelevant"))), "")</f>
        <v/>
      </c>
      <c r="J5691" s="7" t="s">
        <v>3428</v>
      </c>
      <c r="K5691" s="7" t="s">
        <v>3355</v>
      </c>
      <c r="L5691" s="9">
        <v>45001</v>
      </c>
      <c r="M5691" s="13">
        <v>0.55327546296296293</v>
      </c>
      <c r="N5691" s="14">
        <v>204440003537595</v>
      </c>
      <c r="O5691" s="7">
        <f>IF(LEN(TRIM($A5691))=0,0,LEN($A5691)-LEN(SUBSTITUTE($A5691," ",""))+1)</f>
        <v>1</v>
      </c>
      <c r="P5691">
        <f t="shared" si="125"/>
        <v>3411</v>
      </c>
    </row>
    <row r="5692" spans="1:16" ht="16" x14ac:dyDescent="0.2">
      <c r="A5692" s="8" t="s">
        <v>149</v>
      </c>
      <c r="C5692" s="7" t="s">
        <v>4</v>
      </c>
      <c r="F5692" s="7" t="str">
        <f t="shared" si="126"/>
        <v/>
      </c>
      <c r="G5692" s="7" t="str">
        <f t="shared" si="127"/>
        <v/>
      </c>
      <c r="K5692" s="7" t="s">
        <v>3355</v>
      </c>
      <c r="L5692" s="9">
        <v>45001</v>
      </c>
      <c r="M5692" s="13">
        <v>0.55327546296296293</v>
      </c>
      <c r="N5692" s="14">
        <v>204440003537595</v>
      </c>
      <c r="P5692" t="str">
        <f t="shared" si="125"/>
        <v/>
      </c>
    </row>
    <row r="5693" spans="1:16" ht="395" x14ac:dyDescent="0.2">
      <c r="A5693" s="8" t="s">
        <v>185</v>
      </c>
      <c r="C5693" s="7" t="s">
        <v>4</v>
      </c>
      <c r="F5693" s="7" t="str">
        <f t="shared" si="126"/>
        <v/>
      </c>
      <c r="G5693" s="7" t="str">
        <f t="shared" si="127"/>
        <v/>
      </c>
      <c r="K5693" s="7" t="s">
        <v>3355</v>
      </c>
      <c r="L5693" s="9">
        <v>45001</v>
      </c>
      <c r="M5693" s="13">
        <v>0.55327546296296293</v>
      </c>
      <c r="N5693" s="14">
        <v>204440003537595</v>
      </c>
      <c r="P5693" t="str">
        <f t="shared" si="125"/>
        <v/>
      </c>
    </row>
    <row r="5694" spans="1:16" ht="16" x14ac:dyDescent="0.2">
      <c r="A5694" s="8" t="s">
        <v>147</v>
      </c>
      <c r="C5694" s="7" t="s">
        <v>4</v>
      </c>
      <c r="F5694" s="7" t="str">
        <f t="shared" si="126"/>
        <v/>
      </c>
      <c r="G5694" s="7" t="str">
        <f t="shared" si="127"/>
        <v/>
      </c>
      <c r="K5694" s="7" t="s">
        <v>3355</v>
      </c>
      <c r="L5694" s="9">
        <v>45001</v>
      </c>
      <c r="M5694" s="13">
        <v>0.55327546296296293</v>
      </c>
      <c r="N5694" s="14">
        <v>204440003537595</v>
      </c>
      <c r="P5694" t="str">
        <f t="shared" si="125"/>
        <v/>
      </c>
    </row>
    <row r="5695" spans="1:16" ht="16" x14ac:dyDescent="0.2">
      <c r="A5695" s="8" t="s">
        <v>91</v>
      </c>
      <c r="C5695" s="7" t="s">
        <v>2</v>
      </c>
      <c r="D5695" s="7" t="s">
        <v>3405</v>
      </c>
      <c r="E5695" s="7" t="str">
        <f>IF(OR(D5695="", D5695="___"),"", LEFT(D5695,FIND(" &gt;",D5695)-1))</f>
        <v>Failure</v>
      </c>
      <c r="F5695" s="7" t="str">
        <f t="shared" si="126"/>
        <v>Current</v>
      </c>
      <c r="G5695" s="7" t="str">
        <f t="shared" si="127"/>
        <v>System</v>
      </c>
      <c r="H5695" s="7" t="str">
        <f>IF(G5695="Utterance", IF(ISNUMBER(SEARCH("Unrecognized",D5695)), "Unrecognized", IF(ISNUMBER(SEARCH("Mismatched",D5695)), "Mismatched", IF(ISNUMBER(SEARCH("False Positive",D5695)), "False Positive", "Irrelevant"))), "")</f>
        <v/>
      </c>
      <c r="I5695" s="7" t="s">
        <v>152</v>
      </c>
      <c r="J5695" s="7" t="s">
        <v>3428</v>
      </c>
      <c r="K5695" s="7" t="s">
        <v>3355</v>
      </c>
      <c r="L5695" s="9">
        <v>45001</v>
      </c>
      <c r="M5695" s="13">
        <v>0.5533217592592593</v>
      </c>
      <c r="N5695" s="14">
        <v>204440003537595</v>
      </c>
      <c r="O5695" s="7">
        <f>IF(LEN(TRIM($A5695))=0,0,LEN($A5695)-LEN(SUBSTITUTE($A5695," ",""))+1)</f>
        <v>1</v>
      </c>
      <c r="P5695">
        <f t="shared" si="125"/>
        <v>168</v>
      </c>
    </row>
    <row r="5696" spans="1:16" ht="16" x14ac:dyDescent="0.2">
      <c r="A5696" s="8" t="s">
        <v>91</v>
      </c>
      <c r="C5696" s="7" t="s">
        <v>2</v>
      </c>
      <c r="D5696" s="7" t="s">
        <v>3389</v>
      </c>
      <c r="E5696" s="7" t="str">
        <f>IF(OR(D5696="", D5696="___"),"", LEFT(D5696,FIND(" &gt;",D5696)-1))</f>
        <v>Success</v>
      </c>
      <c r="F5696" s="7" t="str">
        <f t="shared" si="126"/>
        <v>Current</v>
      </c>
      <c r="G5696" s="7" t="str">
        <f t="shared" si="127"/>
        <v/>
      </c>
      <c r="H5696" s="7" t="str">
        <f>IF(G5696="Utterance", IF(ISNUMBER(SEARCH("Unrecognized",D5696)), "Unrecognized", IF(ISNUMBER(SEARCH("Mismatched",D5696)), "Mismatched", IF(ISNUMBER(SEARCH("False Positive",D5696)), "False Positive", "Irrelevant"))), "")</f>
        <v/>
      </c>
      <c r="J5696" s="7" t="s">
        <v>3428</v>
      </c>
      <c r="K5696" s="7" t="s">
        <v>3355</v>
      </c>
      <c r="L5696" s="9">
        <v>45001</v>
      </c>
      <c r="M5696" s="13">
        <v>0.5533217592592593</v>
      </c>
      <c r="N5696" s="14">
        <v>204440003537595</v>
      </c>
      <c r="O5696" s="7">
        <f>IF(LEN(TRIM($A5696))=0,0,LEN($A5696)-LEN(SUBSTITUTE($A5696," ",""))+1)</f>
        <v>1</v>
      </c>
      <c r="P5696">
        <f t="shared" si="125"/>
        <v>3411</v>
      </c>
    </row>
    <row r="5697" spans="1:16" ht="16" x14ac:dyDescent="0.2">
      <c r="A5697" s="8" t="s">
        <v>152</v>
      </c>
      <c r="C5697" s="7" t="s">
        <v>4</v>
      </c>
      <c r="F5697" s="7" t="str">
        <f t="shared" si="126"/>
        <v/>
      </c>
      <c r="G5697" s="7" t="str">
        <f t="shared" si="127"/>
        <v/>
      </c>
      <c r="K5697" s="7" t="s">
        <v>3355</v>
      </c>
      <c r="L5697" s="9">
        <v>45001</v>
      </c>
      <c r="M5697" s="13">
        <v>0.5533217592592593</v>
      </c>
      <c r="N5697" s="14">
        <v>204440003537595</v>
      </c>
      <c r="P5697" t="str">
        <f t="shared" si="125"/>
        <v/>
      </c>
    </row>
    <row r="5698" spans="1:16" ht="80" x14ac:dyDescent="0.2">
      <c r="A5698" s="8" t="s">
        <v>144</v>
      </c>
      <c r="C5698" s="7" t="s">
        <v>4</v>
      </c>
      <c r="F5698" s="7" t="str">
        <f t="shared" si="126"/>
        <v/>
      </c>
      <c r="G5698" s="7" t="str">
        <f t="shared" si="127"/>
        <v/>
      </c>
      <c r="K5698" s="7" t="s">
        <v>3355</v>
      </c>
      <c r="L5698" s="9">
        <v>45001</v>
      </c>
      <c r="M5698" s="13">
        <v>0.5533217592592593</v>
      </c>
      <c r="N5698" s="14">
        <v>204440003537595</v>
      </c>
      <c r="P5698" t="str">
        <f t="shared" si="125"/>
        <v/>
      </c>
    </row>
    <row r="5699" spans="1:16" ht="16" x14ac:dyDescent="0.2">
      <c r="A5699" s="8" t="s">
        <v>174</v>
      </c>
      <c r="C5699" s="7" t="s">
        <v>2</v>
      </c>
      <c r="D5699" s="7" t="s">
        <v>3389</v>
      </c>
      <c r="E5699" s="7" t="str">
        <f>IF(OR(D5699="", D5699="___"),"", LEFT(D5699,FIND(" &gt;",D5699)-1))</f>
        <v>Success</v>
      </c>
      <c r="F5699" s="7" t="str">
        <f t="shared" si="126"/>
        <v>Current</v>
      </c>
      <c r="G5699" s="7" t="str">
        <f t="shared" si="127"/>
        <v/>
      </c>
      <c r="H5699" s="7" t="str">
        <f>IF(G5699="Utterance", IF(ISNUMBER(SEARCH("Unrecognized",D5699)), "Unrecognized", IF(ISNUMBER(SEARCH("Mismatched",D5699)), "Mismatched", IF(ISNUMBER(SEARCH("False Positive",D5699)), "False Positive", "Irrelevant"))), "")</f>
        <v/>
      </c>
      <c r="J5699" s="7" t="s">
        <v>3741</v>
      </c>
      <c r="K5699" s="7" t="s">
        <v>3355</v>
      </c>
      <c r="L5699" s="9">
        <v>45001</v>
      </c>
      <c r="M5699" s="13">
        <v>0.55336805555555557</v>
      </c>
      <c r="N5699" s="14">
        <v>204440003537595</v>
      </c>
      <c r="O5699" s="7">
        <f>IF(LEN(TRIM($A5699))=0,0,LEN($A5699)-LEN(SUBSTITUTE($A5699," ",""))+1)</f>
        <v>1</v>
      </c>
      <c r="P5699">
        <f t="shared" ref="P5699:P5762" si="128">IF(D5699="", "", COUNTIF($D$1:$D$12000, D5699))</f>
        <v>3411</v>
      </c>
    </row>
    <row r="5700" spans="1:16" ht="176" x14ac:dyDescent="0.2">
      <c r="A5700" s="8" t="s">
        <v>2639</v>
      </c>
      <c r="C5700" s="7" t="s">
        <v>4</v>
      </c>
      <c r="F5700" s="7" t="str">
        <f t="shared" si="126"/>
        <v/>
      </c>
      <c r="G5700" s="7" t="str">
        <f t="shared" si="127"/>
        <v/>
      </c>
      <c r="K5700" s="7" t="s">
        <v>3355</v>
      </c>
      <c r="L5700" s="9">
        <v>45001</v>
      </c>
      <c r="M5700" s="13">
        <v>0.55336805555555557</v>
      </c>
      <c r="N5700" s="14">
        <v>204440003537595</v>
      </c>
      <c r="P5700" t="str">
        <f t="shared" si="128"/>
        <v/>
      </c>
    </row>
    <row r="5701" spans="1:16" ht="16" x14ac:dyDescent="0.2">
      <c r="A5701" s="8" t="s">
        <v>164</v>
      </c>
      <c r="C5701" s="7" t="s">
        <v>2</v>
      </c>
      <c r="D5701" s="7" t="s">
        <v>3389</v>
      </c>
      <c r="E5701" s="7" t="str">
        <f>IF(OR(D5701="", D5701="___"),"", LEFT(D5701,FIND(" &gt;",D5701)-1))</f>
        <v>Success</v>
      </c>
      <c r="F5701" s="7" t="str">
        <f t="shared" si="126"/>
        <v>Current</v>
      </c>
      <c r="G5701" s="7" t="str">
        <f t="shared" si="127"/>
        <v/>
      </c>
      <c r="H5701" s="7" t="str">
        <f>IF(G5701="Utterance", IF(ISNUMBER(SEARCH("Unrecognized",D5701)), "Unrecognized", IF(ISNUMBER(SEARCH("Mismatched",D5701)), "Mismatched", IF(ISNUMBER(SEARCH("False Positive",D5701)), "False Positive", "Irrelevant"))), "")</f>
        <v/>
      </c>
      <c r="J5701" s="7" t="s">
        <v>3428</v>
      </c>
      <c r="K5701" s="7" t="s">
        <v>3355</v>
      </c>
      <c r="L5701" s="9">
        <v>45001</v>
      </c>
      <c r="M5701" s="13">
        <v>0.55398148148148152</v>
      </c>
      <c r="N5701" s="14">
        <v>204440003537595</v>
      </c>
      <c r="O5701" s="7">
        <f>IF(LEN(TRIM($A5701))=0,0,LEN($A5701)-LEN(SUBSTITUTE($A5701," ",""))+1)</f>
        <v>1</v>
      </c>
      <c r="P5701">
        <f t="shared" si="128"/>
        <v>3411</v>
      </c>
    </row>
    <row r="5702" spans="1:16" ht="16" x14ac:dyDescent="0.2">
      <c r="A5702" s="8" t="s">
        <v>145</v>
      </c>
      <c r="C5702" s="7" t="s">
        <v>4</v>
      </c>
      <c r="F5702" s="7" t="str">
        <f t="shared" si="126"/>
        <v/>
      </c>
      <c r="G5702" s="7" t="str">
        <f t="shared" si="127"/>
        <v/>
      </c>
      <c r="K5702" s="7" t="s">
        <v>3355</v>
      </c>
      <c r="L5702" s="9">
        <v>45001</v>
      </c>
      <c r="M5702" s="13">
        <v>0.55398148148148152</v>
      </c>
      <c r="N5702" s="14">
        <v>204440003537595</v>
      </c>
      <c r="P5702" t="str">
        <f t="shared" si="128"/>
        <v/>
      </c>
    </row>
    <row r="5703" spans="1:16" ht="16" x14ac:dyDescent="0.2">
      <c r="A5703" s="8" t="s">
        <v>183</v>
      </c>
      <c r="C5703" s="7" t="s">
        <v>2</v>
      </c>
      <c r="D5703" s="7" t="s">
        <v>3389</v>
      </c>
      <c r="E5703" s="7" t="str">
        <f>IF(OR(D5703="", D5703="___"),"", LEFT(D5703,FIND(" &gt;",D5703)-1))</f>
        <v>Success</v>
      </c>
      <c r="F5703" s="7" t="str">
        <f t="shared" si="126"/>
        <v>Current</v>
      </c>
      <c r="G5703" s="7" t="str">
        <f t="shared" si="127"/>
        <v/>
      </c>
      <c r="H5703" s="7" t="str">
        <f>IF(G5703="Utterance", IF(ISNUMBER(SEARCH("Unrecognized",D5703)), "Unrecognized", IF(ISNUMBER(SEARCH("Mismatched",D5703)), "Mismatched", IF(ISNUMBER(SEARCH("False Positive",D5703)), "False Positive", "Irrelevant"))), "")</f>
        <v/>
      </c>
      <c r="J5703" s="7" t="s">
        <v>3428</v>
      </c>
      <c r="K5703" s="7" t="s">
        <v>3355</v>
      </c>
      <c r="L5703" s="9">
        <v>45001</v>
      </c>
      <c r="M5703" s="13">
        <v>0.55403935185185182</v>
      </c>
      <c r="N5703" s="14">
        <v>204440003537595</v>
      </c>
      <c r="O5703" s="7">
        <f>IF(LEN(TRIM($A5703))=0,0,LEN($A5703)-LEN(SUBSTITUTE($A5703," ",""))+1)</f>
        <v>3</v>
      </c>
      <c r="P5703">
        <f t="shared" si="128"/>
        <v>3411</v>
      </c>
    </row>
    <row r="5704" spans="1:16" ht="16" x14ac:dyDescent="0.2">
      <c r="A5704" s="8" t="s">
        <v>149</v>
      </c>
      <c r="C5704" s="7" t="s">
        <v>4</v>
      </c>
      <c r="F5704" s="7" t="str">
        <f t="shared" si="126"/>
        <v/>
      </c>
      <c r="G5704" s="7" t="str">
        <f t="shared" si="127"/>
        <v/>
      </c>
      <c r="K5704" s="7" t="s">
        <v>3355</v>
      </c>
      <c r="L5704" s="9">
        <v>45001</v>
      </c>
      <c r="M5704" s="13">
        <v>0.55405092592592597</v>
      </c>
      <c r="N5704" s="14">
        <v>204440003537595</v>
      </c>
      <c r="P5704" t="str">
        <f t="shared" si="128"/>
        <v/>
      </c>
    </row>
    <row r="5705" spans="1:16" ht="380" x14ac:dyDescent="0.2">
      <c r="A5705" s="8" t="s">
        <v>184</v>
      </c>
      <c r="C5705" s="7" t="s">
        <v>4</v>
      </c>
      <c r="F5705" s="7" t="str">
        <f t="shared" si="126"/>
        <v/>
      </c>
      <c r="G5705" s="7" t="str">
        <f t="shared" si="127"/>
        <v/>
      </c>
      <c r="K5705" s="7" t="s">
        <v>3355</v>
      </c>
      <c r="L5705" s="9">
        <v>45001</v>
      </c>
      <c r="M5705" s="13">
        <v>0.55405092592592597</v>
      </c>
      <c r="N5705" s="14">
        <v>204440003537595</v>
      </c>
      <c r="P5705" t="str">
        <f t="shared" si="128"/>
        <v/>
      </c>
    </row>
    <row r="5706" spans="1:16" ht="16" x14ac:dyDescent="0.2">
      <c r="A5706" s="8" t="s">
        <v>147</v>
      </c>
      <c r="C5706" s="7" t="s">
        <v>4</v>
      </c>
      <c r="F5706" s="7" t="str">
        <f t="shared" si="126"/>
        <v/>
      </c>
      <c r="G5706" s="7" t="str">
        <f t="shared" si="127"/>
        <v/>
      </c>
      <c r="K5706" s="7" t="s">
        <v>3355</v>
      </c>
      <c r="L5706" s="9">
        <v>45001</v>
      </c>
      <c r="M5706" s="13">
        <v>0.55405092592592597</v>
      </c>
      <c r="N5706" s="14">
        <v>204440003537595</v>
      </c>
      <c r="P5706" t="str">
        <f t="shared" si="128"/>
        <v/>
      </c>
    </row>
    <row r="5707" spans="1:16" ht="16" x14ac:dyDescent="0.2">
      <c r="A5707" s="8" t="s">
        <v>2485</v>
      </c>
      <c r="C5707" s="7" t="s">
        <v>2</v>
      </c>
      <c r="D5707" s="7" t="s">
        <v>3411</v>
      </c>
      <c r="E5707" s="7" t="str">
        <f>IF(OR(D5707="", D5707="___"),"", LEFT(D5707,FIND(" &gt;",D5707)-1))</f>
        <v>Qualified Success</v>
      </c>
      <c r="F5707" s="7" t="str">
        <f t="shared" si="126"/>
        <v>Current</v>
      </c>
      <c r="G5707" s="7" t="str">
        <f t="shared" si="127"/>
        <v>Response</v>
      </c>
      <c r="H5707" s="7" t="str">
        <f>IF(G5707="Utterance", IF(ISNUMBER(SEARCH("Unrecognized",D5707)), "Unrecognized", IF(ISNUMBER(SEARCH("Mismatched",D5707)), "Mismatched", IF(ISNUMBER(SEARCH("False Positive",D5707)), "False Positive", "Irrelevant"))), "")</f>
        <v/>
      </c>
      <c r="J5707" s="7" t="s">
        <v>3428</v>
      </c>
      <c r="K5707" s="7" t="s">
        <v>3355</v>
      </c>
      <c r="L5707" s="9">
        <v>45001</v>
      </c>
      <c r="M5707" s="13">
        <v>0.55471064814814819</v>
      </c>
      <c r="N5707" s="14">
        <v>204440003508531</v>
      </c>
      <c r="O5707" s="7">
        <f>IF(LEN(TRIM($A5707))=0,0,LEN($A5707)-LEN(SUBSTITUTE($A5707," ",""))+1)</f>
        <v>3</v>
      </c>
      <c r="P5707">
        <f t="shared" si="128"/>
        <v>201</v>
      </c>
    </row>
    <row r="5708" spans="1:16" ht="64" x14ac:dyDescent="0.2">
      <c r="A5708" s="8" t="s">
        <v>270</v>
      </c>
      <c r="C5708" s="7" t="s">
        <v>4</v>
      </c>
      <c r="F5708" s="7" t="str">
        <f t="shared" si="126"/>
        <v/>
      </c>
      <c r="G5708" s="7" t="str">
        <f t="shared" si="127"/>
        <v/>
      </c>
      <c r="K5708" s="7" t="s">
        <v>3355</v>
      </c>
      <c r="L5708" s="9">
        <v>45001</v>
      </c>
      <c r="M5708" s="13">
        <v>0.55471064814814819</v>
      </c>
      <c r="N5708" s="14">
        <v>204440003508531</v>
      </c>
      <c r="P5708" t="str">
        <f t="shared" si="128"/>
        <v/>
      </c>
    </row>
    <row r="5709" spans="1:16" ht="16" x14ac:dyDescent="0.2">
      <c r="A5709" s="8" t="s">
        <v>302</v>
      </c>
      <c r="B5709" s="7" t="s">
        <v>3487</v>
      </c>
      <c r="C5709" s="7" t="s">
        <v>2</v>
      </c>
      <c r="D5709" s="7" t="s">
        <v>3389</v>
      </c>
      <c r="E5709" s="7" t="str">
        <f>IF(OR(D5709="", D5709="___"),"", LEFT(D5709,FIND(" &gt;",D5709)-1))</f>
        <v>Success</v>
      </c>
      <c r="F5709" s="7" t="str">
        <f t="shared" si="126"/>
        <v>Current</v>
      </c>
      <c r="G5709" s="7" t="str">
        <f t="shared" si="127"/>
        <v/>
      </c>
      <c r="H5709" s="7" t="str">
        <f>IF(G5709="Utterance", IF(ISNUMBER(SEARCH("Unrecognized",D5709)), "Unrecognized", IF(ISNUMBER(SEARCH("Mismatched",D5709)), "Mismatched", IF(ISNUMBER(SEARCH("False Positive",D5709)), "False Positive", "Irrelevant"))), "")</f>
        <v/>
      </c>
      <c r="J5709" s="7" t="s">
        <v>3428</v>
      </c>
      <c r="K5709" s="7" t="s">
        <v>3355</v>
      </c>
      <c r="L5709" s="9">
        <v>45001</v>
      </c>
      <c r="M5709" s="13">
        <v>0.55600694444444443</v>
      </c>
      <c r="N5709" s="14">
        <v>204440003489166</v>
      </c>
      <c r="O5709" s="7">
        <f>IF(LEN(TRIM($A5709))=0,0,LEN($A5709)-LEN(SUBSTITUTE($A5709," ",""))+1)</f>
        <v>3</v>
      </c>
      <c r="P5709">
        <f t="shared" si="128"/>
        <v>3411</v>
      </c>
    </row>
    <row r="5710" spans="1:16" ht="64" x14ac:dyDescent="0.2">
      <c r="A5710" s="8" t="s">
        <v>220</v>
      </c>
      <c r="C5710" s="7" t="s">
        <v>4</v>
      </c>
      <c r="F5710" s="7" t="str">
        <f t="shared" si="126"/>
        <v/>
      </c>
      <c r="G5710" s="7" t="str">
        <f t="shared" si="127"/>
        <v/>
      </c>
      <c r="K5710" s="7" t="s">
        <v>3355</v>
      </c>
      <c r="L5710" s="9">
        <v>45001</v>
      </c>
      <c r="M5710" s="13">
        <v>0.55600694444444443</v>
      </c>
      <c r="N5710" s="14">
        <v>204440003489166</v>
      </c>
      <c r="P5710" t="str">
        <f t="shared" si="128"/>
        <v/>
      </c>
    </row>
    <row r="5711" spans="1:16" ht="16" x14ac:dyDescent="0.2">
      <c r="A5711" s="8" t="s">
        <v>158</v>
      </c>
      <c r="C5711" s="7" t="s">
        <v>2</v>
      </c>
      <c r="D5711" s="7" t="s">
        <v>3389</v>
      </c>
      <c r="E5711" s="7" t="str">
        <f>IF(OR(D5711="", D5711="___"),"", LEFT(D5711,FIND(" &gt;",D5711)-1))</f>
        <v>Success</v>
      </c>
      <c r="F5711" s="7" t="str">
        <f t="shared" si="126"/>
        <v>Current</v>
      </c>
      <c r="G5711" s="7" t="str">
        <f t="shared" si="127"/>
        <v/>
      </c>
      <c r="H5711" s="7" t="str">
        <f>IF(G5711="Utterance", IF(ISNUMBER(SEARCH("Unrecognized",D5711)), "Unrecognized", IF(ISNUMBER(SEARCH("Mismatched",D5711)), "Mismatched", IF(ISNUMBER(SEARCH("False Positive",D5711)), "False Positive", "Irrelevant"))), "")</f>
        <v/>
      </c>
      <c r="J5711" s="7" t="s">
        <v>3744</v>
      </c>
      <c r="K5711" s="7" t="s">
        <v>3355</v>
      </c>
      <c r="L5711" s="9">
        <v>45001</v>
      </c>
      <c r="M5711" s="13">
        <v>0.55609953703703707</v>
      </c>
      <c r="N5711" s="14">
        <v>202000646265256</v>
      </c>
      <c r="O5711" s="7">
        <f>IF(LEN(TRIM($A5711))=0,0,LEN($A5711)-LEN(SUBSTITUTE($A5711," ",""))+1)</f>
        <v>4</v>
      </c>
      <c r="P5711">
        <f t="shared" si="128"/>
        <v>3411</v>
      </c>
    </row>
    <row r="5712" spans="1:16" ht="128" x14ac:dyDescent="0.2">
      <c r="A5712" s="8" t="s">
        <v>1839</v>
      </c>
      <c r="C5712" s="7" t="s">
        <v>4</v>
      </c>
      <c r="F5712" s="7" t="str">
        <f t="shared" si="126"/>
        <v/>
      </c>
      <c r="G5712" s="7" t="str">
        <f t="shared" si="127"/>
        <v/>
      </c>
      <c r="K5712" s="7" t="s">
        <v>3355</v>
      </c>
      <c r="L5712" s="9">
        <v>45001</v>
      </c>
      <c r="M5712" s="13">
        <v>0.55609953703703707</v>
      </c>
      <c r="N5712" s="14">
        <v>202000646265256</v>
      </c>
      <c r="P5712" t="str">
        <f t="shared" si="128"/>
        <v/>
      </c>
    </row>
    <row r="5713" spans="1:16" ht="16" x14ac:dyDescent="0.2">
      <c r="A5713" s="8" t="s">
        <v>465</v>
      </c>
      <c r="B5713" s="7" t="s">
        <v>3487</v>
      </c>
      <c r="C5713" s="7" t="s">
        <v>2</v>
      </c>
      <c r="D5713" s="7" t="s">
        <v>3389</v>
      </c>
      <c r="E5713" s="7" t="str">
        <f>IF(OR(D5713="", D5713="___"),"", LEFT(D5713,FIND(" &gt;",D5713)-1))</f>
        <v>Success</v>
      </c>
      <c r="F5713" s="7" t="str">
        <f t="shared" si="126"/>
        <v>Current</v>
      </c>
      <c r="G5713" s="7" t="str">
        <f t="shared" si="127"/>
        <v/>
      </c>
      <c r="H5713" s="7" t="str">
        <f>IF(G5713="Utterance", IF(ISNUMBER(SEARCH("Unrecognized",D5713)), "Unrecognized", IF(ISNUMBER(SEARCH("Mismatched",D5713)), "Mismatched", IF(ISNUMBER(SEARCH("False Positive",D5713)), "False Positive", "Irrelevant"))), "")</f>
        <v/>
      </c>
      <c r="J5713" s="7" t="s">
        <v>3743</v>
      </c>
      <c r="K5713" s="7" t="s">
        <v>3355</v>
      </c>
      <c r="L5713" s="9">
        <v>45001</v>
      </c>
      <c r="M5713" s="13">
        <v>0.5562731481481481</v>
      </c>
      <c r="N5713" s="14">
        <v>204440003495089</v>
      </c>
      <c r="O5713" s="7">
        <f>IF(LEN(TRIM($A5713))=0,0,LEN($A5713)-LEN(SUBSTITUTE($A5713," ",""))+1)</f>
        <v>4</v>
      </c>
      <c r="P5713">
        <f t="shared" si="128"/>
        <v>3411</v>
      </c>
    </row>
    <row r="5714" spans="1:16" ht="144" x14ac:dyDescent="0.2">
      <c r="A5714" s="8" t="s">
        <v>250</v>
      </c>
      <c r="C5714" s="7" t="s">
        <v>4</v>
      </c>
      <c r="F5714" s="7" t="str">
        <f t="shared" si="126"/>
        <v/>
      </c>
      <c r="G5714" s="7" t="str">
        <f t="shared" si="127"/>
        <v/>
      </c>
      <c r="K5714" s="7" t="s">
        <v>3355</v>
      </c>
      <c r="L5714" s="9">
        <v>45001</v>
      </c>
      <c r="M5714" s="13">
        <v>0.55628472222222225</v>
      </c>
      <c r="N5714" s="14">
        <v>204440003495089</v>
      </c>
      <c r="P5714" t="str">
        <f t="shared" si="128"/>
        <v/>
      </c>
    </row>
    <row r="5715" spans="1:16" ht="16" x14ac:dyDescent="0.2">
      <c r="A5715" s="8" t="s">
        <v>311</v>
      </c>
      <c r="C5715" s="7" t="s">
        <v>2</v>
      </c>
      <c r="D5715" s="7" t="s">
        <v>3391</v>
      </c>
      <c r="E5715" s="7" t="str">
        <f>IF(OR(D5715="", D5715="___"),"", LEFT(D5715,FIND(" &gt;",D5715)-1))</f>
        <v>Failure</v>
      </c>
      <c r="F5715" s="7" t="str">
        <f t="shared" si="126"/>
        <v>Current</v>
      </c>
      <c r="G5715" s="7" t="str">
        <f t="shared" si="127"/>
        <v>Utterance</v>
      </c>
      <c r="H5715" s="7" t="str">
        <f>IF(G5715="Utterance", IF(ISNUMBER(SEARCH("Unrecognized",D5715)), "Unrecognized", IF(ISNUMBER(SEARCH("Mismatched",D5715)), "Mismatched", IF(ISNUMBER(SEARCH("False Positive",D5715)), "False Positive", "Irrelevant"))), "")</f>
        <v>Mismatched</v>
      </c>
      <c r="J5715" s="7" t="s">
        <v>3743</v>
      </c>
      <c r="K5715" s="7" t="s">
        <v>3355</v>
      </c>
      <c r="L5715" s="9">
        <v>45001</v>
      </c>
      <c r="M5715" s="13">
        <v>0.55655092592592592</v>
      </c>
      <c r="N5715" s="14">
        <v>204440003495089</v>
      </c>
      <c r="O5715" s="7">
        <f>IF(LEN(TRIM($A5715))=0,0,LEN($A5715)-LEN(SUBSTITUTE($A5715," ",""))+1)</f>
        <v>4</v>
      </c>
      <c r="P5715">
        <f t="shared" si="128"/>
        <v>705</v>
      </c>
    </row>
    <row r="5716" spans="1:16" ht="32" x14ac:dyDescent="0.2">
      <c r="A5716" s="8" t="s">
        <v>312</v>
      </c>
      <c r="C5716" s="7" t="s">
        <v>4</v>
      </c>
      <c r="F5716" s="7" t="str">
        <f t="shared" si="126"/>
        <v/>
      </c>
      <c r="G5716" s="7" t="str">
        <f t="shared" si="127"/>
        <v/>
      </c>
      <c r="K5716" s="7" t="s">
        <v>3355</v>
      </c>
      <c r="L5716" s="9">
        <v>45001</v>
      </c>
      <c r="M5716" s="13">
        <v>0.55655092592592592</v>
      </c>
      <c r="N5716" s="14">
        <v>204440003495089</v>
      </c>
      <c r="P5716" t="str">
        <f t="shared" si="128"/>
        <v/>
      </c>
    </row>
    <row r="5717" spans="1:16" ht="16" x14ac:dyDescent="0.2">
      <c r="A5717" s="8" t="s">
        <v>269</v>
      </c>
      <c r="B5717" s="7" t="s">
        <v>3487</v>
      </c>
      <c r="C5717" s="7" t="s">
        <v>2</v>
      </c>
      <c r="D5717" s="7" t="s">
        <v>3389</v>
      </c>
      <c r="E5717" s="7" t="str">
        <f>IF(OR(D5717="", D5717="___"),"", LEFT(D5717,FIND(" &gt;",D5717)-1))</f>
        <v>Success</v>
      </c>
      <c r="F5717" s="7" t="str">
        <f t="shared" si="126"/>
        <v>Current</v>
      </c>
      <c r="G5717" s="7" t="str">
        <f t="shared" si="127"/>
        <v/>
      </c>
      <c r="H5717" s="7" t="str">
        <f>IF(G5717="Utterance", IF(ISNUMBER(SEARCH("Unrecognized",D5717)), "Unrecognized", IF(ISNUMBER(SEARCH("Mismatched",D5717)), "Mismatched", IF(ISNUMBER(SEARCH("False Positive",D5717)), "False Positive", "Irrelevant"))), "")</f>
        <v/>
      </c>
      <c r="J5717" s="7" t="s">
        <v>3428</v>
      </c>
      <c r="K5717" s="7" t="s">
        <v>3355</v>
      </c>
      <c r="L5717" s="9">
        <v>45001</v>
      </c>
      <c r="M5717" s="13">
        <v>0.55917824074074074</v>
      </c>
      <c r="N5717" s="14">
        <v>202000385787902</v>
      </c>
      <c r="O5717" s="7">
        <f>IF(LEN(TRIM($A5717))=0,0,LEN($A5717)-LEN(SUBSTITUTE($A5717," ",""))+1)</f>
        <v>3</v>
      </c>
      <c r="P5717">
        <f t="shared" si="128"/>
        <v>3411</v>
      </c>
    </row>
    <row r="5718" spans="1:16" ht="64" x14ac:dyDescent="0.2">
      <c r="A5718" s="8" t="s">
        <v>270</v>
      </c>
      <c r="C5718" s="7" t="s">
        <v>4</v>
      </c>
      <c r="F5718" s="7" t="str">
        <f t="shared" si="126"/>
        <v/>
      </c>
      <c r="G5718" s="7" t="str">
        <f t="shared" si="127"/>
        <v/>
      </c>
      <c r="K5718" s="7" t="s">
        <v>3355</v>
      </c>
      <c r="L5718" s="9">
        <v>45001</v>
      </c>
      <c r="M5718" s="13">
        <v>0.55917824074074074</v>
      </c>
      <c r="N5718" s="14">
        <v>202000385787902</v>
      </c>
      <c r="P5718" t="str">
        <f t="shared" si="128"/>
        <v/>
      </c>
    </row>
    <row r="5719" spans="1:16" ht="16" x14ac:dyDescent="0.2">
      <c r="A5719" s="8" t="s">
        <v>302</v>
      </c>
      <c r="B5719" s="7" t="s">
        <v>3487</v>
      </c>
      <c r="C5719" s="7" t="s">
        <v>2</v>
      </c>
      <c r="D5719" s="7" t="s">
        <v>3389</v>
      </c>
      <c r="E5719" s="7" t="str">
        <f>IF(OR(D5719="", D5719="___"),"", LEFT(D5719,FIND(" &gt;",D5719)-1))</f>
        <v>Success</v>
      </c>
      <c r="F5719" s="7" t="str">
        <f t="shared" si="126"/>
        <v>Current</v>
      </c>
      <c r="G5719" s="7" t="str">
        <f t="shared" si="127"/>
        <v/>
      </c>
      <c r="H5719" s="7" t="str">
        <f>IF(G5719="Utterance", IF(ISNUMBER(SEARCH("Unrecognized",D5719)), "Unrecognized", IF(ISNUMBER(SEARCH("Mismatched",D5719)), "Mismatched", IF(ISNUMBER(SEARCH("False Positive",D5719)), "False Positive", "Irrelevant"))), "")</f>
        <v/>
      </c>
      <c r="J5719" s="7" t="s">
        <v>3428</v>
      </c>
      <c r="K5719" s="7" t="s">
        <v>3355</v>
      </c>
      <c r="L5719" s="9">
        <v>45001</v>
      </c>
      <c r="M5719" s="13">
        <v>0.55997685185185186</v>
      </c>
      <c r="N5719" s="14">
        <v>202000385787902</v>
      </c>
      <c r="O5719" s="7">
        <f>IF(LEN(TRIM($A5719))=0,0,LEN($A5719)-LEN(SUBSTITUTE($A5719," ",""))+1)</f>
        <v>3</v>
      </c>
      <c r="P5719">
        <f t="shared" si="128"/>
        <v>3411</v>
      </c>
    </row>
    <row r="5720" spans="1:16" ht="64" x14ac:dyDescent="0.2">
      <c r="A5720" s="8" t="s">
        <v>220</v>
      </c>
      <c r="C5720" s="7" t="s">
        <v>4</v>
      </c>
      <c r="F5720" s="7" t="str">
        <f t="shared" si="126"/>
        <v/>
      </c>
      <c r="G5720" s="7" t="str">
        <f t="shared" si="127"/>
        <v/>
      </c>
      <c r="K5720" s="7" t="s">
        <v>3355</v>
      </c>
      <c r="L5720" s="9">
        <v>45001</v>
      </c>
      <c r="M5720" s="13">
        <v>0.55997685185185186</v>
      </c>
      <c r="N5720" s="14">
        <v>202000385787902</v>
      </c>
      <c r="P5720" t="str">
        <f t="shared" si="128"/>
        <v/>
      </c>
    </row>
    <row r="5721" spans="1:16" ht="16" x14ac:dyDescent="0.2">
      <c r="A5721" s="8" t="s">
        <v>2979</v>
      </c>
      <c r="C5721" s="7" t="s">
        <v>2</v>
      </c>
      <c r="D5721" s="7" t="s">
        <v>3389</v>
      </c>
      <c r="E5721" s="7" t="str">
        <f>IF(OR(D5721="", D5721="___"),"", LEFT(D5721,FIND(" &gt;",D5721)-1))</f>
        <v>Success</v>
      </c>
      <c r="F5721" s="7" t="str">
        <f t="shared" si="126"/>
        <v>Current</v>
      </c>
      <c r="G5721" s="7" t="str">
        <f t="shared" si="127"/>
        <v/>
      </c>
      <c r="H5721" s="7" t="str">
        <f>IF(G5721="Utterance", IF(ISNUMBER(SEARCH("Unrecognized",D5721)), "Unrecognized", IF(ISNUMBER(SEARCH("Mismatched",D5721)), "Mismatched", IF(ISNUMBER(SEARCH("False Positive",D5721)), "False Positive", "Irrelevant"))), "")</f>
        <v/>
      </c>
      <c r="J5721" s="7" t="s">
        <v>3750</v>
      </c>
      <c r="K5721" s="7" t="s">
        <v>3355</v>
      </c>
      <c r="L5721" s="9">
        <v>45001</v>
      </c>
      <c r="M5721" s="13">
        <v>0.56300925925925926</v>
      </c>
      <c r="N5721" s="14">
        <v>202000718050451</v>
      </c>
      <c r="O5721" s="7">
        <f>IF(LEN(TRIM($A5721))=0,0,LEN($A5721)-LEN(SUBSTITUTE($A5721," ",""))+1)</f>
        <v>5</v>
      </c>
      <c r="P5721">
        <f t="shared" si="128"/>
        <v>3411</v>
      </c>
    </row>
    <row r="5722" spans="1:16" ht="240" x14ac:dyDescent="0.2">
      <c r="A5722" s="8" t="s">
        <v>2980</v>
      </c>
      <c r="C5722" s="7" t="s">
        <v>4</v>
      </c>
      <c r="F5722" s="7" t="str">
        <f t="shared" si="126"/>
        <v/>
      </c>
      <c r="G5722" s="7" t="str">
        <f t="shared" si="127"/>
        <v/>
      </c>
      <c r="K5722" s="7" t="s">
        <v>3355</v>
      </c>
      <c r="L5722" s="9">
        <v>45001</v>
      </c>
      <c r="M5722" s="13">
        <v>0.5630208333333333</v>
      </c>
      <c r="N5722" s="14">
        <v>202000718050451</v>
      </c>
      <c r="P5722" t="str">
        <f t="shared" si="128"/>
        <v/>
      </c>
    </row>
    <row r="5723" spans="1:16" ht="16" x14ac:dyDescent="0.2">
      <c r="A5723" s="8" t="s">
        <v>322</v>
      </c>
      <c r="B5723" s="7" t="s">
        <v>3487</v>
      </c>
      <c r="C5723" s="7" t="s">
        <v>2</v>
      </c>
      <c r="D5723" s="7" t="s">
        <v>3389</v>
      </c>
      <c r="E5723" s="7" t="str">
        <f>IF(OR(D5723="", D5723="___"),"", LEFT(D5723,FIND(" &gt;",D5723)-1))</f>
        <v>Success</v>
      </c>
      <c r="F5723" s="7" t="str">
        <f t="shared" si="126"/>
        <v>Current</v>
      </c>
      <c r="G5723" s="7" t="str">
        <f t="shared" si="127"/>
        <v/>
      </c>
      <c r="H5723" s="7" t="str">
        <f>IF(G5723="Utterance", IF(ISNUMBER(SEARCH("Unrecognized",D5723)), "Unrecognized", IF(ISNUMBER(SEARCH("Mismatched",D5723)), "Mismatched", IF(ISNUMBER(SEARCH("False Positive",D5723)), "False Positive", "Irrelevant"))), "")</f>
        <v/>
      </c>
      <c r="J5723" s="7" t="s">
        <v>3758</v>
      </c>
      <c r="K5723" s="7" t="s">
        <v>3355</v>
      </c>
      <c r="L5723" s="9">
        <v>45001</v>
      </c>
      <c r="M5723" s="13">
        <v>0.56887731481481485</v>
      </c>
      <c r="N5723" s="14">
        <v>513003189285973</v>
      </c>
      <c r="O5723" s="7">
        <f>IF(LEN(TRIM($A5723))=0,0,LEN($A5723)-LEN(SUBSTITUTE($A5723," ",""))+1)</f>
        <v>4</v>
      </c>
      <c r="P5723">
        <f t="shared" si="128"/>
        <v>3411</v>
      </c>
    </row>
    <row r="5724" spans="1:16" ht="16" x14ac:dyDescent="0.2">
      <c r="A5724" s="8" t="s">
        <v>3364</v>
      </c>
      <c r="C5724" s="7" t="s">
        <v>4</v>
      </c>
      <c r="F5724" s="7" t="str">
        <f t="shared" si="126"/>
        <v/>
      </c>
      <c r="G5724" s="7" t="str">
        <f t="shared" si="127"/>
        <v/>
      </c>
      <c r="K5724" s="7" t="s">
        <v>3355</v>
      </c>
      <c r="L5724" s="9">
        <v>45001</v>
      </c>
      <c r="M5724" s="13">
        <v>0.56900462962962961</v>
      </c>
      <c r="N5724" s="14">
        <v>513003189285973</v>
      </c>
      <c r="P5724" t="str">
        <f t="shared" si="128"/>
        <v/>
      </c>
    </row>
    <row r="5725" spans="1:16" ht="32" x14ac:dyDescent="0.2">
      <c r="A5725" s="8" t="s">
        <v>268</v>
      </c>
      <c r="C5725" s="7" t="s">
        <v>4</v>
      </c>
      <c r="F5725" s="7" t="str">
        <f t="shared" si="126"/>
        <v/>
      </c>
      <c r="G5725" s="7" t="str">
        <f t="shared" si="127"/>
        <v/>
      </c>
      <c r="K5725" s="7" t="s">
        <v>3355</v>
      </c>
      <c r="L5725" s="9">
        <v>45001</v>
      </c>
      <c r="M5725" s="13">
        <v>0.56900462962962961</v>
      </c>
      <c r="N5725" s="14">
        <v>513003189285973</v>
      </c>
      <c r="P5725" t="str">
        <f t="shared" si="128"/>
        <v/>
      </c>
    </row>
    <row r="5726" spans="1:16" ht="16" x14ac:dyDescent="0.2">
      <c r="A5726" s="8" t="s">
        <v>158</v>
      </c>
      <c r="C5726" s="7" t="s">
        <v>2</v>
      </c>
      <c r="D5726" s="7" t="s">
        <v>3389</v>
      </c>
      <c r="E5726" s="7" t="str">
        <f>IF(OR(D5726="", D5726="___"),"", LEFT(D5726,FIND(" &gt;",D5726)-1))</f>
        <v>Success</v>
      </c>
      <c r="F5726" s="7" t="str">
        <f t="shared" si="126"/>
        <v>Current</v>
      </c>
      <c r="G5726" s="7" t="str">
        <f t="shared" si="127"/>
        <v/>
      </c>
      <c r="H5726" s="7" t="str">
        <f>IF(G5726="Utterance", IF(ISNUMBER(SEARCH("Unrecognized",D5726)), "Unrecognized", IF(ISNUMBER(SEARCH("Mismatched",D5726)), "Mismatched", IF(ISNUMBER(SEARCH("False Positive",D5726)), "False Positive", "Irrelevant"))), "")</f>
        <v/>
      </c>
      <c r="J5726" s="7" t="s">
        <v>3744</v>
      </c>
      <c r="K5726" s="7" t="s">
        <v>3355</v>
      </c>
      <c r="L5726" s="9">
        <v>45001</v>
      </c>
      <c r="M5726" s="13">
        <v>0.57087962962962957</v>
      </c>
      <c r="N5726" s="14">
        <v>204440003511223</v>
      </c>
      <c r="O5726" s="7">
        <f>IF(LEN(TRIM($A5726))=0,0,LEN($A5726)-LEN(SUBSTITUTE($A5726," ",""))+1)</f>
        <v>4</v>
      </c>
      <c r="P5726">
        <f t="shared" si="128"/>
        <v>3411</v>
      </c>
    </row>
    <row r="5727" spans="1:16" ht="128" x14ac:dyDescent="0.2">
      <c r="A5727" s="8" t="s">
        <v>1839</v>
      </c>
      <c r="C5727" s="7" t="s">
        <v>4</v>
      </c>
      <c r="F5727" s="7" t="str">
        <f t="shared" si="126"/>
        <v/>
      </c>
      <c r="G5727" s="7" t="str">
        <f t="shared" si="127"/>
        <v/>
      </c>
      <c r="K5727" s="7" t="s">
        <v>3355</v>
      </c>
      <c r="L5727" s="9">
        <v>45001</v>
      </c>
      <c r="M5727" s="13">
        <v>0.57087962962962957</v>
      </c>
      <c r="N5727" s="14">
        <v>204440003511223</v>
      </c>
      <c r="P5727" t="str">
        <f t="shared" si="128"/>
        <v/>
      </c>
    </row>
    <row r="5728" spans="1:16" ht="16" x14ac:dyDescent="0.2">
      <c r="A5728" s="8" t="s">
        <v>2594</v>
      </c>
      <c r="C5728" s="7" t="s">
        <v>2</v>
      </c>
      <c r="D5728" s="7" t="s">
        <v>3389</v>
      </c>
      <c r="E5728" s="7" t="str">
        <f>IF(OR(D5728="", D5728="___"),"", LEFT(D5728,FIND(" &gt;",D5728)-1))</f>
        <v>Success</v>
      </c>
      <c r="F5728" s="7" t="str">
        <f t="shared" si="126"/>
        <v>Current</v>
      </c>
      <c r="G5728" s="7" t="str">
        <f t="shared" si="127"/>
        <v/>
      </c>
      <c r="H5728" s="7" t="str">
        <f>IF(G5728="Utterance", IF(ISNUMBER(SEARCH("Unrecognized",D5728)), "Unrecognized", IF(ISNUMBER(SEARCH("Mismatched",D5728)), "Mismatched", IF(ISNUMBER(SEARCH("False Positive",D5728)), "False Positive", "Irrelevant"))), "")</f>
        <v/>
      </c>
      <c r="J5728" s="7" t="s">
        <v>3432</v>
      </c>
      <c r="K5728" s="7" t="s">
        <v>3355</v>
      </c>
      <c r="L5728" s="9">
        <v>45001</v>
      </c>
      <c r="M5728" s="13">
        <v>0.57156249999999997</v>
      </c>
      <c r="N5728" s="14">
        <v>204440003511223</v>
      </c>
      <c r="O5728" s="7">
        <f>IF(LEN(TRIM($A5728))=0,0,LEN($A5728)-LEN(SUBSTITUTE($A5728," ",""))+1)</f>
        <v>19</v>
      </c>
      <c r="P5728">
        <f t="shared" si="128"/>
        <v>3411</v>
      </c>
    </row>
    <row r="5729" spans="1:16" ht="176" x14ac:dyDescent="0.2">
      <c r="A5729" s="8" t="s">
        <v>1892</v>
      </c>
      <c r="C5729" s="7" t="s">
        <v>4</v>
      </c>
      <c r="F5729" s="7" t="str">
        <f t="shared" si="126"/>
        <v/>
      </c>
      <c r="G5729" s="7" t="str">
        <f t="shared" si="127"/>
        <v/>
      </c>
      <c r="K5729" s="7" t="s">
        <v>3355</v>
      </c>
      <c r="L5729" s="9">
        <v>45001</v>
      </c>
      <c r="M5729" s="13">
        <v>0.57157407407407412</v>
      </c>
      <c r="N5729" s="14">
        <v>204440003511223</v>
      </c>
      <c r="P5729" t="str">
        <f t="shared" si="128"/>
        <v/>
      </c>
    </row>
    <row r="5730" spans="1:16" ht="16" x14ac:dyDescent="0.2">
      <c r="A5730" s="8" t="s">
        <v>269</v>
      </c>
      <c r="B5730" s="7" t="s">
        <v>3487</v>
      </c>
      <c r="C5730" s="7" t="s">
        <v>2</v>
      </c>
      <c r="D5730" s="7" t="s">
        <v>3389</v>
      </c>
      <c r="E5730" s="7" t="str">
        <f>IF(OR(D5730="", D5730="___"),"", LEFT(D5730,FIND(" &gt;",D5730)-1))</f>
        <v>Success</v>
      </c>
      <c r="F5730" s="7" t="str">
        <f t="shared" si="126"/>
        <v>Current</v>
      </c>
      <c r="G5730" s="7" t="str">
        <f t="shared" si="127"/>
        <v/>
      </c>
      <c r="H5730" s="7" t="str">
        <f>IF(G5730="Utterance", IF(ISNUMBER(SEARCH("Unrecognized",D5730)), "Unrecognized", IF(ISNUMBER(SEARCH("Mismatched",D5730)), "Mismatched", IF(ISNUMBER(SEARCH("False Positive",D5730)), "False Positive", "Irrelevant"))), "")</f>
        <v/>
      </c>
      <c r="J5730" s="7" t="s">
        <v>3428</v>
      </c>
      <c r="K5730" s="7" t="s">
        <v>3355</v>
      </c>
      <c r="L5730" s="9">
        <v>45001</v>
      </c>
      <c r="M5730" s="13">
        <v>0.57302083333333331</v>
      </c>
      <c r="N5730" s="14">
        <v>202000290793829</v>
      </c>
      <c r="O5730" s="7">
        <f>IF(LEN(TRIM($A5730))=0,0,LEN($A5730)-LEN(SUBSTITUTE($A5730," ",""))+1)</f>
        <v>3</v>
      </c>
      <c r="P5730">
        <f t="shared" si="128"/>
        <v>3411</v>
      </c>
    </row>
    <row r="5731" spans="1:16" ht="64" x14ac:dyDescent="0.2">
      <c r="A5731" s="8" t="s">
        <v>270</v>
      </c>
      <c r="C5731" s="7" t="s">
        <v>4</v>
      </c>
      <c r="F5731" s="7" t="str">
        <f t="shared" si="126"/>
        <v/>
      </c>
      <c r="G5731" s="7" t="str">
        <f t="shared" si="127"/>
        <v/>
      </c>
      <c r="K5731" s="7" t="s">
        <v>3355</v>
      </c>
      <c r="L5731" s="9">
        <v>45001</v>
      </c>
      <c r="M5731" s="13">
        <v>0.57302083333333331</v>
      </c>
      <c r="N5731" s="14">
        <v>202000290793829</v>
      </c>
      <c r="P5731" t="str">
        <f t="shared" si="128"/>
        <v/>
      </c>
    </row>
    <row r="5732" spans="1:16" ht="16" x14ac:dyDescent="0.2">
      <c r="A5732" s="8" t="s">
        <v>158</v>
      </c>
      <c r="C5732" s="7" t="s">
        <v>2</v>
      </c>
      <c r="D5732" s="7" t="s">
        <v>3389</v>
      </c>
      <c r="E5732" s="7" t="str">
        <f>IF(OR(D5732="", D5732="___"),"", LEFT(D5732,FIND(" &gt;",D5732)-1))</f>
        <v>Success</v>
      </c>
      <c r="F5732" s="7" t="str">
        <f t="shared" si="126"/>
        <v>Current</v>
      </c>
      <c r="G5732" s="7" t="str">
        <f t="shared" si="127"/>
        <v/>
      </c>
      <c r="H5732" s="7" t="str">
        <f>IF(G5732="Utterance", IF(ISNUMBER(SEARCH("Unrecognized",D5732)), "Unrecognized", IF(ISNUMBER(SEARCH("Mismatched",D5732)), "Mismatched", IF(ISNUMBER(SEARCH("False Positive",D5732)), "False Positive", "Irrelevant"))), "")</f>
        <v/>
      </c>
      <c r="J5732" s="7" t="s">
        <v>3744</v>
      </c>
      <c r="K5732" s="7" t="s">
        <v>3355</v>
      </c>
      <c r="L5732" s="9">
        <v>45001</v>
      </c>
      <c r="M5732" s="13">
        <v>0.57406250000000003</v>
      </c>
      <c r="N5732" s="14">
        <v>202000455985633</v>
      </c>
      <c r="O5732" s="7">
        <f>IF(LEN(TRIM($A5732))=0,0,LEN($A5732)-LEN(SUBSTITUTE($A5732," ",""))+1)</f>
        <v>4</v>
      </c>
      <c r="P5732">
        <f t="shared" si="128"/>
        <v>3411</v>
      </c>
    </row>
    <row r="5733" spans="1:16" ht="128" x14ac:dyDescent="0.2">
      <c r="A5733" s="8" t="s">
        <v>1839</v>
      </c>
      <c r="C5733" s="7" t="s">
        <v>4</v>
      </c>
      <c r="F5733" s="7" t="str">
        <f t="shared" si="126"/>
        <v/>
      </c>
      <c r="G5733" s="7" t="str">
        <f t="shared" si="127"/>
        <v/>
      </c>
      <c r="K5733" s="7" t="s">
        <v>3355</v>
      </c>
      <c r="L5733" s="9">
        <v>45001</v>
      </c>
      <c r="M5733" s="13">
        <v>0.57406250000000003</v>
      </c>
      <c r="N5733" s="14">
        <v>202000455985633</v>
      </c>
      <c r="P5733" t="str">
        <f t="shared" si="128"/>
        <v/>
      </c>
    </row>
    <row r="5734" spans="1:16" ht="16" x14ac:dyDescent="0.2">
      <c r="A5734" s="8" t="s">
        <v>2905</v>
      </c>
      <c r="C5734" s="7" t="s">
        <v>2</v>
      </c>
      <c r="D5734" s="7" t="s">
        <v>3400</v>
      </c>
      <c r="E5734" s="7" t="str">
        <f>IF(OR(D5734="", D5734="___"),"", LEFT(D5734,FIND(" &gt;",D5734)-1))</f>
        <v>Failure</v>
      </c>
      <c r="F5734" s="7" t="str">
        <f t="shared" si="126"/>
        <v>Current</v>
      </c>
      <c r="G5734" s="7" t="str">
        <f t="shared" si="127"/>
        <v>Interaction</v>
      </c>
      <c r="H5734" s="7" t="str">
        <f>IF(G5734="Utterance", IF(ISNUMBER(SEARCH("Unrecognized",D5734)), "Unrecognized", IF(ISNUMBER(SEARCH("Mismatched",D5734)), "Mismatched", IF(ISNUMBER(SEARCH("False Positive",D5734)), "False Positive", "Irrelevant"))), "")</f>
        <v/>
      </c>
      <c r="J5734" s="7" t="s">
        <v>3443</v>
      </c>
      <c r="K5734" s="7" t="s">
        <v>3355</v>
      </c>
      <c r="L5734" s="9">
        <v>45001</v>
      </c>
      <c r="M5734" s="13">
        <v>0.57423611111111106</v>
      </c>
      <c r="N5734" s="14">
        <v>202000455985633</v>
      </c>
      <c r="O5734" s="7">
        <f>IF(LEN(TRIM($A5734))=0,0,LEN($A5734)-LEN(SUBSTITUTE($A5734," ",""))+1)</f>
        <v>8</v>
      </c>
      <c r="P5734">
        <f t="shared" si="128"/>
        <v>412</v>
      </c>
    </row>
    <row r="5735" spans="1:16" ht="128" x14ac:dyDescent="0.2">
      <c r="A5735" s="8" t="s">
        <v>258</v>
      </c>
      <c r="C5735" s="7" t="s">
        <v>4</v>
      </c>
      <c r="F5735" s="7" t="str">
        <f t="shared" si="126"/>
        <v/>
      </c>
      <c r="G5735" s="7" t="str">
        <f t="shared" si="127"/>
        <v/>
      </c>
      <c r="K5735" s="7" t="s">
        <v>3355</v>
      </c>
      <c r="L5735" s="9">
        <v>45001</v>
      </c>
      <c r="M5735" s="13">
        <v>0.57423611111111106</v>
      </c>
      <c r="N5735" s="14">
        <v>202000455985633</v>
      </c>
      <c r="P5735" t="str">
        <f t="shared" si="128"/>
        <v/>
      </c>
    </row>
    <row r="5736" spans="1:16" ht="16" x14ac:dyDescent="0.2">
      <c r="A5736" s="8" t="s">
        <v>432</v>
      </c>
      <c r="C5736" s="7" t="s">
        <v>2</v>
      </c>
      <c r="D5736" s="7" t="s">
        <v>3389</v>
      </c>
      <c r="E5736" s="7" t="str">
        <f>IF(OR(D5736="", D5736="___"),"", LEFT(D5736,FIND(" &gt;",D5736)-1))</f>
        <v>Success</v>
      </c>
      <c r="F5736" s="7" t="str">
        <f t="shared" si="126"/>
        <v>Current</v>
      </c>
      <c r="G5736" s="7" t="str">
        <f t="shared" si="127"/>
        <v/>
      </c>
      <c r="H5736" s="7" t="str">
        <f>IF(G5736="Utterance", IF(ISNUMBER(SEARCH("Unrecognized",D5736)), "Unrecognized", IF(ISNUMBER(SEARCH("Mismatched",D5736)), "Mismatched", IF(ISNUMBER(SEARCH("False Positive",D5736)), "False Positive", "Irrelevant"))), "")</f>
        <v/>
      </c>
      <c r="J5736" s="7" t="s">
        <v>3431</v>
      </c>
      <c r="K5736" s="7" t="s">
        <v>3355</v>
      </c>
      <c r="L5736" s="9">
        <v>45001</v>
      </c>
      <c r="M5736" s="13">
        <v>0.57430555555555551</v>
      </c>
      <c r="N5736" s="14">
        <v>202000651239482</v>
      </c>
      <c r="O5736" s="7">
        <f>IF(LEN(TRIM($A5736))=0,0,LEN($A5736)-LEN(SUBSTITUTE($A5736," ",""))+1)</f>
        <v>1</v>
      </c>
      <c r="P5736">
        <f t="shared" si="128"/>
        <v>3411</v>
      </c>
    </row>
    <row r="5737" spans="1:16" ht="144" x14ac:dyDescent="0.2">
      <c r="A5737" s="8" t="s">
        <v>357</v>
      </c>
      <c r="C5737" s="7" t="s">
        <v>4</v>
      </c>
      <c r="F5737" s="7" t="str">
        <f t="shared" si="126"/>
        <v/>
      </c>
      <c r="G5737" s="7" t="str">
        <f t="shared" si="127"/>
        <v/>
      </c>
      <c r="K5737" s="7" t="s">
        <v>3355</v>
      </c>
      <c r="L5737" s="9">
        <v>45001</v>
      </c>
      <c r="M5737" s="13">
        <v>0.57430555555555551</v>
      </c>
      <c r="N5737" s="14">
        <v>202000651239482</v>
      </c>
      <c r="P5737" t="str">
        <f t="shared" si="128"/>
        <v/>
      </c>
    </row>
    <row r="5738" spans="1:16" ht="16" x14ac:dyDescent="0.2">
      <c r="A5738" s="8" t="s">
        <v>2907</v>
      </c>
      <c r="C5738" s="7" t="s">
        <v>2</v>
      </c>
      <c r="D5738" s="7" t="s">
        <v>3389</v>
      </c>
      <c r="E5738" s="7" t="str">
        <f>IF(OR(D5738="", D5738="___"),"", LEFT(D5738,FIND(" &gt;",D5738)-1))</f>
        <v>Success</v>
      </c>
      <c r="F5738" s="7" t="str">
        <f t="shared" si="126"/>
        <v>Current</v>
      </c>
      <c r="G5738" s="7" t="str">
        <f t="shared" si="127"/>
        <v/>
      </c>
      <c r="H5738" s="7" t="str">
        <f>IF(G5738="Utterance", IF(ISNUMBER(SEARCH("Unrecognized",D5738)), "Unrecognized", IF(ISNUMBER(SEARCH("Mismatched",D5738)), "Mismatched", IF(ISNUMBER(SEARCH("False Positive",D5738)), "False Positive", "Irrelevant"))), "")</f>
        <v/>
      </c>
      <c r="J5738" s="7" t="s">
        <v>213</v>
      </c>
      <c r="K5738" s="7" t="s">
        <v>3355</v>
      </c>
      <c r="L5738" s="9">
        <v>45001</v>
      </c>
      <c r="M5738" s="13">
        <v>0.57436342592592593</v>
      </c>
      <c r="N5738" s="14">
        <v>202000455985633</v>
      </c>
      <c r="O5738" s="7">
        <f>IF(LEN(TRIM($A5738))=0,0,LEN($A5738)-LEN(SUBSTITUTE($A5738," ",""))+1)</f>
        <v>6</v>
      </c>
      <c r="P5738">
        <f t="shared" si="128"/>
        <v>3411</v>
      </c>
    </row>
    <row r="5739" spans="1:16" ht="112" x14ac:dyDescent="0.2">
      <c r="A5739" s="8" t="s">
        <v>1841</v>
      </c>
      <c r="C5739" s="7" t="s">
        <v>4</v>
      </c>
      <c r="F5739" s="7" t="str">
        <f t="shared" si="126"/>
        <v/>
      </c>
      <c r="G5739" s="7" t="str">
        <f t="shared" si="127"/>
        <v/>
      </c>
      <c r="K5739" s="7" t="s">
        <v>3355</v>
      </c>
      <c r="L5739" s="9">
        <v>45001</v>
      </c>
      <c r="M5739" s="13">
        <v>0.57436342592592593</v>
      </c>
      <c r="N5739" s="14">
        <v>202000455985633</v>
      </c>
      <c r="P5739" t="str">
        <f t="shared" si="128"/>
        <v/>
      </c>
    </row>
    <row r="5740" spans="1:16" ht="16" x14ac:dyDescent="0.2">
      <c r="A5740" s="8" t="s">
        <v>2906</v>
      </c>
      <c r="C5740" s="7" t="s">
        <v>2</v>
      </c>
      <c r="D5740" s="7" t="s">
        <v>3391</v>
      </c>
      <c r="E5740" s="7" t="str">
        <f>IF(OR(D5740="", D5740="___"),"", LEFT(D5740,FIND(" &gt;",D5740)-1))</f>
        <v>Failure</v>
      </c>
      <c r="F5740" s="7" t="str">
        <f t="shared" si="126"/>
        <v>Current</v>
      </c>
      <c r="G5740" s="7" t="str">
        <f t="shared" si="127"/>
        <v>Utterance</v>
      </c>
      <c r="H5740" s="7" t="str">
        <f>IF(G5740="Utterance", IF(ISNUMBER(SEARCH("Unrecognized",D5740)), "Unrecognized", IF(ISNUMBER(SEARCH("Mismatched",D5740)), "Mismatched", IF(ISNUMBER(SEARCH("False Positive",D5740)), "False Positive", "Irrelevant"))), "")</f>
        <v>Mismatched</v>
      </c>
      <c r="J5740" s="7" t="s">
        <v>213</v>
      </c>
      <c r="K5740" s="7" t="s">
        <v>3355</v>
      </c>
      <c r="L5740" s="9">
        <v>45001</v>
      </c>
      <c r="M5740" s="13">
        <v>0.57508101851851856</v>
      </c>
      <c r="N5740" s="14">
        <v>202000455985633</v>
      </c>
      <c r="O5740" s="7">
        <f>IF(LEN(TRIM($A5740))=0,0,LEN($A5740)-LEN(SUBSTITUTE($A5740," ",""))+1)</f>
        <v>5</v>
      </c>
      <c r="P5740">
        <f t="shared" si="128"/>
        <v>705</v>
      </c>
    </row>
    <row r="5741" spans="1:16" ht="16" x14ac:dyDescent="0.2">
      <c r="A5741" s="8" t="s">
        <v>819</v>
      </c>
      <c r="C5741" s="7" t="s">
        <v>4</v>
      </c>
      <c r="F5741" s="7" t="str">
        <f t="shared" si="126"/>
        <v/>
      </c>
      <c r="G5741" s="7" t="str">
        <f t="shared" si="127"/>
        <v/>
      </c>
      <c r="K5741" s="7" t="s">
        <v>3355</v>
      </c>
      <c r="L5741" s="9">
        <v>45001</v>
      </c>
      <c r="M5741" s="13">
        <v>0.5750925925925926</v>
      </c>
      <c r="N5741" s="14">
        <v>202000455985633</v>
      </c>
      <c r="P5741" t="str">
        <f t="shared" si="128"/>
        <v/>
      </c>
    </row>
    <row r="5742" spans="1:16" ht="16" x14ac:dyDescent="0.2">
      <c r="A5742" s="8" t="s">
        <v>2146</v>
      </c>
      <c r="C5742" s="7" t="s">
        <v>2</v>
      </c>
      <c r="D5742" s="7" t="s">
        <v>3391</v>
      </c>
      <c r="E5742" s="7" t="str">
        <f>IF(OR(D5742="", D5742="___"),"", LEFT(D5742,FIND(" &gt;",D5742)-1))</f>
        <v>Failure</v>
      </c>
      <c r="F5742" s="7" t="str">
        <f t="shared" si="126"/>
        <v>Current</v>
      </c>
      <c r="G5742" s="7" t="str">
        <f t="shared" si="127"/>
        <v>Utterance</v>
      </c>
      <c r="H5742" s="7" t="str">
        <f>IF(G5742="Utterance", IF(ISNUMBER(SEARCH("Unrecognized",D5742)), "Unrecognized", IF(ISNUMBER(SEARCH("Mismatched",D5742)), "Mismatched", IF(ISNUMBER(SEARCH("False Positive",D5742)), "False Positive", "Irrelevant"))), "")</f>
        <v>Mismatched</v>
      </c>
      <c r="J5742" s="7" t="s">
        <v>213</v>
      </c>
      <c r="K5742" s="7" t="s">
        <v>3355</v>
      </c>
      <c r="L5742" s="9">
        <v>45001</v>
      </c>
      <c r="M5742" s="13">
        <v>0.57513888888888887</v>
      </c>
      <c r="N5742" s="14">
        <v>202000455985633</v>
      </c>
      <c r="O5742" s="7">
        <f>IF(LEN(TRIM($A5742))=0,0,LEN($A5742)-LEN(SUBSTITUTE($A5742," ",""))+1)</f>
        <v>1</v>
      </c>
      <c r="P5742">
        <f t="shared" si="128"/>
        <v>705</v>
      </c>
    </row>
    <row r="5743" spans="1:16" ht="16" x14ac:dyDescent="0.2">
      <c r="A5743" s="8" t="s">
        <v>2146</v>
      </c>
      <c r="C5743" s="7" t="s">
        <v>2</v>
      </c>
      <c r="D5743" s="7" t="s">
        <v>3389</v>
      </c>
      <c r="E5743" s="7" t="str">
        <f>IF(OR(D5743="", D5743="___"),"", LEFT(D5743,FIND(" &gt;",D5743)-1))</f>
        <v>Success</v>
      </c>
      <c r="F5743" s="7" t="str">
        <f t="shared" si="126"/>
        <v>Current</v>
      </c>
      <c r="G5743" s="7" t="str">
        <f t="shared" si="127"/>
        <v/>
      </c>
      <c r="H5743" s="7" t="str">
        <f>IF(G5743="Utterance", IF(ISNUMBER(SEARCH("Unrecognized",D5743)), "Unrecognized", IF(ISNUMBER(SEARCH("Mismatched",D5743)), "Mismatched", IF(ISNUMBER(SEARCH("False Positive",D5743)), "False Positive", "Irrelevant"))), "")</f>
        <v/>
      </c>
      <c r="J5743" s="7" t="s">
        <v>213</v>
      </c>
      <c r="K5743" s="7" t="s">
        <v>3355</v>
      </c>
      <c r="L5743" s="9">
        <v>45001</v>
      </c>
      <c r="M5743" s="13">
        <v>0.57513888888888887</v>
      </c>
      <c r="N5743" s="14">
        <v>202000455985633</v>
      </c>
      <c r="O5743" s="7">
        <f>IF(LEN(TRIM($A5743))=0,0,LEN($A5743)-LEN(SUBSTITUTE($A5743," ",""))+1)</f>
        <v>1</v>
      </c>
      <c r="P5743">
        <f t="shared" si="128"/>
        <v>3411</v>
      </c>
    </row>
    <row r="5744" spans="1:16" ht="16" x14ac:dyDescent="0.2">
      <c r="A5744" s="8" t="s">
        <v>996</v>
      </c>
      <c r="C5744" s="7" t="s">
        <v>4</v>
      </c>
      <c r="F5744" s="7" t="str">
        <f t="shared" si="126"/>
        <v/>
      </c>
      <c r="G5744" s="7" t="str">
        <f t="shared" si="127"/>
        <v/>
      </c>
      <c r="K5744" s="7" t="s">
        <v>3355</v>
      </c>
      <c r="L5744" s="9">
        <v>45001</v>
      </c>
      <c r="M5744" s="13">
        <v>0.57513888888888887</v>
      </c>
      <c r="N5744" s="14">
        <v>202000455985633</v>
      </c>
      <c r="P5744" t="str">
        <f t="shared" si="128"/>
        <v/>
      </c>
    </row>
    <row r="5745" spans="1:16" ht="112" x14ac:dyDescent="0.2">
      <c r="A5745" s="8" t="s">
        <v>1841</v>
      </c>
      <c r="C5745" s="7" t="s">
        <v>4</v>
      </c>
      <c r="F5745" s="7" t="str">
        <f t="shared" ref="F5745:F5808" si="129">IF(OR(E5745="Success",E5745="Qualified Success"),"Current",IF(E5745="Failure",IF(RIGHT(D5745,6)="Future","Future",IF(RIGHT(D5745,10)="Irrelevant","Irrelevant","Current")),""))</f>
        <v/>
      </c>
      <c r="G5745" s="7" t="str">
        <f t="shared" ref="G5745:G5808" si="130">IF(OR(ISBLANK(D5745),D5745="Unclassifiable &gt;"),"",IF(ISNUMBER(SEARCH("Utterance",D5745)),"Utterance",IF(ISNUMBER(SEARCH("Response",D5745)),"Response",IF(ISNUMBER(SEARCH("Interaction",D5745)),"Interaction",IF(ISNUMBER(SEARCH("System",D5745)),"System","")))))</f>
        <v/>
      </c>
      <c r="K5745" s="7" t="s">
        <v>3355</v>
      </c>
      <c r="L5745" s="9">
        <v>45001</v>
      </c>
      <c r="M5745" s="13">
        <v>0.57513888888888887</v>
      </c>
      <c r="N5745" s="14">
        <v>202000455985633</v>
      </c>
      <c r="P5745" t="str">
        <f t="shared" si="128"/>
        <v/>
      </c>
    </row>
    <row r="5746" spans="1:16" ht="16" x14ac:dyDescent="0.2">
      <c r="A5746" s="8" t="s">
        <v>2836</v>
      </c>
      <c r="C5746" s="7" t="s">
        <v>2</v>
      </c>
      <c r="D5746" s="7" t="s">
        <v>3389</v>
      </c>
      <c r="E5746" s="7" t="str">
        <f>IF(OR(D5746="", D5746="___"),"", LEFT(D5746,FIND(" &gt;",D5746)-1))</f>
        <v>Success</v>
      </c>
      <c r="F5746" s="7" t="str">
        <f t="shared" si="129"/>
        <v>Current</v>
      </c>
      <c r="G5746" s="7" t="str">
        <f t="shared" si="130"/>
        <v/>
      </c>
      <c r="H5746" s="7" t="str">
        <f>IF(G5746="Utterance", IF(ISNUMBER(SEARCH("Unrecognized",D5746)), "Unrecognized", IF(ISNUMBER(SEARCH("Mismatched",D5746)), "Mismatched", IF(ISNUMBER(SEARCH("False Positive",D5746)), "False Positive", "Irrelevant"))), "")</f>
        <v/>
      </c>
      <c r="J5746" s="7" t="s">
        <v>3741</v>
      </c>
      <c r="K5746" s="7" t="s">
        <v>3355</v>
      </c>
      <c r="L5746" s="9">
        <v>45001</v>
      </c>
      <c r="M5746" s="13">
        <v>0.57803240740740736</v>
      </c>
      <c r="N5746" s="14">
        <v>202000290793829</v>
      </c>
      <c r="O5746" s="7">
        <f>IF(LEN(TRIM($A5746))=0,0,LEN($A5746)-LEN(SUBSTITUTE($A5746," ",""))+1)</f>
        <v>22</v>
      </c>
      <c r="P5746">
        <f t="shared" si="128"/>
        <v>3411</v>
      </c>
    </row>
    <row r="5747" spans="1:16" ht="64" x14ac:dyDescent="0.2">
      <c r="A5747" s="8" t="s">
        <v>327</v>
      </c>
      <c r="C5747" s="7" t="s">
        <v>4</v>
      </c>
      <c r="F5747" s="7" t="str">
        <f t="shared" si="129"/>
        <v/>
      </c>
      <c r="G5747" s="7" t="str">
        <f t="shared" si="130"/>
        <v/>
      </c>
      <c r="K5747" s="7" t="s">
        <v>3355</v>
      </c>
      <c r="L5747" s="9">
        <v>45001</v>
      </c>
      <c r="M5747" s="13">
        <v>0.57803240740740736</v>
      </c>
      <c r="N5747" s="14">
        <v>202000290793829</v>
      </c>
      <c r="P5747" t="str">
        <f t="shared" si="128"/>
        <v/>
      </c>
    </row>
    <row r="5748" spans="1:16" ht="16" x14ac:dyDescent="0.2">
      <c r="A5748" s="8" t="s">
        <v>2837</v>
      </c>
      <c r="C5748" s="7" t="s">
        <v>2</v>
      </c>
      <c r="D5748" s="7" t="s">
        <v>3389</v>
      </c>
      <c r="E5748" s="7" t="str">
        <f>IF(OR(D5748="", D5748="___"),"", LEFT(D5748,FIND(" &gt;",D5748)-1))</f>
        <v>Success</v>
      </c>
      <c r="F5748" s="7" t="str">
        <f t="shared" si="129"/>
        <v>Current</v>
      </c>
      <c r="G5748" s="7" t="str">
        <f t="shared" si="130"/>
        <v/>
      </c>
      <c r="H5748" s="7" t="str">
        <f>IF(G5748="Utterance", IF(ISNUMBER(SEARCH("Unrecognized",D5748)), "Unrecognized", IF(ISNUMBER(SEARCH("Mismatched",D5748)), "Mismatched", IF(ISNUMBER(SEARCH("False Positive",D5748)), "False Positive", "Irrelevant"))), "")</f>
        <v/>
      </c>
      <c r="J5748" s="7" t="s">
        <v>3741</v>
      </c>
      <c r="K5748" s="7" t="s">
        <v>3355</v>
      </c>
      <c r="L5748" s="9">
        <v>45001</v>
      </c>
      <c r="M5748" s="13">
        <v>0.5788888888888889</v>
      </c>
      <c r="N5748" s="14">
        <v>202000290793829</v>
      </c>
      <c r="O5748" s="7">
        <f>IF(LEN(TRIM($A5748))=0,0,LEN($A5748)-LEN(SUBSTITUTE($A5748," ",""))+1)</f>
        <v>5</v>
      </c>
      <c r="P5748">
        <f t="shared" si="128"/>
        <v>3411</v>
      </c>
    </row>
    <row r="5749" spans="1:16" ht="64" x14ac:dyDescent="0.2">
      <c r="A5749" s="8" t="s">
        <v>327</v>
      </c>
      <c r="C5749" s="7" t="s">
        <v>4</v>
      </c>
      <c r="F5749" s="7" t="str">
        <f t="shared" si="129"/>
        <v/>
      </c>
      <c r="G5749" s="7" t="str">
        <f t="shared" si="130"/>
        <v/>
      </c>
      <c r="K5749" s="7" t="s">
        <v>3355</v>
      </c>
      <c r="L5749" s="9">
        <v>45001</v>
      </c>
      <c r="M5749" s="13">
        <v>0.57890046296296294</v>
      </c>
      <c r="N5749" s="14">
        <v>202000290793829</v>
      </c>
      <c r="P5749" t="str">
        <f t="shared" si="128"/>
        <v/>
      </c>
    </row>
    <row r="5750" spans="1:16" ht="16" x14ac:dyDescent="0.2">
      <c r="A5750" s="8" t="s">
        <v>2838</v>
      </c>
      <c r="C5750" s="7" t="s">
        <v>2</v>
      </c>
      <c r="D5750" s="7" t="s">
        <v>3400</v>
      </c>
      <c r="E5750" s="7" t="str">
        <f>IF(OR(D5750="", D5750="___"),"", LEFT(D5750,FIND(" &gt;",D5750)-1))</f>
        <v>Failure</v>
      </c>
      <c r="F5750" s="7" t="str">
        <f t="shared" si="129"/>
        <v>Current</v>
      </c>
      <c r="G5750" s="7" t="str">
        <f t="shared" si="130"/>
        <v>Interaction</v>
      </c>
      <c r="H5750" s="7" t="str">
        <f>IF(G5750="Utterance", IF(ISNUMBER(SEARCH("Unrecognized",D5750)), "Unrecognized", IF(ISNUMBER(SEARCH("Mismatched",D5750)), "Mismatched", IF(ISNUMBER(SEARCH("False Positive",D5750)), "False Positive", "Irrelevant"))), "")</f>
        <v/>
      </c>
      <c r="J5750" s="7" t="s">
        <v>213</v>
      </c>
      <c r="K5750" s="7" t="s">
        <v>3355</v>
      </c>
      <c r="L5750" s="9">
        <v>45001</v>
      </c>
      <c r="M5750" s="13">
        <v>0.57907407407407407</v>
      </c>
      <c r="N5750" s="14">
        <v>202000290793829</v>
      </c>
      <c r="O5750" s="7">
        <f>IF(LEN(TRIM($A5750))=0,0,LEN($A5750)-LEN(SUBSTITUTE($A5750," ",""))+1)</f>
        <v>3</v>
      </c>
      <c r="P5750">
        <f t="shared" si="128"/>
        <v>412</v>
      </c>
    </row>
    <row r="5751" spans="1:16" ht="64" x14ac:dyDescent="0.2">
      <c r="A5751" s="8" t="s">
        <v>1940</v>
      </c>
      <c r="C5751" s="7" t="s">
        <v>4</v>
      </c>
      <c r="F5751" s="7" t="str">
        <f t="shared" si="129"/>
        <v/>
      </c>
      <c r="G5751" s="7" t="str">
        <f t="shared" si="130"/>
        <v/>
      </c>
      <c r="K5751" s="7" t="s">
        <v>3355</v>
      </c>
      <c r="L5751" s="9">
        <v>45001</v>
      </c>
      <c r="M5751" s="13">
        <v>0.57907407407407407</v>
      </c>
      <c r="N5751" s="14">
        <v>202000290793829</v>
      </c>
      <c r="P5751" t="str">
        <f t="shared" si="128"/>
        <v/>
      </c>
    </row>
    <row r="5752" spans="1:16" ht="16" x14ac:dyDescent="0.2">
      <c r="A5752" s="8" t="s">
        <v>1965</v>
      </c>
      <c r="C5752" s="7" t="s">
        <v>2</v>
      </c>
      <c r="D5752" s="7" t="s">
        <v>3389</v>
      </c>
      <c r="E5752" s="7" t="str">
        <f>IF(OR(D5752="", D5752="___"),"", LEFT(D5752,FIND(" &gt;",D5752)-1))</f>
        <v>Success</v>
      </c>
      <c r="F5752" s="7" t="str">
        <f t="shared" si="129"/>
        <v>Current</v>
      </c>
      <c r="G5752" s="7" t="str">
        <f t="shared" si="130"/>
        <v/>
      </c>
      <c r="H5752" s="7" t="str">
        <f>IF(G5752="Utterance", IF(ISNUMBER(SEARCH("Unrecognized",D5752)), "Unrecognized", IF(ISNUMBER(SEARCH("Mismatched",D5752)), "Mismatched", IF(ISNUMBER(SEARCH("False Positive",D5752)), "False Positive", "Irrelevant"))), "")</f>
        <v/>
      </c>
      <c r="J5752" s="7" t="s">
        <v>3743</v>
      </c>
      <c r="K5752" s="7" t="s">
        <v>3355</v>
      </c>
      <c r="L5752" s="9">
        <v>45001</v>
      </c>
      <c r="M5752" s="13">
        <v>0.57925925925925925</v>
      </c>
      <c r="N5752" s="14">
        <v>202000290793829</v>
      </c>
      <c r="O5752" s="7">
        <f>IF(LEN(TRIM($A5752))=0,0,LEN($A5752)-LEN(SUBSTITUTE($A5752," ",""))+1)</f>
        <v>2</v>
      </c>
      <c r="P5752">
        <f t="shared" si="128"/>
        <v>3411</v>
      </c>
    </row>
    <row r="5753" spans="1:16" ht="224" x14ac:dyDescent="0.2">
      <c r="A5753" s="8" t="s">
        <v>3640</v>
      </c>
      <c r="C5753" s="7" t="s">
        <v>4</v>
      </c>
      <c r="F5753" s="7" t="str">
        <f t="shared" si="129"/>
        <v/>
      </c>
      <c r="G5753" s="7" t="str">
        <f t="shared" si="130"/>
        <v/>
      </c>
      <c r="K5753" s="7" t="s">
        <v>3355</v>
      </c>
      <c r="L5753" s="9">
        <v>45001</v>
      </c>
      <c r="M5753" s="13">
        <v>0.57928240740740744</v>
      </c>
      <c r="N5753" s="14">
        <v>202000290793829</v>
      </c>
      <c r="P5753" t="str">
        <f t="shared" si="128"/>
        <v/>
      </c>
    </row>
    <row r="5754" spans="1:16" ht="16" x14ac:dyDescent="0.2">
      <c r="A5754" s="8" t="s">
        <v>280</v>
      </c>
      <c r="C5754" s="7" t="s">
        <v>2</v>
      </c>
      <c r="D5754" s="7" t="s">
        <v>3389</v>
      </c>
      <c r="E5754" s="7" t="str">
        <f>IF(OR(D5754="", D5754="___"),"", LEFT(D5754,FIND(" &gt;",D5754)-1))</f>
        <v>Success</v>
      </c>
      <c r="F5754" s="7" t="str">
        <f t="shared" si="129"/>
        <v>Current</v>
      </c>
      <c r="G5754" s="7" t="str">
        <f t="shared" si="130"/>
        <v/>
      </c>
      <c r="H5754" s="7" t="str">
        <f>IF(G5754="Utterance", IF(ISNUMBER(SEARCH("Unrecognized",D5754)), "Unrecognized", IF(ISNUMBER(SEARCH("Mismatched",D5754)), "Mismatched", IF(ISNUMBER(SEARCH("False Positive",D5754)), "False Positive", "Irrelevant"))), "")</f>
        <v/>
      </c>
      <c r="J5754" s="7" t="s">
        <v>3743</v>
      </c>
      <c r="K5754" s="7" t="s">
        <v>3355</v>
      </c>
      <c r="L5754" s="9">
        <v>45001</v>
      </c>
      <c r="M5754" s="13">
        <v>0.57942129629629624</v>
      </c>
      <c r="N5754" s="14">
        <v>202000290793829</v>
      </c>
      <c r="O5754" s="7">
        <f>IF(LEN(TRIM($A5754))=0,0,LEN($A5754)-LEN(SUBSTITUTE($A5754," ",""))+1)</f>
        <v>3</v>
      </c>
      <c r="P5754">
        <f t="shared" si="128"/>
        <v>3411</v>
      </c>
    </row>
    <row r="5755" spans="1:16" ht="335" x14ac:dyDescent="0.2">
      <c r="A5755" s="8" t="s">
        <v>2839</v>
      </c>
      <c r="C5755" s="7" t="s">
        <v>4</v>
      </c>
      <c r="F5755" s="7" t="str">
        <f t="shared" si="129"/>
        <v/>
      </c>
      <c r="G5755" s="7" t="str">
        <f t="shared" si="130"/>
        <v/>
      </c>
      <c r="K5755" s="7" t="s">
        <v>3355</v>
      </c>
      <c r="L5755" s="9">
        <v>45001</v>
      </c>
      <c r="M5755" s="13">
        <v>0.57943287037037039</v>
      </c>
      <c r="N5755" s="14">
        <v>202000290793829</v>
      </c>
      <c r="P5755" t="str">
        <f t="shared" si="128"/>
        <v/>
      </c>
    </row>
    <row r="5756" spans="1:16" ht="16" x14ac:dyDescent="0.2">
      <c r="A5756" s="8" t="s">
        <v>158</v>
      </c>
      <c r="C5756" s="7" t="s">
        <v>2</v>
      </c>
      <c r="D5756" s="7" t="s">
        <v>3389</v>
      </c>
      <c r="E5756" s="7" t="str">
        <f>IF(OR(D5756="", D5756="___"),"", LEFT(D5756,FIND(" &gt;",D5756)-1))</f>
        <v>Success</v>
      </c>
      <c r="F5756" s="7" t="str">
        <f t="shared" si="129"/>
        <v>Current</v>
      </c>
      <c r="G5756" s="7" t="str">
        <f t="shared" si="130"/>
        <v/>
      </c>
      <c r="H5756" s="7" t="str">
        <f>IF(G5756="Utterance", IF(ISNUMBER(SEARCH("Unrecognized",D5756)), "Unrecognized", IF(ISNUMBER(SEARCH("Mismatched",D5756)), "Mismatched", IF(ISNUMBER(SEARCH("False Positive",D5756)), "False Positive", "Irrelevant"))), "")</f>
        <v/>
      </c>
      <c r="J5756" s="7" t="s">
        <v>3744</v>
      </c>
      <c r="K5756" s="7" t="s">
        <v>3355</v>
      </c>
      <c r="L5756" s="9">
        <v>45001</v>
      </c>
      <c r="M5756" s="13">
        <v>0.58307870370370374</v>
      </c>
      <c r="N5756" s="14">
        <v>513002936487292</v>
      </c>
      <c r="O5756" s="7">
        <f>IF(LEN(TRIM($A5756))=0,0,LEN($A5756)-LEN(SUBSTITUTE($A5756," ",""))+1)</f>
        <v>4</v>
      </c>
      <c r="P5756">
        <f t="shared" si="128"/>
        <v>3411</v>
      </c>
    </row>
    <row r="5757" spans="1:16" ht="128" x14ac:dyDescent="0.2">
      <c r="A5757" s="8" t="s">
        <v>1839</v>
      </c>
      <c r="C5757" s="7" t="s">
        <v>4</v>
      </c>
      <c r="F5757" s="7" t="str">
        <f t="shared" si="129"/>
        <v/>
      </c>
      <c r="G5757" s="7" t="str">
        <f t="shared" si="130"/>
        <v/>
      </c>
      <c r="K5757" s="7" t="s">
        <v>3355</v>
      </c>
      <c r="L5757" s="9">
        <v>45001</v>
      </c>
      <c r="M5757" s="13">
        <v>0.58307870370370374</v>
      </c>
      <c r="N5757" s="14">
        <v>513002936487292</v>
      </c>
      <c r="P5757" t="str">
        <f t="shared" si="128"/>
        <v/>
      </c>
    </row>
    <row r="5758" spans="1:16" ht="16" x14ac:dyDescent="0.2">
      <c r="A5758" s="8" t="s">
        <v>192</v>
      </c>
      <c r="C5758" s="7" t="s">
        <v>2</v>
      </c>
      <c r="D5758" s="7" t="s">
        <v>3389</v>
      </c>
      <c r="E5758" s="7" t="str">
        <f>IF(OR(D5758="", D5758="___"),"", LEFT(D5758,FIND(" &gt;",D5758)-1))</f>
        <v>Success</v>
      </c>
      <c r="F5758" s="7" t="str">
        <f t="shared" si="129"/>
        <v>Current</v>
      </c>
      <c r="G5758" s="7" t="str">
        <f t="shared" si="130"/>
        <v/>
      </c>
      <c r="H5758" s="7" t="str">
        <f>IF(G5758="Utterance", IF(ISNUMBER(SEARCH("Unrecognized",D5758)), "Unrecognized", IF(ISNUMBER(SEARCH("Mismatched",D5758)), "Mismatched", IF(ISNUMBER(SEARCH("False Positive",D5758)), "False Positive", "Irrelevant"))), "")</f>
        <v/>
      </c>
      <c r="J5758" s="7" t="s">
        <v>3752</v>
      </c>
      <c r="K5758" s="7" t="s">
        <v>3355</v>
      </c>
      <c r="L5758" s="9">
        <v>45001</v>
      </c>
      <c r="M5758" s="13">
        <v>0.58348379629629632</v>
      </c>
      <c r="N5758" s="14">
        <v>204440003492709</v>
      </c>
      <c r="O5758" s="7">
        <f>IF(LEN(TRIM($A5758))=0,0,LEN($A5758)-LEN(SUBSTITUTE($A5758," ",""))+1)</f>
        <v>2</v>
      </c>
      <c r="P5758">
        <f t="shared" si="128"/>
        <v>3411</v>
      </c>
    </row>
    <row r="5759" spans="1:16" ht="96" x14ac:dyDescent="0.2">
      <c r="A5759" s="8" t="s">
        <v>333</v>
      </c>
      <c r="C5759" s="7" t="s">
        <v>4</v>
      </c>
      <c r="F5759" s="7" t="str">
        <f t="shared" si="129"/>
        <v/>
      </c>
      <c r="G5759" s="7" t="str">
        <f t="shared" si="130"/>
        <v/>
      </c>
      <c r="K5759" s="7" t="s">
        <v>3355</v>
      </c>
      <c r="L5759" s="9">
        <v>45001</v>
      </c>
      <c r="M5759" s="13">
        <v>0.58348379629629632</v>
      </c>
      <c r="N5759" s="14">
        <v>204440003492709</v>
      </c>
      <c r="P5759" t="str">
        <f t="shared" si="128"/>
        <v/>
      </c>
    </row>
    <row r="5760" spans="1:16" ht="16" x14ac:dyDescent="0.2">
      <c r="A5760" s="8" t="s">
        <v>3202</v>
      </c>
      <c r="C5760" s="7" t="s">
        <v>2</v>
      </c>
      <c r="D5760" s="7" t="s">
        <v>3400</v>
      </c>
      <c r="E5760" s="7" t="str">
        <f>IF(OR(D5760="", D5760="___"),"", LEFT(D5760,FIND(" &gt;",D5760)-1))</f>
        <v>Failure</v>
      </c>
      <c r="F5760" s="7" t="str">
        <f t="shared" si="129"/>
        <v>Current</v>
      </c>
      <c r="G5760" s="7" t="str">
        <f t="shared" si="130"/>
        <v>Interaction</v>
      </c>
      <c r="H5760" s="7" t="str">
        <f>IF(G5760="Utterance", IF(ISNUMBER(SEARCH("Unrecognized",D5760)), "Unrecognized", IF(ISNUMBER(SEARCH("Mismatched",D5760)), "Mismatched", IF(ISNUMBER(SEARCH("False Positive",D5760)), "False Positive", "Irrelevant"))), "")</f>
        <v/>
      </c>
      <c r="J5760" s="7" t="s">
        <v>213</v>
      </c>
      <c r="K5760" s="7" t="s">
        <v>3355</v>
      </c>
      <c r="L5760" s="9">
        <v>45001</v>
      </c>
      <c r="M5760" s="13">
        <v>0.5838888888888889</v>
      </c>
      <c r="N5760" s="14">
        <v>513002936487292</v>
      </c>
      <c r="O5760" s="7">
        <f>IF(LEN(TRIM($A5760))=0,0,LEN($A5760)-LEN(SUBSTITUTE($A5760," ",""))+1)</f>
        <v>2</v>
      </c>
      <c r="P5760">
        <f t="shared" si="128"/>
        <v>412</v>
      </c>
    </row>
    <row r="5761" spans="1:16" ht="144" x14ac:dyDescent="0.2">
      <c r="A5761" s="8" t="s">
        <v>247</v>
      </c>
      <c r="C5761" s="7" t="s">
        <v>4</v>
      </c>
      <c r="F5761" s="7" t="str">
        <f t="shared" si="129"/>
        <v/>
      </c>
      <c r="G5761" s="7" t="str">
        <f t="shared" si="130"/>
        <v/>
      </c>
      <c r="K5761" s="7" t="s">
        <v>3355</v>
      </c>
      <c r="L5761" s="9">
        <v>45001</v>
      </c>
      <c r="M5761" s="13">
        <v>0.5838888888888889</v>
      </c>
      <c r="N5761" s="14">
        <v>513002936487292</v>
      </c>
      <c r="P5761" t="str">
        <f t="shared" si="128"/>
        <v/>
      </c>
    </row>
    <row r="5762" spans="1:16" ht="16" x14ac:dyDescent="0.2">
      <c r="A5762" s="8" t="s">
        <v>249</v>
      </c>
      <c r="C5762" s="7" t="s">
        <v>2</v>
      </c>
      <c r="D5762" s="7" t="s">
        <v>3389</v>
      </c>
      <c r="E5762" s="7" t="str">
        <f>IF(OR(D5762="", D5762="___"),"", LEFT(D5762,FIND(" &gt;",D5762)-1))</f>
        <v>Success</v>
      </c>
      <c r="F5762" s="7" t="str">
        <f t="shared" si="129"/>
        <v>Current</v>
      </c>
      <c r="G5762" s="7" t="str">
        <f t="shared" si="130"/>
        <v/>
      </c>
      <c r="H5762" s="7" t="str">
        <f>IF(G5762="Utterance", IF(ISNUMBER(SEARCH("Unrecognized",D5762)), "Unrecognized", IF(ISNUMBER(SEARCH("Mismatched",D5762)), "Mismatched", IF(ISNUMBER(SEARCH("False Positive",D5762)), "False Positive", "Irrelevant"))), "")</f>
        <v/>
      </c>
      <c r="J5762" s="7" t="s">
        <v>3741</v>
      </c>
      <c r="K5762" s="7" t="s">
        <v>3355</v>
      </c>
      <c r="L5762" s="9">
        <v>45001</v>
      </c>
      <c r="M5762" s="13">
        <v>0.58728009259259262</v>
      </c>
      <c r="N5762" s="14">
        <v>204440003500720</v>
      </c>
      <c r="O5762" s="7">
        <f>IF(LEN(TRIM($A5762))=0,0,LEN($A5762)-LEN(SUBSTITUTE($A5762," ",""))+1)</f>
        <v>2</v>
      </c>
      <c r="P5762">
        <f t="shared" si="128"/>
        <v>3411</v>
      </c>
    </row>
    <row r="5763" spans="1:16" ht="144" x14ac:dyDescent="0.2">
      <c r="A5763" s="8" t="s">
        <v>250</v>
      </c>
      <c r="C5763" s="7" t="s">
        <v>4</v>
      </c>
      <c r="F5763" s="7" t="str">
        <f t="shared" si="129"/>
        <v/>
      </c>
      <c r="G5763" s="7" t="str">
        <f t="shared" si="130"/>
        <v/>
      </c>
      <c r="K5763" s="7" t="s">
        <v>3355</v>
      </c>
      <c r="L5763" s="9">
        <v>45001</v>
      </c>
      <c r="M5763" s="13">
        <v>0.5873032407407407</v>
      </c>
      <c r="N5763" s="14">
        <v>204440003500720</v>
      </c>
      <c r="P5763" t="str">
        <f t="shared" ref="P5763:P5826" si="131">IF(D5763="", "", COUNTIF($D$1:$D$12000, D5763))</f>
        <v/>
      </c>
    </row>
    <row r="5764" spans="1:16" ht="16" x14ac:dyDescent="0.2">
      <c r="A5764" s="8" t="s">
        <v>249</v>
      </c>
      <c r="C5764" s="7" t="s">
        <v>2</v>
      </c>
      <c r="D5764" s="7" t="s">
        <v>3389</v>
      </c>
      <c r="E5764" s="7" t="str">
        <f>IF(OR(D5764="", D5764="___"),"", LEFT(D5764,FIND(" &gt;",D5764)-1))</f>
        <v>Success</v>
      </c>
      <c r="F5764" s="7" t="str">
        <f t="shared" si="129"/>
        <v>Current</v>
      </c>
      <c r="G5764" s="7" t="str">
        <f t="shared" si="130"/>
        <v/>
      </c>
      <c r="H5764" s="7" t="str">
        <f>IF(G5764="Utterance", IF(ISNUMBER(SEARCH("Unrecognized",D5764)), "Unrecognized", IF(ISNUMBER(SEARCH("Mismatched",D5764)), "Mismatched", IF(ISNUMBER(SEARCH("False Positive",D5764)), "False Positive", "Irrelevant"))), "")</f>
        <v/>
      </c>
      <c r="J5764" s="7" t="s">
        <v>3741</v>
      </c>
      <c r="K5764" s="7" t="s">
        <v>3355</v>
      </c>
      <c r="L5764" s="9">
        <v>45001</v>
      </c>
      <c r="M5764" s="13">
        <v>0.59083333333333332</v>
      </c>
      <c r="N5764" s="14">
        <v>204440003503394</v>
      </c>
      <c r="O5764" s="7">
        <f>IF(LEN(TRIM($A5764))=0,0,LEN($A5764)-LEN(SUBSTITUTE($A5764," ",""))+1)</f>
        <v>2</v>
      </c>
      <c r="P5764">
        <f t="shared" si="131"/>
        <v>3411</v>
      </c>
    </row>
    <row r="5765" spans="1:16" ht="144" x14ac:dyDescent="0.2">
      <c r="A5765" s="8" t="s">
        <v>250</v>
      </c>
      <c r="C5765" s="7" t="s">
        <v>4</v>
      </c>
      <c r="F5765" s="7" t="str">
        <f t="shared" si="129"/>
        <v/>
      </c>
      <c r="G5765" s="7" t="str">
        <f t="shared" si="130"/>
        <v/>
      </c>
      <c r="K5765" s="7" t="s">
        <v>3355</v>
      </c>
      <c r="L5765" s="9">
        <v>45001</v>
      </c>
      <c r="M5765" s="13">
        <v>0.59083333333333332</v>
      </c>
      <c r="N5765" s="14">
        <v>204440003503394</v>
      </c>
      <c r="P5765" t="str">
        <f t="shared" si="131"/>
        <v/>
      </c>
    </row>
    <row r="5766" spans="1:16" ht="16" x14ac:dyDescent="0.2">
      <c r="A5766" s="8" t="s">
        <v>313</v>
      </c>
      <c r="C5766" s="7" t="s">
        <v>2</v>
      </c>
      <c r="D5766" s="7" t="s">
        <v>3389</v>
      </c>
      <c r="E5766" s="7" t="str">
        <f>IF(OR(D5766="", D5766="___"),"", LEFT(D5766,FIND(" &gt;",D5766)-1))</f>
        <v>Success</v>
      </c>
      <c r="F5766" s="7" t="str">
        <f t="shared" si="129"/>
        <v>Current</v>
      </c>
      <c r="G5766" s="7" t="str">
        <f t="shared" si="130"/>
        <v/>
      </c>
      <c r="H5766" s="7" t="str">
        <f>IF(G5766="Utterance", IF(ISNUMBER(SEARCH("Unrecognized",D5766)), "Unrecognized", IF(ISNUMBER(SEARCH("Mismatched",D5766)), "Mismatched", IF(ISNUMBER(SEARCH("False Positive",D5766)), "False Positive", "Irrelevant"))), "")</f>
        <v/>
      </c>
      <c r="J5766" s="7" t="s">
        <v>3741</v>
      </c>
      <c r="K5766" s="7" t="s">
        <v>3355</v>
      </c>
      <c r="L5766" s="9">
        <v>45001</v>
      </c>
      <c r="M5766" s="13">
        <v>0.59188657407407408</v>
      </c>
      <c r="N5766" s="14">
        <v>204440003500720</v>
      </c>
      <c r="O5766" s="7">
        <f>IF(LEN(TRIM($A5766))=0,0,LEN($A5766)-LEN(SUBSTITUTE($A5766," ",""))+1)</f>
        <v>3</v>
      </c>
      <c r="P5766">
        <f t="shared" si="131"/>
        <v>3411</v>
      </c>
    </row>
    <row r="5767" spans="1:16" ht="160" x14ac:dyDescent="0.2">
      <c r="A5767" s="8" t="s">
        <v>238</v>
      </c>
      <c r="C5767" s="7" t="s">
        <v>4</v>
      </c>
      <c r="F5767" s="7" t="str">
        <f t="shared" si="129"/>
        <v/>
      </c>
      <c r="G5767" s="7" t="str">
        <f t="shared" si="130"/>
        <v/>
      </c>
      <c r="K5767" s="7" t="s">
        <v>3355</v>
      </c>
      <c r="L5767" s="9">
        <v>45001</v>
      </c>
      <c r="M5767" s="13">
        <v>0.59188657407407408</v>
      </c>
      <c r="N5767" s="14">
        <v>204440003500720</v>
      </c>
      <c r="P5767" t="str">
        <f t="shared" si="131"/>
        <v/>
      </c>
    </row>
    <row r="5768" spans="1:16" ht="16" x14ac:dyDescent="0.2">
      <c r="A5768" s="8" t="s">
        <v>313</v>
      </c>
      <c r="C5768" s="7" t="s">
        <v>2</v>
      </c>
      <c r="D5768" s="7" t="s">
        <v>3389</v>
      </c>
      <c r="E5768" s="7" t="str">
        <f>IF(OR(D5768="", D5768="___"),"", LEFT(D5768,FIND(" &gt;",D5768)-1))</f>
        <v>Success</v>
      </c>
      <c r="F5768" s="7" t="str">
        <f t="shared" si="129"/>
        <v>Current</v>
      </c>
      <c r="G5768" s="7" t="str">
        <f t="shared" si="130"/>
        <v/>
      </c>
      <c r="H5768" s="7" t="str">
        <f>IF(G5768="Utterance", IF(ISNUMBER(SEARCH("Unrecognized",D5768)), "Unrecognized", IF(ISNUMBER(SEARCH("Mismatched",D5768)), "Mismatched", IF(ISNUMBER(SEARCH("False Positive",D5768)), "False Positive", "Irrelevant"))), "")</f>
        <v/>
      </c>
      <c r="J5768" s="7" t="s">
        <v>3741</v>
      </c>
      <c r="K5768" s="7" t="s">
        <v>3355</v>
      </c>
      <c r="L5768" s="9">
        <v>45001</v>
      </c>
      <c r="M5768" s="13">
        <v>0.59307870370370364</v>
      </c>
      <c r="N5768" s="14">
        <v>204440003503394</v>
      </c>
      <c r="O5768" s="7">
        <f>IF(LEN(TRIM($A5768))=0,0,LEN($A5768)-LEN(SUBSTITUTE($A5768," ",""))+1)</f>
        <v>3</v>
      </c>
      <c r="P5768">
        <f t="shared" si="131"/>
        <v>3411</v>
      </c>
    </row>
    <row r="5769" spans="1:16" ht="160" x14ac:dyDescent="0.2">
      <c r="A5769" s="8" t="s">
        <v>238</v>
      </c>
      <c r="C5769" s="7" t="s">
        <v>4</v>
      </c>
      <c r="F5769" s="7" t="str">
        <f t="shared" si="129"/>
        <v/>
      </c>
      <c r="G5769" s="7" t="str">
        <f t="shared" si="130"/>
        <v/>
      </c>
      <c r="K5769" s="7" t="s">
        <v>3355</v>
      </c>
      <c r="L5769" s="9">
        <v>45001</v>
      </c>
      <c r="M5769" s="13">
        <v>0.59307870370370364</v>
      </c>
      <c r="N5769" s="14">
        <v>204440003503394</v>
      </c>
      <c r="P5769" t="str">
        <f t="shared" si="131"/>
        <v/>
      </c>
    </row>
    <row r="5770" spans="1:16" ht="16" x14ac:dyDescent="0.2">
      <c r="A5770" s="8" t="s">
        <v>380</v>
      </c>
      <c r="C5770" s="7" t="s">
        <v>2</v>
      </c>
      <c r="D5770" s="7" t="s">
        <v>3389</v>
      </c>
      <c r="E5770" s="7" t="str">
        <f>IF(OR(D5770="", D5770="___"),"", LEFT(D5770,FIND(" &gt;",D5770)-1))</f>
        <v>Success</v>
      </c>
      <c r="F5770" s="7" t="str">
        <f t="shared" si="129"/>
        <v>Current</v>
      </c>
      <c r="G5770" s="7" t="str">
        <f t="shared" si="130"/>
        <v/>
      </c>
      <c r="H5770" s="7" t="str">
        <f>IF(G5770="Utterance", IF(ISNUMBER(SEARCH("Unrecognized",D5770)), "Unrecognized", IF(ISNUMBER(SEARCH("Mismatched",D5770)), "Mismatched", IF(ISNUMBER(SEARCH("False Positive",D5770)), "False Positive", "Irrelevant"))), "")</f>
        <v/>
      </c>
      <c r="J5770" s="7" t="s">
        <v>3756</v>
      </c>
      <c r="K5770" s="7" t="s">
        <v>3355</v>
      </c>
      <c r="L5770" s="9">
        <v>45001</v>
      </c>
      <c r="M5770" s="13">
        <v>0.59372685185185181</v>
      </c>
      <c r="N5770" s="14">
        <v>202000453857809</v>
      </c>
      <c r="O5770" s="7">
        <f>IF(LEN(TRIM($A5770))=0,0,LEN($A5770)-LEN(SUBSTITUTE($A5770," ",""))+1)</f>
        <v>4</v>
      </c>
      <c r="P5770">
        <f t="shared" si="131"/>
        <v>3411</v>
      </c>
    </row>
    <row r="5771" spans="1:16" ht="144" x14ac:dyDescent="0.2">
      <c r="A5771" s="8" t="s">
        <v>2904</v>
      </c>
      <c r="C5771" s="7" t="s">
        <v>4</v>
      </c>
      <c r="F5771" s="7" t="str">
        <f t="shared" si="129"/>
        <v/>
      </c>
      <c r="G5771" s="7" t="str">
        <f t="shared" si="130"/>
        <v/>
      </c>
      <c r="K5771" s="7" t="s">
        <v>3355</v>
      </c>
      <c r="L5771" s="9">
        <v>45001</v>
      </c>
      <c r="M5771" s="13">
        <v>0.59373842592592596</v>
      </c>
      <c r="N5771" s="14">
        <v>202000453857809</v>
      </c>
      <c r="P5771" t="str">
        <f t="shared" si="131"/>
        <v/>
      </c>
    </row>
    <row r="5772" spans="1:16" ht="16" x14ac:dyDescent="0.2">
      <c r="A5772" s="8" t="s">
        <v>569</v>
      </c>
      <c r="C5772" s="7" t="s">
        <v>2</v>
      </c>
      <c r="D5772" s="7" t="s">
        <v>3389</v>
      </c>
      <c r="E5772" s="7" t="str">
        <f>IF(OR(D5772="", D5772="___"),"", LEFT(D5772,FIND(" &gt;",D5772)-1))</f>
        <v>Success</v>
      </c>
      <c r="F5772" s="7" t="str">
        <f t="shared" si="129"/>
        <v>Current</v>
      </c>
      <c r="G5772" s="7" t="str">
        <f t="shared" si="130"/>
        <v/>
      </c>
      <c r="H5772" s="7" t="str">
        <f>IF(G5772="Utterance", IF(ISNUMBER(SEARCH("Unrecognized",D5772)), "Unrecognized", IF(ISNUMBER(SEARCH("Mismatched",D5772)), "Mismatched", IF(ISNUMBER(SEARCH("False Positive",D5772)), "False Positive", "Irrelevant"))), "")</f>
        <v/>
      </c>
      <c r="J5772" s="7" t="s">
        <v>3741</v>
      </c>
      <c r="K5772" s="7" t="s">
        <v>3355</v>
      </c>
      <c r="L5772" s="9">
        <v>45001</v>
      </c>
      <c r="M5772" s="13">
        <v>0.59625000000000006</v>
      </c>
      <c r="N5772" s="14">
        <v>202000460821252</v>
      </c>
      <c r="O5772" s="7">
        <f>IF(LEN(TRIM($A5772))=0,0,LEN($A5772)-LEN(SUBSTITUTE($A5772," ",""))+1)</f>
        <v>3</v>
      </c>
      <c r="P5772">
        <f t="shared" si="131"/>
        <v>3411</v>
      </c>
    </row>
    <row r="5773" spans="1:16" ht="144" x14ac:dyDescent="0.2">
      <c r="A5773" s="8" t="s">
        <v>250</v>
      </c>
      <c r="C5773" s="7" t="s">
        <v>4</v>
      </c>
      <c r="F5773" s="7" t="str">
        <f t="shared" si="129"/>
        <v/>
      </c>
      <c r="G5773" s="7" t="str">
        <f t="shared" si="130"/>
        <v/>
      </c>
      <c r="K5773" s="7" t="s">
        <v>3355</v>
      </c>
      <c r="L5773" s="9">
        <v>45001</v>
      </c>
      <c r="M5773" s="13">
        <v>0.59625000000000006</v>
      </c>
      <c r="N5773" s="14">
        <v>202000460821252</v>
      </c>
      <c r="P5773" t="str">
        <f t="shared" si="131"/>
        <v/>
      </c>
    </row>
    <row r="5774" spans="1:16" ht="16" x14ac:dyDescent="0.2">
      <c r="A5774" s="8" t="s">
        <v>307</v>
      </c>
      <c r="C5774" s="7" t="s">
        <v>2</v>
      </c>
      <c r="D5774" s="7" t="s">
        <v>3389</v>
      </c>
      <c r="E5774" s="7" t="str">
        <f>IF(OR(D5774="", D5774="___"),"", LEFT(D5774,FIND(" &gt;",D5774)-1))</f>
        <v>Success</v>
      </c>
      <c r="F5774" s="7" t="str">
        <f t="shared" si="129"/>
        <v>Current</v>
      </c>
      <c r="G5774" s="7" t="str">
        <f t="shared" si="130"/>
        <v/>
      </c>
      <c r="H5774" s="7" t="str">
        <f>IF(G5774="Utterance", IF(ISNUMBER(SEARCH("Unrecognized",D5774)), "Unrecognized", IF(ISNUMBER(SEARCH("Mismatched",D5774)), "Mismatched", IF(ISNUMBER(SEARCH("False Positive",D5774)), "False Positive", "Irrelevant"))), "")</f>
        <v/>
      </c>
      <c r="J5774" s="7" t="s">
        <v>3756</v>
      </c>
      <c r="K5774" s="7" t="s">
        <v>3355</v>
      </c>
      <c r="L5774" s="9">
        <v>45001</v>
      </c>
      <c r="M5774" s="13">
        <v>0.59765046296296298</v>
      </c>
      <c r="N5774" s="14">
        <v>204440003495634</v>
      </c>
      <c r="O5774" s="7">
        <f>IF(LEN(TRIM($A5774))=0,0,LEN($A5774)-LEN(SUBSTITUTE($A5774," ",""))+1)</f>
        <v>5</v>
      </c>
      <c r="P5774">
        <f t="shared" si="131"/>
        <v>3411</v>
      </c>
    </row>
    <row r="5775" spans="1:16" ht="144" x14ac:dyDescent="0.2">
      <c r="A5775" s="8" t="s">
        <v>2138</v>
      </c>
      <c r="C5775" s="7" t="s">
        <v>4</v>
      </c>
      <c r="F5775" s="7" t="str">
        <f t="shared" si="129"/>
        <v/>
      </c>
      <c r="G5775" s="7" t="str">
        <f t="shared" si="130"/>
        <v/>
      </c>
      <c r="K5775" s="7" t="s">
        <v>3355</v>
      </c>
      <c r="L5775" s="9">
        <v>45001</v>
      </c>
      <c r="M5775" s="13">
        <v>0.59765046296296298</v>
      </c>
      <c r="N5775" s="14">
        <v>204440003495634</v>
      </c>
      <c r="P5775" t="str">
        <f t="shared" si="131"/>
        <v/>
      </c>
    </row>
    <row r="5776" spans="1:16" ht="16" x14ac:dyDescent="0.2">
      <c r="A5776" s="8" t="s">
        <v>2280</v>
      </c>
      <c r="C5776" s="7" t="s">
        <v>2</v>
      </c>
      <c r="D5776" s="7" t="s">
        <v>3389</v>
      </c>
      <c r="E5776" s="7" t="str">
        <f>IF(OR(D5776="", D5776="___"),"", LEFT(D5776,FIND(" &gt;",D5776)-1))</f>
        <v>Success</v>
      </c>
      <c r="F5776" s="7" t="str">
        <f t="shared" si="129"/>
        <v>Current</v>
      </c>
      <c r="G5776" s="7" t="str">
        <f t="shared" si="130"/>
        <v/>
      </c>
      <c r="H5776" s="7" t="str">
        <f>IF(G5776="Utterance", IF(ISNUMBER(SEARCH("Unrecognized",D5776)), "Unrecognized", IF(ISNUMBER(SEARCH("Mismatched",D5776)), "Mismatched", IF(ISNUMBER(SEARCH("False Positive",D5776)), "False Positive", "Irrelevant"))), "")</f>
        <v/>
      </c>
      <c r="J5776" s="7" t="s">
        <v>3741</v>
      </c>
      <c r="K5776" s="7" t="s">
        <v>3355</v>
      </c>
      <c r="L5776" s="9">
        <v>45001</v>
      </c>
      <c r="M5776" s="13">
        <v>0.60002314814814817</v>
      </c>
      <c r="N5776" s="14">
        <v>204440003500720</v>
      </c>
      <c r="O5776" s="7">
        <f>IF(LEN(TRIM($A5776))=0,0,LEN($A5776)-LEN(SUBSTITUTE($A5776," ",""))+1)</f>
        <v>3</v>
      </c>
      <c r="P5776">
        <f t="shared" si="131"/>
        <v>3411</v>
      </c>
    </row>
    <row r="5777" spans="1:16" ht="160" x14ac:dyDescent="0.2">
      <c r="A5777" s="8" t="s">
        <v>238</v>
      </c>
      <c r="C5777" s="7" t="s">
        <v>4</v>
      </c>
      <c r="F5777" s="7" t="str">
        <f t="shared" si="129"/>
        <v/>
      </c>
      <c r="G5777" s="7" t="str">
        <f t="shared" si="130"/>
        <v/>
      </c>
      <c r="K5777" s="7" t="s">
        <v>3355</v>
      </c>
      <c r="L5777" s="9">
        <v>45001</v>
      </c>
      <c r="M5777" s="13">
        <v>0.60002314814814817</v>
      </c>
      <c r="N5777" s="14">
        <v>204440003500720</v>
      </c>
      <c r="P5777" t="str">
        <f t="shared" si="131"/>
        <v/>
      </c>
    </row>
    <row r="5778" spans="1:16" ht="16" x14ac:dyDescent="0.2">
      <c r="A5778" s="8" t="s">
        <v>158</v>
      </c>
      <c r="C5778" s="7" t="s">
        <v>2</v>
      </c>
      <c r="D5778" s="7" t="s">
        <v>3389</v>
      </c>
      <c r="E5778" s="7" t="str">
        <f>IF(OR(D5778="", D5778="___"),"", LEFT(D5778,FIND(" &gt;",D5778)-1))</f>
        <v>Success</v>
      </c>
      <c r="F5778" s="7" t="str">
        <f t="shared" si="129"/>
        <v>Current</v>
      </c>
      <c r="G5778" s="7" t="str">
        <f t="shared" si="130"/>
        <v/>
      </c>
      <c r="H5778" s="7" t="str">
        <f>IF(G5778="Utterance", IF(ISNUMBER(SEARCH("Unrecognized",D5778)), "Unrecognized", IF(ISNUMBER(SEARCH("Mismatched",D5778)), "Mismatched", IF(ISNUMBER(SEARCH("False Positive",D5778)), "False Positive", "Irrelevant"))), "")</f>
        <v/>
      </c>
      <c r="J5778" s="7" t="s">
        <v>3744</v>
      </c>
      <c r="K5778" s="7" t="s">
        <v>3355</v>
      </c>
      <c r="L5778" s="9">
        <v>45001</v>
      </c>
      <c r="M5778" s="13">
        <v>0.60096064814814809</v>
      </c>
      <c r="N5778" s="14">
        <v>513002404868755</v>
      </c>
      <c r="O5778" s="7">
        <f>IF(LEN(TRIM($A5778))=0,0,LEN($A5778)-LEN(SUBSTITUTE($A5778," ",""))+1)</f>
        <v>4</v>
      </c>
      <c r="P5778">
        <f t="shared" si="131"/>
        <v>3411</v>
      </c>
    </row>
    <row r="5779" spans="1:16" ht="128" x14ac:dyDescent="0.2">
      <c r="A5779" s="8" t="s">
        <v>1839</v>
      </c>
      <c r="C5779" s="7" t="s">
        <v>4</v>
      </c>
      <c r="F5779" s="7" t="str">
        <f t="shared" si="129"/>
        <v/>
      </c>
      <c r="G5779" s="7" t="str">
        <f t="shared" si="130"/>
        <v/>
      </c>
      <c r="K5779" s="7" t="s">
        <v>3355</v>
      </c>
      <c r="L5779" s="9">
        <v>45001</v>
      </c>
      <c r="M5779" s="13">
        <v>0.60096064814814809</v>
      </c>
      <c r="N5779" s="14">
        <v>513002404868755</v>
      </c>
      <c r="P5779" t="str">
        <f t="shared" si="131"/>
        <v/>
      </c>
    </row>
    <row r="5780" spans="1:16" ht="16" x14ac:dyDescent="0.2">
      <c r="A5780" s="8" t="s">
        <v>158</v>
      </c>
      <c r="C5780" s="7" t="s">
        <v>2</v>
      </c>
      <c r="D5780" s="7" t="s">
        <v>3389</v>
      </c>
      <c r="E5780" s="7" t="str">
        <f>IF(OR(D5780="", D5780="___"),"", LEFT(D5780,FIND(" &gt;",D5780)-1))</f>
        <v>Success</v>
      </c>
      <c r="F5780" s="7" t="str">
        <f t="shared" si="129"/>
        <v>Current</v>
      </c>
      <c r="G5780" s="7" t="str">
        <f t="shared" si="130"/>
        <v/>
      </c>
      <c r="H5780" s="7" t="str">
        <f>IF(G5780="Utterance", IF(ISNUMBER(SEARCH("Unrecognized",D5780)), "Unrecognized", IF(ISNUMBER(SEARCH("Mismatched",D5780)), "Mismatched", IF(ISNUMBER(SEARCH("False Positive",D5780)), "False Positive", "Irrelevant"))), "")</f>
        <v/>
      </c>
      <c r="J5780" s="7" t="s">
        <v>3744</v>
      </c>
      <c r="K5780" s="7" t="s">
        <v>3355</v>
      </c>
      <c r="L5780" s="9">
        <v>45001</v>
      </c>
      <c r="M5780" s="13">
        <v>0.60148148148148151</v>
      </c>
      <c r="N5780" s="14">
        <v>204440003541300</v>
      </c>
      <c r="O5780" s="7">
        <f>IF(LEN(TRIM($A5780))=0,0,LEN($A5780)-LEN(SUBSTITUTE($A5780," ",""))+1)</f>
        <v>4</v>
      </c>
      <c r="P5780">
        <f t="shared" si="131"/>
        <v>3411</v>
      </c>
    </row>
    <row r="5781" spans="1:16" ht="128" x14ac:dyDescent="0.2">
      <c r="A5781" s="8" t="s">
        <v>1839</v>
      </c>
      <c r="C5781" s="7" t="s">
        <v>4</v>
      </c>
      <c r="F5781" s="7" t="str">
        <f t="shared" si="129"/>
        <v/>
      </c>
      <c r="G5781" s="7" t="str">
        <f t="shared" si="130"/>
        <v/>
      </c>
      <c r="K5781" s="7" t="s">
        <v>3355</v>
      </c>
      <c r="L5781" s="9">
        <v>45001</v>
      </c>
      <c r="M5781" s="13">
        <v>0.60148148148148151</v>
      </c>
      <c r="N5781" s="14">
        <v>204440003541300</v>
      </c>
      <c r="P5781" t="str">
        <f t="shared" si="131"/>
        <v/>
      </c>
    </row>
    <row r="5782" spans="1:16" ht="16" x14ac:dyDescent="0.2">
      <c r="A5782" s="8" t="s">
        <v>86</v>
      </c>
      <c r="C5782" s="7" t="s">
        <v>2</v>
      </c>
      <c r="D5782" s="7" t="s">
        <v>3405</v>
      </c>
      <c r="E5782" s="7" t="str">
        <f>IF(OR(D5782="", D5782="___"),"", LEFT(D5782,FIND(" &gt;",D5782)-1))</f>
        <v>Failure</v>
      </c>
      <c r="F5782" s="7" t="str">
        <f t="shared" si="129"/>
        <v>Current</v>
      </c>
      <c r="G5782" s="7" t="str">
        <f t="shared" si="130"/>
        <v>System</v>
      </c>
      <c r="H5782" s="7" t="str">
        <f>IF(G5782="Utterance", IF(ISNUMBER(SEARCH("Unrecognized",D5782)), "Unrecognized", IF(ISNUMBER(SEARCH("Mismatched",D5782)), "Mismatched", IF(ISNUMBER(SEARCH("False Positive",D5782)), "False Positive", "Irrelevant"))), "")</f>
        <v/>
      </c>
      <c r="I5782" s="7" t="s">
        <v>152</v>
      </c>
      <c r="J5782" s="7" t="s">
        <v>3453</v>
      </c>
      <c r="K5782" s="7" t="s">
        <v>3355</v>
      </c>
      <c r="L5782" s="9">
        <v>45001</v>
      </c>
      <c r="M5782" s="13">
        <v>0.60163194444444446</v>
      </c>
      <c r="N5782" s="14">
        <v>204440003537595</v>
      </c>
      <c r="O5782" s="7">
        <f>IF(LEN(TRIM($A5782))=0,0,LEN($A5782)-LEN(SUBSTITUTE($A5782," ",""))+1)</f>
        <v>1</v>
      </c>
      <c r="P5782">
        <f t="shared" si="131"/>
        <v>168</v>
      </c>
    </row>
    <row r="5783" spans="1:16" ht="16" x14ac:dyDescent="0.2">
      <c r="A5783" s="8" t="s">
        <v>86</v>
      </c>
      <c r="C5783" s="7" t="s">
        <v>2</v>
      </c>
      <c r="D5783" s="7" t="s">
        <v>3389</v>
      </c>
      <c r="E5783" s="7" t="str">
        <f>IF(OR(D5783="", D5783="___"),"", LEFT(D5783,FIND(" &gt;",D5783)-1))</f>
        <v>Success</v>
      </c>
      <c r="F5783" s="7" t="str">
        <f t="shared" si="129"/>
        <v>Current</v>
      </c>
      <c r="G5783" s="7" t="str">
        <f t="shared" si="130"/>
        <v/>
      </c>
      <c r="H5783" s="7" t="str">
        <f>IF(G5783="Utterance", IF(ISNUMBER(SEARCH("Unrecognized",D5783)), "Unrecognized", IF(ISNUMBER(SEARCH("Mismatched",D5783)), "Mismatched", IF(ISNUMBER(SEARCH("False Positive",D5783)), "False Positive", "Irrelevant"))), "")</f>
        <v/>
      </c>
      <c r="J5783" s="7" t="s">
        <v>3428</v>
      </c>
      <c r="K5783" s="7" t="s">
        <v>3355</v>
      </c>
      <c r="L5783" s="9">
        <v>45001</v>
      </c>
      <c r="M5783" s="13">
        <v>0.60163194444444446</v>
      </c>
      <c r="N5783" s="14">
        <v>204440003537595</v>
      </c>
      <c r="O5783" s="7">
        <f>IF(LEN(TRIM($A5783))=0,0,LEN($A5783)-LEN(SUBSTITUTE($A5783," ",""))+1)</f>
        <v>1</v>
      </c>
      <c r="P5783">
        <f t="shared" si="131"/>
        <v>3411</v>
      </c>
    </row>
    <row r="5784" spans="1:16" ht="16" x14ac:dyDescent="0.2">
      <c r="A5784" s="8" t="s">
        <v>152</v>
      </c>
      <c r="C5784" s="7" t="s">
        <v>4</v>
      </c>
      <c r="F5784" s="7" t="str">
        <f t="shared" si="129"/>
        <v/>
      </c>
      <c r="G5784" s="7" t="str">
        <f t="shared" si="130"/>
        <v/>
      </c>
      <c r="K5784" s="7" t="s">
        <v>3355</v>
      </c>
      <c r="L5784" s="9">
        <v>45001</v>
      </c>
      <c r="M5784" s="13">
        <v>0.60163194444444446</v>
      </c>
      <c r="N5784" s="14">
        <v>204440003537595</v>
      </c>
      <c r="P5784" t="str">
        <f t="shared" si="131"/>
        <v/>
      </c>
    </row>
    <row r="5785" spans="1:16" ht="32" x14ac:dyDescent="0.2">
      <c r="A5785" s="8" t="s">
        <v>167</v>
      </c>
      <c r="C5785" s="7" t="s">
        <v>4</v>
      </c>
      <c r="F5785" s="7" t="str">
        <f t="shared" si="129"/>
        <v/>
      </c>
      <c r="G5785" s="7" t="str">
        <f t="shared" si="130"/>
        <v/>
      </c>
      <c r="K5785" s="7" t="s">
        <v>3355</v>
      </c>
      <c r="L5785" s="9">
        <v>45001</v>
      </c>
      <c r="M5785" s="13">
        <v>0.60163194444444446</v>
      </c>
      <c r="N5785" s="14">
        <v>204440003537595</v>
      </c>
      <c r="P5785" t="str">
        <f t="shared" si="131"/>
        <v/>
      </c>
    </row>
    <row r="5786" spans="1:16" ht="16" x14ac:dyDescent="0.2">
      <c r="A5786" s="8" t="s">
        <v>162</v>
      </c>
      <c r="C5786" s="7" t="s">
        <v>2</v>
      </c>
      <c r="D5786" s="7" t="s">
        <v>3389</v>
      </c>
      <c r="E5786" s="7" t="str">
        <f>IF(OR(D5786="", D5786="___"),"", LEFT(D5786,FIND(" &gt;",D5786)-1))</f>
        <v>Success</v>
      </c>
      <c r="F5786" s="7" t="str">
        <f t="shared" si="129"/>
        <v>Current</v>
      </c>
      <c r="G5786" s="7" t="str">
        <f t="shared" si="130"/>
        <v/>
      </c>
      <c r="H5786" s="7" t="str">
        <f>IF(G5786="Utterance", IF(ISNUMBER(SEARCH("Unrecognized",D5786)), "Unrecognized", IF(ISNUMBER(SEARCH("Mismatched",D5786)), "Mismatched", IF(ISNUMBER(SEARCH("False Positive",D5786)), "False Positive", "Irrelevant"))), "")</f>
        <v/>
      </c>
      <c r="J5786" s="7" t="s">
        <v>3453</v>
      </c>
      <c r="K5786" s="7" t="s">
        <v>3355</v>
      </c>
      <c r="L5786" s="9">
        <v>45001</v>
      </c>
      <c r="M5786" s="13">
        <v>0.60168981481481476</v>
      </c>
      <c r="N5786" s="14">
        <v>204440003537595</v>
      </c>
      <c r="O5786" s="7">
        <f>IF(LEN(TRIM($A5786))=0,0,LEN($A5786)-LEN(SUBSTITUTE($A5786," ",""))+1)</f>
        <v>1</v>
      </c>
      <c r="P5786">
        <f t="shared" si="131"/>
        <v>3411</v>
      </c>
    </row>
    <row r="5787" spans="1:16" ht="16" x14ac:dyDescent="0.2">
      <c r="A5787" s="8" t="s">
        <v>354</v>
      </c>
      <c r="C5787" s="7" t="s">
        <v>4</v>
      </c>
      <c r="F5787" s="7" t="str">
        <f t="shared" si="129"/>
        <v/>
      </c>
      <c r="G5787" s="7" t="str">
        <f t="shared" si="130"/>
        <v/>
      </c>
      <c r="K5787" s="7" t="s">
        <v>3355</v>
      </c>
      <c r="L5787" s="9">
        <v>45001</v>
      </c>
      <c r="M5787" s="13">
        <v>0.60168981481481476</v>
      </c>
      <c r="N5787" s="14">
        <v>204440003537595</v>
      </c>
      <c r="P5787" t="str">
        <f t="shared" si="131"/>
        <v/>
      </c>
    </row>
    <row r="5788" spans="1:16" ht="16" x14ac:dyDescent="0.2">
      <c r="A5788" s="8" t="s">
        <v>2542</v>
      </c>
      <c r="C5788" s="7" t="s">
        <v>2</v>
      </c>
      <c r="D5788" s="7" t="s">
        <v>3389</v>
      </c>
      <c r="E5788" s="7" t="str">
        <f>IF(OR(D5788="", D5788="___"),"", LEFT(D5788,FIND(" &gt;",D5788)-1))</f>
        <v>Success</v>
      </c>
      <c r="F5788" s="7" t="str">
        <f t="shared" si="129"/>
        <v>Current</v>
      </c>
      <c r="G5788" s="7" t="str">
        <f t="shared" si="130"/>
        <v/>
      </c>
      <c r="H5788" s="7" t="str">
        <f>IF(G5788="Utterance", IF(ISNUMBER(SEARCH("Unrecognized",D5788)), "Unrecognized", IF(ISNUMBER(SEARCH("Mismatched",D5788)), "Mismatched", IF(ISNUMBER(SEARCH("False Positive",D5788)), "False Positive", "Irrelevant"))), "")</f>
        <v/>
      </c>
      <c r="J5788" s="7" t="s">
        <v>3439</v>
      </c>
      <c r="K5788" s="7" t="s">
        <v>3355</v>
      </c>
      <c r="L5788" s="9">
        <v>45001</v>
      </c>
      <c r="M5788" s="13">
        <v>0.60390046296296296</v>
      </c>
      <c r="N5788" s="14">
        <v>513002621274902</v>
      </c>
      <c r="O5788" s="7">
        <f>IF(LEN(TRIM($A5788))=0,0,LEN($A5788)-LEN(SUBSTITUTE($A5788," ",""))+1)</f>
        <v>2</v>
      </c>
      <c r="P5788">
        <f t="shared" si="131"/>
        <v>3411</v>
      </c>
    </row>
    <row r="5789" spans="1:16" ht="128" x14ac:dyDescent="0.2">
      <c r="A5789" s="8" t="s">
        <v>990</v>
      </c>
      <c r="C5789" s="7" t="s">
        <v>4</v>
      </c>
      <c r="F5789" s="7" t="str">
        <f t="shared" si="129"/>
        <v/>
      </c>
      <c r="G5789" s="7" t="str">
        <f t="shared" si="130"/>
        <v/>
      </c>
      <c r="K5789" s="7" t="s">
        <v>3355</v>
      </c>
      <c r="L5789" s="9">
        <v>45001</v>
      </c>
      <c r="M5789" s="13">
        <v>0.60390046296296296</v>
      </c>
      <c r="N5789" s="14">
        <v>513002621274902</v>
      </c>
      <c r="P5789" t="str">
        <f t="shared" si="131"/>
        <v/>
      </c>
    </row>
    <row r="5790" spans="1:16" ht="16" x14ac:dyDescent="0.2">
      <c r="A5790" s="8" t="s">
        <v>1943</v>
      </c>
      <c r="C5790" s="7" t="s">
        <v>2</v>
      </c>
      <c r="D5790" s="7" t="s">
        <v>3389</v>
      </c>
      <c r="E5790" s="7" t="str">
        <f>IF(OR(D5790="", D5790="___"),"", LEFT(D5790,FIND(" &gt;",D5790)-1))</f>
        <v>Success</v>
      </c>
      <c r="F5790" s="7" t="str">
        <f t="shared" si="129"/>
        <v>Current</v>
      </c>
      <c r="G5790" s="7" t="str">
        <f t="shared" si="130"/>
        <v/>
      </c>
      <c r="H5790" s="7" t="str">
        <f>IF(G5790="Utterance", IF(ISNUMBER(SEARCH("Unrecognized",D5790)), "Unrecognized", IF(ISNUMBER(SEARCH("Mismatched",D5790)), "Mismatched", IF(ISNUMBER(SEARCH("False Positive",D5790)), "False Positive", "Irrelevant"))), "")</f>
        <v/>
      </c>
      <c r="J5790" s="7" t="s">
        <v>3434</v>
      </c>
      <c r="K5790" s="7" t="s">
        <v>3355</v>
      </c>
      <c r="L5790" s="9">
        <v>45001</v>
      </c>
      <c r="M5790" s="13">
        <v>0.60436342592592596</v>
      </c>
      <c r="N5790" s="14">
        <v>204440003488864</v>
      </c>
      <c r="O5790" s="7">
        <f>IF(LEN(TRIM($A5790))=0,0,LEN($A5790)-LEN(SUBSTITUTE($A5790," ",""))+1)</f>
        <v>8</v>
      </c>
      <c r="P5790">
        <f t="shared" si="131"/>
        <v>3411</v>
      </c>
    </row>
    <row r="5791" spans="1:16" ht="64" x14ac:dyDescent="0.2">
      <c r="A5791" s="8" t="s">
        <v>1855</v>
      </c>
      <c r="C5791" s="7" t="s">
        <v>4</v>
      </c>
      <c r="F5791" s="7" t="str">
        <f t="shared" si="129"/>
        <v/>
      </c>
      <c r="G5791" s="7" t="str">
        <f t="shared" si="130"/>
        <v/>
      </c>
      <c r="K5791" s="7" t="s">
        <v>3355</v>
      </c>
      <c r="L5791" s="9">
        <v>45001</v>
      </c>
      <c r="M5791" s="13">
        <v>0.60436342592592596</v>
      </c>
      <c r="N5791" s="14">
        <v>204440003488864</v>
      </c>
      <c r="P5791" t="str">
        <f t="shared" si="131"/>
        <v/>
      </c>
    </row>
    <row r="5792" spans="1:16" ht="16" x14ac:dyDescent="0.2">
      <c r="A5792" s="8" t="s">
        <v>660</v>
      </c>
      <c r="C5792" s="7" t="s">
        <v>2</v>
      </c>
      <c r="D5792" s="7" t="s">
        <v>3389</v>
      </c>
      <c r="E5792" s="7" t="str">
        <f>IF(OR(D5792="", D5792="___"),"", LEFT(D5792,FIND(" &gt;",D5792)-1))</f>
        <v>Success</v>
      </c>
      <c r="F5792" s="7" t="str">
        <f t="shared" si="129"/>
        <v>Current</v>
      </c>
      <c r="G5792" s="7" t="str">
        <f t="shared" si="130"/>
        <v/>
      </c>
      <c r="H5792" s="7" t="str">
        <f>IF(G5792="Utterance", IF(ISNUMBER(SEARCH("Unrecognized",D5792)), "Unrecognized", IF(ISNUMBER(SEARCH("Mismatched",D5792)), "Mismatched", IF(ISNUMBER(SEARCH("False Positive",D5792)), "False Positive", "Irrelevant"))), "")</f>
        <v/>
      </c>
      <c r="J5792" s="7" t="s">
        <v>3743</v>
      </c>
      <c r="K5792" s="7" t="s">
        <v>3355</v>
      </c>
      <c r="L5792" s="9">
        <v>45001</v>
      </c>
      <c r="M5792" s="13">
        <v>0.61201388888888886</v>
      </c>
      <c r="N5792" s="14">
        <v>513002223799273</v>
      </c>
      <c r="O5792" s="7">
        <f>IF(LEN(TRIM($A5792))=0,0,LEN($A5792)-LEN(SUBSTITUTE($A5792," ",""))+1)</f>
        <v>2</v>
      </c>
      <c r="P5792">
        <f t="shared" si="131"/>
        <v>3411</v>
      </c>
    </row>
    <row r="5793" spans="1:16" ht="16" x14ac:dyDescent="0.2">
      <c r="A5793" s="8" t="s">
        <v>158</v>
      </c>
      <c r="C5793" s="7" t="s">
        <v>2</v>
      </c>
      <c r="D5793" s="7" t="s">
        <v>3389</v>
      </c>
      <c r="E5793" s="7" t="str">
        <f>IF(OR(D5793="", D5793="___"),"", LEFT(D5793,FIND(" &gt;",D5793)-1))</f>
        <v>Success</v>
      </c>
      <c r="F5793" s="7" t="str">
        <f t="shared" si="129"/>
        <v>Current</v>
      </c>
      <c r="G5793" s="7" t="str">
        <f t="shared" si="130"/>
        <v/>
      </c>
      <c r="H5793" s="7" t="str">
        <f>IF(G5793="Utterance", IF(ISNUMBER(SEARCH("Unrecognized",D5793)), "Unrecognized", IF(ISNUMBER(SEARCH("Mismatched",D5793)), "Mismatched", IF(ISNUMBER(SEARCH("False Positive",D5793)), "False Positive", "Irrelevant"))), "")</f>
        <v/>
      </c>
      <c r="J5793" s="7" t="s">
        <v>3744</v>
      </c>
      <c r="K5793" s="7" t="s">
        <v>3355</v>
      </c>
      <c r="L5793" s="9">
        <v>45001</v>
      </c>
      <c r="M5793" s="13">
        <v>0.61209490740740746</v>
      </c>
      <c r="N5793" s="14">
        <v>204440003541534</v>
      </c>
      <c r="O5793" s="7">
        <f>IF(LEN(TRIM($A5793))=0,0,LEN($A5793)-LEN(SUBSTITUTE($A5793," ",""))+1)</f>
        <v>4</v>
      </c>
      <c r="P5793">
        <f t="shared" si="131"/>
        <v>3411</v>
      </c>
    </row>
    <row r="5794" spans="1:16" ht="128" x14ac:dyDescent="0.2">
      <c r="A5794" s="8" t="s">
        <v>1839</v>
      </c>
      <c r="C5794" s="7" t="s">
        <v>4</v>
      </c>
      <c r="F5794" s="7" t="str">
        <f t="shared" si="129"/>
        <v/>
      </c>
      <c r="G5794" s="7" t="str">
        <f t="shared" si="130"/>
        <v/>
      </c>
      <c r="K5794" s="7" t="s">
        <v>3355</v>
      </c>
      <c r="L5794" s="9">
        <v>45001</v>
      </c>
      <c r="M5794" s="13">
        <v>0.61209490740740746</v>
      </c>
      <c r="N5794" s="14">
        <v>204440003541534</v>
      </c>
      <c r="P5794" t="str">
        <f t="shared" si="131"/>
        <v/>
      </c>
    </row>
    <row r="5795" spans="1:16" ht="224" x14ac:dyDescent="0.2">
      <c r="A5795" s="8" t="s">
        <v>3630</v>
      </c>
      <c r="C5795" s="7" t="s">
        <v>4</v>
      </c>
      <c r="F5795" s="7" t="str">
        <f t="shared" si="129"/>
        <v/>
      </c>
      <c r="G5795" s="7" t="str">
        <f t="shared" si="130"/>
        <v/>
      </c>
      <c r="K5795" s="7" t="s">
        <v>3355</v>
      </c>
      <c r="L5795" s="9">
        <v>45001</v>
      </c>
      <c r="M5795" s="13">
        <v>0.61229166666666668</v>
      </c>
      <c r="N5795" s="14">
        <v>513002223799273</v>
      </c>
      <c r="P5795" t="str">
        <f t="shared" si="131"/>
        <v/>
      </c>
    </row>
    <row r="5796" spans="1:16" ht="16" x14ac:dyDescent="0.2">
      <c r="A5796" s="8" t="s">
        <v>445</v>
      </c>
      <c r="C5796" s="7" t="s">
        <v>2</v>
      </c>
      <c r="D5796" s="7" t="s">
        <v>3389</v>
      </c>
      <c r="E5796" s="7" t="str">
        <f>IF(OR(D5796="", D5796="___"),"", LEFT(D5796,FIND(" &gt;",D5796)-1))</f>
        <v>Success</v>
      </c>
      <c r="F5796" s="7" t="str">
        <f t="shared" si="129"/>
        <v>Current</v>
      </c>
      <c r="G5796" s="7" t="str">
        <f t="shared" si="130"/>
        <v/>
      </c>
      <c r="H5796" s="7" t="str">
        <f>IF(G5796="Utterance", IF(ISNUMBER(SEARCH("Unrecognized",D5796)), "Unrecognized", IF(ISNUMBER(SEARCH("Mismatched",D5796)), "Mismatched", IF(ISNUMBER(SEARCH("False Positive",D5796)), "False Positive", "Irrelevant"))), "")</f>
        <v/>
      </c>
      <c r="J5796" s="7" t="s">
        <v>3743</v>
      </c>
      <c r="K5796" s="7" t="s">
        <v>3355</v>
      </c>
      <c r="L5796" s="9">
        <v>45001</v>
      </c>
      <c r="M5796" s="13">
        <v>0.61342592592592593</v>
      </c>
      <c r="N5796" s="14">
        <v>513002223799273</v>
      </c>
      <c r="O5796" s="7">
        <f>IF(LEN(TRIM($A5796))=0,0,LEN($A5796)-LEN(SUBSTITUTE($A5796," ",""))+1)</f>
        <v>3</v>
      </c>
      <c r="P5796">
        <f t="shared" si="131"/>
        <v>3411</v>
      </c>
    </row>
    <row r="5797" spans="1:16" ht="176" x14ac:dyDescent="0.2">
      <c r="A5797" s="8" t="s">
        <v>1522</v>
      </c>
      <c r="C5797" s="7" t="s">
        <v>4</v>
      </c>
      <c r="F5797" s="7" t="str">
        <f t="shared" si="129"/>
        <v/>
      </c>
      <c r="G5797" s="7" t="str">
        <f t="shared" si="130"/>
        <v/>
      </c>
      <c r="K5797" s="7" t="s">
        <v>3355</v>
      </c>
      <c r="L5797" s="9">
        <v>45001</v>
      </c>
      <c r="M5797" s="13">
        <v>0.61343749999999997</v>
      </c>
      <c r="N5797" s="14">
        <v>513002223799273</v>
      </c>
      <c r="P5797" t="str">
        <f t="shared" si="131"/>
        <v/>
      </c>
    </row>
    <row r="5798" spans="1:16" ht="16" x14ac:dyDescent="0.2">
      <c r="A5798" s="8" t="s">
        <v>3082</v>
      </c>
      <c r="C5798" s="7" t="s">
        <v>2</v>
      </c>
      <c r="D5798" s="7" t="s">
        <v>3405</v>
      </c>
      <c r="E5798" s="7" t="str">
        <f>IF(OR(D5798="", D5798="___"),"", LEFT(D5798,FIND(" &gt;",D5798)-1))</f>
        <v>Failure</v>
      </c>
      <c r="F5798" s="7" t="str">
        <f t="shared" si="129"/>
        <v>Current</v>
      </c>
      <c r="G5798" s="7" t="str">
        <f t="shared" si="130"/>
        <v>System</v>
      </c>
      <c r="H5798" s="7" t="str">
        <f>IF(G5798="Utterance", IF(ISNUMBER(SEARCH("Unrecognized",D5798)), "Unrecognized", IF(ISNUMBER(SEARCH("Mismatched",D5798)), "Mismatched", IF(ISNUMBER(SEARCH("False Positive",D5798)), "False Positive", "Irrelevant"))), "")</f>
        <v/>
      </c>
      <c r="I5798" s="7" t="s">
        <v>152</v>
      </c>
      <c r="J5798" s="7" t="s">
        <v>3743</v>
      </c>
      <c r="K5798" s="7" t="s">
        <v>3355</v>
      </c>
      <c r="L5798" s="9">
        <v>45001</v>
      </c>
      <c r="M5798" s="13">
        <v>0.61399305555555561</v>
      </c>
      <c r="N5798" s="14">
        <v>513002223799273</v>
      </c>
      <c r="O5798" s="7">
        <f>IF(LEN(TRIM($A5798))=0,0,LEN($A5798)-LEN(SUBSTITUTE($A5798," ",""))+1)</f>
        <v>3</v>
      </c>
      <c r="P5798">
        <f t="shared" si="131"/>
        <v>168</v>
      </c>
    </row>
    <row r="5799" spans="1:16" ht="16" x14ac:dyDescent="0.2">
      <c r="A5799" s="8" t="s">
        <v>3082</v>
      </c>
      <c r="C5799" s="7" t="s">
        <v>2</v>
      </c>
      <c r="D5799" s="7" t="s">
        <v>3391</v>
      </c>
      <c r="E5799" s="7" t="str">
        <f>IF(OR(D5799="", D5799="___"),"", LEFT(D5799,FIND(" &gt;",D5799)-1))</f>
        <v>Failure</v>
      </c>
      <c r="F5799" s="7" t="str">
        <f t="shared" si="129"/>
        <v>Current</v>
      </c>
      <c r="G5799" s="7" t="str">
        <f t="shared" si="130"/>
        <v>Utterance</v>
      </c>
      <c r="H5799" s="7" t="str">
        <f>IF(G5799="Utterance", IF(ISNUMBER(SEARCH("Unrecognized",D5799)), "Unrecognized", IF(ISNUMBER(SEARCH("Mismatched",D5799)), "Mismatched", IF(ISNUMBER(SEARCH("False Positive",D5799)), "False Positive", "Irrelevant"))), "")</f>
        <v>Mismatched</v>
      </c>
      <c r="J5799" s="7" t="s">
        <v>3743</v>
      </c>
      <c r="K5799" s="7" t="s">
        <v>3355</v>
      </c>
      <c r="L5799" s="9">
        <v>45001</v>
      </c>
      <c r="M5799" s="13">
        <v>0.61399305555555561</v>
      </c>
      <c r="N5799" s="14">
        <v>513002223799273</v>
      </c>
      <c r="O5799" s="7">
        <f>IF(LEN(TRIM($A5799))=0,0,LEN($A5799)-LEN(SUBSTITUTE($A5799," ",""))+1)</f>
        <v>3</v>
      </c>
      <c r="P5799">
        <f t="shared" si="131"/>
        <v>705</v>
      </c>
    </row>
    <row r="5800" spans="1:16" ht="16" x14ac:dyDescent="0.2">
      <c r="A5800" s="8" t="s">
        <v>152</v>
      </c>
      <c r="C5800" s="7" t="s">
        <v>4</v>
      </c>
      <c r="F5800" s="7" t="str">
        <f t="shared" si="129"/>
        <v/>
      </c>
      <c r="G5800" s="7" t="str">
        <f t="shared" si="130"/>
        <v/>
      </c>
      <c r="K5800" s="7" t="s">
        <v>3355</v>
      </c>
      <c r="L5800" s="9">
        <v>45001</v>
      </c>
      <c r="M5800" s="13">
        <v>0.61399305555555561</v>
      </c>
      <c r="N5800" s="14">
        <v>513002223799273</v>
      </c>
      <c r="P5800" t="str">
        <f t="shared" si="131"/>
        <v/>
      </c>
    </row>
    <row r="5801" spans="1:16" ht="48" x14ac:dyDescent="0.2">
      <c r="A5801" s="8" t="s">
        <v>343</v>
      </c>
      <c r="C5801" s="7" t="s">
        <v>4</v>
      </c>
      <c r="F5801" s="7" t="str">
        <f t="shared" si="129"/>
        <v/>
      </c>
      <c r="G5801" s="7" t="str">
        <f t="shared" si="130"/>
        <v/>
      </c>
      <c r="K5801" s="7" t="s">
        <v>3355</v>
      </c>
      <c r="L5801" s="9">
        <v>45001</v>
      </c>
      <c r="M5801" s="13">
        <v>0.61399305555555561</v>
      </c>
      <c r="N5801" s="14">
        <v>513002223799273</v>
      </c>
      <c r="P5801" t="str">
        <f t="shared" si="131"/>
        <v/>
      </c>
    </row>
    <row r="5802" spans="1:16" ht="16" x14ac:dyDescent="0.2">
      <c r="A5802" s="8" t="s">
        <v>2999</v>
      </c>
      <c r="C5802" s="7" t="s">
        <v>2</v>
      </c>
      <c r="D5802" s="7" t="s">
        <v>3400</v>
      </c>
      <c r="E5802" s="7" t="str">
        <f>IF(OR(D5802="", D5802="___"),"", LEFT(D5802,FIND(" &gt;",D5802)-1))</f>
        <v>Failure</v>
      </c>
      <c r="F5802" s="7" t="str">
        <f t="shared" si="129"/>
        <v>Current</v>
      </c>
      <c r="G5802" s="7" t="str">
        <f t="shared" si="130"/>
        <v>Interaction</v>
      </c>
      <c r="H5802" s="7" t="str">
        <f>IF(G5802="Utterance", IF(ISNUMBER(SEARCH("Unrecognized",D5802)), "Unrecognized", IF(ISNUMBER(SEARCH("Mismatched",D5802)), "Mismatched", IF(ISNUMBER(SEARCH("False Positive",D5802)), "False Positive", "Irrelevant"))), "")</f>
        <v/>
      </c>
      <c r="J5802" s="7" t="s">
        <v>3742</v>
      </c>
      <c r="K5802" s="7" t="s">
        <v>3355</v>
      </c>
      <c r="L5802" s="9">
        <v>45001</v>
      </c>
      <c r="M5802" s="13">
        <v>0.61604166666666671</v>
      </c>
      <c r="N5802" s="14">
        <v>202000792201958</v>
      </c>
      <c r="O5802" s="7">
        <f>IF(LEN(TRIM($A5802))=0,0,LEN($A5802)-LEN(SUBSTITUTE($A5802," ",""))+1)</f>
        <v>6</v>
      </c>
      <c r="P5802">
        <f t="shared" si="131"/>
        <v>412</v>
      </c>
    </row>
    <row r="5803" spans="1:16" ht="64" x14ac:dyDescent="0.2">
      <c r="A5803" s="8" t="s">
        <v>220</v>
      </c>
      <c r="C5803" s="7" t="s">
        <v>4</v>
      </c>
      <c r="F5803" s="7" t="str">
        <f t="shared" si="129"/>
        <v/>
      </c>
      <c r="G5803" s="7" t="str">
        <f t="shared" si="130"/>
        <v/>
      </c>
      <c r="K5803" s="7" t="s">
        <v>3355</v>
      </c>
      <c r="L5803" s="9">
        <v>45001</v>
      </c>
      <c r="M5803" s="13">
        <v>0.61604166666666671</v>
      </c>
      <c r="N5803" s="14">
        <v>202000792201958</v>
      </c>
      <c r="P5803" t="str">
        <f t="shared" si="131"/>
        <v/>
      </c>
    </row>
    <row r="5804" spans="1:16" ht="16" x14ac:dyDescent="0.2">
      <c r="A5804" s="8" t="s">
        <v>2651</v>
      </c>
      <c r="C5804" s="7" t="s">
        <v>2</v>
      </c>
      <c r="D5804" s="7" t="s">
        <v>3389</v>
      </c>
      <c r="E5804" s="7" t="str">
        <f>IF(OR(D5804="", D5804="___"),"", LEFT(D5804,FIND(" &gt;",D5804)-1))</f>
        <v>Success</v>
      </c>
      <c r="F5804" s="7" t="str">
        <f t="shared" si="129"/>
        <v>Current</v>
      </c>
      <c r="G5804" s="7" t="str">
        <f t="shared" si="130"/>
        <v/>
      </c>
      <c r="H5804" s="7" t="str">
        <f>IF(G5804="Utterance", IF(ISNUMBER(SEARCH("Unrecognized",D5804)), "Unrecognized", IF(ISNUMBER(SEARCH("Mismatched",D5804)), "Mismatched", IF(ISNUMBER(SEARCH("False Positive",D5804)), "False Positive", "Irrelevant"))), "")</f>
        <v/>
      </c>
      <c r="J5804" s="7" t="s">
        <v>3431</v>
      </c>
      <c r="K5804" s="7" t="s">
        <v>3355</v>
      </c>
      <c r="L5804" s="9">
        <v>45001</v>
      </c>
      <c r="M5804" s="13">
        <v>0.62880787037037034</v>
      </c>
      <c r="N5804" s="14">
        <v>204440003537939</v>
      </c>
      <c r="O5804" s="7">
        <f>IF(LEN(TRIM($A5804))=0,0,LEN($A5804)-LEN(SUBSTITUTE($A5804," ",""))+1)</f>
        <v>9</v>
      </c>
      <c r="P5804">
        <f t="shared" si="131"/>
        <v>3411</v>
      </c>
    </row>
    <row r="5805" spans="1:16" ht="128" x14ac:dyDescent="0.2">
      <c r="A5805" s="8" t="s">
        <v>1871</v>
      </c>
      <c r="C5805" s="7" t="s">
        <v>4</v>
      </c>
      <c r="F5805" s="7" t="str">
        <f t="shared" si="129"/>
        <v/>
      </c>
      <c r="G5805" s="7" t="str">
        <f t="shared" si="130"/>
        <v/>
      </c>
      <c r="K5805" s="7" t="s">
        <v>3355</v>
      </c>
      <c r="L5805" s="9">
        <v>45001</v>
      </c>
      <c r="M5805" s="13">
        <v>0.62880787037037034</v>
      </c>
      <c r="N5805" s="14">
        <v>204440003537939</v>
      </c>
      <c r="P5805" t="str">
        <f t="shared" si="131"/>
        <v/>
      </c>
    </row>
    <row r="5806" spans="1:16" ht="16" x14ac:dyDescent="0.2">
      <c r="A5806" s="8" t="s">
        <v>2436</v>
      </c>
      <c r="C5806" s="7" t="s">
        <v>2</v>
      </c>
      <c r="D5806" s="7" t="s">
        <v>3400</v>
      </c>
      <c r="E5806" s="7" t="str">
        <f>IF(OR(D5806="", D5806="___"),"", LEFT(D5806,FIND(" &gt;",D5806)-1))</f>
        <v>Failure</v>
      </c>
      <c r="F5806" s="7" t="str">
        <f t="shared" si="129"/>
        <v>Current</v>
      </c>
      <c r="G5806" s="7" t="str">
        <f t="shared" si="130"/>
        <v>Interaction</v>
      </c>
      <c r="H5806" s="7" t="str">
        <f>IF(G5806="Utterance", IF(ISNUMBER(SEARCH("Unrecognized",D5806)), "Unrecognized", IF(ISNUMBER(SEARCH("Mismatched",D5806)), "Mismatched", IF(ISNUMBER(SEARCH("False Positive",D5806)), "False Positive", "Irrelevant"))), "")</f>
        <v/>
      </c>
      <c r="J5806" s="7" t="s">
        <v>3431</v>
      </c>
      <c r="K5806" s="7" t="s">
        <v>3355</v>
      </c>
      <c r="L5806" s="9">
        <v>45001</v>
      </c>
      <c r="M5806" s="13">
        <v>0.63077546296296294</v>
      </c>
      <c r="N5806" s="14">
        <v>204440003506371</v>
      </c>
      <c r="O5806" s="7">
        <f>IF(LEN(TRIM($A5806))=0,0,LEN($A5806)-LEN(SUBSTITUTE($A5806," ",""))+1)</f>
        <v>9</v>
      </c>
      <c r="P5806">
        <f t="shared" si="131"/>
        <v>412</v>
      </c>
    </row>
    <row r="5807" spans="1:16" ht="32" x14ac:dyDescent="0.2">
      <c r="A5807" s="8" t="s">
        <v>591</v>
      </c>
      <c r="C5807" s="7" t="s">
        <v>4</v>
      </c>
      <c r="F5807" s="7" t="str">
        <f t="shared" si="129"/>
        <v/>
      </c>
      <c r="G5807" s="7" t="str">
        <f t="shared" si="130"/>
        <v/>
      </c>
      <c r="K5807" s="7" t="s">
        <v>3355</v>
      </c>
      <c r="L5807" s="9">
        <v>45001</v>
      </c>
      <c r="M5807" s="13">
        <v>0.63077546296296294</v>
      </c>
      <c r="N5807" s="14">
        <v>204440003506371</v>
      </c>
      <c r="P5807" t="str">
        <f t="shared" si="131"/>
        <v/>
      </c>
    </row>
    <row r="5808" spans="1:16" ht="16" x14ac:dyDescent="0.2">
      <c r="A5808" s="8" t="s">
        <v>2437</v>
      </c>
      <c r="C5808" s="7" t="s">
        <v>2</v>
      </c>
      <c r="D5808" s="7" t="s">
        <v>3391</v>
      </c>
      <c r="E5808" s="7" t="str">
        <f>IF(OR(D5808="", D5808="___"),"", LEFT(D5808,FIND(" &gt;",D5808)-1))</f>
        <v>Failure</v>
      </c>
      <c r="F5808" s="7" t="str">
        <f t="shared" si="129"/>
        <v>Current</v>
      </c>
      <c r="G5808" s="7" t="str">
        <f t="shared" si="130"/>
        <v>Utterance</v>
      </c>
      <c r="H5808" s="7" t="str">
        <f>IF(G5808="Utterance", IF(ISNUMBER(SEARCH("Unrecognized",D5808)), "Unrecognized", IF(ISNUMBER(SEARCH("Mismatched",D5808)), "Mismatched", IF(ISNUMBER(SEARCH("False Positive",D5808)), "False Positive", "Irrelevant"))), "")</f>
        <v>Mismatched</v>
      </c>
      <c r="J5808" s="7" t="s">
        <v>3431</v>
      </c>
      <c r="K5808" s="7" t="s">
        <v>3355</v>
      </c>
      <c r="L5808" s="9">
        <v>45001</v>
      </c>
      <c r="M5808" s="13">
        <v>0.63108796296296299</v>
      </c>
      <c r="N5808" s="14">
        <v>204440003506371</v>
      </c>
      <c r="O5808" s="7">
        <f>IF(LEN(TRIM($A5808))=0,0,LEN($A5808)-LEN(SUBSTITUTE($A5808," ",""))+1)</f>
        <v>3</v>
      </c>
      <c r="P5808">
        <f t="shared" si="131"/>
        <v>705</v>
      </c>
    </row>
    <row r="5809" spans="1:16" ht="48" x14ac:dyDescent="0.2">
      <c r="A5809" s="8" t="s">
        <v>343</v>
      </c>
      <c r="C5809" s="7" t="s">
        <v>4</v>
      </c>
      <c r="F5809" s="7" t="str">
        <f t="shared" ref="F5809:F5872" si="132">IF(OR(E5809="Success",E5809="Qualified Success"),"Current",IF(E5809="Failure",IF(RIGHT(D5809,6)="Future","Future",IF(RIGHT(D5809,10)="Irrelevant","Irrelevant","Current")),""))</f>
        <v/>
      </c>
      <c r="G5809" s="7" t="str">
        <f t="shared" ref="G5809:G5872" si="133">IF(OR(ISBLANK(D5809),D5809="Unclassifiable &gt;"),"",IF(ISNUMBER(SEARCH("Utterance",D5809)),"Utterance",IF(ISNUMBER(SEARCH("Response",D5809)),"Response",IF(ISNUMBER(SEARCH("Interaction",D5809)),"Interaction",IF(ISNUMBER(SEARCH("System",D5809)),"System","")))))</f>
        <v/>
      </c>
      <c r="K5809" s="7" t="s">
        <v>3355</v>
      </c>
      <c r="L5809" s="9">
        <v>45001</v>
      </c>
      <c r="M5809" s="13">
        <v>0.63108796296296299</v>
      </c>
      <c r="N5809" s="14">
        <v>204440003506371</v>
      </c>
      <c r="P5809" t="str">
        <f t="shared" si="131"/>
        <v/>
      </c>
    </row>
    <row r="5810" spans="1:16" ht="16" x14ac:dyDescent="0.2">
      <c r="A5810" s="8" t="s">
        <v>158</v>
      </c>
      <c r="C5810" s="7" t="s">
        <v>2</v>
      </c>
      <c r="D5810" s="7" t="s">
        <v>3389</v>
      </c>
      <c r="E5810" s="7" t="str">
        <f>IF(OR(D5810="", D5810="___"),"", LEFT(D5810,FIND(" &gt;",D5810)-1))</f>
        <v>Success</v>
      </c>
      <c r="F5810" s="7" t="str">
        <f t="shared" si="132"/>
        <v>Current</v>
      </c>
      <c r="G5810" s="7" t="str">
        <f t="shared" si="133"/>
        <v/>
      </c>
      <c r="H5810" s="7" t="str">
        <f>IF(G5810="Utterance", IF(ISNUMBER(SEARCH("Unrecognized",D5810)), "Unrecognized", IF(ISNUMBER(SEARCH("Mismatched",D5810)), "Mismatched", IF(ISNUMBER(SEARCH("False Positive",D5810)), "False Positive", "Irrelevant"))), "")</f>
        <v/>
      </c>
      <c r="J5810" s="7" t="s">
        <v>3744</v>
      </c>
      <c r="K5810" s="7" t="s">
        <v>3355</v>
      </c>
      <c r="L5810" s="9">
        <v>45001</v>
      </c>
      <c r="M5810" s="13">
        <v>0.63128472222222221</v>
      </c>
      <c r="N5810" s="14">
        <v>513003484121109</v>
      </c>
      <c r="O5810" s="7">
        <f>IF(LEN(TRIM($A5810))=0,0,LEN($A5810)-LEN(SUBSTITUTE($A5810," ",""))+1)</f>
        <v>4</v>
      </c>
      <c r="P5810">
        <f t="shared" si="131"/>
        <v>3411</v>
      </c>
    </row>
    <row r="5811" spans="1:16" ht="128" x14ac:dyDescent="0.2">
      <c r="A5811" s="8" t="s">
        <v>1839</v>
      </c>
      <c r="C5811" s="7" t="s">
        <v>4</v>
      </c>
      <c r="F5811" s="7" t="str">
        <f t="shared" si="132"/>
        <v/>
      </c>
      <c r="G5811" s="7" t="str">
        <f t="shared" si="133"/>
        <v/>
      </c>
      <c r="K5811" s="7" t="s">
        <v>3355</v>
      </c>
      <c r="L5811" s="9">
        <v>45001</v>
      </c>
      <c r="M5811" s="13">
        <v>0.63128472222222221</v>
      </c>
      <c r="N5811" s="14">
        <v>513003484121109</v>
      </c>
      <c r="P5811" t="str">
        <f t="shared" si="131"/>
        <v/>
      </c>
    </row>
    <row r="5812" spans="1:16" ht="16" x14ac:dyDescent="0.2">
      <c r="A5812" s="8" t="s">
        <v>3300</v>
      </c>
      <c r="C5812" s="7" t="s">
        <v>2</v>
      </c>
      <c r="D5812" s="7" t="s">
        <v>3400</v>
      </c>
      <c r="E5812" s="7" t="str">
        <f>IF(OR(D5812="", D5812="___"),"", LEFT(D5812,FIND(" &gt;",D5812)-1))</f>
        <v>Failure</v>
      </c>
      <c r="F5812" s="7" t="str">
        <f t="shared" si="132"/>
        <v>Current</v>
      </c>
      <c r="G5812" s="7" t="str">
        <f t="shared" si="133"/>
        <v>Interaction</v>
      </c>
      <c r="H5812" s="7" t="str">
        <f>IF(G5812="Utterance", IF(ISNUMBER(SEARCH("Unrecognized",D5812)), "Unrecognized", IF(ISNUMBER(SEARCH("Mismatched",D5812)), "Mismatched", IF(ISNUMBER(SEARCH("False Positive",D5812)), "False Positive", "Irrelevant"))), "")</f>
        <v/>
      </c>
      <c r="J5812" s="7" t="s">
        <v>3742</v>
      </c>
      <c r="K5812" s="7" t="s">
        <v>3355</v>
      </c>
      <c r="L5812" s="9">
        <v>45001</v>
      </c>
      <c r="M5812" s="13">
        <v>0.63262731481481482</v>
      </c>
      <c r="N5812" s="14">
        <v>513003484106675</v>
      </c>
      <c r="O5812" s="7">
        <f>IF(LEN(TRIM($A5812))=0,0,LEN($A5812)-LEN(SUBSTITUTE($A5812," ",""))+1)</f>
        <v>7</v>
      </c>
      <c r="P5812">
        <f t="shared" si="131"/>
        <v>412</v>
      </c>
    </row>
    <row r="5813" spans="1:16" ht="48" x14ac:dyDescent="0.2">
      <c r="A5813" s="8" t="s">
        <v>1476</v>
      </c>
      <c r="C5813" s="7" t="s">
        <v>4</v>
      </c>
      <c r="F5813" s="7" t="str">
        <f t="shared" si="132"/>
        <v/>
      </c>
      <c r="G5813" s="7" t="str">
        <f t="shared" si="133"/>
        <v/>
      </c>
      <c r="K5813" s="7" t="s">
        <v>3355</v>
      </c>
      <c r="L5813" s="9">
        <v>45001</v>
      </c>
      <c r="M5813" s="13">
        <v>0.63262731481481482</v>
      </c>
      <c r="N5813" s="14">
        <v>513003484106675</v>
      </c>
      <c r="P5813" t="str">
        <f t="shared" si="131"/>
        <v/>
      </c>
    </row>
    <row r="5814" spans="1:16" ht="16" x14ac:dyDescent="0.2">
      <c r="A5814" s="8" t="s">
        <v>322</v>
      </c>
      <c r="B5814" s="7" t="s">
        <v>3487</v>
      </c>
      <c r="C5814" s="7" t="s">
        <v>2</v>
      </c>
      <c r="D5814" s="7" t="s">
        <v>3389</v>
      </c>
      <c r="E5814" s="7" t="str">
        <f>IF(OR(D5814="", D5814="___"),"", LEFT(D5814,FIND(" &gt;",D5814)-1))</f>
        <v>Success</v>
      </c>
      <c r="F5814" s="7" t="str">
        <f t="shared" si="132"/>
        <v>Current</v>
      </c>
      <c r="G5814" s="7" t="str">
        <f t="shared" si="133"/>
        <v/>
      </c>
      <c r="H5814" s="7" t="str">
        <f>IF(G5814="Utterance", IF(ISNUMBER(SEARCH("Unrecognized",D5814)), "Unrecognized", IF(ISNUMBER(SEARCH("Mismatched",D5814)), "Mismatched", IF(ISNUMBER(SEARCH("False Positive",D5814)), "False Positive", "Irrelevant"))), "")</f>
        <v/>
      </c>
      <c r="J5814" s="7" t="s">
        <v>3758</v>
      </c>
      <c r="K5814" s="7" t="s">
        <v>3355</v>
      </c>
      <c r="L5814" s="9">
        <v>45001</v>
      </c>
      <c r="M5814" s="13">
        <v>0.63309027777777771</v>
      </c>
      <c r="N5814" s="14">
        <v>513003484106675</v>
      </c>
      <c r="O5814" s="7">
        <f>IF(LEN(TRIM($A5814))=0,0,LEN($A5814)-LEN(SUBSTITUTE($A5814," ",""))+1)</f>
        <v>4</v>
      </c>
      <c r="P5814">
        <f t="shared" si="131"/>
        <v>3411</v>
      </c>
    </row>
    <row r="5815" spans="1:16" ht="16" x14ac:dyDescent="0.2">
      <c r="A5815" s="8" t="s">
        <v>3364</v>
      </c>
      <c r="C5815" s="7" t="s">
        <v>4</v>
      </c>
      <c r="F5815" s="7" t="str">
        <f t="shared" si="132"/>
        <v/>
      </c>
      <c r="G5815" s="7" t="str">
        <f t="shared" si="133"/>
        <v/>
      </c>
      <c r="K5815" s="7" t="s">
        <v>3355</v>
      </c>
      <c r="L5815" s="9">
        <v>45001</v>
      </c>
      <c r="M5815" s="13">
        <v>0.63339120370370372</v>
      </c>
      <c r="N5815" s="14">
        <v>513003484106675</v>
      </c>
      <c r="P5815" t="str">
        <f t="shared" si="131"/>
        <v/>
      </c>
    </row>
    <row r="5816" spans="1:16" ht="32" x14ac:dyDescent="0.2">
      <c r="A5816" s="8" t="s">
        <v>268</v>
      </c>
      <c r="C5816" s="7" t="s">
        <v>4</v>
      </c>
      <c r="F5816" s="7" t="str">
        <f t="shared" si="132"/>
        <v/>
      </c>
      <c r="G5816" s="7" t="str">
        <f t="shared" si="133"/>
        <v/>
      </c>
      <c r="K5816" s="7" t="s">
        <v>3355</v>
      </c>
      <c r="L5816" s="9">
        <v>45001</v>
      </c>
      <c r="M5816" s="13">
        <v>0.63339120370370372</v>
      </c>
      <c r="N5816" s="14">
        <v>513003484106675</v>
      </c>
      <c r="P5816" t="str">
        <f t="shared" si="131"/>
        <v/>
      </c>
    </row>
    <row r="5817" spans="1:16" ht="16" x14ac:dyDescent="0.2">
      <c r="A5817" s="8" t="s">
        <v>514</v>
      </c>
      <c r="B5817" s="7" t="s">
        <v>3487</v>
      </c>
      <c r="C5817" s="7" t="s">
        <v>2</v>
      </c>
      <c r="D5817" s="7" t="s">
        <v>3389</v>
      </c>
      <c r="E5817" s="7" t="str">
        <f>IF(OR(D5817="", D5817="___"),"", LEFT(D5817,FIND(" &gt;",D5817)-1))</f>
        <v>Success</v>
      </c>
      <c r="F5817" s="7" t="str">
        <f t="shared" si="132"/>
        <v>Current</v>
      </c>
      <c r="G5817" s="7" t="str">
        <f t="shared" si="133"/>
        <v/>
      </c>
      <c r="H5817" s="7" t="str">
        <f>IF(G5817="Utterance", IF(ISNUMBER(SEARCH("Unrecognized",D5817)), "Unrecognized", IF(ISNUMBER(SEARCH("Mismatched",D5817)), "Mismatched", IF(ISNUMBER(SEARCH("False Positive",D5817)), "False Positive", "Irrelevant"))), "")</f>
        <v/>
      </c>
      <c r="J5817" s="7" t="s">
        <v>3439</v>
      </c>
      <c r="K5817" s="7" t="s">
        <v>3355</v>
      </c>
      <c r="L5817" s="9">
        <v>45001</v>
      </c>
      <c r="M5817" s="13">
        <v>0.63353009259259252</v>
      </c>
      <c r="N5817" s="14">
        <v>202000188097413</v>
      </c>
      <c r="O5817" s="7">
        <f>IF(LEN(TRIM($A5817))=0,0,LEN($A5817)-LEN(SUBSTITUTE($A5817," ",""))+1)</f>
        <v>3</v>
      </c>
      <c r="P5817">
        <f t="shared" si="131"/>
        <v>3411</v>
      </c>
    </row>
    <row r="5818" spans="1:16" ht="32" x14ac:dyDescent="0.2">
      <c r="A5818" s="8" t="s">
        <v>3628</v>
      </c>
      <c r="C5818" s="7" t="s">
        <v>4</v>
      </c>
      <c r="F5818" s="7" t="str">
        <f t="shared" si="132"/>
        <v/>
      </c>
      <c r="G5818" s="7" t="str">
        <f t="shared" si="133"/>
        <v/>
      </c>
      <c r="K5818" s="7" t="s">
        <v>3355</v>
      </c>
      <c r="L5818" s="9">
        <v>45001</v>
      </c>
      <c r="M5818" s="13">
        <v>0.63354166666666667</v>
      </c>
      <c r="N5818" s="14">
        <v>202000188097413</v>
      </c>
      <c r="P5818" t="str">
        <f t="shared" si="131"/>
        <v/>
      </c>
    </row>
    <row r="5819" spans="1:16" ht="96" x14ac:dyDescent="0.2">
      <c r="A5819" s="8" t="s">
        <v>2801</v>
      </c>
      <c r="C5819" s="7" t="s">
        <v>4</v>
      </c>
      <c r="F5819" s="7" t="str">
        <f t="shared" si="132"/>
        <v/>
      </c>
      <c r="G5819" s="7" t="str">
        <f t="shared" si="133"/>
        <v/>
      </c>
      <c r="K5819" s="7" t="s">
        <v>3355</v>
      </c>
      <c r="L5819" s="9">
        <v>45001</v>
      </c>
      <c r="M5819" s="13">
        <v>0.63354166666666667</v>
      </c>
      <c r="N5819" s="14">
        <v>202000188097413</v>
      </c>
      <c r="P5819" t="str">
        <f t="shared" si="131"/>
        <v/>
      </c>
    </row>
    <row r="5820" spans="1:16" ht="32" x14ac:dyDescent="0.2">
      <c r="A5820" s="8" t="s">
        <v>268</v>
      </c>
      <c r="C5820" s="7" t="s">
        <v>4</v>
      </c>
      <c r="F5820" s="7" t="str">
        <f t="shared" si="132"/>
        <v/>
      </c>
      <c r="G5820" s="7" t="str">
        <f t="shared" si="133"/>
        <v/>
      </c>
      <c r="K5820" s="7" t="s">
        <v>3355</v>
      </c>
      <c r="L5820" s="9">
        <v>45001</v>
      </c>
      <c r="M5820" s="13">
        <v>0.63354166666666667</v>
      </c>
      <c r="N5820" s="14">
        <v>202000188097413</v>
      </c>
      <c r="P5820" t="str">
        <f t="shared" si="131"/>
        <v/>
      </c>
    </row>
    <row r="5821" spans="1:16" ht="16" x14ac:dyDescent="0.2">
      <c r="A5821" s="8" t="s">
        <v>158</v>
      </c>
      <c r="C5821" s="7" t="s">
        <v>2</v>
      </c>
      <c r="D5821" s="7" t="s">
        <v>3389</v>
      </c>
      <c r="E5821" s="7" t="str">
        <f>IF(OR(D5821="", D5821="___"),"", LEFT(D5821,FIND(" &gt;",D5821)-1))</f>
        <v>Success</v>
      </c>
      <c r="F5821" s="7" t="str">
        <f t="shared" si="132"/>
        <v>Current</v>
      </c>
      <c r="G5821" s="7" t="str">
        <f t="shared" si="133"/>
        <v/>
      </c>
      <c r="H5821" s="7" t="str">
        <f>IF(G5821="Utterance", IF(ISNUMBER(SEARCH("Unrecognized",D5821)), "Unrecognized", IF(ISNUMBER(SEARCH("Mismatched",D5821)), "Mismatched", IF(ISNUMBER(SEARCH("False Positive",D5821)), "False Positive", "Irrelevant"))), "")</f>
        <v/>
      </c>
      <c r="J5821" s="7" t="s">
        <v>3744</v>
      </c>
      <c r="K5821" s="7" t="s">
        <v>3355</v>
      </c>
      <c r="L5821" s="9">
        <v>45001</v>
      </c>
      <c r="M5821" s="13">
        <v>0.63359953703703698</v>
      </c>
      <c r="N5821" s="14">
        <v>204440003506371</v>
      </c>
      <c r="O5821" s="7">
        <f>IF(LEN(TRIM($A5821))=0,0,LEN($A5821)-LEN(SUBSTITUTE($A5821," ",""))+1)</f>
        <v>4</v>
      </c>
      <c r="P5821">
        <f t="shared" si="131"/>
        <v>3411</v>
      </c>
    </row>
    <row r="5822" spans="1:16" ht="128" x14ac:dyDescent="0.2">
      <c r="A5822" s="8" t="s">
        <v>1839</v>
      </c>
      <c r="C5822" s="7" t="s">
        <v>4</v>
      </c>
      <c r="F5822" s="7" t="str">
        <f t="shared" si="132"/>
        <v/>
      </c>
      <c r="G5822" s="7" t="str">
        <f t="shared" si="133"/>
        <v/>
      </c>
      <c r="K5822" s="7" t="s">
        <v>3355</v>
      </c>
      <c r="L5822" s="9">
        <v>45001</v>
      </c>
      <c r="M5822" s="13">
        <v>0.63359953703703698</v>
      </c>
      <c r="N5822" s="14">
        <v>204440003506371</v>
      </c>
      <c r="P5822" t="str">
        <f t="shared" si="131"/>
        <v/>
      </c>
    </row>
    <row r="5823" spans="1:16" ht="16" x14ac:dyDescent="0.2">
      <c r="A5823" s="8" t="s">
        <v>2802</v>
      </c>
      <c r="C5823" s="7" t="s">
        <v>2</v>
      </c>
      <c r="D5823" s="7" t="s">
        <v>3400</v>
      </c>
      <c r="E5823" s="7" t="str">
        <f>IF(OR(D5823="", D5823="___"),"", LEFT(D5823,FIND(" &gt;",D5823)-1))</f>
        <v>Failure</v>
      </c>
      <c r="F5823" s="7" t="str">
        <f t="shared" si="132"/>
        <v>Current</v>
      </c>
      <c r="G5823" s="7" t="str">
        <f t="shared" si="133"/>
        <v>Interaction</v>
      </c>
      <c r="H5823" s="7" t="str">
        <f>IF(G5823="Utterance", IF(ISNUMBER(SEARCH("Unrecognized",D5823)), "Unrecognized", IF(ISNUMBER(SEARCH("Mismatched",D5823)), "Mismatched", IF(ISNUMBER(SEARCH("False Positive",D5823)), "False Positive", "Irrelevant"))), "")</f>
        <v/>
      </c>
      <c r="J5823" s="7" t="s">
        <v>3742</v>
      </c>
      <c r="K5823" s="7" t="s">
        <v>3355</v>
      </c>
      <c r="L5823" s="9">
        <v>45001</v>
      </c>
      <c r="M5823" s="13">
        <v>0.63384259259259257</v>
      </c>
      <c r="N5823" s="14">
        <v>202000188097413</v>
      </c>
      <c r="O5823" s="7">
        <f>IF(LEN(TRIM($A5823))=0,0,LEN($A5823)-LEN(SUBSTITUTE($A5823," ",""))+1)</f>
        <v>5</v>
      </c>
      <c r="P5823">
        <f t="shared" si="131"/>
        <v>412</v>
      </c>
    </row>
    <row r="5824" spans="1:16" ht="144" x14ac:dyDescent="0.2">
      <c r="A5824" s="8" t="s">
        <v>2803</v>
      </c>
      <c r="C5824" s="7" t="s">
        <v>4</v>
      </c>
      <c r="F5824" s="7" t="str">
        <f t="shared" si="132"/>
        <v/>
      </c>
      <c r="G5824" s="7" t="str">
        <f t="shared" si="133"/>
        <v/>
      </c>
      <c r="K5824" s="7" t="s">
        <v>3355</v>
      </c>
      <c r="L5824" s="9">
        <v>45001</v>
      </c>
      <c r="M5824" s="13">
        <v>0.63384259259259257</v>
      </c>
      <c r="N5824" s="14">
        <v>202000188097413</v>
      </c>
      <c r="P5824" t="str">
        <f t="shared" si="131"/>
        <v/>
      </c>
    </row>
    <row r="5825" spans="1:16" ht="16" x14ac:dyDescent="0.2">
      <c r="A5825" s="8" t="s">
        <v>3327</v>
      </c>
      <c r="C5825" s="7" t="s">
        <v>2</v>
      </c>
      <c r="D5825" s="7" t="s">
        <v>3400</v>
      </c>
      <c r="E5825" s="7" t="str">
        <f>IF(OR(D5825="", D5825="___"),"", LEFT(D5825,FIND(" &gt;",D5825)-1))</f>
        <v>Failure</v>
      </c>
      <c r="F5825" s="7" t="str">
        <f t="shared" si="132"/>
        <v>Current</v>
      </c>
      <c r="G5825" s="7" t="str">
        <f t="shared" si="133"/>
        <v>Interaction</v>
      </c>
      <c r="H5825" s="7" t="str">
        <f>IF(G5825="Utterance", IF(ISNUMBER(SEARCH("Unrecognized",D5825)), "Unrecognized", IF(ISNUMBER(SEARCH("Mismatched",D5825)), "Mismatched", IF(ISNUMBER(SEARCH("False Positive",D5825)), "False Positive", "Irrelevant"))), "")</f>
        <v/>
      </c>
      <c r="J5825" s="7" t="s">
        <v>3742</v>
      </c>
      <c r="K5825" s="7" t="s">
        <v>3355</v>
      </c>
      <c r="L5825" s="9">
        <v>45001</v>
      </c>
      <c r="M5825" s="13">
        <v>0.63416666666666666</v>
      </c>
      <c r="N5825" s="14">
        <v>513003484106675</v>
      </c>
      <c r="O5825" s="7">
        <f>IF(LEN(TRIM($A5825))=0,0,LEN($A5825)-LEN(SUBSTITUTE($A5825," ",""))+1)</f>
        <v>5</v>
      </c>
      <c r="P5825">
        <f t="shared" si="131"/>
        <v>412</v>
      </c>
    </row>
    <row r="5826" spans="1:16" ht="16" x14ac:dyDescent="0.2">
      <c r="A5826" s="8" t="s">
        <v>1756</v>
      </c>
      <c r="C5826" s="7" t="s">
        <v>4</v>
      </c>
      <c r="F5826" s="7" t="str">
        <f t="shared" si="132"/>
        <v/>
      </c>
      <c r="G5826" s="7" t="str">
        <f t="shared" si="133"/>
        <v/>
      </c>
      <c r="K5826" s="7" t="s">
        <v>3355</v>
      </c>
      <c r="L5826" s="9">
        <v>45001</v>
      </c>
      <c r="M5826" s="13">
        <v>0.6341782407407407</v>
      </c>
      <c r="N5826" s="14">
        <v>513003484106675</v>
      </c>
      <c r="P5826" t="str">
        <f t="shared" si="131"/>
        <v/>
      </c>
    </row>
    <row r="5827" spans="1:16" ht="16" x14ac:dyDescent="0.2">
      <c r="A5827" s="8" t="s">
        <v>158</v>
      </c>
      <c r="C5827" s="7" t="s">
        <v>2</v>
      </c>
      <c r="D5827" s="7" t="s">
        <v>3389</v>
      </c>
      <c r="E5827" s="7" t="str">
        <f>IF(OR(D5827="", D5827="___"),"", LEFT(D5827,FIND(" &gt;",D5827)-1))</f>
        <v>Success</v>
      </c>
      <c r="F5827" s="7" t="str">
        <f t="shared" si="132"/>
        <v>Current</v>
      </c>
      <c r="G5827" s="7" t="str">
        <f t="shared" si="133"/>
        <v/>
      </c>
      <c r="H5827" s="7" t="str">
        <f>IF(G5827="Utterance", IF(ISNUMBER(SEARCH("Unrecognized",D5827)), "Unrecognized", IF(ISNUMBER(SEARCH("Mismatched",D5827)), "Mismatched", IF(ISNUMBER(SEARCH("False Positive",D5827)), "False Positive", "Irrelevant"))), "")</f>
        <v/>
      </c>
      <c r="J5827" s="7" t="s">
        <v>3744</v>
      </c>
      <c r="K5827" s="7" t="s">
        <v>3355</v>
      </c>
      <c r="L5827" s="9">
        <v>45001</v>
      </c>
      <c r="M5827" s="13">
        <v>0.63422453703703707</v>
      </c>
      <c r="N5827" s="14">
        <v>204440003488020</v>
      </c>
      <c r="O5827" s="7">
        <f>IF(LEN(TRIM($A5827))=0,0,LEN($A5827)-LEN(SUBSTITUTE($A5827," ",""))+1)</f>
        <v>4</v>
      </c>
      <c r="P5827">
        <f t="shared" ref="P5827:P5890" si="134">IF(D5827="", "", COUNTIF($D$1:$D$12000, D5827))</f>
        <v>3411</v>
      </c>
    </row>
    <row r="5828" spans="1:16" ht="128" x14ac:dyDescent="0.2">
      <c r="A5828" s="8" t="s">
        <v>1839</v>
      </c>
      <c r="C5828" s="7" t="s">
        <v>4</v>
      </c>
      <c r="F5828" s="7" t="str">
        <f t="shared" si="132"/>
        <v/>
      </c>
      <c r="G5828" s="7" t="str">
        <f t="shared" si="133"/>
        <v/>
      </c>
      <c r="K5828" s="7" t="s">
        <v>3355</v>
      </c>
      <c r="L5828" s="9">
        <v>45001</v>
      </c>
      <c r="M5828" s="13">
        <v>0.63422453703703707</v>
      </c>
      <c r="N5828" s="14">
        <v>204440003488020</v>
      </c>
      <c r="P5828" t="str">
        <f t="shared" si="134"/>
        <v/>
      </c>
    </row>
    <row r="5829" spans="1:16" ht="16" x14ac:dyDescent="0.2">
      <c r="A5829" s="8" t="s">
        <v>2776</v>
      </c>
      <c r="C5829" s="7" t="s">
        <v>2</v>
      </c>
      <c r="D5829" s="7" t="s">
        <v>3389</v>
      </c>
      <c r="E5829" s="7" t="str">
        <f>IF(OR(D5829="", D5829="___"),"", LEFT(D5829,FIND(" &gt;",D5829)-1))</f>
        <v>Success</v>
      </c>
      <c r="F5829" s="7" t="str">
        <f t="shared" si="132"/>
        <v>Current</v>
      </c>
      <c r="G5829" s="7" t="str">
        <f t="shared" si="133"/>
        <v/>
      </c>
      <c r="H5829" s="7" t="str">
        <f>IF(G5829="Utterance", IF(ISNUMBER(SEARCH("Unrecognized",D5829)), "Unrecognized", IF(ISNUMBER(SEARCH("Mismatched",D5829)), "Mismatched", IF(ISNUMBER(SEARCH("False Positive",D5829)), "False Positive", "Irrelevant"))), "")</f>
        <v/>
      </c>
      <c r="J5829" s="7" t="s">
        <v>3752</v>
      </c>
      <c r="K5829" s="7" t="s">
        <v>3355</v>
      </c>
      <c r="L5829" s="9">
        <v>45001</v>
      </c>
      <c r="M5829" s="13">
        <v>0.6353240740740741</v>
      </c>
      <c r="N5829" s="14">
        <v>202000048472386</v>
      </c>
      <c r="O5829" s="7">
        <f>IF(LEN(TRIM($A5829))=0,0,LEN($A5829)-LEN(SUBSTITUTE($A5829," ",""))+1)</f>
        <v>1</v>
      </c>
      <c r="P5829">
        <f t="shared" si="134"/>
        <v>3411</v>
      </c>
    </row>
    <row r="5830" spans="1:16" ht="96" x14ac:dyDescent="0.2">
      <c r="A5830" s="8" t="s">
        <v>333</v>
      </c>
      <c r="C5830" s="7" t="s">
        <v>4</v>
      </c>
      <c r="F5830" s="7" t="str">
        <f t="shared" si="132"/>
        <v/>
      </c>
      <c r="G5830" s="7" t="str">
        <f t="shared" si="133"/>
        <v/>
      </c>
      <c r="K5830" s="7" t="s">
        <v>3355</v>
      </c>
      <c r="L5830" s="9">
        <v>45001</v>
      </c>
      <c r="M5830" s="13">
        <v>0.6353240740740741</v>
      </c>
      <c r="N5830" s="14">
        <v>202000048472386</v>
      </c>
      <c r="P5830" t="str">
        <f t="shared" si="134"/>
        <v/>
      </c>
    </row>
    <row r="5831" spans="1:16" ht="16" x14ac:dyDescent="0.2">
      <c r="A5831" s="8" t="s">
        <v>259</v>
      </c>
      <c r="B5831" s="7" t="s">
        <v>3487</v>
      </c>
      <c r="C5831" s="7" t="s">
        <v>2</v>
      </c>
      <c r="D5831" s="7" t="s">
        <v>3389</v>
      </c>
      <c r="E5831" s="7" t="str">
        <f>IF(OR(D5831="", D5831="___"),"", LEFT(D5831,FIND(" &gt;",D5831)-1))</f>
        <v>Success</v>
      </c>
      <c r="F5831" s="7" t="str">
        <f t="shared" si="132"/>
        <v>Current</v>
      </c>
      <c r="G5831" s="7" t="str">
        <f t="shared" si="133"/>
        <v/>
      </c>
      <c r="H5831" s="7" t="str">
        <f>IF(G5831="Utterance", IF(ISNUMBER(SEARCH("Unrecognized",D5831)), "Unrecognized", IF(ISNUMBER(SEARCH("Mismatched",D5831)), "Mismatched", IF(ISNUMBER(SEARCH("False Positive",D5831)), "False Positive", "Irrelevant"))), "")</f>
        <v/>
      </c>
      <c r="J5831" s="7" t="s">
        <v>3743</v>
      </c>
      <c r="K5831" s="7" t="s">
        <v>3355</v>
      </c>
      <c r="L5831" s="9">
        <v>45001</v>
      </c>
      <c r="M5831" s="13">
        <v>0.63743055555555561</v>
      </c>
      <c r="N5831" s="14">
        <v>513003408879456</v>
      </c>
      <c r="O5831" s="7">
        <f>IF(LEN(TRIM($A5831))=0,0,LEN($A5831)-LEN(SUBSTITUTE($A5831," ",""))+1)</f>
        <v>4</v>
      </c>
      <c r="P5831">
        <f t="shared" si="134"/>
        <v>3411</v>
      </c>
    </row>
    <row r="5832" spans="1:16" ht="224" x14ac:dyDescent="0.2">
      <c r="A5832" s="8" t="s">
        <v>3641</v>
      </c>
      <c r="C5832" s="7" t="s">
        <v>4</v>
      </c>
      <c r="F5832" s="7" t="str">
        <f t="shared" si="132"/>
        <v/>
      </c>
      <c r="G5832" s="7" t="str">
        <f t="shared" si="133"/>
        <v/>
      </c>
      <c r="K5832" s="7" t="s">
        <v>3355</v>
      </c>
      <c r="L5832" s="9">
        <v>45001</v>
      </c>
      <c r="M5832" s="13">
        <v>0.63745370370370369</v>
      </c>
      <c r="N5832" s="14">
        <v>513003408879456</v>
      </c>
      <c r="P5832" t="str">
        <f t="shared" si="134"/>
        <v/>
      </c>
    </row>
    <row r="5833" spans="1:16" ht="16" x14ac:dyDescent="0.2">
      <c r="A5833" s="8" t="s">
        <v>2776</v>
      </c>
      <c r="C5833" s="7" t="s">
        <v>2</v>
      </c>
      <c r="D5833" s="7" t="s">
        <v>3389</v>
      </c>
      <c r="E5833" s="7" t="str">
        <f>IF(OR(D5833="", D5833="___"),"", LEFT(D5833,FIND(" &gt;",D5833)-1))</f>
        <v>Success</v>
      </c>
      <c r="F5833" s="7" t="str">
        <f t="shared" si="132"/>
        <v>Current</v>
      </c>
      <c r="G5833" s="7" t="str">
        <f t="shared" si="133"/>
        <v/>
      </c>
      <c r="H5833" s="7" t="str">
        <f>IF(G5833="Utterance", IF(ISNUMBER(SEARCH("Unrecognized",D5833)), "Unrecognized", IF(ISNUMBER(SEARCH("Mismatched",D5833)), "Mismatched", IF(ISNUMBER(SEARCH("False Positive",D5833)), "False Positive", "Irrelevant"))), "")</f>
        <v/>
      </c>
      <c r="J5833" s="7" t="s">
        <v>3752</v>
      </c>
      <c r="K5833" s="7" t="s">
        <v>3355</v>
      </c>
      <c r="L5833" s="9">
        <v>45001</v>
      </c>
      <c r="M5833" s="13">
        <v>0.63829861111111108</v>
      </c>
      <c r="N5833" s="14">
        <v>202000380249299</v>
      </c>
      <c r="O5833" s="7">
        <f>IF(LEN(TRIM($A5833))=0,0,LEN($A5833)-LEN(SUBSTITUTE($A5833," ",""))+1)</f>
        <v>1</v>
      </c>
      <c r="P5833">
        <f t="shared" si="134"/>
        <v>3411</v>
      </c>
    </row>
    <row r="5834" spans="1:16" ht="96" x14ac:dyDescent="0.2">
      <c r="A5834" s="8" t="s">
        <v>333</v>
      </c>
      <c r="C5834" s="7" t="s">
        <v>4</v>
      </c>
      <c r="F5834" s="7" t="str">
        <f t="shared" si="132"/>
        <v/>
      </c>
      <c r="G5834" s="7" t="str">
        <f t="shared" si="133"/>
        <v/>
      </c>
      <c r="K5834" s="7" t="s">
        <v>3355</v>
      </c>
      <c r="L5834" s="9">
        <v>45001</v>
      </c>
      <c r="M5834" s="13">
        <v>0.63829861111111108</v>
      </c>
      <c r="N5834" s="14">
        <v>202000380249299</v>
      </c>
      <c r="P5834" t="str">
        <f t="shared" si="134"/>
        <v/>
      </c>
    </row>
    <row r="5835" spans="1:16" ht="16" x14ac:dyDescent="0.2">
      <c r="A5835" s="8" t="s">
        <v>2196</v>
      </c>
      <c r="C5835" s="7" t="s">
        <v>2</v>
      </c>
      <c r="D5835" s="7" t="s">
        <v>3391</v>
      </c>
      <c r="E5835" s="7" t="str">
        <f>IF(OR(D5835="", D5835="___"),"", LEFT(D5835,FIND(" &gt;",D5835)-1))</f>
        <v>Failure</v>
      </c>
      <c r="F5835" s="7" t="str">
        <f t="shared" si="132"/>
        <v>Current</v>
      </c>
      <c r="G5835" s="7" t="str">
        <f t="shared" si="133"/>
        <v>Utterance</v>
      </c>
      <c r="H5835" s="7" t="str">
        <f>IF(G5835="Utterance", IF(ISNUMBER(SEARCH("Unrecognized",D5835)), "Unrecognized", IF(ISNUMBER(SEARCH("Mismatched",D5835)), "Mismatched", IF(ISNUMBER(SEARCH("False Positive",D5835)), "False Positive", "Irrelevant"))), "")</f>
        <v>Mismatched</v>
      </c>
      <c r="J5835" s="7" t="s">
        <v>3755</v>
      </c>
      <c r="K5835" s="7" t="s">
        <v>3355</v>
      </c>
      <c r="L5835" s="9">
        <v>45001</v>
      </c>
      <c r="M5835" s="13">
        <v>0.63861111111111113</v>
      </c>
      <c r="N5835" s="14">
        <v>204440003497381</v>
      </c>
      <c r="O5835" s="7">
        <f>IF(LEN(TRIM($A5835))=0,0,LEN($A5835)-LEN(SUBSTITUTE($A5835," ",""))+1)</f>
        <v>2</v>
      </c>
      <c r="P5835">
        <f t="shared" si="134"/>
        <v>705</v>
      </c>
    </row>
    <row r="5836" spans="1:16" ht="240" x14ac:dyDescent="0.2">
      <c r="A5836" s="8" t="s">
        <v>2197</v>
      </c>
      <c r="C5836" s="7" t="s">
        <v>4</v>
      </c>
      <c r="F5836" s="7" t="str">
        <f t="shared" si="132"/>
        <v/>
      </c>
      <c r="G5836" s="7" t="str">
        <f t="shared" si="133"/>
        <v/>
      </c>
      <c r="K5836" s="7" t="s">
        <v>3355</v>
      </c>
      <c r="L5836" s="9">
        <v>45001</v>
      </c>
      <c r="M5836" s="13">
        <v>0.63862268518518517</v>
      </c>
      <c r="N5836" s="14">
        <v>204440003497381</v>
      </c>
      <c r="P5836" t="str">
        <f t="shared" si="134"/>
        <v/>
      </c>
    </row>
    <row r="5837" spans="1:16" ht="16" x14ac:dyDescent="0.2">
      <c r="A5837" s="8" t="s">
        <v>826</v>
      </c>
      <c r="C5837" s="7" t="s">
        <v>2</v>
      </c>
      <c r="D5837" s="7" t="s">
        <v>3389</v>
      </c>
      <c r="E5837" s="7" t="str">
        <f>IF(OR(D5837="", D5837="___"),"", LEFT(D5837,FIND(" &gt;",D5837)-1))</f>
        <v>Success</v>
      </c>
      <c r="F5837" s="7" t="str">
        <f t="shared" si="132"/>
        <v>Current</v>
      </c>
      <c r="G5837" s="7" t="str">
        <f t="shared" si="133"/>
        <v/>
      </c>
      <c r="H5837" s="7" t="str">
        <f>IF(G5837="Utterance", IF(ISNUMBER(SEARCH("Unrecognized",D5837)), "Unrecognized", IF(ISNUMBER(SEARCH("Mismatched",D5837)), "Mismatched", IF(ISNUMBER(SEARCH("False Positive",D5837)), "False Positive", "Irrelevant"))), "")</f>
        <v/>
      </c>
      <c r="J5837" s="7" t="s">
        <v>3755</v>
      </c>
      <c r="K5837" s="7" t="s">
        <v>3355</v>
      </c>
      <c r="L5837" s="9">
        <v>45001</v>
      </c>
      <c r="M5837" s="13">
        <v>0.6388773148148148</v>
      </c>
      <c r="N5837" s="14">
        <v>204440003497381</v>
      </c>
      <c r="O5837" s="7">
        <f>IF(LEN(TRIM($A5837))=0,0,LEN($A5837)-LEN(SUBSTITUTE($A5837," ",""))+1)</f>
        <v>2</v>
      </c>
      <c r="P5837">
        <f t="shared" si="134"/>
        <v>3411</v>
      </c>
    </row>
    <row r="5838" spans="1:16" ht="208" x14ac:dyDescent="0.2">
      <c r="A5838" s="8" t="s">
        <v>277</v>
      </c>
      <c r="C5838" s="7" t="s">
        <v>4</v>
      </c>
      <c r="F5838" s="7" t="str">
        <f t="shared" si="132"/>
        <v/>
      </c>
      <c r="G5838" s="7" t="str">
        <f t="shared" si="133"/>
        <v/>
      </c>
      <c r="K5838" s="7" t="s">
        <v>3355</v>
      </c>
      <c r="L5838" s="9">
        <v>45001</v>
      </c>
      <c r="M5838" s="13">
        <v>0.6388773148148148</v>
      </c>
      <c r="N5838" s="14">
        <v>204440003497381</v>
      </c>
      <c r="P5838" t="str">
        <f t="shared" si="134"/>
        <v/>
      </c>
    </row>
    <row r="5839" spans="1:16" ht="16" x14ac:dyDescent="0.2">
      <c r="A5839" s="8" t="s">
        <v>445</v>
      </c>
      <c r="C5839" s="7" t="s">
        <v>2</v>
      </c>
      <c r="D5839" s="7" t="s">
        <v>3389</v>
      </c>
      <c r="E5839" s="7" t="str">
        <f>IF(OR(D5839="", D5839="___"),"", LEFT(D5839,FIND(" &gt;",D5839)-1))</f>
        <v>Success</v>
      </c>
      <c r="F5839" s="7" t="str">
        <f t="shared" si="132"/>
        <v>Current</v>
      </c>
      <c r="G5839" s="7" t="str">
        <f t="shared" si="133"/>
        <v/>
      </c>
      <c r="H5839" s="7" t="str">
        <f>IF(G5839="Utterance", IF(ISNUMBER(SEARCH("Unrecognized",D5839)), "Unrecognized", IF(ISNUMBER(SEARCH("Mismatched",D5839)), "Mismatched", IF(ISNUMBER(SEARCH("False Positive",D5839)), "False Positive", "Irrelevant"))), "")</f>
        <v/>
      </c>
      <c r="J5839" s="7" t="s">
        <v>3743</v>
      </c>
      <c r="K5839" s="7" t="s">
        <v>3355</v>
      </c>
      <c r="L5839" s="9">
        <v>45001</v>
      </c>
      <c r="M5839" s="13">
        <v>0.64229166666666659</v>
      </c>
      <c r="N5839" s="14">
        <v>513003408879456</v>
      </c>
      <c r="O5839" s="7">
        <f>IF(LEN(TRIM($A5839))=0,0,LEN($A5839)-LEN(SUBSTITUTE($A5839," ",""))+1)</f>
        <v>3</v>
      </c>
      <c r="P5839">
        <f t="shared" si="134"/>
        <v>3411</v>
      </c>
    </row>
    <row r="5840" spans="1:16" ht="80" x14ac:dyDescent="0.2">
      <c r="A5840" s="8" t="s">
        <v>1584</v>
      </c>
      <c r="C5840" s="7" t="s">
        <v>4</v>
      </c>
      <c r="F5840" s="7" t="str">
        <f t="shared" si="132"/>
        <v/>
      </c>
      <c r="G5840" s="7" t="str">
        <f t="shared" si="133"/>
        <v/>
      </c>
      <c r="K5840" s="7" t="s">
        <v>3355</v>
      </c>
      <c r="L5840" s="9">
        <v>45001</v>
      </c>
      <c r="M5840" s="13">
        <v>0.64229166666666659</v>
      </c>
      <c r="N5840" s="14">
        <v>513003408879456</v>
      </c>
      <c r="P5840" t="str">
        <f t="shared" si="134"/>
        <v/>
      </c>
    </row>
    <row r="5841" spans="1:16" ht="16" x14ac:dyDescent="0.2">
      <c r="A5841" s="8" t="s">
        <v>514</v>
      </c>
      <c r="B5841" s="7" t="s">
        <v>3487</v>
      </c>
      <c r="C5841" s="7" t="s">
        <v>2</v>
      </c>
      <c r="D5841" s="7" t="s">
        <v>3389</v>
      </c>
      <c r="E5841" s="7" t="str">
        <f>IF(OR(D5841="", D5841="___"),"", LEFT(D5841,FIND(" &gt;",D5841)-1))</f>
        <v>Success</v>
      </c>
      <c r="F5841" s="7" t="str">
        <f t="shared" si="132"/>
        <v>Current</v>
      </c>
      <c r="G5841" s="7" t="str">
        <f t="shared" si="133"/>
        <v/>
      </c>
      <c r="H5841" s="7" t="str">
        <f>IF(G5841="Utterance", IF(ISNUMBER(SEARCH("Unrecognized",D5841)), "Unrecognized", IF(ISNUMBER(SEARCH("Mismatched",D5841)), "Mismatched", IF(ISNUMBER(SEARCH("False Positive",D5841)), "False Positive", "Irrelevant"))), "")</f>
        <v/>
      </c>
      <c r="J5841" s="7" t="s">
        <v>3439</v>
      </c>
      <c r="K5841" s="7" t="s">
        <v>3355</v>
      </c>
      <c r="L5841" s="9">
        <v>45001</v>
      </c>
      <c r="M5841" s="13">
        <v>0.64265046296296291</v>
      </c>
      <c r="N5841" s="14">
        <v>513003408879456</v>
      </c>
      <c r="O5841" s="7">
        <f>IF(LEN(TRIM($A5841))=0,0,LEN($A5841)-LEN(SUBSTITUTE($A5841," ",""))+1)</f>
        <v>3</v>
      </c>
      <c r="P5841">
        <f t="shared" si="134"/>
        <v>3411</v>
      </c>
    </row>
    <row r="5842" spans="1:16" ht="32" x14ac:dyDescent="0.2">
      <c r="A5842" s="8" t="s">
        <v>3628</v>
      </c>
      <c r="C5842" s="7" t="s">
        <v>4</v>
      </c>
      <c r="F5842" s="7" t="str">
        <f t="shared" si="132"/>
        <v/>
      </c>
      <c r="G5842" s="7" t="str">
        <f t="shared" si="133"/>
        <v/>
      </c>
      <c r="K5842" s="7" t="s">
        <v>3355</v>
      </c>
      <c r="L5842" s="9">
        <v>45001</v>
      </c>
      <c r="M5842" s="13">
        <v>0.64265046296296291</v>
      </c>
      <c r="N5842" s="14">
        <v>513003408879456</v>
      </c>
      <c r="P5842" t="str">
        <f t="shared" si="134"/>
        <v/>
      </c>
    </row>
    <row r="5843" spans="1:16" ht="96" x14ac:dyDescent="0.2">
      <c r="A5843" s="8" t="s">
        <v>3306</v>
      </c>
      <c r="C5843" s="7" t="s">
        <v>4</v>
      </c>
      <c r="F5843" s="7" t="str">
        <f t="shared" si="132"/>
        <v/>
      </c>
      <c r="G5843" s="7" t="str">
        <f t="shared" si="133"/>
        <v/>
      </c>
      <c r="K5843" s="7" t="s">
        <v>3355</v>
      </c>
      <c r="L5843" s="9">
        <v>45001</v>
      </c>
      <c r="M5843" s="13">
        <v>0.64265046296296291</v>
      </c>
      <c r="N5843" s="14">
        <v>513003408879456</v>
      </c>
      <c r="P5843" t="str">
        <f t="shared" si="134"/>
        <v/>
      </c>
    </row>
    <row r="5844" spans="1:16" ht="32" x14ac:dyDescent="0.2">
      <c r="A5844" s="8" t="s">
        <v>268</v>
      </c>
      <c r="C5844" s="7" t="s">
        <v>4</v>
      </c>
      <c r="F5844" s="7" t="str">
        <f t="shared" si="132"/>
        <v/>
      </c>
      <c r="G5844" s="7" t="str">
        <f t="shared" si="133"/>
        <v/>
      </c>
      <c r="K5844" s="7" t="s">
        <v>3355</v>
      </c>
      <c r="L5844" s="9">
        <v>45001</v>
      </c>
      <c r="M5844" s="13">
        <v>0.64265046296296291</v>
      </c>
      <c r="N5844" s="14">
        <v>513003408879456</v>
      </c>
      <c r="P5844" t="str">
        <f t="shared" si="134"/>
        <v/>
      </c>
    </row>
    <row r="5845" spans="1:16" ht="16" x14ac:dyDescent="0.2">
      <c r="A5845" s="8" t="s">
        <v>223</v>
      </c>
      <c r="B5845" s="7" t="s">
        <v>3487</v>
      </c>
      <c r="C5845" s="7" t="s">
        <v>2</v>
      </c>
      <c r="D5845" s="7" t="s">
        <v>3389</v>
      </c>
      <c r="E5845" s="7" t="str">
        <f>IF(OR(D5845="", D5845="___"),"", LEFT(D5845,FIND(" &gt;",D5845)-1))</f>
        <v>Success</v>
      </c>
      <c r="F5845" s="7" t="str">
        <f t="shared" si="132"/>
        <v>Current</v>
      </c>
      <c r="G5845" s="7" t="str">
        <f t="shared" si="133"/>
        <v/>
      </c>
      <c r="H5845" s="7" t="str">
        <f>IF(G5845="Utterance", IF(ISNUMBER(SEARCH("Unrecognized",D5845)), "Unrecognized", IF(ISNUMBER(SEARCH("Mismatched",D5845)), "Mismatched", IF(ISNUMBER(SEARCH("False Positive",D5845)), "False Positive", "Irrelevant"))), "")</f>
        <v/>
      </c>
      <c r="J5845" s="7" t="s">
        <v>3744</v>
      </c>
      <c r="K5845" s="7" t="s">
        <v>3355</v>
      </c>
      <c r="L5845" s="9">
        <v>45001</v>
      </c>
      <c r="M5845" s="13">
        <v>0.6447222222222222</v>
      </c>
      <c r="N5845" s="14">
        <v>202000188097413</v>
      </c>
      <c r="O5845" s="7">
        <f>IF(LEN(TRIM($A5845))=0,0,LEN($A5845)-LEN(SUBSTITUTE($A5845," ",""))+1)</f>
        <v>3</v>
      </c>
      <c r="P5845">
        <f t="shared" si="134"/>
        <v>3411</v>
      </c>
    </row>
    <row r="5846" spans="1:16" ht="128" x14ac:dyDescent="0.2">
      <c r="A5846" s="8" t="s">
        <v>1839</v>
      </c>
      <c r="C5846" s="7" t="s">
        <v>4</v>
      </c>
      <c r="F5846" s="7" t="str">
        <f t="shared" si="132"/>
        <v/>
      </c>
      <c r="G5846" s="7" t="str">
        <f t="shared" si="133"/>
        <v/>
      </c>
      <c r="K5846" s="7" t="s">
        <v>3355</v>
      </c>
      <c r="L5846" s="9">
        <v>45001</v>
      </c>
      <c r="M5846" s="13">
        <v>0.6447222222222222</v>
      </c>
      <c r="N5846" s="14">
        <v>202000188097413</v>
      </c>
      <c r="P5846" t="str">
        <f t="shared" si="134"/>
        <v/>
      </c>
    </row>
    <row r="5847" spans="1:16" ht="16" x14ac:dyDescent="0.2">
      <c r="A5847" s="8" t="s">
        <v>158</v>
      </c>
      <c r="C5847" s="7" t="s">
        <v>2</v>
      </c>
      <c r="D5847" s="7" t="s">
        <v>3389</v>
      </c>
      <c r="E5847" s="7" t="str">
        <f>IF(OR(D5847="", D5847="___"),"", LEFT(D5847,FIND(" &gt;",D5847)-1))</f>
        <v>Success</v>
      </c>
      <c r="F5847" s="7" t="str">
        <f t="shared" si="132"/>
        <v>Current</v>
      </c>
      <c r="G5847" s="7" t="str">
        <f t="shared" si="133"/>
        <v/>
      </c>
      <c r="H5847" s="7" t="str">
        <f>IF(G5847="Utterance", IF(ISNUMBER(SEARCH("Unrecognized",D5847)), "Unrecognized", IF(ISNUMBER(SEARCH("Mismatched",D5847)), "Mismatched", IF(ISNUMBER(SEARCH("False Positive",D5847)), "False Positive", "Irrelevant"))), "")</f>
        <v/>
      </c>
      <c r="J5847" s="7" t="s">
        <v>3744</v>
      </c>
      <c r="K5847" s="7" t="s">
        <v>3355</v>
      </c>
      <c r="L5847" s="9">
        <v>45001</v>
      </c>
      <c r="M5847" s="13">
        <v>0.64511574074074074</v>
      </c>
      <c r="N5847" s="14">
        <v>202000188097413</v>
      </c>
      <c r="O5847" s="7">
        <f>IF(LEN(TRIM($A5847))=0,0,LEN($A5847)-LEN(SUBSTITUTE($A5847," ",""))+1)</f>
        <v>4</v>
      </c>
      <c r="P5847">
        <f t="shared" si="134"/>
        <v>3411</v>
      </c>
    </row>
    <row r="5848" spans="1:16" ht="128" x14ac:dyDescent="0.2">
      <c r="A5848" s="8" t="s">
        <v>1839</v>
      </c>
      <c r="C5848" s="7" t="s">
        <v>4</v>
      </c>
      <c r="F5848" s="7" t="str">
        <f t="shared" si="132"/>
        <v/>
      </c>
      <c r="G5848" s="7" t="str">
        <f t="shared" si="133"/>
        <v/>
      </c>
      <c r="K5848" s="7" t="s">
        <v>3355</v>
      </c>
      <c r="L5848" s="9">
        <v>45001</v>
      </c>
      <c r="M5848" s="13">
        <v>0.64511574074074074</v>
      </c>
      <c r="N5848" s="14">
        <v>202000188097413</v>
      </c>
      <c r="P5848" t="str">
        <f t="shared" si="134"/>
        <v/>
      </c>
    </row>
    <row r="5849" spans="1:16" ht="16" x14ac:dyDescent="0.2">
      <c r="A5849" s="8" t="s">
        <v>302</v>
      </c>
      <c r="B5849" s="7" t="s">
        <v>3487</v>
      </c>
      <c r="C5849" s="7" t="s">
        <v>2</v>
      </c>
      <c r="D5849" s="7" t="s">
        <v>3389</v>
      </c>
      <c r="E5849" s="7" t="str">
        <f>IF(OR(D5849="", D5849="___"),"", LEFT(D5849,FIND(" &gt;",D5849)-1))</f>
        <v>Success</v>
      </c>
      <c r="F5849" s="7" t="str">
        <f t="shared" si="132"/>
        <v>Current</v>
      </c>
      <c r="G5849" s="7" t="str">
        <f t="shared" si="133"/>
        <v/>
      </c>
      <c r="H5849" s="7" t="str">
        <f>IF(G5849="Utterance", IF(ISNUMBER(SEARCH("Unrecognized",D5849)), "Unrecognized", IF(ISNUMBER(SEARCH("Mismatched",D5849)), "Mismatched", IF(ISNUMBER(SEARCH("False Positive",D5849)), "False Positive", "Irrelevant"))), "")</f>
        <v/>
      </c>
      <c r="J5849" s="7" t="s">
        <v>3428</v>
      </c>
      <c r="K5849" s="7" t="s">
        <v>3355</v>
      </c>
      <c r="L5849" s="9">
        <v>45001</v>
      </c>
      <c r="M5849" s="13">
        <v>0.64552083333333332</v>
      </c>
      <c r="N5849" s="14">
        <v>202000301753989</v>
      </c>
      <c r="O5849" s="7">
        <f>IF(LEN(TRIM($A5849))=0,0,LEN($A5849)-LEN(SUBSTITUTE($A5849," ",""))+1)</f>
        <v>3</v>
      </c>
      <c r="P5849">
        <f t="shared" si="134"/>
        <v>3411</v>
      </c>
    </row>
    <row r="5850" spans="1:16" ht="64" x14ac:dyDescent="0.2">
      <c r="A5850" s="8" t="s">
        <v>220</v>
      </c>
      <c r="C5850" s="7" t="s">
        <v>4</v>
      </c>
      <c r="F5850" s="7" t="str">
        <f t="shared" si="132"/>
        <v/>
      </c>
      <c r="G5850" s="7" t="str">
        <f t="shared" si="133"/>
        <v/>
      </c>
      <c r="K5850" s="7" t="s">
        <v>3355</v>
      </c>
      <c r="L5850" s="9">
        <v>45001</v>
      </c>
      <c r="M5850" s="13">
        <v>0.64552083333333332</v>
      </c>
      <c r="N5850" s="14">
        <v>202000301753989</v>
      </c>
      <c r="P5850" t="str">
        <f t="shared" si="134"/>
        <v/>
      </c>
    </row>
    <row r="5851" spans="1:16" ht="48" x14ac:dyDescent="0.2">
      <c r="A5851" s="8" t="s">
        <v>2800</v>
      </c>
      <c r="C5851" s="7" t="s">
        <v>2</v>
      </c>
      <c r="D5851" s="7" t="s">
        <v>3389</v>
      </c>
      <c r="E5851" s="7" t="str">
        <f>IF(OR(D5851="", D5851="___"),"", LEFT(D5851,FIND(" &gt;",D5851)-1))</f>
        <v>Success</v>
      </c>
      <c r="F5851" s="7" t="str">
        <f t="shared" si="132"/>
        <v>Current</v>
      </c>
      <c r="G5851" s="7" t="str">
        <f t="shared" si="133"/>
        <v/>
      </c>
      <c r="H5851" s="7" t="str">
        <f>IF(G5851="Utterance", IF(ISNUMBER(SEARCH("Unrecognized",D5851)), "Unrecognized", IF(ISNUMBER(SEARCH("Mismatched",D5851)), "Mismatched", IF(ISNUMBER(SEARCH("False Positive",D5851)), "False Positive", "Irrelevant"))), "")</f>
        <v/>
      </c>
      <c r="J5851" s="7" t="s">
        <v>3742</v>
      </c>
      <c r="K5851" s="7" t="s">
        <v>3355</v>
      </c>
      <c r="L5851" s="9">
        <v>45001</v>
      </c>
      <c r="M5851" s="13">
        <v>0.64967592592592593</v>
      </c>
      <c r="N5851" s="14">
        <v>202000188097413</v>
      </c>
      <c r="O5851" s="7">
        <f>IF(LEN(TRIM($A5851))=0,0,LEN($A5851)-LEN(SUBSTITUTE($A5851," ",""))+1)</f>
        <v>63</v>
      </c>
      <c r="P5851">
        <f t="shared" si="134"/>
        <v>3411</v>
      </c>
    </row>
    <row r="5852" spans="1:16" ht="80" x14ac:dyDescent="0.2">
      <c r="A5852" s="8" t="s">
        <v>763</v>
      </c>
      <c r="C5852" s="7" t="s">
        <v>4</v>
      </c>
      <c r="F5852" s="7" t="str">
        <f t="shared" si="132"/>
        <v/>
      </c>
      <c r="G5852" s="7" t="str">
        <f t="shared" si="133"/>
        <v/>
      </c>
      <c r="K5852" s="7" t="s">
        <v>3355</v>
      </c>
      <c r="L5852" s="9">
        <v>45001</v>
      </c>
      <c r="M5852" s="13">
        <v>0.64968749999999997</v>
      </c>
      <c r="N5852" s="14">
        <v>202000188097413</v>
      </c>
      <c r="P5852" t="str">
        <f t="shared" si="134"/>
        <v/>
      </c>
    </row>
    <row r="5853" spans="1:16" ht="16" x14ac:dyDescent="0.2">
      <c r="A5853" s="8" t="s">
        <v>3035</v>
      </c>
      <c r="C5853" s="7" t="s">
        <v>2</v>
      </c>
      <c r="D5853" s="7" t="s">
        <v>3389</v>
      </c>
      <c r="E5853" s="7" t="str">
        <f>IF(OR(D5853="", D5853="___"),"", LEFT(D5853,FIND(" &gt;",D5853)-1))</f>
        <v>Success</v>
      </c>
      <c r="F5853" s="7" t="str">
        <f t="shared" si="132"/>
        <v>Current</v>
      </c>
      <c r="G5853" s="7" t="str">
        <f t="shared" si="133"/>
        <v/>
      </c>
      <c r="H5853" s="7" t="str">
        <f>IF(G5853="Utterance", IF(ISNUMBER(SEARCH("Unrecognized",D5853)), "Unrecognized", IF(ISNUMBER(SEARCH("Mismatched",D5853)), "Mismatched", IF(ISNUMBER(SEARCH("False Positive",D5853)), "False Positive", "Irrelevant"))), "")</f>
        <v/>
      </c>
      <c r="J5853" s="7" t="s">
        <v>3756</v>
      </c>
      <c r="K5853" s="7" t="s">
        <v>3355</v>
      </c>
      <c r="L5853" s="9">
        <v>45001</v>
      </c>
      <c r="M5853" s="13">
        <v>0.65511574074074075</v>
      </c>
      <c r="N5853" s="14">
        <v>202000947530053</v>
      </c>
      <c r="O5853" s="7">
        <f>IF(LEN(TRIM($A5853))=0,0,LEN($A5853)-LEN(SUBSTITUTE($A5853," ",""))+1)</f>
        <v>5</v>
      </c>
      <c r="P5853">
        <f t="shared" si="134"/>
        <v>3411</v>
      </c>
    </row>
    <row r="5854" spans="1:16" ht="144" x14ac:dyDescent="0.2">
      <c r="A5854" s="8" t="s">
        <v>689</v>
      </c>
      <c r="C5854" s="7" t="s">
        <v>4</v>
      </c>
      <c r="F5854" s="7" t="str">
        <f t="shared" si="132"/>
        <v/>
      </c>
      <c r="G5854" s="7" t="str">
        <f t="shared" si="133"/>
        <v/>
      </c>
      <c r="K5854" s="7" t="s">
        <v>3355</v>
      </c>
      <c r="L5854" s="9">
        <v>45001</v>
      </c>
      <c r="M5854" s="13">
        <v>0.65511574074074075</v>
      </c>
      <c r="N5854" s="14">
        <v>202000947530053</v>
      </c>
      <c r="P5854" t="str">
        <f t="shared" si="134"/>
        <v/>
      </c>
    </row>
    <row r="5855" spans="1:16" ht="16" x14ac:dyDescent="0.2">
      <c r="A5855" s="8" t="s">
        <v>2724</v>
      </c>
      <c r="C5855" s="7" t="s">
        <v>2</v>
      </c>
      <c r="D5855" s="7" t="s">
        <v>3389</v>
      </c>
      <c r="E5855" s="7" t="str">
        <f>IF(OR(D5855="", D5855="___"),"", LEFT(D5855,FIND(" &gt;",D5855)-1))</f>
        <v>Success</v>
      </c>
      <c r="F5855" s="7" t="str">
        <f t="shared" si="132"/>
        <v>Current</v>
      </c>
      <c r="G5855" s="7" t="str">
        <f t="shared" si="133"/>
        <v/>
      </c>
      <c r="H5855" s="7" t="str">
        <f>IF(G5855="Utterance", IF(ISNUMBER(SEARCH("Unrecognized",D5855)), "Unrecognized", IF(ISNUMBER(SEARCH("Mismatched",D5855)), "Mismatched", IF(ISNUMBER(SEARCH("False Positive",D5855)), "False Positive", "Irrelevant"))), "")</f>
        <v/>
      </c>
      <c r="J5855" s="7" t="s">
        <v>3742</v>
      </c>
      <c r="K5855" s="7" t="s">
        <v>3355</v>
      </c>
      <c r="L5855" s="9">
        <v>45001</v>
      </c>
      <c r="M5855" s="13">
        <v>0.65943287037037035</v>
      </c>
      <c r="N5855" s="14">
        <v>204440003541455</v>
      </c>
      <c r="O5855" s="7">
        <f>IF(LEN(TRIM($A5855))=0,0,LEN($A5855)-LEN(SUBSTITUTE($A5855," ",""))+1)</f>
        <v>3</v>
      </c>
      <c r="P5855">
        <f t="shared" si="134"/>
        <v>3411</v>
      </c>
    </row>
    <row r="5856" spans="1:16" ht="112" x14ac:dyDescent="0.2">
      <c r="A5856" s="8" t="s">
        <v>2147</v>
      </c>
      <c r="C5856" s="7" t="s">
        <v>4</v>
      </c>
      <c r="F5856" s="7" t="str">
        <f t="shared" si="132"/>
        <v/>
      </c>
      <c r="G5856" s="7" t="str">
        <f t="shared" si="133"/>
        <v/>
      </c>
      <c r="K5856" s="7" t="s">
        <v>3355</v>
      </c>
      <c r="L5856" s="9">
        <v>45001</v>
      </c>
      <c r="M5856" s="13">
        <v>0.65943287037037035</v>
      </c>
      <c r="N5856" s="14">
        <v>204440003541455</v>
      </c>
      <c r="P5856" t="str">
        <f t="shared" si="134"/>
        <v/>
      </c>
    </row>
    <row r="5857" spans="1:16" ht="16" x14ac:dyDescent="0.2">
      <c r="A5857" s="8" t="s">
        <v>158</v>
      </c>
      <c r="C5857" s="7" t="s">
        <v>2</v>
      </c>
      <c r="D5857" s="7" t="s">
        <v>3389</v>
      </c>
      <c r="E5857" s="7" t="str">
        <f>IF(OR(D5857="", D5857="___"),"", LEFT(D5857,FIND(" &gt;",D5857)-1))</f>
        <v>Success</v>
      </c>
      <c r="F5857" s="7" t="str">
        <f t="shared" si="132"/>
        <v>Current</v>
      </c>
      <c r="G5857" s="7" t="str">
        <f t="shared" si="133"/>
        <v/>
      </c>
      <c r="H5857" s="7" t="str">
        <f>IF(G5857="Utterance", IF(ISNUMBER(SEARCH("Unrecognized",D5857)), "Unrecognized", IF(ISNUMBER(SEARCH("Mismatched",D5857)), "Mismatched", IF(ISNUMBER(SEARCH("False Positive",D5857)), "False Positive", "Irrelevant"))), "")</f>
        <v/>
      </c>
      <c r="J5857" s="7" t="s">
        <v>3744</v>
      </c>
      <c r="K5857" s="7" t="s">
        <v>3355</v>
      </c>
      <c r="L5857" s="9">
        <v>45001</v>
      </c>
      <c r="M5857" s="13">
        <v>0.66304398148148147</v>
      </c>
      <c r="N5857" s="14">
        <v>513002458113917</v>
      </c>
      <c r="O5857" s="7">
        <f>IF(LEN(TRIM($A5857))=0,0,LEN($A5857)-LEN(SUBSTITUTE($A5857," ",""))+1)</f>
        <v>4</v>
      </c>
      <c r="P5857">
        <f t="shared" si="134"/>
        <v>3411</v>
      </c>
    </row>
    <row r="5858" spans="1:16" ht="128" x14ac:dyDescent="0.2">
      <c r="A5858" s="8" t="s">
        <v>1839</v>
      </c>
      <c r="C5858" s="7" t="s">
        <v>4</v>
      </c>
      <c r="F5858" s="7" t="str">
        <f t="shared" si="132"/>
        <v/>
      </c>
      <c r="G5858" s="7" t="str">
        <f t="shared" si="133"/>
        <v/>
      </c>
      <c r="K5858" s="7" t="s">
        <v>3355</v>
      </c>
      <c r="L5858" s="9">
        <v>45001</v>
      </c>
      <c r="M5858" s="13">
        <v>0.66304398148148147</v>
      </c>
      <c r="N5858" s="14">
        <v>513002458113917</v>
      </c>
      <c r="P5858" t="str">
        <f t="shared" si="134"/>
        <v/>
      </c>
    </row>
    <row r="5859" spans="1:16" ht="16" x14ac:dyDescent="0.2">
      <c r="A5859" s="8" t="s">
        <v>2113</v>
      </c>
      <c r="C5859" s="7" t="s">
        <v>2</v>
      </c>
      <c r="D5859" s="7" t="s">
        <v>3391</v>
      </c>
      <c r="E5859" s="7" t="str">
        <f>IF(OR(D5859="", D5859="___"),"", LEFT(D5859,FIND(" &gt;",D5859)-1))</f>
        <v>Failure</v>
      </c>
      <c r="F5859" s="7" t="str">
        <f t="shared" si="132"/>
        <v>Current</v>
      </c>
      <c r="G5859" s="7" t="str">
        <f t="shared" si="133"/>
        <v>Utterance</v>
      </c>
      <c r="H5859" s="7" t="str">
        <f>IF(G5859="Utterance", IF(ISNUMBER(SEARCH("Unrecognized",D5859)), "Unrecognized", IF(ISNUMBER(SEARCH("Mismatched",D5859)), "Mismatched", IF(ISNUMBER(SEARCH("False Positive",D5859)), "False Positive", "Irrelevant"))), "")</f>
        <v>Mismatched</v>
      </c>
      <c r="J5859" s="7" t="s">
        <v>3742</v>
      </c>
      <c r="K5859" s="7" t="s">
        <v>3355</v>
      </c>
      <c r="L5859" s="9">
        <v>45001</v>
      </c>
      <c r="M5859" s="13">
        <v>0.6642245370370371</v>
      </c>
      <c r="N5859" s="14">
        <v>204440003495121</v>
      </c>
      <c r="O5859" s="7">
        <f>IF(LEN(TRIM($A5859))=0,0,LEN($A5859)-LEN(SUBSTITUTE($A5859," ",""))+1)</f>
        <v>6</v>
      </c>
      <c r="P5859">
        <f t="shared" si="134"/>
        <v>705</v>
      </c>
    </row>
    <row r="5860" spans="1:16" ht="16" x14ac:dyDescent="0.2">
      <c r="A5860" s="8" t="s">
        <v>1042</v>
      </c>
      <c r="C5860" s="7" t="s">
        <v>4</v>
      </c>
      <c r="F5860" s="7" t="str">
        <f t="shared" si="132"/>
        <v/>
      </c>
      <c r="G5860" s="7" t="str">
        <f t="shared" si="133"/>
        <v/>
      </c>
      <c r="K5860" s="7" t="s">
        <v>3355</v>
      </c>
      <c r="L5860" s="9">
        <v>45001</v>
      </c>
      <c r="M5860" s="13">
        <v>0.66450231481481481</v>
      </c>
      <c r="N5860" s="14">
        <v>204440003495121</v>
      </c>
      <c r="P5860" t="str">
        <f t="shared" si="134"/>
        <v/>
      </c>
    </row>
    <row r="5861" spans="1:16" ht="16" x14ac:dyDescent="0.2">
      <c r="A5861" s="8" t="s">
        <v>164</v>
      </c>
      <c r="C5861" s="7" t="s">
        <v>2</v>
      </c>
      <c r="D5861" s="7" t="s">
        <v>3389</v>
      </c>
      <c r="E5861" s="7" t="str">
        <f>IF(OR(D5861="", D5861="___"),"", LEFT(D5861,FIND(" &gt;",D5861)-1))</f>
        <v>Success</v>
      </c>
      <c r="F5861" s="7" t="str">
        <f t="shared" si="132"/>
        <v>Current</v>
      </c>
      <c r="G5861" s="7" t="str">
        <f t="shared" si="133"/>
        <v/>
      </c>
      <c r="H5861" s="7" t="str">
        <f>IF(G5861="Utterance", IF(ISNUMBER(SEARCH("Unrecognized",D5861)), "Unrecognized", IF(ISNUMBER(SEARCH("Mismatched",D5861)), "Mismatched", IF(ISNUMBER(SEARCH("False Positive",D5861)), "False Positive", "Irrelevant"))), "")</f>
        <v/>
      </c>
      <c r="J5861" s="7" t="s">
        <v>3428</v>
      </c>
      <c r="K5861" s="7" t="s">
        <v>3355</v>
      </c>
      <c r="L5861" s="9">
        <v>45001</v>
      </c>
      <c r="M5861" s="13">
        <v>0.67792824074074076</v>
      </c>
      <c r="N5861" s="14">
        <v>204440003537595</v>
      </c>
      <c r="O5861" s="7">
        <f>IF(LEN(TRIM($A5861))=0,0,LEN($A5861)-LEN(SUBSTITUTE($A5861," ",""))+1)</f>
        <v>1</v>
      </c>
      <c r="P5861">
        <f t="shared" si="134"/>
        <v>3411</v>
      </c>
    </row>
    <row r="5862" spans="1:16" ht="16" x14ac:dyDescent="0.2">
      <c r="A5862" s="8" t="s">
        <v>145</v>
      </c>
      <c r="C5862" s="7" t="s">
        <v>4</v>
      </c>
      <c r="F5862" s="7" t="str">
        <f t="shared" si="132"/>
        <v/>
      </c>
      <c r="G5862" s="7" t="str">
        <f t="shared" si="133"/>
        <v/>
      </c>
      <c r="K5862" s="7" t="s">
        <v>3355</v>
      </c>
      <c r="L5862" s="9">
        <v>45001</v>
      </c>
      <c r="M5862" s="13">
        <v>0.67792824074074076</v>
      </c>
      <c r="N5862" s="14">
        <v>204440003537595</v>
      </c>
      <c r="P5862" t="str">
        <f t="shared" si="134"/>
        <v/>
      </c>
    </row>
    <row r="5863" spans="1:16" ht="16" x14ac:dyDescent="0.2">
      <c r="A5863" s="8" t="s">
        <v>174</v>
      </c>
      <c r="C5863" s="7" t="s">
        <v>2</v>
      </c>
      <c r="D5863" s="7" t="s">
        <v>3389</v>
      </c>
      <c r="E5863" s="7" t="str">
        <f>IF(OR(D5863="", D5863="___"),"", LEFT(D5863,FIND(" &gt;",D5863)-1))</f>
        <v>Success</v>
      </c>
      <c r="F5863" s="7" t="str">
        <f t="shared" si="132"/>
        <v>Current</v>
      </c>
      <c r="G5863" s="7" t="str">
        <f t="shared" si="133"/>
        <v/>
      </c>
      <c r="H5863" s="7" t="str">
        <f>IF(G5863="Utterance", IF(ISNUMBER(SEARCH("Unrecognized",D5863)), "Unrecognized", IF(ISNUMBER(SEARCH("Mismatched",D5863)), "Mismatched", IF(ISNUMBER(SEARCH("False Positive",D5863)), "False Positive", "Irrelevant"))), "")</f>
        <v/>
      </c>
      <c r="J5863" s="7" t="s">
        <v>3428</v>
      </c>
      <c r="K5863" s="7" t="s">
        <v>3355</v>
      </c>
      <c r="L5863" s="9">
        <v>45001</v>
      </c>
      <c r="M5863" s="13">
        <v>0.67797453703703703</v>
      </c>
      <c r="N5863" s="14">
        <v>204440003537595</v>
      </c>
      <c r="O5863" s="7">
        <f>IF(LEN(TRIM($A5863))=0,0,LEN($A5863)-LEN(SUBSTITUTE($A5863," ",""))+1)</f>
        <v>1</v>
      </c>
      <c r="P5863">
        <f t="shared" si="134"/>
        <v>3411</v>
      </c>
    </row>
    <row r="5864" spans="1:16" ht="16" x14ac:dyDescent="0.2">
      <c r="A5864" s="8" t="s">
        <v>149</v>
      </c>
      <c r="C5864" s="7" t="s">
        <v>4</v>
      </c>
      <c r="F5864" s="7" t="str">
        <f t="shared" si="132"/>
        <v/>
      </c>
      <c r="G5864" s="7" t="str">
        <f t="shared" si="133"/>
        <v/>
      </c>
      <c r="K5864" s="7" t="s">
        <v>3355</v>
      </c>
      <c r="L5864" s="9">
        <v>45001</v>
      </c>
      <c r="M5864" s="13">
        <v>0.67798611111111118</v>
      </c>
      <c r="N5864" s="14">
        <v>204440003537595</v>
      </c>
      <c r="P5864" t="str">
        <f t="shared" si="134"/>
        <v/>
      </c>
    </row>
    <row r="5865" spans="1:16" ht="395" x14ac:dyDescent="0.2">
      <c r="A5865" s="8" t="s">
        <v>185</v>
      </c>
      <c r="C5865" s="7" t="s">
        <v>4</v>
      </c>
      <c r="F5865" s="7" t="str">
        <f t="shared" si="132"/>
        <v/>
      </c>
      <c r="G5865" s="7" t="str">
        <f t="shared" si="133"/>
        <v/>
      </c>
      <c r="K5865" s="7" t="s">
        <v>3355</v>
      </c>
      <c r="L5865" s="9">
        <v>45001</v>
      </c>
      <c r="M5865" s="13">
        <v>0.67798611111111118</v>
      </c>
      <c r="N5865" s="14">
        <v>204440003537595</v>
      </c>
      <c r="P5865" t="str">
        <f t="shared" si="134"/>
        <v/>
      </c>
    </row>
    <row r="5866" spans="1:16" ht="16" x14ac:dyDescent="0.2">
      <c r="A5866" s="8" t="s">
        <v>147</v>
      </c>
      <c r="C5866" s="7" t="s">
        <v>4</v>
      </c>
      <c r="F5866" s="7" t="str">
        <f t="shared" si="132"/>
        <v/>
      </c>
      <c r="G5866" s="7" t="str">
        <f t="shared" si="133"/>
        <v/>
      </c>
      <c r="K5866" s="7" t="s">
        <v>3355</v>
      </c>
      <c r="L5866" s="9">
        <v>45001</v>
      </c>
      <c r="M5866" s="13">
        <v>0.67798611111111118</v>
      </c>
      <c r="N5866" s="14">
        <v>204440003537595</v>
      </c>
      <c r="P5866" t="str">
        <f t="shared" si="134"/>
        <v/>
      </c>
    </row>
    <row r="5867" spans="1:16" ht="16" x14ac:dyDescent="0.2">
      <c r="A5867" s="8" t="s">
        <v>92</v>
      </c>
      <c r="C5867" s="7" t="s">
        <v>2</v>
      </c>
      <c r="D5867" s="7" t="s">
        <v>3405</v>
      </c>
      <c r="E5867" s="7" t="str">
        <f>IF(OR(D5867="", D5867="___"),"", LEFT(D5867,FIND(" &gt;",D5867)-1))</f>
        <v>Failure</v>
      </c>
      <c r="F5867" s="7" t="str">
        <f t="shared" si="132"/>
        <v>Current</v>
      </c>
      <c r="G5867" s="7" t="str">
        <f t="shared" si="133"/>
        <v>System</v>
      </c>
      <c r="H5867" s="7" t="str">
        <f>IF(G5867="Utterance", IF(ISNUMBER(SEARCH("Unrecognized",D5867)), "Unrecognized", IF(ISNUMBER(SEARCH("Mismatched",D5867)), "Mismatched", IF(ISNUMBER(SEARCH("False Positive",D5867)), "False Positive", "Irrelevant"))), "")</f>
        <v/>
      </c>
      <c r="I5867" s="7" t="s">
        <v>152</v>
      </c>
      <c r="J5867" s="7" t="s">
        <v>3453</v>
      </c>
      <c r="K5867" s="7" t="s">
        <v>3355</v>
      </c>
      <c r="L5867" s="9">
        <v>45001</v>
      </c>
      <c r="M5867" s="13">
        <v>0.67800925925925926</v>
      </c>
      <c r="N5867" s="14">
        <v>204440003537595</v>
      </c>
      <c r="O5867" s="7">
        <f>IF(LEN(TRIM($A5867))=0,0,LEN($A5867)-LEN(SUBSTITUTE($A5867," ",""))+1)</f>
        <v>1</v>
      </c>
      <c r="P5867">
        <f t="shared" si="134"/>
        <v>168</v>
      </c>
    </row>
    <row r="5868" spans="1:16" ht="16" x14ac:dyDescent="0.2">
      <c r="A5868" s="8" t="s">
        <v>152</v>
      </c>
      <c r="C5868" s="7" t="s">
        <v>4</v>
      </c>
      <c r="F5868" s="7" t="str">
        <f t="shared" si="132"/>
        <v/>
      </c>
      <c r="G5868" s="7" t="str">
        <f t="shared" si="133"/>
        <v/>
      </c>
      <c r="K5868" s="7" t="s">
        <v>3355</v>
      </c>
      <c r="L5868" s="9">
        <v>45001</v>
      </c>
      <c r="M5868" s="13">
        <v>0.67800925925925926</v>
      </c>
      <c r="N5868" s="14">
        <v>204440003537595</v>
      </c>
      <c r="P5868" t="str">
        <f t="shared" si="134"/>
        <v/>
      </c>
    </row>
    <row r="5869" spans="1:16" ht="16" x14ac:dyDescent="0.2">
      <c r="A5869" s="8" t="s">
        <v>92</v>
      </c>
      <c r="C5869" s="7" t="s">
        <v>2</v>
      </c>
      <c r="D5869" s="7" t="s">
        <v>3389</v>
      </c>
      <c r="E5869" s="7" t="str">
        <f>IF(OR(D5869="", D5869="___"),"", LEFT(D5869,FIND(" &gt;",D5869)-1))</f>
        <v>Success</v>
      </c>
      <c r="F5869" s="7" t="str">
        <f t="shared" si="132"/>
        <v>Current</v>
      </c>
      <c r="G5869" s="7" t="str">
        <f t="shared" si="133"/>
        <v/>
      </c>
      <c r="H5869" s="7" t="str">
        <f>IF(G5869="Utterance", IF(ISNUMBER(SEARCH("Unrecognized",D5869)), "Unrecognized", IF(ISNUMBER(SEARCH("Mismatched",D5869)), "Mismatched", IF(ISNUMBER(SEARCH("False Positive",D5869)), "False Positive", "Irrelevant"))), "")</f>
        <v/>
      </c>
      <c r="J5869" s="7" t="s">
        <v>3453</v>
      </c>
      <c r="K5869" s="7" t="s">
        <v>3355</v>
      </c>
      <c r="L5869" s="9">
        <v>45001</v>
      </c>
      <c r="M5869" s="13">
        <v>0.67802083333333341</v>
      </c>
      <c r="N5869" s="14">
        <v>204440003537595</v>
      </c>
      <c r="O5869" s="7">
        <f>IF(LEN(TRIM($A5869))=0,0,LEN($A5869)-LEN(SUBSTITUTE($A5869," ",""))+1)</f>
        <v>1</v>
      </c>
      <c r="P5869">
        <f t="shared" si="134"/>
        <v>3411</v>
      </c>
    </row>
    <row r="5870" spans="1:16" ht="32" x14ac:dyDescent="0.2">
      <c r="A5870" s="8" t="s">
        <v>167</v>
      </c>
      <c r="C5870" s="7" t="s">
        <v>4</v>
      </c>
      <c r="F5870" s="7" t="str">
        <f t="shared" si="132"/>
        <v/>
      </c>
      <c r="G5870" s="7" t="str">
        <f t="shared" si="133"/>
        <v/>
      </c>
      <c r="K5870" s="7" t="s">
        <v>3355</v>
      </c>
      <c r="L5870" s="9">
        <v>45001</v>
      </c>
      <c r="M5870" s="13">
        <v>0.67802083333333341</v>
      </c>
      <c r="N5870" s="14">
        <v>204440003537595</v>
      </c>
      <c r="P5870" t="str">
        <f t="shared" si="134"/>
        <v/>
      </c>
    </row>
    <row r="5871" spans="1:16" ht="16" x14ac:dyDescent="0.2">
      <c r="A5871" s="8" t="s">
        <v>91</v>
      </c>
      <c r="C5871" s="7" t="s">
        <v>2</v>
      </c>
      <c r="D5871" s="7" t="s">
        <v>3389</v>
      </c>
      <c r="E5871" s="7" t="str">
        <f>IF(OR(D5871="", D5871="___"),"", LEFT(D5871,FIND(" &gt;",D5871)-1))</f>
        <v>Success</v>
      </c>
      <c r="F5871" s="7" t="str">
        <f t="shared" si="132"/>
        <v>Current</v>
      </c>
      <c r="G5871" s="7" t="str">
        <f t="shared" si="133"/>
        <v/>
      </c>
      <c r="H5871" s="7" t="str">
        <f>IF(G5871="Utterance", IF(ISNUMBER(SEARCH("Unrecognized",D5871)), "Unrecognized", IF(ISNUMBER(SEARCH("Mismatched",D5871)), "Mismatched", IF(ISNUMBER(SEARCH("False Positive",D5871)), "False Positive", "Irrelevant"))), "")</f>
        <v/>
      </c>
      <c r="J5871" s="7" t="s">
        <v>3428</v>
      </c>
      <c r="K5871" s="7" t="s">
        <v>3355</v>
      </c>
      <c r="L5871" s="9">
        <v>45001</v>
      </c>
      <c r="M5871" s="13">
        <v>0.68590277777777775</v>
      </c>
      <c r="N5871" s="14">
        <v>204440003537595</v>
      </c>
      <c r="O5871" s="7">
        <f>IF(LEN(TRIM($A5871))=0,0,LEN($A5871)-LEN(SUBSTITUTE($A5871," ",""))+1)</f>
        <v>1</v>
      </c>
      <c r="P5871">
        <f t="shared" si="134"/>
        <v>3411</v>
      </c>
    </row>
    <row r="5872" spans="1:16" ht="80" x14ac:dyDescent="0.2">
      <c r="A5872" s="8" t="s">
        <v>144</v>
      </c>
      <c r="C5872" s="7" t="s">
        <v>4</v>
      </c>
      <c r="F5872" s="7" t="str">
        <f t="shared" si="132"/>
        <v/>
      </c>
      <c r="G5872" s="7" t="str">
        <f t="shared" si="133"/>
        <v/>
      </c>
      <c r="K5872" s="7" t="s">
        <v>3355</v>
      </c>
      <c r="L5872" s="9">
        <v>45001</v>
      </c>
      <c r="M5872" s="13">
        <v>0.68590277777777775</v>
      </c>
      <c r="N5872" s="14">
        <v>204440003537595</v>
      </c>
      <c r="P5872" t="str">
        <f t="shared" si="134"/>
        <v/>
      </c>
    </row>
    <row r="5873" spans="1:16" ht="16" x14ac:dyDescent="0.2">
      <c r="A5873" s="8" t="s">
        <v>172</v>
      </c>
      <c r="C5873" s="7" t="s">
        <v>2</v>
      </c>
      <c r="D5873" s="7" t="s">
        <v>3389</v>
      </c>
      <c r="E5873" s="7" t="str">
        <f>IF(OR(D5873="", D5873="___"),"", LEFT(D5873,FIND(" &gt;",D5873)-1))</f>
        <v>Success</v>
      </c>
      <c r="F5873" s="7" t="str">
        <f t="shared" ref="F5873:F5936" si="135">IF(OR(E5873="Success",E5873="Qualified Success"),"Current",IF(E5873="Failure",IF(RIGHT(D5873,6)="Future","Future",IF(RIGHT(D5873,10)="Irrelevant","Irrelevant","Current")),""))</f>
        <v>Current</v>
      </c>
      <c r="G5873" s="7" t="str">
        <f t="shared" ref="G5873:G5936" si="136">IF(OR(ISBLANK(D5873),D5873="Unclassifiable &gt;"),"",IF(ISNUMBER(SEARCH("Utterance",D5873)),"Utterance",IF(ISNUMBER(SEARCH("Response",D5873)),"Response",IF(ISNUMBER(SEARCH("Interaction",D5873)),"Interaction",IF(ISNUMBER(SEARCH("System",D5873)),"System","")))))</f>
        <v/>
      </c>
      <c r="H5873" s="7" t="str">
        <f>IF(G5873="Utterance", IF(ISNUMBER(SEARCH("Unrecognized",D5873)), "Unrecognized", IF(ISNUMBER(SEARCH("Mismatched",D5873)), "Mismatched", IF(ISNUMBER(SEARCH("False Positive",D5873)), "False Positive", "Irrelevant"))), "")</f>
        <v/>
      </c>
      <c r="J5873" s="7" t="s">
        <v>3428</v>
      </c>
      <c r="K5873" s="7" t="s">
        <v>3355</v>
      </c>
      <c r="L5873" s="9">
        <v>45001</v>
      </c>
      <c r="M5873" s="13">
        <v>0.68668981481481473</v>
      </c>
      <c r="N5873" s="14">
        <v>204440003537595</v>
      </c>
      <c r="O5873" s="7">
        <f>IF(LEN(TRIM($A5873))=0,0,LEN($A5873)-LEN(SUBSTITUTE($A5873," ",""))+1)</f>
        <v>1</v>
      </c>
      <c r="P5873">
        <f t="shared" si="134"/>
        <v>3411</v>
      </c>
    </row>
    <row r="5874" spans="1:16" ht="32" x14ac:dyDescent="0.2">
      <c r="A5874" s="8" t="s">
        <v>173</v>
      </c>
      <c r="C5874" s="7" t="s">
        <v>4</v>
      </c>
      <c r="F5874" s="7" t="str">
        <f t="shared" si="135"/>
        <v/>
      </c>
      <c r="G5874" s="7" t="str">
        <f t="shared" si="136"/>
        <v/>
      </c>
      <c r="K5874" s="7" t="s">
        <v>3355</v>
      </c>
      <c r="L5874" s="9">
        <v>45001</v>
      </c>
      <c r="M5874" s="13">
        <v>0.68668981481481473</v>
      </c>
      <c r="N5874" s="14">
        <v>204440003537595</v>
      </c>
      <c r="P5874" t="str">
        <f t="shared" si="134"/>
        <v/>
      </c>
    </row>
    <row r="5875" spans="1:16" ht="16" x14ac:dyDescent="0.2">
      <c r="A5875" s="8" t="s">
        <v>205</v>
      </c>
      <c r="C5875" s="7" t="s">
        <v>2</v>
      </c>
      <c r="D5875" s="7" t="s">
        <v>3391</v>
      </c>
      <c r="E5875" s="7" t="str">
        <f>IF(OR(D5875="", D5875="___"),"", LEFT(D5875,FIND(" &gt;",D5875)-1))</f>
        <v>Failure</v>
      </c>
      <c r="F5875" s="7" t="str">
        <f t="shared" si="135"/>
        <v>Current</v>
      </c>
      <c r="G5875" s="7" t="str">
        <f t="shared" si="136"/>
        <v>Utterance</v>
      </c>
      <c r="H5875" s="7" t="str">
        <f>IF(G5875="Utterance", IF(ISNUMBER(SEARCH("Unrecognized",D5875)), "Unrecognized", IF(ISNUMBER(SEARCH("Mismatched",D5875)), "Mismatched", IF(ISNUMBER(SEARCH("False Positive",D5875)), "False Positive", "Irrelevant"))), "")</f>
        <v>Mismatched</v>
      </c>
      <c r="J5875" s="7" t="s">
        <v>3428</v>
      </c>
      <c r="K5875" s="7" t="s">
        <v>3355</v>
      </c>
      <c r="L5875" s="9">
        <v>45001</v>
      </c>
      <c r="M5875" s="13">
        <v>0.69039351851851849</v>
      </c>
      <c r="N5875" s="14">
        <v>204440003497167</v>
      </c>
      <c r="O5875" s="7">
        <f>IF(LEN(TRIM($A5875))=0,0,LEN($A5875)-LEN(SUBSTITUTE($A5875," ",""))+1)</f>
        <v>3</v>
      </c>
      <c r="P5875">
        <f t="shared" si="134"/>
        <v>705</v>
      </c>
    </row>
    <row r="5876" spans="1:16" ht="64" x14ac:dyDescent="0.2">
      <c r="A5876" s="8" t="s">
        <v>220</v>
      </c>
      <c r="C5876" s="7" t="s">
        <v>4</v>
      </c>
      <c r="F5876" s="7" t="str">
        <f t="shared" si="135"/>
        <v/>
      </c>
      <c r="G5876" s="7" t="str">
        <f t="shared" si="136"/>
        <v/>
      </c>
      <c r="K5876" s="7" t="s">
        <v>3355</v>
      </c>
      <c r="L5876" s="9">
        <v>45001</v>
      </c>
      <c r="M5876" s="13">
        <v>0.69039351851851849</v>
      </c>
      <c r="N5876" s="14">
        <v>204440003497167</v>
      </c>
      <c r="P5876" t="str">
        <f t="shared" si="134"/>
        <v/>
      </c>
    </row>
    <row r="5877" spans="1:16" ht="16" x14ac:dyDescent="0.2">
      <c r="A5877" s="8" t="s">
        <v>2189</v>
      </c>
      <c r="C5877" s="7" t="s">
        <v>2</v>
      </c>
      <c r="D5877" s="7" t="s">
        <v>3400</v>
      </c>
      <c r="E5877" s="7" t="str">
        <f>IF(OR(D5877="", D5877="___"),"", LEFT(D5877,FIND(" &gt;",D5877)-1))</f>
        <v>Failure</v>
      </c>
      <c r="F5877" s="7" t="str">
        <f t="shared" si="135"/>
        <v>Current</v>
      </c>
      <c r="G5877" s="7" t="str">
        <f t="shared" si="136"/>
        <v>Interaction</v>
      </c>
      <c r="H5877" s="7" t="str">
        <f>IF(G5877="Utterance", IF(ISNUMBER(SEARCH("Unrecognized",D5877)), "Unrecognized", IF(ISNUMBER(SEARCH("Mismatched",D5877)), "Mismatched", IF(ISNUMBER(SEARCH("False Positive",D5877)), "False Positive", "Irrelevant"))), "")</f>
        <v/>
      </c>
      <c r="J5877" s="7" t="s">
        <v>3741</v>
      </c>
      <c r="K5877" s="7" t="s">
        <v>3355</v>
      </c>
      <c r="L5877" s="9">
        <v>45001</v>
      </c>
      <c r="M5877" s="13">
        <v>0.69055555555555559</v>
      </c>
      <c r="N5877" s="14">
        <v>204440003497167</v>
      </c>
      <c r="O5877" s="7">
        <f>IF(LEN(TRIM($A5877))=0,0,LEN($A5877)-LEN(SUBSTITUTE($A5877," ",""))+1)</f>
        <v>1</v>
      </c>
      <c r="P5877">
        <f t="shared" si="134"/>
        <v>412</v>
      </c>
    </row>
    <row r="5878" spans="1:16" ht="16" x14ac:dyDescent="0.2">
      <c r="A5878" s="8" t="s">
        <v>354</v>
      </c>
      <c r="C5878" s="7" t="s">
        <v>4</v>
      </c>
      <c r="F5878" s="7" t="str">
        <f t="shared" si="135"/>
        <v/>
      </c>
      <c r="G5878" s="7" t="str">
        <f t="shared" si="136"/>
        <v/>
      </c>
      <c r="K5878" s="7" t="s">
        <v>3355</v>
      </c>
      <c r="L5878" s="9">
        <v>45001</v>
      </c>
      <c r="M5878" s="13">
        <v>0.69055555555555559</v>
      </c>
      <c r="N5878" s="14">
        <v>204440003497167</v>
      </c>
      <c r="P5878" t="str">
        <f t="shared" si="134"/>
        <v/>
      </c>
    </row>
    <row r="5879" spans="1:16" ht="16" x14ac:dyDescent="0.2">
      <c r="A5879" s="8" t="s">
        <v>2190</v>
      </c>
      <c r="C5879" s="7" t="s">
        <v>2</v>
      </c>
      <c r="D5879" s="7" t="s">
        <v>3389</v>
      </c>
      <c r="E5879" s="7" t="str">
        <f>IF(OR(D5879="", D5879="___"),"", LEFT(D5879,FIND(" &gt;",D5879)-1))</f>
        <v>Success</v>
      </c>
      <c r="F5879" s="7" t="str">
        <f t="shared" si="135"/>
        <v>Current</v>
      </c>
      <c r="G5879" s="7" t="str">
        <f t="shared" si="136"/>
        <v/>
      </c>
      <c r="H5879" s="7" t="str">
        <f>IF(G5879="Utterance", IF(ISNUMBER(SEARCH("Unrecognized",D5879)), "Unrecognized", IF(ISNUMBER(SEARCH("Mismatched",D5879)), "Mismatched", IF(ISNUMBER(SEARCH("False Positive",D5879)), "False Positive", "Irrelevant"))), "")</f>
        <v/>
      </c>
      <c r="J5879" s="7" t="s">
        <v>3363</v>
      </c>
      <c r="K5879" s="7" t="s">
        <v>3355</v>
      </c>
      <c r="L5879" s="9">
        <v>45001</v>
      </c>
      <c r="M5879" s="13">
        <v>0.69084490740740734</v>
      </c>
      <c r="N5879" s="14">
        <v>204440003497167</v>
      </c>
      <c r="O5879" s="7">
        <f>IF(LEN(TRIM($A5879))=0,0,LEN($A5879)-LEN(SUBSTITUTE($A5879," ",""))+1)</f>
        <v>2</v>
      </c>
      <c r="P5879">
        <f t="shared" si="134"/>
        <v>3411</v>
      </c>
    </row>
    <row r="5880" spans="1:16" ht="144" x14ac:dyDescent="0.2">
      <c r="A5880" s="8" t="s">
        <v>1500</v>
      </c>
      <c r="C5880" s="7" t="s">
        <v>4</v>
      </c>
      <c r="F5880" s="7" t="str">
        <f t="shared" si="135"/>
        <v/>
      </c>
      <c r="G5880" s="7" t="str">
        <f t="shared" si="136"/>
        <v/>
      </c>
      <c r="K5880" s="7" t="s">
        <v>3355</v>
      </c>
      <c r="L5880" s="9">
        <v>45001</v>
      </c>
      <c r="M5880" s="13">
        <v>0.69084490740740734</v>
      </c>
      <c r="N5880" s="14">
        <v>204440003497167</v>
      </c>
      <c r="P5880" t="str">
        <f t="shared" si="134"/>
        <v/>
      </c>
    </row>
    <row r="5881" spans="1:16" ht="16" x14ac:dyDescent="0.2">
      <c r="A5881" s="8" t="s">
        <v>2188</v>
      </c>
      <c r="C5881" s="7" t="s">
        <v>2</v>
      </c>
      <c r="D5881" s="7" t="s">
        <v>3400</v>
      </c>
      <c r="E5881" s="7" t="str">
        <f>IF(OR(D5881="", D5881="___"),"", LEFT(D5881,FIND(" &gt;",D5881)-1))</f>
        <v>Failure</v>
      </c>
      <c r="F5881" s="7" t="str">
        <f t="shared" si="135"/>
        <v>Current</v>
      </c>
      <c r="G5881" s="7" t="str">
        <f t="shared" si="136"/>
        <v>Interaction</v>
      </c>
      <c r="H5881" s="7" t="str">
        <f>IF(G5881="Utterance", IF(ISNUMBER(SEARCH("Unrecognized",D5881)), "Unrecognized", IF(ISNUMBER(SEARCH("Mismatched",D5881)), "Mismatched", IF(ISNUMBER(SEARCH("False Positive",D5881)), "False Positive", "Irrelevant"))), "")</f>
        <v/>
      </c>
      <c r="J5881" s="7" t="s">
        <v>3752</v>
      </c>
      <c r="K5881" s="7" t="s">
        <v>3355</v>
      </c>
      <c r="L5881" s="9">
        <v>45001</v>
      </c>
      <c r="M5881" s="13">
        <v>0.69150462962962955</v>
      </c>
      <c r="N5881" s="14">
        <v>204440003497167</v>
      </c>
      <c r="O5881" s="7">
        <f>IF(LEN(TRIM($A5881))=0,0,LEN($A5881)-LEN(SUBSTITUTE($A5881," ",""))+1)</f>
        <v>3</v>
      </c>
      <c r="P5881">
        <f t="shared" si="134"/>
        <v>412</v>
      </c>
    </row>
    <row r="5882" spans="1:16" ht="128" x14ac:dyDescent="0.2">
      <c r="A5882" s="8" t="s">
        <v>384</v>
      </c>
      <c r="C5882" s="7" t="s">
        <v>4</v>
      </c>
      <c r="F5882" s="7" t="str">
        <f t="shared" si="135"/>
        <v/>
      </c>
      <c r="G5882" s="7" t="str">
        <f t="shared" si="136"/>
        <v/>
      </c>
      <c r="K5882" s="7" t="s">
        <v>3355</v>
      </c>
      <c r="L5882" s="9">
        <v>45001</v>
      </c>
      <c r="M5882" s="13">
        <v>0.69174768518518526</v>
      </c>
      <c r="N5882" s="14">
        <v>204440003497167</v>
      </c>
      <c r="P5882" t="str">
        <f t="shared" si="134"/>
        <v/>
      </c>
    </row>
    <row r="5883" spans="1:16" ht="16" x14ac:dyDescent="0.2">
      <c r="A5883" s="8" t="s">
        <v>2187</v>
      </c>
      <c r="C5883" s="7" t="s">
        <v>2</v>
      </c>
      <c r="D5883" s="7" t="s">
        <v>3400</v>
      </c>
      <c r="E5883" s="7" t="str">
        <f>IF(OR(D5883="", D5883="___"),"", LEFT(D5883,FIND(" &gt;",D5883)-1))</f>
        <v>Failure</v>
      </c>
      <c r="F5883" s="7" t="str">
        <f t="shared" si="135"/>
        <v>Current</v>
      </c>
      <c r="G5883" s="7" t="str">
        <f t="shared" si="136"/>
        <v>Interaction</v>
      </c>
      <c r="H5883" s="7" t="str">
        <f>IF(G5883="Utterance", IF(ISNUMBER(SEARCH("Unrecognized",D5883)), "Unrecognized", IF(ISNUMBER(SEARCH("Mismatched",D5883)), "Mismatched", IF(ISNUMBER(SEARCH("False Positive",D5883)), "False Positive", "Irrelevant"))), "")</f>
        <v/>
      </c>
      <c r="J5883" s="7" t="s">
        <v>3428</v>
      </c>
      <c r="K5883" s="7" t="s">
        <v>3355</v>
      </c>
      <c r="L5883" s="9">
        <v>45001</v>
      </c>
      <c r="M5883" s="13">
        <v>0.6919791666666667</v>
      </c>
      <c r="N5883" s="14">
        <v>204440003497167</v>
      </c>
      <c r="O5883" s="7">
        <f>IF(LEN(TRIM($A5883))=0,0,LEN($A5883)-LEN(SUBSTITUTE($A5883," ",""))+1)</f>
        <v>3</v>
      </c>
      <c r="P5883">
        <f t="shared" si="134"/>
        <v>412</v>
      </c>
    </row>
    <row r="5884" spans="1:16" ht="144" x14ac:dyDescent="0.2">
      <c r="A5884" s="8" t="s">
        <v>272</v>
      </c>
      <c r="C5884" s="7" t="s">
        <v>4</v>
      </c>
      <c r="F5884" s="7" t="str">
        <f t="shared" si="135"/>
        <v/>
      </c>
      <c r="G5884" s="7" t="str">
        <f t="shared" si="136"/>
        <v/>
      </c>
      <c r="K5884" s="7" t="s">
        <v>3355</v>
      </c>
      <c r="L5884" s="9">
        <v>45001</v>
      </c>
      <c r="M5884" s="13">
        <v>0.69199074074074074</v>
      </c>
      <c r="N5884" s="14">
        <v>204440003497167</v>
      </c>
      <c r="P5884" t="str">
        <f t="shared" si="134"/>
        <v/>
      </c>
    </row>
    <row r="5885" spans="1:16" ht="16" x14ac:dyDescent="0.2">
      <c r="A5885" s="8" t="s">
        <v>162</v>
      </c>
      <c r="C5885" s="7" t="s">
        <v>2</v>
      </c>
      <c r="D5885" s="7" t="s">
        <v>3400</v>
      </c>
      <c r="E5885" s="7" t="str">
        <f>IF(OR(D5885="", D5885="___"),"", LEFT(D5885,FIND(" &gt;",D5885)-1))</f>
        <v>Failure</v>
      </c>
      <c r="F5885" s="7" t="str">
        <f t="shared" si="135"/>
        <v>Current</v>
      </c>
      <c r="G5885" s="7" t="str">
        <f t="shared" si="136"/>
        <v>Interaction</v>
      </c>
      <c r="H5885" s="7" t="str">
        <f>IF(G5885="Utterance", IF(ISNUMBER(SEARCH("Unrecognized",D5885)), "Unrecognized", IF(ISNUMBER(SEARCH("Mismatched",D5885)), "Mismatched", IF(ISNUMBER(SEARCH("False Positive",D5885)), "False Positive", "Irrelevant"))), "")</f>
        <v/>
      </c>
      <c r="J5885" s="7" t="s">
        <v>3428</v>
      </c>
      <c r="K5885" s="7" t="s">
        <v>3355</v>
      </c>
      <c r="L5885" s="9">
        <v>45001</v>
      </c>
      <c r="M5885" s="13">
        <v>0.71157407407407414</v>
      </c>
      <c r="N5885" s="14">
        <v>204440003537595</v>
      </c>
      <c r="O5885" s="7">
        <f>IF(LEN(TRIM($A5885))=0,0,LEN($A5885)-LEN(SUBSTITUTE($A5885," ",""))+1)</f>
        <v>1</v>
      </c>
      <c r="P5885">
        <f t="shared" si="134"/>
        <v>412</v>
      </c>
    </row>
    <row r="5886" spans="1:16" ht="16" x14ac:dyDescent="0.2">
      <c r="A5886" s="8" t="s">
        <v>163</v>
      </c>
      <c r="C5886" s="7" t="s">
        <v>4</v>
      </c>
      <c r="F5886" s="7" t="str">
        <f t="shared" si="135"/>
        <v/>
      </c>
      <c r="G5886" s="7" t="str">
        <f t="shared" si="136"/>
        <v/>
      </c>
      <c r="K5886" s="7" t="s">
        <v>3355</v>
      </c>
      <c r="L5886" s="9">
        <v>45001</v>
      </c>
      <c r="M5886" s="13">
        <v>0.71157407407407414</v>
      </c>
      <c r="N5886" s="14">
        <v>204440003537595</v>
      </c>
      <c r="P5886" t="str">
        <f t="shared" si="134"/>
        <v/>
      </c>
    </row>
    <row r="5887" spans="1:16" ht="16" x14ac:dyDescent="0.2">
      <c r="A5887" s="8" t="s">
        <v>1089</v>
      </c>
      <c r="C5887" s="7" t="s">
        <v>2</v>
      </c>
      <c r="D5887" s="7" t="s">
        <v>3411</v>
      </c>
      <c r="E5887" s="7" t="str">
        <f>IF(OR(D5887="", D5887="___"),"", LEFT(D5887,FIND(" &gt;",D5887)-1))</f>
        <v>Qualified Success</v>
      </c>
      <c r="F5887" s="7" t="str">
        <f t="shared" si="135"/>
        <v>Current</v>
      </c>
      <c r="G5887" s="7" t="str">
        <f t="shared" si="136"/>
        <v>Response</v>
      </c>
      <c r="H5887" s="7" t="str">
        <f>IF(G5887="Utterance", IF(ISNUMBER(SEARCH("Unrecognized",D5887)), "Unrecognized", IF(ISNUMBER(SEARCH("Mismatched",D5887)), "Mismatched", IF(ISNUMBER(SEARCH("False Positive",D5887)), "False Positive", "Irrelevant"))), "")</f>
        <v/>
      </c>
      <c r="J5887" s="7" t="s">
        <v>3431</v>
      </c>
      <c r="K5887" s="7" t="s">
        <v>3355</v>
      </c>
      <c r="L5887" s="9">
        <v>45001</v>
      </c>
      <c r="M5887" s="13">
        <v>0.7117013888888889</v>
      </c>
      <c r="N5887" s="14">
        <v>204440003537595</v>
      </c>
      <c r="O5887" s="7">
        <f>IF(LEN(TRIM($A5887))=0,0,LEN($A5887)-LEN(SUBSTITUTE($A5887," ",""))+1)</f>
        <v>5</v>
      </c>
      <c r="P5887">
        <f t="shared" si="134"/>
        <v>201</v>
      </c>
    </row>
    <row r="5888" spans="1:16" ht="32" x14ac:dyDescent="0.2">
      <c r="A5888" s="8" t="s">
        <v>2159</v>
      </c>
      <c r="C5888" s="7" t="s">
        <v>4</v>
      </c>
      <c r="F5888" s="7" t="str">
        <f t="shared" si="135"/>
        <v/>
      </c>
      <c r="G5888" s="7" t="str">
        <f t="shared" si="136"/>
        <v/>
      </c>
      <c r="K5888" s="7" t="s">
        <v>3355</v>
      </c>
      <c r="L5888" s="9">
        <v>45001</v>
      </c>
      <c r="M5888" s="13">
        <v>0.71171296296296294</v>
      </c>
      <c r="N5888" s="14">
        <v>204440003537595</v>
      </c>
      <c r="P5888" t="str">
        <f t="shared" si="134"/>
        <v/>
      </c>
    </row>
    <row r="5889" spans="1:16" ht="16" x14ac:dyDescent="0.2">
      <c r="A5889" s="8" t="s">
        <v>2645</v>
      </c>
      <c r="C5889" s="7" t="s">
        <v>2</v>
      </c>
      <c r="D5889" s="7" t="s">
        <v>3389</v>
      </c>
      <c r="E5889" s="7" t="str">
        <f>IF(OR(D5889="", D5889="___"),"", LEFT(D5889,FIND(" &gt;",D5889)-1))</f>
        <v>Success</v>
      </c>
      <c r="F5889" s="7" t="str">
        <f t="shared" si="135"/>
        <v>Current</v>
      </c>
      <c r="G5889" s="7" t="str">
        <f t="shared" si="136"/>
        <v/>
      </c>
      <c r="H5889" s="7" t="str">
        <f>IF(G5889="Utterance", IF(ISNUMBER(SEARCH("Unrecognized",D5889)), "Unrecognized", IF(ISNUMBER(SEARCH("Mismatched",D5889)), "Mismatched", IF(ISNUMBER(SEARCH("False Positive",D5889)), "False Positive", "Irrelevant"))), "")</f>
        <v/>
      </c>
      <c r="J5889" s="7" t="s">
        <v>3431</v>
      </c>
      <c r="K5889" s="7" t="s">
        <v>3355</v>
      </c>
      <c r="L5889" s="9">
        <v>45001</v>
      </c>
      <c r="M5889" s="13">
        <v>0.71180555555555547</v>
      </c>
      <c r="N5889" s="14">
        <v>204440003537595</v>
      </c>
      <c r="O5889" s="7">
        <f>IF(LEN(TRIM($A5889))=0,0,LEN($A5889)-LEN(SUBSTITUTE($A5889," ",""))+1)</f>
        <v>5</v>
      </c>
      <c r="P5889">
        <f t="shared" si="134"/>
        <v>3411</v>
      </c>
    </row>
    <row r="5890" spans="1:16" ht="128" x14ac:dyDescent="0.2">
      <c r="A5890" s="8" t="s">
        <v>1871</v>
      </c>
      <c r="C5890" s="7" t="s">
        <v>4</v>
      </c>
      <c r="F5890" s="7" t="str">
        <f t="shared" si="135"/>
        <v/>
      </c>
      <c r="G5890" s="7" t="str">
        <f t="shared" si="136"/>
        <v/>
      </c>
      <c r="K5890" s="7" t="s">
        <v>3355</v>
      </c>
      <c r="L5890" s="9">
        <v>45001</v>
      </c>
      <c r="M5890" s="13">
        <v>0.71180555555555547</v>
      </c>
      <c r="N5890" s="14">
        <v>204440003537595</v>
      </c>
      <c r="P5890" t="str">
        <f t="shared" si="134"/>
        <v/>
      </c>
    </row>
    <row r="5891" spans="1:16" ht="16" x14ac:dyDescent="0.2">
      <c r="A5891" s="8" t="s">
        <v>1038</v>
      </c>
      <c r="C5891" s="7" t="s">
        <v>2</v>
      </c>
      <c r="D5891" s="7" t="s">
        <v>3389</v>
      </c>
      <c r="E5891" s="7" t="str">
        <f>IF(OR(D5891="", D5891="___"),"", LEFT(D5891,FIND(" &gt;",D5891)-1))</f>
        <v>Success</v>
      </c>
      <c r="F5891" s="7" t="str">
        <f t="shared" si="135"/>
        <v>Current</v>
      </c>
      <c r="G5891" s="7" t="str">
        <f t="shared" si="136"/>
        <v/>
      </c>
      <c r="H5891" s="7" t="str">
        <f>IF(G5891="Utterance", IF(ISNUMBER(SEARCH("Unrecognized",D5891)), "Unrecognized", IF(ISNUMBER(SEARCH("Mismatched",D5891)), "Mismatched", IF(ISNUMBER(SEARCH("False Positive",D5891)), "False Positive", "Irrelevant"))), "")</f>
        <v/>
      </c>
      <c r="J5891" s="7" t="s">
        <v>3431</v>
      </c>
      <c r="K5891" s="7" t="s">
        <v>3355</v>
      </c>
      <c r="L5891" s="9">
        <v>45001</v>
      </c>
      <c r="M5891" s="13">
        <v>0.71238425925925919</v>
      </c>
      <c r="N5891" s="14">
        <v>204440003537595</v>
      </c>
      <c r="O5891" s="7">
        <f>IF(LEN(TRIM($A5891))=0,0,LEN($A5891)-LEN(SUBSTITUTE($A5891," ",""))+1)</f>
        <v>6</v>
      </c>
      <c r="P5891">
        <f t="shared" ref="P5891:P5954" si="137">IF(D5891="", "", COUNTIF($D$1:$D$12000, D5891))</f>
        <v>3411</v>
      </c>
    </row>
    <row r="5892" spans="1:16" ht="160" x14ac:dyDescent="0.2">
      <c r="A5892" s="8" t="s">
        <v>2265</v>
      </c>
      <c r="C5892" s="7" t="s">
        <v>4</v>
      </c>
      <c r="F5892" s="7" t="str">
        <f t="shared" si="135"/>
        <v/>
      </c>
      <c r="G5892" s="7" t="str">
        <f t="shared" si="136"/>
        <v/>
      </c>
      <c r="K5892" s="7" t="s">
        <v>3355</v>
      </c>
      <c r="L5892" s="9">
        <v>45001</v>
      </c>
      <c r="M5892" s="13">
        <v>0.71238425925925919</v>
      </c>
      <c r="N5892" s="14">
        <v>204440003537595</v>
      </c>
      <c r="P5892" t="str">
        <f t="shared" si="137"/>
        <v/>
      </c>
    </row>
    <row r="5893" spans="1:16" ht="16" x14ac:dyDescent="0.2">
      <c r="A5893" s="8" t="s">
        <v>2646</v>
      </c>
      <c r="C5893" s="7" t="s">
        <v>2</v>
      </c>
      <c r="D5893" s="7" t="s">
        <v>3389</v>
      </c>
      <c r="E5893" s="7" t="str">
        <f>IF(OR(D5893="", D5893="___"),"", LEFT(D5893,FIND(" &gt;",D5893)-1))</f>
        <v>Success</v>
      </c>
      <c r="F5893" s="7" t="str">
        <f t="shared" si="135"/>
        <v>Current</v>
      </c>
      <c r="G5893" s="7" t="str">
        <f t="shared" si="136"/>
        <v/>
      </c>
      <c r="H5893" s="7" t="str">
        <f>IF(G5893="Utterance", IF(ISNUMBER(SEARCH("Unrecognized",D5893)), "Unrecognized", IF(ISNUMBER(SEARCH("Mismatched",D5893)), "Mismatched", IF(ISNUMBER(SEARCH("False Positive",D5893)), "False Positive", "Irrelevant"))), "")</f>
        <v/>
      </c>
      <c r="J5893" s="7" t="s">
        <v>3431</v>
      </c>
      <c r="K5893" s="7" t="s">
        <v>3355</v>
      </c>
      <c r="L5893" s="9">
        <v>45001</v>
      </c>
      <c r="M5893" s="13">
        <v>0.71333333333333337</v>
      </c>
      <c r="N5893" s="14">
        <v>204440003537595</v>
      </c>
      <c r="O5893" s="7">
        <f>IF(LEN(TRIM($A5893))=0,0,LEN($A5893)-LEN(SUBSTITUTE($A5893," ",""))+1)</f>
        <v>2</v>
      </c>
      <c r="P5893">
        <f t="shared" si="137"/>
        <v>3411</v>
      </c>
    </row>
    <row r="5894" spans="1:16" ht="112" x14ac:dyDescent="0.2">
      <c r="A5894" s="8" t="s">
        <v>2420</v>
      </c>
      <c r="C5894" s="7" t="s">
        <v>4</v>
      </c>
      <c r="F5894" s="7" t="str">
        <f t="shared" si="135"/>
        <v/>
      </c>
      <c r="G5894" s="7" t="str">
        <f t="shared" si="136"/>
        <v/>
      </c>
      <c r="K5894" s="7" t="s">
        <v>3355</v>
      </c>
      <c r="L5894" s="9">
        <v>45001</v>
      </c>
      <c r="M5894" s="13">
        <v>0.71333333333333337</v>
      </c>
      <c r="N5894" s="14">
        <v>204440003537595</v>
      </c>
      <c r="P5894" t="str">
        <f t="shared" si="137"/>
        <v/>
      </c>
    </row>
    <row r="5895" spans="1:16" ht="16" x14ac:dyDescent="0.2">
      <c r="A5895" s="8" t="s">
        <v>503</v>
      </c>
      <c r="C5895" s="7" t="s">
        <v>2</v>
      </c>
      <c r="D5895" s="7" t="s">
        <v>3391</v>
      </c>
      <c r="E5895" s="7" t="str">
        <f>IF(OR(D5895="", D5895="___"),"", LEFT(D5895,FIND(" &gt;",D5895)-1))</f>
        <v>Failure</v>
      </c>
      <c r="F5895" s="7" t="str">
        <f t="shared" si="135"/>
        <v>Current</v>
      </c>
      <c r="G5895" s="7" t="str">
        <f t="shared" si="136"/>
        <v>Utterance</v>
      </c>
      <c r="H5895" s="7" t="str">
        <f>IF(G5895="Utterance", IF(ISNUMBER(SEARCH("Unrecognized",D5895)), "Unrecognized", IF(ISNUMBER(SEARCH("Mismatched",D5895)), "Mismatched", IF(ISNUMBER(SEARCH("False Positive",D5895)), "False Positive", "Irrelevant"))), "")</f>
        <v>Mismatched</v>
      </c>
      <c r="J5895" s="7" t="s">
        <v>3741</v>
      </c>
      <c r="K5895" s="7" t="s">
        <v>3355</v>
      </c>
      <c r="L5895" s="9">
        <v>45001</v>
      </c>
      <c r="M5895" s="13">
        <v>0.77674768518518522</v>
      </c>
      <c r="N5895" s="14">
        <v>204440003494550</v>
      </c>
      <c r="O5895" s="7">
        <f>IF(LEN(TRIM($A5895))=0,0,LEN($A5895)-LEN(SUBSTITUTE($A5895," ",""))+1)</f>
        <v>3</v>
      </c>
      <c r="P5895">
        <f t="shared" si="137"/>
        <v>705</v>
      </c>
    </row>
    <row r="5896" spans="1:16" ht="176" x14ac:dyDescent="0.2">
      <c r="A5896" s="8" t="s">
        <v>504</v>
      </c>
      <c r="C5896" s="7" t="s">
        <v>4</v>
      </c>
      <c r="F5896" s="7" t="str">
        <f t="shared" si="135"/>
        <v/>
      </c>
      <c r="G5896" s="7" t="str">
        <f t="shared" si="136"/>
        <v/>
      </c>
      <c r="K5896" s="7" t="s">
        <v>3355</v>
      </c>
      <c r="L5896" s="9">
        <v>45001</v>
      </c>
      <c r="M5896" s="13">
        <v>0.77700231481481474</v>
      </c>
      <c r="N5896" s="14">
        <v>204440003494550</v>
      </c>
      <c r="P5896" t="str">
        <f t="shared" si="137"/>
        <v/>
      </c>
    </row>
    <row r="5897" spans="1:16" ht="16" x14ac:dyDescent="0.2">
      <c r="A5897" s="8" t="s">
        <v>9</v>
      </c>
      <c r="B5897" s="7" t="s">
        <v>3487</v>
      </c>
      <c r="C5897" s="7" t="s">
        <v>2</v>
      </c>
      <c r="D5897" s="7" t="s">
        <v>3389</v>
      </c>
      <c r="E5897" s="7" t="str">
        <f>IF(OR(D5897="", D5897="___"),"", LEFT(D5897,FIND(" &gt;",D5897)-1))</f>
        <v>Success</v>
      </c>
      <c r="F5897" s="7" t="str">
        <f t="shared" si="135"/>
        <v>Current</v>
      </c>
      <c r="G5897" s="7" t="str">
        <f t="shared" si="136"/>
        <v/>
      </c>
      <c r="H5897" s="7" t="str">
        <f>IF(G5897="Utterance", IF(ISNUMBER(SEARCH("Unrecognized",D5897)), "Unrecognized", IF(ISNUMBER(SEARCH("Mismatched",D5897)), "Mismatched", IF(ISNUMBER(SEARCH("False Positive",D5897)), "False Positive", "Irrelevant"))), "")</f>
        <v/>
      </c>
      <c r="J5897" s="7" t="s">
        <v>3445</v>
      </c>
      <c r="K5897" s="7" t="s">
        <v>3355</v>
      </c>
      <c r="L5897" s="9">
        <v>45001</v>
      </c>
      <c r="M5897" s="13">
        <v>0.77883101851851855</v>
      </c>
      <c r="N5897" s="14">
        <v>204440003537595</v>
      </c>
      <c r="O5897" s="7">
        <f>IF(LEN(TRIM($A5897))=0,0,LEN($A5897)-LEN(SUBSTITUTE($A5897," ",""))+1)</f>
        <v>6</v>
      </c>
      <c r="P5897">
        <f t="shared" si="137"/>
        <v>3411</v>
      </c>
    </row>
    <row r="5898" spans="1:16" ht="16" x14ac:dyDescent="0.2">
      <c r="A5898" s="8" t="s">
        <v>31</v>
      </c>
      <c r="C5898" s="7" t="s">
        <v>4</v>
      </c>
      <c r="F5898" s="7" t="str">
        <f t="shared" si="135"/>
        <v/>
      </c>
      <c r="G5898" s="7" t="str">
        <f t="shared" si="136"/>
        <v/>
      </c>
      <c r="K5898" s="7" t="s">
        <v>3355</v>
      </c>
      <c r="L5898" s="9">
        <v>45001</v>
      </c>
      <c r="M5898" s="13">
        <v>0.77886574074074078</v>
      </c>
      <c r="N5898" s="14">
        <v>204440003537595</v>
      </c>
      <c r="P5898" t="str">
        <f t="shared" si="137"/>
        <v/>
      </c>
    </row>
    <row r="5899" spans="1:16" ht="409.6" x14ac:dyDescent="0.2">
      <c r="A5899" s="8" t="s">
        <v>44</v>
      </c>
      <c r="C5899" s="7" t="s">
        <v>4</v>
      </c>
      <c r="F5899" s="7" t="str">
        <f t="shared" si="135"/>
        <v/>
      </c>
      <c r="G5899" s="7" t="str">
        <f t="shared" si="136"/>
        <v/>
      </c>
      <c r="K5899" s="7" t="s">
        <v>3355</v>
      </c>
      <c r="L5899" s="9">
        <v>45001</v>
      </c>
      <c r="M5899" s="13">
        <v>0.77886574074074078</v>
      </c>
      <c r="N5899" s="14">
        <v>204440003537595</v>
      </c>
      <c r="P5899" t="str">
        <f t="shared" si="137"/>
        <v/>
      </c>
    </row>
    <row r="5900" spans="1:16" ht="48" x14ac:dyDescent="0.2">
      <c r="A5900" s="8" t="s">
        <v>33</v>
      </c>
      <c r="C5900" s="7" t="s">
        <v>4</v>
      </c>
      <c r="F5900" s="7" t="str">
        <f t="shared" si="135"/>
        <v/>
      </c>
      <c r="G5900" s="7" t="str">
        <f t="shared" si="136"/>
        <v/>
      </c>
      <c r="K5900" s="7" t="s">
        <v>3355</v>
      </c>
      <c r="L5900" s="9">
        <v>45001</v>
      </c>
      <c r="M5900" s="13">
        <v>0.77886574074074078</v>
      </c>
      <c r="N5900" s="14">
        <v>204440003537595</v>
      </c>
      <c r="P5900" t="str">
        <f t="shared" si="137"/>
        <v/>
      </c>
    </row>
    <row r="5901" spans="1:16" ht="16" x14ac:dyDescent="0.2">
      <c r="A5901" s="8" t="s">
        <v>45</v>
      </c>
      <c r="C5901" s="7" t="s">
        <v>2</v>
      </c>
      <c r="D5901" s="7" t="s">
        <v>3391</v>
      </c>
      <c r="E5901" s="7" t="str">
        <f>IF(OR(D5901="", D5901="___"),"", LEFT(D5901,FIND(" &gt;",D5901)-1))</f>
        <v>Failure</v>
      </c>
      <c r="F5901" s="7" t="str">
        <f t="shared" si="135"/>
        <v>Current</v>
      </c>
      <c r="G5901" s="7" t="str">
        <f t="shared" si="136"/>
        <v>Utterance</v>
      </c>
      <c r="H5901" s="7" t="str">
        <f>IF(G5901="Utterance", IF(ISNUMBER(SEARCH("Unrecognized",D5901)), "Unrecognized", IF(ISNUMBER(SEARCH("Mismatched",D5901)), "Mismatched", IF(ISNUMBER(SEARCH("False Positive",D5901)), "False Positive", "Irrelevant"))), "")</f>
        <v>Mismatched</v>
      </c>
      <c r="J5901" s="7" t="s">
        <v>3757</v>
      </c>
      <c r="K5901" s="7" t="s">
        <v>3355</v>
      </c>
      <c r="L5901" s="9">
        <v>45001</v>
      </c>
      <c r="M5901" s="13">
        <v>0.77923611111111113</v>
      </c>
      <c r="N5901" s="14">
        <v>204440003537595</v>
      </c>
      <c r="O5901" s="7">
        <f>IF(LEN(TRIM($A5901))=0,0,LEN($A5901)-LEN(SUBSTITUTE($A5901," ",""))+1)</f>
        <v>7</v>
      </c>
      <c r="P5901">
        <f t="shared" si="137"/>
        <v>705</v>
      </c>
    </row>
    <row r="5902" spans="1:16" ht="16" x14ac:dyDescent="0.2">
      <c r="A5902" s="8" t="s">
        <v>45</v>
      </c>
      <c r="C5902" s="7" t="s">
        <v>2</v>
      </c>
      <c r="D5902" s="7" t="s">
        <v>3389</v>
      </c>
      <c r="E5902" s="7" t="str">
        <f>IF(OR(D5902="", D5902="___"),"", LEFT(D5902,FIND(" &gt;",D5902)-1))</f>
        <v>Success</v>
      </c>
      <c r="F5902" s="7" t="str">
        <f t="shared" si="135"/>
        <v>Current</v>
      </c>
      <c r="G5902" s="7" t="str">
        <f t="shared" si="136"/>
        <v/>
      </c>
      <c r="H5902" s="7" t="str">
        <f>IF(G5902="Utterance", IF(ISNUMBER(SEARCH("Unrecognized",D5902)), "Unrecognized", IF(ISNUMBER(SEARCH("Mismatched",D5902)), "Mismatched", IF(ISNUMBER(SEARCH("False Positive",D5902)), "False Positive", "Irrelevant"))), "")</f>
        <v/>
      </c>
      <c r="J5902" s="7" t="s">
        <v>3757</v>
      </c>
      <c r="K5902" s="7" t="s">
        <v>3355</v>
      </c>
      <c r="L5902" s="9">
        <v>45001</v>
      </c>
      <c r="M5902" s="13">
        <v>0.77923611111111113</v>
      </c>
      <c r="N5902" s="14">
        <v>204440003537595</v>
      </c>
      <c r="O5902" s="7">
        <f>IF(LEN(TRIM($A5902))=0,0,LEN($A5902)-LEN(SUBSTITUTE($A5902," ",""))+1)</f>
        <v>7</v>
      </c>
      <c r="P5902">
        <f t="shared" si="137"/>
        <v>3411</v>
      </c>
    </row>
    <row r="5903" spans="1:16" ht="32" x14ac:dyDescent="0.2">
      <c r="A5903" s="8" t="s">
        <v>35</v>
      </c>
      <c r="C5903" s="7" t="s">
        <v>4</v>
      </c>
      <c r="F5903" s="7" t="str">
        <f t="shared" si="135"/>
        <v/>
      </c>
      <c r="G5903" s="7" t="str">
        <f t="shared" si="136"/>
        <v/>
      </c>
      <c r="K5903" s="7" t="s">
        <v>3355</v>
      </c>
      <c r="L5903" s="9">
        <v>45001</v>
      </c>
      <c r="M5903" s="13">
        <v>0.77923611111111113</v>
      </c>
      <c r="N5903" s="14">
        <v>204440003537595</v>
      </c>
      <c r="P5903" t="str">
        <f t="shared" si="137"/>
        <v/>
      </c>
    </row>
    <row r="5904" spans="1:16" ht="144" x14ac:dyDescent="0.2">
      <c r="A5904" s="8" t="s">
        <v>232</v>
      </c>
      <c r="C5904" s="7" t="s">
        <v>4</v>
      </c>
      <c r="F5904" s="7" t="str">
        <f t="shared" si="135"/>
        <v/>
      </c>
      <c r="G5904" s="7" t="str">
        <f t="shared" si="136"/>
        <v/>
      </c>
      <c r="K5904" s="7" t="s">
        <v>3355</v>
      </c>
      <c r="L5904" s="9">
        <v>45001</v>
      </c>
      <c r="M5904" s="13">
        <v>0.77923611111111113</v>
      </c>
      <c r="N5904" s="14">
        <v>204440003537595</v>
      </c>
      <c r="P5904" t="str">
        <f t="shared" si="137"/>
        <v/>
      </c>
    </row>
    <row r="5905" spans="1:16" ht="16" x14ac:dyDescent="0.2">
      <c r="A5905" s="8" t="s">
        <v>991</v>
      </c>
      <c r="C5905" s="7" t="s">
        <v>2</v>
      </c>
      <c r="D5905" s="7" t="s">
        <v>3389</v>
      </c>
      <c r="E5905" s="7" t="str">
        <f>IF(OR(D5905="", D5905="___"),"", LEFT(D5905,FIND(" &gt;",D5905)-1))</f>
        <v>Success</v>
      </c>
      <c r="F5905" s="7" t="str">
        <f t="shared" si="135"/>
        <v>Current</v>
      </c>
      <c r="G5905" s="7" t="str">
        <f t="shared" si="136"/>
        <v/>
      </c>
      <c r="H5905" s="7" t="str">
        <f>IF(G5905="Utterance", IF(ISNUMBER(SEARCH("Unrecognized",D5905)), "Unrecognized", IF(ISNUMBER(SEARCH("Mismatched",D5905)), "Mismatched", IF(ISNUMBER(SEARCH("False Positive",D5905)), "False Positive", "Irrelevant"))), "")</f>
        <v/>
      </c>
      <c r="J5905" s="7" t="s">
        <v>3757</v>
      </c>
      <c r="K5905" s="7" t="s">
        <v>3355</v>
      </c>
      <c r="L5905" s="9">
        <v>45001</v>
      </c>
      <c r="M5905" s="13">
        <v>0.7796643518518519</v>
      </c>
      <c r="N5905" s="14">
        <v>204440003537595</v>
      </c>
      <c r="O5905" s="7">
        <f>IF(LEN(TRIM($A5905))=0,0,LEN($A5905)-LEN(SUBSTITUTE($A5905," ",""))+1)</f>
        <v>8</v>
      </c>
      <c r="P5905">
        <f t="shared" si="137"/>
        <v>3411</v>
      </c>
    </row>
    <row r="5906" spans="1:16" ht="128" x14ac:dyDescent="0.2">
      <c r="A5906" s="8" t="s">
        <v>992</v>
      </c>
      <c r="C5906" s="7" t="s">
        <v>4</v>
      </c>
      <c r="F5906" s="7" t="str">
        <f t="shared" si="135"/>
        <v/>
      </c>
      <c r="G5906" s="7" t="str">
        <f t="shared" si="136"/>
        <v/>
      </c>
      <c r="K5906" s="7" t="s">
        <v>3355</v>
      </c>
      <c r="L5906" s="9">
        <v>45001</v>
      </c>
      <c r="M5906" s="13">
        <v>0.7796643518518519</v>
      </c>
      <c r="N5906" s="14">
        <v>204440003537595</v>
      </c>
      <c r="P5906" t="str">
        <f t="shared" si="137"/>
        <v/>
      </c>
    </row>
    <row r="5907" spans="1:16" ht="16" x14ac:dyDescent="0.2">
      <c r="A5907" s="8" t="s">
        <v>1000</v>
      </c>
      <c r="C5907" s="7" t="s">
        <v>2</v>
      </c>
      <c r="D5907" s="7" t="s">
        <v>3389</v>
      </c>
      <c r="E5907" s="7" t="str">
        <f>IF(OR(D5907="", D5907="___"),"", LEFT(D5907,FIND(" &gt;",D5907)-1))</f>
        <v>Success</v>
      </c>
      <c r="F5907" s="7" t="str">
        <f t="shared" si="135"/>
        <v>Current</v>
      </c>
      <c r="G5907" s="7" t="str">
        <f t="shared" si="136"/>
        <v/>
      </c>
      <c r="H5907" s="7" t="str">
        <f>IF(G5907="Utterance", IF(ISNUMBER(SEARCH("Unrecognized",D5907)), "Unrecognized", IF(ISNUMBER(SEARCH("Mismatched",D5907)), "Mismatched", IF(ISNUMBER(SEARCH("False Positive",D5907)), "False Positive", "Irrelevant"))), "")</f>
        <v/>
      </c>
      <c r="J5907" s="7" t="s">
        <v>3741</v>
      </c>
      <c r="K5907" s="7" t="s">
        <v>3355</v>
      </c>
      <c r="L5907" s="9">
        <v>45001</v>
      </c>
      <c r="M5907" s="13">
        <v>0.78012731481481479</v>
      </c>
      <c r="N5907" s="14">
        <v>204440003537595</v>
      </c>
      <c r="O5907" s="7">
        <f>IF(LEN(TRIM($A5907))=0,0,LEN($A5907)-LEN(SUBSTITUTE($A5907," ",""))+1)</f>
        <v>10</v>
      </c>
      <c r="P5907">
        <f t="shared" si="137"/>
        <v>3411</v>
      </c>
    </row>
    <row r="5908" spans="1:16" ht="96" x14ac:dyDescent="0.2">
      <c r="A5908" s="8" t="s">
        <v>290</v>
      </c>
      <c r="C5908" s="7" t="s">
        <v>4</v>
      </c>
      <c r="F5908" s="7" t="str">
        <f t="shared" si="135"/>
        <v/>
      </c>
      <c r="G5908" s="7" t="str">
        <f t="shared" si="136"/>
        <v/>
      </c>
      <c r="K5908" s="7" t="s">
        <v>3355</v>
      </c>
      <c r="L5908" s="9">
        <v>45001</v>
      </c>
      <c r="M5908" s="13">
        <v>0.78012731481481479</v>
      </c>
      <c r="N5908" s="14">
        <v>204440003537595</v>
      </c>
      <c r="P5908" t="str">
        <f t="shared" si="137"/>
        <v/>
      </c>
    </row>
    <row r="5909" spans="1:16" ht="16" x14ac:dyDescent="0.2">
      <c r="A5909" s="8" t="s">
        <v>1060</v>
      </c>
      <c r="C5909" s="7" t="s">
        <v>2</v>
      </c>
      <c r="D5909" s="7" t="s">
        <v>3391</v>
      </c>
      <c r="E5909" s="7" t="str">
        <f>IF(OR(D5909="", D5909="___"),"", LEFT(D5909,FIND(" &gt;",D5909)-1))</f>
        <v>Failure</v>
      </c>
      <c r="F5909" s="7" t="str">
        <f t="shared" si="135"/>
        <v>Current</v>
      </c>
      <c r="G5909" s="7" t="str">
        <f t="shared" si="136"/>
        <v>Utterance</v>
      </c>
      <c r="H5909" s="7" t="str">
        <f>IF(G5909="Utterance", IF(ISNUMBER(SEARCH("Unrecognized",D5909)), "Unrecognized", IF(ISNUMBER(SEARCH("Mismatched",D5909)), "Mismatched", IF(ISNUMBER(SEARCH("False Positive",D5909)), "False Positive", "Irrelevant"))), "")</f>
        <v>Mismatched</v>
      </c>
      <c r="J5909" s="7" t="s">
        <v>3757</v>
      </c>
      <c r="K5909" s="7" t="s">
        <v>3355</v>
      </c>
      <c r="L5909" s="9">
        <v>45001</v>
      </c>
      <c r="M5909" s="13">
        <v>0.78076388888888892</v>
      </c>
      <c r="N5909" s="14">
        <v>204440003537595</v>
      </c>
      <c r="O5909" s="7">
        <f>IF(LEN(TRIM($A5909))=0,0,LEN($A5909)-LEN(SUBSTITUTE($A5909," ",""))+1)</f>
        <v>7</v>
      </c>
      <c r="P5909">
        <f t="shared" si="137"/>
        <v>705</v>
      </c>
    </row>
    <row r="5910" spans="1:16" ht="176" x14ac:dyDescent="0.2">
      <c r="A5910" s="8" t="s">
        <v>564</v>
      </c>
      <c r="C5910" s="7" t="s">
        <v>4</v>
      </c>
      <c r="F5910" s="7" t="str">
        <f t="shared" si="135"/>
        <v/>
      </c>
      <c r="G5910" s="7" t="str">
        <f t="shared" si="136"/>
        <v/>
      </c>
      <c r="K5910" s="7" t="s">
        <v>3355</v>
      </c>
      <c r="L5910" s="9">
        <v>45001</v>
      </c>
      <c r="M5910" s="13">
        <v>0.78076388888888892</v>
      </c>
      <c r="N5910" s="14">
        <v>204440003537595</v>
      </c>
      <c r="P5910" t="str">
        <f t="shared" si="137"/>
        <v/>
      </c>
    </row>
    <row r="5911" spans="1:16" ht="16" x14ac:dyDescent="0.2">
      <c r="A5911" s="8" t="s">
        <v>1032</v>
      </c>
      <c r="C5911" s="7" t="s">
        <v>2</v>
      </c>
      <c r="D5911" s="7" t="s">
        <v>3389</v>
      </c>
      <c r="E5911" s="7" t="str">
        <f>IF(OR(D5911="", D5911="___"),"", LEFT(D5911,FIND(" &gt;",D5911)-1))</f>
        <v>Success</v>
      </c>
      <c r="F5911" s="7" t="str">
        <f t="shared" si="135"/>
        <v>Current</v>
      </c>
      <c r="G5911" s="7" t="str">
        <f t="shared" si="136"/>
        <v/>
      </c>
      <c r="H5911" s="7" t="str">
        <f>IF(G5911="Utterance", IF(ISNUMBER(SEARCH("Unrecognized",D5911)), "Unrecognized", IF(ISNUMBER(SEARCH("Mismatched",D5911)), "Mismatched", IF(ISNUMBER(SEARCH("False Positive",D5911)), "False Positive", "Irrelevant"))), "")</f>
        <v/>
      </c>
      <c r="J5911" s="7" t="s">
        <v>3741</v>
      </c>
      <c r="K5911" s="7" t="s">
        <v>3355</v>
      </c>
      <c r="L5911" s="9">
        <v>45001</v>
      </c>
      <c r="M5911" s="13">
        <v>0.78118055555555566</v>
      </c>
      <c r="N5911" s="14">
        <v>204440003537595</v>
      </c>
      <c r="O5911" s="7">
        <f>IF(LEN(TRIM($A5911))=0,0,LEN($A5911)-LEN(SUBSTITUTE($A5911," ",""))+1)</f>
        <v>13</v>
      </c>
      <c r="P5911">
        <f t="shared" si="137"/>
        <v>3411</v>
      </c>
    </row>
    <row r="5912" spans="1:16" ht="80" x14ac:dyDescent="0.2">
      <c r="A5912" s="8" t="s">
        <v>1033</v>
      </c>
      <c r="C5912" s="7" t="s">
        <v>4</v>
      </c>
      <c r="F5912" s="7" t="str">
        <f t="shared" si="135"/>
        <v/>
      </c>
      <c r="G5912" s="7" t="str">
        <f t="shared" si="136"/>
        <v/>
      </c>
      <c r="K5912" s="7" t="s">
        <v>3355</v>
      </c>
      <c r="L5912" s="9">
        <v>45001</v>
      </c>
      <c r="M5912" s="13">
        <v>0.78118055555555566</v>
      </c>
      <c r="N5912" s="14">
        <v>204440003537595</v>
      </c>
      <c r="P5912" t="str">
        <f t="shared" si="137"/>
        <v/>
      </c>
    </row>
    <row r="5913" spans="1:16" ht="16" x14ac:dyDescent="0.2">
      <c r="A5913" s="8" t="s">
        <v>998</v>
      </c>
      <c r="C5913" s="7" t="s">
        <v>2</v>
      </c>
      <c r="D5913" s="7" t="s">
        <v>3400</v>
      </c>
      <c r="E5913" s="7" t="str">
        <f>IF(OR(D5913="", D5913="___"),"", LEFT(D5913,FIND(" &gt;",D5913)-1))</f>
        <v>Failure</v>
      </c>
      <c r="F5913" s="7" t="str">
        <f t="shared" si="135"/>
        <v>Current</v>
      </c>
      <c r="G5913" s="7" t="str">
        <f t="shared" si="136"/>
        <v>Interaction</v>
      </c>
      <c r="H5913" s="7" t="str">
        <f>IF(G5913="Utterance", IF(ISNUMBER(SEARCH("Unrecognized",D5913)), "Unrecognized", IF(ISNUMBER(SEARCH("Mismatched",D5913)), "Mismatched", IF(ISNUMBER(SEARCH("False Positive",D5913)), "False Positive", "Irrelevant"))), "")</f>
        <v/>
      </c>
      <c r="J5913" s="7" t="s">
        <v>3428</v>
      </c>
      <c r="K5913" s="7" t="s">
        <v>3355</v>
      </c>
      <c r="L5913" s="9">
        <v>45001</v>
      </c>
      <c r="M5913" s="13">
        <v>0.78150462962962963</v>
      </c>
      <c r="N5913" s="14">
        <v>204440003537595</v>
      </c>
      <c r="O5913" s="7">
        <f>IF(LEN(TRIM($A5913))=0,0,LEN($A5913)-LEN(SUBSTITUTE($A5913," ",""))+1)</f>
        <v>3</v>
      </c>
      <c r="P5913">
        <f t="shared" si="137"/>
        <v>412</v>
      </c>
    </row>
    <row r="5914" spans="1:16" ht="96" x14ac:dyDescent="0.2">
      <c r="A5914" s="8" t="s">
        <v>999</v>
      </c>
      <c r="C5914" s="7" t="s">
        <v>4</v>
      </c>
      <c r="F5914" s="7" t="str">
        <f t="shared" si="135"/>
        <v/>
      </c>
      <c r="G5914" s="7" t="str">
        <f t="shared" si="136"/>
        <v/>
      </c>
      <c r="K5914" s="7" t="s">
        <v>3355</v>
      </c>
      <c r="L5914" s="9">
        <v>45001</v>
      </c>
      <c r="M5914" s="13">
        <v>0.78151620370370367</v>
      </c>
      <c r="N5914" s="14">
        <v>204440003537595</v>
      </c>
      <c r="P5914" t="str">
        <f t="shared" si="137"/>
        <v/>
      </c>
    </row>
    <row r="5915" spans="1:16" ht="16" x14ac:dyDescent="0.2">
      <c r="A5915" s="8" t="s">
        <v>1012</v>
      </c>
      <c r="C5915" s="7" t="s">
        <v>2</v>
      </c>
      <c r="D5915" s="7" t="s">
        <v>3391</v>
      </c>
      <c r="E5915" s="7" t="str">
        <f>IF(OR(D5915="", D5915="___"),"", LEFT(D5915,FIND(" &gt;",D5915)-1))</f>
        <v>Failure</v>
      </c>
      <c r="F5915" s="7" t="str">
        <f t="shared" si="135"/>
        <v>Current</v>
      </c>
      <c r="G5915" s="7" t="str">
        <f t="shared" si="136"/>
        <v>Utterance</v>
      </c>
      <c r="H5915" s="7" t="str">
        <f>IF(G5915="Utterance", IF(ISNUMBER(SEARCH("Unrecognized",D5915)), "Unrecognized", IF(ISNUMBER(SEARCH("Mismatched",D5915)), "Mismatched", IF(ISNUMBER(SEARCH("False Positive",D5915)), "False Positive", "Irrelevant"))), "")</f>
        <v>Mismatched</v>
      </c>
      <c r="J5915" s="7" t="s">
        <v>3428</v>
      </c>
      <c r="K5915" s="7" t="s">
        <v>3355</v>
      </c>
      <c r="L5915" s="9">
        <v>45001</v>
      </c>
      <c r="M5915" s="13">
        <v>0.78165509259259258</v>
      </c>
      <c r="N5915" s="14">
        <v>204440003537595</v>
      </c>
      <c r="O5915" s="7">
        <f>IF(LEN(TRIM($A5915))=0,0,LEN($A5915)-LEN(SUBSTITUTE($A5915," ",""))+1)</f>
        <v>4</v>
      </c>
      <c r="P5915">
        <f t="shared" si="137"/>
        <v>705</v>
      </c>
    </row>
    <row r="5916" spans="1:16" ht="240" x14ac:dyDescent="0.2">
      <c r="A5916" s="8" t="s">
        <v>242</v>
      </c>
      <c r="C5916" s="7" t="s">
        <v>4</v>
      </c>
      <c r="F5916" s="7" t="str">
        <f t="shared" si="135"/>
        <v/>
      </c>
      <c r="G5916" s="7" t="str">
        <f t="shared" si="136"/>
        <v/>
      </c>
      <c r="K5916" s="7" t="s">
        <v>3355</v>
      </c>
      <c r="L5916" s="9">
        <v>45001</v>
      </c>
      <c r="M5916" s="13">
        <v>0.78165509259259258</v>
      </c>
      <c r="N5916" s="14">
        <v>204440003537595</v>
      </c>
      <c r="P5916" t="str">
        <f t="shared" si="137"/>
        <v/>
      </c>
    </row>
    <row r="5917" spans="1:16" ht="16" x14ac:dyDescent="0.2">
      <c r="A5917" s="8" t="s">
        <v>995</v>
      </c>
      <c r="C5917" s="7" t="s">
        <v>2</v>
      </c>
      <c r="D5917" s="7" t="s">
        <v>3391</v>
      </c>
      <c r="E5917" s="7" t="str">
        <f>IF(OR(D5917="", D5917="___"),"", LEFT(D5917,FIND(" &gt;",D5917)-1))</f>
        <v>Failure</v>
      </c>
      <c r="F5917" s="7" t="str">
        <f t="shared" si="135"/>
        <v>Current</v>
      </c>
      <c r="G5917" s="7" t="str">
        <f t="shared" si="136"/>
        <v>Utterance</v>
      </c>
      <c r="H5917" s="7" t="str">
        <f>IF(G5917="Utterance", IF(ISNUMBER(SEARCH("Unrecognized",D5917)), "Unrecognized", IF(ISNUMBER(SEARCH("Mismatched",D5917)), "Mismatched", IF(ISNUMBER(SEARCH("False Positive",D5917)), "False Positive", "Irrelevant"))), "")</f>
        <v>Mismatched</v>
      </c>
      <c r="J5917" s="7" t="s">
        <v>3428</v>
      </c>
      <c r="K5917" s="7" t="s">
        <v>3355</v>
      </c>
      <c r="L5917" s="9">
        <v>45001</v>
      </c>
      <c r="M5917" s="13">
        <v>0.78194444444444444</v>
      </c>
      <c r="N5917" s="14">
        <v>204440003537595</v>
      </c>
      <c r="O5917" s="7">
        <f>IF(LEN(TRIM($A5917))=0,0,LEN($A5917)-LEN(SUBSTITUTE($A5917," ",""))+1)</f>
        <v>9</v>
      </c>
      <c r="P5917">
        <f t="shared" si="137"/>
        <v>705</v>
      </c>
    </row>
    <row r="5918" spans="1:16" ht="16" x14ac:dyDescent="0.2">
      <c r="A5918" s="8" t="s">
        <v>819</v>
      </c>
      <c r="C5918" s="7" t="s">
        <v>4</v>
      </c>
      <c r="F5918" s="7" t="str">
        <f t="shared" si="135"/>
        <v/>
      </c>
      <c r="G5918" s="7" t="str">
        <f t="shared" si="136"/>
        <v/>
      </c>
      <c r="K5918" s="7" t="s">
        <v>3355</v>
      </c>
      <c r="L5918" s="9">
        <v>45001</v>
      </c>
      <c r="M5918" s="13">
        <v>0.78194444444444444</v>
      </c>
      <c r="N5918" s="14">
        <v>204440003537595</v>
      </c>
      <c r="P5918" t="str">
        <f t="shared" si="137"/>
        <v/>
      </c>
    </row>
    <row r="5919" spans="1:16" ht="16" x14ac:dyDescent="0.2">
      <c r="A5919" s="8" t="s">
        <v>162</v>
      </c>
      <c r="C5919" s="7" t="s">
        <v>2</v>
      </c>
      <c r="D5919" s="7" t="s">
        <v>3391</v>
      </c>
      <c r="E5919" s="7" t="str">
        <f>IF(OR(D5919="", D5919="___"),"", LEFT(D5919,FIND(" &gt;",D5919)-1))</f>
        <v>Failure</v>
      </c>
      <c r="F5919" s="7" t="str">
        <f t="shared" si="135"/>
        <v>Current</v>
      </c>
      <c r="G5919" s="7" t="str">
        <f t="shared" si="136"/>
        <v>Utterance</v>
      </c>
      <c r="H5919" s="7" t="str">
        <f>IF(G5919="Utterance", IF(ISNUMBER(SEARCH("Unrecognized",D5919)), "Unrecognized", IF(ISNUMBER(SEARCH("Mismatched",D5919)), "Mismatched", IF(ISNUMBER(SEARCH("False Positive",D5919)), "False Positive", "Irrelevant"))), "")</f>
        <v>Mismatched</v>
      </c>
      <c r="J5919" s="7" t="s">
        <v>3453</v>
      </c>
      <c r="K5919" s="7" t="s">
        <v>3355</v>
      </c>
      <c r="L5919" s="9">
        <v>45001</v>
      </c>
      <c r="M5919" s="13">
        <v>0.78202546296296294</v>
      </c>
      <c r="N5919" s="14">
        <v>204440003537595</v>
      </c>
      <c r="O5919" s="7">
        <f>IF(LEN(TRIM($A5919))=0,0,LEN($A5919)-LEN(SUBSTITUTE($A5919," ",""))+1)</f>
        <v>1</v>
      </c>
      <c r="P5919">
        <f t="shared" si="137"/>
        <v>705</v>
      </c>
    </row>
    <row r="5920" spans="1:16" ht="16" x14ac:dyDescent="0.2">
      <c r="A5920" s="8" t="s">
        <v>162</v>
      </c>
      <c r="C5920" s="7" t="s">
        <v>2</v>
      </c>
      <c r="D5920" s="7" t="s">
        <v>3389</v>
      </c>
      <c r="E5920" s="7" t="str">
        <f>IF(OR(D5920="", D5920="___"),"", LEFT(D5920,FIND(" &gt;",D5920)-1))</f>
        <v>Success</v>
      </c>
      <c r="F5920" s="7" t="str">
        <f t="shared" si="135"/>
        <v>Current</v>
      </c>
      <c r="G5920" s="7" t="str">
        <f t="shared" si="136"/>
        <v/>
      </c>
      <c r="H5920" s="7" t="str">
        <f>IF(G5920="Utterance", IF(ISNUMBER(SEARCH("Unrecognized",D5920)), "Unrecognized", IF(ISNUMBER(SEARCH("Mismatched",D5920)), "Mismatched", IF(ISNUMBER(SEARCH("False Positive",D5920)), "False Positive", "Irrelevant"))), "")</f>
        <v/>
      </c>
      <c r="J5920" s="7" t="s">
        <v>3453</v>
      </c>
      <c r="K5920" s="7" t="s">
        <v>3355</v>
      </c>
      <c r="L5920" s="9">
        <v>45001</v>
      </c>
      <c r="M5920" s="13">
        <v>0.78202546296296294</v>
      </c>
      <c r="N5920" s="14">
        <v>204440003537595</v>
      </c>
      <c r="O5920" s="7">
        <f>IF(LEN(TRIM($A5920))=0,0,LEN($A5920)-LEN(SUBSTITUTE($A5920," ",""))+1)</f>
        <v>1</v>
      </c>
      <c r="P5920">
        <f t="shared" si="137"/>
        <v>3411</v>
      </c>
    </row>
    <row r="5921" spans="1:16" ht="16" x14ac:dyDescent="0.2">
      <c r="A5921" s="8" t="s">
        <v>996</v>
      </c>
      <c r="C5921" s="7" t="s">
        <v>4</v>
      </c>
      <c r="F5921" s="7" t="str">
        <f t="shared" si="135"/>
        <v/>
      </c>
      <c r="G5921" s="7" t="str">
        <f t="shared" si="136"/>
        <v/>
      </c>
      <c r="K5921" s="7" t="s">
        <v>3355</v>
      </c>
      <c r="L5921" s="9">
        <v>45001</v>
      </c>
      <c r="M5921" s="13">
        <v>0.78202546296296294</v>
      </c>
      <c r="N5921" s="14">
        <v>204440003537595</v>
      </c>
      <c r="P5921" t="str">
        <f t="shared" si="137"/>
        <v/>
      </c>
    </row>
    <row r="5922" spans="1:16" ht="16" x14ac:dyDescent="0.2">
      <c r="A5922" s="8" t="s">
        <v>354</v>
      </c>
      <c r="C5922" s="7" t="s">
        <v>4</v>
      </c>
      <c r="F5922" s="7" t="str">
        <f t="shared" si="135"/>
        <v/>
      </c>
      <c r="G5922" s="7" t="str">
        <f t="shared" si="136"/>
        <v/>
      </c>
      <c r="K5922" s="7" t="s">
        <v>3355</v>
      </c>
      <c r="L5922" s="9">
        <v>45001</v>
      </c>
      <c r="M5922" s="13">
        <v>0.78202546296296294</v>
      </c>
      <c r="N5922" s="14">
        <v>204440003537595</v>
      </c>
      <c r="P5922" t="str">
        <f t="shared" si="137"/>
        <v/>
      </c>
    </row>
    <row r="5923" spans="1:16" ht="16" x14ac:dyDescent="0.2">
      <c r="A5923" s="8" t="s">
        <v>1025</v>
      </c>
      <c r="C5923" s="7" t="s">
        <v>2</v>
      </c>
      <c r="D5923" s="7" t="s">
        <v>3391</v>
      </c>
      <c r="E5923" s="7" t="str">
        <f>IF(OR(D5923="", D5923="___"),"", LEFT(D5923,FIND(" &gt;",D5923)-1))</f>
        <v>Failure</v>
      </c>
      <c r="F5923" s="7" t="str">
        <f t="shared" si="135"/>
        <v>Current</v>
      </c>
      <c r="G5923" s="7" t="str">
        <f t="shared" si="136"/>
        <v>Utterance</v>
      </c>
      <c r="H5923" s="7" t="str">
        <f>IF(G5923="Utterance", IF(ISNUMBER(SEARCH("Unrecognized",D5923)), "Unrecognized", IF(ISNUMBER(SEARCH("Mismatched",D5923)), "Mismatched", IF(ISNUMBER(SEARCH("False Positive",D5923)), "False Positive", "Irrelevant"))), "")</f>
        <v>Mismatched</v>
      </c>
      <c r="J5923" s="7" t="s">
        <v>213</v>
      </c>
      <c r="K5923" s="7" t="s">
        <v>3355</v>
      </c>
      <c r="L5923" s="9">
        <v>45001</v>
      </c>
      <c r="M5923" s="13">
        <v>0.78216435185185185</v>
      </c>
      <c r="N5923" s="14">
        <v>204440003537595</v>
      </c>
      <c r="O5923" s="7">
        <f>IF(LEN(TRIM($A5923))=0,0,LEN($A5923)-LEN(SUBSTITUTE($A5923," ",""))+1)</f>
        <v>4</v>
      </c>
      <c r="P5923">
        <f t="shared" si="137"/>
        <v>705</v>
      </c>
    </row>
    <row r="5924" spans="1:16" ht="144" x14ac:dyDescent="0.2">
      <c r="A5924" s="8" t="s">
        <v>1026</v>
      </c>
      <c r="C5924" s="7" t="s">
        <v>4</v>
      </c>
      <c r="F5924" s="7" t="str">
        <f t="shared" si="135"/>
        <v/>
      </c>
      <c r="G5924" s="7" t="str">
        <f t="shared" si="136"/>
        <v/>
      </c>
      <c r="K5924" s="7" t="s">
        <v>3355</v>
      </c>
      <c r="L5924" s="9">
        <v>45001</v>
      </c>
      <c r="M5924" s="13">
        <v>0.78216435185185185</v>
      </c>
      <c r="N5924" s="14">
        <v>204440003537595</v>
      </c>
      <c r="P5924" t="str">
        <f t="shared" si="137"/>
        <v/>
      </c>
    </row>
    <row r="5925" spans="1:16" ht="16" x14ac:dyDescent="0.2">
      <c r="A5925" s="8" t="s">
        <v>1010</v>
      </c>
      <c r="C5925" s="7" t="s">
        <v>2</v>
      </c>
      <c r="D5925" s="7" t="s">
        <v>3389</v>
      </c>
      <c r="E5925" s="7" t="str">
        <f>IF(OR(D5925="", D5925="___"),"", LEFT(D5925,FIND(" &gt;",D5925)-1))</f>
        <v>Success</v>
      </c>
      <c r="F5925" s="7" t="str">
        <f t="shared" si="135"/>
        <v>Current</v>
      </c>
      <c r="G5925" s="7" t="str">
        <f t="shared" si="136"/>
        <v/>
      </c>
      <c r="H5925" s="7" t="str">
        <f>IF(G5925="Utterance", IF(ISNUMBER(SEARCH("Unrecognized",D5925)), "Unrecognized", IF(ISNUMBER(SEARCH("Mismatched",D5925)), "Mismatched", IF(ISNUMBER(SEARCH("False Positive",D5925)), "False Positive", "Irrelevant"))), "")</f>
        <v/>
      </c>
      <c r="J5925" s="7" t="s">
        <v>213</v>
      </c>
      <c r="K5925" s="7" t="s">
        <v>3355</v>
      </c>
      <c r="L5925" s="9">
        <v>45001</v>
      </c>
      <c r="M5925" s="13">
        <v>0.7826157407407407</v>
      </c>
      <c r="N5925" s="14">
        <v>204440003537595</v>
      </c>
      <c r="O5925" s="7">
        <f>IF(LEN(TRIM($A5925))=0,0,LEN($A5925)-LEN(SUBSTITUTE($A5925," ",""))+1)</f>
        <v>5</v>
      </c>
      <c r="P5925">
        <f t="shared" si="137"/>
        <v>3411</v>
      </c>
    </row>
    <row r="5926" spans="1:16" ht="112" x14ac:dyDescent="0.2">
      <c r="A5926" s="8" t="s">
        <v>224</v>
      </c>
      <c r="C5926" s="7" t="s">
        <v>4</v>
      </c>
      <c r="F5926" s="7" t="str">
        <f t="shared" si="135"/>
        <v/>
      </c>
      <c r="G5926" s="7" t="str">
        <f t="shared" si="136"/>
        <v/>
      </c>
      <c r="K5926" s="7" t="s">
        <v>3355</v>
      </c>
      <c r="L5926" s="9">
        <v>45001</v>
      </c>
      <c r="M5926" s="13">
        <v>0.7826157407407407</v>
      </c>
      <c r="N5926" s="14">
        <v>204440003537595</v>
      </c>
      <c r="P5926" t="str">
        <f t="shared" si="137"/>
        <v/>
      </c>
    </row>
    <row r="5927" spans="1:16" ht="16" x14ac:dyDescent="0.2">
      <c r="A5927" s="8" t="s">
        <v>1056</v>
      </c>
      <c r="C5927" s="7" t="s">
        <v>2</v>
      </c>
      <c r="D5927" s="7" t="s">
        <v>3389</v>
      </c>
      <c r="E5927" s="7" t="str">
        <f>IF(OR(D5927="", D5927="___"),"", LEFT(D5927,FIND(" &gt;",D5927)-1))</f>
        <v>Success</v>
      </c>
      <c r="F5927" s="7" t="str">
        <f t="shared" si="135"/>
        <v>Current</v>
      </c>
      <c r="G5927" s="7" t="str">
        <f t="shared" si="136"/>
        <v/>
      </c>
      <c r="H5927" s="7" t="str">
        <f>IF(G5927="Utterance", IF(ISNUMBER(SEARCH("Unrecognized",D5927)), "Unrecognized", IF(ISNUMBER(SEARCH("Mismatched",D5927)), "Mismatched", IF(ISNUMBER(SEARCH("False Positive",D5927)), "False Positive", "Irrelevant"))), "")</f>
        <v/>
      </c>
      <c r="J5927" s="7" t="s">
        <v>3750</v>
      </c>
      <c r="K5927" s="7" t="s">
        <v>3355</v>
      </c>
      <c r="L5927" s="9">
        <v>45001</v>
      </c>
      <c r="M5927" s="13">
        <v>0.78321759259259249</v>
      </c>
      <c r="N5927" s="14">
        <v>204440003537595</v>
      </c>
      <c r="O5927" s="7">
        <f>IF(LEN(TRIM($A5927))=0,0,LEN($A5927)-LEN(SUBSTITUTE($A5927," ",""))+1)</f>
        <v>5</v>
      </c>
      <c r="P5927">
        <f t="shared" si="137"/>
        <v>3411</v>
      </c>
    </row>
    <row r="5928" spans="1:16" ht="80" x14ac:dyDescent="0.2">
      <c r="A5928" s="8" t="s">
        <v>779</v>
      </c>
      <c r="C5928" s="7" t="s">
        <v>4</v>
      </c>
      <c r="F5928" s="7" t="str">
        <f t="shared" si="135"/>
        <v/>
      </c>
      <c r="G5928" s="7" t="str">
        <f t="shared" si="136"/>
        <v/>
      </c>
      <c r="K5928" s="7" t="s">
        <v>3355</v>
      </c>
      <c r="L5928" s="9">
        <v>45001</v>
      </c>
      <c r="M5928" s="13">
        <v>0.78321759259259249</v>
      </c>
      <c r="N5928" s="14">
        <v>204440003537595</v>
      </c>
      <c r="P5928" t="str">
        <f t="shared" si="137"/>
        <v/>
      </c>
    </row>
    <row r="5929" spans="1:16" ht="16" x14ac:dyDescent="0.2">
      <c r="A5929" s="8" t="s">
        <v>1061</v>
      </c>
      <c r="C5929" s="7" t="s">
        <v>2</v>
      </c>
      <c r="D5929" s="7" t="s">
        <v>3391</v>
      </c>
      <c r="E5929" s="7" t="str">
        <f>IF(OR(D5929="", D5929="___"),"", LEFT(D5929,FIND(" &gt;",D5929)-1))</f>
        <v>Failure</v>
      </c>
      <c r="F5929" s="7" t="str">
        <f t="shared" si="135"/>
        <v>Current</v>
      </c>
      <c r="G5929" s="7" t="str">
        <f t="shared" si="136"/>
        <v>Utterance</v>
      </c>
      <c r="H5929" s="7" t="str">
        <f>IF(G5929="Utterance", IF(ISNUMBER(SEARCH("Unrecognized",D5929)), "Unrecognized", IF(ISNUMBER(SEARCH("Mismatched",D5929)), "Mismatched", IF(ISNUMBER(SEARCH("False Positive",D5929)), "False Positive", "Irrelevant"))), "")</f>
        <v>Mismatched</v>
      </c>
      <c r="J5929" s="7" t="s">
        <v>3750</v>
      </c>
      <c r="K5929" s="7" t="s">
        <v>3355</v>
      </c>
      <c r="L5929" s="9">
        <v>45001</v>
      </c>
      <c r="M5929" s="13">
        <v>0.78349537037037031</v>
      </c>
      <c r="N5929" s="14">
        <v>204440003537595</v>
      </c>
      <c r="O5929" s="7">
        <f>IF(LEN(TRIM($A5929))=0,0,LEN($A5929)-LEN(SUBSTITUTE($A5929," ",""))+1)</f>
        <v>6</v>
      </c>
      <c r="P5929">
        <f t="shared" si="137"/>
        <v>705</v>
      </c>
    </row>
    <row r="5930" spans="1:16" ht="144" x14ac:dyDescent="0.2">
      <c r="A5930" s="8" t="s">
        <v>1062</v>
      </c>
      <c r="C5930" s="7" t="s">
        <v>4</v>
      </c>
      <c r="F5930" s="7" t="str">
        <f t="shared" si="135"/>
        <v/>
      </c>
      <c r="G5930" s="7" t="str">
        <f t="shared" si="136"/>
        <v/>
      </c>
      <c r="K5930" s="7" t="s">
        <v>3355</v>
      </c>
      <c r="L5930" s="9">
        <v>45001</v>
      </c>
      <c r="M5930" s="13">
        <v>0.78349537037037031</v>
      </c>
      <c r="N5930" s="14">
        <v>204440003537595</v>
      </c>
      <c r="P5930" t="str">
        <f t="shared" si="137"/>
        <v/>
      </c>
    </row>
    <row r="5931" spans="1:16" ht="16" x14ac:dyDescent="0.2">
      <c r="A5931" s="8" t="s">
        <v>1006</v>
      </c>
      <c r="C5931" s="7" t="s">
        <v>2</v>
      </c>
      <c r="D5931" s="7" t="s">
        <v>3389</v>
      </c>
      <c r="E5931" s="7" t="str">
        <f>IF(OR(D5931="", D5931="___"),"", LEFT(D5931,FIND(" &gt;",D5931)-1))</f>
        <v>Success</v>
      </c>
      <c r="F5931" s="7" t="str">
        <f t="shared" si="135"/>
        <v>Current</v>
      </c>
      <c r="G5931" s="7" t="str">
        <f t="shared" si="136"/>
        <v/>
      </c>
      <c r="H5931" s="7" t="str">
        <f>IF(G5931="Utterance", IF(ISNUMBER(SEARCH("Unrecognized",D5931)), "Unrecognized", IF(ISNUMBER(SEARCH("Mismatched",D5931)), "Mismatched", IF(ISNUMBER(SEARCH("False Positive",D5931)), "False Positive", "Irrelevant"))), "")</f>
        <v/>
      </c>
      <c r="J5931" s="7" t="s">
        <v>3750</v>
      </c>
      <c r="K5931" s="7" t="s">
        <v>3355</v>
      </c>
      <c r="L5931" s="9">
        <v>45001</v>
      </c>
      <c r="M5931" s="13">
        <v>0.78385416666666663</v>
      </c>
      <c r="N5931" s="14">
        <v>204440003537595</v>
      </c>
      <c r="O5931" s="7">
        <f>IF(LEN(TRIM($A5931))=0,0,LEN($A5931)-LEN(SUBSTITUTE($A5931," ",""))+1)</f>
        <v>8</v>
      </c>
      <c r="P5931">
        <f t="shared" si="137"/>
        <v>3411</v>
      </c>
    </row>
    <row r="5932" spans="1:16" ht="16" x14ac:dyDescent="0.2">
      <c r="A5932" s="8" t="s">
        <v>339</v>
      </c>
      <c r="C5932" s="7" t="s">
        <v>4</v>
      </c>
      <c r="F5932" s="7" t="str">
        <f t="shared" si="135"/>
        <v/>
      </c>
      <c r="G5932" s="7" t="str">
        <f t="shared" si="136"/>
        <v/>
      </c>
      <c r="K5932" s="7" t="s">
        <v>3355</v>
      </c>
      <c r="L5932" s="9">
        <v>45001</v>
      </c>
      <c r="M5932" s="13">
        <v>0.78386574074074078</v>
      </c>
      <c r="N5932" s="14">
        <v>204440003537595</v>
      </c>
      <c r="P5932" t="str">
        <f t="shared" si="137"/>
        <v/>
      </c>
    </row>
    <row r="5933" spans="1:16" ht="16" x14ac:dyDescent="0.2">
      <c r="A5933" s="8" t="s">
        <v>1038</v>
      </c>
      <c r="C5933" s="7" t="s">
        <v>2</v>
      </c>
      <c r="D5933" s="7" t="s">
        <v>3389</v>
      </c>
      <c r="E5933" s="7" t="str">
        <f>IF(OR(D5933="", D5933="___"),"", LEFT(D5933,FIND(" &gt;",D5933)-1))</f>
        <v>Success</v>
      </c>
      <c r="F5933" s="7" t="str">
        <f t="shared" si="135"/>
        <v>Current</v>
      </c>
      <c r="G5933" s="7" t="str">
        <f t="shared" si="136"/>
        <v/>
      </c>
      <c r="H5933" s="7" t="str">
        <f>IF(G5933="Utterance", IF(ISNUMBER(SEARCH("Unrecognized",D5933)), "Unrecognized", IF(ISNUMBER(SEARCH("Mismatched",D5933)), "Mismatched", IF(ISNUMBER(SEARCH("False Positive",D5933)), "False Positive", "Irrelevant"))), "")</f>
        <v/>
      </c>
      <c r="J5933" s="7" t="s">
        <v>3431</v>
      </c>
      <c r="K5933" s="7" t="s">
        <v>3355</v>
      </c>
      <c r="L5933" s="9">
        <v>45001</v>
      </c>
      <c r="M5933" s="13">
        <v>0.7840625</v>
      </c>
      <c r="N5933" s="14">
        <v>204440003537595</v>
      </c>
      <c r="O5933" s="7">
        <f>IF(LEN(TRIM($A5933))=0,0,LEN($A5933)-LEN(SUBSTITUTE($A5933," ",""))+1)</f>
        <v>6</v>
      </c>
      <c r="P5933">
        <f t="shared" si="137"/>
        <v>3411</v>
      </c>
    </row>
    <row r="5934" spans="1:16" ht="80" x14ac:dyDescent="0.2">
      <c r="A5934" s="8" t="s">
        <v>317</v>
      </c>
      <c r="C5934" s="7" t="s">
        <v>4</v>
      </c>
      <c r="F5934" s="7" t="str">
        <f t="shared" si="135"/>
        <v/>
      </c>
      <c r="G5934" s="7" t="str">
        <f t="shared" si="136"/>
        <v/>
      </c>
      <c r="K5934" s="7" t="s">
        <v>3355</v>
      </c>
      <c r="L5934" s="9">
        <v>45001</v>
      </c>
      <c r="M5934" s="13">
        <v>0.7840625</v>
      </c>
      <c r="N5934" s="14">
        <v>204440003537595</v>
      </c>
      <c r="P5934" t="str">
        <f t="shared" si="137"/>
        <v/>
      </c>
    </row>
    <row r="5935" spans="1:16" ht="16" x14ac:dyDescent="0.2">
      <c r="A5935" s="8" t="s">
        <v>1007</v>
      </c>
      <c r="C5935" s="7" t="s">
        <v>2</v>
      </c>
      <c r="D5935" s="7" t="s">
        <v>3389</v>
      </c>
      <c r="E5935" s="7" t="str">
        <f>IF(OR(D5935="", D5935="___"),"", LEFT(D5935,FIND(" &gt;",D5935)-1))</f>
        <v>Success</v>
      </c>
      <c r="F5935" s="7" t="str">
        <f t="shared" si="135"/>
        <v>Current</v>
      </c>
      <c r="G5935" s="7" t="str">
        <f t="shared" si="136"/>
        <v/>
      </c>
      <c r="H5935" s="7" t="str">
        <f>IF(G5935="Utterance", IF(ISNUMBER(SEARCH("Unrecognized",D5935)), "Unrecognized", IF(ISNUMBER(SEARCH("Mismatched",D5935)), "Mismatched", IF(ISNUMBER(SEARCH("False Positive",D5935)), "False Positive", "Irrelevant"))), "")</f>
        <v/>
      </c>
      <c r="J5935" s="7" t="s">
        <v>3431</v>
      </c>
      <c r="K5935" s="7" t="s">
        <v>3355</v>
      </c>
      <c r="L5935" s="9">
        <v>45001</v>
      </c>
      <c r="M5935" s="13">
        <v>0.78442129629629631</v>
      </c>
      <c r="N5935" s="14">
        <v>204440003537595</v>
      </c>
      <c r="O5935" s="7">
        <f>IF(LEN(TRIM($A5935))=0,0,LEN($A5935)-LEN(SUBSTITUTE($A5935," ",""))+1)</f>
        <v>7</v>
      </c>
      <c r="P5935">
        <f t="shared" si="137"/>
        <v>3411</v>
      </c>
    </row>
    <row r="5936" spans="1:16" ht="128" x14ac:dyDescent="0.2">
      <c r="A5936" s="8" t="s">
        <v>463</v>
      </c>
      <c r="C5936" s="7" t="s">
        <v>4</v>
      </c>
      <c r="F5936" s="7" t="str">
        <f t="shared" si="135"/>
        <v/>
      </c>
      <c r="G5936" s="7" t="str">
        <f t="shared" si="136"/>
        <v/>
      </c>
      <c r="K5936" s="7" t="s">
        <v>3355</v>
      </c>
      <c r="L5936" s="9">
        <v>45001</v>
      </c>
      <c r="M5936" s="13">
        <v>0.78442129629629631</v>
      </c>
      <c r="N5936" s="14">
        <v>204440003537595</v>
      </c>
      <c r="P5936" t="str">
        <f t="shared" si="137"/>
        <v/>
      </c>
    </row>
    <row r="5937" spans="1:16" ht="16" x14ac:dyDescent="0.2">
      <c r="A5937" s="8" t="s">
        <v>1055</v>
      </c>
      <c r="C5937" s="7" t="s">
        <v>2</v>
      </c>
      <c r="D5937" s="7" t="s">
        <v>3391</v>
      </c>
      <c r="E5937" s="7" t="str">
        <f>IF(OR(D5937="", D5937="___"),"", LEFT(D5937,FIND(" &gt;",D5937)-1))</f>
        <v>Failure</v>
      </c>
      <c r="F5937" s="7" t="str">
        <f t="shared" ref="F5937:F6000" si="138">IF(OR(E5937="Success",E5937="Qualified Success"),"Current",IF(E5937="Failure",IF(RIGHT(D5937,6)="Future","Future",IF(RIGHT(D5937,10)="Irrelevant","Irrelevant","Current")),""))</f>
        <v>Current</v>
      </c>
      <c r="G5937" s="7" t="str">
        <f t="shared" ref="G5937:G6000" si="139">IF(OR(ISBLANK(D5937),D5937="Unclassifiable &gt;"),"",IF(ISNUMBER(SEARCH("Utterance",D5937)),"Utterance",IF(ISNUMBER(SEARCH("Response",D5937)),"Response",IF(ISNUMBER(SEARCH("Interaction",D5937)),"Interaction",IF(ISNUMBER(SEARCH("System",D5937)),"System","")))))</f>
        <v>Utterance</v>
      </c>
      <c r="H5937" s="7" t="str">
        <f>IF(G5937="Utterance", IF(ISNUMBER(SEARCH("Unrecognized",D5937)), "Unrecognized", IF(ISNUMBER(SEARCH("Mismatched",D5937)), "Mismatched", IF(ISNUMBER(SEARCH("False Positive",D5937)), "False Positive", "Irrelevant"))), "")</f>
        <v>Mismatched</v>
      </c>
      <c r="J5937" s="7" t="s">
        <v>3431</v>
      </c>
      <c r="K5937" s="7" t="s">
        <v>3355</v>
      </c>
      <c r="L5937" s="9">
        <v>45001</v>
      </c>
      <c r="M5937" s="13">
        <v>0.78469907407407413</v>
      </c>
      <c r="N5937" s="14">
        <v>204440003537595</v>
      </c>
      <c r="O5937" s="7">
        <f>IF(LEN(TRIM($A5937))=0,0,LEN($A5937)-LEN(SUBSTITUTE($A5937," ",""))+1)</f>
        <v>6</v>
      </c>
      <c r="P5937">
        <f t="shared" si="137"/>
        <v>705</v>
      </c>
    </row>
    <row r="5938" spans="1:16" ht="80" x14ac:dyDescent="0.2">
      <c r="A5938" s="8" t="s">
        <v>317</v>
      </c>
      <c r="C5938" s="7" t="s">
        <v>4</v>
      </c>
      <c r="F5938" s="7" t="str">
        <f t="shared" si="138"/>
        <v/>
      </c>
      <c r="G5938" s="7" t="str">
        <f t="shared" si="139"/>
        <v/>
      </c>
      <c r="K5938" s="7" t="s">
        <v>3355</v>
      </c>
      <c r="L5938" s="9">
        <v>45001</v>
      </c>
      <c r="M5938" s="13">
        <v>0.78469907407407413</v>
      </c>
      <c r="N5938" s="14">
        <v>204440003537595</v>
      </c>
      <c r="P5938" t="str">
        <f t="shared" si="137"/>
        <v/>
      </c>
    </row>
    <row r="5939" spans="1:16" ht="16" x14ac:dyDescent="0.2">
      <c r="A5939" s="8" t="s">
        <v>1021</v>
      </c>
      <c r="C5939" s="7" t="s">
        <v>2</v>
      </c>
      <c r="D5939" s="7" t="s">
        <v>3389</v>
      </c>
      <c r="E5939" s="7" t="str">
        <f>IF(OR(D5939="", D5939="___"),"", LEFT(D5939,FIND(" &gt;",D5939)-1))</f>
        <v>Success</v>
      </c>
      <c r="F5939" s="7" t="str">
        <f t="shared" si="138"/>
        <v>Current</v>
      </c>
      <c r="G5939" s="7" t="str">
        <f t="shared" si="139"/>
        <v/>
      </c>
      <c r="H5939" s="7" t="str">
        <f>IF(G5939="Utterance", IF(ISNUMBER(SEARCH("Unrecognized",D5939)), "Unrecognized", IF(ISNUMBER(SEARCH("Mismatched",D5939)), "Mismatched", IF(ISNUMBER(SEARCH("False Positive",D5939)), "False Positive", "Irrelevant"))), "")</f>
        <v/>
      </c>
      <c r="J5939" s="7" t="s">
        <v>3431</v>
      </c>
      <c r="K5939" s="7" t="s">
        <v>3355</v>
      </c>
      <c r="L5939" s="9">
        <v>45001</v>
      </c>
      <c r="M5939" s="13">
        <v>0.78498842592592588</v>
      </c>
      <c r="N5939" s="14">
        <v>204440003537595</v>
      </c>
      <c r="O5939" s="7">
        <f>IF(LEN(TRIM($A5939))=0,0,LEN($A5939)-LEN(SUBSTITUTE($A5939," ",""))+1)</f>
        <v>7</v>
      </c>
      <c r="P5939">
        <f t="shared" si="137"/>
        <v>3411</v>
      </c>
    </row>
    <row r="5940" spans="1:16" ht="144" x14ac:dyDescent="0.2">
      <c r="A5940" s="8" t="s">
        <v>1022</v>
      </c>
      <c r="C5940" s="7" t="s">
        <v>4</v>
      </c>
      <c r="F5940" s="7" t="str">
        <f t="shared" si="138"/>
        <v/>
      </c>
      <c r="G5940" s="7" t="str">
        <f t="shared" si="139"/>
        <v/>
      </c>
      <c r="K5940" s="7" t="s">
        <v>3355</v>
      </c>
      <c r="L5940" s="9">
        <v>45001</v>
      </c>
      <c r="M5940" s="13">
        <v>0.78498842592592588</v>
      </c>
      <c r="N5940" s="14">
        <v>204440003537595</v>
      </c>
      <c r="P5940" t="str">
        <f t="shared" si="137"/>
        <v/>
      </c>
    </row>
    <row r="5941" spans="1:16" ht="16" x14ac:dyDescent="0.2">
      <c r="A5941" s="8" t="s">
        <v>164</v>
      </c>
      <c r="C5941" s="7" t="s">
        <v>2</v>
      </c>
      <c r="D5941" s="7" t="s">
        <v>3389</v>
      </c>
      <c r="E5941" s="7" t="str">
        <f>IF(OR(D5941="", D5941="___"),"", LEFT(D5941,FIND(" &gt;",D5941)-1))</f>
        <v>Success</v>
      </c>
      <c r="F5941" s="7" t="str">
        <f t="shared" si="138"/>
        <v>Current</v>
      </c>
      <c r="G5941" s="7" t="str">
        <f t="shared" si="139"/>
        <v/>
      </c>
      <c r="H5941" s="7" t="str">
        <f>IF(G5941="Utterance", IF(ISNUMBER(SEARCH("Unrecognized",D5941)), "Unrecognized", IF(ISNUMBER(SEARCH("Mismatched",D5941)), "Mismatched", IF(ISNUMBER(SEARCH("False Positive",D5941)), "False Positive", "Irrelevant"))), "")</f>
        <v/>
      </c>
      <c r="J5941" s="7" t="s">
        <v>3428</v>
      </c>
      <c r="K5941" s="7" t="s">
        <v>3355</v>
      </c>
      <c r="L5941" s="9">
        <v>45001</v>
      </c>
      <c r="M5941" s="13">
        <v>0.78517361111111106</v>
      </c>
      <c r="N5941" s="14">
        <v>204440003537595</v>
      </c>
      <c r="O5941" s="7">
        <f>IF(LEN(TRIM($A5941))=0,0,LEN($A5941)-LEN(SUBSTITUTE($A5941," ",""))+1)</f>
        <v>1</v>
      </c>
      <c r="P5941">
        <f t="shared" si="137"/>
        <v>3411</v>
      </c>
    </row>
    <row r="5942" spans="1:16" ht="16" x14ac:dyDescent="0.2">
      <c r="A5942" s="8" t="s">
        <v>145</v>
      </c>
      <c r="C5942" s="7" t="s">
        <v>4</v>
      </c>
      <c r="F5942" s="7" t="str">
        <f t="shared" si="138"/>
        <v/>
      </c>
      <c r="G5942" s="7" t="str">
        <f t="shared" si="139"/>
        <v/>
      </c>
      <c r="K5942" s="7" t="s">
        <v>3355</v>
      </c>
      <c r="L5942" s="9">
        <v>45001</v>
      </c>
      <c r="M5942" s="13">
        <v>0.78517361111111106</v>
      </c>
      <c r="N5942" s="14">
        <v>204440003537595</v>
      </c>
      <c r="P5942" t="str">
        <f t="shared" si="137"/>
        <v/>
      </c>
    </row>
    <row r="5943" spans="1:16" ht="16" x14ac:dyDescent="0.2">
      <c r="A5943" s="8" t="s">
        <v>189</v>
      </c>
      <c r="C5943" s="7" t="s">
        <v>2</v>
      </c>
      <c r="D5943" s="7" t="s">
        <v>3389</v>
      </c>
      <c r="E5943" s="7" t="str">
        <f>IF(OR(D5943="", D5943="___"),"", LEFT(D5943,FIND(" &gt;",D5943)-1))</f>
        <v>Success</v>
      </c>
      <c r="F5943" s="7" t="str">
        <f t="shared" si="138"/>
        <v>Current</v>
      </c>
      <c r="G5943" s="7" t="str">
        <f t="shared" si="139"/>
        <v/>
      </c>
      <c r="H5943" s="7" t="str">
        <f>IF(G5943="Utterance", IF(ISNUMBER(SEARCH("Unrecognized",D5943)), "Unrecognized", IF(ISNUMBER(SEARCH("Mismatched",D5943)), "Mismatched", IF(ISNUMBER(SEARCH("False Positive",D5943)), "False Positive", "Irrelevant"))), "")</f>
        <v/>
      </c>
      <c r="J5943" s="7" t="s">
        <v>3428</v>
      </c>
      <c r="K5943" s="7" t="s">
        <v>3355</v>
      </c>
      <c r="L5943" s="9">
        <v>45001</v>
      </c>
      <c r="M5943" s="13">
        <v>0.78524305555555562</v>
      </c>
      <c r="N5943" s="14">
        <v>204440003537595</v>
      </c>
      <c r="O5943" s="7">
        <f>IF(LEN(TRIM($A5943))=0,0,LEN($A5943)-LEN(SUBSTITUTE($A5943," ",""))+1)</f>
        <v>1</v>
      </c>
      <c r="P5943">
        <f t="shared" si="137"/>
        <v>3411</v>
      </c>
    </row>
    <row r="5944" spans="1:16" ht="16" x14ac:dyDescent="0.2">
      <c r="A5944" s="8" t="s">
        <v>149</v>
      </c>
      <c r="C5944" s="7" t="s">
        <v>4</v>
      </c>
      <c r="F5944" s="7" t="str">
        <f t="shared" si="138"/>
        <v/>
      </c>
      <c r="G5944" s="7" t="str">
        <f t="shared" si="139"/>
        <v/>
      </c>
      <c r="K5944" s="7" t="s">
        <v>3355</v>
      </c>
      <c r="L5944" s="9">
        <v>45001</v>
      </c>
      <c r="M5944" s="13">
        <v>0.78525462962962955</v>
      </c>
      <c r="N5944" s="14">
        <v>204440003537595</v>
      </c>
      <c r="P5944" t="str">
        <f t="shared" si="137"/>
        <v/>
      </c>
    </row>
    <row r="5945" spans="1:16" ht="395" x14ac:dyDescent="0.2">
      <c r="A5945" s="8" t="s">
        <v>190</v>
      </c>
      <c r="C5945" s="7" t="s">
        <v>4</v>
      </c>
      <c r="F5945" s="7" t="str">
        <f t="shared" si="138"/>
        <v/>
      </c>
      <c r="G5945" s="7" t="str">
        <f t="shared" si="139"/>
        <v/>
      </c>
      <c r="K5945" s="7" t="s">
        <v>3355</v>
      </c>
      <c r="L5945" s="9">
        <v>45001</v>
      </c>
      <c r="M5945" s="13">
        <v>0.78525462962962955</v>
      </c>
      <c r="N5945" s="14">
        <v>204440003537595</v>
      </c>
      <c r="P5945" t="str">
        <f t="shared" si="137"/>
        <v/>
      </c>
    </row>
    <row r="5946" spans="1:16" ht="16" x14ac:dyDescent="0.2">
      <c r="A5946" s="8" t="s">
        <v>147</v>
      </c>
      <c r="C5946" s="7" t="s">
        <v>4</v>
      </c>
      <c r="F5946" s="7" t="str">
        <f t="shared" si="138"/>
        <v/>
      </c>
      <c r="G5946" s="7" t="str">
        <f t="shared" si="139"/>
        <v/>
      </c>
      <c r="K5946" s="7" t="s">
        <v>3355</v>
      </c>
      <c r="L5946" s="9">
        <v>45001</v>
      </c>
      <c r="M5946" s="13">
        <v>0.78525462962962955</v>
      </c>
      <c r="N5946" s="14">
        <v>204440003537595</v>
      </c>
      <c r="P5946" t="str">
        <f t="shared" si="137"/>
        <v/>
      </c>
    </row>
    <row r="5947" spans="1:16" ht="16" x14ac:dyDescent="0.2">
      <c r="A5947" s="8" t="s">
        <v>91</v>
      </c>
      <c r="C5947" s="7" t="s">
        <v>2</v>
      </c>
      <c r="D5947" s="7" t="s">
        <v>3405</v>
      </c>
      <c r="E5947" s="7" t="str">
        <f>IF(OR(D5947="", D5947="___"),"", LEFT(D5947,FIND(" &gt;",D5947)-1))</f>
        <v>Failure</v>
      </c>
      <c r="F5947" s="7" t="str">
        <f t="shared" si="138"/>
        <v>Current</v>
      </c>
      <c r="G5947" s="7" t="str">
        <f t="shared" si="139"/>
        <v>System</v>
      </c>
      <c r="H5947" s="7" t="str">
        <f>IF(G5947="Utterance", IF(ISNUMBER(SEARCH("Unrecognized",D5947)), "Unrecognized", IF(ISNUMBER(SEARCH("Mismatched",D5947)), "Mismatched", IF(ISNUMBER(SEARCH("False Positive",D5947)), "False Positive", "Irrelevant"))), "")</f>
        <v/>
      </c>
      <c r="I5947" s="7" t="s">
        <v>152</v>
      </c>
      <c r="J5947" s="7" t="s">
        <v>3428</v>
      </c>
      <c r="K5947" s="7" t="s">
        <v>3355</v>
      </c>
      <c r="L5947" s="9">
        <v>45001</v>
      </c>
      <c r="M5947" s="13">
        <v>0.78530092592592593</v>
      </c>
      <c r="N5947" s="14">
        <v>204440003537595</v>
      </c>
      <c r="O5947" s="7">
        <f>IF(LEN(TRIM($A5947))=0,0,LEN($A5947)-LEN(SUBSTITUTE($A5947," ",""))+1)</f>
        <v>1</v>
      </c>
      <c r="P5947">
        <f t="shared" si="137"/>
        <v>168</v>
      </c>
    </row>
    <row r="5948" spans="1:16" ht="16" x14ac:dyDescent="0.2">
      <c r="A5948" s="8" t="s">
        <v>152</v>
      </c>
      <c r="C5948" s="7" t="s">
        <v>4</v>
      </c>
      <c r="F5948" s="7" t="str">
        <f t="shared" si="138"/>
        <v/>
      </c>
      <c r="G5948" s="7" t="str">
        <f t="shared" si="139"/>
        <v/>
      </c>
      <c r="K5948" s="7" t="s">
        <v>3355</v>
      </c>
      <c r="L5948" s="9">
        <v>45001</v>
      </c>
      <c r="M5948" s="13">
        <v>0.78530092592592593</v>
      </c>
      <c r="N5948" s="14">
        <v>204440003537595</v>
      </c>
      <c r="P5948" t="str">
        <f t="shared" si="137"/>
        <v/>
      </c>
    </row>
    <row r="5949" spans="1:16" ht="16" x14ac:dyDescent="0.2">
      <c r="A5949" s="8" t="s">
        <v>91</v>
      </c>
      <c r="C5949" s="7" t="s">
        <v>2</v>
      </c>
      <c r="D5949" s="7" t="s">
        <v>3389</v>
      </c>
      <c r="E5949" s="7" t="str">
        <f>IF(OR(D5949="", D5949="___"),"", LEFT(D5949,FIND(" &gt;",D5949)-1))</f>
        <v>Success</v>
      </c>
      <c r="F5949" s="7" t="str">
        <f t="shared" si="138"/>
        <v>Current</v>
      </c>
      <c r="G5949" s="7" t="str">
        <f t="shared" si="139"/>
        <v/>
      </c>
      <c r="H5949" s="7" t="str">
        <f>IF(G5949="Utterance", IF(ISNUMBER(SEARCH("Unrecognized",D5949)), "Unrecognized", IF(ISNUMBER(SEARCH("Mismatched",D5949)), "Mismatched", IF(ISNUMBER(SEARCH("False Positive",D5949)), "False Positive", "Irrelevant"))), "")</f>
        <v/>
      </c>
      <c r="J5949" s="7" t="s">
        <v>3428</v>
      </c>
      <c r="K5949" s="7" t="s">
        <v>3355</v>
      </c>
      <c r="L5949" s="9">
        <v>45001</v>
      </c>
      <c r="M5949" s="13">
        <v>0.78531249999999997</v>
      </c>
      <c r="N5949" s="14">
        <v>204440003537595</v>
      </c>
      <c r="O5949" s="7">
        <f>IF(LEN(TRIM($A5949))=0,0,LEN($A5949)-LEN(SUBSTITUTE($A5949," ",""))+1)</f>
        <v>1</v>
      </c>
      <c r="P5949">
        <f t="shared" si="137"/>
        <v>3411</v>
      </c>
    </row>
    <row r="5950" spans="1:16" ht="80" x14ac:dyDescent="0.2">
      <c r="A5950" s="8" t="s">
        <v>144</v>
      </c>
      <c r="C5950" s="7" t="s">
        <v>4</v>
      </c>
      <c r="F5950" s="7" t="str">
        <f t="shared" si="138"/>
        <v/>
      </c>
      <c r="G5950" s="7" t="str">
        <f t="shared" si="139"/>
        <v/>
      </c>
      <c r="K5950" s="7" t="s">
        <v>3355</v>
      </c>
      <c r="L5950" s="9">
        <v>45001</v>
      </c>
      <c r="M5950" s="13">
        <v>0.78531249999999997</v>
      </c>
      <c r="N5950" s="14">
        <v>204440003537595</v>
      </c>
      <c r="P5950" t="str">
        <f t="shared" si="137"/>
        <v/>
      </c>
    </row>
    <row r="5951" spans="1:16" ht="16" x14ac:dyDescent="0.2">
      <c r="A5951" s="8" t="s">
        <v>36</v>
      </c>
      <c r="C5951" s="7" t="s">
        <v>2</v>
      </c>
      <c r="D5951" s="7" t="s">
        <v>3389</v>
      </c>
      <c r="E5951" s="7" t="str">
        <f>IF(OR(D5951="", D5951="___"),"", LEFT(D5951,FIND(" &gt;",D5951)-1))</f>
        <v>Success</v>
      </c>
      <c r="F5951" s="7" t="str">
        <f t="shared" si="138"/>
        <v>Current</v>
      </c>
      <c r="G5951" s="7" t="str">
        <f t="shared" si="139"/>
        <v/>
      </c>
      <c r="H5951" s="7" t="str">
        <f>IF(G5951="Utterance", IF(ISNUMBER(SEARCH("Unrecognized",D5951)), "Unrecognized", IF(ISNUMBER(SEARCH("Mismatched",D5951)), "Mismatched", IF(ISNUMBER(SEARCH("False Positive",D5951)), "False Positive", "Irrelevant"))), "")</f>
        <v/>
      </c>
      <c r="J5951" s="7" t="s">
        <v>3445</v>
      </c>
      <c r="K5951" s="7" t="s">
        <v>3355</v>
      </c>
      <c r="L5951" s="9">
        <v>45001</v>
      </c>
      <c r="M5951" s="13">
        <v>0.78562500000000002</v>
      </c>
      <c r="N5951" s="14">
        <v>204440003537595</v>
      </c>
      <c r="O5951" s="7">
        <f>IF(LEN(TRIM($A5951))=0,0,LEN($A5951)-LEN(SUBSTITUTE($A5951," ",""))+1)</f>
        <v>6</v>
      </c>
      <c r="P5951">
        <f t="shared" si="137"/>
        <v>3411</v>
      </c>
    </row>
    <row r="5952" spans="1:16" ht="16" x14ac:dyDescent="0.2">
      <c r="A5952" s="8" t="s">
        <v>31</v>
      </c>
      <c r="C5952" s="7" t="s">
        <v>4</v>
      </c>
      <c r="F5952" s="7" t="str">
        <f t="shared" si="138"/>
        <v/>
      </c>
      <c r="G5952" s="7" t="str">
        <f t="shared" si="139"/>
        <v/>
      </c>
      <c r="K5952" s="7" t="s">
        <v>3355</v>
      </c>
      <c r="L5952" s="9">
        <v>45001</v>
      </c>
      <c r="M5952" s="13">
        <v>0.78565972222222225</v>
      </c>
      <c r="N5952" s="14">
        <v>204440003537595</v>
      </c>
      <c r="P5952" t="str">
        <f t="shared" si="137"/>
        <v/>
      </c>
    </row>
    <row r="5953" spans="1:16" ht="409.6" x14ac:dyDescent="0.2">
      <c r="A5953" s="8" t="s">
        <v>37</v>
      </c>
      <c r="C5953" s="7" t="s">
        <v>4</v>
      </c>
      <c r="F5953" s="7" t="str">
        <f t="shared" si="138"/>
        <v/>
      </c>
      <c r="G5953" s="7" t="str">
        <f t="shared" si="139"/>
        <v/>
      </c>
      <c r="K5953" s="7" t="s">
        <v>3355</v>
      </c>
      <c r="L5953" s="9">
        <v>45001</v>
      </c>
      <c r="M5953" s="13">
        <v>0.78565972222222225</v>
      </c>
      <c r="N5953" s="14">
        <v>204440003537595</v>
      </c>
      <c r="P5953" t="str">
        <f t="shared" si="137"/>
        <v/>
      </c>
    </row>
    <row r="5954" spans="1:16" ht="48" x14ac:dyDescent="0.2">
      <c r="A5954" s="8" t="s">
        <v>33</v>
      </c>
      <c r="C5954" s="7" t="s">
        <v>4</v>
      </c>
      <c r="F5954" s="7" t="str">
        <f t="shared" si="138"/>
        <v/>
      </c>
      <c r="G5954" s="7" t="str">
        <f t="shared" si="139"/>
        <v/>
      </c>
      <c r="K5954" s="7" t="s">
        <v>3355</v>
      </c>
      <c r="L5954" s="9">
        <v>45001</v>
      </c>
      <c r="M5954" s="13">
        <v>0.78565972222222225</v>
      </c>
      <c r="N5954" s="14">
        <v>204440003537595</v>
      </c>
      <c r="P5954" t="str">
        <f t="shared" si="137"/>
        <v/>
      </c>
    </row>
    <row r="5955" spans="1:16" ht="16" x14ac:dyDescent="0.2">
      <c r="A5955" s="8" t="s">
        <v>38</v>
      </c>
      <c r="C5955" s="7" t="s">
        <v>2</v>
      </c>
      <c r="D5955" s="7" t="s">
        <v>3400</v>
      </c>
      <c r="E5955" s="7" t="str">
        <f>IF(OR(D5955="", D5955="___"),"", LEFT(D5955,FIND(" &gt;",D5955)-1))</f>
        <v>Failure</v>
      </c>
      <c r="F5955" s="7" t="str">
        <f t="shared" si="138"/>
        <v>Current</v>
      </c>
      <c r="G5955" s="7" t="str">
        <f t="shared" si="139"/>
        <v>Interaction</v>
      </c>
      <c r="H5955" s="7" t="str">
        <f>IF(G5955="Utterance", IF(ISNUMBER(SEARCH("Unrecognized",D5955)), "Unrecognized", IF(ISNUMBER(SEARCH("Mismatched",D5955)), "Mismatched", IF(ISNUMBER(SEARCH("False Positive",D5955)), "False Positive", "Irrelevant"))), "")</f>
        <v/>
      </c>
      <c r="J5955" s="7" t="s">
        <v>3445</v>
      </c>
      <c r="K5955" s="7" t="s">
        <v>3355</v>
      </c>
      <c r="L5955" s="9">
        <v>45001</v>
      </c>
      <c r="M5955" s="13">
        <v>0.78570601851851851</v>
      </c>
      <c r="N5955" s="14">
        <v>204440003537595</v>
      </c>
      <c r="O5955" s="7">
        <f>IF(LEN(TRIM($A5955))=0,0,LEN($A5955)-LEN(SUBSTITUTE($A5955," ",""))+1)</f>
        <v>1</v>
      </c>
      <c r="P5955">
        <f t="shared" ref="P5955:P6018" si="140">IF(D5955="", "", COUNTIF($D$1:$D$12000, D5955))</f>
        <v>412</v>
      </c>
    </row>
    <row r="5956" spans="1:16" ht="32" x14ac:dyDescent="0.2">
      <c r="A5956" s="8" t="s">
        <v>35</v>
      </c>
      <c r="C5956" s="7" t="s">
        <v>4</v>
      </c>
      <c r="F5956" s="7" t="str">
        <f t="shared" si="138"/>
        <v/>
      </c>
      <c r="G5956" s="7" t="str">
        <f t="shared" si="139"/>
        <v/>
      </c>
      <c r="K5956" s="7" t="s">
        <v>3355</v>
      </c>
      <c r="L5956" s="9">
        <v>45001</v>
      </c>
      <c r="M5956" s="13">
        <v>0.78570601851851851</v>
      </c>
      <c r="N5956" s="14">
        <v>204440003537595</v>
      </c>
      <c r="P5956" t="str">
        <f t="shared" si="140"/>
        <v/>
      </c>
    </row>
    <row r="5957" spans="1:16" ht="16" x14ac:dyDescent="0.2">
      <c r="A5957" s="8" t="s">
        <v>39</v>
      </c>
      <c r="C5957" s="7" t="s">
        <v>2</v>
      </c>
      <c r="D5957" s="7" t="s">
        <v>3389</v>
      </c>
      <c r="E5957" s="7" t="str">
        <f>IF(OR(D5957="", D5957="___"),"", LEFT(D5957,FIND(" &gt;",D5957)-1))</f>
        <v>Success</v>
      </c>
      <c r="F5957" s="7" t="str">
        <f t="shared" si="138"/>
        <v>Current</v>
      </c>
      <c r="G5957" s="7" t="str">
        <f t="shared" si="139"/>
        <v/>
      </c>
      <c r="H5957" s="7" t="str">
        <f>IF(G5957="Utterance", IF(ISNUMBER(SEARCH("Unrecognized",D5957)), "Unrecognized", IF(ISNUMBER(SEARCH("Mismatched",D5957)), "Mismatched", IF(ISNUMBER(SEARCH("False Positive",D5957)), "False Positive", "Irrelevant"))), "")</f>
        <v/>
      </c>
      <c r="J5957" s="7" t="s">
        <v>3453</v>
      </c>
      <c r="K5957" s="7" t="s">
        <v>3355</v>
      </c>
      <c r="L5957" s="9">
        <v>45001</v>
      </c>
      <c r="M5957" s="13">
        <v>0.78576388888888893</v>
      </c>
      <c r="N5957" s="14">
        <v>204440003537595</v>
      </c>
      <c r="O5957" s="7">
        <f>IF(LEN(TRIM($A5957))=0,0,LEN($A5957)-LEN(SUBSTITUTE($A5957," ",""))+1)</f>
        <v>1</v>
      </c>
      <c r="P5957">
        <f t="shared" si="140"/>
        <v>3411</v>
      </c>
    </row>
    <row r="5958" spans="1:16" ht="16" x14ac:dyDescent="0.2">
      <c r="A5958" s="8" t="s">
        <v>8</v>
      </c>
      <c r="C5958" s="7" t="s">
        <v>4</v>
      </c>
      <c r="F5958" s="7" t="str">
        <f t="shared" si="138"/>
        <v/>
      </c>
      <c r="G5958" s="7" t="str">
        <f t="shared" si="139"/>
        <v/>
      </c>
      <c r="K5958" s="7" t="s">
        <v>3355</v>
      </c>
      <c r="L5958" s="9">
        <v>45001</v>
      </c>
      <c r="M5958" s="13">
        <v>0.78576388888888893</v>
      </c>
      <c r="N5958" s="14">
        <v>204440003537595</v>
      </c>
      <c r="P5958" t="str">
        <f t="shared" si="140"/>
        <v/>
      </c>
    </row>
    <row r="5959" spans="1:16" ht="16" x14ac:dyDescent="0.2">
      <c r="A5959" s="8" t="s">
        <v>40</v>
      </c>
      <c r="C5959" s="7" t="s">
        <v>2</v>
      </c>
      <c r="D5959" s="7" t="s">
        <v>3389</v>
      </c>
      <c r="E5959" s="7" t="str">
        <f>IF(OR(D5959="", D5959="___"),"", LEFT(D5959,FIND(" &gt;",D5959)-1))</f>
        <v>Success</v>
      </c>
      <c r="F5959" s="7" t="str">
        <f t="shared" si="138"/>
        <v>Current</v>
      </c>
      <c r="G5959" s="7" t="str">
        <f t="shared" si="139"/>
        <v/>
      </c>
      <c r="H5959" s="7" t="str">
        <f>IF(G5959="Utterance", IF(ISNUMBER(SEARCH("Unrecognized",D5959)), "Unrecognized", IF(ISNUMBER(SEARCH("Mismatched",D5959)), "Mismatched", IF(ISNUMBER(SEARCH("False Positive",D5959)), "False Positive", "Irrelevant"))), "")</f>
        <v/>
      </c>
      <c r="I5959" s="7" t="s">
        <v>3484</v>
      </c>
      <c r="J5959" s="7" t="s">
        <v>3445</v>
      </c>
      <c r="K5959" s="7" t="s">
        <v>3355</v>
      </c>
      <c r="L5959" s="9">
        <v>45001</v>
      </c>
      <c r="M5959" s="13">
        <v>0.7858680555555555</v>
      </c>
      <c r="N5959" s="14">
        <v>204440003537595</v>
      </c>
      <c r="O5959" s="7">
        <f>IF(LEN(TRIM($A5959))=0,0,LEN($A5959)-LEN(SUBSTITUTE($A5959," ",""))+1)</f>
        <v>5</v>
      </c>
      <c r="P5959">
        <f t="shared" si="140"/>
        <v>3411</v>
      </c>
    </row>
    <row r="5960" spans="1:16" ht="16" x14ac:dyDescent="0.2">
      <c r="A5960" s="8" t="s">
        <v>41</v>
      </c>
      <c r="C5960" s="7" t="s">
        <v>4</v>
      </c>
      <c r="F5960" s="7" t="str">
        <f t="shared" si="138"/>
        <v/>
      </c>
      <c r="G5960" s="7" t="str">
        <f t="shared" si="139"/>
        <v/>
      </c>
      <c r="K5960" s="7" t="s">
        <v>3355</v>
      </c>
      <c r="L5960" s="9">
        <v>45001</v>
      </c>
      <c r="M5960" s="13">
        <v>0.78589120370370369</v>
      </c>
      <c r="N5960" s="14">
        <v>204440003537595</v>
      </c>
      <c r="P5960" t="str">
        <f t="shared" si="140"/>
        <v/>
      </c>
    </row>
    <row r="5961" spans="1:16" ht="48" x14ac:dyDescent="0.2">
      <c r="A5961" s="8" t="s">
        <v>5</v>
      </c>
      <c r="C5961" s="7" t="s">
        <v>4</v>
      </c>
      <c r="F5961" s="7" t="str">
        <f t="shared" si="138"/>
        <v/>
      </c>
      <c r="G5961" s="7" t="str">
        <f t="shared" si="139"/>
        <v/>
      </c>
      <c r="K5961" s="7" t="s">
        <v>3355</v>
      </c>
      <c r="L5961" s="9">
        <v>45001</v>
      </c>
      <c r="M5961" s="13">
        <v>0.78589120370370369</v>
      </c>
      <c r="N5961" s="14">
        <v>204440003537595</v>
      </c>
      <c r="P5961" t="str">
        <f t="shared" si="140"/>
        <v/>
      </c>
    </row>
    <row r="5962" spans="1:16" ht="192" x14ac:dyDescent="0.2">
      <c r="A5962" s="8" t="s">
        <v>3505</v>
      </c>
      <c r="C5962" s="7" t="s">
        <v>4</v>
      </c>
      <c r="F5962" s="7" t="str">
        <f t="shared" si="138"/>
        <v/>
      </c>
      <c r="G5962" s="7" t="str">
        <f t="shared" si="139"/>
        <v/>
      </c>
      <c r="K5962" s="7" t="s">
        <v>3355</v>
      </c>
      <c r="L5962" s="9">
        <v>45001</v>
      </c>
      <c r="M5962" s="13">
        <v>0.78589120370370369</v>
      </c>
      <c r="N5962" s="14">
        <v>204440003537595</v>
      </c>
      <c r="P5962" t="str">
        <f t="shared" si="140"/>
        <v/>
      </c>
    </row>
    <row r="5963" spans="1:16" ht="16" x14ac:dyDescent="0.2">
      <c r="A5963" s="8" t="s">
        <v>43</v>
      </c>
      <c r="C5963" s="7" t="s">
        <v>2</v>
      </c>
      <c r="D5963" s="7" t="s">
        <v>3405</v>
      </c>
      <c r="E5963" s="7" t="str">
        <f>IF(OR(D5963="", D5963="___"),"", LEFT(D5963,FIND(" &gt;",D5963)-1))</f>
        <v>Failure</v>
      </c>
      <c r="F5963" s="7" t="str">
        <f t="shared" si="138"/>
        <v>Current</v>
      </c>
      <c r="G5963" s="7" t="str">
        <f t="shared" si="139"/>
        <v>System</v>
      </c>
      <c r="H5963" s="7" t="str">
        <f>IF(G5963="Utterance", IF(ISNUMBER(SEARCH("Unrecognized",D5963)), "Unrecognized", IF(ISNUMBER(SEARCH("Mismatched",D5963)), "Mismatched", IF(ISNUMBER(SEARCH("False Positive",D5963)), "False Positive", "Irrelevant"))), "")</f>
        <v/>
      </c>
      <c r="I5963" s="7" t="s">
        <v>3444</v>
      </c>
      <c r="J5963" s="7" t="s">
        <v>3445</v>
      </c>
      <c r="K5963" s="7" t="s">
        <v>3355</v>
      </c>
      <c r="L5963" s="9">
        <v>45001</v>
      </c>
      <c r="M5963" s="13">
        <v>0.78608796296296291</v>
      </c>
      <c r="N5963" s="14">
        <v>204440003537595</v>
      </c>
      <c r="O5963" s="7">
        <f>IF(LEN(TRIM($A5963))=0,0,LEN($A5963)-LEN(SUBSTITUTE($A5963," ",""))+1)</f>
        <v>2</v>
      </c>
      <c r="P5963">
        <f t="shared" si="140"/>
        <v>168</v>
      </c>
    </row>
    <row r="5964" spans="1:16" ht="16" x14ac:dyDescent="0.2">
      <c r="A5964" s="8" t="s">
        <v>26</v>
      </c>
      <c r="C5964" s="7" t="s">
        <v>4</v>
      </c>
      <c r="F5964" s="7" t="str">
        <f t="shared" si="138"/>
        <v/>
      </c>
      <c r="G5964" s="7" t="str">
        <f t="shared" si="139"/>
        <v/>
      </c>
      <c r="K5964" s="7" t="s">
        <v>3355</v>
      </c>
      <c r="L5964" s="9">
        <v>45001</v>
      </c>
      <c r="M5964" s="13">
        <v>0.78678240740740746</v>
      </c>
      <c r="N5964" s="14">
        <v>204440003537595</v>
      </c>
      <c r="P5964" t="str">
        <f t="shared" si="140"/>
        <v/>
      </c>
    </row>
    <row r="5965" spans="1:16" ht="16" x14ac:dyDescent="0.2">
      <c r="A5965" s="8" t="s">
        <v>1028</v>
      </c>
      <c r="C5965" s="7" t="s">
        <v>2</v>
      </c>
      <c r="D5965" s="7" t="s">
        <v>3389</v>
      </c>
      <c r="E5965" s="7" t="str">
        <f>IF(OR(D5965="", D5965="___"),"", LEFT(D5965,FIND(" &gt;",D5965)-1))</f>
        <v>Success</v>
      </c>
      <c r="F5965" s="7" t="str">
        <f t="shared" si="138"/>
        <v>Current</v>
      </c>
      <c r="G5965" s="7" t="str">
        <f t="shared" si="139"/>
        <v/>
      </c>
      <c r="H5965" s="7" t="str">
        <f>IF(G5965="Utterance", IF(ISNUMBER(SEARCH("Unrecognized",D5965)), "Unrecognized", IF(ISNUMBER(SEARCH("Mismatched",D5965)), "Mismatched", IF(ISNUMBER(SEARCH("False Positive",D5965)), "False Positive", "Irrelevant"))), "")</f>
        <v/>
      </c>
      <c r="J5965" s="7" t="s">
        <v>3428</v>
      </c>
      <c r="K5965" s="7" t="s">
        <v>3355</v>
      </c>
      <c r="L5965" s="9">
        <v>45001</v>
      </c>
      <c r="M5965" s="13">
        <v>0.78696759259259252</v>
      </c>
      <c r="N5965" s="14">
        <v>204440003537595</v>
      </c>
      <c r="O5965" s="7">
        <f>IF(LEN(TRIM($A5965))=0,0,LEN($A5965)-LEN(SUBSTITUTE($A5965," ",""))+1)</f>
        <v>4</v>
      </c>
      <c r="P5965">
        <f t="shared" si="140"/>
        <v>3411</v>
      </c>
    </row>
    <row r="5966" spans="1:16" ht="64" x14ac:dyDescent="0.2">
      <c r="A5966" s="8" t="s">
        <v>254</v>
      </c>
      <c r="C5966" s="7" t="s">
        <v>4</v>
      </c>
      <c r="F5966" s="7" t="str">
        <f t="shared" si="138"/>
        <v/>
      </c>
      <c r="G5966" s="7" t="str">
        <f t="shared" si="139"/>
        <v/>
      </c>
      <c r="K5966" s="7" t="s">
        <v>3355</v>
      </c>
      <c r="L5966" s="9">
        <v>45001</v>
      </c>
      <c r="M5966" s="13">
        <v>0.78696759259259252</v>
      </c>
      <c r="N5966" s="14">
        <v>204440003537595</v>
      </c>
      <c r="P5966" t="str">
        <f t="shared" si="140"/>
        <v/>
      </c>
    </row>
    <row r="5967" spans="1:16" ht="16" x14ac:dyDescent="0.2">
      <c r="A5967" s="8" t="s">
        <v>1048</v>
      </c>
      <c r="C5967" s="7" t="s">
        <v>2</v>
      </c>
      <c r="D5967" s="7" t="s">
        <v>3389</v>
      </c>
      <c r="E5967" s="7" t="str">
        <f>IF(OR(D5967="", D5967="___"),"", LEFT(D5967,FIND(" &gt;",D5967)-1))</f>
        <v>Success</v>
      </c>
      <c r="F5967" s="7" t="str">
        <f t="shared" si="138"/>
        <v>Current</v>
      </c>
      <c r="G5967" s="7" t="str">
        <f t="shared" si="139"/>
        <v/>
      </c>
      <c r="H5967" s="7" t="str">
        <f>IF(G5967="Utterance", IF(ISNUMBER(SEARCH("Unrecognized",D5967)), "Unrecognized", IF(ISNUMBER(SEARCH("Mismatched",D5967)), "Mismatched", IF(ISNUMBER(SEARCH("False Positive",D5967)), "False Positive", "Irrelevant"))), "")</f>
        <v/>
      </c>
      <c r="J5967" s="7" t="s">
        <v>3434</v>
      </c>
      <c r="K5967" s="7" t="s">
        <v>3355</v>
      </c>
      <c r="L5967" s="9">
        <v>45001</v>
      </c>
      <c r="M5967" s="13">
        <v>0.78729166666666661</v>
      </c>
      <c r="N5967" s="14">
        <v>204440003537595</v>
      </c>
      <c r="O5967" s="7">
        <f>IF(LEN(TRIM($A5967))=0,0,LEN($A5967)-LEN(SUBSTITUTE($A5967," ",""))+1)</f>
        <v>7</v>
      </c>
      <c r="P5967">
        <f t="shared" si="140"/>
        <v>3411</v>
      </c>
    </row>
    <row r="5968" spans="1:16" ht="80" x14ac:dyDescent="0.2">
      <c r="A5968" s="8" t="s">
        <v>1049</v>
      </c>
      <c r="C5968" s="7" t="s">
        <v>4</v>
      </c>
      <c r="F5968" s="7" t="str">
        <f t="shared" si="138"/>
        <v/>
      </c>
      <c r="G5968" s="7" t="str">
        <f t="shared" si="139"/>
        <v/>
      </c>
      <c r="K5968" s="7" t="s">
        <v>3355</v>
      </c>
      <c r="L5968" s="9">
        <v>45001</v>
      </c>
      <c r="M5968" s="13">
        <v>0.78729166666666661</v>
      </c>
      <c r="N5968" s="14">
        <v>204440003537595</v>
      </c>
      <c r="P5968" t="str">
        <f t="shared" si="140"/>
        <v/>
      </c>
    </row>
    <row r="5969" spans="1:16" ht="16" x14ac:dyDescent="0.2">
      <c r="A5969" s="8" t="s">
        <v>1051</v>
      </c>
      <c r="C5969" s="7" t="s">
        <v>2</v>
      </c>
      <c r="D5969" s="7" t="s">
        <v>3405</v>
      </c>
      <c r="E5969" s="7" t="str">
        <f>IF(OR(D5969="", D5969="___"),"", LEFT(D5969,FIND(" &gt;",D5969)-1))</f>
        <v>Failure</v>
      </c>
      <c r="F5969" s="7" t="str">
        <f t="shared" si="138"/>
        <v>Current</v>
      </c>
      <c r="G5969" s="7" t="str">
        <f t="shared" si="139"/>
        <v>System</v>
      </c>
      <c r="H5969" s="7" t="str">
        <f>IF(G5969="Utterance", IF(ISNUMBER(SEARCH("Unrecognized",D5969)), "Unrecognized", IF(ISNUMBER(SEARCH("Mismatched",D5969)), "Mismatched", IF(ISNUMBER(SEARCH("False Positive",D5969)), "False Positive", "Irrelevant"))), "")</f>
        <v/>
      </c>
      <c r="I5969" s="7" t="s">
        <v>3461</v>
      </c>
      <c r="J5969" s="7" t="s">
        <v>3434</v>
      </c>
      <c r="K5969" s="7" t="s">
        <v>3355</v>
      </c>
      <c r="L5969" s="9">
        <v>45001</v>
      </c>
      <c r="M5969" s="13">
        <v>0.78788194444444448</v>
      </c>
      <c r="N5969" s="14">
        <v>204440003537595</v>
      </c>
      <c r="O5969" s="7">
        <f>IF(LEN(TRIM($A5969))=0,0,LEN($A5969)-LEN(SUBSTITUTE($A5969," ",""))+1)</f>
        <v>6</v>
      </c>
      <c r="P5969">
        <f t="shared" si="140"/>
        <v>168</v>
      </c>
    </row>
    <row r="5970" spans="1:16" ht="16" x14ac:dyDescent="0.2">
      <c r="A5970" s="8" t="s">
        <v>1052</v>
      </c>
      <c r="C5970" s="7" t="s">
        <v>4</v>
      </c>
      <c r="F5970" s="7" t="str">
        <f t="shared" si="138"/>
        <v/>
      </c>
      <c r="G5970" s="7" t="str">
        <f t="shared" si="139"/>
        <v/>
      </c>
      <c r="K5970" s="7" t="s">
        <v>3355</v>
      </c>
      <c r="L5970" s="9">
        <v>45001</v>
      </c>
      <c r="M5970" s="13">
        <v>0.78789351851851863</v>
      </c>
      <c r="N5970" s="14">
        <v>204440003537595</v>
      </c>
      <c r="P5970" t="str">
        <f t="shared" si="140"/>
        <v/>
      </c>
    </row>
    <row r="5971" spans="1:16" ht="16" x14ac:dyDescent="0.2">
      <c r="A5971" s="8" t="s">
        <v>1057</v>
      </c>
      <c r="C5971" s="7" t="s">
        <v>2</v>
      </c>
      <c r="D5971" s="7" t="s">
        <v>3389</v>
      </c>
      <c r="E5971" s="7" t="str">
        <f>IF(OR(D5971="", D5971="___"),"", LEFT(D5971,FIND(" &gt;",D5971)-1))</f>
        <v>Success</v>
      </c>
      <c r="F5971" s="7" t="str">
        <f t="shared" si="138"/>
        <v>Current</v>
      </c>
      <c r="G5971" s="7" t="str">
        <f t="shared" si="139"/>
        <v/>
      </c>
      <c r="H5971" s="7" t="str">
        <f>IF(G5971="Utterance", IF(ISNUMBER(SEARCH("Unrecognized",D5971)), "Unrecognized", IF(ISNUMBER(SEARCH("Mismatched",D5971)), "Mismatched", IF(ISNUMBER(SEARCH("False Positive",D5971)), "False Positive", "Irrelevant"))), "")</f>
        <v/>
      </c>
      <c r="J5971" s="7" t="s">
        <v>3434</v>
      </c>
      <c r="K5971" s="7" t="s">
        <v>3355</v>
      </c>
      <c r="L5971" s="9">
        <v>45001</v>
      </c>
      <c r="M5971" s="13">
        <v>0.78815972222222219</v>
      </c>
      <c r="N5971" s="14">
        <v>204440003537595</v>
      </c>
      <c r="O5971" s="7">
        <f>IF(LEN(TRIM($A5971))=0,0,LEN($A5971)-LEN(SUBSTITUTE($A5971," ",""))+1)</f>
        <v>7</v>
      </c>
      <c r="P5971">
        <f t="shared" si="140"/>
        <v>3411</v>
      </c>
    </row>
    <row r="5972" spans="1:16" ht="64" x14ac:dyDescent="0.2">
      <c r="A5972" s="8" t="s">
        <v>331</v>
      </c>
      <c r="C5972" s="7" t="s">
        <v>4</v>
      </c>
      <c r="F5972" s="7" t="str">
        <f t="shared" si="138"/>
        <v/>
      </c>
      <c r="G5972" s="7" t="str">
        <f t="shared" si="139"/>
        <v/>
      </c>
      <c r="K5972" s="7" t="s">
        <v>3355</v>
      </c>
      <c r="L5972" s="9">
        <v>45001</v>
      </c>
      <c r="M5972" s="13">
        <v>0.78815972222222219</v>
      </c>
      <c r="N5972" s="14">
        <v>204440003537595</v>
      </c>
      <c r="P5972" t="str">
        <f t="shared" si="140"/>
        <v/>
      </c>
    </row>
    <row r="5973" spans="1:16" ht="16" x14ac:dyDescent="0.2">
      <c r="A5973" s="8" t="s">
        <v>1017</v>
      </c>
      <c r="C5973" s="7" t="s">
        <v>2</v>
      </c>
      <c r="D5973" s="7" t="s">
        <v>3389</v>
      </c>
      <c r="E5973" s="7" t="str">
        <f>IF(OR(D5973="", D5973="___"),"", LEFT(D5973,FIND(" &gt;",D5973)-1))</f>
        <v>Success</v>
      </c>
      <c r="F5973" s="7" t="str">
        <f t="shared" si="138"/>
        <v>Current</v>
      </c>
      <c r="G5973" s="7" t="str">
        <f t="shared" si="139"/>
        <v/>
      </c>
      <c r="H5973" s="7" t="str">
        <f>IF(G5973="Utterance", IF(ISNUMBER(SEARCH("Unrecognized",D5973)), "Unrecognized", IF(ISNUMBER(SEARCH("Mismatched",D5973)), "Mismatched", IF(ISNUMBER(SEARCH("False Positive",D5973)), "False Positive", "Irrelevant"))), "")</f>
        <v/>
      </c>
      <c r="J5973" s="7" t="s">
        <v>213</v>
      </c>
      <c r="K5973" s="7" t="s">
        <v>3355</v>
      </c>
      <c r="L5973" s="9">
        <v>45001</v>
      </c>
      <c r="M5973" s="13">
        <v>0.78841435185185194</v>
      </c>
      <c r="N5973" s="14">
        <v>204440003537595</v>
      </c>
      <c r="O5973" s="7">
        <f>IF(LEN(TRIM($A5973))=0,0,LEN($A5973)-LEN(SUBSTITUTE($A5973," ",""))+1)</f>
        <v>6</v>
      </c>
      <c r="P5973">
        <f t="shared" si="140"/>
        <v>3411</v>
      </c>
    </row>
    <row r="5974" spans="1:16" ht="144" x14ac:dyDescent="0.2">
      <c r="A5974" s="8" t="s">
        <v>218</v>
      </c>
      <c r="C5974" s="7" t="s">
        <v>4</v>
      </c>
      <c r="F5974" s="7" t="str">
        <f t="shared" si="138"/>
        <v/>
      </c>
      <c r="G5974" s="7" t="str">
        <f t="shared" si="139"/>
        <v/>
      </c>
      <c r="K5974" s="7" t="s">
        <v>3355</v>
      </c>
      <c r="L5974" s="9">
        <v>45001</v>
      </c>
      <c r="M5974" s="13">
        <v>0.78841435185185194</v>
      </c>
      <c r="N5974" s="14">
        <v>204440003537595</v>
      </c>
      <c r="P5974" t="str">
        <f t="shared" si="140"/>
        <v/>
      </c>
    </row>
    <row r="5975" spans="1:16" ht="16" x14ac:dyDescent="0.2">
      <c r="A5975" s="8" t="s">
        <v>1043</v>
      </c>
      <c r="C5975" s="7" t="s">
        <v>2</v>
      </c>
      <c r="D5975" s="7" t="s">
        <v>3389</v>
      </c>
      <c r="E5975" s="7" t="str">
        <f>IF(OR(D5975="", D5975="___"),"", LEFT(D5975,FIND(" &gt;",D5975)-1))</f>
        <v>Success</v>
      </c>
      <c r="F5975" s="7" t="str">
        <f t="shared" si="138"/>
        <v>Current</v>
      </c>
      <c r="G5975" s="7" t="str">
        <f t="shared" si="139"/>
        <v/>
      </c>
      <c r="H5975" s="7" t="str">
        <f>IF(G5975="Utterance", IF(ISNUMBER(SEARCH("Unrecognized",D5975)), "Unrecognized", IF(ISNUMBER(SEARCH("Mismatched",D5975)), "Mismatched", IF(ISNUMBER(SEARCH("False Positive",D5975)), "False Positive", "Irrelevant"))), "")</f>
        <v/>
      </c>
      <c r="J5975" s="7" t="s">
        <v>3431</v>
      </c>
      <c r="K5975" s="7" t="s">
        <v>3355</v>
      </c>
      <c r="L5975" s="9">
        <v>45001</v>
      </c>
      <c r="M5975" s="13">
        <v>0.78858796296296296</v>
      </c>
      <c r="N5975" s="14">
        <v>204440003537595</v>
      </c>
      <c r="O5975" s="7">
        <f>IF(LEN(TRIM($A5975))=0,0,LEN($A5975)-LEN(SUBSTITUTE($A5975," ",""))+1)</f>
        <v>6</v>
      </c>
      <c r="P5975">
        <f t="shared" si="140"/>
        <v>3411</v>
      </c>
    </row>
    <row r="5976" spans="1:16" ht="144" x14ac:dyDescent="0.2">
      <c r="A5976" s="8" t="s">
        <v>395</v>
      </c>
      <c r="C5976" s="7" t="s">
        <v>4</v>
      </c>
      <c r="F5976" s="7" t="str">
        <f t="shared" si="138"/>
        <v/>
      </c>
      <c r="G5976" s="7" t="str">
        <f t="shared" si="139"/>
        <v/>
      </c>
      <c r="K5976" s="7" t="s">
        <v>3355</v>
      </c>
      <c r="L5976" s="9">
        <v>45001</v>
      </c>
      <c r="M5976" s="13">
        <v>0.78858796296296296</v>
      </c>
      <c r="N5976" s="14">
        <v>204440003537595</v>
      </c>
      <c r="P5976" t="str">
        <f t="shared" si="140"/>
        <v/>
      </c>
    </row>
    <row r="5977" spans="1:16" ht="16" x14ac:dyDescent="0.2">
      <c r="A5977" s="8" t="s">
        <v>1058</v>
      </c>
      <c r="C5977" s="7" t="s">
        <v>2</v>
      </c>
      <c r="D5977" s="7" t="s">
        <v>3389</v>
      </c>
      <c r="E5977" s="7" t="str">
        <f>IF(OR(D5977="", D5977="___"),"", LEFT(D5977,FIND(" &gt;",D5977)-1))</f>
        <v>Success</v>
      </c>
      <c r="F5977" s="7" t="str">
        <f t="shared" si="138"/>
        <v>Current</v>
      </c>
      <c r="G5977" s="7" t="str">
        <f t="shared" si="139"/>
        <v/>
      </c>
      <c r="H5977" s="7" t="str">
        <f>IF(G5977="Utterance", IF(ISNUMBER(SEARCH("Unrecognized",D5977)), "Unrecognized", IF(ISNUMBER(SEARCH("Mismatched",D5977)), "Mismatched", IF(ISNUMBER(SEARCH("False Positive",D5977)), "False Positive", "Irrelevant"))), "")</f>
        <v/>
      </c>
      <c r="J5977" s="7" t="s">
        <v>3431</v>
      </c>
      <c r="K5977" s="7" t="s">
        <v>3355</v>
      </c>
      <c r="L5977" s="9">
        <v>45001</v>
      </c>
      <c r="M5977" s="13">
        <v>0.78886574074074067</v>
      </c>
      <c r="N5977" s="14">
        <v>204440003537595</v>
      </c>
      <c r="O5977" s="7">
        <f>IF(LEN(TRIM($A5977))=0,0,LEN($A5977)-LEN(SUBSTITUTE($A5977," ",""))+1)</f>
        <v>1</v>
      </c>
      <c r="P5977">
        <f t="shared" si="140"/>
        <v>3411</v>
      </c>
    </row>
    <row r="5978" spans="1:16" ht="144" x14ac:dyDescent="0.2">
      <c r="A5978" s="8" t="s">
        <v>357</v>
      </c>
      <c r="C5978" s="7" t="s">
        <v>4</v>
      </c>
      <c r="F5978" s="7" t="str">
        <f t="shared" si="138"/>
        <v/>
      </c>
      <c r="G5978" s="7" t="str">
        <f t="shared" si="139"/>
        <v/>
      </c>
      <c r="K5978" s="7" t="s">
        <v>3355</v>
      </c>
      <c r="L5978" s="9">
        <v>45001</v>
      </c>
      <c r="M5978" s="13">
        <v>0.78886574074074067</v>
      </c>
      <c r="N5978" s="14">
        <v>204440003537595</v>
      </c>
      <c r="P5978" t="str">
        <f t="shared" si="140"/>
        <v/>
      </c>
    </row>
    <row r="5979" spans="1:16" ht="16" x14ac:dyDescent="0.2">
      <c r="A5979" s="8" t="s">
        <v>396</v>
      </c>
      <c r="C5979" s="7" t="s">
        <v>2</v>
      </c>
      <c r="D5979" s="7" t="s">
        <v>3389</v>
      </c>
      <c r="E5979" s="7" t="str">
        <f>IF(OR(D5979="", D5979="___"),"", LEFT(D5979,FIND(" &gt;",D5979)-1))</f>
        <v>Success</v>
      </c>
      <c r="F5979" s="7" t="str">
        <f t="shared" si="138"/>
        <v>Current</v>
      </c>
      <c r="G5979" s="7" t="str">
        <f t="shared" si="139"/>
        <v/>
      </c>
      <c r="H5979" s="7" t="str">
        <f>IF(G5979="Utterance", IF(ISNUMBER(SEARCH("Unrecognized",D5979)), "Unrecognized", IF(ISNUMBER(SEARCH("Mismatched",D5979)), "Mismatched", IF(ISNUMBER(SEARCH("False Positive",D5979)), "False Positive", "Irrelevant"))), "")</f>
        <v/>
      </c>
      <c r="J5979" s="7" t="s">
        <v>3431</v>
      </c>
      <c r="K5979" s="7" t="s">
        <v>3355</v>
      </c>
      <c r="L5979" s="9">
        <v>45001</v>
      </c>
      <c r="M5979" s="13">
        <v>0.78890046296296301</v>
      </c>
      <c r="N5979" s="14">
        <v>204440003537595</v>
      </c>
      <c r="O5979" s="7">
        <f>IF(LEN(TRIM($A5979))=0,0,LEN($A5979)-LEN(SUBSTITUTE($A5979," ",""))+1)</f>
        <v>1</v>
      </c>
      <c r="P5979">
        <f t="shared" si="140"/>
        <v>3411</v>
      </c>
    </row>
    <row r="5980" spans="1:16" ht="144" x14ac:dyDescent="0.2">
      <c r="A5980" s="8" t="s">
        <v>395</v>
      </c>
      <c r="C5980" s="7" t="s">
        <v>4</v>
      </c>
      <c r="F5980" s="7" t="str">
        <f t="shared" si="138"/>
        <v/>
      </c>
      <c r="G5980" s="7" t="str">
        <f t="shared" si="139"/>
        <v/>
      </c>
      <c r="K5980" s="7" t="s">
        <v>3355</v>
      </c>
      <c r="L5980" s="9">
        <v>45001</v>
      </c>
      <c r="M5980" s="13">
        <v>0.78890046296296301</v>
      </c>
      <c r="N5980" s="14">
        <v>204440003537595</v>
      </c>
      <c r="P5980" t="str">
        <f t="shared" si="140"/>
        <v/>
      </c>
    </row>
    <row r="5981" spans="1:16" ht="16" x14ac:dyDescent="0.2">
      <c r="A5981" s="8" t="s">
        <v>1016</v>
      </c>
      <c r="C5981" s="7" t="s">
        <v>2</v>
      </c>
      <c r="D5981" s="7" t="s">
        <v>3389</v>
      </c>
      <c r="E5981" s="7" t="str">
        <f>IF(OR(D5981="", D5981="___"),"", LEFT(D5981,FIND(" &gt;",D5981)-1))</f>
        <v>Success</v>
      </c>
      <c r="F5981" s="7" t="str">
        <f t="shared" si="138"/>
        <v>Current</v>
      </c>
      <c r="G5981" s="7" t="str">
        <f t="shared" si="139"/>
        <v/>
      </c>
      <c r="H5981" s="7" t="str">
        <f>IF(G5981="Utterance", IF(ISNUMBER(SEARCH("Unrecognized",D5981)), "Unrecognized", IF(ISNUMBER(SEARCH("Mismatched",D5981)), "Mismatched", IF(ISNUMBER(SEARCH("False Positive",D5981)), "False Positive", "Irrelevant"))), "")</f>
        <v/>
      </c>
      <c r="J5981" s="7" t="s">
        <v>3431</v>
      </c>
      <c r="K5981" s="7" t="s">
        <v>3355</v>
      </c>
      <c r="L5981" s="9">
        <v>45001</v>
      </c>
      <c r="M5981" s="13">
        <v>0.78896990740740736</v>
      </c>
      <c r="N5981" s="14">
        <v>204440003537595</v>
      </c>
      <c r="O5981" s="7">
        <f>IF(LEN(TRIM($A5981))=0,0,LEN($A5981)-LEN(SUBSTITUTE($A5981," ",""))+1)</f>
        <v>1</v>
      </c>
      <c r="P5981">
        <f t="shared" si="140"/>
        <v>3411</v>
      </c>
    </row>
    <row r="5982" spans="1:16" ht="144" x14ac:dyDescent="0.2">
      <c r="A5982" s="8" t="s">
        <v>357</v>
      </c>
      <c r="C5982" s="7" t="s">
        <v>4</v>
      </c>
      <c r="F5982" s="7" t="str">
        <f t="shared" si="138"/>
        <v/>
      </c>
      <c r="G5982" s="7" t="str">
        <f t="shared" si="139"/>
        <v/>
      </c>
      <c r="K5982" s="7" t="s">
        <v>3355</v>
      </c>
      <c r="L5982" s="9">
        <v>45001</v>
      </c>
      <c r="M5982" s="13">
        <v>0.78896990740740736</v>
      </c>
      <c r="N5982" s="14">
        <v>204440003537595</v>
      </c>
      <c r="P5982" t="str">
        <f t="shared" si="140"/>
        <v/>
      </c>
    </row>
    <row r="5983" spans="1:16" ht="16" x14ac:dyDescent="0.2">
      <c r="A5983" s="8" t="s">
        <v>162</v>
      </c>
      <c r="C5983" s="7" t="s">
        <v>2</v>
      </c>
      <c r="D5983" s="7" t="s">
        <v>3389</v>
      </c>
      <c r="E5983" s="7" t="str">
        <f>IF(OR(D5983="", D5983="___"),"", LEFT(D5983,FIND(" &gt;",D5983)-1))</f>
        <v>Success</v>
      </c>
      <c r="F5983" s="7" t="str">
        <f t="shared" si="138"/>
        <v>Current</v>
      </c>
      <c r="G5983" s="7" t="str">
        <f t="shared" si="139"/>
        <v/>
      </c>
      <c r="H5983" s="7" t="str">
        <f>IF(G5983="Utterance", IF(ISNUMBER(SEARCH("Unrecognized",D5983)), "Unrecognized", IF(ISNUMBER(SEARCH("Mismatched",D5983)), "Mismatched", IF(ISNUMBER(SEARCH("False Positive",D5983)), "False Positive", "Irrelevant"))), "")</f>
        <v/>
      </c>
      <c r="J5983" s="7" t="s">
        <v>3453</v>
      </c>
      <c r="K5983" s="7" t="s">
        <v>3355</v>
      </c>
      <c r="L5983" s="9">
        <v>45001</v>
      </c>
      <c r="M5983" s="13">
        <v>0.78901620370370373</v>
      </c>
      <c r="N5983" s="14">
        <v>204440003537595</v>
      </c>
      <c r="O5983" s="7">
        <f>IF(LEN(TRIM($A5983))=0,0,LEN($A5983)-LEN(SUBSTITUTE($A5983," ",""))+1)</f>
        <v>1</v>
      </c>
      <c r="P5983">
        <f t="shared" si="140"/>
        <v>3411</v>
      </c>
    </row>
    <row r="5984" spans="1:16" ht="16" x14ac:dyDescent="0.2">
      <c r="A5984" s="8" t="s">
        <v>354</v>
      </c>
      <c r="C5984" s="7" t="s">
        <v>4</v>
      </c>
      <c r="F5984" s="7" t="str">
        <f t="shared" si="138"/>
        <v/>
      </c>
      <c r="G5984" s="7" t="str">
        <f t="shared" si="139"/>
        <v/>
      </c>
      <c r="K5984" s="7" t="s">
        <v>3355</v>
      </c>
      <c r="L5984" s="9">
        <v>45001</v>
      </c>
      <c r="M5984" s="13">
        <v>0.78901620370370373</v>
      </c>
      <c r="N5984" s="14">
        <v>204440003537595</v>
      </c>
      <c r="P5984" t="str">
        <f t="shared" si="140"/>
        <v/>
      </c>
    </row>
    <row r="5985" spans="1:16" ht="16" x14ac:dyDescent="0.2">
      <c r="A5985" s="8" t="s">
        <v>1044</v>
      </c>
      <c r="C5985" s="7" t="s">
        <v>2</v>
      </c>
      <c r="D5985" s="7" t="s">
        <v>3389</v>
      </c>
      <c r="E5985" s="7" t="str">
        <f>IF(OR(D5985="", D5985="___"),"", LEFT(D5985,FIND(" &gt;",D5985)-1))</f>
        <v>Success</v>
      </c>
      <c r="F5985" s="7" t="str">
        <f t="shared" si="138"/>
        <v>Current</v>
      </c>
      <c r="G5985" s="7" t="str">
        <f t="shared" si="139"/>
        <v/>
      </c>
      <c r="H5985" s="7" t="str">
        <f>IF(G5985="Utterance", IF(ISNUMBER(SEARCH("Unrecognized",D5985)), "Unrecognized", IF(ISNUMBER(SEARCH("Mismatched",D5985)), "Mismatched", IF(ISNUMBER(SEARCH("False Positive",D5985)), "False Positive", "Irrelevant"))), "")</f>
        <v/>
      </c>
      <c r="J5985" s="7" t="s">
        <v>213</v>
      </c>
      <c r="K5985" s="7" t="s">
        <v>3355</v>
      </c>
      <c r="L5985" s="9">
        <v>45001</v>
      </c>
      <c r="M5985" s="13">
        <v>0.78937500000000005</v>
      </c>
      <c r="N5985" s="14">
        <v>204440003537595</v>
      </c>
      <c r="O5985" s="7">
        <f>IF(LEN(TRIM($A5985))=0,0,LEN($A5985)-LEN(SUBSTITUTE($A5985," ",""))+1)</f>
        <v>6</v>
      </c>
      <c r="P5985">
        <f t="shared" si="140"/>
        <v>3411</v>
      </c>
    </row>
    <row r="5986" spans="1:16" ht="144" x14ac:dyDescent="0.2">
      <c r="A5986" s="8" t="s">
        <v>218</v>
      </c>
      <c r="C5986" s="7" t="s">
        <v>4</v>
      </c>
      <c r="F5986" s="7" t="str">
        <f t="shared" si="138"/>
        <v/>
      </c>
      <c r="G5986" s="7" t="str">
        <f t="shared" si="139"/>
        <v/>
      </c>
      <c r="K5986" s="7" t="s">
        <v>3355</v>
      </c>
      <c r="L5986" s="9">
        <v>45001</v>
      </c>
      <c r="M5986" s="13">
        <v>0.78937500000000005</v>
      </c>
      <c r="N5986" s="14">
        <v>204440003537595</v>
      </c>
      <c r="P5986" t="str">
        <f t="shared" si="140"/>
        <v/>
      </c>
    </row>
    <row r="5987" spans="1:16" ht="16" x14ac:dyDescent="0.2">
      <c r="A5987" s="8" t="s">
        <v>1013</v>
      </c>
      <c r="C5987" s="7" t="s">
        <v>2</v>
      </c>
      <c r="D5987" s="7" t="s">
        <v>3389</v>
      </c>
      <c r="E5987" s="7" t="str">
        <f>IF(OR(D5987="", D5987="___"),"", LEFT(D5987,FIND(" &gt;",D5987)-1))</f>
        <v>Success</v>
      </c>
      <c r="F5987" s="7" t="str">
        <f t="shared" si="138"/>
        <v>Current</v>
      </c>
      <c r="G5987" s="7" t="str">
        <f t="shared" si="139"/>
        <v/>
      </c>
      <c r="H5987" s="7" t="str">
        <f>IF(G5987="Utterance", IF(ISNUMBER(SEARCH("Unrecognized",D5987)), "Unrecognized", IF(ISNUMBER(SEARCH("Mismatched",D5987)), "Mismatched", IF(ISNUMBER(SEARCH("False Positive",D5987)), "False Positive", "Irrelevant"))), "")</f>
        <v/>
      </c>
      <c r="J5987" s="7" t="s">
        <v>3744</v>
      </c>
      <c r="K5987" s="7" t="s">
        <v>3355</v>
      </c>
      <c r="L5987" s="9">
        <v>45001</v>
      </c>
      <c r="M5987" s="13">
        <v>0.78978009259259263</v>
      </c>
      <c r="N5987" s="14">
        <v>204440003537595</v>
      </c>
      <c r="O5987" s="7">
        <f>IF(LEN(TRIM($A5987))=0,0,LEN($A5987)-LEN(SUBSTITUTE($A5987," ",""))+1)</f>
        <v>7</v>
      </c>
      <c r="P5987">
        <f t="shared" si="140"/>
        <v>3411</v>
      </c>
    </row>
    <row r="5988" spans="1:16" ht="112" x14ac:dyDescent="0.2">
      <c r="A5988" s="8" t="s">
        <v>224</v>
      </c>
      <c r="C5988" s="7" t="s">
        <v>4</v>
      </c>
      <c r="F5988" s="7" t="str">
        <f t="shared" si="138"/>
        <v/>
      </c>
      <c r="G5988" s="7" t="str">
        <f t="shared" si="139"/>
        <v/>
      </c>
      <c r="K5988" s="7" t="s">
        <v>3355</v>
      </c>
      <c r="L5988" s="9">
        <v>45001</v>
      </c>
      <c r="M5988" s="13">
        <v>0.78978009259259263</v>
      </c>
      <c r="N5988" s="14">
        <v>204440003537595</v>
      </c>
      <c r="P5988" t="str">
        <f t="shared" si="140"/>
        <v/>
      </c>
    </row>
    <row r="5989" spans="1:16" ht="16" x14ac:dyDescent="0.2">
      <c r="A5989" s="8" t="s">
        <v>1019</v>
      </c>
      <c r="C5989" s="7" t="s">
        <v>2</v>
      </c>
      <c r="D5989" s="7" t="s">
        <v>3389</v>
      </c>
      <c r="E5989" s="7" t="str">
        <f>IF(OR(D5989="", D5989="___"),"", LEFT(D5989,FIND(" &gt;",D5989)-1))</f>
        <v>Success</v>
      </c>
      <c r="F5989" s="7" t="str">
        <f t="shared" si="138"/>
        <v>Current</v>
      </c>
      <c r="G5989" s="7" t="str">
        <f t="shared" si="139"/>
        <v/>
      </c>
      <c r="H5989" s="7" t="str">
        <f>IF(G5989="Utterance", IF(ISNUMBER(SEARCH("Unrecognized",D5989)), "Unrecognized", IF(ISNUMBER(SEARCH("Mismatched",D5989)), "Mismatched", IF(ISNUMBER(SEARCH("False Positive",D5989)), "False Positive", "Irrelevant"))), "")</f>
        <v/>
      </c>
      <c r="J5989" s="7" t="s">
        <v>3434</v>
      </c>
      <c r="K5989" s="7" t="s">
        <v>3355</v>
      </c>
      <c r="L5989" s="9">
        <v>45001</v>
      </c>
      <c r="M5989" s="13">
        <v>0.78991898148148154</v>
      </c>
      <c r="N5989" s="14">
        <v>204440003537595</v>
      </c>
      <c r="O5989" s="7">
        <f>IF(LEN(TRIM($A5989))=0,0,LEN($A5989)-LEN(SUBSTITUTE($A5989," ",""))+1)</f>
        <v>6</v>
      </c>
      <c r="P5989">
        <f t="shared" si="140"/>
        <v>3411</v>
      </c>
    </row>
    <row r="5990" spans="1:16" ht="160" x14ac:dyDescent="0.2">
      <c r="A5990" s="8" t="s">
        <v>235</v>
      </c>
      <c r="C5990" s="7" t="s">
        <v>4</v>
      </c>
      <c r="F5990" s="7" t="str">
        <f t="shared" si="138"/>
        <v/>
      </c>
      <c r="G5990" s="7" t="str">
        <f t="shared" si="139"/>
        <v/>
      </c>
      <c r="K5990" s="7" t="s">
        <v>3355</v>
      </c>
      <c r="L5990" s="9">
        <v>45001</v>
      </c>
      <c r="M5990" s="13">
        <v>0.78991898148148154</v>
      </c>
      <c r="N5990" s="14">
        <v>204440003537595</v>
      </c>
      <c r="P5990" t="str">
        <f t="shared" si="140"/>
        <v/>
      </c>
    </row>
    <row r="5991" spans="1:16" ht="16" x14ac:dyDescent="0.2">
      <c r="A5991" s="8" t="s">
        <v>1011</v>
      </c>
      <c r="C5991" s="7" t="s">
        <v>2</v>
      </c>
      <c r="D5991" s="7" t="s">
        <v>3389</v>
      </c>
      <c r="E5991" s="7" t="str">
        <f>IF(OR(D5991="", D5991="___"),"", LEFT(D5991,FIND(" &gt;",D5991)-1))</f>
        <v>Success</v>
      </c>
      <c r="F5991" s="7" t="str">
        <f t="shared" si="138"/>
        <v>Current</v>
      </c>
      <c r="G5991" s="7" t="str">
        <f t="shared" si="139"/>
        <v/>
      </c>
      <c r="H5991" s="7" t="str">
        <f>IF(G5991="Utterance", IF(ISNUMBER(SEARCH("Unrecognized",D5991)), "Unrecognized", IF(ISNUMBER(SEARCH("Mismatched",D5991)), "Mismatched", IF(ISNUMBER(SEARCH("False Positive",D5991)), "False Positive", "Irrelevant"))), "")</f>
        <v/>
      </c>
      <c r="J5991" s="7" t="s">
        <v>3750</v>
      </c>
      <c r="K5991" s="7" t="s">
        <v>3355</v>
      </c>
      <c r="L5991" s="9">
        <v>45001</v>
      </c>
      <c r="M5991" s="13">
        <v>0.79040509259259262</v>
      </c>
      <c r="N5991" s="14">
        <v>204440003537595</v>
      </c>
      <c r="O5991" s="7">
        <f>IF(LEN(TRIM($A5991))=0,0,LEN($A5991)-LEN(SUBSTITUTE($A5991," ",""))+1)</f>
        <v>6</v>
      </c>
      <c r="P5991">
        <f t="shared" si="140"/>
        <v>3411</v>
      </c>
    </row>
    <row r="5992" spans="1:16" ht="16" x14ac:dyDescent="0.2">
      <c r="A5992" s="8" t="s">
        <v>339</v>
      </c>
      <c r="C5992" s="7" t="s">
        <v>4</v>
      </c>
      <c r="F5992" s="7" t="str">
        <f t="shared" si="138"/>
        <v/>
      </c>
      <c r="G5992" s="7" t="str">
        <f t="shared" si="139"/>
        <v/>
      </c>
      <c r="K5992" s="7" t="s">
        <v>3355</v>
      </c>
      <c r="L5992" s="9">
        <v>45001</v>
      </c>
      <c r="M5992" s="13">
        <v>0.79041666666666666</v>
      </c>
      <c r="N5992" s="14">
        <v>204440003537595</v>
      </c>
      <c r="P5992" t="str">
        <f t="shared" si="140"/>
        <v/>
      </c>
    </row>
    <row r="5993" spans="1:16" ht="16" x14ac:dyDescent="0.2">
      <c r="A5993" s="8" t="s">
        <v>1020</v>
      </c>
      <c r="C5993" s="7" t="s">
        <v>2</v>
      </c>
      <c r="D5993" s="7" t="s">
        <v>3389</v>
      </c>
      <c r="E5993" s="7" t="str">
        <f>IF(OR(D5993="", D5993="___"),"", LEFT(D5993,FIND(" &gt;",D5993)-1))</f>
        <v>Success</v>
      </c>
      <c r="F5993" s="7" t="str">
        <f t="shared" si="138"/>
        <v>Current</v>
      </c>
      <c r="G5993" s="7" t="str">
        <f t="shared" si="139"/>
        <v/>
      </c>
      <c r="H5993" s="7" t="str">
        <f>IF(G5993="Utterance", IF(ISNUMBER(SEARCH("Unrecognized",D5993)), "Unrecognized", IF(ISNUMBER(SEARCH("Mismatched",D5993)), "Mismatched", IF(ISNUMBER(SEARCH("False Positive",D5993)), "False Positive", "Irrelevant"))), "")</f>
        <v/>
      </c>
      <c r="J5993" s="7" t="s">
        <v>3755</v>
      </c>
      <c r="K5993" s="7" t="s">
        <v>3355</v>
      </c>
      <c r="L5993" s="9">
        <v>45001</v>
      </c>
      <c r="M5993" s="13">
        <v>0.79070601851851852</v>
      </c>
      <c r="N5993" s="14">
        <v>204440003537595</v>
      </c>
      <c r="O5993" s="7">
        <f>IF(LEN(TRIM($A5993))=0,0,LEN($A5993)-LEN(SUBSTITUTE($A5993," ",""))+1)</f>
        <v>8</v>
      </c>
      <c r="P5993">
        <f t="shared" si="140"/>
        <v>3411</v>
      </c>
    </row>
    <row r="5994" spans="1:16" ht="80" x14ac:dyDescent="0.2">
      <c r="A5994" s="8" t="s">
        <v>346</v>
      </c>
      <c r="C5994" s="7" t="s">
        <v>4</v>
      </c>
      <c r="F5994" s="7" t="str">
        <f t="shared" si="138"/>
        <v/>
      </c>
      <c r="G5994" s="7" t="str">
        <f t="shared" si="139"/>
        <v/>
      </c>
      <c r="K5994" s="7" t="s">
        <v>3355</v>
      </c>
      <c r="L5994" s="9">
        <v>45001</v>
      </c>
      <c r="M5994" s="13">
        <v>0.79070601851851852</v>
      </c>
      <c r="N5994" s="14">
        <v>204440003537595</v>
      </c>
      <c r="P5994" t="str">
        <f t="shared" si="140"/>
        <v/>
      </c>
    </row>
    <row r="5995" spans="1:16" ht="16" x14ac:dyDescent="0.2">
      <c r="A5995" s="8" t="s">
        <v>162</v>
      </c>
      <c r="C5995" s="7" t="s">
        <v>2</v>
      </c>
      <c r="D5995" s="7" t="s">
        <v>3389</v>
      </c>
      <c r="E5995" s="7" t="str">
        <f>IF(OR(D5995="", D5995="___"),"", LEFT(D5995,FIND(" &gt;",D5995)-1))</f>
        <v>Success</v>
      </c>
      <c r="F5995" s="7" t="str">
        <f t="shared" si="138"/>
        <v>Current</v>
      </c>
      <c r="G5995" s="7" t="str">
        <f t="shared" si="139"/>
        <v/>
      </c>
      <c r="H5995" s="7" t="str">
        <f>IF(G5995="Utterance", IF(ISNUMBER(SEARCH("Unrecognized",D5995)), "Unrecognized", IF(ISNUMBER(SEARCH("Mismatched",D5995)), "Mismatched", IF(ISNUMBER(SEARCH("False Positive",D5995)), "False Positive", "Irrelevant"))), "")</f>
        <v/>
      </c>
      <c r="J5995" s="7" t="s">
        <v>3453</v>
      </c>
      <c r="K5995" s="7" t="s">
        <v>3355</v>
      </c>
      <c r="L5995" s="9">
        <v>45001</v>
      </c>
      <c r="M5995" s="13">
        <v>0.79077546296296297</v>
      </c>
      <c r="N5995" s="14">
        <v>204440003537595</v>
      </c>
      <c r="O5995" s="7">
        <f>IF(LEN(TRIM($A5995))=0,0,LEN($A5995)-LEN(SUBSTITUTE($A5995," ",""))+1)</f>
        <v>1</v>
      </c>
      <c r="P5995">
        <f t="shared" si="140"/>
        <v>3411</v>
      </c>
    </row>
    <row r="5996" spans="1:16" ht="16" x14ac:dyDescent="0.2">
      <c r="A5996" s="8" t="s">
        <v>354</v>
      </c>
      <c r="C5996" s="7" t="s">
        <v>4</v>
      </c>
      <c r="F5996" s="7" t="str">
        <f t="shared" si="138"/>
        <v/>
      </c>
      <c r="G5996" s="7" t="str">
        <f t="shared" si="139"/>
        <v/>
      </c>
      <c r="K5996" s="7" t="s">
        <v>3355</v>
      </c>
      <c r="L5996" s="9">
        <v>45001</v>
      </c>
      <c r="M5996" s="13">
        <v>0.79077546296296297</v>
      </c>
      <c r="N5996" s="14">
        <v>204440003537595</v>
      </c>
      <c r="P5996" t="str">
        <f t="shared" si="140"/>
        <v/>
      </c>
    </row>
    <row r="5997" spans="1:16" ht="16" x14ac:dyDescent="0.2">
      <c r="A5997" s="8" t="s">
        <v>1030</v>
      </c>
      <c r="C5997" s="7" t="s">
        <v>2</v>
      </c>
      <c r="D5997" s="7" t="s">
        <v>3389</v>
      </c>
      <c r="E5997" s="7" t="str">
        <f>IF(OR(D5997="", D5997="___"),"", LEFT(D5997,FIND(" &gt;",D5997)-1))</f>
        <v>Success</v>
      </c>
      <c r="F5997" s="7" t="str">
        <f t="shared" si="138"/>
        <v>Current</v>
      </c>
      <c r="G5997" s="7" t="str">
        <f t="shared" si="139"/>
        <v/>
      </c>
      <c r="H5997" s="7" t="str">
        <f>IF(G5997="Utterance", IF(ISNUMBER(SEARCH("Unrecognized",D5997)), "Unrecognized", IF(ISNUMBER(SEARCH("Mismatched",D5997)), "Mismatched", IF(ISNUMBER(SEARCH("False Positive",D5997)), "False Positive", "Irrelevant"))), "")</f>
        <v/>
      </c>
      <c r="J5997" s="7" t="s">
        <v>3755</v>
      </c>
      <c r="K5997" s="7" t="s">
        <v>3355</v>
      </c>
      <c r="L5997" s="9">
        <v>45001</v>
      </c>
      <c r="M5997" s="13">
        <v>0.7909722222222223</v>
      </c>
      <c r="N5997" s="14">
        <v>204440003537595</v>
      </c>
      <c r="O5997" s="7">
        <f>IF(LEN(TRIM($A5997))=0,0,LEN($A5997)-LEN(SUBSTITUTE($A5997," ",""))+1)</f>
        <v>10</v>
      </c>
      <c r="P5997">
        <f t="shared" si="140"/>
        <v>3411</v>
      </c>
    </row>
    <row r="5998" spans="1:16" ht="16" x14ac:dyDescent="0.2">
      <c r="A5998" s="8" t="s">
        <v>339</v>
      </c>
      <c r="C5998" s="7" t="s">
        <v>4</v>
      </c>
      <c r="F5998" s="7" t="str">
        <f t="shared" si="138"/>
        <v/>
      </c>
      <c r="G5998" s="7" t="str">
        <f t="shared" si="139"/>
        <v/>
      </c>
      <c r="K5998" s="7" t="s">
        <v>3355</v>
      </c>
      <c r="L5998" s="9">
        <v>45001</v>
      </c>
      <c r="M5998" s="13">
        <v>0.7909722222222223</v>
      </c>
      <c r="N5998" s="14">
        <v>204440003537595</v>
      </c>
      <c r="P5998" t="str">
        <f t="shared" si="140"/>
        <v/>
      </c>
    </row>
    <row r="5999" spans="1:16" ht="16" x14ac:dyDescent="0.2">
      <c r="A5999" s="8" t="s">
        <v>1001</v>
      </c>
      <c r="C5999" s="7" t="s">
        <v>2</v>
      </c>
      <c r="D5999" s="7" t="s">
        <v>3389</v>
      </c>
      <c r="E5999" s="7" t="str">
        <f>IF(OR(D5999="", D5999="___"),"", LEFT(D5999,FIND(" &gt;",D5999)-1))</f>
        <v>Success</v>
      </c>
      <c r="F5999" s="7" t="str">
        <f t="shared" si="138"/>
        <v>Current</v>
      </c>
      <c r="G5999" s="7" t="str">
        <f t="shared" si="139"/>
        <v/>
      </c>
      <c r="H5999" s="7" t="str">
        <f>IF(G5999="Utterance", IF(ISNUMBER(SEARCH("Unrecognized",D5999)), "Unrecognized", IF(ISNUMBER(SEARCH("Mismatched",D5999)), "Mismatched", IF(ISNUMBER(SEARCH("False Positive",D5999)), "False Positive", "Irrelevant"))), "")</f>
        <v/>
      </c>
      <c r="J5999" s="7" t="s">
        <v>3755</v>
      </c>
      <c r="K5999" s="7" t="s">
        <v>3355</v>
      </c>
      <c r="L5999" s="9">
        <v>45001</v>
      </c>
      <c r="M5999" s="13">
        <v>0.79106481481481483</v>
      </c>
      <c r="N5999" s="14">
        <v>204440003537595</v>
      </c>
      <c r="O5999" s="7">
        <f>IF(LEN(TRIM($A5999))=0,0,LEN($A5999)-LEN(SUBSTITUTE($A5999," ",""))+1)</f>
        <v>2</v>
      </c>
      <c r="P5999">
        <f t="shared" si="140"/>
        <v>3411</v>
      </c>
    </row>
    <row r="6000" spans="1:16" ht="80" x14ac:dyDescent="0.2">
      <c r="A6000" s="8" t="s">
        <v>346</v>
      </c>
      <c r="C6000" s="7" t="s">
        <v>4</v>
      </c>
      <c r="F6000" s="7" t="str">
        <f t="shared" si="138"/>
        <v/>
      </c>
      <c r="G6000" s="7" t="str">
        <f t="shared" si="139"/>
        <v/>
      </c>
      <c r="K6000" s="7" t="s">
        <v>3355</v>
      </c>
      <c r="L6000" s="9">
        <v>45001</v>
      </c>
      <c r="M6000" s="13">
        <v>0.79106481481481483</v>
      </c>
      <c r="N6000" s="14">
        <v>204440003537595</v>
      </c>
      <c r="P6000" t="str">
        <f t="shared" si="140"/>
        <v/>
      </c>
    </row>
    <row r="6001" spans="1:16" ht="16" x14ac:dyDescent="0.2">
      <c r="A6001" s="8" t="s">
        <v>1029</v>
      </c>
      <c r="C6001" s="7" t="s">
        <v>2</v>
      </c>
      <c r="D6001" s="7" t="s">
        <v>3389</v>
      </c>
      <c r="E6001" s="7" t="str">
        <f>IF(OR(D6001="", D6001="___"),"", LEFT(D6001,FIND(" &gt;",D6001)-1))</f>
        <v>Success</v>
      </c>
      <c r="F6001" s="7" t="str">
        <f t="shared" ref="F6001:F6064" si="141">IF(OR(E6001="Success",E6001="Qualified Success"),"Current",IF(E6001="Failure",IF(RIGHT(D6001,6)="Future","Future",IF(RIGHT(D6001,10)="Irrelevant","Irrelevant","Current")),""))</f>
        <v>Current</v>
      </c>
      <c r="G6001" s="7" t="str">
        <f t="shared" ref="G6001:G6064" si="142">IF(OR(ISBLANK(D6001),D6001="Unclassifiable &gt;"),"",IF(ISNUMBER(SEARCH("Utterance",D6001)),"Utterance",IF(ISNUMBER(SEARCH("Response",D6001)),"Response",IF(ISNUMBER(SEARCH("Interaction",D6001)),"Interaction",IF(ISNUMBER(SEARCH("System",D6001)),"System","")))))</f>
        <v/>
      </c>
      <c r="H6001" s="7" t="str">
        <f>IF(G6001="Utterance", IF(ISNUMBER(SEARCH("Unrecognized",D6001)), "Unrecognized", IF(ISNUMBER(SEARCH("Mismatched",D6001)), "Mismatched", IF(ISNUMBER(SEARCH("False Positive",D6001)), "False Positive", "Irrelevant"))), "")</f>
        <v/>
      </c>
      <c r="J6001" s="7" t="s">
        <v>3742</v>
      </c>
      <c r="K6001" s="7" t="s">
        <v>3355</v>
      </c>
      <c r="L6001" s="9">
        <v>45001</v>
      </c>
      <c r="M6001" s="13">
        <v>0.79151620370370368</v>
      </c>
      <c r="N6001" s="14">
        <v>204440003537595</v>
      </c>
      <c r="O6001" s="7">
        <f>IF(LEN(TRIM($A6001))=0,0,LEN($A6001)-LEN(SUBSTITUTE($A6001," ",""))+1)</f>
        <v>3</v>
      </c>
      <c r="P6001">
        <f t="shared" si="140"/>
        <v>3411</v>
      </c>
    </row>
    <row r="6002" spans="1:16" ht="128" x14ac:dyDescent="0.2">
      <c r="A6002" s="8" t="s">
        <v>990</v>
      </c>
      <c r="C6002" s="7" t="s">
        <v>4</v>
      </c>
      <c r="F6002" s="7" t="str">
        <f t="shared" si="141"/>
        <v/>
      </c>
      <c r="G6002" s="7" t="str">
        <f t="shared" si="142"/>
        <v/>
      </c>
      <c r="K6002" s="7" t="s">
        <v>3355</v>
      </c>
      <c r="L6002" s="9">
        <v>45001</v>
      </c>
      <c r="M6002" s="13">
        <v>0.79151620370370368</v>
      </c>
      <c r="N6002" s="14">
        <v>204440003537595</v>
      </c>
      <c r="P6002" t="str">
        <f t="shared" si="140"/>
        <v/>
      </c>
    </row>
    <row r="6003" spans="1:16" ht="16" x14ac:dyDescent="0.2">
      <c r="A6003" s="8" t="s">
        <v>1002</v>
      </c>
      <c r="C6003" s="7" t="s">
        <v>2</v>
      </c>
      <c r="D6003" s="7" t="s">
        <v>3389</v>
      </c>
      <c r="E6003" s="7" t="str">
        <f>IF(OR(D6003="", D6003="___"),"", LEFT(D6003,FIND(" &gt;",D6003)-1))</f>
        <v>Success</v>
      </c>
      <c r="F6003" s="7" t="str">
        <f t="shared" si="141"/>
        <v>Current</v>
      </c>
      <c r="G6003" s="7" t="str">
        <f t="shared" si="142"/>
        <v/>
      </c>
      <c r="H6003" s="7" t="str">
        <f>IF(G6003="Utterance", IF(ISNUMBER(SEARCH("Unrecognized",D6003)), "Unrecognized", IF(ISNUMBER(SEARCH("Mismatched",D6003)), "Mismatched", IF(ISNUMBER(SEARCH("False Positive",D6003)), "False Positive", "Irrelevant"))), "")</f>
        <v/>
      </c>
      <c r="J6003" s="7" t="s">
        <v>3439</v>
      </c>
      <c r="K6003" s="7" t="s">
        <v>3355</v>
      </c>
      <c r="L6003" s="9">
        <v>45001</v>
      </c>
      <c r="M6003" s="13">
        <v>0.79177083333333342</v>
      </c>
      <c r="N6003" s="14">
        <v>204440003537595</v>
      </c>
      <c r="O6003" s="7">
        <f>IF(LEN(TRIM($A6003))=0,0,LEN($A6003)-LEN(SUBSTITUTE($A6003," ",""))+1)</f>
        <v>5</v>
      </c>
      <c r="P6003">
        <f t="shared" si="140"/>
        <v>3411</v>
      </c>
    </row>
    <row r="6004" spans="1:16" ht="128" x14ac:dyDescent="0.2">
      <c r="A6004" s="8" t="s">
        <v>990</v>
      </c>
      <c r="C6004" s="7" t="s">
        <v>4</v>
      </c>
      <c r="F6004" s="7" t="str">
        <f t="shared" si="141"/>
        <v/>
      </c>
      <c r="G6004" s="7" t="str">
        <f t="shared" si="142"/>
        <v/>
      </c>
      <c r="K6004" s="7" t="s">
        <v>3355</v>
      </c>
      <c r="L6004" s="9">
        <v>45001</v>
      </c>
      <c r="M6004" s="13">
        <v>0.79177083333333342</v>
      </c>
      <c r="N6004" s="14">
        <v>204440003537595</v>
      </c>
      <c r="P6004" t="str">
        <f t="shared" si="140"/>
        <v/>
      </c>
    </row>
    <row r="6005" spans="1:16" ht="16" x14ac:dyDescent="0.2">
      <c r="A6005" s="8" t="s">
        <v>30</v>
      </c>
      <c r="C6005" s="7" t="s">
        <v>2</v>
      </c>
      <c r="D6005" s="7" t="s">
        <v>3389</v>
      </c>
      <c r="E6005" s="7" t="str">
        <f>IF(OR(D6005="", D6005="___"),"", LEFT(D6005,FIND(" &gt;",D6005)-1))</f>
        <v>Success</v>
      </c>
      <c r="F6005" s="7" t="str">
        <f t="shared" si="141"/>
        <v>Current</v>
      </c>
      <c r="G6005" s="7" t="str">
        <f t="shared" si="142"/>
        <v/>
      </c>
      <c r="H6005" s="7" t="str">
        <f>IF(G6005="Utterance", IF(ISNUMBER(SEARCH("Unrecognized",D6005)), "Unrecognized", IF(ISNUMBER(SEARCH("Mismatched",D6005)), "Mismatched", IF(ISNUMBER(SEARCH("False Positive",D6005)), "False Positive", "Irrelevant"))), "")</f>
        <v/>
      </c>
      <c r="J6005" s="7" t="s">
        <v>3445</v>
      </c>
      <c r="K6005" s="7" t="s">
        <v>3355</v>
      </c>
      <c r="L6005" s="9">
        <v>45001</v>
      </c>
      <c r="M6005" s="13">
        <v>0.79248842592592583</v>
      </c>
      <c r="N6005" s="14">
        <v>204440003537595</v>
      </c>
      <c r="O6005" s="7">
        <f>IF(LEN(TRIM($A6005))=0,0,LEN($A6005)-LEN(SUBSTITUTE($A6005," ",""))+1)</f>
        <v>6</v>
      </c>
      <c r="P6005">
        <f t="shared" si="140"/>
        <v>3411</v>
      </c>
    </row>
    <row r="6006" spans="1:16" ht="16" x14ac:dyDescent="0.2">
      <c r="A6006" s="8" t="s">
        <v>31</v>
      </c>
      <c r="C6006" s="7" t="s">
        <v>4</v>
      </c>
      <c r="F6006" s="7" t="str">
        <f t="shared" si="141"/>
        <v/>
      </c>
      <c r="G6006" s="7" t="str">
        <f t="shared" si="142"/>
        <v/>
      </c>
      <c r="K6006" s="7" t="s">
        <v>3355</v>
      </c>
      <c r="L6006" s="9">
        <v>45001</v>
      </c>
      <c r="M6006" s="13">
        <v>0.79251157407407413</v>
      </c>
      <c r="N6006" s="14">
        <v>204440003537595</v>
      </c>
      <c r="P6006" t="str">
        <f t="shared" si="140"/>
        <v/>
      </c>
    </row>
    <row r="6007" spans="1:16" ht="409.6" x14ac:dyDescent="0.2">
      <c r="A6007" s="8" t="s">
        <v>32</v>
      </c>
      <c r="C6007" s="7" t="s">
        <v>4</v>
      </c>
      <c r="F6007" s="7" t="str">
        <f t="shared" si="141"/>
        <v/>
      </c>
      <c r="G6007" s="7" t="str">
        <f t="shared" si="142"/>
        <v/>
      </c>
      <c r="K6007" s="7" t="s">
        <v>3355</v>
      </c>
      <c r="L6007" s="9">
        <v>45001</v>
      </c>
      <c r="M6007" s="13">
        <v>0.79251157407407413</v>
      </c>
      <c r="N6007" s="14">
        <v>204440003537595</v>
      </c>
      <c r="P6007" t="str">
        <f t="shared" si="140"/>
        <v/>
      </c>
    </row>
    <row r="6008" spans="1:16" ht="48" x14ac:dyDescent="0.2">
      <c r="A6008" s="8" t="s">
        <v>33</v>
      </c>
      <c r="C6008" s="7" t="s">
        <v>4</v>
      </c>
      <c r="F6008" s="7" t="str">
        <f t="shared" si="141"/>
        <v/>
      </c>
      <c r="G6008" s="7" t="str">
        <f t="shared" si="142"/>
        <v/>
      </c>
      <c r="K6008" s="7" t="s">
        <v>3355</v>
      </c>
      <c r="L6008" s="9">
        <v>45001</v>
      </c>
      <c r="M6008" s="13">
        <v>0.79251157407407413</v>
      </c>
      <c r="N6008" s="14">
        <v>204440003537595</v>
      </c>
      <c r="P6008" t="str">
        <f t="shared" si="140"/>
        <v/>
      </c>
    </row>
    <row r="6009" spans="1:16" ht="16" x14ac:dyDescent="0.2">
      <c r="A6009" s="8" t="s">
        <v>34</v>
      </c>
      <c r="C6009" s="7" t="s">
        <v>2</v>
      </c>
      <c r="D6009" s="7" t="s">
        <v>3400</v>
      </c>
      <c r="E6009" s="7" t="str">
        <f>IF(OR(D6009="", D6009="___"),"", LEFT(D6009,FIND(" &gt;",D6009)-1))</f>
        <v>Failure</v>
      </c>
      <c r="F6009" s="7" t="str">
        <f t="shared" si="141"/>
        <v>Current</v>
      </c>
      <c r="G6009" s="7" t="str">
        <f t="shared" si="142"/>
        <v>Interaction</v>
      </c>
      <c r="H6009" s="7" t="str">
        <f>IF(G6009="Utterance", IF(ISNUMBER(SEARCH("Unrecognized",D6009)), "Unrecognized", IF(ISNUMBER(SEARCH("Mismatched",D6009)), "Mismatched", IF(ISNUMBER(SEARCH("False Positive",D6009)), "False Positive", "Irrelevant"))), "")</f>
        <v/>
      </c>
      <c r="J6009" s="7" t="s">
        <v>3445</v>
      </c>
      <c r="K6009" s="7" t="s">
        <v>3355</v>
      </c>
      <c r="L6009" s="9">
        <v>45001</v>
      </c>
      <c r="M6009" s="13">
        <v>0.79274305555555558</v>
      </c>
      <c r="N6009" s="14">
        <v>204440003537595</v>
      </c>
      <c r="O6009" s="7">
        <f>IF(LEN(TRIM($A6009))=0,0,LEN($A6009)-LEN(SUBSTITUTE($A6009," ",""))+1)</f>
        <v>8</v>
      </c>
      <c r="P6009">
        <f t="shared" si="140"/>
        <v>412</v>
      </c>
    </row>
    <row r="6010" spans="1:16" ht="16" x14ac:dyDescent="0.2">
      <c r="A6010" s="8" t="s">
        <v>34</v>
      </c>
      <c r="C6010" s="7" t="s">
        <v>2</v>
      </c>
      <c r="D6010" s="7" t="s">
        <v>3389</v>
      </c>
      <c r="E6010" s="7" t="str">
        <f>IF(OR(D6010="", D6010="___"),"", LEFT(D6010,FIND(" &gt;",D6010)-1))</f>
        <v>Success</v>
      </c>
      <c r="F6010" s="7" t="str">
        <f t="shared" si="141"/>
        <v>Current</v>
      </c>
      <c r="G6010" s="7" t="str">
        <f t="shared" si="142"/>
        <v/>
      </c>
      <c r="H6010" s="7" t="str">
        <f>IF(G6010="Utterance", IF(ISNUMBER(SEARCH("Unrecognized",D6010)), "Unrecognized", IF(ISNUMBER(SEARCH("Mismatched",D6010)), "Mismatched", IF(ISNUMBER(SEARCH("False Positive",D6010)), "False Positive", "Irrelevant"))), "")</f>
        <v/>
      </c>
      <c r="J6010" s="7" t="s">
        <v>3756</v>
      </c>
      <c r="K6010" s="7" t="s">
        <v>3355</v>
      </c>
      <c r="L6010" s="9">
        <v>45001</v>
      </c>
      <c r="M6010" s="13">
        <v>0.79274305555555558</v>
      </c>
      <c r="N6010" s="14">
        <v>204440003537595</v>
      </c>
      <c r="O6010" s="7">
        <f>IF(LEN(TRIM($A6010))=0,0,LEN($A6010)-LEN(SUBSTITUTE($A6010," ",""))+1)</f>
        <v>8</v>
      </c>
      <c r="P6010">
        <f t="shared" si="140"/>
        <v>3411</v>
      </c>
    </row>
    <row r="6011" spans="1:16" ht="32" x14ac:dyDescent="0.2">
      <c r="A6011" s="8" t="s">
        <v>35</v>
      </c>
      <c r="C6011" s="7" t="s">
        <v>4</v>
      </c>
      <c r="F6011" s="7" t="str">
        <f t="shared" si="141"/>
        <v/>
      </c>
      <c r="G6011" s="7" t="str">
        <f t="shared" si="142"/>
        <v/>
      </c>
      <c r="K6011" s="7" t="s">
        <v>3355</v>
      </c>
      <c r="L6011" s="9">
        <v>45001</v>
      </c>
      <c r="M6011" s="13">
        <v>0.79274305555555558</v>
      </c>
      <c r="N6011" s="14">
        <v>204440003537595</v>
      </c>
      <c r="P6011" t="str">
        <f t="shared" si="140"/>
        <v/>
      </c>
    </row>
    <row r="6012" spans="1:16" ht="176" x14ac:dyDescent="0.2">
      <c r="A6012" s="8" t="s">
        <v>222</v>
      </c>
      <c r="C6012" s="7" t="s">
        <v>4</v>
      </c>
      <c r="F6012" s="7" t="str">
        <f t="shared" si="141"/>
        <v/>
      </c>
      <c r="G6012" s="7" t="str">
        <f t="shared" si="142"/>
        <v/>
      </c>
      <c r="K6012" s="7" t="s">
        <v>3355</v>
      </c>
      <c r="L6012" s="9">
        <v>45001</v>
      </c>
      <c r="M6012" s="13">
        <v>0.79274305555555558</v>
      </c>
      <c r="N6012" s="14">
        <v>204440003537595</v>
      </c>
      <c r="P6012" t="str">
        <f t="shared" si="140"/>
        <v/>
      </c>
    </row>
    <row r="6013" spans="1:16" ht="16" x14ac:dyDescent="0.2">
      <c r="A6013" s="8" t="s">
        <v>1034</v>
      </c>
      <c r="C6013" s="7" t="s">
        <v>2</v>
      </c>
      <c r="D6013" s="7" t="s">
        <v>3389</v>
      </c>
      <c r="E6013" s="7" t="str">
        <f>IF(OR(D6013="", D6013="___"),"", LEFT(D6013,FIND(" &gt;",D6013)-1))</f>
        <v>Success</v>
      </c>
      <c r="F6013" s="7" t="str">
        <f t="shared" si="141"/>
        <v>Current</v>
      </c>
      <c r="G6013" s="7" t="str">
        <f t="shared" si="142"/>
        <v/>
      </c>
      <c r="H6013" s="7" t="str">
        <f>IF(G6013="Utterance", IF(ISNUMBER(SEARCH("Unrecognized",D6013)), "Unrecognized", IF(ISNUMBER(SEARCH("Mismatched",D6013)), "Mismatched", IF(ISNUMBER(SEARCH("False Positive",D6013)), "False Positive", "Irrelevant"))), "")</f>
        <v/>
      </c>
      <c r="J6013" s="7" t="s">
        <v>3742</v>
      </c>
      <c r="K6013" s="7" t="s">
        <v>3355</v>
      </c>
      <c r="L6013" s="9">
        <v>45001</v>
      </c>
      <c r="M6013" s="13">
        <v>0.79306712962962955</v>
      </c>
      <c r="N6013" s="14">
        <v>204440003537595</v>
      </c>
      <c r="O6013" s="7">
        <f>IF(LEN(TRIM($A6013))=0,0,LEN($A6013)-LEN(SUBSTITUTE($A6013," ",""))+1)</f>
        <v>8</v>
      </c>
      <c r="P6013">
        <f t="shared" si="140"/>
        <v>3411</v>
      </c>
    </row>
    <row r="6014" spans="1:16" ht="128" x14ac:dyDescent="0.2">
      <c r="A6014" s="8" t="s">
        <v>352</v>
      </c>
      <c r="C6014" s="7" t="s">
        <v>4</v>
      </c>
      <c r="F6014" s="7" t="str">
        <f t="shared" si="141"/>
        <v/>
      </c>
      <c r="G6014" s="7" t="str">
        <f t="shared" si="142"/>
        <v/>
      </c>
      <c r="K6014" s="7" t="s">
        <v>3355</v>
      </c>
      <c r="L6014" s="9">
        <v>45001</v>
      </c>
      <c r="M6014" s="13">
        <v>0.79306712962962955</v>
      </c>
      <c r="N6014" s="14">
        <v>204440003537595</v>
      </c>
      <c r="P6014" t="str">
        <f t="shared" si="140"/>
        <v/>
      </c>
    </row>
    <row r="6015" spans="1:16" ht="16" x14ac:dyDescent="0.2">
      <c r="A6015" s="8" t="s">
        <v>1024</v>
      </c>
      <c r="C6015" s="7" t="s">
        <v>2</v>
      </c>
      <c r="D6015" s="7" t="s">
        <v>3389</v>
      </c>
      <c r="E6015" s="7" t="str">
        <f>IF(OR(D6015="", D6015="___"),"", LEFT(D6015,FIND(" &gt;",D6015)-1))</f>
        <v>Success</v>
      </c>
      <c r="F6015" s="7" t="str">
        <f t="shared" si="141"/>
        <v>Current</v>
      </c>
      <c r="G6015" s="7" t="str">
        <f t="shared" si="142"/>
        <v/>
      </c>
      <c r="H6015" s="7" t="str">
        <f>IF(G6015="Utterance", IF(ISNUMBER(SEARCH("Unrecognized",D6015)), "Unrecognized", IF(ISNUMBER(SEARCH("Mismatched",D6015)), "Mismatched", IF(ISNUMBER(SEARCH("False Positive",D6015)), "False Positive", "Irrelevant"))), "")</f>
        <v/>
      </c>
      <c r="J6015" s="7" t="s">
        <v>3434</v>
      </c>
      <c r="K6015" s="7" t="s">
        <v>3355</v>
      </c>
      <c r="L6015" s="9">
        <v>45001</v>
      </c>
      <c r="M6015" s="13">
        <v>0.79341435185185183</v>
      </c>
      <c r="N6015" s="14">
        <v>204440003537595</v>
      </c>
      <c r="O6015" s="7">
        <f>IF(LEN(TRIM($A6015))=0,0,LEN($A6015)-LEN(SUBSTITUTE($A6015," ",""))+1)</f>
        <v>8</v>
      </c>
      <c r="P6015">
        <f t="shared" si="140"/>
        <v>3411</v>
      </c>
    </row>
    <row r="6016" spans="1:16" ht="128" x14ac:dyDescent="0.2">
      <c r="A6016" s="8" t="s">
        <v>352</v>
      </c>
      <c r="C6016" s="7" t="s">
        <v>4</v>
      </c>
      <c r="F6016" s="7" t="str">
        <f t="shared" si="141"/>
        <v/>
      </c>
      <c r="G6016" s="7" t="str">
        <f t="shared" si="142"/>
        <v/>
      </c>
      <c r="K6016" s="7" t="s">
        <v>3355</v>
      </c>
      <c r="L6016" s="9">
        <v>45001</v>
      </c>
      <c r="M6016" s="13">
        <v>0.79341435185185183</v>
      </c>
      <c r="N6016" s="14">
        <v>204440003537595</v>
      </c>
      <c r="P6016" t="str">
        <f t="shared" si="140"/>
        <v/>
      </c>
    </row>
    <row r="6017" spans="1:16" ht="16" x14ac:dyDescent="0.2">
      <c r="A6017" s="8" t="s">
        <v>1015</v>
      </c>
      <c r="C6017" s="7" t="s">
        <v>2</v>
      </c>
      <c r="D6017" s="7" t="s">
        <v>3389</v>
      </c>
      <c r="E6017" s="7" t="str">
        <f>IF(OR(D6017="", D6017="___"),"", LEFT(D6017,FIND(" &gt;",D6017)-1))</f>
        <v>Success</v>
      </c>
      <c r="F6017" s="7" t="str">
        <f t="shared" si="141"/>
        <v>Current</v>
      </c>
      <c r="G6017" s="7" t="str">
        <f t="shared" si="142"/>
        <v/>
      </c>
      <c r="H6017" s="7" t="str">
        <f>IF(G6017="Utterance", IF(ISNUMBER(SEARCH("Unrecognized",D6017)), "Unrecognized", IF(ISNUMBER(SEARCH("Mismatched",D6017)), "Mismatched", IF(ISNUMBER(SEARCH("False Positive",D6017)), "False Positive", "Irrelevant"))), "")</f>
        <v/>
      </c>
      <c r="J6017" s="7" t="s">
        <v>3434</v>
      </c>
      <c r="K6017" s="7" t="s">
        <v>3355</v>
      </c>
      <c r="L6017" s="9">
        <v>45001</v>
      </c>
      <c r="M6017" s="13">
        <v>0.79356481481481478</v>
      </c>
      <c r="N6017" s="14">
        <v>204440003537595</v>
      </c>
      <c r="O6017" s="7">
        <f>IF(LEN(TRIM($A6017))=0,0,LEN($A6017)-LEN(SUBSTITUTE($A6017," ",""))+1)</f>
        <v>8</v>
      </c>
      <c r="P6017">
        <f t="shared" si="140"/>
        <v>3411</v>
      </c>
    </row>
    <row r="6018" spans="1:16" ht="64" x14ac:dyDescent="0.2">
      <c r="A6018" s="8" t="s">
        <v>331</v>
      </c>
      <c r="C6018" s="7" t="s">
        <v>4</v>
      </c>
      <c r="F6018" s="7" t="str">
        <f t="shared" si="141"/>
        <v/>
      </c>
      <c r="G6018" s="7" t="str">
        <f t="shared" si="142"/>
        <v/>
      </c>
      <c r="K6018" s="7" t="s">
        <v>3355</v>
      </c>
      <c r="L6018" s="9">
        <v>45001</v>
      </c>
      <c r="M6018" s="13">
        <v>0.79356481481481478</v>
      </c>
      <c r="N6018" s="14">
        <v>204440003537595</v>
      </c>
      <c r="P6018" t="str">
        <f t="shared" si="140"/>
        <v/>
      </c>
    </row>
    <row r="6019" spans="1:16" ht="16" x14ac:dyDescent="0.2">
      <c r="A6019" s="8" t="s">
        <v>1053</v>
      </c>
      <c r="C6019" s="7" t="s">
        <v>2</v>
      </c>
      <c r="D6019" s="7" t="s">
        <v>3391</v>
      </c>
      <c r="E6019" s="7" t="str">
        <f>IF(OR(D6019="", D6019="___"),"", LEFT(D6019,FIND(" &gt;",D6019)-1))</f>
        <v>Failure</v>
      </c>
      <c r="F6019" s="7" t="str">
        <f t="shared" si="141"/>
        <v>Current</v>
      </c>
      <c r="G6019" s="7" t="str">
        <f t="shared" si="142"/>
        <v>Utterance</v>
      </c>
      <c r="H6019" s="7" t="str">
        <f>IF(G6019="Utterance", IF(ISNUMBER(SEARCH("Unrecognized",D6019)), "Unrecognized", IF(ISNUMBER(SEARCH("Mismatched",D6019)), "Mismatched", IF(ISNUMBER(SEARCH("False Positive",D6019)), "False Positive", "Irrelevant"))), "")</f>
        <v>Mismatched</v>
      </c>
      <c r="J6019" s="7" t="s">
        <v>3434</v>
      </c>
      <c r="K6019" s="7" t="s">
        <v>3355</v>
      </c>
      <c r="L6019" s="9">
        <v>45001</v>
      </c>
      <c r="M6019" s="13">
        <v>0.79380787037037026</v>
      </c>
      <c r="N6019" s="14">
        <v>204440003537595</v>
      </c>
      <c r="O6019" s="7">
        <f>IF(LEN(TRIM($A6019))=0,0,LEN($A6019)-LEN(SUBSTITUTE($A6019," ",""))+1)</f>
        <v>9</v>
      </c>
      <c r="P6019">
        <f t="shared" ref="P6019:P6082" si="143">IF(D6019="", "", COUNTIF($D$1:$D$12000, D6019))</f>
        <v>705</v>
      </c>
    </row>
    <row r="6020" spans="1:16" ht="96" x14ac:dyDescent="0.2">
      <c r="A6020" s="8" t="s">
        <v>1054</v>
      </c>
      <c r="C6020" s="7" t="s">
        <v>4</v>
      </c>
      <c r="F6020" s="7" t="str">
        <f t="shared" si="141"/>
        <v/>
      </c>
      <c r="G6020" s="7" t="str">
        <f t="shared" si="142"/>
        <v/>
      </c>
      <c r="K6020" s="7" t="s">
        <v>3355</v>
      </c>
      <c r="L6020" s="9">
        <v>45001</v>
      </c>
      <c r="M6020" s="13">
        <v>0.79380787037037026</v>
      </c>
      <c r="N6020" s="14">
        <v>204440003537595</v>
      </c>
      <c r="P6020" t="str">
        <f t="shared" si="143"/>
        <v/>
      </c>
    </row>
    <row r="6021" spans="1:16" ht="16" x14ac:dyDescent="0.2">
      <c r="A6021" s="8" t="s">
        <v>989</v>
      </c>
      <c r="C6021" s="7" t="s">
        <v>2</v>
      </c>
      <c r="D6021" s="7" t="s">
        <v>3389</v>
      </c>
      <c r="E6021" s="7" t="str">
        <f>IF(OR(D6021="", D6021="___"),"", LEFT(D6021,FIND(" &gt;",D6021)-1))</f>
        <v>Success</v>
      </c>
      <c r="F6021" s="7" t="str">
        <f t="shared" si="141"/>
        <v>Current</v>
      </c>
      <c r="G6021" s="7" t="str">
        <f t="shared" si="142"/>
        <v/>
      </c>
      <c r="H6021" s="7" t="str">
        <f>IF(G6021="Utterance", IF(ISNUMBER(SEARCH("Unrecognized",D6021)), "Unrecognized", IF(ISNUMBER(SEARCH("Mismatched",D6021)), "Mismatched", IF(ISNUMBER(SEARCH("False Positive",D6021)), "False Positive", "Irrelevant"))), "")</f>
        <v/>
      </c>
      <c r="J6021" s="7" t="s">
        <v>3742</v>
      </c>
      <c r="K6021" s="7" t="s">
        <v>3355</v>
      </c>
      <c r="L6021" s="9">
        <v>45001</v>
      </c>
      <c r="M6021" s="13">
        <v>0.79401620370370374</v>
      </c>
      <c r="N6021" s="14">
        <v>204440003537595</v>
      </c>
      <c r="O6021" s="7">
        <f>IF(LEN(TRIM($A6021))=0,0,LEN($A6021)-LEN(SUBSTITUTE($A6021," ",""))+1)</f>
        <v>6</v>
      </c>
      <c r="P6021">
        <f t="shared" si="143"/>
        <v>3411</v>
      </c>
    </row>
    <row r="6022" spans="1:16" ht="128" x14ac:dyDescent="0.2">
      <c r="A6022" s="8" t="s">
        <v>990</v>
      </c>
      <c r="C6022" s="7" t="s">
        <v>4</v>
      </c>
      <c r="F6022" s="7" t="str">
        <f t="shared" si="141"/>
        <v/>
      </c>
      <c r="G6022" s="7" t="str">
        <f t="shared" si="142"/>
        <v/>
      </c>
      <c r="K6022" s="7" t="s">
        <v>3355</v>
      </c>
      <c r="L6022" s="9">
        <v>45001</v>
      </c>
      <c r="M6022" s="13">
        <v>0.79402777777777789</v>
      </c>
      <c r="N6022" s="14">
        <v>204440003537595</v>
      </c>
      <c r="P6022" t="str">
        <f t="shared" si="143"/>
        <v/>
      </c>
    </row>
    <row r="6023" spans="1:16" ht="16" x14ac:dyDescent="0.2">
      <c r="A6023" s="8" t="s">
        <v>1040</v>
      </c>
      <c r="C6023" s="7" t="s">
        <v>2</v>
      </c>
      <c r="D6023" s="7" t="s">
        <v>3389</v>
      </c>
      <c r="E6023" s="7" t="str">
        <f>IF(OR(D6023="", D6023="___"),"", LEFT(D6023,FIND(" &gt;",D6023)-1))</f>
        <v>Success</v>
      </c>
      <c r="F6023" s="7" t="str">
        <f t="shared" si="141"/>
        <v>Current</v>
      </c>
      <c r="G6023" s="7" t="str">
        <f t="shared" si="142"/>
        <v/>
      </c>
      <c r="H6023" s="7" t="str">
        <f>IF(G6023="Utterance", IF(ISNUMBER(SEARCH("Unrecognized",D6023)), "Unrecognized", IF(ISNUMBER(SEARCH("Mismatched",D6023)), "Mismatched", IF(ISNUMBER(SEARCH("False Positive",D6023)), "False Positive", "Irrelevant"))), "")</f>
        <v/>
      </c>
      <c r="J6023" s="7" t="s">
        <v>3758</v>
      </c>
      <c r="K6023" s="7" t="s">
        <v>3355</v>
      </c>
      <c r="L6023" s="9">
        <v>45001</v>
      </c>
      <c r="M6023" s="13">
        <v>0.79410879629629638</v>
      </c>
      <c r="N6023" s="14">
        <v>204440003537595</v>
      </c>
      <c r="O6023" s="7">
        <f>IF(LEN(TRIM($A6023))=0,0,LEN($A6023)-LEN(SUBSTITUTE($A6023," ",""))+1)</f>
        <v>4</v>
      </c>
      <c r="P6023">
        <f t="shared" si="143"/>
        <v>3411</v>
      </c>
    </row>
    <row r="6024" spans="1:16" ht="32" x14ac:dyDescent="0.2">
      <c r="A6024" s="8" t="s">
        <v>3366</v>
      </c>
      <c r="C6024" s="7" t="s">
        <v>4</v>
      </c>
      <c r="F6024" s="7" t="str">
        <f t="shared" si="141"/>
        <v/>
      </c>
      <c r="G6024" s="7" t="str">
        <f t="shared" si="142"/>
        <v/>
      </c>
      <c r="K6024" s="7" t="s">
        <v>3355</v>
      </c>
      <c r="L6024" s="9">
        <v>45001</v>
      </c>
      <c r="M6024" s="13">
        <v>0.79412037037037031</v>
      </c>
      <c r="N6024" s="14">
        <v>204440003537595</v>
      </c>
      <c r="P6024" t="str">
        <f t="shared" si="143"/>
        <v/>
      </c>
    </row>
    <row r="6025" spans="1:16" ht="32" x14ac:dyDescent="0.2">
      <c r="A6025" s="8" t="s">
        <v>268</v>
      </c>
      <c r="C6025" s="7" t="s">
        <v>4</v>
      </c>
      <c r="F6025" s="7" t="str">
        <f t="shared" si="141"/>
        <v/>
      </c>
      <c r="G6025" s="7" t="str">
        <f t="shared" si="142"/>
        <v/>
      </c>
      <c r="K6025" s="7" t="s">
        <v>3355</v>
      </c>
      <c r="L6025" s="9">
        <v>45001</v>
      </c>
      <c r="M6025" s="13">
        <v>0.79412037037037031</v>
      </c>
      <c r="N6025" s="14">
        <v>204440003537595</v>
      </c>
      <c r="P6025" t="str">
        <f t="shared" si="143"/>
        <v/>
      </c>
    </row>
    <row r="6026" spans="1:16" ht="16" x14ac:dyDescent="0.2">
      <c r="A6026" s="8" t="s">
        <v>1039</v>
      </c>
      <c r="C6026" s="7" t="s">
        <v>2</v>
      </c>
      <c r="D6026" s="7" t="s">
        <v>3389</v>
      </c>
      <c r="E6026" s="7" t="str">
        <f>IF(OR(D6026="", D6026="___"),"", LEFT(D6026,FIND(" &gt;",D6026)-1))</f>
        <v>Success</v>
      </c>
      <c r="F6026" s="7" t="str">
        <f t="shared" si="141"/>
        <v>Current</v>
      </c>
      <c r="G6026" s="7" t="str">
        <f t="shared" si="142"/>
        <v/>
      </c>
      <c r="H6026" s="7" t="str">
        <f>IF(G6026="Utterance", IF(ISNUMBER(SEARCH("Unrecognized",D6026)), "Unrecognized", IF(ISNUMBER(SEARCH("Mismatched",D6026)), "Mismatched", IF(ISNUMBER(SEARCH("False Positive",D6026)), "False Positive", "Irrelevant"))), "")</f>
        <v/>
      </c>
      <c r="J6026" s="7" t="s">
        <v>3742</v>
      </c>
      <c r="K6026" s="7" t="s">
        <v>3355</v>
      </c>
      <c r="L6026" s="9">
        <v>45001</v>
      </c>
      <c r="M6026" s="13">
        <v>0.79454861111111119</v>
      </c>
      <c r="N6026" s="14">
        <v>204440003537595</v>
      </c>
      <c r="O6026" s="7">
        <f>IF(LEN(TRIM($A6026))=0,0,LEN($A6026)-LEN(SUBSTITUTE($A6026," ",""))+1)</f>
        <v>8</v>
      </c>
      <c r="P6026">
        <f t="shared" si="143"/>
        <v>3411</v>
      </c>
    </row>
    <row r="6027" spans="1:16" ht="192" x14ac:dyDescent="0.2">
      <c r="A6027" s="8" t="s">
        <v>746</v>
      </c>
      <c r="C6027" s="7" t="s">
        <v>4</v>
      </c>
      <c r="F6027" s="7" t="str">
        <f t="shared" si="141"/>
        <v/>
      </c>
      <c r="G6027" s="7" t="str">
        <f t="shared" si="142"/>
        <v/>
      </c>
      <c r="K6027" s="7" t="s">
        <v>3355</v>
      </c>
      <c r="L6027" s="9">
        <v>45001</v>
      </c>
      <c r="M6027" s="13">
        <v>0.79454861111111119</v>
      </c>
      <c r="N6027" s="14">
        <v>204440003537595</v>
      </c>
      <c r="P6027" t="str">
        <f t="shared" si="143"/>
        <v/>
      </c>
    </row>
    <row r="6028" spans="1:16" ht="16" x14ac:dyDescent="0.2">
      <c r="A6028" s="8" t="s">
        <v>1251</v>
      </c>
      <c r="C6028" s="7" t="s">
        <v>2</v>
      </c>
      <c r="D6028" s="7" t="s">
        <v>3389</v>
      </c>
      <c r="E6028" s="7" t="str">
        <f>IF(OR(D6028="", D6028="___"),"", LEFT(D6028,FIND(" &gt;",D6028)-1))</f>
        <v>Success</v>
      </c>
      <c r="F6028" s="7" t="str">
        <f t="shared" si="141"/>
        <v>Current</v>
      </c>
      <c r="G6028" s="7" t="str">
        <f t="shared" si="142"/>
        <v/>
      </c>
      <c r="H6028" s="7" t="str">
        <f>IF(G6028="Utterance", IF(ISNUMBER(SEARCH("Unrecognized",D6028)), "Unrecognized", IF(ISNUMBER(SEARCH("Mismatched",D6028)), "Mismatched", IF(ISNUMBER(SEARCH("False Positive",D6028)), "False Positive", "Irrelevant"))), "")</f>
        <v/>
      </c>
      <c r="J6028" s="7" t="s">
        <v>3434</v>
      </c>
      <c r="K6028" s="7" t="s">
        <v>3355</v>
      </c>
      <c r="L6028" s="9">
        <v>45001</v>
      </c>
      <c r="M6028" s="13">
        <v>0.79459490740740746</v>
      </c>
      <c r="N6028" s="14">
        <v>202000622890048</v>
      </c>
      <c r="O6028" s="7">
        <f>IF(LEN(TRIM($A6028))=0,0,LEN($A6028)-LEN(SUBSTITUTE($A6028," ",""))+1)</f>
        <v>1</v>
      </c>
      <c r="P6028">
        <f t="shared" si="143"/>
        <v>3411</v>
      </c>
    </row>
    <row r="6029" spans="1:16" ht="64" x14ac:dyDescent="0.2">
      <c r="A6029" s="8" t="s">
        <v>331</v>
      </c>
      <c r="C6029" s="7" t="s">
        <v>4</v>
      </c>
      <c r="F6029" s="7" t="str">
        <f t="shared" si="141"/>
        <v/>
      </c>
      <c r="G6029" s="7" t="str">
        <f t="shared" si="142"/>
        <v/>
      </c>
      <c r="K6029" s="7" t="s">
        <v>3355</v>
      </c>
      <c r="L6029" s="9">
        <v>45001</v>
      </c>
      <c r="M6029" s="13">
        <v>0.79459490740740746</v>
      </c>
      <c r="N6029" s="14">
        <v>202000622890048</v>
      </c>
      <c r="P6029" t="str">
        <f t="shared" si="143"/>
        <v/>
      </c>
    </row>
    <row r="6030" spans="1:16" ht="16" x14ac:dyDescent="0.2">
      <c r="A6030" s="8" t="s">
        <v>1023</v>
      </c>
      <c r="C6030" s="7" t="s">
        <v>2</v>
      </c>
      <c r="D6030" s="7" t="s">
        <v>3389</v>
      </c>
      <c r="E6030" s="7" t="str">
        <f>IF(OR(D6030="", D6030="___"),"", LEFT(D6030,FIND(" &gt;",D6030)-1))</f>
        <v>Success</v>
      </c>
      <c r="F6030" s="7" t="str">
        <f t="shared" si="141"/>
        <v>Current</v>
      </c>
      <c r="G6030" s="7" t="str">
        <f t="shared" si="142"/>
        <v/>
      </c>
      <c r="H6030" s="7" t="str">
        <f>IF(G6030="Utterance", IF(ISNUMBER(SEARCH("Unrecognized",D6030)), "Unrecognized", IF(ISNUMBER(SEARCH("Mismatched",D6030)), "Mismatched", IF(ISNUMBER(SEARCH("False Positive",D6030)), "False Positive", "Irrelevant"))), "")</f>
        <v/>
      </c>
      <c r="J6030" s="7" t="s">
        <v>3439</v>
      </c>
      <c r="K6030" s="7" t="s">
        <v>3355</v>
      </c>
      <c r="L6030" s="9">
        <v>45001</v>
      </c>
      <c r="M6030" s="13">
        <v>0.79532407407407402</v>
      </c>
      <c r="N6030" s="14">
        <v>204440003537595</v>
      </c>
      <c r="O6030" s="7">
        <f>IF(LEN(TRIM($A6030))=0,0,LEN($A6030)-LEN(SUBSTITUTE($A6030," ",""))+1)</f>
        <v>8</v>
      </c>
      <c r="P6030">
        <f t="shared" si="143"/>
        <v>3411</v>
      </c>
    </row>
    <row r="6031" spans="1:16" ht="176" x14ac:dyDescent="0.2">
      <c r="A6031" s="8" t="s">
        <v>937</v>
      </c>
      <c r="C6031" s="7" t="s">
        <v>4</v>
      </c>
      <c r="F6031" s="7" t="str">
        <f t="shared" si="141"/>
        <v/>
      </c>
      <c r="G6031" s="7" t="str">
        <f t="shared" si="142"/>
        <v/>
      </c>
      <c r="K6031" s="7" t="s">
        <v>3355</v>
      </c>
      <c r="L6031" s="9">
        <v>45001</v>
      </c>
      <c r="M6031" s="13">
        <v>0.79532407407407402</v>
      </c>
      <c r="N6031" s="14">
        <v>204440003537595</v>
      </c>
      <c r="P6031" t="str">
        <f t="shared" si="143"/>
        <v/>
      </c>
    </row>
    <row r="6032" spans="1:16" ht="16" x14ac:dyDescent="0.2">
      <c r="A6032" s="8" t="s">
        <v>1047</v>
      </c>
      <c r="C6032" s="7" t="s">
        <v>2</v>
      </c>
      <c r="D6032" s="7" t="s">
        <v>3391</v>
      </c>
      <c r="E6032" s="7" t="str">
        <f>IF(OR(D6032="", D6032="___"),"", LEFT(D6032,FIND(" &gt;",D6032)-1))</f>
        <v>Failure</v>
      </c>
      <c r="F6032" s="7" t="str">
        <f t="shared" si="141"/>
        <v>Current</v>
      </c>
      <c r="G6032" s="7" t="str">
        <f t="shared" si="142"/>
        <v>Utterance</v>
      </c>
      <c r="H6032" s="7" t="str">
        <f>IF(G6032="Utterance", IF(ISNUMBER(SEARCH("Unrecognized",D6032)), "Unrecognized", IF(ISNUMBER(SEARCH("Mismatched",D6032)), "Mismatched", IF(ISNUMBER(SEARCH("False Positive",D6032)), "False Positive", "Irrelevant"))), "")</f>
        <v>Mismatched</v>
      </c>
      <c r="J6032" s="7" t="s">
        <v>3439</v>
      </c>
      <c r="K6032" s="7" t="s">
        <v>3355</v>
      </c>
      <c r="L6032" s="9">
        <v>45001</v>
      </c>
      <c r="M6032" s="13">
        <v>0.79565972222222225</v>
      </c>
      <c r="N6032" s="14">
        <v>204440003537595</v>
      </c>
      <c r="O6032" s="7">
        <f>IF(LEN(TRIM($A6032))=0,0,LEN($A6032)-LEN(SUBSTITUTE($A6032," ",""))+1)</f>
        <v>2</v>
      </c>
      <c r="P6032">
        <f t="shared" si="143"/>
        <v>705</v>
      </c>
    </row>
    <row r="6033" spans="1:16" ht="48" x14ac:dyDescent="0.2">
      <c r="A6033" s="8" t="s">
        <v>343</v>
      </c>
      <c r="C6033" s="7" t="s">
        <v>4</v>
      </c>
      <c r="F6033" s="7" t="str">
        <f t="shared" si="141"/>
        <v/>
      </c>
      <c r="G6033" s="7" t="str">
        <f t="shared" si="142"/>
        <v/>
      </c>
      <c r="K6033" s="7" t="s">
        <v>3355</v>
      </c>
      <c r="L6033" s="9">
        <v>45001</v>
      </c>
      <c r="M6033" s="13">
        <v>0.79565972222222225</v>
      </c>
      <c r="N6033" s="14">
        <v>204440003537595</v>
      </c>
      <c r="P6033" t="str">
        <f t="shared" si="143"/>
        <v/>
      </c>
    </row>
    <row r="6034" spans="1:16" ht="16" x14ac:dyDescent="0.2">
      <c r="A6034" s="8" t="s">
        <v>1027</v>
      </c>
      <c r="C6034" s="7" t="s">
        <v>2</v>
      </c>
      <c r="D6034" s="7" t="s">
        <v>3411</v>
      </c>
      <c r="E6034" s="7" t="str">
        <f>IF(OR(D6034="", D6034="___"),"", LEFT(D6034,FIND(" &gt;",D6034)-1))</f>
        <v>Qualified Success</v>
      </c>
      <c r="F6034" s="7" t="str">
        <f t="shared" si="141"/>
        <v>Current</v>
      </c>
      <c r="G6034" s="7" t="str">
        <f t="shared" si="142"/>
        <v>Response</v>
      </c>
      <c r="H6034" s="7" t="str">
        <f>IF(G6034="Utterance", IF(ISNUMBER(SEARCH("Unrecognized",D6034)), "Unrecognized", IF(ISNUMBER(SEARCH("Mismatched",D6034)), "Mismatched", IF(ISNUMBER(SEARCH("False Positive",D6034)), "False Positive", "Irrelevant"))), "")</f>
        <v/>
      </c>
      <c r="J6034" s="7" t="s">
        <v>3439</v>
      </c>
      <c r="K6034" s="7" t="s">
        <v>3355</v>
      </c>
      <c r="L6034" s="9">
        <v>45001</v>
      </c>
      <c r="M6034" s="13">
        <v>0.7958912037037037</v>
      </c>
      <c r="N6034" s="14">
        <v>204440003537595</v>
      </c>
      <c r="O6034" s="7">
        <f>IF(LEN(TRIM($A6034))=0,0,LEN($A6034)-LEN(SUBSTITUTE($A6034," ",""))+1)</f>
        <v>11</v>
      </c>
      <c r="P6034">
        <f t="shared" si="143"/>
        <v>201</v>
      </c>
    </row>
    <row r="6035" spans="1:16" ht="176" x14ac:dyDescent="0.2">
      <c r="A6035" s="8" t="s">
        <v>937</v>
      </c>
      <c r="C6035" s="7" t="s">
        <v>4</v>
      </c>
      <c r="F6035" s="7" t="str">
        <f t="shared" si="141"/>
        <v/>
      </c>
      <c r="G6035" s="7" t="str">
        <f t="shared" si="142"/>
        <v/>
      </c>
      <c r="K6035" s="7" t="s">
        <v>3355</v>
      </c>
      <c r="L6035" s="9">
        <v>45001</v>
      </c>
      <c r="M6035" s="13">
        <v>0.7958912037037037</v>
      </c>
      <c r="N6035" s="14">
        <v>204440003537595</v>
      </c>
      <c r="P6035" t="str">
        <f t="shared" si="143"/>
        <v/>
      </c>
    </row>
    <row r="6036" spans="1:16" ht="16" x14ac:dyDescent="0.2">
      <c r="A6036" s="8" t="s">
        <v>993</v>
      </c>
      <c r="C6036" s="7" t="s">
        <v>2</v>
      </c>
      <c r="D6036" s="7" t="s">
        <v>3389</v>
      </c>
      <c r="E6036" s="7" t="str">
        <f>IF(OR(D6036="", D6036="___"),"", LEFT(D6036,FIND(" &gt;",D6036)-1))</f>
        <v>Success</v>
      </c>
      <c r="F6036" s="7" t="str">
        <f t="shared" si="141"/>
        <v>Current</v>
      </c>
      <c r="G6036" s="7" t="str">
        <f t="shared" si="142"/>
        <v/>
      </c>
      <c r="H6036" s="7" t="str">
        <f>IF(G6036="Utterance", IF(ISNUMBER(SEARCH("Unrecognized",D6036)), "Unrecognized", IF(ISNUMBER(SEARCH("Mismatched",D6036)), "Mismatched", IF(ISNUMBER(SEARCH("False Positive",D6036)), "False Positive", "Irrelevant"))), "")</f>
        <v/>
      </c>
      <c r="J6036" s="7" t="s">
        <v>3439</v>
      </c>
      <c r="K6036" s="7" t="s">
        <v>3355</v>
      </c>
      <c r="L6036" s="9">
        <v>45001</v>
      </c>
      <c r="M6036" s="13">
        <v>0.79607638888888888</v>
      </c>
      <c r="N6036" s="14">
        <v>204440003537595</v>
      </c>
      <c r="O6036" s="7">
        <f>IF(LEN(TRIM($A6036))=0,0,LEN($A6036)-LEN(SUBSTITUTE($A6036," ",""))+1)</f>
        <v>6</v>
      </c>
      <c r="P6036">
        <f t="shared" si="143"/>
        <v>3411</v>
      </c>
    </row>
    <row r="6037" spans="1:16" ht="176" x14ac:dyDescent="0.2">
      <c r="A6037" s="8" t="s">
        <v>937</v>
      </c>
      <c r="C6037" s="7" t="s">
        <v>4</v>
      </c>
      <c r="F6037" s="7" t="str">
        <f t="shared" si="141"/>
        <v/>
      </c>
      <c r="G6037" s="7" t="str">
        <f t="shared" si="142"/>
        <v/>
      </c>
      <c r="K6037" s="7" t="s">
        <v>3355</v>
      </c>
      <c r="L6037" s="9">
        <v>45001</v>
      </c>
      <c r="M6037" s="13">
        <v>0.79607638888888888</v>
      </c>
      <c r="N6037" s="14">
        <v>204440003537595</v>
      </c>
      <c r="P6037" t="str">
        <f t="shared" si="143"/>
        <v/>
      </c>
    </row>
    <row r="6038" spans="1:16" ht="16" x14ac:dyDescent="0.2">
      <c r="A6038" s="8" t="s">
        <v>997</v>
      </c>
      <c r="C6038" s="7" t="s">
        <v>2</v>
      </c>
      <c r="D6038" s="7" t="s">
        <v>3389</v>
      </c>
      <c r="E6038" s="7" t="str">
        <f>IF(OR(D6038="", D6038="___"),"", LEFT(D6038,FIND(" &gt;",D6038)-1))</f>
        <v>Success</v>
      </c>
      <c r="F6038" s="7" t="str">
        <f t="shared" si="141"/>
        <v>Current</v>
      </c>
      <c r="G6038" s="7" t="str">
        <f t="shared" si="142"/>
        <v/>
      </c>
      <c r="H6038" s="7" t="str">
        <f>IF(G6038="Utterance", IF(ISNUMBER(SEARCH("Unrecognized",D6038)), "Unrecognized", IF(ISNUMBER(SEARCH("Mismatched",D6038)), "Mismatched", IF(ISNUMBER(SEARCH("False Positive",D6038)), "False Positive", "Irrelevant"))), "")</f>
        <v/>
      </c>
      <c r="J6038" s="7" t="s">
        <v>3430</v>
      </c>
      <c r="K6038" s="7" t="s">
        <v>3355</v>
      </c>
      <c r="L6038" s="9">
        <v>45001</v>
      </c>
      <c r="M6038" s="13">
        <v>0.79626157407407405</v>
      </c>
      <c r="N6038" s="14">
        <v>204440003537595</v>
      </c>
      <c r="O6038" s="7">
        <f>IF(LEN(TRIM($A6038))=0,0,LEN($A6038)-LEN(SUBSTITUTE($A6038," ",""))+1)</f>
        <v>7</v>
      </c>
      <c r="P6038">
        <f t="shared" si="143"/>
        <v>3411</v>
      </c>
    </row>
    <row r="6039" spans="1:16" ht="128" x14ac:dyDescent="0.2">
      <c r="A6039" s="8" t="s">
        <v>777</v>
      </c>
      <c r="C6039" s="7" t="s">
        <v>4</v>
      </c>
      <c r="F6039" s="7" t="str">
        <f t="shared" si="141"/>
        <v/>
      </c>
      <c r="G6039" s="7" t="str">
        <f t="shared" si="142"/>
        <v/>
      </c>
      <c r="K6039" s="7" t="s">
        <v>3355</v>
      </c>
      <c r="L6039" s="9">
        <v>45001</v>
      </c>
      <c r="M6039" s="13">
        <v>0.7962731481481482</v>
      </c>
      <c r="N6039" s="14">
        <v>204440003537595</v>
      </c>
      <c r="P6039" t="str">
        <f t="shared" si="143"/>
        <v/>
      </c>
    </row>
    <row r="6040" spans="1:16" ht="16" x14ac:dyDescent="0.2">
      <c r="A6040" s="8" t="s">
        <v>1003</v>
      </c>
      <c r="C6040" s="7" t="s">
        <v>2</v>
      </c>
      <c r="D6040" s="7" t="s">
        <v>3389</v>
      </c>
      <c r="E6040" s="7" t="str">
        <f>IF(OR(D6040="", D6040="___"),"", LEFT(D6040,FIND(" &gt;",D6040)-1))</f>
        <v>Success</v>
      </c>
      <c r="F6040" s="7" t="str">
        <f t="shared" si="141"/>
        <v>Current</v>
      </c>
      <c r="G6040" s="7" t="str">
        <f t="shared" si="142"/>
        <v/>
      </c>
      <c r="H6040" s="7" t="str">
        <f>IF(G6040="Utterance", IF(ISNUMBER(SEARCH("Unrecognized",D6040)), "Unrecognized", IF(ISNUMBER(SEARCH("Mismatched",D6040)), "Mismatched", IF(ISNUMBER(SEARCH("False Positive",D6040)), "False Positive", "Irrelevant"))), "")</f>
        <v/>
      </c>
      <c r="J6040" s="7" t="s">
        <v>3744</v>
      </c>
      <c r="K6040" s="7" t="s">
        <v>3355</v>
      </c>
      <c r="L6040" s="9">
        <v>45001</v>
      </c>
      <c r="M6040" s="13">
        <v>0.79672453703703694</v>
      </c>
      <c r="N6040" s="14">
        <v>204440003537595</v>
      </c>
      <c r="O6040" s="7">
        <f>IF(LEN(TRIM($A6040))=0,0,LEN($A6040)-LEN(SUBSTITUTE($A6040," ",""))+1)</f>
        <v>8</v>
      </c>
      <c r="P6040">
        <f t="shared" si="143"/>
        <v>3411</v>
      </c>
    </row>
    <row r="6041" spans="1:16" ht="112" x14ac:dyDescent="0.2">
      <c r="A6041" s="8" t="s">
        <v>224</v>
      </c>
      <c r="C6041" s="7" t="s">
        <v>4</v>
      </c>
      <c r="F6041" s="7" t="str">
        <f t="shared" si="141"/>
        <v/>
      </c>
      <c r="G6041" s="7" t="str">
        <f t="shared" si="142"/>
        <v/>
      </c>
      <c r="K6041" s="7" t="s">
        <v>3355</v>
      </c>
      <c r="L6041" s="9">
        <v>45001</v>
      </c>
      <c r="M6041" s="13">
        <v>0.79672453703703694</v>
      </c>
      <c r="N6041" s="14">
        <v>204440003537595</v>
      </c>
      <c r="P6041" t="str">
        <f t="shared" si="143"/>
        <v/>
      </c>
    </row>
    <row r="6042" spans="1:16" ht="16" x14ac:dyDescent="0.2">
      <c r="A6042" s="8" t="s">
        <v>1008</v>
      </c>
      <c r="C6042" s="7" t="s">
        <v>2</v>
      </c>
      <c r="D6042" s="7" t="s">
        <v>3411</v>
      </c>
      <c r="E6042" s="7" t="str">
        <f>IF(OR(D6042="", D6042="___"),"", LEFT(D6042,FIND(" &gt;",D6042)-1))</f>
        <v>Qualified Success</v>
      </c>
      <c r="F6042" s="7" t="str">
        <f t="shared" si="141"/>
        <v>Current</v>
      </c>
      <c r="G6042" s="7" t="str">
        <f t="shared" si="142"/>
        <v>Response</v>
      </c>
      <c r="H6042" s="7" t="str">
        <f>IF(G6042="Utterance", IF(ISNUMBER(SEARCH("Unrecognized",D6042)), "Unrecognized", IF(ISNUMBER(SEARCH("Mismatched",D6042)), "Mismatched", IF(ISNUMBER(SEARCH("False Positive",D6042)), "False Positive", "Irrelevant"))), "")</f>
        <v/>
      </c>
      <c r="J6042" s="7" t="s">
        <v>3439</v>
      </c>
      <c r="K6042" s="7" t="s">
        <v>3355</v>
      </c>
      <c r="L6042" s="9">
        <v>45001</v>
      </c>
      <c r="M6042" s="13">
        <v>0.79692129629629627</v>
      </c>
      <c r="N6042" s="14">
        <v>204440003537595</v>
      </c>
      <c r="O6042" s="7">
        <f>IF(LEN(TRIM($A6042))=0,0,LEN($A6042)-LEN(SUBSTITUTE($A6042," ",""))+1)</f>
        <v>7</v>
      </c>
      <c r="P6042">
        <f t="shared" si="143"/>
        <v>201</v>
      </c>
    </row>
    <row r="6043" spans="1:16" ht="128" x14ac:dyDescent="0.2">
      <c r="A6043" s="8" t="s">
        <v>990</v>
      </c>
      <c r="C6043" s="7" t="s">
        <v>4</v>
      </c>
      <c r="F6043" s="7" t="str">
        <f t="shared" si="141"/>
        <v/>
      </c>
      <c r="G6043" s="7" t="str">
        <f t="shared" si="142"/>
        <v/>
      </c>
      <c r="K6043" s="7" t="s">
        <v>3355</v>
      </c>
      <c r="L6043" s="9">
        <v>45001</v>
      </c>
      <c r="M6043" s="13">
        <v>0.79692129629629627</v>
      </c>
      <c r="N6043" s="14">
        <v>204440003537595</v>
      </c>
      <c r="P6043" t="str">
        <f t="shared" si="143"/>
        <v/>
      </c>
    </row>
    <row r="6044" spans="1:16" ht="16" x14ac:dyDescent="0.2">
      <c r="A6044" s="8" t="s">
        <v>1004</v>
      </c>
      <c r="C6044" s="7" t="s">
        <v>2</v>
      </c>
      <c r="D6044" s="7" t="s">
        <v>3391</v>
      </c>
      <c r="E6044" s="7" t="str">
        <f>IF(OR(D6044="", D6044="___"),"", LEFT(D6044,FIND(" &gt;",D6044)-1))</f>
        <v>Failure</v>
      </c>
      <c r="F6044" s="7" t="str">
        <f t="shared" si="141"/>
        <v>Current</v>
      </c>
      <c r="G6044" s="7" t="str">
        <f t="shared" si="142"/>
        <v>Utterance</v>
      </c>
      <c r="H6044" s="7" t="str">
        <f>IF(G6044="Utterance", IF(ISNUMBER(SEARCH("Unrecognized",D6044)), "Unrecognized", IF(ISNUMBER(SEARCH("Mismatched",D6044)), "Mismatched", IF(ISNUMBER(SEARCH("False Positive",D6044)), "False Positive", "Irrelevant"))), "")</f>
        <v>Mismatched</v>
      </c>
      <c r="J6044" s="7" t="s">
        <v>3742</v>
      </c>
      <c r="K6044" s="7" t="s">
        <v>3355</v>
      </c>
      <c r="L6044" s="9">
        <v>45001</v>
      </c>
      <c r="M6044" s="13">
        <v>0.79715277777777782</v>
      </c>
      <c r="N6044" s="14">
        <v>204440003537595</v>
      </c>
      <c r="O6044" s="7">
        <f>IF(LEN(TRIM($A6044))=0,0,LEN($A6044)-LEN(SUBSTITUTE($A6044," ",""))+1)</f>
        <v>7</v>
      </c>
      <c r="P6044">
        <f t="shared" si="143"/>
        <v>705</v>
      </c>
    </row>
    <row r="6045" spans="1:16" ht="144" x14ac:dyDescent="0.2">
      <c r="A6045" s="8" t="s">
        <v>1005</v>
      </c>
      <c r="C6045" s="7" t="s">
        <v>4</v>
      </c>
      <c r="F6045" s="7" t="str">
        <f t="shared" si="141"/>
        <v/>
      </c>
      <c r="G6045" s="7" t="str">
        <f t="shared" si="142"/>
        <v/>
      </c>
      <c r="K6045" s="7" t="s">
        <v>3355</v>
      </c>
      <c r="L6045" s="9">
        <v>45001</v>
      </c>
      <c r="M6045" s="13">
        <v>0.79715277777777782</v>
      </c>
      <c r="N6045" s="14">
        <v>204440003537595</v>
      </c>
      <c r="P6045" t="str">
        <f t="shared" si="143"/>
        <v/>
      </c>
    </row>
    <row r="6046" spans="1:16" ht="16" x14ac:dyDescent="0.2">
      <c r="A6046" s="8" t="s">
        <v>1041</v>
      </c>
      <c r="C6046" s="7" t="s">
        <v>2</v>
      </c>
      <c r="D6046" s="7" t="s">
        <v>3391</v>
      </c>
      <c r="E6046" s="7" t="str">
        <f>IF(OR(D6046="", D6046="___"),"", LEFT(D6046,FIND(" &gt;",D6046)-1))</f>
        <v>Failure</v>
      </c>
      <c r="F6046" s="7" t="str">
        <f t="shared" si="141"/>
        <v>Current</v>
      </c>
      <c r="G6046" s="7" t="str">
        <f t="shared" si="142"/>
        <v>Utterance</v>
      </c>
      <c r="H6046" s="7" t="str">
        <f>IF(G6046="Utterance", IF(ISNUMBER(SEARCH("Unrecognized",D6046)), "Unrecognized", IF(ISNUMBER(SEARCH("Mismatched",D6046)), "Mismatched", IF(ISNUMBER(SEARCH("False Positive",D6046)), "False Positive", "Irrelevant"))), "")</f>
        <v>Mismatched</v>
      </c>
      <c r="J6046" s="7" t="s">
        <v>3742</v>
      </c>
      <c r="K6046" s="7" t="s">
        <v>3355</v>
      </c>
      <c r="L6046" s="9">
        <v>45001</v>
      </c>
      <c r="M6046" s="13">
        <v>0.79726851851851854</v>
      </c>
      <c r="N6046" s="14">
        <v>204440003537595</v>
      </c>
      <c r="O6046" s="7">
        <f>IF(LEN(TRIM($A6046))=0,0,LEN($A6046)-LEN(SUBSTITUTE($A6046," ",""))+1)</f>
        <v>2</v>
      </c>
      <c r="P6046">
        <f t="shared" si="143"/>
        <v>705</v>
      </c>
    </row>
    <row r="6047" spans="1:16" ht="16" x14ac:dyDescent="0.2">
      <c r="A6047" s="8" t="s">
        <v>1042</v>
      </c>
      <c r="C6047" s="7" t="s">
        <v>4</v>
      </c>
      <c r="F6047" s="7" t="str">
        <f t="shared" si="141"/>
        <v/>
      </c>
      <c r="G6047" s="7" t="str">
        <f t="shared" si="142"/>
        <v/>
      </c>
      <c r="K6047" s="7" t="s">
        <v>3355</v>
      </c>
      <c r="L6047" s="9">
        <v>45001</v>
      </c>
      <c r="M6047" s="13">
        <v>0.79726851851851854</v>
      </c>
      <c r="N6047" s="14">
        <v>204440003537595</v>
      </c>
      <c r="P6047" t="str">
        <f t="shared" si="143"/>
        <v/>
      </c>
    </row>
    <row r="6048" spans="1:16" ht="16" x14ac:dyDescent="0.2">
      <c r="A6048" s="8" t="s">
        <v>881</v>
      </c>
      <c r="C6048" s="7" t="s">
        <v>2</v>
      </c>
      <c r="D6048" s="7" t="s">
        <v>3389</v>
      </c>
      <c r="E6048" s="7" t="str">
        <f>IF(OR(D6048="", D6048="___"),"", LEFT(D6048,FIND(" &gt;",D6048)-1))</f>
        <v>Success</v>
      </c>
      <c r="F6048" s="7" t="str">
        <f t="shared" si="141"/>
        <v>Current</v>
      </c>
      <c r="G6048" s="7" t="str">
        <f t="shared" si="142"/>
        <v/>
      </c>
      <c r="H6048" s="7" t="str">
        <f>IF(G6048="Utterance", IF(ISNUMBER(SEARCH("Unrecognized",D6048)), "Unrecognized", IF(ISNUMBER(SEARCH("Mismatched",D6048)), "Mismatched", IF(ISNUMBER(SEARCH("False Positive",D6048)), "False Positive", "Irrelevant"))), "")</f>
        <v/>
      </c>
      <c r="J6048" s="7" t="s">
        <v>3431</v>
      </c>
      <c r="K6048" s="7" t="s">
        <v>3355</v>
      </c>
      <c r="L6048" s="9">
        <v>45001</v>
      </c>
      <c r="M6048" s="13">
        <v>0.79751157407407414</v>
      </c>
      <c r="N6048" s="14">
        <v>204440003537595</v>
      </c>
      <c r="O6048" s="7">
        <f>IF(LEN(TRIM($A6048))=0,0,LEN($A6048)-LEN(SUBSTITUTE($A6048," ",""))+1)</f>
        <v>6</v>
      </c>
      <c r="P6048">
        <f t="shared" si="143"/>
        <v>3411</v>
      </c>
    </row>
    <row r="6049" spans="1:16" ht="144" x14ac:dyDescent="0.2">
      <c r="A6049" s="8" t="s">
        <v>395</v>
      </c>
      <c r="C6049" s="7" t="s">
        <v>4</v>
      </c>
      <c r="F6049" s="7" t="str">
        <f t="shared" si="141"/>
        <v/>
      </c>
      <c r="G6049" s="7" t="str">
        <f t="shared" si="142"/>
        <v/>
      </c>
      <c r="K6049" s="7" t="s">
        <v>3355</v>
      </c>
      <c r="L6049" s="9">
        <v>45001</v>
      </c>
      <c r="M6049" s="13">
        <v>0.79752314814814806</v>
      </c>
      <c r="N6049" s="14">
        <v>204440003537595</v>
      </c>
      <c r="P6049" t="str">
        <f t="shared" si="143"/>
        <v/>
      </c>
    </row>
    <row r="6050" spans="1:16" ht="16" x14ac:dyDescent="0.2">
      <c r="A6050" s="8" t="s">
        <v>1014</v>
      </c>
      <c r="C6050" s="7" t="s">
        <v>2</v>
      </c>
      <c r="D6050" s="7" t="s">
        <v>3389</v>
      </c>
      <c r="E6050" s="7" t="str">
        <f>IF(OR(D6050="", D6050="___"),"", LEFT(D6050,FIND(" &gt;",D6050)-1))</f>
        <v>Success</v>
      </c>
      <c r="F6050" s="7" t="str">
        <f t="shared" si="141"/>
        <v>Current</v>
      </c>
      <c r="G6050" s="7" t="str">
        <f t="shared" si="142"/>
        <v/>
      </c>
      <c r="H6050" s="7" t="str">
        <f>IF(G6050="Utterance", IF(ISNUMBER(SEARCH("Unrecognized",D6050)), "Unrecognized", IF(ISNUMBER(SEARCH("Mismatched",D6050)), "Mismatched", IF(ISNUMBER(SEARCH("False Positive",D6050)), "False Positive", "Irrelevant"))), "")</f>
        <v/>
      </c>
      <c r="J6050" s="7" t="s">
        <v>3431</v>
      </c>
      <c r="K6050" s="7" t="s">
        <v>3355</v>
      </c>
      <c r="L6050" s="9">
        <v>45001</v>
      </c>
      <c r="M6050" s="13">
        <v>0.79766203703703698</v>
      </c>
      <c r="N6050" s="14">
        <v>204440003537595</v>
      </c>
      <c r="O6050" s="7">
        <f>IF(LEN(TRIM($A6050))=0,0,LEN($A6050)-LEN(SUBSTITUTE($A6050," ",""))+1)</f>
        <v>6</v>
      </c>
      <c r="P6050">
        <f t="shared" si="143"/>
        <v>3411</v>
      </c>
    </row>
    <row r="6051" spans="1:16" ht="144" x14ac:dyDescent="0.2">
      <c r="A6051" s="8" t="s">
        <v>395</v>
      </c>
      <c r="C6051" s="7" t="s">
        <v>4</v>
      </c>
      <c r="F6051" s="7" t="str">
        <f t="shared" si="141"/>
        <v/>
      </c>
      <c r="G6051" s="7" t="str">
        <f t="shared" si="142"/>
        <v/>
      </c>
      <c r="K6051" s="7" t="s">
        <v>3355</v>
      </c>
      <c r="L6051" s="9">
        <v>45001</v>
      </c>
      <c r="M6051" s="13">
        <v>0.79766203703703698</v>
      </c>
      <c r="N6051" s="14">
        <v>204440003537595</v>
      </c>
      <c r="P6051" t="str">
        <f t="shared" si="143"/>
        <v/>
      </c>
    </row>
    <row r="6052" spans="1:16" ht="16" x14ac:dyDescent="0.2">
      <c r="A6052" s="8" t="s">
        <v>1037</v>
      </c>
      <c r="C6052" s="7" t="s">
        <v>2</v>
      </c>
      <c r="D6052" s="7" t="s">
        <v>3389</v>
      </c>
      <c r="E6052" s="7" t="str">
        <f>IF(OR(D6052="", D6052="___"),"", LEFT(D6052,FIND(" &gt;",D6052)-1))</f>
        <v>Success</v>
      </c>
      <c r="F6052" s="7" t="str">
        <f t="shared" si="141"/>
        <v>Current</v>
      </c>
      <c r="G6052" s="7" t="str">
        <f t="shared" si="142"/>
        <v/>
      </c>
      <c r="H6052" s="7" t="str">
        <f>IF(G6052="Utterance", IF(ISNUMBER(SEARCH("Unrecognized",D6052)), "Unrecognized", IF(ISNUMBER(SEARCH("Mismatched",D6052)), "Mismatched", IF(ISNUMBER(SEARCH("False Positive",D6052)), "False Positive", "Irrelevant"))), "")</f>
        <v/>
      </c>
      <c r="J6052" s="7" t="s">
        <v>3431</v>
      </c>
      <c r="K6052" s="7" t="s">
        <v>3355</v>
      </c>
      <c r="L6052" s="9">
        <v>45001</v>
      </c>
      <c r="M6052" s="13">
        <v>0.79777777777777781</v>
      </c>
      <c r="N6052" s="14">
        <v>204440003537595</v>
      </c>
      <c r="O6052" s="7">
        <f>IF(LEN(TRIM($A6052))=0,0,LEN($A6052)-LEN(SUBSTITUTE($A6052," ",""))+1)</f>
        <v>5</v>
      </c>
      <c r="P6052">
        <f t="shared" si="143"/>
        <v>3411</v>
      </c>
    </row>
    <row r="6053" spans="1:16" ht="144" x14ac:dyDescent="0.2">
      <c r="A6053" s="8" t="s">
        <v>395</v>
      </c>
      <c r="C6053" s="7" t="s">
        <v>4</v>
      </c>
      <c r="F6053" s="7" t="str">
        <f t="shared" si="141"/>
        <v/>
      </c>
      <c r="G6053" s="7" t="str">
        <f t="shared" si="142"/>
        <v/>
      </c>
      <c r="K6053" s="7" t="s">
        <v>3355</v>
      </c>
      <c r="L6053" s="9">
        <v>45001</v>
      </c>
      <c r="M6053" s="13">
        <v>0.79777777777777781</v>
      </c>
      <c r="N6053" s="14">
        <v>204440003537595</v>
      </c>
      <c r="P6053" t="str">
        <f t="shared" si="143"/>
        <v/>
      </c>
    </row>
    <row r="6054" spans="1:16" ht="16" x14ac:dyDescent="0.2">
      <c r="A6054" s="8" t="s">
        <v>1018</v>
      </c>
      <c r="C6054" s="7" t="s">
        <v>2</v>
      </c>
      <c r="D6054" s="7" t="s">
        <v>3391</v>
      </c>
      <c r="E6054" s="7" t="str">
        <f>IF(OR(D6054="", D6054="___"),"", LEFT(D6054,FIND(" &gt;",D6054)-1))</f>
        <v>Failure</v>
      </c>
      <c r="F6054" s="7" t="str">
        <f t="shared" si="141"/>
        <v>Current</v>
      </c>
      <c r="G6054" s="7" t="str">
        <f t="shared" si="142"/>
        <v>Utterance</v>
      </c>
      <c r="H6054" s="7" t="str">
        <f>IF(G6054="Utterance", IF(ISNUMBER(SEARCH("Unrecognized",D6054)), "Unrecognized", IF(ISNUMBER(SEARCH("Mismatched",D6054)), "Mismatched", IF(ISNUMBER(SEARCH("False Positive",D6054)), "False Positive", "Irrelevant"))), "")</f>
        <v>Mismatched</v>
      </c>
      <c r="J6054" s="7" t="s">
        <v>3434</v>
      </c>
      <c r="K6054" s="7" t="s">
        <v>3355</v>
      </c>
      <c r="L6054" s="9">
        <v>45001</v>
      </c>
      <c r="M6054" s="13">
        <v>0.79807870370370371</v>
      </c>
      <c r="N6054" s="14">
        <v>204440003537595</v>
      </c>
      <c r="O6054" s="7">
        <f>IF(LEN(TRIM($A6054))=0,0,LEN($A6054)-LEN(SUBSTITUTE($A6054," ",""))+1)</f>
        <v>6</v>
      </c>
      <c r="P6054">
        <f t="shared" si="143"/>
        <v>705</v>
      </c>
    </row>
    <row r="6055" spans="1:16" ht="64" x14ac:dyDescent="0.2">
      <c r="A6055" s="8" t="s">
        <v>220</v>
      </c>
      <c r="C6055" s="7" t="s">
        <v>4</v>
      </c>
      <c r="F6055" s="7" t="str">
        <f t="shared" si="141"/>
        <v/>
      </c>
      <c r="G6055" s="7" t="str">
        <f t="shared" si="142"/>
        <v/>
      </c>
      <c r="K6055" s="7" t="s">
        <v>3355</v>
      </c>
      <c r="L6055" s="9">
        <v>45001</v>
      </c>
      <c r="M6055" s="13">
        <v>0.79807870370370371</v>
      </c>
      <c r="N6055" s="14">
        <v>204440003537595</v>
      </c>
      <c r="P6055" t="str">
        <f t="shared" si="143"/>
        <v/>
      </c>
    </row>
    <row r="6056" spans="1:16" ht="16" x14ac:dyDescent="0.2">
      <c r="A6056" s="8" t="s">
        <v>1046</v>
      </c>
      <c r="C6056" s="7" t="s">
        <v>2</v>
      </c>
      <c r="D6056" s="7" t="s">
        <v>3389</v>
      </c>
      <c r="E6056" s="7" t="str">
        <f>IF(OR(D6056="", D6056="___"),"", LEFT(D6056,FIND(" &gt;",D6056)-1))</f>
        <v>Success</v>
      </c>
      <c r="F6056" s="7" t="str">
        <f t="shared" si="141"/>
        <v>Current</v>
      </c>
      <c r="G6056" s="7" t="str">
        <f t="shared" si="142"/>
        <v/>
      </c>
      <c r="H6056" s="7" t="str">
        <f>IF(G6056="Utterance", IF(ISNUMBER(SEARCH("Unrecognized",D6056)), "Unrecognized", IF(ISNUMBER(SEARCH("Mismatched",D6056)), "Mismatched", IF(ISNUMBER(SEARCH("False Positive",D6056)), "False Positive", "Irrelevant"))), "")</f>
        <v/>
      </c>
      <c r="J6056" s="7" t="s">
        <v>3757</v>
      </c>
      <c r="K6056" s="7" t="s">
        <v>3355</v>
      </c>
      <c r="L6056" s="9">
        <v>45001</v>
      </c>
      <c r="M6056" s="13">
        <v>0.79834490740740749</v>
      </c>
      <c r="N6056" s="14">
        <v>204440003537595</v>
      </c>
      <c r="O6056" s="7">
        <f>IF(LEN(TRIM($A6056))=0,0,LEN($A6056)-LEN(SUBSTITUTE($A6056," ",""))+1)</f>
        <v>7</v>
      </c>
      <c r="P6056">
        <f t="shared" si="143"/>
        <v>3411</v>
      </c>
    </row>
    <row r="6057" spans="1:16" ht="128" x14ac:dyDescent="0.2">
      <c r="A6057" s="8" t="s">
        <v>992</v>
      </c>
      <c r="C6057" s="7" t="s">
        <v>4</v>
      </c>
      <c r="F6057" s="7" t="str">
        <f t="shared" si="141"/>
        <v/>
      </c>
      <c r="G6057" s="7" t="str">
        <f t="shared" si="142"/>
        <v/>
      </c>
      <c r="K6057" s="7" t="s">
        <v>3355</v>
      </c>
      <c r="L6057" s="9">
        <v>45001</v>
      </c>
      <c r="M6057" s="13">
        <v>0.79834490740740749</v>
      </c>
      <c r="N6057" s="14">
        <v>204440003537595</v>
      </c>
      <c r="P6057" t="str">
        <f t="shared" si="143"/>
        <v/>
      </c>
    </row>
    <row r="6058" spans="1:16" ht="16" x14ac:dyDescent="0.2">
      <c r="A6058" s="8" t="s">
        <v>162</v>
      </c>
      <c r="C6058" s="7" t="s">
        <v>2</v>
      </c>
      <c r="D6058" s="7" t="s">
        <v>3389</v>
      </c>
      <c r="E6058" s="7" t="str">
        <f>IF(OR(D6058="", D6058="___"),"", LEFT(D6058,FIND(" &gt;",D6058)-1))</f>
        <v>Success</v>
      </c>
      <c r="F6058" s="7" t="str">
        <f t="shared" si="141"/>
        <v>Current</v>
      </c>
      <c r="G6058" s="7" t="str">
        <f t="shared" si="142"/>
        <v/>
      </c>
      <c r="H6058" s="7" t="str">
        <f>IF(G6058="Utterance", IF(ISNUMBER(SEARCH("Unrecognized",D6058)), "Unrecognized", IF(ISNUMBER(SEARCH("Mismatched",D6058)), "Mismatched", IF(ISNUMBER(SEARCH("False Positive",D6058)), "False Positive", "Irrelevant"))), "")</f>
        <v/>
      </c>
      <c r="J6058" s="7" t="s">
        <v>3453</v>
      </c>
      <c r="K6058" s="7" t="s">
        <v>3355</v>
      </c>
      <c r="L6058" s="9">
        <v>45001</v>
      </c>
      <c r="M6058" s="13">
        <v>0.79839120370370376</v>
      </c>
      <c r="N6058" s="14">
        <v>204440003537595</v>
      </c>
      <c r="O6058" s="7">
        <f>IF(LEN(TRIM($A6058))=0,0,LEN($A6058)-LEN(SUBSTITUTE($A6058," ",""))+1)</f>
        <v>1</v>
      </c>
      <c r="P6058">
        <f t="shared" si="143"/>
        <v>3411</v>
      </c>
    </row>
    <row r="6059" spans="1:16" ht="16" x14ac:dyDescent="0.2">
      <c r="A6059" s="8" t="s">
        <v>354</v>
      </c>
      <c r="C6059" s="7" t="s">
        <v>4</v>
      </c>
      <c r="F6059" s="7" t="str">
        <f t="shared" si="141"/>
        <v/>
      </c>
      <c r="G6059" s="7" t="str">
        <f t="shared" si="142"/>
        <v/>
      </c>
      <c r="K6059" s="7" t="s">
        <v>3355</v>
      </c>
      <c r="L6059" s="9">
        <v>45001</v>
      </c>
      <c r="M6059" s="13">
        <v>0.79839120370370376</v>
      </c>
      <c r="N6059" s="14">
        <v>204440003537595</v>
      </c>
      <c r="P6059" t="str">
        <f t="shared" si="143"/>
        <v/>
      </c>
    </row>
    <row r="6060" spans="1:16" ht="16" x14ac:dyDescent="0.2">
      <c r="A6060" s="8" t="s">
        <v>1036</v>
      </c>
      <c r="C6060" s="7" t="s">
        <v>2</v>
      </c>
      <c r="D6060" s="7" t="s">
        <v>3391</v>
      </c>
      <c r="E6060" s="7" t="str">
        <f>IF(OR(D6060="", D6060="___"),"", LEFT(D6060,FIND(" &gt;",D6060)-1))</f>
        <v>Failure</v>
      </c>
      <c r="F6060" s="7" t="str">
        <f t="shared" si="141"/>
        <v>Current</v>
      </c>
      <c r="G6060" s="7" t="str">
        <f t="shared" si="142"/>
        <v>Utterance</v>
      </c>
      <c r="H6060" s="7" t="str">
        <f>IF(G6060="Utterance", IF(ISNUMBER(SEARCH("Unrecognized",D6060)), "Unrecognized", IF(ISNUMBER(SEARCH("Mismatched",D6060)), "Mismatched", IF(ISNUMBER(SEARCH("False Positive",D6060)), "False Positive", "Irrelevant"))), "")</f>
        <v>Mismatched</v>
      </c>
      <c r="J6060" s="7" t="s">
        <v>3757</v>
      </c>
      <c r="K6060" s="7" t="s">
        <v>3355</v>
      </c>
      <c r="L6060" s="9">
        <v>45001</v>
      </c>
      <c r="M6060" s="13">
        <v>0.79885416666666664</v>
      </c>
      <c r="N6060" s="14">
        <v>204440003537595</v>
      </c>
      <c r="O6060" s="7">
        <f>IF(LEN(TRIM($A6060))=0,0,LEN($A6060)-LEN(SUBSTITUTE($A6060," ",""))+1)</f>
        <v>12</v>
      </c>
      <c r="P6060">
        <f t="shared" si="143"/>
        <v>705</v>
      </c>
    </row>
    <row r="6061" spans="1:16" ht="96" x14ac:dyDescent="0.2">
      <c r="A6061" s="8" t="s">
        <v>499</v>
      </c>
      <c r="C6061" s="7" t="s">
        <v>4</v>
      </c>
      <c r="F6061" s="7" t="str">
        <f t="shared" si="141"/>
        <v/>
      </c>
      <c r="G6061" s="7" t="str">
        <f t="shared" si="142"/>
        <v/>
      </c>
      <c r="K6061" s="7" t="s">
        <v>3355</v>
      </c>
      <c r="L6061" s="9">
        <v>45001</v>
      </c>
      <c r="M6061" s="13">
        <v>0.79885416666666664</v>
      </c>
      <c r="N6061" s="14">
        <v>204440003537595</v>
      </c>
      <c r="P6061" t="str">
        <f t="shared" si="143"/>
        <v/>
      </c>
    </row>
    <row r="6062" spans="1:16" ht="16" x14ac:dyDescent="0.2">
      <c r="A6062" s="8" t="s">
        <v>1009</v>
      </c>
      <c r="C6062" s="7" t="s">
        <v>2</v>
      </c>
      <c r="D6062" s="7" t="s">
        <v>3391</v>
      </c>
      <c r="E6062" s="7" t="str">
        <f>IF(OR(D6062="", D6062="___"),"", LEFT(D6062,FIND(" &gt;",D6062)-1))</f>
        <v>Failure</v>
      </c>
      <c r="F6062" s="7" t="str">
        <f t="shared" si="141"/>
        <v>Current</v>
      </c>
      <c r="G6062" s="7" t="str">
        <f t="shared" si="142"/>
        <v>Utterance</v>
      </c>
      <c r="H6062" s="7" t="str">
        <f>IF(G6062="Utterance", IF(ISNUMBER(SEARCH("Unrecognized",D6062)), "Unrecognized", IF(ISNUMBER(SEARCH("Mismatched",D6062)), "Mismatched", IF(ISNUMBER(SEARCH("False Positive",D6062)), "False Positive", "Irrelevant"))), "")</f>
        <v>Mismatched</v>
      </c>
      <c r="J6062" s="7" t="s">
        <v>3757</v>
      </c>
      <c r="K6062" s="7" t="s">
        <v>3355</v>
      </c>
      <c r="L6062" s="9">
        <v>45001</v>
      </c>
      <c r="M6062" s="13">
        <v>0.79895833333333333</v>
      </c>
      <c r="N6062" s="14">
        <v>204440003537595</v>
      </c>
      <c r="O6062" s="7">
        <f>IF(LEN(TRIM($A6062))=0,0,LEN($A6062)-LEN(SUBSTITUTE($A6062," ",""))+1)</f>
        <v>5</v>
      </c>
      <c r="P6062">
        <f t="shared" si="143"/>
        <v>705</v>
      </c>
    </row>
    <row r="6063" spans="1:16" ht="96" x14ac:dyDescent="0.2">
      <c r="A6063" s="8" t="s">
        <v>379</v>
      </c>
      <c r="C6063" s="7" t="s">
        <v>4</v>
      </c>
      <c r="F6063" s="7" t="str">
        <f t="shared" si="141"/>
        <v/>
      </c>
      <c r="G6063" s="7" t="str">
        <f t="shared" si="142"/>
        <v/>
      </c>
      <c r="K6063" s="7" t="s">
        <v>3355</v>
      </c>
      <c r="L6063" s="9">
        <v>45001</v>
      </c>
      <c r="M6063" s="13">
        <v>0.79895833333333333</v>
      </c>
      <c r="N6063" s="14">
        <v>204440003537595</v>
      </c>
      <c r="P6063" t="str">
        <f t="shared" si="143"/>
        <v/>
      </c>
    </row>
    <row r="6064" spans="1:16" ht="16" x14ac:dyDescent="0.2">
      <c r="A6064" s="8" t="s">
        <v>1031</v>
      </c>
      <c r="C6064" s="7" t="s">
        <v>2</v>
      </c>
      <c r="D6064" s="7" t="s">
        <v>3389</v>
      </c>
      <c r="E6064" s="7" t="str">
        <f>IF(OR(D6064="", D6064="___"),"", LEFT(D6064,FIND(" &gt;",D6064)-1))</f>
        <v>Success</v>
      </c>
      <c r="F6064" s="7" t="str">
        <f t="shared" si="141"/>
        <v>Current</v>
      </c>
      <c r="G6064" s="7" t="str">
        <f t="shared" si="142"/>
        <v/>
      </c>
      <c r="H6064" s="7" t="str">
        <f>IF(G6064="Utterance", IF(ISNUMBER(SEARCH("Unrecognized",D6064)), "Unrecognized", IF(ISNUMBER(SEARCH("Mismatched",D6064)), "Mismatched", IF(ISNUMBER(SEARCH("False Positive",D6064)), "False Positive", "Irrelevant"))), "")</f>
        <v/>
      </c>
      <c r="J6064" s="7" t="s">
        <v>3757</v>
      </c>
      <c r="K6064" s="7" t="s">
        <v>3355</v>
      </c>
      <c r="L6064" s="9">
        <v>45001</v>
      </c>
      <c r="M6064" s="13">
        <v>0.79923611111111115</v>
      </c>
      <c r="N6064" s="14">
        <v>204440003537595</v>
      </c>
      <c r="O6064" s="7">
        <f>IF(LEN(TRIM($A6064))=0,0,LEN($A6064)-LEN(SUBSTITUTE($A6064," ",""))+1)</f>
        <v>6</v>
      </c>
      <c r="P6064">
        <f t="shared" si="143"/>
        <v>3411</v>
      </c>
    </row>
    <row r="6065" spans="1:16" ht="128" x14ac:dyDescent="0.2">
      <c r="A6065" s="8" t="s">
        <v>992</v>
      </c>
      <c r="C6065" s="7" t="s">
        <v>4</v>
      </c>
      <c r="F6065" s="7" t="str">
        <f t="shared" ref="F6065:F6128" si="144">IF(OR(E6065="Success",E6065="Qualified Success"),"Current",IF(E6065="Failure",IF(RIGHT(D6065,6)="Future","Future",IF(RIGHT(D6065,10)="Irrelevant","Irrelevant","Current")),""))</f>
        <v/>
      </c>
      <c r="G6065" s="7" t="str">
        <f t="shared" ref="G6065:G6128" si="145">IF(OR(ISBLANK(D6065),D6065="Unclassifiable &gt;"),"",IF(ISNUMBER(SEARCH("Utterance",D6065)),"Utterance",IF(ISNUMBER(SEARCH("Response",D6065)),"Response",IF(ISNUMBER(SEARCH("Interaction",D6065)),"Interaction",IF(ISNUMBER(SEARCH("System",D6065)),"System","")))))</f>
        <v/>
      </c>
      <c r="K6065" s="7" t="s">
        <v>3355</v>
      </c>
      <c r="L6065" s="9">
        <v>45001</v>
      </c>
      <c r="M6065" s="13">
        <v>0.79923611111111115</v>
      </c>
      <c r="N6065" s="14">
        <v>204440003537595</v>
      </c>
      <c r="P6065" t="str">
        <f t="shared" si="143"/>
        <v/>
      </c>
    </row>
    <row r="6066" spans="1:16" ht="16" x14ac:dyDescent="0.2">
      <c r="A6066" s="8" t="s">
        <v>1045</v>
      </c>
      <c r="C6066" s="7" t="s">
        <v>2</v>
      </c>
      <c r="D6066" s="7" t="s">
        <v>3389</v>
      </c>
      <c r="E6066" s="7" t="str">
        <f>IF(OR(D6066="", D6066="___"),"", LEFT(D6066,FIND(" &gt;",D6066)-1))</f>
        <v>Success</v>
      </c>
      <c r="F6066" s="7" t="str">
        <f t="shared" si="144"/>
        <v>Current</v>
      </c>
      <c r="G6066" s="7" t="str">
        <f t="shared" si="145"/>
        <v/>
      </c>
      <c r="H6066" s="7" t="str">
        <f>IF(G6066="Utterance", IF(ISNUMBER(SEARCH("Unrecognized",D6066)), "Unrecognized", IF(ISNUMBER(SEARCH("Mismatched",D6066)), "Mismatched", IF(ISNUMBER(SEARCH("False Positive",D6066)), "False Positive", "Irrelevant"))), "")</f>
        <v/>
      </c>
      <c r="J6066" s="7" t="s">
        <v>3757</v>
      </c>
      <c r="K6066" s="7" t="s">
        <v>3355</v>
      </c>
      <c r="L6066" s="9">
        <v>45001</v>
      </c>
      <c r="M6066" s="13">
        <v>0.79942129629629621</v>
      </c>
      <c r="N6066" s="14">
        <v>204440003537595</v>
      </c>
      <c r="O6066" s="7">
        <f>IF(LEN(TRIM($A6066))=0,0,LEN($A6066)-LEN(SUBSTITUTE($A6066," ",""))+1)</f>
        <v>5</v>
      </c>
      <c r="P6066">
        <f t="shared" si="143"/>
        <v>3411</v>
      </c>
    </row>
    <row r="6067" spans="1:16" ht="128" x14ac:dyDescent="0.2">
      <c r="A6067" s="8" t="s">
        <v>992</v>
      </c>
      <c r="C6067" s="7" t="s">
        <v>4</v>
      </c>
      <c r="F6067" s="7" t="str">
        <f t="shared" si="144"/>
        <v/>
      </c>
      <c r="G6067" s="7" t="str">
        <f t="shared" si="145"/>
        <v/>
      </c>
      <c r="K6067" s="7" t="s">
        <v>3355</v>
      </c>
      <c r="L6067" s="9">
        <v>45001</v>
      </c>
      <c r="M6067" s="13">
        <v>0.79942129629629621</v>
      </c>
      <c r="N6067" s="14">
        <v>204440003537595</v>
      </c>
      <c r="P6067" t="str">
        <f t="shared" si="143"/>
        <v/>
      </c>
    </row>
    <row r="6068" spans="1:16" ht="16" x14ac:dyDescent="0.2">
      <c r="A6068" s="8" t="s">
        <v>994</v>
      </c>
      <c r="C6068" s="7" t="s">
        <v>2</v>
      </c>
      <c r="D6068" s="7" t="s">
        <v>3389</v>
      </c>
      <c r="E6068" s="7" t="str">
        <f>IF(OR(D6068="", D6068="___"),"", LEFT(D6068,FIND(" &gt;",D6068)-1))</f>
        <v>Success</v>
      </c>
      <c r="F6068" s="7" t="str">
        <f t="shared" si="144"/>
        <v>Current</v>
      </c>
      <c r="G6068" s="7" t="str">
        <f t="shared" si="145"/>
        <v/>
      </c>
      <c r="H6068" s="7" t="str">
        <f>IF(G6068="Utterance", IF(ISNUMBER(SEARCH("Unrecognized",D6068)), "Unrecognized", IF(ISNUMBER(SEARCH("Mismatched",D6068)), "Mismatched", IF(ISNUMBER(SEARCH("False Positive",D6068)), "False Positive", "Irrelevant"))), "")</f>
        <v/>
      </c>
      <c r="J6068" s="7" t="s">
        <v>3757</v>
      </c>
      <c r="K6068" s="7" t="s">
        <v>3355</v>
      </c>
      <c r="L6068" s="9">
        <v>45001</v>
      </c>
      <c r="M6068" s="13">
        <v>0.79950231481481471</v>
      </c>
      <c r="N6068" s="14">
        <v>204440003537595</v>
      </c>
      <c r="O6068" s="7">
        <f>IF(LEN(TRIM($A6068))=0,0,LEN($A6068)-LEN(SUBSTITUTE($A6068," ",""))+1)</f>
        <v>4</v>
      </c>
      <c r="P6068">
        <f t="shared" si="143"/>
        <v>3411</v>
      </c>
    </row>
    <row r="6069" spans="1:16" ht="128" x14ac:dyDescent="0.2">
      <c r="A6069" s="8" t="s">
        <v>992</v>
      </c>
      <c r="C6069" s="7" t="s">
        <v>4</v>
      </c>
      <c r="F6069" s="7" t="str">
        <f t="shared" si="144"/>
        <v/>
      </c>
      <c r="G6069" s="7" t="str">
        <f t="shared" si="145"/>
        <v/>
      </c>
      <c r="K6069" s="7" t="s">
        <v>3355</v>
      </c>
      <c r="L6069" s="9">
        <v>45001</v>
      </c>
      <c r="M6069" s="13">
        <v>0.79950231481481471</v>
      </c>
      <c r="N6069" s="14">
        <v>204440003537595</v>
      </c>
      <c r="P6069" t="str">
        <f t="shared" si="143"/>
        <v/>
      </c>
    </row>
    <row r="6070" spans="1:16" ht="16" x14ac:dyDescent="0.2">
      <c r="A6070" s="8" t="s">
        <v>1035</v>
      </c>
      <c r="C6070" s="7" t="s">
        <v>2</v>
      </c>
      <c r="D6070" s="7" t="s">
        <v>3389</v>
      </c>
      <c r="E6070" s="7" t="str">
        <f>IF(OR(D6070="", D6070="___"),"", LEFT(D6070,FIND(" &gt;",D6070)-1))</f>
        <v>Success</v>
      </c>
      <c r="F6070" s="7" t="str">
        <f t="shared" si="144"/>
        <v>Current</v>
      </c>
      <c r="G6070" s="7" t="str">
        <f t="shared" si="145"/>
        <v/>
      </c>
      <c r="H6070" s="7" t="str">
        <f>IF(G6070="Utterance", IF(ISNUMBER(SEARCH("Unrecognized",D6070)), "Unrecognized", IF(ISNUMBER(SEARCH("Mismatched",D6070)), "Mismatched", IF(ISNUMBER(SEARCH("False Positive",D6070)), "False Positive", "Irrelevant"))), "")</f>
        <v/>
      </c>
      <c r="J6070" s="7" t="s">
        <v>213</v>
      </c>
      <c r="K6070" s="7" t="s">
        <v>3355</v>
      </c>
      <c r="L6070" s="9">
        <v>45001</v>
      </c>
      <c r="M6070" s="13">
        <v>0.79986111111111102</v>
      </c>
      <c r="N6070" s="14">
        <v>204440003537595</v>
      </c>
      <c r="O6070" s="7">
        <f>IF(LEN(TRIM($A6070))=0,0,LEN($A6070)-LEN(SUBSTITUTE($A6070," ",""))+1)</f>
        <v>7</v>
      </c>
      <c r="P6070">
        <f t="shared" si="143"/>
        <v>3411</v>
      </c>
    </row>
    <row r="6071" spans="1:16" ht="304" x14ac:dyDescent="0.2">
      <c r="A6071" s="8" t="s">
        <v>255</v>
      </c>
      <c r="C6071" s="7" t="s">
        <v>4</v>
      </c>
      <c r="F6071" s="7" t="str">
        <f t="shared" si="144"/>
        <v/>
      </c>
      <c r="G6071" s="7" t="str">
        <f t="shared" si="145"/>
        <v/>
      </c>
      <c r="K6071" s="7" t="s">
        <v>3355</v>
      </c>
      <c r="L6071" s="9">
        <v>45001</v>
      </c>
      <c r="M6071" s="13">
        <v>0.79986111111111102</v>
      </c>
      <c r="N6071" s="14">
        <v>204440003537595</v>
      </c>
      <c r="P6071" t="str">
        <f t="shared" si="143"/>
        <v/>
      </c>
    </row>
    <row r="6072" spans="1:16" ht="16" x14ac:dyDescent="0.2">
      <c r="A6072" s="8" t="s">
        <v>1050</v>
      </c>
      <c r="C6072" s="7" t="s">
        <v>2</v>
      </c>
      <c r="D6072" s="7" t="s">
        <v>3389</v>
      </c>
      <c r="E6072" s="7" t="str">
        <f>IF(OR(D6072="", D6072="___"),"", LEFT(D6072,FIND(" &gt;",D6072)-1))</f>
        <v>Success</v>
      </c>
      <c r="F6072" s="7" t="str">
        <f t="shared" si="144"/>
        <v>Current</v>
      </c>
      <c r="G6072" s="7" t="str">
        <f t="shared" si="145"/>
        <v/>
      </c>
      <c r="H6072" s="7" t="str">
        <f>IF(G6072="Utterance", IF(ISNUMBER(SEARCH("Unrecognized",D6072)), "Unrecognized", IF(ISNUMBER(SEARCH("Mismatched",D6072)), "Mismatched", IF(ISNUMBER(SEARCH("False Positive",D6072)), "False Positive", "Irrelevant"))), "")</f>
        <v/>
      </c>
      <c r="J6072" s="7" t="s">
        <v>213</v>
      </c>
      <c r="K6072" s="7" t="s">
        <v>3355</v>
      </c>
      <c r="L6072" s="9">
        <v>45001</v>
      </c>
      <c r="M6072" s="13">
        <v>0.80017361111111107</v>
      </c>
      <c r="N6072" s="14">
        <v>204440003537595</v>
      </c>
      <c r="O6072" s="7">
        <f>IF(LEN(TRIM($A6072))=0,0,LEN($A6072)-LEN(SUBSTITUTE($A6072," ",""))+1)</f>
        <v>7</v>
      </c>
      <c r="P6072">
        <f t="shared" si="143"/>
        <v>3411</v>
      </c>
    </row>
    <row r="6073" spans="1:16" ht="144" x14ac:dyDescent="0.2">
      <c r="A6073" s="8" t="s">
        <v>218</v>
      </c>
      <c r="C6073" s="7" t="s">
        <v>4</v>
      </c>
      <c r="F6073" s="7" t="str">
        <f t="shared" si="144"/>
        <v/>
      </c>
      <c r="G6073" s="7" t="str">
        <f t="shared" si="145"/>
        <v/>
      </c>
      <c r="K6073" s="7" t="s">
        <v>3355</v>
      </c>
      <c r="L6073" s="9">
        <v>45001</v>
      </c>
      <c r="M6073" s="13">
        <v>0.80017361111111107</v>
      </c>
      <c r="N6073" s="14">
        <v>204440003537595</v>
      </c>
      <c r="P6073" t="str">
        <f t="shared" si="143"/>
        <v/>
      </c>
    </row>
    <row r="6074" spans="1:16" ht="16" x14ac:dyDescent="0.2">
      <c r="A6074" s="8" t="s">
        <v>162</v>
      </c>
      <c r="C6074" s="7" t="s">
        <v>2</v>
      </c>
      <c r="D6074" s="7" t="s">
        <v>3389</v>
      </c>
      <c r="E6074" s="7" t="str">
        <f>IF(OR(D6074="", D6074="___"),"", LEFT(D6074,FIND(" &gt;",D6074)-1))</f>
        <v>Success</v>
      </c>
      <c r="F6074" s="7" t="str">
        <f t="shared" si="144"/>
        <v>Current</v>
      </c>
      <c r="G6074" s="7" t="str">
        <f t="shared" si="145"/>
        <v/>
      </c>
      <c r="H6074" s="7" t="str">
        <f>IF(G6074="Utterance", IF(ISNUMBER(SEARCH("Unrecognized",D6074)), "Unrecognized", IF(ISNUMBER(SEARCH("Mismatched",D6074)), "Mismatched", IF(ISNUMBER(SEARCH("False Positive",D6074)), "False Positive", "Irrelevant"))), "")</f>
        <v/>
      </c>
      <c r="J6074" s="7" t="s">
        <v>3453</v>
      </c>
      <c r="K6074" s="7" t="s">
        <v>3355</v>
      </c>
      <c r="L6074" s="9">
        <v>45001</v>
      </c>
      <c r="M6074" s="13">
        <v>0.80021990740740734</v>
      </c>
      <c r="N6074" s="14">
        <v>204440003537595</v>
      </c>
      <c r="O6074" s="7">
        <f>IF(LEN(TRIM($A6074))=0,0,LEN($A6074)-LEN(SUBSTITUTE($A6074," ",""))+1)</f>
        <v>1</v>
      </c>
      <c r="P6074">
        <f t="shared" si="143"/>
        <v>3411</v>
      </c>
    </row>
    <row r="6075" spans="1:16" ht="16" x14ac:dyDescent="0.2">
      <c r="A6075" s="8" t="s">
        <v>354</v>
      </c>
      <c r="C6075" s="7" t="s">
        <v>4</v>
      </c>
      <c r="F6075" s="7" t="str">
        <f t="shared" si="144"/>
        <v/>
      </c>
      <c r="G6075" s="7" t="str">
        <f t="shared" si="145"/>
        <v/>
      </c>
      <c r="K6075" s="7" t="s">
        <v>3355</v>
      </c>
      <c r="L6075" s="9">
        <v>45001</v>
      </c>
      <c r="M6075" s="13">
        <v>0.80021990740740734</v>
      </c>
      <c r="N6075" s="14">
        <v>204440003537595</v>
      </c>
      <c r="P6075" t="str">
        <f t="shared" si="143"/>
        <v/>
      </c>
    </row>
    <row r="6076" spans="1:16" ht="16" x14ac:dyDescent="0.2">
      <c r="A6076" s="8" t="s">
        <v>1059</v>
      </c>
      <c r="C6076" s="7" t="s">
        <v>2</v>
      </c>
      <c r="D6076" s="7" t="s">
        <v>3389</v>
      </c>
      <c r="E6076" s="7" t="str">
        <f>IF(OR(D6076="", D6076="___"),"", LEFT(D6076,FIND(" &gt;",D6076)-1))</f>
        <v>Success</v>
      </c>
      <c r="F6076" s="7" t="str">
        <f t="shared" si="144"/>
        <v>Current</v>
      </c>
      <c r="G6076" s="7" t="str">
        <f t="shared" si="145"/>
        <v/>
      </c>
      <c r="H6076" s="7" t="str">
        <f>IF(G6076="Utterance", IF(ISNUMBER(SEARCH("Unrecognized",D6076)), "Unrecognized", IF(ISNUMBER(SEARCH("Mismatched",D6076)), "Mismatched", IF(ISNUMBER(SEARCH("False Positive",D6076)), "False Positive", "Irrelevant"))), "")</f>
        <v/>
      </c>
      <c r="J6076" s="7" t="s">
        <v>213</v>
      </c>
      <c r="K6076" s="7" t="s">
        <v>3355</v>
      </c>
      <c r="L6076" s="9">
        <v>45001</v>
      </c>
      <c r="M6076" s="13">
        <v>0.80032407407407413</v>
      </c>
      <c r="N6076" s="14">
        <v>204440003537595</v>
      </c>
      <c r="O6076" s="7">
        <f>IF(LEN(TRIM($A6076))=0,0,LEN($A6076)-LEN(SUBSTITUTE($A6076," ",""))+1)</f>
        <v>8</v>
      </c>
      <c r="P6076">
        <f t="shared" si="143"/>
        <v>3411</v>
      </c>
    </row>
    <row r="6077" spans="1:16" ht="144" x14ac:dyDescent="0.2">
      <c r="A6077" s="8" t="s">
        <v>218</v>
      </c>
      <c r="C6077" s="7" t="s">
        <v>4</v>
      </c>
      <c r="F6077" s="7" t="str">
        <f t="shared" si="144"/>
        <v/>
      </c>
      <c r="G6077" s="7" t="str">
        <f t="shared" si="145"/>
        <v/>
      </c>
      <c r="K6077" s="7" t="s">
        <v>3355</v>
      </c>
      <c r="L6077" s="9">
        <v>45001</v>
      </c>
      <c r="M6077" s="13">
        <v>0.80032407407407413</v>
      </c>
      <c r="N6077" s="14">
        <v>204440003537595</v>
      </c>
      <c r="P6077" t="str">
        <f t="shared" si="143"/>
        <v/>
      </c>
    </row>
    <row r="6078" spans="1:16" ht="16" x14ac:dyDescent="0.2">
      <c r="A6078" s="8" t="s">
        <v>370</v>
      </c>
      <c r="C6078" s="7" t="s">
        <v>2</v>
      </c>
      <c r="D6078" s="7" t="s">
        <v>3389</v>
      </c>
      <c r="E6078" s="7" t="str">
        <f>IF(OR(D6078="", D6078="___"),"", LEFT(D6078,FIND(" &gt;",D6078)-1))</f>
        <v>Success</v>
      </c>
      <c r="F6078" s="7" t="str">
        <f t="shared" si="144"/>
        <v>Current</v>
      </c>
      <c r="G6078" s="7" t="str">
        <f t="shared" si="145"/>
        <v/>
      </c>
      <c r="H6078" s="7" t="str">
        <f>IF(G6078="Utterance", IF(ISNUMBER(SEARCH("Unrecognized",D6078)), "Unrecognized", IF(ISNUMBER(SEARCH("Mismatched",D6078)), "Mismatched", IF(ISNUMBER(SEARCH("False Positive",D6078)), "False Positive", "Irrelevant"))), "")</f>
        <v/>
      </c>
      <c r="J6078" s="7" t="s">
        <v>3750</v>
      </c>
      <c r="K6078" s="7" t="s">
        <v>3355</v>
      </c>
      <c r="L6078" s="9">
        <v>45001</v>
      </c>
      <c r="M6078" s="13">
        <v>0.85038194444444448</v>
      </c>
      <c r="N6078" s="14">
        <v>202000718050451</v>
      </c>
      <c r="O6078" s="7">
        <f>IF(LEN(TRIM($A6078))=0,0,LEN($A6078)-LEN(SUBSTITUTE($A6078," ",""))+1)</f>
        <v>2</v>
      </c>
      <c r="P6078">
        <f t="shared" si="143"/>
        <v>3411</v>
      </c>
    </row>
    <row r="6079" spans="1:16" ht="240" x14ac:dyDescent="0.2">
      <c r="A6079" s="8" t="s">
        <v>1431</v>
      </c>
      <c r="C6079" s="7" t="s">
        <v>4</v>
      </c>
      <c r="F6079" s="7" t="str">
        <f t="shared" si="144"/>
        <v/>
      </c>
      <c r="G6079" s="7" t="str">
        <f t="shared" si="145"/>
        <v/>
      </c>
      <c r="K6079" s="7" t="s">
        <v>3355</v>
      </c>
      <c r="L6079" s="9">
        <v>45001</v>
      </c>
      <c r="M6079" s="13">
        <v>0.85064814814814815</v>
      </c>
      <c r="N6079" s="14">
        <v>202000718050451</v>
      </c>
      <c r="P6079" t="str">
        <f t="shared" si="143"/>
        <v/>
      </c>
    </row>
    <row r="6080" spans="1:16" ht="16" x14ac:dyDescent="0.2">
      <c r="A6080" s="8" t="s">
        <v>239</v>
      </c>
      <c r="C6080" s="7" t="s">
        <v>2</v>
      </c>
      <c r="D6080" s="7" t="s">
        <v>3389</v>
      </c>
      <c r="E6080" s="7" t="str">
        <f>IF(OR(D6080="", D6080="___"),"", LEFT(D6080,FIND(" &gt;",D6080)-1))</f>
        <v>Success</v>
      </c>
      <c r="F6080" s="7" t="str">
        <f t="shared" si="144"/>
        <v>Current</v>
      </c>
      <c r="G6080" s="7" t="str">
        <f t="shared" si="145"/>
        <v/>
      </c>
      <c r="H6080" s="7" t="str">
        <f>IF(G6080="Utterance", IF(ISNUMBER(SEARCH("Unrecognized",D6080)), "Unrecognized", IF(ISNUMBER(SEARCH("Mismatched",D6080)), "Mismatched", IF(ISNUMBER(SEARCH("False Positive",D6080)), "False Positive", "Irrelevant"))), "")</f>
        <v/>
      </c>
      <c r="J6080" s="7" t="s">
        <v>3750</v>
      </c>
      <c r="K6080" s="7" t="s">
        <v>3355</v>
      </c>
      <c r="L6080" s="9">
        <v>45001</v>
      </c>
      <c r="M6080" s="13">
        <v>0.85158564814814808</v>
      </c>
      <c r="N6080" s="14">
        <v>202000718050451</v>
      </c>
      <c r="O6080" s="7">
        <f>IF(LEN(TRIM($A6080))=0,0,LEN($A6080)-LEN(SUBSTITUTE($A6080," ",""))+1)</f>
        <v>11</v>
      </c>
      <c r="P6080">
        <f t="shared" si="143"/>
        <v>3411</v>
      </c>
    </row>
    <row r="6081" spans="1:16" ht="240" x14ac:dyDescent="0.2">
      <c r="A6081" s="8" t="s">
        <v>1431</v>
      </c>
      <c r="C6081" s="7" t="s">
        <v>4</v>
      </c>
      <c r="F6081" s="7" t="str">
        <f t="shared" si="144"/>
        <v/>
      </c>
      <c r="G6081" s="7" t="str">
        <f t="shared" si="145"/>
        <v/>
      </c>
      <c r="K6081" s="7" t="s">
        <v>3355</v>
      </c>
      <c r="L6081" s="9">
        <v>45001</v>
      </c>
      <c r="M6081" s="13">
        <v>0.85159722222222223</v>
      </c>
      <c r="N6081" s="14">
        <v>202000718050451</v>
      </c>
      <c r="P6081" t="str">
        <f t="shared" si="143"/>
        <v/>
      </c>
    </row>
    <row r="6082" spans="1:16" ht="16" x14ac:dyDescent="0.2">
      <c r="A6082" s="8" t="s">
        <v>1434</v>
      </c>
      <c r="C6082" s="7" t="s">
        <v>2</v>
      </c>
      <c r="D6082" s="7" t="s">
        <v>3391</v>
      </c>
      <c r="E6082" s="7" t="str">
        <f>IF(OR(D6082="", D6082="___"),"", LEFT(D6082,FIND(" &gt;",D6082)-1))</f>
        <v>Failure</v>
      </c>
      <c r="F6082" s="7" t="str">
        <f t="shared" si="144"/>
        <v>Current</v>
      </c>
      <c r="G6082" s="7" t="str">
        <f t="shared" si="145"/>
        <v>Utterance</v>
      </c>
      <c r="H6082" s="7" t="str">
        <f>IF(G6082="Utterance", IF(ISNUMBER(SEARCH("Unrecognized",D6082)), "Unrecognized", IF(ISNUMBER(SEARCH("Mismatched",D6082)), "Mismatched", IF(ISNUMBER(SEARCH("False Positive",D6082)), "False Positive", "Irrelevant"))), "")</f>
        <v>Mismatched</v>
      </c>
      <c r="J6082" s="7" t="s">
        <v>3750</v>
      </c>
      <c r="K6082" s="7" t="s">
        <v>3355</v>
      </c>
      <c r="L6082" s="9">
        <v>45001</v>
      </c>
      <c r="M6082" s="13">
        <v>0.85392361111111104</v>
      </c>
      <c r="N6082" s="14">
        <v>202000718050451</v>
      </c>
      <c r="O6082" s="7">
        <f>IF(LEN(TRIM($A6082))=0,0,LEN($A6082)-LEN(SUBSTITUTE($A6082," ",""))+1)</f>
        <v>3</v>
      </c>
      <c r="P6082">
        <f t="shared" si="143"/>
        <v>705</v>
      </c>
    </row>
    <row r="6083" spans="1:16" ht="240" x14ac:dyDescent="0.2">
      <c r="A6083" s="8" t="s">
        <v>1431</v>
      </c>
      <c r="C6083" s="7" t="s">
        <v>4</v>
      </c>
      <c r="F6083" s="7" t="str">
        <f t="shared" si="144"/>
        <v/>
      </c>
      <c r="G6083" s="7" t="str">
        <f t="shared" si="145"/>
        <v/>
      </c>
      <c r="K6083" s="7" t="s">
        <v>3355</v>
      </c>
      <c r="L6083" s="9">
        <v>45001</v>
      </c>
      <c r="M6083" s="13">
        <v>0.85392361111111104</v>
      </c>
      <c r="N6083" s="14">
        <v>202000718050451</v>
      </c>
      <c r="P6083" t="str">
        <f t="shared" ref="P6083:P6146" si="146">IF(D6083="", "", COUNTIF($D$1:$D$12000, D6083))</f>
        <v/>
      </c>
    </row>
    <row r="6084" spans="1:16" ht="16" x14ac:dyDescent="0.2">
      <c r="A6084" s="8" t="s">
        <v>198</v>
      </c>
      <c r="C6084" s="7" t="s">
        <v>2</v>
      </c>
      <c r="D6084" s="7" t="s">
        <v>3389</v>
      </c>
      <c r="E6084" s="7" t="str">
        <f>IF(OR(D6084="", D6084="___"),"", LEFT(D6084,FIND(" &gt;",D6084)-1))</f>
        <v>Success</v>
      </c>
      <c r="F6084" s="7" t="str">
        <f t="shared" si="144"/>
        <v>Current</v>
      </c>
      <c r="G6084" s="7" t="str">
        <f t="shared" si="145"/>
        <v/>
      </c>
      <c r="H6084" s="7" t="str">
        <f>IF(G6084="Utterance", IF(ISNUMBER(SEARCH("Unrecognized",D6084)), "Unrecognized", IF(ISNUMBER(SEARCH("Mismatched",D6084)), "Mismatched", IF(ISNUMBER(SEARCH("False Positive",D6084)), "False Positive", "Irrelevant"))), "")</f>
        <v/>
      </c>
      <c r="J6084" s="7" t="s">
        <v>3750</v>
      </c>
      <c r="K6084" s="7" t="s">
        <v>3355</v>
      </c>
      <c r="L6084" s="9">
        <v>45001</v>
      </c>
      <c r="M6084" s="13">
        <v>0.87193287037037026</v>
      </c>
      <c r="N6084" s="14">
        <v>202000718050451</v>
      </c>
      <c r="O6084" s="7">
        <f>IF(LEN(TRIM($A6084))=0,0,LEN($A6084)-LEN(SUBSTITUTE($A6084," ",""))+1)</f>
        <v>3</v>
      </c>
      <c r="P6084">
        <f t="shared" si="146"/>
        <v>3411</v>
      </c>
    </row>
    <row r="6085" spans="1:16" ht="240" x14ac:dyDescent="0.2">
      <c r="A6085" s="8" t="s">
        <v>1431</v>
      </c>
      <c r="C6085" s="7" t="s">
        <v>4</v>
      </c>
      <c r="F6085" s="7" t="str">
        <f t="shared" si="144"/>
        <v/>
      </c>
      <c r="G6085" s="7" t="str">
        <f t="shared" si="145"/>
        <v/>
      </c>
      <c r="K6085" s="7" t="s">
        <v>3355</v>
      </c>
      <c r="L6085" s="9">
        <v>45001</v>
      </c>
      <c r="M6085" s="13">
        <v>0.8721875</v>
      </c>
      <c r="N6085" s="14">
        <v>202000718050451</v>
      </c>
      <c r="P6085" t="str">
        <f t="shared" si="146"/>
        <v/>
      </c>
    </row>
    <row r="6086" spans="1:16" ht="16" x14ac:dyDescent="0.2">
      <c r="A6086" s="8" t="s">
        <v>1432</v>
      </c>
      <c r="C6086" s="7" t="s">
        <v>2</v>
      </c>
      <c r="D6086" s="7" t="s">
        <v>3400</v>
      </c>
      <c r="E6086" s="7" t="str">
        <f>IF(OR(D6086="", D6086="___"),"", LEFT(D6086,FIND(" &gt;",D6086)-1))</f>
        <v>Failure</v>
      </c>
      <c r="F6086" s="7" t="str">
        <f t="shared" si="144"/>
        <v>Current</v>
      </c>
      <c r="G6086" s="7" t="str">
        <f t="shared" si="145"/>
        <v>Interaction</v>
      </c>
      <c r="H6086" s="7" t="str">
        <f>IF(G6086="Utterance", IF(ISNUMBER(SEARCH("Unrecognized",D6086)), "Unrecognized", IF(ISNUMBER(SEARCH("Mismatched",D6086)), "Mismatched", IF(ISNUMBER(SEARCH("False Positive",D6086)), "False Positive", "Irrelevant"))), "")</f>
        <v/>
      </c>
      <c r="J6086" s="7" t="s">
        <v>3742</v>
      </c>
      <c r="K6086" s="7" t="s">
        <v>3355</v>
      </c>
      <c r="L6086" s="9">
        <v>45001</v>
      </c>
      <c r="M6086" s="13">
        <v>0.89778935185185194</v>
      </c>
      <c r="N6086" s="14">
        <v>202000718050451</v>
      </c>
      <c r="O6086" s="7">
        <f>IF(LEN(TRIM($A6086))=0,0,LEN($A6086)-LEN(SUBSTITUTE($A6086," ",""))+1)</f>
        <v>2</v>
      </c>
      <c r="P6086">
        <f t="shared" si="146"/>
        <v>412</v>
      </c>
    </row>
    <row r="6087" spans="1:16" ht="144" x14ac:dyDescent="0.2">
      <c r="A6087" s="8" t="s">
        <v>1433</v>
      </c>
      <c r="C6087" s="7" t="s">
        <v>4</v>
      </c>
      <c r="F6087" s="7" t="str">
        <f t="shared" si="144"/>
        <v/>
      </c>
      <c r="G6087" s="7" t="str">
        <f t="shared" si="145"/>
        <v/>
      </c>
      <c r="K6087" s="7" t="s">
        <v>3355</v>
      </c>
      <c r="L6087" s="9">
        <v>45001</v>
      </c>
      <c r="M6087" s="13">
        <v>0.89804398148148146</v>
      </c>
      <c r="N6087" s="14">
        <v>202000718050451</v>
      </c>
      <c r="P6087" t="str">
        <f t="shared" si="146"/>
        <v/>
      </c>
    </row>
    <row r="6088" spans="1:16" ht="16" x14ac:dyDescent="0.2">
      <c r="A6088" s="8" t="s">
        <v>1295</v>
      </c>
      <c r="C6088" s="7" t="s">
        <v>2</v>
      </c>
      <c r="D6088" s="7" t="s">
        <v>3400</v>
      </c>
      <c r="E6088" s="7" t="str">
        <f>IF(OR(D6088="", D6088="___"),"", LEFT(D6088,FIND(" &gt;",D6088)-1))</f>
        <v>Failure</v>
      </c>
      <c r="F6088" s="7" t="str">
        <f t="shared" si="144"/>
        <v>Current</v>
      </c>
      <c r="G6088" s="7" t="str">
        <f t="shared" si="145"/>
        <v>Interaction</v>
      </c>
      <c r="H6088" s="7" t="str">
        <f>IF(G6088="Utterance", IF(ISNUMBER(SEARCH("Unrecognized",D6088)), "Unrecognized", IF(ISNUMBER(SEARCH("Mismatched",D6088)), "Mismatched", IF(ISNUMBER(SEARCH("False Positive",D6088)), "False Positive", "Irrelevant"))), "")</f>
        <v/>
      </c>
      <c r="J6088" s="7" t="s">
        <v>3742</v>
      </c>
      <c r="K6088" s="7" t="s">
        <v>3355</v>
      </c>
      <c r="L6088" s="9">
        <v>45001</v>
      </c>
      <c r="M6088" s="13">
        <v>0.89929398148148154</v>
      </c>
      <c r="N6088" s="14">
        <v>202000718050451</v>
      </c>
      <c r="O6088" s="7">
        <f>IF(LEN(TRIM($A6088))=0,0,LEN($A6088)-LEN(SUBSTITUTE($A6088," ",""))+1)</f>
        <v>2</v>
      </c>
      <c r="P6088">
        <f t="shared" si="146"/>
        <v>412</v>
      </c>
    </row>
    <row r="6089" spans="1:16" ht="32" x14ac:dyDescent="0.2">
      <c r="A6089" s="8" t="s">
        <v>3376</v>
      </c>
      <c r="C6089" s="7" t="s">
        <v>4</v>
      </c>
      <c r="F6089" s="7" t="str">
        <f t="shared" si="144"/>
        <v/>
      </c>
      <c r="G6089" s="7" t="str">
        <f t="shared" si="145"/>
        <v/>
      </c>
      <c r="K6089" s="7" t="s">
        <v>3355</v>
      </c>
      <c r="L6089" s="9">
        <v>45001</v>
      </c>
      <c r="M6089" s="13">
        <v>0.89930555555555547</v>
      </c>
      <c r="N6089" s="14">
        <v>202000718050451</v>
      </c>
      <c r="P6089" t="str">
        <f t="shared" si="146"/>
        <v/>
      </c>
    </row>
    <row r="6090" spans="1:16" ht="32" x14ac:dyDescent="0.2">
      <c r="A6090" s="8" t="s">
        <v>268</v>
      </c>
      <c r="C6090" s="7" t="s">
        <v>4</v>
      </c>
      <c r="F6090" s="7" t="str">
        <f t="shared" si="144"/>
        <v/>
      </c>
      <c r="G6090" s="7" t="str">
        <f t="shared" si="145"/>
        <v/>
      </c>
      <c r="K6090" s="7" t="s">
        <v>3355</v>
      </c>
      <c r="L6090" s="9">
        <v>45001</v>
      </c>
      <c r="M6090" s="13">
        <v>0.89930555555555547</v>
      </c>
      <c r="N6090" s="14">
        <v>202000718050451</v>
      </c>
      <c r="P6090" t="str">
        <f t="shared" si="146"/>
        <v/>
      </c>
    </row>
    <row r="6091" spans="1:16" ht="16" x14ac:dyDescent="0.2">
      <c r="A6091" s="8" t="s">
        <v>1213</v>
      </c>
      <c r="C6091" s="7" t="s">
        <v>2</v>
      </c>
      <c r="D6091" s="7" t="s">
        <v>3391</v>
      </c>
      <c r="E6091" s="7" t="str">
        <f>IF(OR(D6091="", D6091="___"),"", LEFT(D6091,FIND(" &gt;",D6091)-1))</f>
        <v>Failure</v>
      </c>
      <c r="F6091" s="7" t="str">
        <f t="shared" si="144"/>
        <v>Current</v>
      </c>
      <c r="G6091" s="7" t="str">
        <f t="shared" si="145"/>
        <v>Utterance</v>
      </c>
      <c r="H6091" s="7" t="str">
        <f>IF(G6091="Utterance", IF(ISNUMBER(SEARCH("Unrecognized",D6091)), "Unrecognized", IF(ISNUMBER(SEARCH("Mismatched",D6091)), "Mismatched", IF(ISNUMBER(SEARCH("False Positive",D6091)), "False Positive", "Irrelevant"))), "")</f>
        <v>Mismatched</v>
      </c>
      <c r="I6091" s="7" t="s">
        <v>3440</v>
      </c>
      <c r="J6091" s="7" t="s">
        <v>3750</v>
      </c>
      <c r="K6091" s="7" t="s">
        <v>3355</v>
      </c>
      <c r="L6091" s="9">
        <v>45001</v>
      </c>
      <c r="M6091" s="13">
        <v>0.89952546296296287</v>
      </c>
      <c r="N6091" s="14">
        <v>202000718050451</v>
      </c>
      <c r="O6091" s="7">
        <f>IF(LEN(TRIM($A6091))=0,0,LEN($A6091)-LEN(SUBSTITUTE($A6091," ",""))+1)</f>
        <v>3</v>
      </c>
      <c r="P6091">
        <f t="shared" si="146"/>
        <v>705</v>
      </c>
    </row>
    <row r="6092" spans="1:16" ht="16" x14ac:dyDescent="0.2">
      <c r="A6092" s="8" t="s">
        <v>339</v>
      </c>
      <c r="C6092" s="7" t="s">
        <v>4</v>
      </c>
      <c r="F6092" s="7" t="str">
        <f t="shared" si="144"/>
        <v/>
      </c>
      <c r="G6092" s="7" t="str">
        <f t="shared" si="145"/>
        <v/>
      </c>
      <c r="K6092" s="7" t="s">
        <v>3355</v>
      </c>
      <c r="L6092" s="9">
        <v>45001</v>
      </c>
      <c r="M6092" s="13">
        <v>0.89953703703703702</v>
      </c>
      <c r="N6092" s="14">
        <v>202000718050451</v>
      </c>
      <c r="P6092" t="str">
        <f t="shared" si="146"/>
        <v/>
      </c>
    </row>
    <row r="6093" spans="1:16" ht="16" x14ac:dyDescent="0.2">
      <c r="A6093" s="8" t="s">
        <v>158</v>
      </c>
      <c r="C6093" s="7" t="s">
        <v>2</v>
      </c>
      <c r="D6093" s="7" t="s">
        <v>3389</v>
      </c>
      <c r="E6093" s="7" t="str">
        <f>IF(OR(D6093="", D6093="___"),"", LEFT(D6093,FIND(" &gt;",D6093)-1))</f>
        <v>Success</v>
      </c>
      <c r="F6093" s="7" t="str">
        <f t="shared" si="144"/>
        <v>Current</v>
      </c>
      <c r="G6093" s="7" t="str">
        <f t="shared" si="145"/>
        <v/>
      </c>
      <c r="H6093" s="7" t="str">
        <f>IF(G6093="Utterance", IF(ISNUMBER(SEARCH("Unrecognized",D6093)), "Unrecognized", IF(ISNUMBER(SEARCH("Mismatched",D6093)), "Mismatched", IF(ISNUMBER(SEARCH("False Positive",D6093)), "False Positive", "Irrelevant"))), "")</f>
        <v/>
      </c>
      <c r="J6093" s="7" t="s">
        <v>3744</v>
      </c>
      <c r="K6093" s="7" t="s">
        <v>3353</v>
      </c>
      <c r="L6093" s="9">
        <v>45002</v>
      </c>
      <c r="M6093" s="13">
        <v>0.25027777777777777</v>
      </c>
      <c r="N6093" s="14">
        <v>202000330212479</v>
      </c>
      <c r="O6093" s="7">
        <f>IF(LEN(TRIM($A6093))=0,0,LEN($A6093)-LEN(SUBSTITUTE($A6093," ",""))+1)</f>
        <v>4</v>
      </c>
      <c r="P6093">
        <f t="shared" si="146"/>
        <v>3411</v>
      </c>
    </row>
    <row r="6094" spans="1:16" ht="112" x14ac:dyDescent="0.2">
      <c r="A6094" s="8" t="s">
        <v>224</v>
      </c>
      <c r="C6094" s="7" t="s">
        <v>4</v>
      </c>
      <c r="F6094" s="7" t="str">
        <f t="shared" si="144"/>
        <v/>
      </c>
      <c r="G6094" s="7" t="str">
        <f t="shared" si="145"/>
        <v/>
      </c>
      <c r="K6094" s="7" t="s">
        <v>3353</v>
      </c>
      <c r="L6094" s="9">
        <v>45002</v>
      </c>
      <c r="M6094" s="13">
        <v>0.25027777777777777</v>
      </c>
      <c r="N6094" s="14">
        <v>202000330212479</v>
      </c>
      <c r="P6094" t="str">
        <f t="shared" si="146"/>
        <v/>
      </c>
    </row>
    <row r="6095" spans="1:16" ht="16" x14ac:dyDescent="0.2">
      <c r="A6095" s="8" t="s">
        <v>514</v>
      </c>
      <c r="B6095" s="7" t="s">
        <v>3487</v>
      </c>
      <c r="C6095" s="7" t="s">
        <v>2</v>
      </c>
      <c r="D6095" s="7" t="s">
        <v>3389</v>
      </c>
      <c r="E6095" s="7" t="str">
        <f>IF(OR(D6095="", D6095="___"),"", LEFT(D6095,FIND(" &gt;",D6095)-1))</f>
        <v>Success</v>
      </c>
      <c r="F6095" s="7" t="str">
        <f t="shared" si="144"/>
        <v>Current</v>
      </c>
      <c r="G6095" s="7" t="str">
        <f t="shared" si="145"/>
        <v/>
      </c>
      <c r="H6095" s="7" t="str">
        <f>IF(G6095="Utterance", IF(ISNUMBER(SEARCH("Unrecognized",D6095)), "Unrecognized", IF(ISNUMBER(SEARCH("Mismatched",D6095)), "Mismatched", IF(ISNUMBER(SEARCH("False Positive",D6095)), "False Positive", "Irrelevant"))), "")</f>
        <v/>
      </c>
      <c r="J6095" s="7" t="s">
        <v>3439</v>
      </c>
      <c r="K6095" s="7" t="s">
        <v>3353</v>
      </c>
      <c r="L6095" s="9">
        <v>45002</v>
      </c>
      <c r="M6095" s="13">
        <v>0.27339120370370368</v>
      </c>
      <c r="N6095" s="14">
        <v>202000330212479</v>
      </c>
      <c r="O6095" s="7">
        <f>IF(LEN(TRIM($A6095))=0,0,LEN($A6095)-LEN(SUBSTITUTE($A6095," ",""))+1)</f>
        <v>3</v>
      </c>
      <c r="P6095">
        <f t="shared" si="146"/>
        <v>3411</v>
      </c>
    </row>
    <row r="6096" spans="1:16" ht="32" x14ac:dyDescent="0.2">
      <c r="A6096" s="8" t="s">
        <v>3628</v>
      </c>
      <c r="C6096" s="7" t="s">
        <v>4</v>
      </c>
      <c r="F6096" s="7" t="str">
        <f t="shared" si="144"/>
        <v/>
      </c>
      <c r="G6096" s="7" t="str">
        <f t="shared" si="145"/>
        <v/>
      </c>
      <c r="K6096" s="7" t="s">
        <v>3353</v>
      </c>
      <c r="L6096" s="9">
        <v>45002</v>
      </c>
      <c r="M6096" s="13">
        <v>0.27368055555555554</v>
      </c>
      <c r="N6096" s="14">
        <v>202000330212479</v>
      </c>
      <c r="P6096" t="str">
        <f t="shared" si="146"/>
        <v/>
      </c>
    </row>
    <row r="6097" spans="1:16" ht="96" x14ac:dyDescent="0.2">
      <c r="A6097" s="8" t="s">
        <v>1292</v>
      </c>
      <c r="C6097" s="7" t="s">
        <v>4</v>
      </c>
      <c r="F6097" s="7" t="str">
        <f t="shared" si="144"/>
        <v/>
      </c>
      <c r="G6097" s="7" t="str">
        <f t="shared" si="145"/>
        <v/>
      </c>
      <c r="K6097" s="7" t="s">
        <v>3353</v>
      </c>
      <c r="L6097" s="9">
        <v>45002</v>
      </c>
      <c r="M6097" s="13">
        <v>0.27368055555555554</v>
      </c>
      <c r="N6097" s="14">
        <v>202000330212479</v>
      </c>
      <c r="P6097" t="str">
        <f t="shared" si="146"/>
        <v/>
      </c>
    </row>
    <row r="6098" spans="1:16" ht="32" x14ac:dyDescent="0.2">
      <c r="A6098" s="8" t="s">
        <v>268</v>
      </c>
      <c r="C6098" s="7" t="s">
        <v>4</v>
      </c>
      <c r="F6098" s="7" t="str">
        <f t="shared" si="144"/>
        <v/>
      </c>
      <c r="G6098" s="7" t="str">
        <f t="shared" si="145"/>
        <v/>
      </c>
      <c r="K6098" s="7" t="s">
        <v>3353</v>
      </c>
      <c r="L6098" s="9">
        <v>45002</v>
      </c>
      <c r="M6098" s="13">
        <v>0.27368055555555554</v>
      </c>
      <c r="N6098" s="14">
        <v>202000330212479</v>
      </c>
      <c r="P6098" t="str">
        <f t="shared" si="146"/>
        <v/>
      </c>
    </row>
    <row r="6099" spans="1:16" ht="16" x14ac:dyDescent="0.2">
      <c r="A6099" s="8" t="s">
        <v>1291</v>
      </c>
      <c r="C6099" s="7" t="s">
        <v>2</v>
      </c>
      <c r="D6099" s="7" t="s">
        <v>3400</v>
      </c>
      <c r="E6099" s="7" t="str">
        <f>IF(OR(D6099="", D6099="___"),"", LEFT(D6099,FIND(" &gt;",D6099)-1))</f>
        <v>Failure</v>
      </c>
      <c r="F6099" s="7" t="str">
        <f t="shared" si="144"/>
        <v>Current</v>
      </c>
      <c r="G6099" s="7" t="str">
        <f t="shared" si="145"/>
        <v>Interaction</v>
      </c>
      <c r="H6099" s="7" t="str">
        <f>IF(G6099="Utterance", IF(ISNUMBER(SEARCH("Unrecognized",D6099)), "Unrecognized", IF(ISNUMBER(SEARCH("Mismatched",D6099)), "Mismatched", IF(ISNUMBER(SEARCH("False Positive",D6099)), "False Positive", "Irrelevant"))), "")</f>
        <v/>
      </c>
      <c r="J6099" s="7" t="s">
        <v>213</v>
      </c>
      <c r="K6099" s="7" t="s">
        <v>3353</v>
      </c>
      <c r="L6099" s="9">
        <v>45002</v>
      </c>
      <c r="M6099" s="13">
        <v>0.27378472222222222</v>
      </c>
      <c r="N6099" s="14">
        <v>202000330212479</v>
      </c>
      <c r="O6099" s="7">
        <f>IF(LEN(TRIM($A6099))=0,0,LEN($A6099)-LEN(SUBSTITUTE($A6099," ",""))+1)</f>
        <v>4</v>
      </c>
      <c r="P6099">
        <f t="shared" si="146"/>
        <v>412</v>
      </c>
    </row>
    <row r="6100" spans="1:16" ht="16" x14ac:dyDescent="0.2">
      <c r="A6100" s="8" t="s">
        <v>1075</v>
      </c>
      <c r="C6100" s="7" t="s">
        <v>4</v>
      </c>
      <c r="F6100" s="7" t="str">
        <f t="shared" si="144"/>
        <v/>
      </c>
      <c r="G6100" s="7" t="str">
        <f t="shared" si="145"/>
        <v/>
      </c>
      <c r="K6100" s="7" t="s">
        <v>3353</v>
      </c>
      <c r="L6100" s="9">
        <v>45002</v>
      </c>
      <c r="M6100" s="13">
        <v>0.27379629629629632</v>
      </c>
      <c r="N6100" s="14">
        <v>202000330212479</v>
      </c>
      <c r="P6100" t="str">
        <f t="shared" si="146"/>
        <v/>
      </c>
    </row>
    <row r="6101" spans="1:16" ht="16" x14ac:dyDescent="0.2">
      <c r="A6101" s="8" t="s">
        <v>223</v>
      </c>
      <c r="B6101" s="7" t="s">
        <v>3487</v>
      </c>
      <c r="C6101" s="7" t="s">
        <v>2</v>
      </c>
      <c r="D6101" s="7" t="s">
        <v>3389</v>
      </c>
      <c r="E6101" s="7" t="str">
        <f>IF(OR(D6101="", D6101="___"),"", LEFT(D6101,FIND(" &gt;",D6101)-1))</f>
        <v>Success</v>
      </c>
      <c r="F6101" s="7" t="str">
        <f t="shared" si="144"/>
        <v>Current</v>
      </c>
      <c r="G6101" s="7" t="str">
        <f t="shared" si="145"/>
        <v/>
      </c>
      <c r="H6101" s="7" t="str">
        <f>IF(G6101="Utterance", IF(ISNUMBER(SEARCH("Unrecognized",D6101)), "Unrecognized", IF(ISNUMBER(SEARCH("Mismatched",D6101)), "Mismatched", IF(ISNUMBER(SEARCH("False Positive",D6101)), "False Positive", "Irrelevant"))), "")</f>
        <v/>
      </c>
      <c r="J6101" s="7" t="s">
        <v>3744</v>
      </c>
      <c r="K6101" s="7" t="s">
        <v>3353</v>
      </c>
      <c r="L6101" s="9">
        <v>45002</v>
      </c>
      <c r="M6101" s="13">
        <v>0.27454861111111112</v>
      </c>
      <c r="N6101" s="14">
        <v>202000330212479</v>
      </c>
      <c r="O6101" s="7">
        <f>IF(LEN(TRIM($A6101))=0,0,LEN($A6101)-LEN(SUBSTITUTE($A6101," ",""))+1)</f>
        <v>3</v>
      </c>
      <c r="P6101">
        <f t="shared" si="146"/>
        <v>3411</v>
      </c>
    </row>
    <row r="6102" spans="1:16" ht="49" customHeight="1" x14ac:dyDescent="0.2">
      <c r="A6102" s="8" t="s">
        <v>224</v>
      </c>
      <c r="C6102" s="7" t="s">
        <v>4</v>
      </c>
      <c r="F6102" s="7" t="str">
        <f t="shared" si="144"/>
        <v/>
      </c>
      <c r="G6102" s="7" t="str">
        <f t="shared" si="145"/>
        <v/>
      </c>
      <c r="K6102" s="7" t="s">
        <v>3353</v>
      </c>
      <c r="L6102" s="9">
        <v>45002</v>
      </c>
      <c r="M6102" s="13">
        <v>0.27454861111111112</v>
      </c>
      <c r="N6102" s="14">
        <v>202000330212479</v>
      </c>
      <c r="P6102" t="str">
        <f t="shared" si="146"/>
        <v/>
      </c>
    </row>
    <row r="6103" spans="1:16" ht="16" x14ac:dyDescent="0.2">
      <c r="A6103" s="8" t="s">
        <v>838</v>
      </c>
      <c r="C6103" s="7" t="s">
        <v>2</v>
      </c>
      <c r="D6103" s="7" t="s">
        <v>3391</v>
      </c>
      <c r="E6103" s="7" t="str">
        <f>IF(OR(D6103="", D6103="___"),"", LEFT(D6103,FIND(" &gt;",D6103)-1))</f>
        <v>Failure</v>
      </c>
      <c r="F6103" s="7" t="str">
        <f t="shared" si="144"/>
        <v>Current</v>
      </c>
      <c r="G6103" s="7" t="str">
        <f t="shared" si="145"/>
        <v>Utterance</v>
      </c>
      <c r="H6103" s="7" t="str">
        <f>IF(G6103="Utterance", IF(ISNUMBER(SEARCH("Unrecognized",D6103)), "Unrecognized", IF(ISNUMBER(SEARCH("Mismatched",D6103)), "Mismatched", IF(ISNUMBER(SEARCH("False Positive",D6103)), "False Positive", "Irrelevant"))), "")</f>
        <v>Mismatched</v>
      </c>
      <c r="J6103" s="7" t="s">
        <v>3742</v>
      </c>
      <c r="K6103" s="7" t="s">
        <v>3353</v>
      </c>
      <c r="L6103" s="9">
        <v>45002</v>
      </c>
      <c r="M6103" s="13">
        <v>0.29614583333333333</v>
      </c>
      <c r="N6103" s="14">
        <v>204440003506345</v>
      </c>
      <c r="O6103" s="7">
        <f>IF(LEN(TRIM($A6103))=0,0,LEN($A6103)-LEN(SUBSTITUTE($A6103," ",""))+1)</f>
        <v>6</v>
      </c>
      <c r="P6103">
        <f t="shared" si="146"/>
        <v>705</v>
      </c>
    </row>
    <row r="6104" spans="1:16" ht="96" x14ac:dyDescent="0.2">
      <c r="A6104" s="8" t="s">
        <v>604</v>
      </c>
      <c r="C6104" s="7" t="s">
        <v>4</v>
      </c>
      <c r="F6104" s="7" t="str">
        <f t="shared" si="144"/>
        <v/>
      </c>
      <c r="G6104" s="7" t="str">
        <f t="shared" si="145"/>
        <v/>
      </c>
      <c r="K6104" s="7" t="s">
        <v>3353</v>
      </c>
      <c r="L6104" s="9">
        <v>45002</v>
      </c>
      <c r="M6104" s="13">
        <v>0.29641203703703706</v>
      </c>
      <c r="N6104" s="14">
        <v>204440003506345</v>
      </c>
      <c r="P6104" t="str">
        <f t="shared" si="146"/>
        <v/>
      </c>
    </row>
    <row r="6105" spans="1:16" ht="16" x14ac:dyDescent="0.2">
      <c r="A6105" s="8" t="s">
        <v>837</v>
      </c>
      <c r="C6105" s="7" t="s">
        <v>2</v>
      </c>
      <c r="D6105" s="7" t="s">
        <v>3389</v>
      </c>
      <c r="E6105" s="7" t="str">
        <f>IF(OR(D6105="", D6105="___"),"", LEFT(D6105,FIND(" &gt;",D6105)-1))</f>
        <v>Success</v>
      </c>
      <c r="F6105" s="7" t="str">
        <f t="shared" si="144"/>
        <v>Current</v>
      </c>
      <c r="G6105" s="7" t="str">
        <f t="shared" si="145"/>
        <v/>
      </c>
      <c r="H6105" s="7" t="str">
        <f>IF(G6105="Utterance", IF(ISNUMBER(SEARCH("Unrecognized",D6105)), "Unrecognized", IF(ISNUMBER(SEARCH("Mismatched",D6105)), "Mismatched", IF(ISNUMBER(SEARCH("False Positive",D6105)), "False Positive", "Irrelevant"))), "")</f>
        <v/>
      </c>
      <c r="J6105" s="7" t="s">
        <v>3428</v>
      </c>
      <c r="K6105" s="7" t="s">
        <v>3353</v>
      </c>
      <c r="L6105" s="9">
        <v>45002</v>
      </c>
      <c r="M6105" s="13">
        <v>0.29724537037037035</v>
      </c>
      <c r="N6105" s="14">
        <v>204440003506345</v>
      </c>
      <c r="O6105" s="7">
        <f>IF(LEN(TRIM($A6105))=0,0,LEN($A6105)-LEN(SUBSTITUTE($A6105," ",""))+1)</f>
        <v>5</v>
      </c>
      <c r="P6105">
        <f t="shared" si="146"/>
        <v>3411</v>
      </c>
    </row>
    <row r="6106" spans="1:16" ht="64" x14ac:dyDescent="0.2">
      <c r="A6106" s="8" t="s">
        <v>270</v>
      </c>
      <c r="C6106" s="7" t="s">
        <v>4</v>
      </c>
      <c r="F6106" s="7" t="str">
        <f t="shared" si="144"/>
        <v/>
      </c>
      <c r="G6106" s="7" t="str">
        <f t="shared" si="145"/>
        <v/>
      </c>
      <c r="K6106" s="7" t="s">
        <v>3353</v>
      </c>
      <c r="L6106" s="9">
        <v>45002</v>
      </c>
      <c r="M6106" s="13">
        <v>0.29724537037037035</v>
      </c>
      <c r="N6106" s="14">
        <v>204440003506345</v>
      </c>
      <c r="P6106" t="str">
        <f t="shared" si="146"/>
        <v/>
      </c>
    </row>
    <row r="6107" spans="1:16" ht="16" x14ac:dyDescent="0.2">
      <c r="A6107" s="8" t="s">
        <v>158</v>
      </c>
      <c r="C6107" s="7" t="s">
        <v>2</v>
      </c>
      <c r="D6107" s="7" t="s">
        <v>3389</v>
      </c>
      <c r="E6107" s="7" t="str">
        <f>IF(OR(D6107="", D6107="___"),"", LEFT(D6107,FIND(" &gt;",D6107)-1))</f>
        <v>Success</v>
      </c>
      <c r="F6107" s="7" t="str">
        <f t="shared" si="144"/>
        <v>Current</v>
      </c>
      <c r="G6107" s="7" t="str">
        <f t="shared" si="145"/>
        <v/>
      </c>
      <c r="H6107" s="7" t="str">
        <f>IF(G6107="Utterance", IF(ISNUMBER(SEARCH("Unrecognized",D6107)), "Unrecognized", IF(ISNUMBER(SEARCH("Mismatched",D6107)), "Mismatched", IF(ISNUMBER(SEARCH("False Positive",D6107)), "False Positive", "Irrelevant"))), "")</f>
        <v/>
      </c>
      <c r="J6107" s="7" t="s">
        <v>3744</v>
      </c>
      <c r="K6107" s="7" t="s">
        <v>3353</v>
      </c>
      <c r="L6107" s="9">
        <v>45002</v>
      </c>
      <c r="M6107" s="13">
        <v>0.30728009259259259</v>
      </c>
      <c r="N6107" s="14">
        <v>204440003539938</v>
      </c>
      <c r="O6107" s="7">
        <f>IF(LEN(TRIM($A6107))=0,0,LEN($A6107)-LEN(SUBSTITUTE($A6107," ",""))+1)</f>
        <v>4</v>
      </c>
      <c r="P6107">
        <f t="shared" si="146"/>
        <v>3411</v>
      </c>
    </row>
    <row r="6108" spans="1:16" ht="112" x14ac:dyDescent="0.2">
      <c r="A6108" s="8" t="s">
        <v>224</v>
      </c>
      <c r="C6108" s="7" t="s">
        <v>4</v>
      </c>
      <c r="F6108" s="7" t="str">
        <f t="shared" si="144"/>
        <v/>
      </c>
      <c r="G6108" s="7" t="str">
        <f t="shared" si="145"/>
        <v/>
      </c>
      <c r="K6108" s="7" t="s">
        <v>3353</v>
      </c>
      <c r="L6108" s="9">
        <v>45002</v>
      </c>
      <c r="M6108" s="13">
        <v>0.30728009259259259</v>
      </c>
      <c r="N6108" s="14">
        <v>204440003539938</v>
      </c>
      <c r="P6108" t="str">
        <f t="shared" si="146"/>
        <v/>
      </c>
    </row>
    <row r="6109" spans="1:16" ht="16" x14ac:dyDescent="0.2">
      <c r="A6109" s="8" t="s">
        <v>1184</v>
      </c>
      <c r="C6109" s="7" t="s">
        <v>2</v>
      </c>
      <c r="D6109" s="7" t="s">
        <v>3400</v>
      </c>
      <c r="E6109" s="7" t="str">
        <f>IF(OR(D6109="", D6109="___"),"", LEFT(D6109,FIND(" &gt;",D6109)-1))</f>
        <v>Failure</v>
      </c>
      <c r="F6109" s="7" t="str">
        <f t="shared" si="144"/>
        <v>Current</v>
      </c>
      <c r="G6109" s="7" t="str">
        <f t="shared" si="145"/>
        <v>Interaction</v>
      </c>
      <c r="H6109" s="7" t="str">
        <f>IF(G6109="Utterance", IF(ISNUMBER(SEARCH("Unrecognized",D6109)), "Unrecognized", IF(ISNUMBER(SEARCH("Mismatched",D6109)), "Mismatched", IF(ISNUMBER(SEARCH("False Positive",D6109)), "False Positive", "Irrelevant"))), "")</f>
        <v/>
      </c>
      <c r="J6109" s="7" t="s">
        <v>3443</v>
      </c>
      <c r="K6109" s="7" t="s">
        <v>3353</v>
      </c>
      <c r="L6109" s="9">
        <v>45002</v>
      </c>
      <c r="M6109" s="13">
        <v>0.31059027777777776</v>
      </c>
      <c r="N6109" s="14">
        <v>204440003541715</v>
      </c>
      <c r="O6109" s="7">
        <f>IF(LEN(TRIM($A6109))=0,0,LEN($A6109)-LEN(SUBSTITUTE($A6109," ",""))+1)</f>
        <v>7</v>
      </c>
      <c r="P6109">
        <f t="shared" si="146"/>
        <v>412</v>
      </c>
    </row>
    <row r="6110" spans="1:16" ht="128" x14ac:dyDescent="0.2">
      <c r="A6110" s="8" t="s">
        <v>992</v>
      </c>
      <c r="C6110" s="7" t="s">
        <v>4</v>
      </c>
      <c r="F6110" s="7" t="str">
        <f t="shared" si="144"/>
        <v/>
      </c>
      <c r="G6110" s="7" t="str">
        <f t="shared" si="145"/>
        <v/>
      </c>
      <c r="K6110" s="7" t="s">
        <v>3353</v>
      </c>
      <c r="L6110" s="9">
        <v>45002</v>
      </c>
      <c r="M6110" s="13">
        <v>0.31059027777777776</v>
      </c>
      <c r="N6110" s="14">
        <v>204440003541715</v>
      </c>
      <c r="P6110" t="str">
        <f t="shared" si="146"/>
        <v/>
      </c>
    </row>
    <row r="6111" spans="1:16" ht="16" x14ac:dyDescent="0.2">
      <c r="A6111" s="8" t="s">
        <v>219</v>
      </c>
      <c r="C6111" s="7" t="s">
        <v>2</v>
      </c>
      <c r="D6111" s="7" t="s">
        <v>3389</v>
      </c>
      <c r="E6111" s="7" t="str">
        <f>IF(OR(D6111="", D6111="___"),"", LEFT(D6111,FIND(" &gt;",D6111)-1))</f>
        <v>Success</v>
      </c>
      <c r="F6111" s="7" t="str">
        <f t="shared" si="144"/>
        <v>Current</v>
      </c>
      <c r="G6111" s="7" t="str">
        <f t="shared" si="145"/>
        <v/>
      </c>
      <c r="H6111" s="7" t="str">
        <f>IF(G6111="Utterance", IF(ISNUMBER(SEARCH("Unrecognized",D6111)), "Unrecognized", IF(ISNUMBER(SEARCH("Mismatched",D6111)), "Mismatched", IF(ISNUMBER(SEARCH("False Positive",D6111)), "False Positive", "Irrelevant"))), "")</f>
        <v/>
      </c>
      <c r="J6111" s="7" t="s">
        <v>3443</v>
      </c>
      <c r="K6111" s="7" t="s">
        <v>3353</v>
      </c>
      <c r="L6111" s="9">
        <v>45002</v>
      </c>
      <c r="M6111" s="13">
        <v>0.31074074074074071</v>
      </c>
      <c r="N6111" s="14">
        <v>204440003541715</v>
      </c>
      <c r="O6111" s="7">
        <f>IF(LEN(TRIM($A6111))=0,0,LEN($A6111)-LEN(SUBSTITUTE($A6111," ",""))+1)</f>
        <v>2</v>
      </c>
      <c r="P6111">
        <f t="shared" si="146"/>
        <v>3411</v>
      </c>
    </row>
    <row r="6112" spans="1:16" ht="64" x14ac:dyDescent="0.2">
      <c r="A6112" s="8" t="s">
        <v>220</v>
      </c>
      <c r="C6112" s="7" t="s">
        <v>4</v>
      </c>
      <c r="F6112" s="7" t="str">
        <f t="shared" si="144"/>
        <v/>
      </c>
      <c r="G6112" s="7" t="str">
        <f t="shared" si="145"/>
        <v/>
      </c>
      <c r="K6112" s="7" t="s">
        <v>3353</v>
      </c>
      <c r="L6112" s="9">
        <v>45002</v>
      </c>
      <c r="M6112" s="13">
        <v>0.31074074074074071</v>
      </c>
      <c r="N6112" s="14">
        <v>204440003541715</v>
      </c>
      <c r="P6112" t="str">
        <f t="shared" si="146"/>
        <v/>
      </c>
    </row>
    <row r="6113" spans="1:16" ht="16" x14ac:dyDescent="0.2">
      <c r="A6113" s="8" t="s">
        <v>1117</v>
      </c>
      <c r="C6113" s="7" t="s">
        <v>2</v>
      </c>
      <c r="D6113" s="7" t="s">
        <v>3411</v>
      </c>
      <c r="E6113" s="7" t="str">
        <f>IF(OR(D6113="", D6113="___"),"", LEFT(D6113,FIND(" &gt;",D6113)-1))</f>
        <v>Qualified Success</v>
      </c>
      <c r="F6113" s="7" t="str">
        <f t="shared" si="144"/>
        <v>Current</v>
      </c>
      <c r="G6113" s="7" t="str">
        <f t="shared" si="145"/>
        <v>Response</v>
      </c>
      <c r="H6113" s="7" t="str">
        <f>IF(G6113="Utterance", IF(ISNUMBER(SEARCH("Unrecognized",D6113)), "Unrecognized", IF(ISNUMBER(SEARCH("Mismatched",D6113)), "Mismatched", IF(ISNUMBER(SEARCH("False Positive",D6113)), "False Positive", "Irrelevant"))), "")</f>
        <v/>
      </c>
      <c r="J6113" s="7" t="s">
        <v>3748</v>
      </c>
      <c r="K6113" s="7" t="s">
        <v>3353</v>
      </c>
      <c r="L6113" s="9">
        <v>45002</v>
      </c>
      <c r="M6113" s="13">
        <v>0.31178240740740742</v>
      </c>
      <c r="N6113" s="14">
        <v>204440003538815</v>
      </c>
      <c r="O6113" s="7">
        <f>IF(LEN(TRIM($A6113))=0,0,LEN($A6113)-LEN(SUBSTITUTE($A6113," ",""))+1)</f>
        <v>5</v>
      </c>
      <c r="P6113">
        <f t="shared" si="146"/>
        <v>201</v>
      </c>
    </row>
    <row r="6114" spans="1:16" ht="112" x14ac:dyDescent="0.2">
      <c r="A6114" s="8" t="s">
        <v>321</v>
      </c>
      <c r="C6114" s="7" t="s">
        <v>4</v>
      </c>
      <c r="F6114" s="7" t="str">
        <f t="shared" si="144"/>
        <v/>
      </c>
      <c r="G6114" s="7" t="str">
        <f t="shared" si="145"/>
        <v/>
      </c>
      <c r="K6114" s="7" t="s">
        <v>3353</v>
      </c>
      <c r="L6114" s="9">
        <v>45002</v>
      </c>
      <c r="M6114" s="13">
        <v>0.31178240740740742</v>
      </c>
      <c r="N6114" s="14">
        <v>204440003538815</v>
      </c>
      <c r="P6114" t="str">
        <f t="shared" si="146"/>
        <v/>
      </c>
    </row>
    <row r="6115" spans="1:16" ht="16" x14ac:dyDescent="0.2">
      <c r="A6115" s="8" t="s">
        <v>1627</v>
      </c>
      <c r="C6115" s="7" t="s">
        <v>2</v>
      </c>
      <c r="D6115" s="7" t="s">
        <v>3389</v>
      </c>
      <c r="E6115" s="7" t="str">
        <f>IF(OR(D6115="", D6115="___"),"", LEFT(D6115,FIND(" &gt;",D6115)-1))</f>
        <v>Success</v>
      </c>
      <c r="F6115" s="7" t="str">
        <f t="shared" si="144"/>
        <v>Current</v>
      </c>
      <c r="G6115" s="7" t="str">
        <f t="shared" si="145"/>
        <v/>
      </c>
      <c r="H6115" s="7" t="str">
        <f>IF(G6115="Utterance", IF(ISNUMBER(SEARCH("Unrecognized",D6115)), "Unrecognized", IF(ISNUMBER(SEARCH("Mismatched",D6115)), "Mismatched", IF(ISNUMBER(SEARCH("False Positive",D6115)), "False Positive", "Irrelevant"))), "")</f>
        <v/>
      </c>
      <c r="J6115" s="7" t="s">
        <v>3742</v>
      </c>
      <c r="K6115" s="7" t="s">
        <v>3353</v>
      </c>
      <c r="L6115" s="9">
        <v>45002</v>
      </c>
      <c r="M6115" s="13">
        <v>0.31297453703703704</v>
      </c>
      <c r="N6115" s="14">
        <v>513003037280223</v>
      </c>
      <c r="O6115" s="7">
        <f>IF(LEN(TRIM($A6115))=0,0,LEN($A6115)-LEN(SUBSTITUTE($A6115," ",""))+1)</f>
        <v>3</v>
      </c>
      <c r="P6115">
        <f t="shared" si="146"/>
        <v>3411</v>
      </c>
    </row>
    <row r="6116" spans="1:16" ht="64" x14ac:dyDescent="0.2">
      <c r="A6116" s="8" t="s">
        <v>1233</v>
      </c>
      <c r="C6116" s="7" t="s">
        <v>4</v>
      </c>
      <c r="F6116" s="7" t="str">
        <f t="shared" si="144"/>
        <v/>
      </c>
      <c r="G6116" s="7" t="str">
        <f t="shared" si="145"/>
        <v/>
      </c>
      <c r="K6116" s="7" t="s">
        <v>3353</v>
      </c>
      <c r="L6116" s="9">
        <v>45002</v>
      </c>
      <c r="M6116" s="13">
        <v>0.31297453703703704</v>
      </c>
      <c r="N6116" s="14">
        <v>513003037280223</v>
      </c>
      <c r="P6116" t="str">
        <f t="shared" si="146"/>
        <v/>
      </c>
    </row>
    <row r="6117" spans="1:16" ht="16" x14ac:dyDescent="0.2">
      <c r="A6117" s="8" t="s">
        <v>776</v>
      </c>
      <c r="C6117" s="7" t="s">
        <v>2</v>
      </c>
      <c r="D6117" s="7" t="s">
        <v>3400</v>
      </c>
      <c r="E6117" s="7" t="str">
        <f>IF(OR(D6117="", D6117="___"),"", LEFT(D6117,FIND(" &gt;",D6117)-1))</f>
        <v>Failure</v>
      </c>
      <c r="F6117" s="7" t="str">
        <f t="shared" si="144"/>
        <v>Current</v>
      </c>
      <c r="G6117" s="7" t="str">
        <f t="shared" si="145"/>
        <v>Interaction</v>
      </c>
      <c r="H6117" s="7" t="str">
        <f>IF(G6117="Utterance", IF(ISNUMBER(SEARCH("Unrecognized",D6117)), "Unrecognized", IF(ISNUMBER(SEARCH("Mismatched",D6117)), "Mismatched", IF(ISNUMBER(SEARCH("False Positive",D6117)), "False Positive", "Irrelevant"))), "")</f>
        <v/>
      </c>
      <c r="J6117" s="7" t="s">
        <v>3428</v>
      </c>
      <c r="K6117" s="7" t="s">
        <v>3353</v>
      </c>
      <c r="L6117" s="9">
        <v>45002</v>
      </c>
      <c r="M6117" s="13">
        <v>0.31445601851851851</v>
      </c>
      <c r="N6117" s="14">
        <v>204440003542736</v>
      </c>
      <c r="O6117" s="7">
        <f>IF(LEN(TRIM($A6117))=0,0,LEN($A6117)-LEN(SUBSTITUTE($A6117," ",""))+1)</f>
        <v>2</v>
      </c>
      <c r="P6117">
        <f t="shared" si="146"/>
        <v>412</v>
      </c>
    </row>
    <row r="6118" spans="1:16" ht="128" x14ac:dyDescent="0.2">
      <c r="A6118" s="8" t="s">
        <v>777</v>
      </c>
      <c r="C6118" s="7" t="s">
        <v>4</v>
      </c>
      <c r="F6118" s="7" t="str">
        <f t="shared" si="144"/>
        <v/>
      </c>
      <c r="G6118" s="7" t="str">
        <f t="shared" si="145"/>
        <v/>
      </c>
      <c r="K6118" s="7" t="s">
        <v>3353</v>
      </c>
      <c r="L6118" s="9">
        <v>45002</v>
      </c>
      <c r="M6118" s="13">
        <v>0.31471064814814814</v>
      </c>
      <c r="N6118" s="14">
        <v>204440003542736</v>
      </c>
      <c r="P6118" t="str">
        <f t="shared" si="146"/>
        <v/>
      </c>
    </row>
    <row r="6119" spans="1:16" ht="16" x14ac:dyDescent="0.2">
      <c r="A6119" s="8" t="s">
        <v>302</v>
      </c>
      <c r="B6119" s="7" t="s">
        <v>3487</v>
      </c>
      <c r="C6119" s="7" t="s">
        <v>2</v>
      </c>
      <c r="D6119" s="7" t="s">
        <v>3389</v>
      </c>
      <c r="E6119" s="7" t="str">
        <f>IF(OR(D6119="", D6119="___"),"", LEFT(D6119,FIND(" &gt;",D6119)-1))</f>
        <v>Success</v>
      </c>
      <c r="F6119" s="7" t="str">
        <f t="shared" si="144"/>
        <v>Current</v>
      </c>
      <c r="G6119" s="7" t="str">
        <f t="shared" si="145"/>
        <v/>
      </c>
      <c r="H6119" s="7" t="str">
        <f>IF(G6119="Utterance", IF(ISNUMBER(SEARCH("Unrecognized",D6119)), "Unrecognized", IF(ISNUMBER(SEARCH("Mismatched",D6119)), "Mismatched", IF(ISNUMBER(SEARCH("False Positive",D6119)), "False Positive", "Irrelevant"))), "")</f>
        <v/>
      </c>
      <c r="J6119" s="7" t="s">
        <v>3428</v>
      </c>
      <c r="K6119" s="7" t="s">
        <v>3353</v>
      </c>
      <c r="L6119" s="9">
        <v>45002</v>
      </c>
      <c r="M6119" s="13">
        <v>0.33184027777777775</v>
      </c>
      <c r="N6119" s="14">
        <v>204440003490254</v>
      </c>
      <c r="O6119" s="7">
        <f>IF(LEN(TRIM($A6119))=0,0,LEN($A6119)-LEN(SUBSTITUTE($A6119," ",""))+1)</f>
        <v>3</v>
      </c>
      <c r="P6119">
        <f t="shared" si="146"/>
        <v>3411</v>
      </c>
    </row>
    <row r="6120" spans="1:16" ht="64" x14ac:dyDescent="0.2">
      <c r="A6120" s="8" t="s">
        <v>220</v>
      </c>
      <c r="C6120" s="7" t="s">
        <v>4</v>
      </c>
      <c r="F6120" s="7" t="str">
        <f t="shared" si="144"/>
        <v/>
      </c>
      <c r="G6120" s="7" t="str">
        <f t="shared" si="145"/>
        <v/>
      </c>
      <c r="K6120" s="7" t="s">
        <v>3353</v>
      </c>
      <c r="L6120" s="9">
        <v>45002</v>
      </c>
      <c r="M6120" s="13">
        <v>0.33184027777777775</v>
      </c>
      <c r="N6120" s="14">
        <v>204440003490254</v>
      </c>
      <c r="P6120" t="str">
        <f t="shared" si="146"/>
        <v/>
      </c>
    </row>
    <row r="6121" spans="1:16" ht="16" x14ac:dyDescent="0.2">
      <c r="A6121" s="8" t="s">
        <v>565</v>
      </c>
      <c r="C6121" s="7" t="s">
        <v>2</v>
      </c>
      <c r="D6121" s="7" t="s">
        <v>3391</v>
      </c>
      <c r="E6121" s="7" t="str">
        <f>IF(OR(D6121="", D6121="___"),"", LEFT(D6121,FIND(" &gt;",D6121)-1))</f>
        <v>Failure</v>
      </c>
      <c r="F6121" s="7" t="str">
        <f t="shared" si="144"/>
        <v>Current</v>
      </c>
      <c r="G6121" s="7" t="str">
        <f t="shared" si="145"/>
        <v>Utterance</v>
      </c>
      <c r="H6121" s="7" t="str">
        <f>IF(G6121="Utterance", IF(ISNUMBER(SEARCH("Unrecognized",D6121)), "Unrecognized", IF(ISNUMBER(SEARCH("Mismatched",D6121)), "Mismatched", IF(ISNUMBER(SEARCH("False Positive",D6121)), "False Positive", "Irrelevant"))), "")</f>
        <v>Mismatched</v>
      </c>
      <c r="J6121" s="7" t="s">
        <v>3742</v>
      </c>
      <c r="K6121" s="7" t="s">
        <v>3353</v>
      </c>
      <c r="L6121" s="9">
        <v>45002</v>
      </c>
      <c r="M6121" s="13">
        <v>0.33314814814814814</v>
      </c>
      <c r="N6121" s="14">
        <v>204440003496150</v>
      </c>
      <c r="O6121" s="7">
        <f>IF(LEN(TRIM($A6121))=0,0,LEN($A6121)-LEN(SUBSTITUTE($A6121," ",""))+1)</f>
        <v>1</v>
      </c>
      <c r="P6121">
        <f t="shared" si="146"/>
        <v>705</v>
      </c>
    </row>
    <row r="6122" spans="1:16" ht="144" x14ac:dyDescent="0.2">
      <c r="A6122" s="8" t="s">
        <v>247</v>
      </c>
      <c r="C6122" s="7" t="s">
        <v>4</v>
      </c>
      <c r="F6122" s="7" t="str">
        <f t="shared" si="144"/>
        <v/>
      </c>
      <c r="G6122" s="7" t="str">
        <f t="shared" si="145"/>
        <v/>
      </c>
      <c r="K6122" s="7" t="s">
        <v>3353</v>
      </c>
      <c r="L6122" s="9">
        <v>45002</v>
      </c>
      <c r="M6122" s="13">
        <v>0.33314814814814814</v>
      </c>
      <c r="N6122" s="14">
        <v>204440003496150</v>
      </c>
      <c r="P6122" t="str">
        <f t="shared" si="146"/>
        <v/>
      </c>
    </row>
    <row r="6123" spans="1:16" ht="16" x14ac:dyDescent="0.2">
      <c r="A6123" s="8" t="s">
        <v>266</v>
      </c>
      <c r="C6123" s="7" t="s">
        <v>2</v>
      </c>
      <c r="D6123" s="7" t="s">
        <v>3389</v>
      </c>
      <c r="E6123" s="7" t="str">
        <f>IF(OR(D6123="", D6123="___"),"", LEFT(D6123,FIND(" &gt;",D6123)-1))</f>
        <v>Success</v>
      </c>
      <c r="F6123" s="7" t="str">
        <f t="shared" si="144"/>
        <v>Current</v>
      </c>
      <c r="G6123" s="7" t="str">
        <f t="shared" si="145"/>
        <v/>
      </c>
      <c r="H6123" s="7" t="str">
        <f>IF(G6123="Utterance", IF(ISNUMBER(SEARCH("Unrecognized",D6123)), "Unrecognized", IF(ISNUMBER(SEARCH("Mismatched",D6123)), "Mismatched", IF(ISNUMBER(SEARCH("False Positive",D6123)), "False Positive", "Irrelevant"))), "")</f>
        <v/>
      </c>
      <c r="J6123" s="7" t="s">
        <v>3439</v>
      </c>
      <c r="K6123" s="7" t="s">
        <v>3353</v>
      </c>
      <c r="L6123" s="9">
        <v>45002</v>
      </c>
      <c r="M6123" s="13">
        <v>0.3347222222222222</v>
      </c>
      <c r="N6123" s="14">
        <v>204440003486963</v>
      </c>
      <c r="O6123" s="7">
        <f>IF(LEN(TRIM($A6123))=0,0,LEN($A6123)-LEN(SUBSTITUTE($A6123," ",""))+1)</f>
        <v>2</v>
      </c>
      <c r="P6123">
        <f t="shared" si="146"/>
        <v>3411</v>
      </c>
    </row>
    <row r="6124" spans="1:16" ht="32" x14ac:dyDescent="0.2">
      <c r="A6124" s="8" t="s">
        <v>3628</v>
      </c>
      <c r="C6124" s="7" t="s">
        <v>4</v>
      </c>
      <c r="F6124" s="7" t="str">
        <f t="shared" si="144"/>
        <v/>
      </c>
      <c r="G6124" s="7" t="str">
        <f t="shared" si="145"/>
        <v/>
      </c>
      <c r="K6124" s="7" t="s">
        <v>3353</v>
      </c>
      <c r="L6124" s="9">
        <v>45002</v>
      </c>
      <c r="M6124" s="13">
        <v>0.33501157407407406</v>
      </c>
      <c r="N6124" s="14">
        <v>204440003486963</v>
      </c>
      <c r="P6124" t="str">
        <f t="shared" si="146"/>
        <v/>
      </c>
    </row>
    <row r="6125" spans="1:16" ht="112" x14ac:dyDescent="0.2">
      <c r="A6125" s="8" t="s">
        <v>267</v>
      </c>
      <c r="C6125" s="7" t="s">
        <v>4</v>
      </c>
      <c r="F6125" s="7" t="str">
        <f t="shared" si="144"/>
        <v/>
      </c>
      <c r="G6125" s="7" t="str">
        <f t="shared" si="145"/>
        <v/>
      </c>
      <c r="K6125" s="7" t="s">
        <v>3353</v>
      </c>
      <c r="L6125" s="9">
        <v>45002</v>
      </c>
      <c r="M6125" s="13">
        <v>0.33501157407407406</v>
      </c>
      <c r="N6125" s="14">
        <v>204440003486963</v>
      </c>
      <c r="P6125" t="str">
        <f t="shared" si="146"/>
        <v/>
      </c>
    </row>
    <row r="6126" spans="1:16" ht="32" x14ac:dyDescent="0.2">
      <c r="A6126" s="8" t="s">
        <v>268</v>
      </c>
      <c r="C6126" s="7" t="s">
        <v>4</v>
      </c>
      <c r="F6126" s="7" t="str">
        <f t="shared" si="144"/>
        <v/>
      </c>
      <c r="G6126" s="7" t="str">
        <f t="shared" si="145"/>
        <v/>
      </c>
      <c r="K6126" s="7" t="s">
        <v>3353</v>
      </c>
      <c r="L6126" s="9">
        <v>45002</v>
      </c>
      <c r="M6126" s="13">
        <v>0.33501157407407406</v>
      </c>
      <c r="N6126" s="14">
        <v>204440003486963</v>
      </c>
      <c r="P6126" t="str">
        <f t="shared" si="146"/>
        <v/>
      </c>
    </row>
    <row r="6127" spans="1:16" ht="16" x14ac:dyDescent="0.2">
      <c r="A6127" s="8" t="s">
        <v>274</v>
      </c>
      <c r="C6127" s="7" t="s">
        <v>2</v>
      </c>
      <c r="D6127" s="7" t="s">
        <v>3400</v>
      </c>
      <c r="E6127" s="7" t="str">
        <f>IF(OR(D6127="", D6127="___"),"", LEFT(D6127,FIND(" &gt;",D6127)-1))</f>
        <v>Failure</v>
      </c>
      <c r="F6127" s="7" t="str">
        <f t="shared" si="144"/>
        <v>Current</v>
      </c>
      <c r="G6127" s="7" t="str">
        <f t="shared" si="145"/>
        <v>Interaction</v>
      </c>
      <c r="H6127" s="7" t="str">
        <f>IF(G6127="Utterance", IF(ISNUMBER(SEARCH("Unrecognized",D6127)), "Unrecognized", IF(ISNUMBER(SEARCH("Mismatched",D6127)), "Mismatched", IF(ISNUMBER(SEARCH("False Positive",D6127)), "False Positive", "Irrelevant"))), "")</f>
        <v/>
      </c>
      <c r="J6127" s="7" t="s">
        <v>3439</v>
      </c>
      <c r="K6127" s="7" t="s">
        <v>3353</v>
      </c>
      <c r="L6127" s="9">
        <v>45002</v>
      </c>
      <c r="M6127" s="13">
        <v>0.3350231481481481</v>
      </c>
      <c r="N6127" s="14">
        <v>204440003486963</v>
      </c>
      <c r="O6127" s="7">
        <f>IF(LEN(TRIM($A6127))=0,0,LEN($A6127)-LEN(SUBSTITUTE($A6127," ",""))+1)</f>
        <v>14</v>
      </c>
      <c r="P6127">
        <f t="shared" si="146"/>
        <v>412</v>
      </c>
    </row>
    <row r="6128" spans="1:16" ht="64" x14ac:dyDescent="0.2">
      <c r="A6128" s="8" t="s">
        <v>275</v>
      </c>
      <c r="C6128" s="7" t="s">
        <v>4</v>
      </c>
      <c r="F6128" s="7" t="str">
        <f t="shared" si="144"/>
        <v/>
      </c>
      <c r="G6128" s="7" t="str">
        <f t="shared" si="145"/>
        <v/>
      </c>
      <c r="K6128" s="7" t="s">
        <v>3353</v>
      </c>
      <c r="L6128" s="9">
        <v>45002</v>
      </c>
      <c r="M6128" s="13">
        <v>0.3350231481481481</v>
      </c>
      <c r="N6128" s="14">
        <v>204440003486963</v>
      </c>
      <c r="P6128" t="str">
        <f t="shared" si="146"/>
        <v/>
      </c>
    </row>
    <row r="6129" spans="1:16" ht="16" x14ac:dyDescent="0.2">
      <c r="A6129" s="8" t="s">
        <v>259</v>
      </c>
      <c r="B6129" s="7" t="s">
        <v>3487</v>
      </c>
      <c r="C6129" s="7" t="s">
        <v>2</v>
      </c>
      <c r="D6129" s="7" t="s">
        <v>3389</v>
      </c>
      <c r="E6129" s="7" t="str">
        <f>IF(OR(D6129="", D6129="___"),"", LEFT(D6129,FIND(" &gt;",D6129)-1))</f>
        <v>Success</v>
      </c>
      <c r="F6129" s="7" t="str">
        <f t="shared" ref="F6129:F6192" si="147">IF(OR(E6129="Success",E6129="Qualified Success"),"Current",IF(E6129="Failure",IF(RIGHT(D6129,6)="Future","Future",IF(RIGHT(D6129,10)="Irrelevant","Irrelevant","Current")),""))</f>
        <v>Current</v>
      </c>
      <c r="G6129" s="7" t="str">
        <f t="shared" ref="G6129:G6192" si="148">IF(OR(ISBLANK(D6129),D6129="Unclassifiable &gt;"),"",IF(ISNUMBER(SEARCH("Utterance",D6129)),"Utterance",IF(ISNUMBER(SEARCH("Response",D6129)),"Response",IF(ISNUMBER(SEARCH("Interaction",D6129)),"Interaction",IF(ISNUMBER(SEARCH("System",D6129)),"System","")))))</f>
        <v/>
      </c>
      <c r="H6129" s="7" t="str">
        <f>IF(G6129="Utterance", IF(ISNUMBER(SEARCH("Unrecognized",D6129)), "Unrecognized", IF(ISNUMBER(SEARCH("Mismatched",D6129)), "Mismatched", IF(ISNUMBER(SEARCH("False Positive",D6129)), "False Positive", "Irrelevant"))), "")</f>
        <v/>
      </c>
      <c r="J6129" s="7" t="s">
        <v>3743</v>
      </c>
      <c r="K6129" s="7" t="s">
        <v>3353</v>
      </c>
      <c r="L6129" s="9">
        <v>45002</v>
      </c>
      <c r="M6129" s="13">
        <v>0.33523148148148146</v>
      </c>
      <c r="N6129" s="14">
        <v>204440003507876</v>
      </c>
      <c r="O6129" s="7">
        <f>IF(LEN(TRIM($A6129))=0,0,LEN($A6129)-LEN(SUBSTITUTE($A6129," ",""))+1)</f>
        <v>4</v>
      </c>
      <c r="P6129">
        <f t="shared" si="146"/>
        <v>3411</v>
      </c>
    </row>
    <row r="6130" spans="1:16" ht="224" x14ac:dyDescent="0.2">
      <c r="A6130" s="8" t="s">
        <v>3642</v>
      </c>
      <c r="C6130" s="7" t="s">
        <v>4</v>
      </c>
      <c r="F6130" s="7" t="str">
        <f t="shared" si="147"/>
        <v/>
      </c>
      <c r="G6130" s="7" t="str">
        <f t="shared" si="148"/>
        <v/>
      </c>
      <c r="K6130" s="7" t="s">
        <v>3353</v>
      </c>
      <c r="L6130" s="9">
        <v>45002</v>
      </c>
      <c r="M6130" s="13">
        <v>0.33525462962962965</v>
      </c>
      <c r="N6130" s="14">
        <v>204440003507876</v>
      </c>
      <c r="P6130" t="str">
        <f t="shared" si="146"/>
        <v/>
      </c>
    </row>
    <row r="6131" spans="1:16" ht="16" x14ac:dyDescent="0.2">
      <c r="A6131" s="8" t="s">
        <v>314</v>
      </c>
      <c r="C6131" s="7" t="s">
        <v>2</v>
      </c>
      <c r="D6131" s="7" t="s">
        <v>3405</v>
      </c>
      <c r="E6131" s="7" t="str">
        <f>IF(OR(D6131="", D6131="___"),"", LEFT(D6131,FIND(" &gt;",D6131)-1))</f>
        <v>Failure</v>
      </c>
      <c r="F6131" s="7" t="str">
        <f t="shared" si="147"/>
        <v>Current</v>
      </c>
      <c r="G6131" s="7" t="str">
        <f t="shared" si="148"/>
        <v>System</v>
      </c>
      <c r="H6131" s="7" t="str">
        <f>IF(G6131="Utterance", IF(ISNUMBER(SEARCH("Unrecognized",D6131)), "Unrecognized", IF(ISNUMBER(SEARCH("Mismatched",D6131)), "Mismatched", IF(ISNUMBER(SEARCH("False Positive",D6131)), "False Positive", "Irrelevant"))), "")</f>
        <v/>
      </c>
      <c r="I6131" s="7" t="s">
        <v>152</v>
      </c>
      <c r="J6131" s="7" t="s">
        <v>3743</v>
      </c>
      <c r="K6131" s="7" t="s">
        <v>3353</v>
      </c>
      <c r="L6131" s="9">
        <v>45002</v>
      </c>
      <c r="M6131" s="13">
        <v>0.33587962962962964</v>
      </c>
      <c r="N6131" s="14">
        <v>204440003507876</v>
      </c>
      <c r="O6131" s="7">
        <f>IF(LEN(TRIM($A6131))=0,0,LEN($A6131)-LEN(SUBSTITUTE($A6131," ",""))+1)</f>
        <v>9</v>
      </c>
      <c r="P6131">
        <f t="shared" si="146"/>
        <v>168</v>
      </c>
    </row>
    <row r="6132" spans="1:16" ht="16" x14ac:dyDescent="0.2">
      <c r="A6132" s="8" t="s">
        <v>892</v>
      </c>
      <c r="C6132" s="7" t="s">
        <v>2</v>
      </c>
      <c r="D6132" s="7" t="s">
        <v>3391</v>
      </c>
      <c r="E6132" s="7" t="str">
        <f>IF(OR(D6132="", D6132="___"),"", LEFT(D6132,FIND(" &gt;",D6132)-1))</f>
        <v>Failure</v>
      </c>
      <c r="F6132" s="7" t="str">
        <f t="shared" si="147"/>
        <v>Current</v>
      </c>
      <c r="G6132" s="7" t="str">
        <f t="shared" si="148"/>
        <v>Utterance</v>
      </c>
      <c r="H6132" s="7" t="str">
        <f>IF(G6132="Utterance", IF(ISNUMBER(SEARCH("Unrecognized",D6132)), "Unrecognized", IF(ISNUMBER(SEARCH("Mismatched",D6132)), "Mismatched", IF(ISNUMBER(SEARCH("False Positive",D6132)), "False Positive", "Irrelevant"))), "")</f>
        <v>Mismatched</v>
      </c>
      <c r="J6132" s="7" t="s">
        <v>3743</v>
      </c>
      <c r="K6132" s="7" t="s">
        <v>3353</v>
      </c>
      <c r="L6132" s="9">
        <v>45002</v>
      </c>
      <c r="M6132" s="13">
        <v>0.33587962962962964</v>
      </c>
      <c r="N6132" s="14">
        <v>204440003507876</v>
      </c>
      <c r="O6132" s="7">
        <f>IF(LEN(TRIM($A6132))=0,0,LEN($A6132)-LEN(SUBSTITUTE($A6132," ",""))+1)</f>
        <v>9</v>
      </c>
      <c r="P6132">
        <f t="shared" si="146"/>
        <v>705</v>
      </c>
    </row>
    <row r="6133" spans="1:16" ht="16" x14ac:dyDescent="0.2">
      <c r="A6133" s="8" t="s">
        <v>152</v>
      </c>
      <c r="C6133" s="7" t="s">
        <v>4</v>
      </c>
      <c r="F6133" s="7" t="str">
        <f t="shared" si="147"/>
        <v/>
      </c>
      <c r="G6133" s="7" t="str">
        <f t="shared" si="148"/>
        <v/>
      </c>
      <c r="K6133" s="7" t="s">
        <v>3353</v>
      </c>
      <c r="L6133" s="9">
        <v>45002</v>
      </c>
      <c r="M6133" s="13">
        <v>0.33587962962962964</v>
      </c>
      <c r="N6133" s="14">
        <v>204440003507876</v>
      </c>
      <c r="P6133" t="str">
        <f t="shared" si="146"/>
        <v/>
      </c>
    </row>
    <row r="6134" spans="1:16" ht="112" x14ac:dyDescent="0.2">
      <c r="A6134" s="8" t="s">
        <v>304</v>
      </c>
      <c r="C6134" s="7" t="s">
        <v>4</v>
      </c>
      <c r="F6134" s="7" t="str">
        <f t="shared" si="147"/>
        <v/>
      </c>
      <c r="G6134" s="7" t="str">
        <f t="shared" si="148"/>
        <v/>
      </c>
      <c r="K6134" s="7" t="s">
        <v>3353</v>
      </c>
      <c r="L6134" s="9">
        <v>45002</v>
      </c>
      <c r="M6134" s="13">
        <v>0.33587962962962964</v>
      </c>
      <c r="N6134" s="14">
        <v>204440003507876</v>
      </c>
      <c r="P6134" t="str">
        <f t="shared" si="146"/>
        <v/>
      </c>
    </row>
    <row r="6135" spans="1:16" ht="16" x14ac:dyDescent="0.2">
      <c r="A6135" s="8" t="s">
        <v>269</v>
      </c>
      <c r="B6135" s="7" t="s">
        <v>3487</v>
      </c>
      <c r="C6135" s="7" t="s">
        <v>2</v>
      </c>
      <c r="D6135" s="7" t="s">
        <v>3389</v>
      </c>
      <c r="E6135" s="7" t="str">
        <f>IF(OR(D6135="", D6135="___"),"", LEFT(D6135,FIND(" &gt;",D6135)-1))</f>
        <v>Success</v>
      </c>
      <c r="F6135" s="7" t="str">
        <f t="shared" si="147"/>
        <v>Current</v>
      </c>
      <c r="G6135" s="7" t="str">
        <f t="shared" si="148"/>
        <v/>
      </c>
      <c r="H6135" s="7" t="str">
        <f>IF(G6135="Utterance", IF(ISNUMBER(SEARCH("Unrecognized",D6135)), "Unrecognized", IF(ISNUMBER(SEARCH("Mismatched",D6135)), "Mismatched", IF(ISNUMBER(SEARCH("False Positive",D6135)), "False Positive", "Irrelevant"))), "")</f>
        <v/>
      </c>
      <c r="J6135" s="7" t="s">
        <v>3428</v>
      </c>
      <c r="K6135" s="7" t="s">
        <v>3353</v>
      </c>
      <c r="L6135" s="9">
        <v>45002</v>
      </c>
      <c r="M6135" s="13">
        <v>0.33592592592592596</v>
      </c>
      <c r="N6135" s="14">
        <v>204440003486963</v>
      </c>
      <c r="O6135" s="7">
        <f>IF(LEN(TRIM($A6135))=0,0,LEN($A6135)-LEN(SUBSTITUTE($A6135," ",""))+1)</f>
        <v>3</v>
      </c>
      <c r="P6135">
        <f t="shared" si="146"/>
        <v>3411</v>
      </c>
    </row>
    <row r="6136" spans="1:16" ht="64" x14ac:dyDescent="0.2">
      <c r="A6136" s="8" t="s">
        <v>270</v>
      </c>
      <c r="C6136" s="7" t="s">
        <v>4</v>
      </c>
      <c r="F6136" s="7" t="str">
        <f t="shared" si="147"/>
        <v/>
      </c>
      <c r="G6136" s="7" t="str">
        <f t="shared" si="148"/>
        <v/>
      </c>
      <c r="K6136" s="7" t="s">
        <v>3353</v>
      </c>
      <c r="L6136" s="9">
        <v>45002</v>
      </c>
      <c r="M6136" s="13">
        <v>0.33592592592592596</v>
      </c>
      <c r="N6136" s="14">
        <v>204440003486963</v>
      </c>
      <c r="P6136" t="str">
        <f t="shared" si="146"/>
        <v/>
      </c>
    </row>
    <row r="6137" spans="1:16" ht="16" x14ac:dyDescent="0.2">
      <c r="A6137" s="8" t="s">
        <v>891</v>
      </c>
      <c r="C6137" s="7" t="s">
        <v>2</v>
      </c>
      <c r="D6137" s="7" t="s">
        <v>3389</v>
      </c>
      <c r="E6137" s="7" t="str">
        <f>IF(OR(D6137="", D6137="___"),"", LEFT(D6137,FIND(" &gt;",D6137)-1))</f>
        <v>Success</v>
      </c>
      <c r="F6137" s="7" t="str">
        <f t="shared" si="147"/>
        <v>Current</v>
      </c>
      <c r="G6137" s="7" t="str">
        <f t="shared" si="148"/>
        <v/>
      </c>
      <c r="H6137" s="7" t="str">
        <f>IF(G6137="Utterance", IF(ISNUMBER(SEARCH("Unrecognized",D6137)), "Unrecognized", IF(ISNUMBER(SEARCH("Mismatched",D6137)), "Mismatched", IF(ISNUMBER(SEARCH("False Positive",D6137)), "False Positive", "Irrelevant"))), "")</f>
        <v/>
      </c>
      <c r="J6137" s="7" t="s">
        <v>3741</v>
      </c>
      <c r="K6137" s="7" t="s">
        <v>3353</v>
      </c>
      <c r="L6137" s="9">
        <v>45002</v>
      </c>
      <c r="M6137" s="13">
        <v>0.33613425925925927</v>
      </c>
      <c r="N6137" s="14">
        <v>204440003507876</v>
      </c>
      <c r="O6137" s="7">
        <f>IF(LEN(TRIM($A6137))=0,0,LEN($A6137)-LEN(SUBSTITUTE($A6137," ",""))+1)</f>
        <v>6</v>
      </c>
      <c r="P6137">
        <f t="shared" si="146"/>
        <v>3411</v>
      </c>
    </row>
    <row r="6138" spans="1:16" ht="160" x14ac:dyDescent="0.2">
      <c r="A6138" s="8" t="s">
        <v>238</v>
      </c>
      <c r="C6138" s="7" t="s">
        <v>4</v>
      </c>
      <c r="F6138" s="7" t="str">
        <f t="shared" si="147"/>
        <v/>
      </c>
      <c r="G6138" s="7" t="str">
        <f t="shared" si="148"/>
        <v/>
      </c>
      <c r="K6138" s="7" t="s">
        <v>3353</v>
      </c>
      <c r="L6138" s="9">
        <v>45002</v>
      </c>
      <c r="M6138" s="13">
        <v>0.33613425925925927</v>
      </c>
      <c r="N6138" s="14">
        <v>204440003507876</v>
      </c>
      <c r="P6138" t="str">
        <f t="shared" si="146"/>
        <v/>
      </c>
    </row>
    <row r="6139" spans="1:16" ht="16" x14ac:dyDescent="0.2">
      <c r="A6139" s="8" t="s">
        <v>269</v>
      </c>
      <c r="B6139" s="7" t="s">
        <v>3487</v>
      </c>
      <c r="C6139" s="7" t="s">
        <v>2</v>
      </c>
      <c r="D6139" s="7" t="s">
        <v>3389</v>
      </c>
      <c r="E6139" s="7" t="str">
        <f>IF(OR(D6139="", D6139="___"),"", LEFT(D6139,FIND(" &gt;",D6139)-1))</f>
        <v>Success</v>
      </c>
      <c r="F6139" s="7" t="str">
        <f t="shared" si="147"/>
        <v>Current</v>
      </c>
      <c r="G6139" s="7" t="str">
        <f t="shared" si="148"/>
        <v/>
      </c>
      <c r="H6139" s="7" t="str">
        <f>IF(G6139="Utterance", IF(ISNUMBER(SEARCH("Unrecognized",D6139)), "Unrecognized", IF(ISNUMBER(SEARCH("Mismatched",D6139)), "Mismatched", IF(ISNUMBER(SEARCH("False Positive",D6139)), "False Positive", "Irrelevant"))), "")</f>
        <v/>
      </c>
      <c r="J6139" s="7" t="s">
        <v>3428</v>
      </c>
      <c r="K6139" s="7" t="s">
        <v>3353</v>
      </c>
      <c r="L6139" s="9">
        <v>45002</v>
      </c>
      <c r="M6139" s="13">
        <v>0.3363888888888889</v>
      </c>
      <c r="N6139" s="14">
        <v>513003507532461</v>
      </c>
      <c r="O6139" s="7">
        <f>IF(LEN(TRIM($A6139))=0,0,LEN($A6139)-LEN(SUBSTITUTE($A6139," ",""))+1)</f>
        <v>3</v>
      </c>
      <c r="P6139">
        <f t="shared" si="146"/>
        <v>3411</v>
      </c>
    </row>
    <row r="6140" spans="1:16" ht="64" x14ac:dyDescent="0.2">
      <c r="A6140" s="8" t="s">
        <v>270</v>
      </c>
      <c r="C6140" s="7" t="s">
        <v>4</v>
      </c>
      <c r="F6140" s="7" t="str">
        <f t="shared" si="147"/>
        <v/>
      </c>
      <c r="G6140" s="7" t="str">
        <f t="shared" si="148"/>
        <v/>
      </c>
      <c r="K6140" s="7" t="s">
        <v>3353</v>
      </c>
      <c r="L6140" s="9">
        <v>45002</v>
      </c>
      <c r="M6140" s="13">
        <v>0.3363888888888889</v>
      </c>
      <c r="N6140" s="14">
        <v>513003507532461</v>
      </c>
      <c r="P6140" t="str">
        <f t="shared" si="146"/>
        <v/>
      </c>
    </row>
    <row r="6141" spans="1:16" ht="16" x14ac:dyDescent="0.2">
      <c r="A6141" s="8" t="s">
        <v>1544</v>
      </c>
      <c r="C6141" s="7" t="s">
        <v>2</v>
      </c>
      <c r="D6141" s="7" t="s">
        <v>3391</v>
      </c>
      <c r="E6141" s="7" t="str">
        <f>IF(OR(D6141="", D6141="___"),"", LEFT(D6141,FIND(" &gt;",D6141)-1))</f>
        <v>Failure</v>
      </c>
      <c r="F6141" s="7" t="str">
        <f t="shared" si="147"/>
        <v>Current</v>
      </c>
      <c r="G6141" s="7" t="str">
        <f t="shared" si="148"/>
        <v>Utterance</v>
      </c>
      <c r="H6141" s="7" t="str">
        <f>IF(G6141="Utterance", IF(ISNUMBER(SEARCH("Unrecognized",D6141)), "Unrecognized", IF(ISNUMBER(SEARCH("Mismatched",D6141)), "Mismatched", IF(ISNUMBER(SEARCH("False Positive",D6141)), "False Positive", "Irrelevant"))), "")</f>
        <v>Mismatched</v>
      </c>
      <c r="J6141" s="7" t="s">
        <v>3756</v>
      </c>
      <c r="K6141" s="7" t="s">
        <v>3353</v>
      </c>
      <c r="L6141" s="9">
        <v>45002</v>
      </c>
      <c r="M6141" s="13">
        <v>0.3386805555555556</v>
      </c>
      <c r="N6141" s="14">
        <v>513002477943459</v>
      </c>
      <c r="O6141" s="7">
        <f>IF(LEN(TRIM($A6141))=0,0,LEN($A6141)-LEN(SUBSTITUTE($A6141," ",""))+1)</f>
        <v>5</v>
      </c>
      <c r="P6141">
        <f t="shared" si="146"/>
        <v>705</v>
      </c>
    </row>
    <row r="6142" spans="1:16" ht="144" x14ac:dyDescent="0.2">
      <c r="A6142" s="8" t="s">
        <v>232</v>
      </c>
      <c r="C6142" s="7" t="s">
        <v>4</v>
      </c>
      <c r="F6142" s="7" t="str">
        <f t="shared" si="147"/>
        <v/>
      </c>
      <c r="G6142" s="7" t="str">
        <f t="shared" si="148"/>
        <v/>
      </c>
      <c r="K6142" s="7" t="s">
        <v>3353</v>
      </c>
      <c r="L6142" s="9">
        <v>45002</v>
      </c>
      <c r="M6142" s="13">
        <v>0.3386805555555556</v>
      </c>
      <c r="N6142" s="14">
        <v>513002477943459</v>
      </c>
      <c r="P6142" t="str">
        <f t="shared" si="146"/>
        <v/>
      </c>
    </row>
    <row r="6143" spans="1:16" ht="16" x14ac:dyDescent="0.2">
      <c r="A6143" s="8" t="s">
        <v>495</v>
      </c>
      <c r="C6143" s="7" t="s">
        <v>2</v>
      </c>
      <c r="D6143" s="7" t="s">
        <v>3391</v>
      </c>
      <c r="E6143" s="7" t="str">
        <f>IF(OR(D6143="", D6143="___"),"", LEFT(D6143,FIND(" &gt;",D6143)-1))</f>
        <v>Failure</v>
      </c>
      <c r="F6143" s="7" t="str">
        <f t="shared" si="147"/>
        <v>Current</v>
      </c>
      <c r="G6143" s="7" t="str">
        <f t="shared" si="148"/>
        <v>Utterance</v>
      </c>
      <c r="H6143" s="7" t="str">
        <f>IF(G6143="Utterance", IF(ISNUMBER(SEARCH("Unrecognized",D6143)), "Unrecognized", IF(ISNUMBER(SEARCH("Mismatched",D6143)), "Mismatched", IF(ISNUMBER(SEARCH("False Positive",D6143)), "False Positive", "Irrelevant"))), "")</f>
        <v>Mismatched</v>
      </c>
      <c r="J6143" s="7" t="s">
        <v>3741</v>
      </c>
      <c r="K6143" s="7" t="s">
        <v>3353</v>
      </c>
      <c r="L6143" s="9">
        <v>45002</v>
      </c>
      <c r="M6143" s="13">
        <v>0.34189814814814817</v>
      </c>
      <c r="N6143" s="14">
        <v>204440003494047</v>
      </c>
      <c r="O6143" s="7">
        <f>IF(LEN(TRIM($A6143))=0,0,LEN($A6143)-LEN(SUBSTITUTE($A6143," ",""))+1)</f>
        <v>3</v>
      </c>
      <c r="P6143">
        <f t="shared" si="146"/>
        <v>705</v>
      </c>
    </row>
    <row r="6144" spans="1:16" ht="112" x14ac:dyDescent="0.2">
      <c r="A6144" s="8" t="s">
        <v>298</v>
      </c>
      <c r="C6144" s="7" t="s">
        <v>4</v>
      </c>
      <c r="F6144" s="7" t="str">
        <f t="shared" si="147"/>
        <v/>
      </c>
      <c r="G6144" s="7" t="str">
        <f t="shared" si="148"/>
        <v/>
      </c>
      <c r="K6144" s="7" t="s">
        <v>3353</v>
      </c>
      <c r="L6144" s="9">
        <v>45002</v>
      </c>
      <c r="M6144" s="13">
        <v>0.34189814814814817</v>
      </c>
      <c r="N6144" s="14">
        <v>204440003494047</v>
      </c>
      <c r="P6144" t="str">
        <f t="shared" si="146"/>
        <v/>
      </c>
    </row>
    <row r="6145" spans="1:16" ht="16" x14ac:dyDescent="0.2">
      <c r="A6145" s="8" t="s">
        <v>943</v>
      </c>
      <c r="C6145" s="7" t="s">
        <v>2</v>
      </c>
      <c r="D6145" s="7" t="s">
        <v>3389</v>
      </c>
      <c r="E6145" s="7" t="str">
        <f>IF(OR(D6145="", D6145="___"),"", LEFT(D6145,FIND(" &gt;",D6145)-1))</f>
        <v>Success</v>
      </c>
      <c r="F6145" s="7" t="str">
        <f t="shared" si="147"/>
        <v>Current</v>
      </c>
      <c r="G6145" s="7" t="str">
        <f t="shared" si="148"/>
        <v/>
      </c>
      <c r="H6145" s="7" t="str">
        <f>IF(G6145="Utterance", IF(ISNUMBER(SEARCH("Unrecognized",D6145)), "Unrecognized", IF(ISNUMBER(SEARCH("Mismatched",D6145)), "Mismatched", IF(ISNUMBER(SEARCH("False Positive",D6145)), "False Positive", "Irrelevant"))), "")</f>
        <v/>
      </c>
      <c r="J6145" s="7" t="s">
        <v>3756</v>
      </c>
      <c r="K6145" s="7" t="s">
        <v>3353</v>
      </c>
      <c r="L6145" s="9">
        <v>45002</v>
      </c>
      <c r="M6145" s="13">
        <v>0.3420023148148148</v>
      </c>
      <c r="N6145" s="14">
        <v>513002477943459</v>
      </c>
      <c r="O6145" s="7">
        <f>IF(LEN(TRIM($A6145))=0,0,LEN($A6145)-LEN(SUBSTITUTE($A6145," ",""))+1)</f>
        <v>1</v>
      </c>
      <c r="P6145">
        <f t="shared" si="146"/>
        <v>3411</v>
      </c>
    </row>
    <row r="6146" spans="1:16" ht="112" x14ac:dyDescent="0.2">
      <c r="A6146" s="8" t="s">
        <v>226</v>
      </c>
      <c r="C6146" s="7" t="s">
        <v>4</v>
      </c>
      <c r="F6146" s="7" t="str">
        <f t="shared" si="147"/>
        <v/>
      </c>
      <c r="G6146" s="7" t="str">
        <f t="shared" si="148"/>
        <v/>
      </c>
      <c r="K6146" s="7" t="s">
        <v>3353</v>
      </c>
      <c r="L6146" s="9">
        <v>45002</v>
      </c>
      <c r="M6146" s="13">
        <v>0.3420023148148148</v>
      </c>
      <c r="N6146" s="14">
        <v>513002477943459</v>
      </c>
      <c r="P6146" t="str">
        <f t="shared" si="146"/>
        <v/>
      </c>
    </row>
    <row r="6147" spans="1:16" ht="16" x14ac:dyDescent="0.2">
      <c r="A6147" s="8" t="s">
        <v>249</v>
      </c>
      <c r="C6147" s="7" t="s">
        <v>2</v>
      </c>
      <c r="D6147" s="7" t="s">
        <v>3389</v>
      </c>
      <c r="E6147" s="7" t="str">
        <f>IF(OR(D6147="", D6147="___"),"", LEFT(D6147,FIND(" &gt;",D6147)-1))</f>
        <v>Success</v>
      </c>
      <c r="F6147" s="7" t="str">
        <f t="shared" si="147"/>
        <v>Current</v>
      </c>
      <c r="G6147" s="7" t="str">
        <f t="shared" si="148"/>
        <v/>
      </c>
      <c r="H6147" s="7" t="str">
        <f>IF(G6147="Utterance", IF(ISNUMBER(SEARCH("Unrecognized",D6147)), "Unrecognized", IF(ISNUMBER(SEARCH("Mismatched",D6147)), "Mismatched", IF(ISNUMBER(SEARCH("False Positive",D6147)), "False Positive", "Irrelevant"))), "")</f>
        <v/>
      </c>
      <c r="J6147" s="7" t="s">
        <v>3741</v>
      </c>
      <c r="K6147" s="7" t="s">
        <v>3353</v>
      </c>
      <c r="L6147" s="9">
        <v>45002</v>
      </c>
      <c r="M6147" s="13">
        <v>0.34217592592592588</v>
      </c>
      <c r="N6147" s="14">
        <v>204440003494047</v>
      </c>
      <c r="O6147" s="7">
        <f>IF(LEN(TRIM($A6147))=0,0,LEN($A6147)-LEN(SUBSTITUTE($A6147," ",""))+1)</f>
        <v>2</v>
      </c>
      <c r="P6147">
        <f t="shared" ref="P6147:P6210" si="149">IF(D6147="", "", COUNTIF($D$1:$D$12000, D6147))</f>
        <v>3411</v>
      </c>
    </row>
    <row r="6148" spans="1:16" ht="144" x14ac:dyDescent="0.2">
      <c r="A6148" s="8" t="s">
        <v>250</v>
      </c>
      <c r="C6148" s="7" t="s">
        <v>4</v>
      </c>
      <c r="F6148" s="7" t="str">
        <f t="shared" si="147"/>
        <v/>
      </c>
      <c r="G6148" s="7" t="str">
        <f t="shared" si="148"/>
        <v/>
      </c>
      <c r="K6148" s="7" t="s">
        <v>3353</v>
      </c>
      <c r="L6148" s="9">
        <v>45002</v>
      </c>
      <c r="M6148" s="13">
        <v>0.34219907407407407</v>
      </c>
      <c r="N6148" s="14">
        <v>204440003494047</v>
      </c>
      <c r="P6148" t="str">
        <f t="shared" si="149"/>
        <v/>
      </c>
    </row>
    <row r="6149" spans="1:16" ht="16" x14ac:dyDescent="0.2">
      <c r="A6149" s="8" t="s">
        <v>158</v>
      </c>
      <c r="C6149" s="7" t="s">
        <v>2</v>
      </c>
      <c r="D6149" s="7" t="s">
        <v>3389</v>
      </c>
      <c r="E6149" s="7" t="str">
        <f>IF(OR(D6149="", D6149="___"),"", LEFT(D6149,FIND(" &gt;",D6149)-1))</f>
        <v>Success</v>
      </c>
      <c r="F6149" s="7" t="str">
        <f t="shared" si="147"/>
        <v>Current</v>
      </c>
      <c r="G6149" s="7" t="str">
        <f t="shared" si="148"/>
        <v/>
      </c>
      <c r="H6149" s="7" t="str">
        <f>IF(G6149="Utterance", IF(ISNUMBER(SEARCH("Unrecognized",D6149)), "Unrecognized", IF(ISNUMBER(SEARCH("Mismatched",D6149)), "Mismatched", IF(ISNUMBER(SEARCH("False Positive",D6149)), "False Positive", "Irrelevant"))), "")</f>
        <v/>
      </c>
      <c r="J6149" s="7" t="s">
        <v>3744</v>
      </c>
      <c r="K6149" s="7" t="s">
        <v>3353</v>
      </c>
      <c r="L6149" s="9">
        <v>45002</v>
      </c>
      <c r="M6149" s="13">
        <v>0.34228009259259262</v>
      </c>
      <c r="N6149" s="14">
        <v>513002477943459</v>
      </c>
      <c r="O6149" s="7">
        <f>IF(LEN(TRIM($A6149))=0,0,LEN($A6149)-LEN(SUBSTITUTE($A6149," ",""))+1)</f>
        <v>4</v>
      </c>
      <c r="P6149">
        <f t="shared" si="149"/>
        <v>3411</v>
      </c>
    </row>
    <row r="6150" spans="1:16" ht="112" x14ac:dyDescent="0.2">
      <c r="A6150" s="8" t="s">
        <v>224</v>
      </c>
      <c r="C6150" s="7" t="s">
        <v>4</v>
      </c>
      <c r="F6150" s="7" t="str">
        <f t="shared" si="147"/>
        <v/>
      </c>
      <c r="G6150" s="7" t="str">
        <f t="shared" si="148"/>
        <v/>
      </c>
      <c r="K6150" s="7" t="s">
        <v>3353</v>
      </c>
      <c r="L6150" s="9">
        <v>45002</v>
      </c>
      <c r="M6150" s="13">
        <v>0.34228009259259262</v>
      </c>
      <c r="N6150" s="14">
        <v>513002477943459</v>
      </c>
      <c r="P6150" t="str">
        <f t="shared" si="149"/>
        <v/>
      </c>
    </row>
    <row r="6151" spans="1:16" ht="16" x14ac:dyDescent="0.2">
      <c r="A6151" s="8" t="s">
        <v>922</v>
      </c>
      <c r="C6151" s="7" t="s">
        <v>2</v>
      </c>
      <c r="D6151" s="7" t="s">
        <v>3400</v>
      </c>
      <c r="E6151" s="7" t="str">
        <f>IF(OR(D6151="", D6151="___"),"", LEFT(D6151,FIND(" &gt;",D6151)-1))</f>
        <v>Failure</v>
      </c>
      <c r="F6151" s="7" t="str">
        <f t="shared" si="147"/>
        <v>Current</v>
      </c>
      <c r="G6151" s="7" t="str">
        <f t="shared" si="148"/>
        <v>Interaction</v>
      </c>
      <c r="H6151" s="7" t="str">
        <f>IF(G6151="Utterance", IF(ISNUMBER(SEARCH("Unrecognized",D6151)), "Unrecognized", IF(ISNUMBER(SEARCH("Mismatched",D6151)), "Mismatched", IF(ISNUMBER(SEARCH("False Positive",D6151)), "False Positive", "Irrelevant"))), "")</f>
        <v/>
      </c>
      <c r="J6151" s="7" t="s">
        <v>3742</v>
      </c>
      <c r="K6151" s="7" t="s">
        <v>3353</v>
      </c>
      <c r="L6151" s="9">
        <v>45002</v>
      </c>
      <c r="M6151" s="13">
        <v>0.34250000000000003</v>
      </c>
      <c r="N6151" s="14">
        <v>204440003509086</v>
      </c>
      <c r="O6151" s="7">
        <f>IF(LEN(TRIM($A6151))=0,0,LEN($A6151)-LEN(SUBSTITUTE($A6151," ",""))+1)</f>
        <v>10</v>
      </c>
      <c r="P6151">
        <f t="shared" si="149"/>
        <v>412</v>
      </c>
    </row>
    <row r="6152" spans="1:16" ht="32" x14ac:dyDescent="0.2">
      <c r="A6152" s="8" t="s">
        <v>3366</v>
      </c>
      <c r="C6152" s="7" t="s">
        <v>4</v>
      </c>
      <c r="F6152" s="7" t="str">
        <f t="shared" si="147"/>
        <v/>
      </c>
      <c r="G6152" s="7" t="str">
        <f t="shared" si="148"/>
        <v/>
      </c>
      <c r="K6152" s="7" t="s">
        <v>3353</v>
      </c>
      <c r="L6152" s="9">
        <v>45002</v>
      </c>
      <c r="M6152" s="13">
        <v>0.34252314814814816</v>
      </c>
      <c r="N6152" s="14">
        <v>204440003509086</v>
      </c>
      <c r="P6152" t="str">
        <f t="shared" si="149"/>
        <v/>
      </c>
    </row>
    <row r="6153" spans="1:16" ht="32" x14ac:dyDescent="0.2">
      <c r="A6153" s="8" t="s">
        <v>268</v>
      </c>
      <c r="C6153" s="7" t="s">
        <v>4</v>
      </c>
      <c r="F6153" s="7" t="str">
        <f t="shared" si="147"/>
        <v/>
      </c>
      <c r="G6153" s="7" t="str">
        <f t="shared" si="148"/>
        <v/>
      </c>
      <c r="K6153" s="7" t="s">
        <v>3353</v>
      </c>
      <c r="L6153" s="9">
        <v>45002</v>
      </c>
      <c r="M6153" s="13">
        <v>0.34252314814814816</v>
      </c>
      <c r="N6153" s="14">
        <v>204440003509086</v>
      </c>
      <c r="P6153" t="str">
        <f t="shared" si="149"/>
        <v/>
      </c>
    </row>
    <row r="6154" spans="1:16" ht="16" x14ac:dyDescent="0.2">
      <c r="A6154" s="8" t="s">
        <v>923</v>
      </c>
      <c r="C6154" s="7" t="s">
        <v>2</v>
      </c>
      <c r="D6154" s="7" t="s">
        <v>3389</v>
      </c>
      <c r="E6154" s="7" t="str">
        <f>IF(OR(D6154="", D6154="___"),"", LEFT(D6154,FIND(" &gt;",D6154)-1))</f>
        <v>Success</v>
      </c>
      <c r="F6154" s="7" t="str">
        <f t="shared" si="147"/>
        <v>Current</v>
      </c>
      <c r="G6154" s="7" t="str">
        <f t="shared" si="148"/>
        <v/>
      </c>
      <c r="H6154" s="7" t="str">
        <f>IF(G6154="Utterance", IF(ISNUMBER(SEARCH("Unrecognized",D6154)), "Unrecognized", IF(ISNUMBER(SEARCH("Mismatched",D6154)), "Mismatched", IF(ISNUMBER(SEARCH("False Positive",D6154)), "False Positive", "Irrelevant"))), "")</f>
        <v/>
      </c>
      <c r="J6154" s="7" t="s">
        <v>3439</v>
      </c>
      <c r="K6154" s="7" t="s">
        <v>3353</v>
      </c>
      <c r="L6154" s="9">
        <v>45002</v>
      </c>
      <c r="M6154" s="13">
        <v>0.34277777777777779</v>
      </c>
      <c r="N6154" s="14">
        <v>204440003509086</v>
      </c>
      <c r="O6154" s="7">
        <f>IF(LEN(TRIM($A6154))=0,0,LEN($A6154)-LEN(SUBSTITUTE($A6154," ",""))+1)</f>
        <v>11</v>
      </c>
      <c r="P6154">
        <f t="shared" si="149"/>
        <v>3411</v>
      </c>
    </row>
    <row r="6155" spans="1:16" ht="192" x14ac:dyDescent="0.2">
      <c r="A6155" s="8" t="s">
        <v>578</v>
      </c>
      <c r="C6155" s="7" t="s">
        <v>4</v>
      </c>
      <c r="F6155" s="7" t="str">
        <f t="shared" si="147"/>
        <v/>
      </c>
      <c r="G6155" s="7" t="str">
        <f t="shared" si="148"/>
        <v/>
      </c>
      <c r="K6155" s="7" t="s">
        <v>3353</v>
      </c>
      <c r="L6155" s="9">
        <v>45002</v>
      </c>
      <c r="M6155" s="13">
        <v>0.34277777777777779</v>
      </c>
      <c r="N6155" s="14">
        <v>204440003509086</v>
      </c>
      <c r="P6155" t="str">
        <f t="shared" si="149"/>
        <v/>
      </c>
    </row>
    <row r="6156" spans="1:16" ht="16" x14ac:dyDescent="0.2">
      <c r="A6156" s="8" t="s">
        <v>269</v>
      </c>
      <c r="B6156" s="7" t="s">
        <v>3487</v>
      </c>
      <c r="C6156" s="7" t="s">
        <v>2</v>
      </c>
      <c r="D6156" s="7" t="s">
        <v>3389</v>
      </c>
      <c r="E6156" s="7" t="str">
        <f>IF(OR(D6156="", D6156="___"),"", LEFT(D6156,FIND(" &gt;",D6156)-1))</f>
        <v>Success</v>
      </c>
      <c r="F6156" s="7" t="str">
        <f t="shared" si="147"/>
        <v>Current</v>
      </c>
      <c r="G6156" s="7" t="str">
        <f t="shared" si="148"/>
        <v/>
      </c>
      <c r="H6156" s="7" t="str">
        <f>IF(G6156="Utterance", IF(ISNUMBER(SEARCH("Unrecognized",D6156)), "Unrecognized", IF(ISNUMBER(SEARCH("Mismatched",D6156)), "Mismatched", IF(ISNUMBER(SEARCH("False Positive",D6156)), "False Positive", "Irrelevant"))), "")</f>
        <v/>
      </c>
      <c r="J6156" s="7" t="s">
        <v>3428</v>
      </c>
      <c r="K6156" s="7" t="s">
        <v>3353</v>
      </c>
      <c r="L6156" s="9">
        <v>45002</v>
      </c>
      <c r="M6156" s="13">
        <v>0.34460648148148149</v>
      </c>
      <c r="N6156" s="14">
        <v>513002052900993</v>
      </c>
      <c r="O6156" s="7">
        <f>IF(LEN(TRIM($A6156))=0,0,LEN($A6156)-LEN(SUBSTITUTE($A6156," ",""))+1)</f>
        <v>3</v>
      </c>
      <c r="P6156">
        <f t="shared" si="149"/>
        <v>3411</v>
      </c>
    </row>
    <row r="6157" spans="1:16" ht="64" x14ac:dyDescent="0.2">
      <c r="A6157" s="8" t="s">
        <v>270</v>
      </c>
      <c r="C6157" s="7" t="s">
        <v>4</v>
      </c>
      <c r="F6157" s="7" t="str">
        <f t="shared" si="147"/>
        <v/>
      </c>
      <c r="G6157" s="7" t="str">
        <f t="shared" si="148"/>
        <v/>
      </c>
      <c r="K6157" s="7" t="s">
        <v>3353</v>
      </c>
      <c r="L6157" s="9">
        <v>45002</v>
      </c>
      <c r="M6157" s="13">
        <v>0.34460648148148149</v>
      </c>
      <c r="N6157" s="14">
        <v>513002052900993</v>
      </c>
      <c r="P6157" t="str">
        <f t="shared" si="149"/>
        <v/>
      </c>
    </row>
    <row r="6158" spans="1:16" ht="16" x14ac:dyDescent="0.2">
      <c r="A6158" s="8" t="s">
        <v>369</v>
      </c>
      <c r="C6158" s="7" t="s">
        <v>2</v>
      </c>
      <c r="D6158" s="7" t="s">
        <v>3389</v>
      </c>
      <c r="E6158" s="7" t="str">
        <f>IF(OR(D6158="", D6158="___"),"", LEFT(D6158,FIND(" &gt;",D6158)-1))</f>
        <v>Success</v>
      </c>
      <c r="F6158" s="7" t="str">
        <f t="shared" si="147"/>
        <v>Current</v>
      </c>
      <c r="G6158" s="7" t="str">
        <f t="shared" si="148"/>
        <v/>
      </c>
      <c r="H6158" s="7" t="str">
        <f>IF(G6158="Utterance", IF(ISNUMBER(SEARCH("Unrecognized",D6158)), "Unrecognized", IF(ISNUMBER(SEARCH("Mismatched",D6158)), "Mismatched", IF(ISNUMBER(SEARCH("False Positive",D6158)), "False Positive", "Irrelevant"))), "")</f>
        <v/>
      </c>
      <c r="J6158" s="7" t="s">
        <v>3742</v>
      </c>
      <c r="K6158" s="7" t="s">
        <v>3353</v>
      </c>
      <c r="L6158" s="9">
        <v>45002</v>
      </c>
      <c r="M6158" s="13">
        <v>0.34707175925925932</v>
      </c>
      <c r="N6158" s="14">
        <v>204440003490185</v>
      </c>
      <c r="O6158" s="7">
        <f>IF(LEN(TRIM($A6158))=0,0,LEN($A6158)-LEN(SUBSTITUTE($A6158," ",""))+1)</f>
        <v>3</v>
      </c>
      <c r="P6158">
        <f t="shared" si="149"/>
        <v>3411</v>
      </c>
    </row>
    <row r="6159" spans="1:16" ht="144" x14ac:dyDescent="0.2">
      <c r="A6159" s="8" t="s">
        <v>247</v>
      </c>
      <c r="C6159" s="7" t="s">
        <v>4</v>
      </c>
      <c r="F6159" s="7" t="str">
        <f t="shared" si="147"/>
        <v/>
      </c>
      <c r="G6159" s="7" t="str">
        <f t="shared" si="148"/>
        <v/>
      </c>
      <c r="K6159" s="7" t="s">
        <v>3353</v>
      </c>
      <c r="L6159" s="9">
        <v>45002</v>
      </c>
      <c r="M6159" s="13">
        <v>0.34707175925925932</v>
      </c>
      <c r="N6159" s="14">
        <v>204440003490185</v>
      </c>
      <c r="P6159" t="str">
        <f t="shared" si="149"/>
        <v/>
      </c>
    </row>
    <row r="6160" spans="1:16" ht="16" x14ac:dyDescent="0.2">
      <c r="A6160" s="8" t="s">
        <v>561</v>
      </c>
      <c r="C6160" s="7" t="s">
        <v>2</v>
      </c>
      <c r="D6160" s="7" t="s">
        <v>3391</v>
      </c>
      <c r="E6160" s="7" t="str">
        <f>IF(OR(D6160="", D6160="___"),"", LEFT(D6160,FIND(" &gt;",D6160)-1))</f>
        <v>Failure</v>
      </c>
      <c r="F6160" s="7" t="str">
        <f t="shared" si="147"/>
        <v>Current</v>
      </c>
      <c r="G6160" s="7" t="str">
        <f t="shared" si="148"/>
        <v>Utterance</v>
      </c>
      <c r="H6160" s="7" t="str">
        <f>IF(G6160="Utterance", IF(ISNUMBER(SEARCH("Unrecognized",D6160)), "Unrecognized", IF(ISNUMBER(SEARCH("Mismatched",D6160)), "Mismatched", IF(ISNUMBER(SEARCH("False Positive",D6160)), "False Positive", "Irrelevant"))), "")</f>
        <v>Mismatched</v>
      </c>
      <c r="J6160" s="7" t="s">
        <v>3758</v>
      </c>
      <c r="K6160" s="7" t="s">
        <v>3353</v>
      </c>
      <c r="L6160" s="9">
        <v>45002</v>
      </c>
      <c r="M6160" s="13">
        <v>0.34810185185185188</v>
      </c>
      <c r="N6160" s="14">
        <v>204440003495958</v>
      </c>
      <c r="O6160" s="7">
        <f>IF(LEN(TRIM($A6160))=0,0,LEN($A6160)-LEN(SUBSTITUTE($A6160," ",""))+1)</f>
        <v>6</v>
      </c>
      <c r="P6160">
        <f t="shared" si="149"/>
        <v>705</v>
      </c>
    </row>
    <row r="6161" spans="1:16" ht="32" x14ac:dyDescent="0.2">
      <c r="A6161" s="8" t="s">
        <v>3366</v>
      </c>
      <c r="C6161" s="7" t="s">
        <v>4</v>
      </c>
      <c r="F6161" s="7" t="str">
        <f t="shared" si="147"/>
        <v/>
      </c>
      <c r="G6161" s="7" t="str">
        <f t="shared" si="148"/>
        <v/>
      </c>
      <c r="K6161" s="7" t="s">
        <v>3353</v>
      </c>
      <c r="L6161" s="9">
        <v>45002</v>
      </c>
      <c r="M6161" s="13">
        <v>0.34814814814814815</v>
      </c>
      <c r="N6161" s="14">
        <v>204440003495958</v>
      </c>
      <c r="P6161" t="str">
        <f t="shared" si="149"/>
        <v/>
      </c>
    </row>
    <row r="6162" spans="1:16" ht="32" x14ac:dyDescent="0.2">
      <c r="A6162" s="8" t="s">
        <v>268</v>
      </c>
      <c r="C6162" s="7" t="s">
        <v>4</v>
      </c>
      <c r="F6162" s="7" t="str">
        <f t="shared" si="147"/>
        <v/>
      </c>
      <c r="G6162" s="7" t="str">
        <f t="shared" si="148"/>
        <v/>
      </c>
      <c r="K6162" s="7" t="s">
        <v>3353</v>
      </c>
      <c r="L6162" s="9">
        <v>45002</v>
      </c>
      <c r="M6162" s="13">
        <v>0.34814814814814815</v>
      </c>
      <c r="N6162" s="14">
        <v>204440003495958</v>
      </c>
      <c r="P6162" t="str">
        <f t="shared" si="149"/>
        <v/>
      </c>
    </row>
    <row r="6163" spans="1:16" ht="16" x14ac:dyDescent="0.2">
      <c r="A6163" s="8" t="s">
        <v>848</v>
      </c>
      <c r="C6163" s="7" t="s">
        <v>2</v>
      </c>
      <c r="D6163" s="7" t="s">
        <v>3389</v>
      </c>
      <c r="E6163" s="7" t="str">
        <f>IF(OR(D6163="", D6163="___"),"", LEFT(D6163,FIND(" &gt;",D6163)-1))</f>
        <v>Success</v>
      </c>
      <c r="F6163" s="7" t="str">
        <f t="shared" si="147"/>
        <v>Current</v>
      </c>
      <c r="G6163" s="7" t="str">
        <f t="shared" si="148"/>
        <v/>
      </c>
      <c r="H6163" s="7" t="str">
        <f>IF(G6163="Utterance", IF(ISNUMBER(SEARCH("Unrecognized",D6163)), "Unrecognized", IF(ISNUMBER(SEARCH("Mismatched",D6163)), "Mismatched", IF(ISNUMBER(SEARCH("False Positive",D6163)), "False Positive", "Irrelevant"))), "")</f>
        <v/>
      </c>
      <c r="J6163" s="7" t="s">
        <v>3753</v>
      </c>
      <c r="K6163" s="7" t="s">
        <v>3353</v>
      </c>
      <c r="L6163" s="9">
        <v>45002</v>
      </c>
      <c r="M6163" s="13">
        <v>0.34927083333333336</v>
      </c>
      <c r="N6163" s="14">
        <v>204440003506466</v>
      </c>
      <c r="O6163" s="7">
        <f>IF(LEN(TRIM($A6163))=0,0,LEN($A6163)-LEN(SUBSTITUTE($A6163," ",""))+1)</f>
        <v>5</v>
      </c>
      <c r="P6163">
        <f t="shared" si="149"/>
        <v>3411</v>
      </c>
    </row>
    <row r="6164" spans="1:16" ht="240" x14ac:dyDescent="0.2">
      <c r="A6164" s="8" t="s">
        <v>242</v>
      </c>
      <c r="C6164" s="7" t="s">
        <v>4</v>
      </c>
      <c r="F6164" s="7" t="str">
        <f t="shared" si="147"/>
        <v/>
      </c>
      <c r="G6164" s="7" t="str">
        <f t="shared" si="148"/>
        <v/>
      </c>
      <c r="K6164" s="7" t="s">
        <v>3353</v>
      </c>
      <c r="L6164" s="9">
        <v>45002</v>
      </c>
      <c r="M6164" s="13">
        <v>0.34927083333333336</v>
      </c>
      <c r="N6164" s="14">
        <v>204440003506466</v>
      </c>
      <c r="P6164" t="str">
        <f t="shared" si="149"/>
        <v/>
      </c>
    </row>
    <row r="6165" spans="1:16" ht="16" x14ac:dyDescent="0.2">
      <c r="A6165" s="8" t="s">
        <v>482</v>
      </c>
      <c r="C6165" s="7" t="s">
        <v>2</v>
      </c>
      <c r="D6165" s="7" t="s">
        <v>3389</v>
      </c>
      <c r="E6165" s="7" t="str">
        <f>IF(OR(D6165="", D6165="___"),"", LEFT(D6165,FIND(" &gt;",D6165)-1))</f>
        <v>Success</v>
      </c>
      <c r="F6165" s="7" t="str">
        <f t="shared" si="147"/>
        <v>Current</v>
      </c>
      <c r="G6165" s="7" t="str">
        <f t="shared" si="148"/>
        <v/>
      </c>
      <c r="H6165" s="7" t="str">
        <f>IF(G6165="Utterance", IF(ISNUMBER(SEARCH("Unrecognized",D6165)), "Unrecognized", IF(ISNUMBER(SEARCH("Mismatched",D6165)), "Mismatched", IF(ISNUMBER(SEARCH("False Positive",D6165)), "False Positive", "Irrelevant"))), "")</f>
        <v/>
      </c>
      <c r="J6165" s="7" t="s">
        <v>213</v>
      </c>
      <c r="K6165" s="7" t="s">
        <v>3353</v>
      </c>
      <c r="L6165" s="9">
        <v>45002</v>
      </c>
      <c r="M6165" s="13">
        <v>0.34991898148148143</v>
      </c>
      <c r="N6165" s="14">
        <v>204440003493788</v>
      </c>
      <c r="O6165" s="7">
        <f>IF(LEN(TRIM($A6165))=0,0,LEN($A6165)-LEN(SUBSTITUTE($A6165," ",""))+1)</f>
        <v>11</v>
      </c>
      <c r="P6165">
        <f t="shared" si="149"/>
        <v>3411</v>
      </c>
    </row>
    <row r="6166" spans="1:16" ht="144" x14ac:dyDescent="0.2">
      <c r="A6166" s="8" t="s">
        <v>218</v>
      </c>
      <c r="C6166" s="7" t="s">
        <v>4</v>
      </c>
      <c r="F6166" s="7" t="str">
        <f t="shared" si="147"/>
        <v/>
      </c>
      <c r="G6166" s="7" t="str">
        <f t="shared" si="148"/>
        <v/>
      </c>
      <c r="K6166" s="7" t="s">
        <v>3353</v>
      </c>
      <c r="L6166" s="9">
        <v>45002</v>
      </c>
      <c r="M6166" s="13">
        <v>0.34991898148148143</v>
      </c>
      <c r="N6166" s="14">
        <v>204440003493788</v>
      </c>
      <c r="P6166" t="str">
        <f t="shared" si="149"/>
        <v/>
      </c>
    </row>
    <row r="6167" spans="1:16" ht="16" x14ac:dyDescent="0.2">
      <c r="A6167" s="8" t="s">
        <v>259</v>
      </c>
      <c r="B6167" s="7" t="s">
        <v>3487</v>
      </c>
      <c r="C6167" s="7" t="s">
        <v>2</v>
      </c>
      <c r="D6167" s="7" t="s">
        <v>3389</v>
      </c>
      <c r="E6167" s="7" t="str">
        <f>IF(OR(D6167="", D6167="___"),"", LEFT(D6167,FIND(" &gt;",D6167)-1))</f>
        <v>Success</v>
      </c>
      <c r="F6167" s="7" t="str">
        <f t="shared" si="147"/>
        <v>Current</v>
      </c>
      <c r="G6167" s="7" t="str">
        <f t="shared" si="148"/>
        <v/>
      </c>
      <c r="H6167" s="7" t="str">
        <f>IF(G6167="Utterance", IF(ISNUMBER(SEARCH("Unrecognized",D6167)), "Unrecognized", IF(ISNUMBER(SEARCH("Mismatched",D6167)), "Mismatched", IF(ISNUMBER(SEARCH("False Positive",D6167)), "False Positive", "Irrelevant"))), "")</f>
        <v/>
      </c>
      <c r="J6167" s="7" t="s">
        <v>3743</v>
      </c>
      <c r="K6167" s="7" t="s">
        <v>3353</v>
      </c>
      <c r="L6167" s="9">
        <v>45002</v>
      </c>
      <c r="M6167" s="13">
        <v>0.35015046296296298</v>
      </c>
      <c r="N6167" s="14">
        <v>513003370559734</v>
      </c>
      <c r="O6167" s="7">
        <f>IF(LEN(TRIM($A6167))=0,0,LEN($A6167)-LEN(SUBSTITUTE($A6167," ",""))+1)</f>
        <v>4</v>
      </c>
      <c r="P6167">
        <f t="shared" si="149"/>
        <v>3411</v>
      </c>
    </row>
    <row r="6168" spans="1:16" ht="224" x14ac:dyDescent="0.2">
      <c r="A6168" s="8" t="s">
        <v>3643</v>
      </c>
      <c r="C6168" s="7" t="s">
        <v>4</v>
      </c>
      <c r="F6168" s="7" t="str">
        <f t="shared" si="147"/>
        <v/>
      </c>
      <c r="G6168" s="7" t="str">
        <f t="shared" si="148"/>
        <v/>
      </c>
      <c r="K6168" s="7" t="s">
        <v>3353</v>
      </c>
      <c r="L6168" s="9">
        <v>45002</v>
      </c>
      <c r="M6168" s="13">
        <v>0.35016203703703702</v>
      </c>
      <c r="N6168" s="14">
        <v>513003370559734</v>
      </c>
      <c r="P6168" t="str">
        <f t="shared" si="149"/>
        <v/>
      </c>
    </row>
    <row r="6169" spans="1:16" ht="16" x14ac:dyDescent="0.2">
      <c r="A6169" s="8" t="s">
        <v>408</v>
      </c>
      <c r="C6169" s="7" t="s">
        <v>2</v>
      </c>
      <c r="D6169" s="7" t="s">
        <v>3389</v>
      </c>
      <c r="E6169" s="7" t="str">
        <f>IF(OR(D6169="", D6169="___"),"", LEFT(D6169,FIND(" &gt;",D6169)-1))</f>
        <v>Success</v>
      </c>
      <c r="F6169" s="7" t="str">
        <f t="shared" si="147"/>
        <v>Current</v>
      </c>
      <c r="G6169" s="7" t="str">
        <f t="shared" si="148"/>
        <v/>
      </c>
      <c r="H6169" s="7" t="str">
        <f>IF(G6169="Utterance", IF(ISNUMBER(SEARCH("Unrecognized",D6169)), "Unrecognized", IF(ISNUMBER(SEARCH("Mismatched",D6169)), "Mismatched", IF(ISNUMBER(SEARCH("False Positive",D6169)), "False Positive", "Irrelevant"))), "")</f>
        <v/>
      </c>
      <c r="J6169" s="7" t="s">
        <v>3741</v>
      </c>
      <c r="K6169" s="7" t="s">
        <v>3353</v>
      </c>
      <c r="L6169" s="9">
        <v>45002</v>
      </c>
      <c r="M6169" s="13">
        <v>0.3540625</v>
      </c>
      <c r="N6169" s="14">
        <v>204440003491697</v>
      </c>
      <c r="O6169" s="7">
        <f>IF(LEN(TRIM($A6169))=0,0,LEN($A6169)-LEN(SUBSTITUTE($A6169," ",""))+1)</f>
        <v>2</v>
      </c>
      <c r="P6169">
        <f t="shared" si="149"/>
        <v>3411</v>
      </c>
    </row>
    <row r="6170" spans="1:16" ht="144" x14ac:dyDescent="0.2">
      <c r="A6170" s="8" t="s">
        <v>250</v>
      </c>
      <c r="C6170" s="7" t="s">
        <v>4</v>
      </c>
      <c r="F6170" s="7" t="str">
        <f t="shared" si="147"/>
        <v/>
      </c>
      <c r="G6170" s="7" t="str">
        <f t="shared" si="148"/>
        <v/>
      </c>
      <c r="K6170" s="7" t="s">
        <v>3353</v>
      </c>
      <c r="L6170" s="9">
        <v>45002</v>
      </c>
      <c r="M6170" s="13">
        <v>0.35407407407407404</v>
      </c>
      <c r="N6170" s="14">
        <v>204440003491697</v>
      </c>
      <c r="P6170" t="str">
        <f t="shared" si="149"/>
        <v/>
      </c>
    </row>
    <row r="6171" spans="1:16" ht="16" x14ac:dyDescent="0.2">
      <c r="A6171" s="8" t="s">
        <v>158</v>
      </c>
      <c r="C6171" s="7" t="s">
        <v>2</v>
      </c>
      <c r="D6171" s="7" t="s">
        <v>3389</v>
      </c>
      <c r="E6171" s="7" t="str">
        <f>IF(OR(D6171="", D6171="___"),"", LEFT(D6171,FIND(" &gt;",D6171)-1))</f>
        <v>Success</v>
      </c>
      <c r="F6171" s="7" t="str">
        <f t="shared" si="147"/>
        <v>Current</v>
      </c>
      <c r="G6171" s="7" t="str">
        <f t="shared" si="148"/>
        <v/>
      </c>
      <c r="H6171" s="7" t="str">
        <f>IF(G6171="Utterance", IF(ISNUMBER(SEARCH("Unrecognized",D6171)), "Unrecognized", IF(ISNUMBER(SEARCH("Mismatched",D6171)), "Mismatched", IF(ISNUMBER(SEARCH("False Positive",D6171)), "False Positive", "Irrelevant"))), "")</f>
        <v/>
      </c>
      <c r="J6171" s="7" t="s">
        <v>3744</v>
      </c>
      <c r="K6171" s="7" t="s">
        <v>3353</v>
      </c>
      <c r="L6171" s="9">
        <v>45002</v>
      </c>
      <c r="M6171" s="13">
        <v>0.35523148148148148</v>
      </c>
      <c r="N6171" s="14">
        <v>513002404868755</v>
      </c>
      <c r="O6171" s="7">
        <f>IF(LEN(TRIM($A6171))=0,0,LEN($A6171)-LEN(SUBSTITUTE($A6171," ",""))+1)</f>
        <v>4</v>
      </c>
      <c r="P6171">
        <f t="shared" si="149"/>
        <v>3411</v>
      </c>
    </row>
    <row r="6172" spans="1:16" ht="112" x14ac:dyDescent="0.2">
      <c r="A6172" s="8" t="s">
        <v>224</v>
      </c>
      <c r="C6172" s="7" t="s">
        <v>4</v>
      </c>
      <c r="F6172" s="7" t="str">
        <f t="shared" si="147"/>
        <v/>
      </c>
      <c r="G6172" s="7" t="str">
        <f t="shared" si="148"/>
        <v/>
      </c>
      <c r="K6172" s="7" t="s">
        <v>3353</v>
      </c>
      <c r="L6172" s="9">
        <v>45002</v>
      </c>
      <c r="M6172" s="13">
        <v>0.35523148148148148</v>
      </c>
      <c r="N6172" s="14">
        <v>513002404868755</v>
      </c>
      <c r="P6172" t="str">
        <f t="shared" si="149"/>
        <v/>
      </c>
    </row>
    <row r="6173" spans="1:16" ht="16" x14ac:dyDescent="0.2">
      <c r="A6173" s="8" t="s">
        <v>223</v>
      </c>
      <c r="B6173" s="7" t="s">
        <v>3487</v>
      </c>
      <c r="C6173" s="7" t="s">
        <v>2</v>
      </c>
      <c r="D6173" s="7" t="s">
        <v>3389</v>
      </c>
      <c r="E6173" s="7" t="str">
        <f>IF(OR(D6173="", D6173="___"),"", LEFT(D6173,FIND(" &gt;",D6173)-1))</f>
        <v>Success</v>
      </c>
      <c r="F6173" s="7" t="str">
        <f t="shared" si="147"/>
        <v>Current</v>
      </c>
      <c r="G6173" s="7" t="str">
        <f t="shared" si="148"/>
        <v/>
      </c>
      <c r="H6173" s="7" t="str">
        <f>IF(G6173="Utterance", IF(ISNUMBER(SEARCH("Unrecognized",D6173)), "Unrecognized", IF(ISNUMBER(SEARCH("Mismatched",D6173)), "Mismatched", IF(ISNUMBER(SEARCH("False Positive",D6173)), "False Positive", "Irrelevant"))), "")</f>
        <v/>
      </c>
      <c r="J6173" s="7" t="s">
        <v>3744</v>
      </c>
      <c r="K6173" s="7" t="s">
        <v>3353</v>
      </c>
      <c r="L6173" s="9">
        <v>45002</v>
      </c>
      <c r="M6173" s="13">
        <v>0.35590277777777773</v>
      </c>
      <c r="N6173" s="14">
        <v>202000521627521</v>
      </c>
      <c r="O6173" s="7">
        <f>IF(LEN(TRIM($A6173))=0,0,LEN($A6173)-LEN(SUBSTITUTE($A6173," ",""))+1)</f>
        <v>3</v>
      </c>
      <c r="P6173">
        <f t="shared" si="149"/>
        <v>3411</v>
      </c>
    </row>
    <row r="6174" spans="1:16" ht="112" x14ac:dyDescent="0.2">
      <c r="A6174" s="8" t="s">
        <v>224</v>
      </c>
      <c r="C6174" s="7" t="s">
        <v>4</v>
      </c>
      <c r="F6174" s="7" t="str">
        <f t="shared" si="147"/>
        <v/>
      </c>
      <c r="G6174" s="7" t="str">
        <f t="shared" si="148"/>
        <v/>
      </c>
      <c r="K6174" s="7" t="s">
        <v>3353</v>
      </c>
      <c r="L6174" s="9">
        <v>45002</v>
      </c>
      <c r="M6174" s="13">
        <v>0.35590277777777773</v>
      </c>
      <c r="N6174" s="14">
        <v>202000521627521</v>
      </c>
      <c r="P6174" t="str">
        <f t="shared" si="149"/>
        <v/>
      </c>
    </row>
    <row r="6175" spans="1:16" ht="16" x14ac:dyDescent="0.2">
      <c r="A6175" s="8" t="s">
        <v>1477</v>
      </c>
      <c r="C6175" s="7" t="s">
        <v>2</v>
      </c>
      <c r="D6175" s="7" t="s">
        <v>3389</v>
      </c>
      <c r="E6175" s="7" t="str">
        <f>IF(OR(D6175="", D6175="___"),"", LEFT(D6175,FIND(" &gt;",D6175)-1))</f>
        <v>Success</v>
      </c>
      <c r="F6175" s="7" t="str">
        <f t="shared" si="147"/>
        <v>Current</v>
      </c>
      <c r="G6175" s="7" t="str">
        <f t="shared" si="148"/>
        <v/>
      </c>
      <c r="H6175" s="7" t="str">
        <f>IF(G6175="Utterance", IF(ISNUMBER(SEARCH("Unrecognized",D6175)), "Unrecognized", IF(ISNUMBER(SEARCH("Mismatched",D6175)), "Mismatched", IF(ISNUMBER(SEARCH("False Positive",D6175)), "False Positive", "Irrelevant"))), "")</f>
        <v/>
      </c>
      <c r="J6175" s="7" t="s">
        <v>3439</v>
      </c>
      <c r="K6175" s="7" t="s">
        <v>3353</v>
      </c>
      <c r="L6175" s="9">
        <v>45002</v>
      </c>
      <c r="M6175" s="13">
        <v>0.3603703703703704</v>
      </c>
      <c r="N6175" s="14">
        <v>513001758359394</v>
      </c>
      <c r="O6175" s="7">
        <f>IF(LEN(TRIM($A6175))=0,0,LEN($A6175)-LEN(SUBSTITUTE($A6175," ",""))+1)</f>
        <v>3</v>
      </c>
      <c r="P6175">
        <f t="shared" si="149"/>
        <v>3411</v>
      </c>
    </row>
    <row r="6176" spans="1:16" ht="192" x14ac:dyDescent="0.2">
      <c r="A6176" s="8" t="s">
        <v>578</v>
      </c>
      <c r="C6176" s="7" t="s">
        <v>4</v>
      </c>
      <c r="F6176" s="7" t="str">
        <f t="shared" si="147"/>
        <v/>
      </c>
      <c r="G6176" s="7" t="str">
        <f t="shared" si="148"/>
        <v/>
      </c>
      <c r="K6176" s="7" t="s">
        <v>3353</v>
      </c>
      <c r="L6176" s="9">
        <v>45002</v>
      </c>
      <c r="M6176" s="13">
        <v>0.3603703703703704</v>
      </c>
      <c r="N6176" s="14">
        <v>513001758359394</v>
      </c>
      <c r="P6176" t="str">
        <f t="shared" si="149"/>
        <v/>
      </c>
    </row>
    <row r="6177" spans="1:16" ht="16" x14ac:dyDescent="0.2">
      <c r="A6177" s="8" t="s">
        <v>338</v>
      </c>
      <c r="C6177" s="7" t="s">
        <v>2</v>
      </c>
      <c r="D6177" s="7" t="s">
        <v>3391</v>
      </c>
      <c r="E6177" s="7" t="str">
        <f>IF(OR(D6177="", D6177="___"),"", LEFT(D6177,FIND(" &gt;",D6177)-1))</f>
        <v>Failure</v>
      </c>
      <c r="F6177" s="7" t="str">
        <f t="shared" si="147"/>
        <v>Current</v>
      </c>
      <c r="G6177" s="7" t="str">
        <f t="shared" si="148"/>
        <v>Utterance</v>
      </c>
      <c r="H6177" s="7" t="str">
        <f>IF(G6177="Utterance", IF(ISNUMBER(SEARCH("Unrecognized",D6177)), "Unrecognized", IF(ISNUMBER(SEARCH("Mismatched",D6177)), "Mismatched", IF(ISNUMBER(SEARCH("False Positive",D6177)), "False Positive", "Irrelevant"))), "")</f>
        <v>Mismatched</v>
      </c>
      <c r="J6177" s="7" t="s">
        <v>3750</v>
      </c>
      <c r="K6177" s="7" t="s">
        <v>3353</v>
      </c>
      <c r="L6177" s="9">
        <v>45002</v>
      </c>
      <c r="M6177" s="13">
        <v>0.36291666666666672</v>
      </c>
      <c r="N6177" s="14">
        <v>204440003488432</v>
      </c>
      <c r="O6177" s="7">
        <f>IF(LEN(TRIM($A6177))=0,0,LEN($A6177)-LEN(SUBSTITUTE($A6177," ",""))+1)</f>
        <v>2</v>
      </c>
      <c r="P6177">
        <f t="shared" si="149"/>
        <v>705</v>
      </c>
    </row>
    <row r="6178" spans="1:16" ht="16" x14ac:dyDescent="0.2">
      <c r="A6178" s="8" t="s">
        <v>339</v>
      </c>
      <c r="C6178" s="7" t="s">
        <v>4</v>
      </c>
      <c r="F6178" s="7" t="str">
        <f t="shared" si="147"/>
        <v/>
      </c>
      <c r="G6178" s="7" t="str">
        <f t="shared" si="148"/>
        <v/>
      </c>
      <c r="K6178" s="7" t="s">
        <v>3353</v>
      </c>
      <c r="L6178" s="9">
        <v>45002</v>
      </c>
      <c r="M6178" s="13">
        <v>0.3629398148148148</v>
      </c>
      <c r="N6178" s="14">
        <v>204440003488432</v>
      </c>
      <c r="P6178" t="str">
        <f t="shared" si="149"/>
        <v/>
      </c>
    </row>
    <row r="6179" spans="1:16" ht="16" x14ac:dyDescent="0.2">
      <c r="A6179" s="8" t="s">
        <v>336</v>
      </c>
      <c r="C6179" s="7" t="s">
        <v>2</v>
      </c>
      <c r="D6179" s="7" t="s">
        <v>3389</v>
      </c>
      <c r="E6179" s="7" t="str">
        <f>IF(OR(D6179="", D6179="___"),"", LEFT(D6179,FIND(" &gt;",D6179)-1))</f>
        <v>Success</v>
      </c>
      <c r="F6179" s="7" t="str">
        <f t="shared" si="147"/>
        <v>Current</v>
      </c>
      <c r="G6179" s="7" t="str">
        <f t="shared" si="148"/>
        <v/>
      </c>
      <c r="H6179" s="7" t="str">
        <f>IF(G6179="Utterance", IF(ISNUMBER(SEARCH("Unrecognized",D6179)), "Unrecognized", IF(ISNUMBER(SEARCH("Mismatched",D6179)), "Mismatched", IF(ISNUMBER(SEARCH("False Positive",D6179)), "False Positive", "Irrelevant"))), "")</f>
        <v/>
      </c>
      <c r="J6179" s="7" t="s">
        <v>3750</v>
      </c>
      <c r="K6179" s="7" t="s">
        <v>3353</v>
      </c>
      <c r="L6179" s="9">
        <v>45002</v>
      </c>
      <c r="M6179" s="13">
        <v>0.36305555555555552</v>
      </c>
      <c r="N6179" s="14">
        <v>204440003488432</v>
      </c>
      <c r="O6179" s="7">
        <f>IF(LEN(TRIM($A6179))=0,0,LEN($A6179)-LEN(SUBSTITUTE($A6179," ",""))+1)</f>
        <v>3</v>
      </c>
      <c r="P6179">
        <f t="shared" si="149"/>
        <v>3411</v>
      </c>
    </row>
    <row r="6180" spans="1:16" ht="240" x14ac:dyDescent="0.2">
      <c r="A6180" s="8" t="s">
        <v>337</v>
      </c>
      <c r="C6180" s="7" t="s">
        <v>4</v>
      </c>
      <c r="F6180" s="7" t="str">
        <f t="shared" si="147"/>
        <v/>
      </c>
      <c r="G6180" s="7" t="str">
        <f t="shared" si="148"/>
        <v/>
      </c>
      <c r="K6180" s="7" t="s">
        <v>3353</v>
      </c>
      <c r="L6180" s="9">
        <v>45002</v>
      </c>
      <c r="M6180" s="13">
        <v>0.36306712962962967</v>
      </c>
      <c r="N6180" s="14">
        <v>204440003488432</v>
      </c>
      <c r="P6180" t="str">
        <f t="shared" si="149"/>
        <v/>
      </c>
    </row>
    <row r="6181" spans="1:16" ht="16" x14ac:dyDescent="0.2">
      <c r="A6181" s="8" t="s">
        <v>1341</v>
      </c>
      <c r="C6181" s="7" t="s">
        <v>2</v>
      </c>
      <c r="D6181" s="7" t="s">
        <v>3389</v>
      </c>
      <c r="E6181" s="7" t="str">
        <f>IF(OR(D6181="", D6181="___"),"", LEFT(D6181,FIND(" &gt;",D6181)-1))</f>
        <v>Success</v>
      </c>
      <c r="F6181" s="7" t="str">
        <f t="shared" si="147"/>
        <v>Current</v>
      </c>
      <c r="G6181" s="7" t="str">
        <f t="shared" si="148"/>
        <v/>
      </c>
      <c r="H6181" s="7" t="str">
        <f>IF(G6181="Utterance", IF(ISNUMBER(SEARCH("Unrecognized",D6181)), "Unrecognized", IF(ISNUMBER(SEARCH("Mismatched",D6181)), "Mismatched", IF(ISNUMBER(SEARCH("False Positive",D6181)), "False Positive", "Irrelevant"))), "")</f>
        <v/>
      </c>
      <c r="J6181" s="7" t="s">
        <v>3432</v>
      </c>
      <c r="K6181" s="7" t="s">
        <v>3353</v>
      </c>
      <c r="L6181" s="9">
        <v>45002</v>
      </c>
      <c r="M6181" s="13">
        <v>0.36440972222222223</v>
      </c>
      <c r="N6181" s="14">
        <v>202000419557498</v>
      </c>
      <c r="O6181" s="7">
        <f>IF(LEN(TRIM($A6181))=0,0,LEN($A6181)-LEN(SUBSTITUTE($A6181," ",""))+1)</f>
        <v>9</v>
      </c>
      <c r="P6181">
        <f t="shared" si="149"/>
        <v>3411</v>
      </c>
    </row>
    <row r="6182" spans="1:16" ht="192" x14ac:dyDescent="0.2">
      <c r="A6182" s="8" t="s">
        <v>726</v>
      </c>
      <c r="C6182" s="7" t="s">
        <v>4</v>
      </c>
      <c r="F6182" s="7" t="str">
        <f t="shared" si="147"/>
        <v/>
      </c>
      <c r="G6182" s="7" t="str">
        <f t="shared" si="148"/>
        <v/>
      </c>
      <c r="K6182" s="7" t="s">
        <v>3353</v>
      </c>
      <c r="L6182" s="9">
        <v>45002</v>
      </c>
      <c r="M6182" s="13">
        <v>0.36440972222222223</v>
      </c>
      <c r="N6182" s="14">
        <v>202000419557498</v>
      </c>
      <c r="P6182" t="str">
        <f t="shared" si="149"/>
        <v/>
      </c>
    </row>
    <row r="6183" spans="1:16" ht="16" x14ac:dyDescent="0.2">
      <c r="A6183" s="8" t="s">
        <v>158</v>
      </c>
      <c r="C6183" s="7" t="s">
        <v>2</v>
      </c>
      <c r="D6183" s="7" t="s">
        <v>3389</v>
      </c>
      <c r="E6183" s="7" t="str">
        <f>IF(OR(D6183="", D6183="___"),"", LEFT(D6183,FIND(" &gt;",D6183)-1))</f>
        <v>Success</v>
      </c>
      <c r="F6183" s="7" t="str">
        <f t="shared" si="147"/>
        <v>Current</v>
      </c>
      <c r="G6183" s="7" t="str">
        <f t="shared" si="148"/>
        <v/>
      </c>
      <c r="H6183" s="7" t="str">
        <f>IF(G6183="Utterance", IF(ISNUMBER(SEARCH("Unrecognized",D6183)), "Unrecognized", IF(ISNUMBER(SEARCH("Mismatched",D6183)), "Mismatched", IF(ISNUMBER(SEARCH("False Positive",D6183)), "False Positive", "Irrelevant"))), "")</f>
        <v/>
      </c>
      <c r="J6183" s="7" t="s">
        <v>3744</v>
      </c>
      <c r="K6183" s="7" t="s">
        <v>3353</v>
      </c>
      <c r="L6183" s="9">
        <v>45002</v>
      </c>
      <c r="M6183" s="13">
        <v>0.36475694444444445</v>
      </c>
      <c r="N6183" s="14">
        <v>513003500466059</v>
      </c>
      <c r="O6183" s="7">
        <f>IF(LEN(TRIM($A6183))=0,0,LEN($A6183)-LEN(SUBSTITUTE($A6183," ",""))+1)</f>
        <v>4</v>
      </c>
      <c r="P6183">
        <f t="shared" si="149"/>
        <v>3411</v>
      </c>
    </row>
    <row r="6184" spans="1:16" ht="112" x14ac:dyDescent="0.2">
      <c r="A6184" s="8" t="s">
        <v>224</v>
      </c>
      <c r="C6184" s="7" t="s">
        <v>4</v>
      </c>
      <c r="F6184" s="7" t="str">
        <f t="shared" si="147"/>
        <v/>
      </c>
      <c r="G6184" s="7" t="str">
        <f t="shared" si="148"/>
        <v/>
      </c>
      <c r="K6184" s="7" t="s">
        <v>3353</v>
      </c>
      <c r="L6184" s="9">
        <v>45002</v>
      </c>
      <c r="M6184" s="13">
        <v>0.36476851851851855</v>
      </c>
      <c r="N6184" s="14">
        <v>513003500466059</v>
      </c>
      <c r="P6184" t="str">
        <f t="shared" si="149"/>
        <v/>
      </c>
    </row>
    <row r="6185" spans="1:16" ht="16" x14ac:dyDescent="0.2">
      <c r="A6185" s="8" t="s">
        <v>465</v>
      </c>
      <c r="B6185" s="7" t="s">
        <v>3487</v>
      </c>
      <c r="C6185" s="7" t="s">
        <v>2</v>
      </c>
      <c r="D6185" s="7" t="s">
        <v>3389</v>
      </c>
      <c r="E6185" s="7" t="str">
        <f>IF(OR(D6185="", D6185="___"),"", LEFT(D6185,FIND(" &gt;",D6185)-1))</f>
        <v>Success</v>
      </c>
      <c r="F6185" s="7" t="str">
        <f t="shared" si="147"/>
        <v>Current</v>
      </c>
      <c r="G6185" s="7" t="str">
        <f t="shared" si="148"/>
        <v/>
      </c>
      <c r="H6185" s="7" t="str">
        <f>IF(G6185="Utterance", IF(ISNUMBER(SEARCH("Unrecognized",D6185)), "Unrecognized", IF(ISNUMBER(SEARCH("Mismatched",D6185)), "Mismatched", IF(ISNUMBER(SEARCH("False Positive",D6185)), "False Positive", "Irrelevant"))), "")</f>
        <v/>
      </c>
      <c r="J6185" s="7" t="s">
        <v>3743</v>
      </c>
      <c r="K6185" s="7" t="s">
        <v>3353</v>
      </c>
      <c r="L6185" s="9">
        <v>45002</v>
      </c>
      <c r="M6185" s="13">
        <v>0.3697685185185185</v>
      </c>
      <c r="N6185" s="14">
        <v>204440003492998</v>
      </c>
      <c r="O6185" s="7">
        <f>IF(LEN(TRIM($A6185))=0,0,LEN($A6185)-LEN(SUBSTITUTE($A6185," ",""))+1)</f>
        <v>4</v>
      </c>
      <c r="P6185">
        <f t="shared" si="149"/>
        <v>3411</v>
      </c>
    </row>
    <row r="6186" spans="1:16" ht="144" x14ac:dyDescent="0.2">
      <c r="A6186" s="8" t="s">
        <v>250</v>
      </c>
      <c r="C6186" s="7" t="s">
        <v>4</v>
      </c>
      <c r="F6186" s="7" t="str">
        <f t="shared" si="147"/>
        <v/>
      </c>
      <c r="G6186" s="7" t="str">
        <f t="shared" si="148"/>
        <v/>
      </c>
      <c r="K6186" s="7" t="s">
        <v>3353</v>
      </c>
      <c r="L6186" s="9">
        <v>45002</v>
      </c>
      <c r="M6186" s="13">
        <v>0.36979166666666669</v>
      </c>
      <c r="N6186" s="14">
        <v>204440003492998</v>
      </c>
      <c r="P6186" t="str">
        <f t="shared" si="149"/>
        <v/>
      </c>
    </row>
    <row r="6187" spans="1:16" ht="16" x14ac:dyDescent="0.2">
      <c r="A6187" s="8" t="s">
        <v>269</v>
      </c>
      <c r="B6187" s="7" t="s">
        <v>3487</v>
      </c>
      <c r="C6187" s="7" t="s">
        <v>2</v>
      </c>
      <c r="D6187" s="7" t="s">
        <v>3389</v>
      </c>
      <c r="E6187" s="7" t="str">
        <f>IF(OR(D6187="", D6187="___"),"", LEFT(D6187,FIND(" &gt;",D6187)-1))</f>
        <v>Success</v>
      </c>
      <c r="F6187" s="7" t="str">
        <f t="shared" si="147"/>
        <v>Current</v>
      </c>
      <c r="G6187" s="7" t="str">
        <f t="shared" si="148"/>
        <v/>
      </c>
      <c r="H6187" s="7" t="str">
        <f>IF(G6187="Utterance", IF(ISNUMBER(SEARCH("Unrecognized",D6187)), "Unrecognized", IF(ISNUMBER(SEARCH("Mismatched",D6187)), "Mismatched", IF(ISNUMBER(SEARCH("False Positive",D6187)), "False Positive", "Irrelevant"))), "")</f>
        <v/>
      </c>
      <c r="J6187" s="7" t="s">
        <v>3428</v>
      </c>
      <c r="K6187" s="7" t="s">
        <v>3353</v>
      </c>
      <c r="L6187" s="9">
        <v>45002</v>
      </c>
      <c r="M6187" s="13">
        <v>0.37358796296296298</v>
      </c>
      <c r="N6187" s="14">
        <v>204440003492998</v>
      </c>
      <c r="O6187" s="7">
        <f>IF(LEN(TRIM($A6187))=0,0,LEN($A6187)-LEN(SUBSTITUTE($A6187," ",""))+1)</f>
        <v>3</v>
      </c>
      <c r="P6187">
        <f t="shared" si="149"/>
        <v>3411</v>
      </c>
    </row>
    <row r="6188" spans="1:16" ht="64" x14ac:dyDescent="0.2">
      <c r="A6188" s="8" t="s">
        <v>270</v>
      </c>
      <c r="C6188" s="7" t="s">
        <v>4</v>
      </c>
      <c r="F6188" s="7" t="str">
        <f t="shared" si="147"/>
        <v/>
      </c>
      <c r="G6188" s="7" t="str">
        <f t="shared" si="148"/>
        <v/>
      </c>
      <c r="K6188" s="7" t="s">
        <v>3353</v>
      </c>
      <c r="L6188" s="9">
        <v>45002</v>
      </c>
      <c r="M6188" s="13">
        <v>0.37358796296296298</v>
      </c>
      <c r="N6188" s="14">
        <v>204440003492998</v>
      </c>
      <c r="P6188" t="str">
        <f t="shared" si="149"/>
        <v/>
      </c>
    </row>
    <row r="6189" spans="1:16" ht="16" x14ac:dyDescent="0.2">
      <c r="A6189" s="8" t="s">
        <v>158</v>
      </c>
      <c r="C6189" s="7" t="s">
        <v>2</v>
      </c>
      <c r="D6189" s="7" t="s">
        <v>3389</v>
      </c>
      <c r="E6189" s="7" t="str">
        <f>IF(OR(D6189="", D6189="___"),"", LEFT(D6189,FIND(" &gt;",D6189)-1))</f>
        <v>Success</v>
      </c>
      <c r="F6189" s="7" t="str">
        <f t="shared" si="147"/>
        <v>Current</v>
      </c>
      <c r="G6189" s="7" t="str">
        <f t="shared" si="148"/>
        <v/>
      </c>
      <c r="H6189" s="7" t="str">
        <f>IF(G6189="Utterance", IF(ISNUMBER(SEARCH("Unrecognized",D6189)), "Unrecognized", IF(ISNUMBER(SEARCH("Mismatched",D6189)), "Mismatched", IF(ISNUMBER(SEARCH("False Positive",D6189)), "False Positive", "Irrelevant"))), "")</f>
        <v/>
      </c>
      <c r="J6189" s="7" t="s">
        <v>3744</v>
      </c>
      <c r="K6189" s="7" t="s">
        <v>3353</v>
      </c>
      <c r="L6189" s="9">
        <v>45002</v>
      </c>
      <c r="M6189" s="13">
        <v>0.37453703703703706</v>
      </c>
      <c r="N6189" s="14">
        <v>204440003492998</v>
      </c>
      <c r="O6189" s="7">
        <f>IF(LEN(TRIM($A6189))=0,0,LEN($A6189)-LEN(SUBSTITUTE($A6189," ",""))+1)</f>
        <v>4</v>
      </c>
      <c r="P6189">
        <f t="shared" si="149"/>
        <v>3411</v>
      </c>
    </row>
    <row r="6190" spans="1:16" ht="112" x14ac:dyDescent="0.2">
      <c r="A6190" s="8" t="s">
        <v>224</v>
      </c>
      <c r="C6190" s="7" t="s">
        <v>4</v>
      </c>
      <c r="F6190" s="7" t="str">
        <f t="shared" si="147"/>
        <v/>
      </c>
      <c r="G6190" s="7" t="str">
        <f t="shared" si="148"/>
        <v/>
      </c>
      <c r="K6190" s="7" t="s">
        <v>3353</v>
      </c>
      <c r="L6190" s="9">
        <v>45002</v>
      </c>
      <c r="M6190" s="13">
        <v>0.37453703703703706</v>
      </c>
      <c r="N6190" s="14">
        <v>204440003492998</v>
      </c>
      <c r="P6190" t="str">
        <f t="shared" si="149"/>
        <v/>
      </c>
    </row>
    <row r="6191" spans="1:16" ht="16" x14ac:dyDescent="0.2">
      <c r="A6191" s="8" t="s">
        <v>514</v>
      </c>
      <c r="B6191" s="7" t="s">
        <v>3487</v>
      </c>
      <c r="C6191" s="7" t="s">
        <v>2</v>
      </c>
      <c r="D6191" s="7" t="s">
        <v>3389</v>
      </c>
      <c r="E6191" s="7" t="str">
        <f>IF(OR(D6191="", D6191="___"),"", LEFT(D6191,FIND(" &gt;",D6191)-1))</f>
        <v>Success</v>
      </c>
      <c r="F6191" s="7" t="str">
        <f t="shared" si="147"/>
        <v>Current</v>
      </c>
      <c r="G6191" s="7" t="str">
        <f t="shared" si="148"/>
        <v/>
      </c>
      <c r="H6191" s="7" t="str">
        <f>IF(G6191="Utterance", IF(ISNUMBER(SEARCH("Unrecognized",D6191)), "Unrecognized", IF(ISNUMBER(SEARCH("Mismatched",D6191)), "Mismatched", IF(ISNUMBER(SEARCH("False Positive",D6191)), "False Positive", "Irrelevant"))), "")</f>
        <v/>
      </c>
      <c r="J6191" s="7" t="s">
        <v>3439</v>
      </c>
      <c r="K6191" s="7" t="s">
        <v>3353</v>
      </c>
      <c r="L6191" s="9">
        <v>45002</v>
      </c>
      <c r="M6191" s="13">
        <v>0.37578703703703703</v>
      </c>
      <c r="N6191" s="14">
        <v>513003412042253</v>
      </c>
      <c r="O6191" s="7">
        <f>IF(LEN(TRIM($A6191))=0,0,LEN($A6191)-LEN(SUBSTITUTE($A6191," ",""))+1)</f>
        <v>3</v>
      </c>
      <c r="P6191">
        <f t="shared" si="149"/>
        <v>3411</v>
      </c>
    </row>
    <row r="6192" spans="1:16" ht="32" x14ac:dyDescent="0.2">
      <c r="A6192" s="8" t="s">
        <v>3628</v>
      </c>
      <c r="C6192" s="7" t="s">
        <v>4</v>
      </c>
      <c r="F6192" s="7" t="str">
        <f t="shared" si="147"/>
        <v/>
      </c>
      <c r="G6192" s="7" t="str">
        <f t="shared" si="148"/>
        <v/>
      </c>
      <c r="K6192" s="7" t="s">
        <v>3353</v>
      </c>
      <c r="L6192" s="9">
        <v>45002</v>
      </c>
      <c r="M6192" s="13">
        <v>0.37582175925925926</v>
      </c>
      <c r="N6192" s="14">
        <v>513003412042253</v>
      </c>
      <c r="P6192" t="str">
        <f t="shared" si="149"/>
        <v/>
      </c>
    </row>
    <row r="6193" spans="1:16" ht="96" x14ac:dyDescent="0.2">
      <c r="A6193" s="8" t="s">
        <v>1750</v>
      </c>
      <c r="C6193" s="7" t="s">
        <v>4</v>
      </c>
      <c r="F6193" s="7" t="str">
        <f t="shared" ref="F6193:F6256" si="150">IF(OR(E6193="Success",E6193="Qualified Success"),"Current",IF(E6193="Failure",IF(RIGHT(D6193,6)="Future","Future",IF(RIGHT(D6193,10)="Irrelevant","Irrelevant","Current")),""))</f>
        <v/>
      </c>
      <c r="G6193" s="7" t="str">
        <f t="shared" ref="G6193:G6256" si="151">IF(OR(ISBLANK(D6193),D6193="Unclassifiable &gt;"),"",IF(ISNUMBER(SEARCH("Utterance",D6193)),"Utterance",IF(ISNUMBER(SEARCH("Response",D6193)),"Response",IF(ISNUMBER(SEARCH("Interaction",D6193)),"Interaction",IF(ISNUMBER(SEARCH("System",D6193)),"System","")))))</f>
        <v/>
      </c>
      <c r="K6193" s="7" t="s">
        <v>3353</v>
      </c>
      <c r="L6193" s="9">
        <v>45002</v>
      </c>
      <c r="M6193" s="13">
        <v>0.37582175925925926</v>
      </c>
      <c r="N6193" s="14">
        <v>513003412042253</v>
      </c>
      <c r="P6193" t="str">
        <f t="shared" si="149"/>
        <v/>
      </c>
    </row>
    <row r="6194" spans="1:16" ht="32" x14ac:dyDescent="0.2">
      <c r="A6194" s="8" t="s">
        <v>268</v>
      </c>
      <c r="C6194" s="7" t="s">
        <v>4</v>
      </c>
      <c r="F6194" s="7" t="str">
        <f t="shared" si="150"/>
        <v/>
      </c>
      <c r="G6194" s="7" t="str">
        <f t="shared" si="151"/>
        <v/>
      </c>
      <c r="K6194" s="7" t="s">
        <v>3353</v>
      </c>
      <c r="L6194" s="9">
        <v>45002</v>
      </c>
      <c r="M6194" s="13">
        <v>0.37582175925925926</v>
      </c>
      <c r="N6194" s="14">
        <v>513003412042253</v>
      </c>
      <c r="P6194" t="str">
        <f t="shared" si="149"/>
        <v/>
      </c>
    </row>
    <row r="6195" spans="1:16" ht="16" x14ac:dyDescent="0.2">
      <c r="A6195" s="8" t="s">
        <v>1754</v>
      </c>
      <c r="C6195" s="7" t="s">
        <v>2</v>
      </c>
      <c r="D6195" s="7" t="s">
        <v>3389</v>
      </c>
      <c r="E6195" s="7" t="str">
        <f>IF(OR(D6195="", D6195="___"),"", LEFT(D6195,FIND(" &gt;",D6195)-1))</f>
        <v>Success</v>
      </c>
      <c r="F6195" s="7" t="str">
        <f t="shared" si="150"/>
        <v>Current</v>
      </c>
      <c r="G6195" s="7" t="str">
        <f t="shared" si="151"/>
        <v/>
      </c>
      <c r="H6195" s="7" t="str">
        <f>IF(G6195="Utterance", IF(ISNUMBER(SEARCH("Unrecognized",D6195)), "Unrecognized", IF(ISNUMBER(SEARCH("Mismatched",D6195)), "Mismatched", IF(ISNUMBER(SEARCH("False Positive",D6195)), "False Positive", "Irrelevant"))), "")</f>
        <v/>
      </c>
      <c r="J6195" s="7" t="s">
        <v>3758</v>
      </c>
      <c r="K6195" s="7" t="s">
        <v>3353</v>
      </c>
      <c r="L6195" s="9">
        <v>45002</v>
      </c>
      <c r="M6195" s="13">
        <v>0.3762152777777778</v>
      </c>
      <c r="N6195" s="14">
        <v>513003412042253</v>
      </c>
      <c r="O6195" s="7">
        <f>IF(LEN(TRIM($A6195))=0,0,LEN($A6195)-LEN(SUBSTITUTE($A6195," ",""))+1)</f>
        <v>4</v>
      </c>
      <c r="P6195">
        <f t="shared" si="149"/>
        <v>3411</v>
      </c>
    </row>
    <row r="6196" spans="1:16" ht="16" x14ac:dyDescent="0.2">
      <c r="A6196" s="8" t="s">
        <v>3364</v>
      </c>
      <c r="C6196" s="7" t="s">
        <v>4</v>
      </c>
      <c r="F6196" s="7" t="str">
        <f t="shared" si="150"/>
        <v/>
      </c>
      <c r="G6196" s="7" t="str">
        <f t="shared" si="151"/>
        <v/>
      </c>
      <c r="K6196" s="7" t="s">
        <v>3353</v>
      </c>
      <c r="L6196" s="9">
        <v>45002</v>
      </c>
      <c r="M6196" s="13">
        <v>0.37623842592592593</v>
      </c>
      <c r="N6196" s="14">
        <v>513003412042253</v>
      </c>
      <c r="P6196" t="str">
        <f t="shared" si="149"/>
        <v/>
      </c>
    </row>
    <row r="6197" spans="1:16" ht="32" x14ac:dyDescent="0.2">
      <c r="A6197" s="8" t="s">
        <v>268</v>
      </c>
      <c r="C6197" s="7" t="s">
        <v>4</v>
      </c>
      <c r="F6197" s="7" t="str">
        <f t="shared" si="150"/>
        <v/>
      </c>
      <c r="G6197" s="7" t="str">
        <f t="shared" si="151"/>
        <v/>
      </c>
      <c r="K6197" s="7" t="s">
        <v>3353</v>
      </c>
      <c r="L6197" s="9">
        <v>45002</v>
      </c>
      <c r="M6197" s="13">
        <v>0.37623842592592593</v>
      </c>
      <c r="N6197" s="14">
        <v>513003412042253</v>
      </c>
      <c r="P6197" t="str">
        <f t="shared" si="149"/>
        <v/>
      </c>
    </row>
    <row r="6198" spans="1:16" ht="16" x14ac:dyDescent="0.2">
      <c r="A6198" s="8" t="s">
        <v>271</v>
      </c>
      <c r="C6198" s="7" t="s">
        <v>2</v>
      </c>
      <c r="D6198" s="7" t="s">
        <v>3391</v>
      </c>
      <c r="E6198" s="7" t="str">
        <f>IF(OR(D6198="", D6198="___"),"", LEFT(D6198,FIND(" &gt;",D6198)-1))</f>
        <v>Failure</v>
      </c>
      <c r="F6198" s="7" t="str">
        <f t="shared" si="150"/>
        <v>Current</v>
      </c>
      <c r="G6198" s="7" t="str">
        <f t="shared" si="151"/>
        <v>Utterance</v>
      </c>
      <c r="H6198" s="7" t="str">
        <f>IF(G6198="Utterance", IF(ISNUMBER(SEARCH("Unrecognized",D6198)), "Unrecognized", IF(ISNUMBER(SEARCH("Mismatched",D6198)), "Mismatched", IF(ISNUMBER(SEARCH("False Positive",D6198)), "False Positive", "Irrelevant"))), "")</f>
        <v>Mismatched</v>
      </c>
      <c r="J6198" s="7" t="s">
        <v>213</v>
      </c>
      <c r="K6198" s="7" t="s">
        <v>3353</v>
      </c>
      <c r="L6198" s="9">
        <v>45002</v>
      </c>
      <c r="M6198" s="13">
        <v>0.37765046296296295</v>
      </c>
      <c r="N6198" s="14">
        <v>204440003486963</v>
      </c>
      <c r="O6198" s="7">
        <f>IF(LEN(TRIM($A6198))=0,0,LEN($A6198)-LEN(SUBSTITUTE($A6198," ",""))+1)</f>
        <v>2</v>
      </c>
      <c r="P6198">
        <f t="shared" si="149"/>
        <v>705</v>
      </c>
    </row>
    <row r="6199" spans="1:16" ht="16" x14ac:dyDescent="0.2">
      <c r="A6199" s="8" t="s">
        <v>1748</v>
      </c>
      <c r="C6199" s="7" t="s">
        <v>2</v>
      </c>
      <c r="D6199" s="7" t="s">
        <v>3391</v>
      </c>
      <c r="E6199" s="7" t="str">
        <f>IF(OR(D6199="", D6199="___"),"", LEFT(D6199,FIND(" &gt;",D6199)-1))</f>
        <v>Failure</v>
      </c>
      <c r="F6199" s="7" t="str">
        <f t="shared" si="150"/>
        <v>Current</v>
      </c>
      <c r="G6199" s="7" t="str">
        <f t="shared" si="151"/>
        <v>Utterance</v>
      </c>
      <c r="H6199" s="7" t="str">
        <f>IF(G6199="Utterance", IF(ISNUMBER(SEARCH("Unrecognized",D6199)), "Unrecognized", IF(ISNUMBER(SEARCH("Mismatched",D6199)), "Mismatched", IF(ISNUMBER(SEARCH("False Positive",D6199)), "False Positive", "Irrelevant"))), "")</f>
        <v>Mismatched</v>
      </c>
      <c r="J6199" s="7" t="s">
        <v>3742</v>
      </c>
      <c r="K6199" s="7" t="s">
        <v>3353</v>
      </c>
      <c r="L6199" s="9">
        <v>45002</v>
      </c>
      <c r="M6199" s="13">
        <v>0.37766203703703699</v>
      </c>
      <c r="N6199" s="14">
        <v>513003412042253</v>
      </c>
      <c r="O6199" s="7">
        <f>IF(LEN(TRIM($A6199))=0,0,LEN($A6199)-LEN(SUBSTITUTE($A6199," ",""))+1)</f>
        <v>28</v>
      </c>
      <c r="P6199">
        <f t="shared" si="149"/>
        <v>705</v>
      </c>
    </row>
    <row r="6200" spans="1:16" ht="144" x14ac:dyDescent="0.2">
      <c r="A6200" s="8" t="s">
        <v>272</v>
      </c>
      <c r="C6200" s="7" t="s">
        <v>4</v>
      </c>
      <c r="F6200" s="7" t="str">
        <f t="shared" si="150"/>
        <v/>
      </c>
      <c r="G6200" s="7" t="str">
        <f t="shared" si="151"/>
        <v/>
      </c>
      <c r="K6200" s="7" t="s">
        <v>3353</v>
      </c>
      <c r="L6200" s="9">
        <v>45002</v>
      </c>
      <c r="M6200" s="13">
        <v>0.37766203703703699</v>
      </c>
      <c r="N6200" s="14">
        <v>204440003486963</v>
      </c>
      <c r="P6200" t="str">
        <f t="shared" si="149"/>
        <v/>
      </c>
    </row>
    <row r="6201" spans="1:16" ht="192" x14ac:dyDescent="0.2">
      <c r="A6201" s="8" t="s">
        <v>746</v>
      </c>
      <c r="C6201" s="7" t="s">
        <v>4</v>
      </c>
      <c r="F6201" s="7" t="str">
        <f t="shared" si="150"/>
        <v/>
      </c>
      <c r="G6201" s="7" t="str">
        <f t="shared" si="151"/>
        <v/>
      </c>
      <c r="K6201" s="7" t="s">
        <v>3353</v>
      </c>
      <c r="L6201" s="9">
        <v>45002</v>
      </c>
      <c r="M6201" s="13">
        <v>0.37766203703703699</v>
      </c>
      <c r="N6201" s="14">
        <v>513003412042253</v>
      </c>
      <c r="P6201" t="str">
        <f t="shared" si="149"/>
        <v/>
      </c>
    </row>
    <row r="6202" spans="1:16" ht="16" x14ac:dyDescent="0.2">
      <c r="A6202" s="8" t="s">
        <v>273</v>
      </c>
      <c r="C6202" s="7" t="s">
        <v>2</v>
      </c>
      <c r="D6202" s="7" t="s">
        <v>3391</v>
      </c>
      <c r="E6202" s="7" t="str">
        <f>IF(OR(D6202="", D6202="___"),"", LEFT(D6202,FIND(" &gt;",D6202)-1))</f>
        <v>Failure</v>
      </c>
      <c r="F6202" s="7" t="str">
        <f t="shared" si="150"/>
        <v>Current</v>
      </c>
      <c r="G6202" s="7" t="str">
        <f t="shared" si="151"/>
        <v>Utterance</v>
      </c>
      <c r="H6202" s="7" t="str">
        <f>IF(G6202="Utterance", IF(ISNUMBER(SEARCH("Unrecognized",D6202)), "Unrecognized", IF(ISNUMBER(SEARCH("Mismatched",D6202)), "Mismatched", IF(ISNUMBER(SEARCH("False Positive",D6202)), "False Positive", "Irrelevant"))), "")</f>
        <v>Mismatched</v>
      </c>
      <c r="J6202" s="7" t="s">
        <v>213</v>
      </c>
      <c r="K6202" s="7" t="s">
        <v>3353</v>
      </c>
      <c r="L6202" s="9">
        <v>45002</v>
      </c>
      <c r="M6202" s="13">
        <v>0.37778935185185186</v>
      </c>
      <c r="N6202" s="14">
        <v>204440003486963</v>
      </c>
      <c r="O6202" s="7">
        <f>IF(LEN(TRIM($A6202))=0,0,LEN($A6202)-LEN(SUBSTITUTE($A6202," ",""))+1)</f>
        <v>6</v>
      </c>
      <c r="P6202">
        <f t="shared" si="149"/>
        <v>705</v>
      </c>
    </row>
    <row r="6203" spans="1:16" ht="144" x14ac:dyDescent="0.2">
      <c r="A6203" s="8" t="s">
        <v>272</v>
      </c>
      <c r="C6203" s="7" t="s">
        <v>4</v>
      </c>
      <c r="F6203" s="7" t="str">
        <f t="shared" si="150"/>
        <v/>
      </c>
      <c r="G6203" s="7" t="str">
        <f t="shared" si="151"/>
        <v/>
      </c>
      <c r="K6203" s="7" t="s">
        <v>3353</v>
      </c>
      <c r="L6203" s="9">
        <v>45002</v>
      </c>
      <c r="M6203" s="13">
        <v>0.3778009259259259</v>
      </c>
      <c r="N6203" s="14">
        <v>204440003486963</v>
      </c>
      <c r="P6203" t="str">
        <f t="shared" si="149"/>
        <v/>
      </c>
    </row>
    <row r="6204" spans="1:16" ht="32" x14ac:dyDescent="0.2">
      <c r="A6204" s="8" t="s">
        <v>1749</v>
      </c>
      <c r="C6204" s="7" t="s">
        <v>2</v>
      </c>
      <c r="D6204" s="7" t="s">
        <v>3391</v>
      </c>
      <c r="E6204" s="7" t="str">
        <f>IF(OR(D6204="", D6204="___"),"", LEFT(D6204,FIND(" &gt;",D6204)-1))</f>
        <v>Failure</v>
      </c>
      <c r="F6204" s="7" t="str">
        <f t="shared" si="150"/>
        <v>Current</v>
      </c>
      <c r="G6204" s="7" t="str">
        <f t="shared" si="151"/>
        <v>Utterance</v>
      </c>
      <c r="H6204" s="7" t="str">
        <f>IF(G6204="Utterance", IF(ISNUMBER(SEARCH("Unrecognized",D6204)), "Unrecognized", IF(ISNUMBER(SEARCH("Mismatched",D6204)), "Mismatched", IF(ISNUMBER(SEARCH("False Positive",D6204)), "False Positive", "Irrelevant"))), "")</f>
        <v>Mismatched</v>
      </c>
      <c r="J6204" s="7" t="s">
        <v>213</v>
      </c>
      <c r="K6204" s="7" t="s">
        <v>3353</v>
      </c>
      <c r="L6204" s="9">
        <v>45002</v>
      </c>
      <c r="M6204" s="13">
        <v>0.37881944444444443</v>
      </c>
      <c r="N6204" s="14">
        <v>513003412042253</v>
      </c>
      <c r="O6204" s="7">
        <f>IF(LEN(TRIM($A6204))=0,0,LEN($A6204)-LEN(SUBSTITUTE($A6204," ",""))+1)</f>
        <v>28</v>
      </c>
      <c r="P6204">
        <f t="shared" si="149"/>
        <v>705</v>
      </c>
    </row>
    <row r="6205" spans="1:16" ht="80" x14ac:dyDescent="0.2">
      <c r="A6205" s="8" t="s">
        <v>317</v>
      </c>
      <c r="C6205" s="7" t="s">
        <v>4</v>
      </c>
      <c r="F6205" s="7" t="str">
        <f t="shared" si="150"/>
        <v/>
      </c>
      <c r="G6205" s="7" t="str">
        <f t="shared" si="151"/>
        <v/>
      </c>
      <c r="K6205" s="7" t="s">
        <v>3353</v>
      </c>
      <c r="L6205" s="9">
        <v>45002</v>
      </c>
      <c r="M6205" s="13">
        <v>0.37881944444444443</v>
      </c>
      <c r="N6205" s="14">
        <v>513003412042253</v>
      </c>
      <c r="P6205" t="str">
        <f t="shared" si="149"/>
        <v/>
      </c>
    </row>
    <row r="6206" spans="1:16" ht="16" x14ac:dyDescent="0.2">
      <c r="A6206" s="8" t="s">
        <v>1751</v>
      </c>
      <c r="C6206" s="7" t="s">
        <v>2</v>
      </c>
      <c r="D6206" s="7" t="s">
        <v>3391</v>
      </c>
      <c r="E6206" s="7" t="str">
        <f>IF(OR(D6206="", D6206="___"),"", LEFT(D6206,FIND(" &gt;",D6206)-1))</f>
        <v>Failure</v>
      </c>
      <c r="F6206" s="7" t="str">
        <f t="shared" si="150"/>
        <v>Current</v>
      </c>
      <c r="G6206" s="7" t="str">
        <f t="shared" si="151"/>
        <v>Utterance</v>
      </c>
      <c r="H6206" s="7" t="str">
        <f>IF(G6206="Utterance", IF(ISNUMBER(SEARCH("Unrecognized",D6206)), "Unrecognized", IF(ISNUMBER(SEARCH("Mismatched",D6206)), "Mismatched", IF(ISNUMBER(SEARCH("False Positive",D6206)), "False Positive", "Irrelevant"))), "")</f>
        <v>Mismatched</v>
      </c>
      <c r="J6206" s="7" t="s">
        <v>3742</v>
      </c>
      <c r="K6206" s="7" t="s">
        <v>3353</v>
      </c>
      <c r="L6206" s="9">
        <v>45002</v>
      </c>
      <c r="M6206" s="13">
        <v>0.37916666666666665</v>
      </c>
      <c r="N6206" s="14">
        <v>513003412042253</v>
      </c>
      <c r="O6206" s="7">
        <f>IF(LEN(TRIM($A6206))=0,0,LEN($A6206)-LEN(SUBSTITUTE($A6206," ",""))+1)</f>
        <v>6</v>
      </c>
      <c r="P6206">
        <f t="shared" si="149"/>
        <v>705</v>
      </c>
    </row>
    <row r="6207" spans="1:16" ht="128" x14ac:dyDescent="0.2">
      <c r="A6207" s="8" t="s">
        <v>463</v>
      </c>
      <c r="C6207" s="7" t="s">
        <v>4</v>
      </c>
      <c r="F6207" s="7" t="str">
        <f t="shared" si="150"/>
        <v/>
      </c>
      <c r="G6207" s="7" t="str">
        <f t="shared" si="151"/>
        <v/>
      </c>
      <c r="K6207" s="7" t="s">
        <v>3353</v>
      </c>
      <c r="L6207" s="9">
        <v>45002</v>
      </c>
      <c r="M6207" s="13">
        <v>0.37916666666666665</v>
      </c>
      <c r="N6207" s="14">
        <v>513003412042253</v>
      </c>
      <c r="P6207" t="str">
        <f t="shared" si="149"/>
        <v/>
      </c>
    </row>
    <row r="6208" spans="1:16" ht="16" x14ac:dyDescent="0.2">
      <c r="A6208" s="8" t="s">
        <v>1752</v>
      </c>
      <c r="C6208" s="7" t="s">
        <v>2</v>
      </c>
      <c r="D6208" s="7" t="s">
        <v>3389</v>
      </c>
      <c r="E6208" s="7" t="str">
        <f>IF(OR(D6208="", D6208="___"),"", LEFT(D6208,FIND(" &gt;",D6208)-1))</f>
        <v>Success</v>
      </c>
      <c r="F6208" s="7" t="str">
        <f t="shared" si="150"/>
        <v>Current</v>
      </c>
      <c r="G6208" s="7" t="str">
        <f t="shared" si="151"/>
        <v/>
      </c>
      <c r="H6208" s="7" t="str">
        <f>IF(G6208="Utterance", IF(ISNUMBER(SEARCH("Unrecognized",D6208)), "Unrecognized", IF(ISNUMBER(SEARCH("Mismatched",D6208)), "Mismatched", IF(ISNUMBER(SEARCH("False Positive",D6208)), "False Positive", "Irrelevant"))), "")</f>
        <v/>
      </c>
      <c r="J6208" s="7" t="s">
        <v>3758</v>
      </c>
      <c r="K6208" s="7" t="s">
        <v>3353</v>
      </c>
      <c r="L6208" s="9">
        <v>45002</v>
      </c>
      <c r="M6208" s="13">
        <v>0.37938657407407406</v>
      </c>
      <c r="N6208" s="14">
        <v>513003412042253</v>
      </c>
      <c r="O6208" s="7">
        <f>IF(LEN(TRIM($A6208))=0,0,LEN($A6208)-LEN(SUBSTITUTE($A6208," ",""))+1)</f>
        <v>7</v>
      </c>
      <c r="P6208">
        <f t="shared" si="149"/>
        <v>3411</v>
      </c>
    </row>
    <row r="6209" spans="1:16" ht="16" x14ac:dyDescent="0.2">
      <c r="A6209" s="8" t="s">
        <v>3364</v>
      </c>
      <c r="C6209" s="7" t="s">
        <v>4</v>
      </c>
      <c r="F6209" s="7" t="str">
        <f t="shared" si="150"/>
        <v/>
      </c>
      <c r="G6209" s="7" t="str">
        <f t="shared" si="151"/>
        <v/>
      </c>
      <c r="K6209" s="7" t="s">
        <v>3353</v>
      </c>
      <c r="L6209" s="9">
        <v>45002</v>
      </c>
      <c r="M6209" s="13">
        <v>0.37940972222222219</v>
      </c>
      <c r="N6209" s="14">
        <v>513003412042253</v>
      </c>
      <c r="P6209" t="str">
        <f t="shared" si="149"/>
        <v/>
      </c>
    </row>
    <row r="6210" spans="1:16" ht="32" x14ac:dyDescent="0.2">
      <c r="A6210" s="8" t="s">
        <v>268</v>
      </c>
      <c r="C6210" s="7" t="s">
        <v>4</v>
      </c>
      <c r="F6210" s="7" t="str">
        <f t="shared" si="150"/>
        <v/>
      </c>
      <c r="G6210" s="7" t="str">
        <f t="shared" si="151"/>
        <v/>
      </c>
      <c r="K6210" s="7" t="s">
        <v>3353</v>
      </c>
      <c r="L6210" s="9">
        <v>45002</v>
      </c>
      <c r="M6210" s="13">
        <v>0.37940972222222219</v>
      </c>
      <c r="N6210" s="14">
        <v>513003412042253</v>
      </c>
      <c r="P6210" t="str">
        <f t="shared" si="149"/>
        <v/>
      </c>
    </row>
    <row r="6211" spans="1:16" ht="16" x14ac:dyDescent="0.2">
      <c r="A6211" s="8" t="s">
        <v>1753</v>
      </c>
      <c r="C6211" s="7" t="s">
        <v>2</v>
      </c>
      <c r="D6211" s="7" t="s">
        <v>3391</v>
      </c>
      <c r="E6211" s="7" t="str">
        <f>IF(OR(D6211="", D6211="___"),"", LEFT(D6211,FIND(" &gt;",D6211)-1))</f>
        <v>Failure</v>
      </c>
      <c r="F6211" s="7" t="str">
        <f t="shared" si="150"/>
        <v>Current</v>
      </c>
      <c r="G6211" s="7" t="str">
        <f t="shared" si="151"/>
        <v>Utterance</v>
      </c>
      <c r="H6211" s="7" t="str">
        <f>IF(G6211="Utterance", IF(ISNUMBER(SEARCH("Unrecognized",D6211)), "Unrecognized", IF(ISNUMBER(SEARCH("Mismatched",D6211)), "Mismatched", IF(ISNUMBER(SEARCH("False Positive",D6211)), "False Positive", "Irrelevant"))), "")</f>
        <v>Mismatched</v>
      </c>
      <c r="J6211" s="7" t="s">
        <v>213</v>
      </c>
      <c r="K6211" s="7" t="s">
        <v>3353</v>
      </c>
      <c r="L6211" s="9">
        <v>45002</v>
      </c>
      <c r="M6211" s="13">
        <v>0.37987268518518519</v>
      </c>
      <c r="N6211" s="14">
        <v>513003412042253</v>
      </c>
      <c r="O6211" s="7">
        <f>IF(LEN(TRIM($A6211))=0,0,LEN($A6211)-LEN(SUBSTITUTE($A6211," ",""))+1)</f>
        <v>13</v>
      </c>
      <c r="P6211">
        <f t="shared" ref="P6211:P6274" si="152">IF(D6211="", "", COUNTIF($D$1:$D$12000, D6211))</f>
        <v>705</v>
      </c>
    </row>
    <row r="6212" spans="1:16" ht="128" x14ac:dyDescent="0.2">
      <c r="A6212" s="8" t="s">
        <v>463</v>
      </c>
      <c r="C6212" s="7" t="s">
        <v>4</v>
      </c>
      <c r="F6212" s="7" t="str">
        <f t="shared" si="150"/>
        <v/>
      </c>
      <c r="G6212" s="7" t="str">
        <f t="shared" si="151"/>
        <v/>
      </c>
      <c r="K6212" s="7" t="s">
        <v>3353</v>
      </c>
      <c r="L6212" s="9">
        <v>45002</v>
      </c>
      <c r="M6212" s="13">
        <v>0.37987268518518519</v>
      </c>
      <c r="N6212" s="14">
        <v>513003412042253</v>
      </c>
      <c r="P6212" t="str">
        <f t="shared" si="152"/>
        <v/>
      </c>
    </row>
    <row r="6213" spans="1:16" ht="16" x14ac:dyDescent="0.2">
      <c r="A6213" s="8" t="s">
        <v>1747</v>
      </c>
      <c r="C6213" s="7" t="s">
        <v>2</v>
      </c>
      <c r="D6213" s="7" t="s">
        <v>3389</v>
      </c>
      <c r="E6213" s="7" t="str">
        <f>IF(OR(D6213="", D6213="___"),"", LEFT(D6213,FIND(" &gt;",D6213)-1))</f>
        <v>Success</v>
      </c>
      <c r="F6213" s="7" t="str">
        <f t="shared" si="150"/>
        <v>Current</v>
      </c>
      <c r="G6213" s="7" t="str">
        <f t="shared" si="151"/>
        <v/>
      </c>
      <c r="H6213" s="7" t="str">
        <f>IF(G6213="Utterance", IF(ISNUMBER(SEARCH("Unrecognized",D6213)), "Unrecognized", IF(ISNUMBER(SEARCH("Mismatched",D6213)), "Mismatched", IF(ISNUMBER(SEARCH("False Positive",D6213)), "False Positive", "Irrelevant"))), "")</f>
        <v/>
      </c>
      <c r="J6213" s="7" t="s">
        <v>3742</v>
      </c>
      <c r="K6213" s="7" t="s">
        <v>3353</v>
      </c>
      <c r="L6213" s="9">
        <v>45002</v>
      </c>
      <c r="M6213" s="13">
        <v>0.38032407407407409</v>
      </c>
      <c r="N6213" s="14">
        <v>513003412042253</v>
      </c>
      <c r="O6213" s="7">
        <f>IF(LEN(TRIM($A6213))=0,0,LEN($A6213)-LEN(SUBSTITUTE($A6213," ",""))+1)</f>
        <v>6</v>
      </c>
      <c r="P6213">
        <f t="shared" si="152"/>
        <v>3411</v>
      </c>
    </row>
    <row r="6214" spans="1:16" ht="192" x14ac:dyDescent="0.2">
      <c r="A6214" s="8" t="s">
        <v>578</v>
      </c>
      <c r="C6214" s="7" t="s">
        <v>4</v>
      </c>
      <c r="F6214" s="7" t="str">
        <f t="shared" si="150"/>
        <v/>
      </c>
      <c r="G6214" s="7" t="str">
        <f t="shared" si="151"/>
        <v/>
      </c>
      <c r="K6214" s="7" t="s">
        <v>3353</v>
      </c>
      <c r="L6214" s="9">
        <v>45002</v>
      </c>
      <c r="M6214" s="13">
        <v>0.38032407407407409</v>
      </c>
      <c r="N6214" s="14">
        <v>513003412042253</v>
      </c>
      <c r="P6214" t="str">
        <f t="shared" si="152"/>
        <v/>
      </c>
    </row>
    <row r="6215" spans="1:16" ht="16" x14ac:dyDescent="0.2">
      <c r="A6215" s="8" t="s">
        <v>1755</v>
      </c>
      <c r="C6215" s="7" t="s">
        <v>2</v>
      </c>
      <c r="D6215" s="7" t="s">
        <v>3391</v>
      </c>
      <c r="E6215" s="7" t="str">
        <f>IF(OR(D6215="", D6215="___"),"", LEFT(D6215,FIND(" &gt;",D6215)-1))</f>
        <v>Failure</v>
      </c>
      <c r="F6215" s="7" t="str">
        <f t="shared" si="150"/>
        <v>Current</v>
      </c>
      <c r="G6215" s="7" t="str">
        <f t="shared" si="151"/>
        <v>Utterance</v>
      </c>
      <c r="H6215" s="7" t="str">
        <f>IF(G6215="Utterance", IF(ISNUMBER(SEARCH("Unrecognized",D6215)), "Unrecognized", IF(ISNUMBER(SEARCH("Mismatched",D6215)), "Mismatched", IF(ISNUMBER(SEARCH("False Positive",D6215)), "False Positive", "Irrelevant"))), "")</f>
        <v>Mismatched</v>
      </c>
      <c r="J6215" s="7" t="s">
        <v>3742</v>
      </c>
      <c r="K6215" s="7" t="s">
        <v>3353</v>
      </c>
      <c r="L6215" s="9">
        <v>45002</v>
      </c>
      <c r="M6215" s="13">
        <v>0.38055555555555554</v>
      </c>
      <c r="N6215" s="14">
        <v>513003412042253</v>
      </c>
      <c r="O6215" s="7">
        <f>IF(LEN(TRIM($A6215))=0,0,LEN($A6215)-LEN(SUBSTITUTE($A6215," ",""))+1)</f>
        <v>4</v>
      </c>
      <c r="P6215">
        <f t="shared" si="152"/>
        <v>705</v>
      </c>
    </row>
    <row r="6216" spans="1:16" ht="16" x14ac:dyDescent="0.2">
      <c r="A6216" s="8" t="s">
        <v>1756</v>
      </c>
      <c r="C6216" s="7" t="s">
        <v>4</v>
      </c>
      <c r="F6216" s="7" t="str">
        <f t="shared" si="150"/>
        <v/>
      </c>
      <c r="G6216" s="7" t="str">
        <f t="shared" si="151"/>
        <v/>
      </c>
      <c r="K6216" s="7" t="s">
        <v>3353</v>
      </c>
      <c r="L6216" s="9">
        <v>45002</v>
      </c>
      <c r="M6216" s="13">
        <v>0.38055555555555554</v>
      </c>
      <c r="N6216" s="14">
        <v>513003412042253</v>
      </c>
      <c r="P6216" t="str">
        <f t="shared" si="152"/>
        <v/>
      </c>
    </row>
    <row r="6217" spans="1:16" ht="16" x14ac:dyDescent="0.2">
      <c r="A6217" s="8" t="s">
        <v>1564</v>
      </c>
      <c r="C6217" s="7" t="s">
        <v>2</v>
      </c>
      <c r="D6217" s="7" t="s">
        <v>3400</v>
      </c>
      <c r="E6217" s="7" t="str">
        <f>IF(OR(D6217="", D6217="___"),"", LEFT(D6217,FIND(" &gt;",D6217)-1))</f>
        <v>Failure</v>
      </c>
      <c r="F6217" s="7" t="str">
        <f t="shared" si="150"/>
        <v>Current</v>
      </c>
      <c r="G6217" s="7" t="str">
        <f t="shared" si="151"/>
        <v>Interaction</v>
      </c>
      <c r="H6217" s="7" t="str">
        <f>IF(G6217="Utterance", IF(ISNUMBER(SEARCH("Unrecognized",D6217)), "Unrecognized", IF(ISNUMBER(SEARCH("Mismatched",D6217)), "Mismatched", IF(ISNUMBER(SEARCH("False Positive",D6217)), "False Positive", "Irrelevant"))), "")</f>
        <v/>
      </c>
      <c r="J6217" s="7" t="s">
        <v>3439</v>
      </c>
      <c r="K6217" s="7" t="s">
        <v>3353</v>
      </c>
      <c r="L6217" s="9">
        <v>45002</v>
      </c>
      <c r="M6217" s="13">
        <v>0.3823611111111111</v>
      </c>
      <c r="N6217" s="14">
        <v>513002564245969</v>
      </c>
      <c r="O6217" s="7">
        <f>IF(LEN(TRIM($A6217))=0,0,LEN($A6217)-LEN(SUBSTITUTE($A6217," ",""))+1)</f>
        <v>3</v>
      </c>
      <c r="P6217">
        <f t="shared" si="152"/>
        <v>412</v>
      </c>
    </row>
    <row r="6218" spans="1:16" ht="64" x14ac:dyDescent="0.2">
      <c r="A6218" s="8" t="s">
        <v>1243</v>
      </c>
      <c r="C6218" s="7" t="s">
        <v>4</v>
      </c>
      <c r="F6218" s="7" t="str">
        <f t="shared" si="150"/>
        <v/>
      </c>
      <c r="G6218" s="7" t="str">
        <f t="shared" si="151"/>
        <v/>
      </c>
      <c r="K6218" s="7" t="s">
        <v>3353</v>
      </c>
      <c r="L6218" s="9">
        <v>45002</v>
      </c>
      <c r="M6218" s="13">
        <v>0.3823611111111111</v>
      </c>
      <c r="N6218" s="14">
        <v>513002564245969</v>
      </c>
      <c r="P6218" t="str">
        <f t="shared" si="152"/>
        <v/>
      </c>
    </row>
    <row r="6219" spans="1:16" ht="16" x14ac:dyDescent="0.2">
      <c r="A6219" s="8" t="s">
        <v>1565</v>
      </c>
      <c r="C6219" s="7" t="s">
        <v>2</v>
      </c>
      <c r="D6219" s="7" t="s">
        <v>3400</v>
      </c>
      <c r="E6219" s="7" t="str">
        <f>IF(OR(D6219="", D6219="___"),"", LEFT(D6219,FIND(" &gt;",D6219)-1))</f>
        <v>Failure</v>
      </c>
      <c r="F6219" s="7" t="str">
        <f t="shared" si="150"/>
        <v>Current</v>
      </c>
      <c r="G6219" s="7" t="str">
        <f t="shared" si="151"/>
        <v>Interaction</v>
      </c>
      <c r="H6219" s="7" t="str">
        <f>IF(G6219="Utterance", IF(ISNUMBER(SEARCH("Unrecognized",D6219)), "Unrecognized", IF(ISNUMBER(SEARCH("Mismatched",D6219)), "Mismatched", IF(ISNUMBER(SEARCH("False Positive",D6219)), "False Positive", "Irrelevant"))), "")</f>
        <v/>
      </c>
      <c r="J6219" s="7" t="s">
        <v>3439</v>
      </c>
      <c r="K6219" s="7" t="s">
        <v>3353</v>
      </c>
      <c r="L6219" s="9">
        <v>45002</v>
      </c>
      <c r="M6219" s="13">
        <v>0.38255787037037042</v>
      </c>
      <c r="N6219" s="14">
        <v>513002564245969</v>
      </c>
      <c r="O6219" s="7">
        <f>IF(LEN(TRIM($A6219))=0,0,LEN($A6219)-LEN(SUBSTITUTE($A6219," ",""))+1)</f>
        <v>2</v>
      </c>
      <c r="P6219">
        <f t="shared" si="152"/>
        <v>412</v>
      </c>
    </row>
    <row r="6220" spans="1:16" ht="112" x14ac:dyDescent="0.2">
      <c r="A6220" s="8" t="s">
        <v>298</v>
      </c>
      <c r="C6220" s="7" t="s">
        <v>4</v>
      </c>
      <c r="F6220" s="7" t="str">
        <f t="shared" si="150"/>
        <v/>
      </c>
      <c r="G6220" s="7" t="str">
        <f t="shared" si="151"/>
        <v/>
      </c>
      <c r="K6220" s="7" t="s">
        <v>3353</v>
      </c>
      <c r="L6220" s="9">
        <v>45002</v>
      </c>
      <c r="M6220" s="13">
        <v>0.38255787037037042</v>
      </c>
      <c r="N6220" s="14">
        <v>513002564245969</v>
      </c>
      <c r="P6220" t="str">
        <f t="shared" si="152"/>
        <v/>
      </c>
    </row>
    <row r="6221" spans="1:16" ht="16" x14ac:dyDescent="0.2">
      <c r="A6221" s="8" t="s">
        <v>158</v>
      </c>
      <c r="C6221" s="7" t="s">
        <v>2</v>
      </c>
      <c r="D6221" s="7" t="s">
        <v>3389</v>
      </c>
      <c r="E6221" s="7" t="str">
        <f>IF(OR(D6221="", D6221="___"),"", LEFT(D6221,FIND(" &gt;",D6221)-1))</f>
        <v>Success</v>
      </c>
      <c r="F6221" s="7" t="str">
        <f t="shared" si="150"/>
        <v>Current</v>
      </c>
      <c r="G6221" s="7" t="str">
        <f t="shared" si="151"/>
        <v/>
      </c>
      <c r="H6221" s="7" t="str">
        <f>IF(G6221="Utterance", IF(ISNUMBER(SEARCH("Unrecognized",D6221)), "Unrecognized", IF(ISNUMBER(SEARCH("Mismatched",D6221)), "Mismatched", IF(ISNUMBER(SEARCH("False Positive",D6221)), "False Positive", "Irrelevant"))), "")</f>
        <v/>
      </c>
      <c r="J6221" s="7" t="s">
        <v>3744</v>
      </c>
      <c r="K6221" s="7" t="s">
        <v>3353</v>
      </c>
      <c r="L6221" s="9">
        <v>45002</v>
      </c>
      <c r="M6221" s="13">
        <v>0.38606481481481486</v>
      </c>
      <c r="N6221" s="14">
        <v>513001838903351</v>
      </c>
      <c r="O6221" s="7">
        <f>IF(LEN(TRIM($A6221))=0,0,LEN($A6221)-LEN(SUBSTITUTE($A6221," ",""))+1)</f>
        <v>4</v>
      </c>
      <c r="P6221">
        <f t="shared" si="152"/>
        <v>3411</v>
      </c>
    </row>
    <row r="6222" spans="1:16" ht="112" x14ac:dyDescent="0.2">
      <c r="A6222" s="8" t="s">
        <v>224</v>
      </c>
      <c r="C6222" s="7" t="s">
        <v>4</v>
      </c>
      <c r="F6222" s="7" t="str">
        <f t="shared" si="150"/>
        <v/>
      </c>
      <c r="G6222" s="7" t="str">
        <f t="shared" si="151"/>
        <v/>
      </c>
      <c r="K6222" s="7" t="s">
        <v>3353</v>
      </c>
      <c r="L6222" s="9">
        <v>45002</v>
      </c>
      <c r="M6222" s="13">
        <v>0.38606481481481486</v>
      </c>
      <c r="N6222" s="14">
        <v>513001838903351</v>
      </c>
      <c r="P6222" t="str">
        <f t="shared" si="152"/>
        <v/>
      </c>
    </row>
    <row r="6223" spans="1:16" ht="16" x14ac:dyDescent="0.2">
      <c r="A6223" s="8" t="s">
        <v>421</v>
      </c>
      <c r="C6223" s="7" t="s">
        <v>2</v>
      </c>
      <c r="D6223" s="7" t="s">
        <v>3391</v>
      </c>
      <c r="E6223" s="7" t="str">
        <f>IF(OR(D6223="", D6223="___"),"", LEFT(D6223,FIND(" &gt;",D6223)-1))</f>
        <v>Failure</v>
      </c>
      <c r="F6223" s="7" t="str">
        <f t="shared" si="150"/>
        <v>Current</v>
      </c>
      <c r="G6223" s="7" t="str">
        <f t="shared" si="151"/>
        <v>Utterance</v>
      </c>
      <c r="H6223" s="7" t="str">
        <f>IF(G6223="Utterance", IF(ISNUMBER(SEARCH("Unrecognized",D6223)), "Unrecognized", IF(ISNUMBER(SEARCH("Mismatched",D6223)), "Mismatched", IF(ISNUMBER(SEARCH("False Positive",D6223)), "False Positive", "Irrelevant"))), "")</f>
        <v>Mismatched</v>
      </c>
      <c r="J6223" s="7" t="s">
        <v>3741</v>
      </c>
      <c r="K6223" s="7" t="s">
        <v>3353</v>
      </c>
      <c r="L6223" s="9">
        <v>45002</v>
      </c>
      <c r="M6223" s="13">
        <v>0.38902777777777775</v>
      </c>
      <c r="N6223" s="14">
        <v>204440003492485</v>
      </c>
      <c r="O6223" s="7">
        <f>IF(LEN(TRIM($A6223))=0,0,LEN($A6223)-LEN(SUBSTITUTE($A6223," ",""))+1)</f>
        <v>5</v>
      </c>
      <c r="P6223">
        <f t="shared" si="152"/>
        <v>705</v>
      </c>
    </row>
    <row r="6224" spans="1:16" ht="80" x14ac:dyDescent="0.2">
      <c r="A6224" s="8" t="s">
        <v>422</v>
      </c>
      <c r="C6224" s="7" t="s">
        <v>4</v>
      </c>
      <c r="F6224" s="7" t="str">
        <f t="shared" si="150"/>
        <v/>
      </c>
      <c r="G6224" s="7" t="str">
        <f t="shared" si="151"/>
        <v/>
      </c>
      <c r="K6224" s="7" t="s">
        <v>3353</v>
      </c>
      <c r="L6224" s="9">
        <v>45002</v>
      </c>
      <c r="M6224" s="13">
        <v>0.38902777777777775</v>
      </c>
      <c r="N6224" s="14">
        <v>204440003492485</v>
      </c>
      <c r="P6224" t="str">
        <f t="shared" si="152"/>
        <v/>
      </c>
    </row>
    <row r="6225" spans="1:16" ht="16" x14ac:dyDescent="0.2">
      <c r="A6225" s="8" t="s">
        <v>1702</v>
      </c>
      <c r="C6225" s="7" t="s">
        <v>2</v>
      </c>
      <c r="D6225" s="7" t="s">
        <v>3400</v>
      </c>
      <c r="E6225" s="7" t="str">
        <f>IF(OR(D6225="", D6225="___"),"", LEFT(D6225,FIND(" &gt;",D6225)-1))</f>
        <v>Failure</v>
      </c>
      <c r="F6225" s="7" t="str">
        <f t="shared" si="150"/>
        <v>Current</v>
      </c>
      <c r="G6225" s="7" t="str">
        <f t="shared" si="151"/>
        <v>Interaction</v>
      </c>
      <c r="H6225" s="7" t="str">
        <f>IF(G6225="Utterance", IF(ISNUMBER(SEARCH("Unrecognized",D6225)), "Unrecognized", IF(ISNUMBER(SEARCH("Mismatched",D6225)), "Mismatched", IF(ISNUMBER(SEARCH("False Positive",D6225)), "False Positive", "Irrelevant"))), "")</f>
        <v/>
      </c>
      <c r="J6225" s="7" t="s">
        <v>3745</v>
      </c>
      <c r="K6225" s="7" t="s">
        <v>3353</v>
      </c>
      <c r="L6225" s="9">
        <v>45002</v>
      </c>
      <c r="M6225" s="13">
        <v>0.38930555555555557</v>
      </c>
      <c r="N6225" s="14">
        <v>513003279557708</v>
      </c>
      <c r="O6225" s="7">
        <f>IF(LEN(TRIM($A6225))=0,0,LEN($A6225)-LEN(SUBSTITUTE($A6225," ",""))+1)</f>
        <v>5</v>
      </c>
      <c r="P6225">
        <f t="shared" si="152"/>
        <v>412</v>
      </c>
    </row>
    <row r="6226" spans="1:16" ht="80" x14ac:dyDescent="0.2">
      <c r="A6226" s="8" t="s">
        <v>398</v>
      </c>
      <c r="C6226" s="7" t="s">
        <v>4</v>
      </c>
      <c r="F6226" s="7" t="str">
        <f t="shared" si="150"/>
        <v/>
      </c>
      <c r="G6226" s="7" t="str">
        <f t="shared" si="151"/>
        <v/>
      </c>
      <c r="K6226" s="7" t="s">
        <v>3353</v>
      </c>
      <c r="L6226" s="9">
        <v>45002</v>
      </c>
      <c r="M6226" s="13">
        <v>0.38930555555555557</v>
      </c>
      <c r="N6226" s="14">
        <v>513003279557708</v>
      </c>
      <c r="P6226" t="str">
        <f t="shared" si="152"/>
        <v/>
      </c>
    </row>
    <row r="6227" spans="1:16" ht="16" x14ac:dyDescent="0.2">
      <c r="A6227" s="8" t="s">
        <v>1480</v>
      </c>
      <c r="C6227" s="7" t="s">
        <v>2</v>
      </c>
      <c r="D6227" s="7" t="s">
        <v>3400</v>
      </c>
      <c r="E6227" s="7" t="str">
        <f>IF(OR(D6227="", D6227="___"),"", LEFT(D6227,FIND(" &gt;",D6227)-1))</f>
        <v>Failure</v>
      </c>
      <c r="F6227" s="7" t="str">
        <f t="shared" si="150"/>
        <v>Current</v>
      </c>
      <c r="G6227" s="7" t="str">
        <f t="shared" si="151"/>
        <v>Interaction</v>
      </c>
      <c r="H6227" s="7" t="str">
        <f>IF(G6227="Utterance", IF(ISNUMBER(SEARCH("Unrecognized",D6227)), "Unrecognized", IF(ISNUMBER(SEARCH("Mismatched",D6227)), "Mismatched", IF(ISNUMBER(SEARCH("False Positive",D6227)), "False Positive", "Irrelevant"))), "")</f>
        <v/>
      </c>
      <c r="J6227" s="7" t="s">
        <v>3741</v>
      </c>
      <c r="K6227" s="7" t="s">
        <v>3353</v>
      </c>
      <c r="L6227" s="9">
        <v>45002</v>
      </c>
      <c r="M6227" s="13">
        <v>0.38934027777777774</v>
      </c>
      <c r="N6227" s="14">
        <v>513001838903351</v>
      </c>
      <c r="O6227" s="7">
        <f>IF(LEN(TRIM($A6227))=0,0,LEN($A6227)-LEN(SUBSTITUTE($A6227," ",""))+1)</f>
        <v>8</v>
      </c>
      <c r="P6227">
        <f t="shared" si="152"/>
        <v>412</v>
      </c>
    </row>
    <row r="6228" spans="1:16" ht="96" x14ac:dyDescent="0.2">
      <c r="A6228" s="8" t="s">
        <v>290</v>
      </c>
      <c r="C6228" s="7" t="s">
        <v>4</v>
      </c>
      <c r="F6228" s="7" t="str">
        <f t="shared" si="150"/>
        <v/>
      </c>
      <c r="G6228" s="7" t="str">
        <f t="shared" si="151"/>
        <v/>
      </c>
      <c r="K6228" s="7" t="s">
        <v>3353</v>
      </c>
      <c r="L6228" s="9">
        <v>45002</v>
      </c>
      <c r="M6228" s="13">
        <v>0.38934027777777774</v>
      </c>
      <c r="N6228" s="14">
        <v>513001838903351</v>
      </c>
      <c r="P6228" t="str">
        <f t="shared" si="152"/>
        <v/>
      </c>
    </row>
    <row r="6229" spans="1:16" ht="16" x14ac:dyDescent="0.2">
      <c r="A6229" s="8" t="s">
        <v>423</v>
      </c>
      <c r="C6229" s="7" t="s">
        <v>2</v>
      </c>
      <c r="D6229" s="7" t="s">
        <v>3389</v>
      </c>
      <c r="E6229" s="7" t="str">
        <f>IF(OR(D6229="", D6229="___"),"", LEFT(D6229,FIND(" &gt;",D6229)-1))</f>
        <v>Success</v>
      </c>
      <c r="F6229" s="7" t="str">
        <f t="shared" si="150"/>
        <v>Current</v>
      </c>
      <c r="G6229" s="7" t="str">
        <f t="shared" si="151"/>
        <v/>
      </c>
      <c r="H6229" s="7" t="str">
        <f>IF(G6229="Utterance", IF(ISNUMBER(SEARCH("Unrecognized",D6229)), "Unrecognized", IF(ISNUMBER(SEARCH("Mismatched",D6229)), "Mismatched", IF(ISNUMBER(SEARCH("False Positive",D6229)), "False Positive", "Irrelevant"))), "")</f>
        <v/>
      </c>
      <c r="J6229" s="7" t="s">
        <v>213</v>
      </c>
      <c r="K6229" s="7" t="s">
        <v>3353</v>
      </c>
      <c r="L6229" s="9">
        <v>45002</v>
      </c>
      <c r="M6229" s="13">
        <v>0.38944444444444448</v>
      </c>
      <c r="N6229" s="14">
        <v>204440003492485</v>
      </c>
      <c r="O6229" s="7">
        <f>IF(LEN(TRIM($A6229))=0,0,LEN($A6229)-LEN(SUBSTITUTE($A6229," ",""))+1)</f>
        <v>4</v>
      </c>
      <c r="P6229">
        <f t="shared" si="152"/>
        <v>3411</v>
      </c>
    </row>
    <row r="6230" spans="1:16" ht="304" x14ac:dyDescent="0.2">
      <c r="A6230" s="8" t="s">
        <v>255</v>
      </c>
      <c r="C6230" s="7" t="s">
        <v>4</v>
      </c>
      <c r="F6230" s="7" t="str">
        <f t="shared" si="150"/>
        <v/>
      </c>
      <c r="G6230" s="7" t="str">
        <f t="shared" si="151"/>
        <v/>
      </c>
      <c r="K6230" s="7" t="s">
        <v>3353</v>
      </c>
      <c r="L6230" s="9">
        <v>45002</v>
      </c>
      <c r="M6230" s="13">
        <v>0.38944444444444448</v>
      </c>
      <c r="N6230" s="14">
        <v>204440003492485</v>
      </c>
      <c r="P6230" t="str">
        <f t="shared" si="152"/>
        <v/>
      </c>
    </row>
    <row r="6231" spans="1:16" ht="16" x14ac:dyDescent="0.2">
      <c r="A6231" s="8" t="s">
        <v>269</v>
      </c>
      <c r="B6231" s="7" t="s">
        <v>3487</v>
      </c>
      <c r="C6231" s="7" t="s">
        <v>2</v>
      </c>
      <c r="D6231" s="7" t="s">
        <v>3389</v>
      </c>
      <c r="E6231" s="7" t="str">
        <f>IF(OR(D6231="", D6231="___"),"", LEFT(D6231,FIND(" &gt;",D6231)-1))</f>
        <v>Success</v>
      </c>
      <c r="F6231" s="7" t="str">
        <f t="shared" si="150"/>
        <v>Current</v>
      </c>
      <c r="G6231" s="7" t="str">
        <f t="shared" si="151"/>
        <v/>
      </c>
      <c r="H6231" s="7" t="str">
        <f>IF(G6231="Utterance", IF(ISNUMBER(SEARCH("Unrecognized",D6231)), "Unrecognized", IF(ISNUMBER(SEARCH("Mismatched",D6231)), "Mismatched", IF(ISNUMBER(SEARCH("False Positive",D6231)), "False Positive", "Irrelevant"))), "")</f>
        <v/>
      </c>
      <c r="J6231" s="7" t="s">
        <v>3428</v>
      </c>
      <c r="K6231" s="7" t="s">
        <v>3353</v>
      </c>
      <c r="L6231" s="9">
        <v>45002</v>
      </c>
      <c r="M6231" s="13">
        <v>0.38968749999999996</v>
      </c>
      <c r="N6231" s="14">
        <v>204440003492485</v>
      </c>
      <c r="O6231" s="7">
        <f>IF(LEN(TRIM($A6231))=0,0,LEN($A6231)-LEN(SUBSTITUTE($A6231," ",""))+1)</f>
        <v>3</v>
      </c>
      <c r="P6231">
        <f t="shared" si="152"/>
        <v>3411</v>
      </c>
    </row>
    <row r="6232" spans="1:16" ht="64" x14ac:dyDescent="0.2">
      <c r="A6232" s="8" t="s">
        <v>270</v>
      </c>
      <c r="C6232" s="7" t="s">
        <v>4</v>
      </c>
      <c r="F6232" s="7" t="str">
        <f t="shared" si="150"/>
        <v/>
      </c>
      <c r="G6232" s="7" t="str">
        <f t="shared" si="151"/>
        <v/>
      </c>
      <c r="K6232" s="7" t="s">
        <v>3353</v>
      </c>
      <c r="L6232" s="9">
        <v>45002</v>
      </c>
      <c r="M6232" s="13">
        <v>0.38968749999999996</v>
      </c>
      <c r="N6232" s="14">
        <v>204440003492485</v>
      </c>
      <c r="P6232" t="str">
        <f t="shared" si="152"/>
        <v/>
      </c>
    </row>
    <row r="6233" spans="1:16" ht="16" x14ac:dyDescent="0.2">
      <c r="A6233" s="8" t="s">
        <v>1701</v>
      </c>
      <c r="C6233" s="7" t="s">
        <v>2</v>
      </c>
      <c r="D6233" s="7" t="s">
        <v>3391</v>
      </c>
      <c r="E6233" s="7" t="str">
        <f>IF(OR(D6233="", D6233="___"),"", LEFT(D6233,FIND(" &gt;",D6233)-1))</f>
        <v>Failure</v>
      </c>
      <c r="F6233" s="7" t="str">
        <f t="shared" si="150"/>
        <v>Current</v>
      </c>
      <c r="G6233" s="7" t="str">
        <f t="shared" si="151"/>
        <v>Utterance</v>
      </c>
      <c r="H6233" s="7" t="str">
        <f>IF(G6233="Utterance", IF(ISNUMBER(SEARCH("Unrecognized",D6233)), "Unrecognized", IF(ISNUMBER(SEARCH("Mismatched",D6233)), "Mismatched", IF(ISNUMBER(SEARCH("False Positive",D6233)), "False Positive", "Irrelevant"))), "")</f>
        <v>Mismatched</v>
      </c>
      <c r="J6233" s="7" t="s">
        <v>3745</v>
      </c>
      <c r="K6233" s="7" t="s">
        <v>3353</v>
      </c>
      <c r="L6233" s="9">
        <v>45002</v>
      </c>
      <c r="M6233" s="13">
        <v>0.38973379629629629</v>
      </c>
      <c r="N6233" s="14">
        <v>513003279557708</v>
      </c>
      <c r="O6233" s="7">
        <f>IF(LEN(TRIM($A6233))=0,0,LEN($A6233)-LEN(SUBSTITUTE($A6233," ",""))+1)</f>
        <v>9</v>
      </c>
      <c r="P6233">
        <f t="shared" si="152"/>
        <v>705</v>
      </c>
    </row>
    <row r="6234" spans="1:16" ht="80" x14ac:dyDescent="0.2">
      <c r="A6234" s="8" t="s">
        <v>398</v>
      </c>
      <c r="C6234" s="7" t="s">
        <v>4</v>
      </c>
      <c r="F6234" s="7" t="str">
        <f t="shared" si="150"/>
        <v/>
      </c>
      <c r="G6234" s="7" t="str">
        <f t="shared" si="151"/>
        <v/>
      </c>
      <c r="K6234" s="7" t="s">
        <v>3353</v>
      </c>
      <c r="L6234" s="9">
        <v>45002</v>
      </c>
      <c r="M6234" s="13">
        <v>0.38973379629629629</v>
      </c>
      <c r="N6234" s="14">
        <v>513003279557708</v>
      </c>
      <c r="P6234" t="str">
        <f t="shared" si="152"/>
        <v/>
      </c>
    </row>
    <row r="6235" spans="1:16" ht="16" x14ac:dyDescent="0.2">
      <c r="A6235" s="8" t="s">
        <v>158</v>
      </c>
      <c r="C6235" s="7" t="s">
        <v>2</v>
      </c>
      <c r="D6235" s="7" t="s">
        <v>3389</v>
      </c>
      <c r="E6235" s="7" t="str">
        <f>IF(OR(D6235="", D6235="___"),"", LEFT(D6235,FIND(" &gt;",D6235)-1))</f>
        <v>Success</v>
      </c>
      <c r="F6235" s="7" t="str">
        <f t="shared" si="150"/>
        <v>Current</v>
      </c>
      <c r="G6235" s="7" t="str">
        <f t="shared" si="151"/>
        <v/>
      </c>
      <c r="H6235" s="7" t="str">
        <f>IF(G6235="Utterance", IF(ISNUMBER(SEARCH("Unrecognized",D6235)), "Unrecognized", IF(ISNUMBER(SEARCH("Mismatched",D6235)), "Mismatched", IF(ISNUMBER(SEARCH("False Positive",D6235)), "False Positive", "Irrelevant"))), "")</f>
        <v/>
      </c>
      <c r="J6235" s="7" t="s">
        <v>3744</v>
      </c>
      <c r="K6235" s="7" t="s">
        <v>3353</v>
      </c>
      <c r="L6235" s="9">
        <v>45002</v>
      </c>
      <c r="M6235" s="13">
        <v>0.38984953703703701</v>
      </c>
      <c r="N6235" s="14">
        <v>204440003498108</v>
      </c>
      <c r="O6235" s="7">
        <f>IF(LEN(TRIM($A6235))=0,0,LEN($A6235)-LEN(SUBSTITUTE($A6235," ",""))+1)</f>
        <v>4</v>
      </c>
      <c r="P6235">
        <f t="shared" si="152"/>
        <v>3411</v>
      </c>
    </row>
    <row r="6236" spans="1:16" ht="112" x14ac:dyDescent="0.2">
      <c r="A6236" s="8" t="s">
        <v>224</v>
      </c>
      <c r="C6236" s="7" t="s">
        <v>4</v>
      </c>
      <c r="F6236" s="7" t="str">
        <f t="shared" si="150"/>
        <v/>
      </c>
      <c r="G6236" s="7" t="str">
        <f t="shared" si="151"/>
        <v/>
      </c>
      <c r="K6236" s="7" t="s">
        <v>3353</v>
      </c>
      <c r="L6236" s="9">
        <v>45002</v>
      </c>
      <c r="M6236" s="13">
        <v>0.38984953703703701</v>
      </c>
      <c r="N6236" s="14">
        <v>204440003498108</v>
      </c>
      <c r="P6236" t="str">
        <f t="shared" si="152"/>
        <v/>
      </c>
    </row>
    <row r="6237" spans="1:16" ht="16" x14ac:dyDescent="0.2">
      <c r="A6237" s="8" t="s">
        <v>784</v>
      </c>
      <c r="C6237" s="7" t="s">
        <v>2</v>
      </c>
      <c r="D6237" s="7" t="s">
        <v>3400</v>
      </c>
      <c r="E6237" s="7" t="str">
        <f>IF(OR(D6237="", D6237="___"),"", LEFT(D6237,FIND(" &gt;",D6237)-1))</f>
        <v>Failure</v>
      </c>
      <c r="F6237" s="7" t="str">
        <f t="shared" si="150"/>
        <v>Current</v>
      </c>
      <c r="G6237" s="7" t="str">
        <f t="shared" si="151"/>
        <v>Interaction</v>
      </c>
      <c r="H6237" s="7" t="str">
        <f>IF(G6237="Utterance", IF(ISNUMBER(SEARCH("Unrecognized",D6237)), "Unrecognized", IF(ISNUMBER(SEARCH("Mismatched",D6237)), "Mismatched", IF(ISNUMBER(SEARCH("False Positive",D6237)), "False Positive", "Irrelevant"))), "")</f>
        <v/>
      </c>
      <c r="J6237" s="7" t="s">
        <v>3434</v>
      </c>
      <c r="K6237" s="7" t="s">
        <v>3353</v>
      </c>
      <c r="L6237" s="9">
        <v>45002</v>
      </c>
      <c r="M6237" s="13">
        <v>0.39562499999999995</v>
      </c>
      <c r="N6237" s="14">
        <v>204440003503619</v>
      </c>
      <c r="O6237" s="7">
        <f>IF(LEN(TRIM($A6237))=0,0,LEN($A6237)-LEN(SUBSTITUTE($A6237," ",""))+1)</f>
        <v>5</v>
      </c>
      <c r="P6237">
        <f t="shared" si="152"/>
        <v>412</v>
      </c>
    </row>
    <row r="6238" spans="1:16" ht="16" x14ac:dyDescent="0.2">
      <c r="A6238" s="8" t="s">
        <v>785</v>
      </c>
      <c r="C6238" s="7" t="s">
        <v>4</v>
      </c>
      <c r="F6238" s="7" t="str">
        <f t="shared" si="150"/>
        <v/>
      </c>
      <c r="G6238" s="7" t="str">
        <f t="shared" si="151"/>
        <v/>
      </c>
      <c r="K6238" s="7" t="s">
        <v>3353</v>
      </c>
      <c r="L6238" s="9">
        <v>45002</v>
      </c>
      <c r="M6238" s="13">
        <v>0.39589120370370368</v>
      </c>
      <c r="N6238" s="14">
        <v>204440003503619</v>
      </c>
      <c r="P6238" t="str">
        <f t="shared" si="152"/>
        <v/>
      </c>
    </row>
    <row r="6239" spans="1:16" ht="16" x14ac:dyDescent="0.2">
      <c r="A6239" s="8" t="s">
        <v>685</v>
      </c>
      <c r="C6239" s="7" t="s">
        <v>2</v>
      </c>
      <c r="D6239" s="7" t="s">
        <v>3391</v>
      </c>
      <c r="E6239" s="7" t="str">
        <f>IF(OR(D6239="", D6239="___"),"", LEFT(D6239,FIND(" &gt;",D6239)-1))</f>
        <v>Failure</v>
      </c>
      <c r="F6239" s="7" t="str">
        <f t="shared" si="150"/>
        <v>Current</v>
      </c>
      <c r="G6239" s="7" t="str">
        <f t="shared" si="151"/>
        <v>Utterance</v>
      </c>
      <c r="H6239" s="7" t="str">
        <f>IF(G6239="Utterance", IF(ISNUMBER(SEARCH("Unrecognized",D6239)), "Unrecognized", IF(ISNUMBER(SEARCH("Mismatched",D6239)), "Mismatched", IF(ISNUMBER(SEARCH("False Positive",D6239)), "False Positive", "Irrelevant"))), "")</f>
        <v>Mismatched</v>
      </c>
      <c r="J6239" s="7" t="s">
        <v>3741</v>
      </c>
      <c r="K6239" s="7" t="s">
        <v>3353</v>
      </c>
      <c r="L6239" s="9">
        <v>45002</v>
      </c>
      <c r="M6239" s="13">
        <v>0.39723379629629635</v>
      </c>
      <c r="N6239" s="14">
        <v>204440003500258</v>
      </c>
      <c r="O6239" s="7">
        <f>IF(LEN(TRIM($A6239))=0,0,LEN($A6239)-LEN(SUBSTITUTE($A6239," ",""))+1)</f>
        <v>4</v>
      </c>
      <c r="P6239">
        <f t="shared" si="152"/>
        <v>705</v>
      </c>
    </row>
    <row r="6240" spans="1:16" ht="64" x14ac:dyDescent="0.2">
      <c r="A6240" s="8" t="s">
        <v>220</v>
      </c>
      <c r="C6240" s="7" t="s">
        <v>4</v>
      </c>
      <c r="F6240" s="7" t="str">
        <f t="shared" si="150"/>
        <v/>
      </c>
      <c r="G6240" s="7" t="str">
        <f t="shared" si="151"/>
        <v/>
      </c>
      <c r="K6240" s="7" t="s">
        <v>3353</v>
      </c>
      <c r="L6240" s="9">
        <v>45002</v>
      </c>
      <c r="M6240" s="13">
        <v>0.39723379629629635</v>
      </c>
      <c r="N6240" s="14">
        <v>204440003500258</v>
      </c>
      <c r="P6240" t="str">
        <f t="shared" si="152"/>
        <v/>
      </c>
    </row>
    <row r="6241" spans="1:16" ht="16" x14ac:dyDescent="0.2">
      <c r="A6241" s="8" t="s">
        <v>782</v>
      </c>
      <c r="C6241" s="7" t="s">
        <v>2</v>
      </c>
      <c r="D6241" s="7" t="s">
        <v>3391</v>
      </c>
      <c r="E6241" s="7" t="str">
        <f>IF(OR(D6241="", D6241="___"),"", LEFT(D6241,FIND(" &gt;",D6241)-1))</f>
        <v>Failure</v>
      </c>
      <c r="F6241" s="7" t="str">
        <f t="shared" si="150"/>
        <v>Current</v>
      </c>
      <c r="G6241" s="7" t="str">
        <f t="shared" si="151"/>
        <v>Utterance</v>
      </c>
      <c r="H6241" s="7" t="str">
        <f>IF(G6241="Utterance", IF(ISNUMBER(SEARCH("Unrecognized",D6241)), "Unrecognized", IF(ISNUMBER(SEARCH("Mismatched",D6241)), "Mismatched", IF(ISNUMBER(SEARCH("False Positive",D6241)), "False Positive", "Irrelevant"))), "")</f>
        <v>Mismatched</v>
      </c>
      <c r="J6241" s="7" t="s">
        <v>3434</v>
      </c>
      <c r="K6241" s="7" t="s">
        <v>3353</v>
      </c>
      <c r="L6241" s="9">
        <v>45002</v>
      </c>
      <c r="M6241" s="13">
        <v>0.39724537037037039</v>
      </c>
      <c r="N6241" s="14">
        <v>204440003503619</v>
      </c>
      <c r="O6241" s="7">
        <f>IF(LEN(TRIM($A6241))=0,0,LEN($A6241)-LEN(SUBSTITUTE($A6241," ",""))+1)</f>
        <v>1</v>
      </c>
      <c r="P6241">
        <f t="shared" si="152"/>
        <v>705</v>
      </c>
    </row>
    <row r="6242" spans="1:16" ht="96" x14ac:dyDescent="0.2">
      <c r="A6242" s="8" t="s">
        <v>783</v>
      </c>
      <c r="C6242" s="7" t="s">
        <v>4</v>
      </c>
      <c r="F6242" s="7" t="str">
        <f t="shared" si="150"/>
        <v/>
      </c>
      <c r="G6242" s="7" t="str">
        <f t="shared" si="151"/>
        <v/>
      </c>
      <c r="K6242" s="7" t="s">
        <v>3353</v>
      </c>
      <c r="L6242" s="9">
        <v>45002</v>
      </c>
      <c r="M6242" s="13">
        <v>0.39724537037037039</v>
      </c>
      <c r="N6242" s="14">
        <v>204440003503619</v>
      </c>
      <c r="P6242" t="str">
        <f t="shared" si="152"/>
        <v/>
      </c>
    </row>
    <row r="6243" spans="1:16" ht="16" x14ac:dyDescent="0.2">
      <c r="A6243" s="8" t="s">
        <v>802</v>
      </c>
      <c r="C6243" s="7" t="s">
        <v>2</v>
      </c>
      <c r="D6243" s="7" t="s">
        <v>3389</v>
      </c>
      <c r="E6243" s="7" t="str">
        <f>IF(OR(D6243="", D6243="___"),"", LEFT(D6243,FIND(" &gt;",D6243)-1))</f>
        <v>Success</v>
      </c>
      <c r="F6243" s="7" t="str">
        <f t="shared" si="150"/>
        <v>Current</v>
      </c>
      <c r="G6243" s="7" t="str">
        <f t="shared" si="151"/>
        <v/>
      </c>
      <c r="H6243" s="7" t="str">
        <f>IF(G6243="Utterance", IF(ISNUMBER(SEARCH("Unrecognized",D6243)), "Unrecognized", IF(ISNUMBER(SEARCH("Mismatched",D6243)), "Mismatched", IF(ISNUMBER(SEARCH("False Positive",D6243)), "False Positive", "Irrelevant"))), "")</f>
        <v/>
      </c>
      <c r="J6243" s="7" t="s">
        <v>3743</v>
      </c>
      <c r="K6243" s="7" t="s">
        <v>3353</v>
      </c>
      <c r="L6243" s="9">
        <v>45002</v>
      </c>
      <c r="M6243" s="13">
        <v>0.39782407407407411</v>
      </c>
      <c r="N6243" s="14">
        <v>204440003504535</v>
      </c>
      <c r="O6243" s="7">
        <f>IF(LEN(TRIM($A6243))=0,0,LEN($A6243)-LEN(SUBSTITUTE($A6243," ",""))+1)</f>
        <v>5</v>
      </c>
      <c r="P6243">
        <f t="shared" si="152"/>
        <v>3411</v>
      </c>
    </row>
    <row r="6244" spans="1:16" ht="224" x14ac:dyDescent="0.2">
      <c r="A6244" s="8" t="s">
        <v>3644</v>
      </c>
      <c r="C6244" s="7" t="s">
        <v>4</v>
      </c>
      <c r="F6244" s="7" t="str">
        <f t="shared" si="150"/>
        <v/>
      </c>
      <c r="G6244" s="7" t="str">
        <f t="shared" si="151"/>
        <v/>
      </c>
      <c r="K6244" s="7" t="s">
        <v>3353</v>
      </c>
      <c r="L6244" s="9">
        <v>45002</v>
      </c>
      <c r="M6244" s="13">
        <v>0.39783564814814815</v>
      </c>
      <c r="N6244" s="14">
        <v>204440003504535</v>
      </c>
      <c r="P6244" t="str">
        <f t="shared" si="152"/>
        <v/>
      </c>
    </row>
    <row r="6245" spans="1:16" ht="16" x14ac:dyDescent="0.2">
      <c r="A6245" s="8" t="s">
        <v>509</v>
      </c>
      <c r="C6245" s="7" t="s">
        <v>2</v>
      </c>
      <c r="D6245" s="7" t="s">
        <v>3391</v>
      </c>
      <c r="E6245" s="7" t="str">
        <f>IF(OR(D6245="", D6245="___"),"", LEFT(D6245,FIND(" &gt;",D6245)-1))</f>
        <v>Failure</v>
      </c>
      <c r="F6245" s="7" t="str">
        <f t="shared" si="150"/>
        <v>Current</v>
      </c>
      <c r="G6245" s="7" t="str">
        <f t="shared" si="151"/>
        <v>Utterance</v>
      </c>
      <c r="H6245" s="7" t="str">
        <f>IF(G6245="Utterance", IF(ISNUMBER(SEARCH("Unrecognized",D6245)), "Unrecognized", IF(ISNUMBER(SEARCH("Mismatched",D6245)), "Mismatched", IF(ISNUMBER(SEARCH("False Positive",D6245)), "False Positive", "Irrelevant"))), "")</f>
        <v>Mismatched</v>
      </c>
      <c r="J6245" s="7" t="s">
        <v>3434</v>
      </c>
      <c r="K6245" s="7" t="s">
        <v>3353</v>
      </c>
      <c r="L6245" s="9">
        <v>45002</v>
      </c>
      <c r="M6245" s="13">
        <v>0.39835648148148151</v>
      </c>
      <c r="N6245" s="14">
        <v>204440003494623</v>
      </c>
      <c r="O6245" s="7">
        <f>IF(LEN(TRIM($A6245))=0,0,LEN($A6245)-LEN(SUBSTITUTE($A6245," ",""))+1)</f>
        <v>3</v>
      </c>
      <c r="P6245">
        <f t="shared" si="152"/>
        <v>705</v>
      </c>
    </row>
    <row r="6246" spans="1:16" ht="32" x14ac:dyDescent="0.2">
      <c r="A6246" s="8" t="s">
        <v>3377</v>
      </c>
      <c r="C6246" s="7" t="s">
        <v>4</v>
      </c>
      <c r="F6246" s="7" t="str">
        <f t="shared" si="150"/>
        <v/>
      </c>
      <c r="G6246" s="7" t="str">
        <f t="shared" si="151"/>
        <v/>
      </c>
      <c r="K6246" s="7" t="s">
        <v>3353</v>
      </c>
      <c r="L6246" s="9">
        <v>45002</v>
      </c>
      <c r="M6246" s="13">
        <v>0.39837962962962964</v>
      </c>
      <c r="N6246" s="14">
        <v>204440003494623</v>
      </c>
      <c r="P6246" t="str">
        <f t="shared" si="152"/>
        <v/>
      </c>
    </row>
    <row r="6247" spans="1:16" ht="32" x14ac:dyDescent="0.2">
      <c r="A6247" s="8" t="s">
        <v>268</v>
      </c>
      <c r="C6247" s="7" t="s">
        <v>4</v>
      </c>
      <c r="F6247" s="7" t="str">
        <f t="shared" si="150"/>
        <v/>
      </c>
      <c r="G6247" s="7" t="str">
        <f t="shared" si="151"/>
        <v/>
      </c>
      <c r="K6247" s="7" t="s">
        <v>3353</v>
      </c>
      <c r="L6247" s="9">
        <v>45002</v>
      </c>
      <c r="M6247" s="13">
        <v>0.39837962962962964</v>
      </c>
      <c r="N6247" s="14">
        <v>204440003494623</v>
      </c>
      <c r="P6247" t="str">
        <f t="shared" si="152"/>
        <v/>
      </c>
    </row>
    <row r="6248" spans="1:16" ht="16" x14ac:dyDescent="0.2">
      <c r="A6248" s="8" t="s">
        <v>402</v>
      </c>
      <c r="C6248" s="7" t="s">
        <v>2</v>
      </c>
      <c r="D6248" s="7" t="s">
        <v>3405</v>
      </c>
      <c r="E6248" s="7" t="str">
        <f>IF(OR(D6248="", D6248="___"),"", LEFT(D6248,FIND(" &gt;",D6248)-1))</f>
        <v>Failure</v>
      </c>
      <c r="F6248" s="7" t="str">
        <f t="shared" si="150"/>
        <v>Current</v>
      </c>
      <c r="G6248" s="7" t="str">
        <f t="shared" si="151"/>
        <v>System</v>
      </c>
      <c r="H6248" s="7" t="str">
        <f>IF(G6248="Utterance", IF(ISNUMBER(SEARCH("Unrecognized",D6248)), "Unrecognized", IF(ISNUMBER(SEARCH("Mismatched",D6248)), "Mismatched", IF(ISNUMBER(SEARCH("False Positive",D6248)), "False Positive", "Irrelevant"))), "")</f>
        <v/>
      </c>
      <c r="I6248" s="7" t="s">
        <v>152</v>
      </c>
      <c r="J6248" s="7" t="s">
        <v>3741</v>
      </c>
      <c r="K6248" s="7" t="s">
        <v>3353</v>
      </c>
      <c r="L6248" s="9">
        <v>45002</v>
      </c>
      <c r="M6248" s="13">
        <v>0.39857638888888891</v>
      </c>
      <c r="N6248" s="14">
        <v>204440003504535</v>
      </c>
      <c r="O6248" s="7">
        <f>IF(LEN(TRIM($A6248))=0,0,LEN($A6248)-LEN(SUBSTITUTE($A6248," ",""))+1)</f>
        <v>6</v>
      </c>
      <c r="P6248">
        <f t="shared" si="152"/>
        <v>168</v>
      </c>
    </row>
    <row r="6249" spans="1:16" ht="16" x14ac:dyDescent="0.2">
      <c r="A6249" s="8" t="s">
        <v>402</v>
      </c>
      <c r="C6249" s="7" t="s">
        <v>2</v>
      </c>
      <c r="D6249" s="7" t="s">
        <v>3389</v>
      </c>
      <c r="E6249" s="7" t="str">
        <f>IF(OR(D6249="", D6249="___"),"", LEFT(D6249,FIND(" &gt;",D6249)-1))</f>
        <v>Success</v>
      </c>
      <c r="F6249" s="7" t="str">
        <f t="shared" si="150"/>
        <v>Current</v>
      </c>
      <c r="G6249" s="7" t="str">
        <f t="shared" si="151"/>
        <v/>
      </c>
      <c r="H6249" s="7" t="str">
        <f>IF(G6249="Utterance", IF(ISNUMBER(SEARCH("Unrecognized",D6249)), "Unrecognized", IF(ISNUMBER(SEARCH("Mismatched",D6249)), "Mismatched", IF(ISNUMBER(SEARCH("False Positive",D6249)), "False Positive", "Irrelevant"))), "")</f>
        <v/>
      </c>
      <c r="J6249" s="7" t="s">
        <v>3741</v>
      </c>
      <c r="K6249" s="7" t="s">
        <v>3353</v>
      </c>
      <c r="L6249" s="9">
        <v>45002</v>
      </c>
      <c r="M6249" s="13">
        <v>0.39857638888888891</v>
      </c>
      <c r="N6249" s="14">
        <v>204440003504535</v>
      </c>
      <c r="O6249" s="7">
        <f>IF(LEN(TRIM($A6249))=0,0,LEN($A6249)-LEN(SUBSTITUTE($A6249," ",""))+1)</f>
        <v>6</v>
      </c>
      <c r="P6249">
        <f t="shared" si="152"/>
        <v>3411</v>
      </c>
    </row>
    <row r="6250" spans="1:16" ht="16" x14ac:dyDescent="0.2">
      <c r="A6250" s="8" t="s">
        <v>152</v>
      </c>
      <c r="C6250" s="7" t="s">
        <v>4</v>
      </c>
      <c r="F6250" s="7" t="str">
        <f t="shared" si="150"/>
        <v/>
      </c>
      <c r="G6250" s="7" t="str">
        <f t="shared" si="151"/>
        <v/>
      </c>
      <c r="K6250" s="7" t="s">
        <v>3353</v>
      </c>
      <c r="L6250" s="9">
        <v>45002</v>
      </c>
      <c r="M6250" s="13">
        <v>0.39857638888888891</v>
      </c>
      <c r="N6250" s="14">
        <v>204440003504535</v>
      </c>
      <c r="P6250" t="str">
        <f t="shared" si="152"/>
        <v/>
      </c>
    </row>
    <row r="6251" spans="1:16" ht="144" x14ac:dyDescent="0.2">
      <c r="A6251" s="8" t="s">
        <v>250</v>
      </c>
      <c r="C6251" s="7" t="s">
        <v>4</v>
      </c>
      <c r="F6251" s="7" t="str">
        <f t="shared" si="150"/>
        <v/>
      </c>
      <c r="G6251" s="7" t="str">
        <f t="shared" si="151"/>
        <v/>
      </c>
      <c r="K6251" s="7" t="s">
        <v>3353</v>
      </c>
      <c r="L6251" s="9">
        <v>45002</v>
      </c>
      <c r="M6251" s="13">
        <v>0.39857638888888891</v>
      </c>
      <c r="N6251" s="14">
        <v>204440003504535</v>
      </c>
      <c r="P6251" t="str">
        <f t="shared" si="152"/>
        <v/>
      </c>
    </row>
    <row r="6252" spans="1:16" ht="16" x14ac:dyDescent="0.2">
      <c r="A6252" s="8" t="s">
        <v>105</v>
      </c>
      <c r="C6252" s="7" t="s">
        <v>2</v>
      </c>
      <c r="D6252" s="7" t="s">
        <v>3389</v>
      </c>
      <c r="E6252" s="7" t="str">
        <f>IF(OR(D6252="", D6252="___"),"", LEFT(D6252,FIND(" &gt;",D6252)-1))</f>
        <v>Success</v>
      </c>
      <c r="F6252" s="7" t="str">
        <f t="shared" si="150"/>
        <v>Current</v>
      </c>
      <c r="G6252" s="7" t="str">
        <f t="shared" si="151"/>
        <v/>
      </c>
      <c r="H6252" s="7" t="str">
        <f>IF(G6252="Utterance", IF(ISNUMBER(SEARCH("Unrecognized",D6252)), "Unrecognized", IF(ISNUMBER(SEARCH("Mismatched",D6252)), "Mismatched", IF(ISNUMBER(SEARCH("False Positive",D6252)), "False Positive", "Irrelevant"))), "")</f>
        <v/>
      </c>
      <c r="J6252" s="7" t="s">
        <v>3744</v>
      </c>
      <c r="K6252" s="7" t="s">
        <v>3353</v>
      </c>
      <c r="L6252" s="9">
        <v>45002</v>
      </c>
      <c r="M6252" s="13">
        <v>0.39858796296296295</v>
      </c>
      <c r="N6252" s="14">
        <v>204440003494623</v>
      </c>
      <c r="O6252" s="7">
        <f>IF(LEN(TRIM($A6252))=0,0,LEN($A6252)-LEN(SUBSTITUTE($A6252," ",""))+1)</f>
        <v>3</v>
      </c>
      <c r="P6252">
        <f t="shared" si="152"/>
        <v>3411</v>
      </c>
    </row>
    <row r="6253" spans="1:16" ht="112" x14ac:dyDescent="0.2">
      <c r="A6253" s="8" t="s">
        <v>224</v>
      </c>
      <c r="C6253" s="7" t="s">
        <v>4</v>
      </c>
      <c r="F6253" s="7" t="str">
        <f t="shared" si="150"/>
        <v/>
      </c>
      <c r="G6253" s="7" t="str">
        <f t="shared" si="151"/>
        <v/>
      </c>
      <c r="K6253" s="7" t="s">
        <v>3353</v>
      </c>
      <c r="L6253" s="9">
        <v>45002</v>
      </c>
      <c r="M6253" s="13">
        <v>0.39858796296296295</v>
      </c>
      <c r="N6253" s="14">
        <v>204440003494623</v>
      </c>
      <c r="P6253" t="str">
        <f t="shared" si="152"/>
        <v/>
      </c>
    </row>
    <row r="6254" spans="1:16" ht="16" x14ac:dyDescent="0.2">
      <c r="A6254" s="8" t="s">
        <v>158</v>
      </c>
      <c r="C6254" s="7" t="s">
        <v>2</v>
      </c>
      <c r="D6254" s="7" t="s">
        <v>3389</v>
      </c>
      <c r="E6254" s="7" t="str">
        <f>IF(OR(D6254="", D6254="___"),"", LEFT(D6254,FIND(" &gt;",D6254)-1))</f>
        <v>Success</v>
      </c>
      <c r="F6254" s="7" t="str">
        <f t="shared" si="150"/>
        <v>Current</v>
      </c>
      <c r="G6254" s="7" t="str">
        <f t="shared" si="151"/>
        <v/>
      </c>
      <c r="H6254" s="7" t="str">
        <f>IF(G6254="Utterance", IF(ISNUMBER(SEARCH("Unrecognized",D6254)), "Unrecognized", IF(ISNUMBER(SEARCH("Mismatched",D6254)), "Mismatched", IF(ISNUMBER(SEARCH("False Positive",D6254)), "False Positive", "Irrelevant"))), "")</f>
        <v/>
      </c>
      <c r="J6254" s="7" t="s">
        <v>3744</v>
      </c>
      <c r="K6254" s="7" t="s">
        <v>3353</v>
      </c>
      <c r="L6254" s="9">
        <v>45002</v>
      </c>
      <c r="M6254" s="13">
        <v>0.39937500000000004</v>
      </c>
      <c r="N6254" s="14">
        <v>202000330212479</v>
      </c>
      <c r="O6254" s="7">
        <f>IF(LEN(TRIM($A6254))=0,0,LEN($A6254)-LEN(SUBSTITUTE($A6254," ",""))+1)</f>
        <v>4</v>
      </c>
      <c r="P6254">
        <f t="shared" si="152"/>
        <v>3411</v>
      </c>
    </row>
    <row r="6255" spans="1:16" ht="112" x14ac:dyDescent="0.2">
      <c r="A6255" s="8" t="s">
        <v>224</v>
      </c>
      <c r="C6255" s="7" t="s">
        <v>4</v>
      </c>
      <c r="F6255" s="7" t="str">
        <f t="shared" si="150"/>
        <v/>
      </c>
      <c r="G6255" s="7" t="str">
        <f t="shared" si="151"/>
        <v/>
      </c>
      <c r="K6255" s="7" t="s">
        <v>3353</v>
      </c>
      <c r="L6255" s="9">
        <v>45002</v>
      </c>
      <c r="M6255" s="13">
        <v>0.39937500000000004</v>
      </c>
      <c r="N6255" s="14">
        <v>202000330212479</v>
      </c>
      <c r="P6255" t="str">
        <f t="shared" si="152"/>
        <v/>
      </c>
    </row>
    <row r="6256" spans="1:16" ht="16" x14ac:dyDescent="0.2">
      <c r="A6256" s="8" t="s">
        <v>295</v>
      </c>
      <c r="C6256" s="7" t="s">
        <v>2</v>
      </c>
      <c r="D6256" s="7" t="s">
        <v>3400</v>
      </c>
      <c r="E6256" s="7" t="str">
        <f>IF(OR(D6256="", D6256="___"),"", LEFT(D6256,FIND(" &gt;",D6256)-1))</f>
        <v>Failure</v>
      </c>
      <c r="F6256" s="7" t="str">
        <f t="shared" si="150"/>
        <v>Current</v>
      </c>
      <c r="G6256" s="7" t="str">
        <f t="shared" si="151"/>
        <v>Interaction</v>
      </c>
      <c r="H6256" s="7" t="str">
        <f>IF(G6256="Utterance", IF(ISNUMBER(SEARCH("Unrecognized",D6256)), "Unrecognized", IF(ISNUMBER(SEARCH("Mismatched",D6256)), "Mismatched", IF(ISNUMBER(SEARCH("False Positive",D6256)), "False Positive", "Irrelevant"))), "")</f>
        <v/>
      </c>
      <c r="J6256" s="7" t="s">
        <v>3432</v>
      </c>
      <c r="K6256" s="7" t="s">
        <v>3353</v>
      </c>
      <c r="L6256" s="9">
        <v>45002</v>
      </c>
      <c r="M6256" s="13">
        <v>0.40056712962962965</v>
      </c>
      <c r="N6256" s="14">
        <v>204440003487251</v>
      </c>
      <c r="O6256" s="7">
        <f>IF(LEN(TRIM($A6256))=0,0,LEN($A6256)-LEN(SUBSTITUTE($A6256," ",""))+1)</f>
        <v>8</v>
      </c>
      <c r="P6256">
        <f t="shared" si="152"/>
        <v>412</v>
      </c>
    </row>
    <row r="6257" spans="1:16" ht="112" x14ac:dyDescent="0.2">
      <c r="A6257" s="8" t="s">
        <v>296</v>
      </c>
      <c r="C6257" s="7" t="s">
        <v>4</v>
      </c>
      <c r="F6257" s="7" t="str">
        <f t="shared" ref="F6257:F6320" si="153">IF(OR(E6257="Success",E6257="Qualified Success"),"Current",IF(E6257="Failure",IF(RIGHT(D6257,6)="Future","Future",IF(RIGHT(D6257,10)="Irrelevant","Irrelevant","Current")),""))</f>
        <v/>
      </c>
      <c r="G6257" s="7" t="str">
        <f t="shared" ref="G6257:G6320" si="154">IF(OR(ISBLANK(D6257),D6257="Unclassifiable &gt;"),"",IF(ISNUMBER(SEARCH("Utterance",D6257)),"Utterance",IF(ISNUMBER(SEARCH("Response",D6257)),"Response",IF(ISNUMBER(SEARCH("Interaction",D6257)),"Interaction",IF(ISNUMBER(SEARCH("System",D6257)),"System","")))))</f>
        <v/>
      </c>
      <c r="K6257" s="7" t="s">
        <v>3353</v>
      </c>
      <c r="L6257" s="9">
        <v>45002</v>
      </c>
      <c r="M6257" s="13">
        <v>0.40056712962962965</v>
      </c>
      <c r="N6257" s="14">
        <v>204440003487251</v>
      </c>
      <c r="P6257" t="str">
        <f t="shared" si="152"/>
        <v/>
      </c>
    </row>
    <row r="6258" spans="1:16" ht="16" x14ac:dyDescent="0.2">
      <c r="A6258" s="8" t="s">
        <v>1721</v>
      </c>
      <c r="C6258" s="7" t="s">
        <v>2</v>
      </c>
      <c r="D6258" s="7" t="s">
        <v>3389</v>
      </c>
      <c r="E6258" s="7" t="str">
        <f>IF(OR(D6258="", D6258="___"),"", LEFT(D6258,FIND(" &gt;",D6258)-1))</f>
        <v>Success</v>
      </c>
      <c r="F6258" s="7" t="str">
        <f t="shared" si="153"/>
        <v>Current</v>
      </c>
      <c r="G6258" s="7" t="str">
        <f t="shared" si="154"/>
        <v/>
      </c>
      <c r="H6258" s="7" t="str">
        <f>IF(G6258="Utterance", IF(ISNUMBER(SEARCH("Unrecognized",D6258)), "Unrecognized", IF(ISNUMBER(SEARCH("Mismatched",D6258)), "Mismatched", IF(ISNUMBER(SEARCH("False Positive",D6258)), "False Positive", "Irrelevant"))), "")</f>
        <v/>
      </c>
      <c r="J6258" s="7" t="s">
        <v>3742</v>
      </c>
      <c r="K6258" s="7" t="s">
        <v>3353</v>
      </c>
      <c r="L6258" s="9">
        <v>45002</v>
      </c>
      <c r="M6258" s="13">
        <v>0.40179398148148149</v>
      </c>
      <c r="N6258" s="14">
        <v>513003333858138</v>
      </c>
      <c r="O6258" s="7">
        <f>IF(LEN(TRIM($A6258))=0,0,LEN($A6258)-LEN(SUBSTITUTE($A6258," ",""))+1)</f>
        <v>5</v>
      </c>
      <c r="P6258">
        <f t="shared" si="152"/>
        <v>3411</v>
      </c>
    </row>
    <row r="6259" spans="1:16" ht="192" x14ac:dyDescent="0.2">
      <c r="A6259" s="8" t="s">
        <v>578</v>
      </c>
      <c r="C6259" s="7" t="s">
        <v>4</v>
      </c>
      <c r="F6259" s="7" t="str">
        <f t="shared" si="153"/>
        <v/>
      </c>
      <c r="G6259" s="7" t="str">
        <f t="shared" si="154"/>
        <v/>
      </c>
      <c r="K6259" s="7" t="s">
        <v>3353</v>
      </c>
      <c r="L6259" s="9">
        <v>45002</v>
      </c>
      <c r="M6259" s="13">
        <v>0.40179398148148149</v>
      </c>
      <c r="N6259" s="14">
        <v>513003333858138</v>
      </c>
      <c r="P6259" t="str">
        <f t="shared" si="152"/>
        <v/>
      </c>
    </row>
    <row r="6260" spans="1:16" ht="16" x14ac:dyDescent="0.2">
      <c r="A6260" s="8" t="s">
        <v>1401</v>
      </c>
      <c r="C6260" s="7" t="s">
        <v>2</v>
      </c>
      <c r="D6260" s="7" t="s">
        <v>3389</v>
      </c>
      <c r="E6260" s="7" t="str">
        <f>IF(OR(D6260="", D6260="___"),"", LEFT(D6260,FIND(" &gt;",D6260)-1))</f>
        <v>Success</v>
      </c>
      <c r="F6260" s="7" t="str">
        <f t="shared" si="153"/>
        <v>Current</v>
      </c>
      <c r="G6260" s="7" t="str">
        <f t="shared" si="154"/>
        <v/>
      </c>
      <c r="H6260" s="7" t="str">
        <f>IF(G6260="Utterance", IF(ISNUMBER(SEARCH("Unrecognized",D6260)), "Unrecognized", IF(ISNUMBER(SEARCH("Mismatched",D6260)), "Mismatched", IF(ISNUMBER(SEARCH("False Positive",D6260)), "False Positive", "Irrelevant"))), "")</f>
        <v/>
      </c>
      <c r="J6260" s="7" t="s">
        <v>213</v>
      </c>
      <c r="K6260" s="7" t="s">
        <v>3353</v>
      </c>
      <c r="L6260" s="9">
        <v>45002</v>
      </c>
      <c r="M6260" s="13">
        <v>0.40376157407407409</v>
      </c>
      <c r="N6260" s="14">
        <v>202000609341175</v>
      </c>
      <c r="O6260" s="7">
        <f>IF(LEN(TRIM($A6260))=0,0,LEN($A6260)-LEN(SUBSTITUTE($A6260," ",""))+1)</f>
        <v>3</v>
      </c>
      <c r="P6260">
        <f t="shared" si="152"/>
        <v>3411</v>
      </c>
    </row>
    <row r="6261" spans="1:16" ht="144" x14ac:dyDescent="0.2">
      <c r="A6261" s="8" t="s">
        <v>218</v>
      </c>
      <c r="C6261" s="7" t="s">
        <v>4</v>
      </c>
      <c r="F6261" s="7" t="str">
        <f t="shared" si="153"/>
        <v/>
      </c>
      <c r="G6261" s="7" t="str">
        <f t="shared" si="154"/>
        <v/>
      </c>
      <c r="K6261" s="7" t="s">
        <v>3353</v>
      </c>
      <c r="L6261" s="9">
        <v>45002</v>
      </c>
      <c r="M6261" s="13">
        <v>0.40376157407407409</v>
      </c>
      <c r="N6261" s="14">
        <v>202000609341175</v>
      </c>
      <c r="P6261" t="str">
        <f t="shared" si="152"/>
        <v/>
      </c>
    </row>
    <row r="6262" spans="1:16" ht="16" x14ac:dyDescent="0.2">
      <c r="A6262" s="8" t="s">
        <v>378</v>
      </c>
      <c r="C6262" s="7" t="s">
        <v>2</v>
      </c>
      <c r="D6262" s="7" t="s">
        <v>3389</v>
      </c>
      <c r="E6262" s="7" t="str">
        <f>IF(OR(D6262="", D6262="___"),"", LEFT(D6262,FIND(" &gt;",D6262)-1))</f>
        <v>Success</v>
      </c>
      <c r="F6262" s="7" t="str">
        <f t="shared" si="153"/>
        <v>Current</v>
      </c>
      <c r="G6262" s="7" t="str">
        <f t="shared" si="154"/>
        <v/>
      </c>
      <c r="H6262" s="7" t="str">
        <f>IF(G6262="Utterance", IF(ISNUMBER(SEARCH("Unrecognized",D6262)), "Unrecognized", IF(ISNUMBER(SEARCH("Mismatched",D6262)), "Mismatched", IF(ISNUMBER(SEARCH("False Positive",D6262)), "False Positive", "Irrelevant"))), "")</f>
        <v/>
      </c>
      <c r="J6262" s="7" t="s">
        <v>3757</v>
      </c>
      <c r="K6262" s="7" t="s">
        <v>3353</v>
      </c>
      <c r="L6262" s="9">
        <v>45002</v>
      </c>
      <c r="M6262" s="13">
        <v>0.40408564814814812</v>
      </c>
      <c r="N6262" s="14">
        <v>204440003490456</v>
      </c>
      <c r="O6262" s="7">
        <f>IF(LEN(TRIM($A6262))=0,0,LEN($A6262)-LEN(SUBSTITUTE($A6262," ",""))+1)</f>
        <v>3</v>
      </c>
      <c r="P6262">
        <f t="shared" si="152"/>
        <v>3411</v>
      </c>
    </row>
    <row r="6263" spans="1:16" ht="96" x14ac:dyDescent="0.2">
      <c r="A6263" s="8" t="s">
        <v>379</v>
      </c>
      <c r="C6263" s="7" t="s">
        <v>4</v>
      </c>
      <c r="F6263" s="7" t="str">
        <f t="shared" si="153"/>
        <v/>
      </c>
      <c r="G6263" s="7" t="str">
        <f t="shared" si="154"/>
        <v/>
      </c>
      <c r="K6263" s="7" t="s">
        <v>3353</v>
      </c>
      <c r="L6263" s="9">
        <v>45002</v>
      </c>
      <c r="M6263" s="13">
        <v>0.40408564814814812</v>
      </c>
      <c r="N6263" s="14">
        <v>204440003490456</v>
      </c>
      <c r="P6263" t="str">
        <f t="shared" si="152"/>
        <v/>
      </c>
    </row>
    <row r="6264" spans="1:16" ht="16" x14ac:dyDescent="0.2">
      <c r="A6264" s="8" t="s">
        <v>322</v>
      </c>
      <c r="B6264" s="7" t="s">
        <v>3487</v>
      </c>
      <c r="C6264" s="7" t="s">
        <v>2</v>
      </c>
      <c r="D6264" s="7" t="s">
        <v>3389</v>
      </c>
      <c r="E6264" s="7" t="str">
        <f>IF(OR(D6264="", D6264="___"),"", LEFT(D6264,FIND(" &gt;",D6264)-1))</f>
        <v>Success</v>
      </c>
      <c r="F6264" s="7" t="str">
        <f t="shared" si="153"/>
        <v>Current</v>
      </c>
      <c r="G6264" s="7" t="str">
        <f t="shared" si="154"/>
        <v/>
      </c>
      <c r="H6264" s="7" t="str">
        <f>IF(G6264="Utterance", IF(ISNUMBER(SEARCH("Unrecognized",D6264)), "Unrecognized", IF(ISNUMBER(SEARCH("Mismatched",D6264)), "Mismatched", IF(ISNUMBER(SEARCH("False Positive",D6264)), "False Positive", "Irrelevant"))), "")</f>
        <v/>
      </c>
      <c r="J6264" s="7" t="s">
        <v>3758</v>
      </c>
      <c r="K6264" s="7" t="s">
        <v>3353</v>
      </c>
      <c r="L6264" s="9">
        <v>45002</v>
      </c>
      <c r="M6264" s="13">
        <v>0.4065509259259259</v>
      </c>
      <c r="N6264" s="14">
        <v>513003480769775</v>
      </c>
      <c r="O6264" s="7">
        <f>IF(LEN(TRIM($A6264))=0,0,LEN($A6264)-LEN(SUBSTITUTE($A6264," ",""))+1)</f>
        <v>4</v>
      </c>
      <c r="P6264">
        <f t="shared" si="152"/>
        <v>3411</v>
      </c>
    </row>
    <row r="6265" spans="1:16" ht="16" x14ac:dyDescent="0.2">
      <c r="A6265" s="8" t="s">
        <v>203</v>
      </c>
      <c r="C6265" s="7" t="s">
        <v>2</v>
      </c>
      <c r="D6265" s="7" t="s">
        <v>3389</v>
      </c>
      <c r="E6265" s="7" t="str">
        <f>IF(OR(D6265="", D6265="___"),"", LEFT(D6265,FIND(" &gt;",D6265)-1))</f>
        <v>Success</v>
      </c>
      <c r="F6265" s="7" t="str">
        <f t="shared" si="153"/>
        <v>Current</v>
      </c>
      <c r="G6265" s="7" t="str">
        <f t="shared" si="154"/>
        <v/>
      </c>
      <c r="H6265" s="7" t="str">
        <f>IF(G6265="Utterance", IF(ISNUMBER(SEARCH("Unrecognized",D6265)), "Unrecognized", IF(ISNUMBER(SEARCH("Mismatched",D6265)), "Mismatched", IF(ISNUMBER(SEARCH("False Positive",D6265)), "False Positive", "Irrelevant"))), "")</f>
        <v/>
      </c>
      <c r="J6265" s="7" t="s">
        <v>3431</v>
      </c>
      <c r="K6265" s="7" t="s">
        <v>3353</v>
      </c>
      <c r="L6265" s="9">
        <v>45002</v>
      </c>
      <c r="M6265" s="13">
        <v>0.40656249999999999</v>
      </c>
      <c r="N6265" s="14">
        <v>204440003493812</v>
      </c>
      <c r="O6265" s="7">
        <f>IF(LEN(TRIM($A6265))=0,0,LEN($A6265)-LEN(SUBSTITUTE($A6265," ",""))+1)</f>
        <v>2</v>
      </c>
      <c r="P6265">
        <f t="shared" si="152"/>
        <v>3411</v>
      </c>
    </row>
    <row r="6266" spans="1:16" ht="48" x14ac:dyDescent="0.2">
      <c r="A6266" s="8" t="s">
        <v>228</v>
      </c>
      <c r="C6266" s="7" t="s">
        <v>4</v>
      </c>
      <c r="F6266" s="7" t="str">
        <f t="shared" si="153"/>
        <v/>
      </c>
      <c r="G6266" s="7" t="str">
        <f t="shared" si="154"/>
        <v/>
      </c>
      <c r="K6266" s="7" t="s">
        <v>3353</v>
      </c>
      <c r="L6266" s="9">
        <v>45002</v>
      </c>
      <c r="M6266" s="13">
        <v>0.40656249999999999</v>
      </c>
      <c r="N6266" s="14">
        <v>204440003493812</v>
      </c>
      <c r="P6266" t="str">
        <f t="shared" si="152"/>
        <v/>
      </c>
    </row>
    <row r="6267" spans="1:16" ht="16" x14ac:dyDescent="0.2">
      <c r="A6267" s="8" t="s">
        <v>3364</v>
      </c>
      <c r="C6267" s="7" t="s">
        <v>4</v>
      </c>
      <c r="F6267" s="7" t="str">
        <f t="shared" si="153"/>
        <v/>
      </c>
      <c r="G6267" s="7" t="str">
        <f t="shared" si="154"/>
        <v/>
      </c>
      <c r="K6267" s="7" t="s">
        <v>3353</v>
      </c>
      <c r="L6267" s="9">
        <v>45002</v>
      </c>
      <c r="M6267" s="13">
        <v>0.40658564814814818</v>
      </c>
      <c r="N6267" s="14">
        <v>513003480769775</v>
      </c>
      <c r="P6267" t="str">
        <f t="shared" si="152"/>
        <v/>
      </c>
    </row>
    <row r="6268" spans="1:16" ht="32" x14ac:dyDescent="0.2">
      <c r="A6268" s="8" t="s">
        <v>268</v>
      </c>
      <c r="C6268" s="7" t="s">
        <v>4</v>
      </c>
      <c r="F6268" s="7" t="str">
        <f t="shared" si="153"/>
        <v/>
      </c>
      <c r="G6268" s="7" t="str">
        <f t="shared" si="154"/>
        <v/>
      </c>
      <c r="K6268" s="7" t="s">
        <v>3353</v>
      </c>
      <c r="L6268" s="9">
        <v>45002</v>
      </c>
      <c r="M6268" s="13">
        <v>0.40658564814814818</v>
      </c>
      <c r="N6268" s="14">
        <v>513003480769775</v>
      </c>
      <c r="P6268" t="str">
        <f t="shared" si="152"/>
        <v/>
      </c>
    </row>
    <row r="6269" spans="1:16" ht="16" x14ac:dyDescent="0.2">
      <c r="A6269" s="8" t="s">
        <v>485</v>
      </c>
      <c r="C6269" s="7" t="s">
        <v>2</v>
      </c>
      <c r="D6269" s="7" t="s">
        <v>3389</v>
      </c>
      <c r="E6269" s="7" t="str">
        <f>IF(OR(D6269="", D6269="___"),"", LEFT(D6269,FIND(" &gt;",D6269)-1))</f>
        <v>Success</v>
      </c>
      <c r="F6269" s="7" t="str">
        <f t="shared" si="153"/>
        <v>Current</v>
      </c>
      <c r="G6269" s="7" t="str">
        <f t="shared" si="154"/>
        <v/>
      </c>
      <c r="H6269" s="7" t="str">
        <f>IF(G6269="Utterance", IF(ISNUMBER(SEARCH("Unrecognized",D6269)), "Unrecognized", IF(ISNUMBER(SEARCH("Mismatched",D6269)), "Mismatched", IF(ISNUMBER(SEARCH("False Positive",D6269)), "False Positive", "Irrelevant"))), "")</f>
        <v/>
      </c>
      <c r="J6269" s="7" t="s">
        <v>213</v>
      </c>
      <c r="K6269" s="7" t="s">
        <v>3353</v>
      </c>
      <c r="L6269" s="9">
        <v>45002</v>
      </c>
      <c r="M6269" s="13">
        <v>0.4073032407407407</v>
      </c>
      <c r="N6269" s="14">
        <v>204440003493812</v>
      </c>
      <c r="O6269" s="7">
        <f>IF(LEN(TRIM($A6269))=0,0,LEN($A6269)-LEN(SUBSTITUTE($A6269," ",""))+1)</f>
        <v>2</v>
      </c>
      <c r="P6269">
        <f t="shared" si="152"/>
        <v>3411</v>
      </c>
    </row>
    <row r="6270" spans="1:16" ht="144" x14ac:dyDescent="0.2">
      <c r="A6270" s="8" t="s">
        <v>218</v>
      </c>
      <c r="C6270" s="7" t="s">
        <v>4</v>
      </c>
      <c r="F6270" s="7" t="str">
        <f t="shared" si="153"/>
        <v/>
      </c>
      <c r="G6270" s="7" t="str">
        <f t="shared" si="154"/>
        <v/>
      </c>
      <c r="K6270" s="7" t="s">
        <v>3353</v>
      </c>
      <c r="L6270" s="9">
        <v>45002</v>
      </c>
      <c r="M6270" s="13">
        <v>0.4073032407407407</v>
      </c>
      <c r="N6270" s="14">
        <v>204440003493812</v>
      </c>
      <c r="P6270" t="str">
        <f t="shared" si="152"/>
        <v/>
      </c>
    </row>
    <row r="6271" spans="1:16" ht="16" x14ac:dyDescent="0.2">
      <c r="A6271" s="8" t="s">
        <v>1374</v>
      </c>
      <c r="C6271" s="7" t="s">
        <v>2</v>
      </c>
      <c r="D6271" s="7" t="s">
        <v>3391</v>
      </c>
      <c r="E6271" s="7" t="str">
        <f>IF(OR(D6271="", D6271="___"),"", LEFT(D6271,FIND(" &gt;",D6271)-1))</f>
        <v>Failure</v>
      </c>
      <c r="F6271" s="7" t="str">
        <f t="shared" si="153"/>
        <v>Current</v>
      </c>
      <c r="G6271" s="7" t="str">
        <f t="shared" si="154"/>
        <v>Utterance</v>
      </c>
      <c r="H6271" s="7" t="str">
        <f>IF(G6271="Utterance", IF(ISNUMBER(SEARCH("Unrecognized",D6271)), "Unrecognized", IF(ISNUMBER(SEARCH("Mismatched",D6271)), "Mismatched", IF(ISNUMBER(SEARCH("False Positive",D6271)), "False Positive", "Irrelevant"))), "")</f>
        <v>Mismatched</v>
      </c>
      <c r="J6271" s="7" t="s">
        <v>3742</v>
      </c>
      <c r="K6271" s="7" t="s">
        <v>3353</v>
      </c>
      <c r="L6271" s="9">
        <v>45002</v>
      </c>
      <c r="M6271" s="13">
        <v>0.40848379629629633</v>
      </c>
      <c r="N6271" s="14">
        <v>202000505139568</v>
      </c>
      <c r="O6271" s="7">
        <f>IF(LEN(TRIM($A6271))=0,0,LEN($A6271)-LEN(SUBSTITUTE($A6271," ",""))+1)</f>
        <v>2</v>
      </c>
      <c r="P6271">
        <f t="shared" si="152"/>
        <v>705</v>
      </c>
    </row>
    <row r="6272" spans="1:16" ht="144" x14ac:dyDescent="0.2">
      <c r="A6272" s="8" t="s">
        <v>247</v>
      </c>
      <c r="C6272" s="7" t="s">
        <v>4</v>
      </c>
      <c r="F6272" s="7" t="str">
        <f t="shared" si="153"/>
        <v/>
      </c>
      <c r="G6272" s="7" t="str">
        <f t="shared" si="154"/>
        <v/>
      </c>
      <c r="K6272" s="7" t="s">
        <v>3353</v>
      </c>
      <c r="L6272" s="9">
        <v>45002</v>
      </c>
      <c r="M6272" s="13">
        <v>0.40848379629629633</v>
      </c>
      <c r="N6272" s="14">
        <v>202000505139568</v>
      </c>
      <c r="P6272" t="str">
        <f t="shared" si="152"/>
        <v/>
      </c>
    </row>
    <row r="6273" spans="1:16" ht="16" x14ac:dyDescent="0.2">
      <c r="A6273" s="8" t="s">
        <v>1459</v>
      </c>
      <c r="C6273" s="7" t="s">
        <v>2</v>
      </c>
      <c r="D6273" s="7" t="s">
        <v>3389</v>
      </c>
      <c r="E6273" s="7" t="str">
        <f>IF(OR(D6273="", D6273="___"),"", LEFT(D6273,FIND(" &gt;",D6273)-1))</f>
        <v>Success</v>
      </c>
      <c r="F6273" s="7" t="str">
        <f t="shared" si="153"/>
        <v>Current</v>
      </c>
      <c r="G6273" s="7" t="str">
        <f t="shared" si="154"/>
        <v/>
      </c>
      <c r="H6273" s="7" t="str">
        <f>IF(G6273="Utterance", IF(ISNUMBER(SEARCH("Unrecognized",D6273)), "Unrecognized", IF(ISNUMBER(SEARCH("Mismatched",D6273)), "Mismatched", IF(ISNUMBER(SEARCH("False Positive",D6273)), "False Positive", "Irrelevant"))), "")</f>
        <v/>
      </c>
      <c r="J6273" s="7" t="s">
        <v>3750</v>
      </c>
      <c r="K6273" s="7" t="s">
        <v>3353</v>
      </c>
      <c r="L6273" s="9">
        <v>45002</v>
      </c>
      <c r="M6273" s="13">
        <v>0.40887731481481482</v>
      </c>
      <c r="N6273" s="14">
        <v>202000947567835</v>
      </c>
      <c r="O6273" s="7">
        <f>IF(LEN(TRIM($A6273))=0,0,LEN($A6273)-LEN(SUBSTITUTE($A6273," ",""))+1)</f>
        <v>11</v>
      </c>
      <c r="P6273">
        <f t="shared" si="152"/>
        <v>3411</v>
      </c>
    </row>
    <row r="6274" spans="1:16" ht="240" x14ac:dyDescent="0.2">
      <c r="A6274" s="8" t="s">
        <v>1460</v>
      </c>
      <c r="C6274" s="7" t="s">
        <v>4</v>
      </c>
      <c r="F6274" s="7" t="str">
        <f t="shared" si="153"/>
        <v/>
      </c>
      <c r="G6274" s="7" t="str">
        <f t="shared" si="154"/>
        <v/>
      </c>
      <c r="K6274" s="7" t="s">
        <v>3353</v>
      </c>
      <c r="L6274" s="9">
        <v>45002</v>
      </c>
      <c r="M6274" s="13">
        <v>0.40887731481481482</v>
      </c>
      <c r="N6274" s="14">
        <v>202000947567835</v>
      </c>
      <c r="P6274" t="str">
        <f t="shared" si="152"/>
        <v/>
      </c>
    </row>
    <row r="6275" spans="1:16" ht="16" x14ac:dyDescent="0.2">
      <c r="A6275" s="8" t="s">
        <v>1373</v>
      </c>
      <c r="C6275" s="7" t="s">
        <v>2</v>
      </c>
      <c r="D6275" s="7" t="s">
        <v>3391</v>
      </c>
      <c r="E6275" s="7" t="str">
        <f>IF(OR(D6275="", D6275="___"),"", LEFT(D6275,FIND(" &gt;",D6275)-1))</f>
        <v>Failure</v>
      </c>
      <c r="F6275" s="7" t="str">
        <f t="shared" si="153"/>
        <v>Current</v>
      </c>
      <c r="G6275" s="7" t="str">
        <f t="shared" si="154"/>
        <v>Utterance</v>
      </c>
      <c r="H6275" s="7" t="str">
        <f>IF(G6275="Utterance", IF(ISNUMBER(SEARCH("Unrecognized",D6275)), "Unrecognized", IF(ISNUMBER(SEARCH("Mismatched",D6275)), "Mismatched", IF(ISNUMBER(SEARCH("False Positive",D6275)), "False Positive", "Irrelevant"))), "")</f>
        <v>Mismatched</v>
      </c>
      <c r="J6275" s="7" t="s">
        <v>213</v>
      </c>
      <c r="K6275" s="7" t="s">
        <v>3353</v>
      </c>
      <c r="L6275" s="9">
        <v>45002</v>
      </c>
      <c r="M6275" s="13">
        <v>0.4089930555555556</v>
      </c>
      <c r="N6275" s="14">
        <v>202000505139568</v>
      </c>
      <c r="O6275" s="7">
        <f>IF(LEN(TRIM($A6275))=0,0,LEN($A6275)-LEN(SUBSTITUTE($A6275," ",""))+1)</f>
        <v>4</v>
      </c>
      <c r="P6275">
        <f t="shared" ref="P6275:P6338" si="155">IF(D6275="", "", COUNTIF($D$1:$D$12000, D6275))</f>
        <v>705</v>
      </c>
    </row>
    <row r="6276" spans="1:16" ht="144" x14ac:dyDescent="0.2">
      <c r="A6276" s="8" t="s">
        <v>272</v>
      </c>
      <c r="C6276" s="7" t="s">
        <v>4</v>
      </c>
      <c r="F6276" s="7" t="str">
        <f t="shared" si="153"/>
        <v/>
      </c>
      <c r="G6276" s="7" t="str">
        <f t="shared" si="154"/>
        <v/>
      </c>
      <c r="K6276" s="7" t="s">
        <v>3353</v>
      </c>
      <c r="L6276" s="9">
        <v>45002</v>
      </c>
      <c r="M6276" s="13">
        <v>0.40900462962962963</v>
      </c>
      <c r="N6276" s="14">
        <v>202000505139568</v>
      </c>
      <c r="P6276" t="str">
        <f t="shared" si="155"/>
        <v/>
      </c>
    </row>
    <row r="6277" spans="1:16" ht="16" x14ac:dyDescent="0.2">
      <c r="A6277" s="8" t="s">
        <v>1375</v>
      </c>
      <c r="C6277" s="7" t="s">
        <v>2</v>
      </c>
      <c r="D6277" s="7" t="s">
        <v>3389</v>
      </c>
      <c r="E6277" s="7" t="str">
        <f>IF(OR(D6277="", D6277="___"),"", LEFT(D6277,FIND(" &gt;",D6277)-1))</f>
        <v>Success</v>
      </c>
      <c r="F6277" s="7" t="str">
        <f t="shared" si="153"/>
        <v>Current</v>
      </c>
      <c r="G6277" s="7" t="str">
        <f t="shared" si="154"/>
        <v/>
      </c>
      <c r="H6277" s="7" t="str">
        <f>IF(G6277="Utterance", IF(ISNUMBER(SEARCH("Unrecognized",D6277)), "Unrecognized", IF(ISNUMBER(SEARCH("Mismatched",D6277)), "Mismatched", IF(ISNUMBER(SEARCH("False Positive",D6277)), "False Positive", "Irrelevant"))), "")</f>
        <v/>
      </c>
      <c r="J6277" s="7" t="s">
        <v>213</v>
      </c>
      <c r="K6277" s="7" t="s">
        <v>3353</v>
      </c>
      <c r="L6277" s="9">
        <v>45002</v>
      </c>
      <c r="M6277" s="13">
        <v>0.40917824074074072</v>
      </c>
      <c r="N6277" s="14">
        <v>202000505139568</v>
      </c>
      <c r="O6277" s="7">
        <f>IF(LEN(TRIM($A6277))=0,0,LEN($A6277)-LEN(SUBSTITUTE($A6277," ",""))+1)</f>
        <v>5</v>
      </c>
      <c r="P6277">
        <f t="shared" si="155"/>
        <v>3411</v>
      </c>
    </row>
    <row r="6278" spans="1:16" ht="144" x14ac:dyDescent="0.2">
      <c r="A6278" s="8" t="s">
        <v>218</v>
      </c>
      <c r="C6278" s="7" t="s">
        <v>4</v>
      </c>
      <c r="F6278" s="7" t="str">
        <f t="shared" si="153"/>
        <v/>
      </c>
      <c r="G6278" s="7" t="str">
        <f t="shared" si="154"/>
        <v/>
      </c>
      <c r="K6278" s="7" t="s">
        <v>3353</v>
      </c>
      <c r="L6278" s="9">
        <v>45002</v>
      </c>
      <c r="M6278" s="13">
        <v>0.40917824074074072</v>
      </c>
      <c r="N6278" s="14">
        <v>202000505139568</v>
      </c>
      <c r="P6278" t="str">
        <f t="shared" si="155"/>
        <v/>
      </c>
    </row>
    <row r="6279" spans="1:16" ht="16" x14ac:dyDescent="0.2">
      <c r="A6279" s="8" t="s">
        <v>1178</v>
      </c>
      <c r="C6279" s="7" t="s">
        <v>2</v>
      </c>
      <c r="D6279" s="7" t="s">
        <v>3389</v>
      </c>
      <c r="E6279" s="7" t="str">
        <f>IF(OR(D6279="", D6279="___"),"", LEFT(D6279,FIND(" &gt;",D6279)-1))</f>
        <v>Success</v>
      </c>
      <c r="F6279" s="7" t="str">
        <f t="shared" si="153"/>
        <v>Current</v>
      </c>
      <c r="G6279" s="7" t="str">
        <f t="shared" si="154"/>
        <v/>
      </c>
      <c r="H6279" s="7" t="str">
        <f>IF(G6279="Utterance", IF(ISNUMBER(SEARCH("Unrecognized",D6279)), "Unrecognized", IF(ISNUMBER(SEARCH("Mismatched",D6279)), "Mismatched", IF(ISNUMBER(SEARCH("False Positive",D6279)), "False Positive", "Irrelevant"))), "")</f>
        <v/>
      </c>
      <c r="J6279" s="7" t="s">
        <v>3750</v>
      </c>
      <c r="K6279" s="7" t="s">
        <v>3353</v>
      </c>
      <c r="L6279" s="9">
        <v>45002</v>
      </c>
      <c r="M6279" s="13">
        <v>0.40946759259259258</v>
      </c>
      <c r="N6279" s="14">
        <v>202000947567835</v>
      </c>
      <c r="O6279" s="7">
        <f>IF(LEN(TRIM($A6279))=0,0,LEN($A6279)-LEN(SUBSTITUTE($A6279," ",""))+1)</f>
        <v>11</v>
      </c>
      <c r="P6279">
        <f t="shared" si="155"/>
        <v>3411</v>
      </c>
    </row>
    <row r="6280" spans="1:16" ht="240" x14ac:dyDescent="0.2">
      <c r="A6280" s="8" t="s">
        <v>1460</v>
      </c>
      <c r="C6280" s="7" t="s">
        <v>4</v>
      </c>
      <c r="F6280" s="7" t="str">
        <f t="shared" si="153"/>
        <v/>
      </c>
      <c r="G6280" s="7" t="str">
        <f t="shared" si="154"/>
        <v/>
      </c>
      <c r="K6280" s="7" t="s">
        <v>3353</v>
      </c>
      <c r="L6280" s="9">
        <v>45002</v>
      </c>
      <c r="M6280" s="13">
        <v>0.40946759259259258</v>
      </c>
      <c r="N6280" s="14">
        <v>202000947567835</v>
      </c>
      <c r="P6280" t="str">
        <f t="shared" si="155"/>
        <v/>
      </c>
    </row>
    <row r="6281" spans="1:16" ht="16" x14ac:dyDescent="0.2">
      <c r="A6281" s="8" t="s">
        <v>1441</v>
      </c>
      <c r="C6281" s="7" t="s">
        <v>2</v>
      </c>
      <c r="D6281" s="7" t="s">
        <v>3389</v>
      </c>
      <c r="E6281" s="7" t="str">
        <f>IF(OR(D6281="", D6281="___"),"", LEFT(D6281,FIND(" &gt;",D6281)-1))</f>
        <v>Success</v>
      </c>
      <c r="F6281" s="7" t="str">
        <f t="shared" si="153"/>
        <v>Current</v>
      </c>
      <c r="G6281" s="7" t="str">
        <f t="shared" si="154"/>
        <v/>
      </c>
      <c r="H6281" s="7" t="str">
        <f>IF(G6281="Utterance", IF(ISNUMBER(SEARCH("Unrecognized",D6281)), "Unrecognized", IF(ISNUMBER(SEARCH("Mismatched",D6281)), "Mismatched", IF(ISNUMBER(SEARCH("False Positive",D6281)), "False Positive", "Irrelevant"))), "")</f>
        <v/>
      </c>
      <c r="J6281" s="7" t="s">
        <v>3748</v>
      </c>
      <c r="K6281" s="7" t="s">
        <v>3353</v>
      </c>
      <c r="L6281" s="9">
        <v>45002</v>
      </c>
      <c r="M6281" s="13">
        <v>0.40952546296296299</v>
      </c>
      <c r="N6281" s="14">
        <v>202000787190034</v>
      </c>
      <c r="O6281" s="7">
        <f>IF(LEN(TRIM($A6281))=0,0,LEN($A6281)-LEN(SUBSTITUTE($A6281," ",""))+1)</f>
        <v>9</v>
      </c>
      <c r="P6281">
        <f t="shared" si="155"/>
        <v>3411</v>
      </c>
    </row>
    <row r="6282" spans="1:16" ht="112" x14ac:dyDescent="0.2">
      <c r="A6282" s="8" t="s">
        <v>321</v>
      </c>
      <c r="C6282" s="7" t="s">
        <v>4</v>
      </c>
      <c r="F6282" s="7" t="str">
        <f t="shared" si="153"/>
        <v/>
      </c>
      <c r="G6282" s="7" t="str">
        <f t="shared" si="154"/>
        <v/>
      </c>
      <c r="K6282" s="7" t="s">
        <v>3353</v>
      </c>
      <c r="L6282" s="9">
        <v>45002</v>
      </c>
      <c r="M6282" s="13">
        <v>0.40952546296296299</v>
      </c>
      <c r="N6282" s="14">
        <v>202000787190034</v>
      </c>
      <c r="P6282" t="str">
        <f t="shared" si="155"/>
        <v/>
      </c>
    </row>
    <row r="6283" spans="1:16" ht="16" x14ac:dyDescent="0.2">
      <c r="A6283" s="8" t="s">
        <v>943</v>
      </c>
      <c r="C6283" s="7" t="s">
        <v>2</v>
      </c>
      <c r="D6283" s="7" t="s">
        <v>3391</v>
      </c>
      <c r="E6283" s="7" t="str">
        <f>IF(OR(D6283="", D6283="___"),"", LEFT(D6283,FIND(" &gt;",D6283)-1))</f>
        <v>Failure</v>
      </c>
      <c r="F6283" s="7" t="str">
        <f t="shared" si="153"/>
        <v>Current</v>
      </c>
      <c r="G6283" s="7" t="str">
        <f t="shared" si="154"/>
        <v>Utterance</v>
      </c>
      <c r="H6283" s="7" t="str">
        <f>IF(G6283="Utterance", IF(ISNUMBER(SEARCH("Unrecognized",D6283)), "Unrecognized", IF(ISNUMBER(SEARCH("Mismatched",D6283)), "Mismatched", IF(ISNUMBER(SEARCH("False Positive",D6283)), "False Positive", "Irrelevant"))), "")</f>
        <v>Mismatched</v>
      </c>
      <c r="J6283" s="7" t="s">
        <v>3756</v>
      </c>
      <c r="K6283" s="7" t="s">
        <v>3353</v>
      </c>
      <c r="L6283" s="9">
        <v>45002</v>
      </c>
      <c r="M6283" s="13">
        <v>0.41048611111111111</v>
      </c>
      <c r="N6283" s="14">
        <v>204440003540856</v>
      </c>
      <c r="O6283" s="7">
        <f>IF(LEN(TRIM($A6283))=0,0,LEN($A6283)-LEN(SUBSTITUTE($A6283," ",""))+1)</f>
        <v>1</v>
      </c>
      <c r="P6283">
        <f t="shared" si="155"/>
        <v>705</v>
      </c>
    </row>
    <row r="6284" spans="1:16" ht="112" x14ac:dyDescent="0.2">
      <c r="A6284" s="8" t="s">
        <v>226</v>
      </c>
      <c r="C6284" s="7" t="s">
        <v>4</v>
      </c>
      <c r="F6284" s="7" t="str">
        <f t="shared" si="153"/>
        <v/>
      </c>
      <c r="G6284" s="7" t="str">
        <f t="shared" si="154"/>
        <v/>
      </c>
      <c r="K6284" s="7" t="s">
        <v>3353</v>
      </c>
      <c r="L6284" s="9">
        <v>45002</v>
      </c>
      <c r="M6284" s="13">
        <v>0.41048611111111111</v>
      </c>
      <c r="N6284" s="14">
        <v>204440003540856</v>
      </c>
      <c r="P6284" t="str">
        <f t="shared" si="155"/>
        <v/>
      </c>
    </row>
    <row r="6285" spans="1:16" ht="16" x14ac:dyDescent="0.2">
      <c r="A6285" s="8" t="s">
        <v>484</v>
      </c>
      <c r="C6285" s="7" t="s">
        <v>2</v>
      </c>
      <c r="D6285" s="7" t="s">
        <v>3389</v>
      </c>
      <c r="E6285" s="7" t="str">
        <f>IF(OR(D6285="", D6285="___"),"", LEFT(D6285,FIND(" &gt;",D6285)-1))</f>
        <v>Success</v>
      </c>
      <c r="F6285" s="7" t="str">
        <f t="shared" si="153"/>
        <v>Current</v>
      </c>
      <c r="G6285" s="7" t="str">
        <f t="shared" si="154"/>
        <v/>
      </c>
      <c r="H6285" s="7" t="str">
        <f>IF(G6285="Utterance", IF(ISNUMBER(SEARCH("Unrecognized",D6285)), "Unrecognized", IF(ISNUMBER(SEARCH("Mismatched",D6285)), "Mismatched", IF(ISNUMBER(SEARCH("False Positive",D6285)), "False Positive", "Irrelevant"))), "")</f>
        <v/>
      </c>
      <c r="J6285" s="7" t="s">
        <v>213</v>
      </c>
      <c r="K6285" s="7" t="s">
        <v>3353</v>
      </c>
      <c r="L6285" s="9">
        <v>45002</v>
      </c>
      <c r="M6285" s="13">
        <v>0.41114583333333332</v>
      </c>
      <c r="N6285" s="14">
        <v>204440003493812</v>
      </c>
      <c r="O6285" s="7">
        <f>IF(LEN(TRIM($A6285))=0,0,LEN($A6285)-LEN(SUBSTITUTE($A6285," ",""))+1)</f>
        <v>2</v>
      </c>
      <c r="P6285">
        <f t="shared" si="155"/>
        <v>3411</v>
      </c>
    </row>
    <row r="6286" spans="1:16" ht="144" x14ac:dyDescent="0.2">
      <c r="A6286" s="8" t="s">
        <v>218</v>
      </c>
      <c r="C6286" s="7" t="s">
        <v>4</v>
      </c>
      <c r="F6286" s="7" t="str">
        <f t="shared" si="153"/>
        <v/>
      </c>
      <c r="G6286" s="7" t="str">
        <f t="shared" si="154"/>
        <v/>
      </c>
      <c r="K6286" s="7" t="s">
        <v>3353</v>
      </c>
      <c r="L6286" s="9">
        <v>45002</v>
      </c>
      <c r="M6286" s="13">
        <v>0.41114583333333332</v>
      </c>
      <c r="N6286" s="14">
        <v>204440003493812</v>
      </c>
      <c r="P6286" t="str">
        <f t="shared" si="155"/>
        <v/>
      </c>
    </row>
    <row r="6287" spans="1:16" ht="16" x14ac:dyDescent="0.2">
      <c r="A6287" s="8" t="s">
        <v>1068</v>
      </c>
      <c r="C6287" s="7" t="s">
        <v>2</v>
      </c>
      <c r="D6287" s="7" t="s">
        <v>3389</v>
      </c>
      <c r="E6287" s="7" t="str">
        <f>IF(OR(D6287="", D6287="___"),"", LEFT(D6287,FIND(" &gt;",D6287)-1))</f>
        <v>Success</v>
      </c>
      <c r="F6287" s="7" t="str">
        <f t="shared" si="153"/>
        <v>Current</v>
      </c>
      <c r="G6287" s="7" t="str">
        <f t="shared" si="154"/>
        <v/>
      </c>
      <c r="H6287" s="7" t="str">
        <f>IF(G6287="Utterance", IF(ISNUMBER(SEARCH("Unrecognized",D6287)), "Unrecognized", IF(ISNUMBER(SEARCH("Mismatched",D6287)), "Mismatched", IF(ISNUMBER(SEARCH("False Positive",D6287)), "False Positive", "Irrelevant"))), "")</f>
        <v/>
      </c>
      <c r="J6287" s="7" t="s">
        <v>3752</v>
      </c>
      <c r="K6287" s="7" t="s">
        <v>3353</v>
      </c>
      <c r="L6287" s="9">
        <v>45002</v>
      </c>
      <c r="M6287" s="13">
        <v>0.41309027777777779</v>
      </c>
      <c r="N6287" s="14">
        <v>204440003537595</v>
      </c>
      <c r="O6287" s="7">
        <f>IF(LEN(TRIM($A6287))=0,0,LEN($A6287)-LEN(SUBSTITUTE($A6287," ",""))+1)</f>
        <v>8</v>
      </c>
      <c r="P6287">
        <f t="shared" si="155"/>
        <v>3411</v>
      </c>
    </row>
    <row r="6288" spans="1:16" ht="48" x14ac:dyDescent="0.2">
      <c r="A6288" s="8" t="s">
        <v>654</v>
      </c>
      <c r="C6288" s="7" t="s">
        <v>4</v>
      </c>
      <c r="F6288" s="7" t="str">
        <f t="shared" si="153"/>
        <v/>
      </c>
      <c r="G6288" s="7" t="str">
        <f t="shared" si="154"/>
        <v/>
      </c>
      <c r="K6288" s="7" t="s">
        <v>3353</v>
      </c>
      <c r="L6288" s="9">
        <v>45002</v>
      </c>
      <c r="M6288" s="13">
        <v>0.41309027777777779</v>
      </c>
      <c r="N6288" s="14">
        <v>204440003537595</v>
      </c>
      <c r="P6288" t="str">
        <f t="shared" si="155"/>
        <v/>
      </c>
    </row>
    <row r="6289" spans="1:16" ht="16" x14ac:dyDescent="0.2">
      <c r="A6289" s="8" t="s">
        <v>164</v>
      </c>
      <c r="C6289" s="7" t="s">
        <v>2</v>
      </c>
      <c r="D6289" s="7" t="s">
        <v>3389</v>
      </c>
      <c r="E6289" s="7" t="str">
        <f>IF(OR(D6289="", D6289="___"),"", LEFT(D6289,FIND(" &gt;",D6289)-1))</f>
        <v>Success</v>
      </c>
      <c r="F6289" s="7" t="str">
        <f t="shared" si="153"/>
        <v>Current</v>
      </c>
      <c r="G6289" s="7" t="str">
        <f t="shared" si="154"/>
        <v/>
      </c>
      <c r="H6289" s="7" t="str">
        <f>IF(G6289="Utterance", IF(ISNUMBER(SEARCH("Unrecognized",D6289)), "Unrecognized", IF(ISNUMBER(SEARCH("Mismatched",D6289)), "Mismatched", IF(ISNUMBER(SEARCH("False Positive",D6289)), "False Positive", "Irrelevant"))), "")</f>
        <v/>
      </c>
      <c r="J6289" s="7" t="s">
        <v>3428</v>
      </c>
      <c r="K6289" s="7" t="s">
        <v>3353</v>
      </c>
      <c r="L6289" s="9">
        <v>45002</v>
      </c>
      <c r="M6289" s="13">
        <v>0.41342592592592592</v>
      </c>
      <c r="N6289" s="14">
        <v>204440003537595</v>
      </c>
      <c r="O6289" s="7">
        <f>IF(LEN(TRIM($A6289))=0,0,LEN($A6289)-LEN(SUBSTITUTE($A6289," ",""))+1)</f>
        <v>1</v>
      </c>
      <c r="P6289">
        <f t="shared" si="155"/>
        <v>3411</v>
      </c>
    </row>
    <row r="6290" spans="1:16" ht="16" x14ac:dyDescent="0.2">
      <c r="A6290" s="8" t="s">
        <v>145</v>
      </c>
      <c r="C6290" s="7" t="s">
        <v>4</v>
      </c>
      <c r="F6290" s="7" t="str">
        <f t="shared" si="153"/>
        <v/>
      </c>
      <c r="G6290" s="7" t="str">
        <f t="shared" si="154"/>
        <v/>
      </c>
      <c r="K6290" s="7" t="s">
        <v>3353</v>
      </c>
      <c r="L6290" s="9">
        <v>45002</v>
      </c>
      <c r="M6290" s="13">
        <v>0.41342592592592592</v>
      </c>
      <c r="N6290" s="14">
        <v>204440003537595</v>
      </c>
      <c r="P6290" t="str">
        <f t="shared" si="155"/>
        <v/>
      </c>
    </row>
    <row r="6291" spans="1:16" ht="16" x14ac:dyDescent="0.2">
      <c r="A6291" s="8" t="s">
        <v>1067</v>
      </c>
      <c r="C6291" s="7" t="s">
        <v>2</v>
      </c>
      <c r="D6291" s="7" t="s">
        <v>3389</v>
      </c>
      <c r="E6291" s="7" t="str">
        <f>IF(OR(D6291="", D6291="___"),"", LEFT(D6291,FIND(" &gt;",D6291)-1))</f>
        <v>Success</v>
      </c>
      <c r="F6291" s="7" t="str">
        <f t="shared" si="153"/>
        <v>Current</v>
      </c>
      <c r="G6291" s="7" t="str">
        <f t="shared" si="154"/>
        <v/>
      </c>
      <c r="H6291" s="7" t="str">
        <f>IF(G6291="Utterance", IF(ISNUMBER(SEARCH("Unrecognized",D6291)), "Unrecognized", IF(ISNUMBER(SEARCH("Mismatched",D6291)), "Mismatched", IF(ISNUMBER(SEARCH("False Positive",D6291)), "False Positive", "Irrelevant"))), "")</f>
        <v/>
      </c>
      <c r="J6291" s="7" t="s">
        <v>3431</v>
      </c>
      <c r="K6291" s="7" t="s">
        <v>3353</v>
      </c>
      <c r="L6291" s="9">
        <v>45002</v>
      </c>
      <c r="M6291" s="13">
        <v>0.41375000000000001</v>
      </c>
      <c r="N6291" s="14">
        <v>204440003537595</v>
      </c>
      <c r="O6291" s="7">
        <f>IF(LEN(TRIM($A6291))=0,0,LEN($A6291)-LEN(SUBSTITUTE($A6291," ",""))+1)</f>
        <v>4</v>
      </c>
      <c r="P6291">
        <f t="shared" si="155"/>
        <v>3411</v>
      </c>
    </row>
    <row r="6292" spans="1:16" ht="144" x14ac:dyDescent="0.2">
      <c r="A6292" s="8" t="s">
        <v>357</v>
      </c>
      <c r="C6292" s="7" t="s">
        <v>4</v>
      </c>
      <c r="F6292" s="7" t="str">
        <f t="shared" si="153"/>
        <v/>
      </c>
      <c r="G6292" s="7" t="str">
        <f t="shared" si="154"/>
        <v/>
      </c>
      <c r="K6292" s="7" t="s">
        <v>3353</v>
      </c>
      <c r="L6292" s="9">
        <v>45002</v>
      </c>
      <c r="M6292" s="13">
        <v>0.41375000000000001</v>
      </c>
      <c r="N6292" s="14">
        <v>204440003537595</v>
      </c>
      <c r="P6292" t="str">
        <f t="shared" si="155"/>
        <v/>
      </c>
    </row>
    <row r="6293" spans="1:16" ht="16" x14ac:dyDescent="0.2">
      <c r="A6293" s="8" t="s">
        <v>1064</v>
      </c>
      <c r="C6293" s="7" t="s">
        <v>2</v>
      </c>
      <c r="D6293" s="7" t="s">
        <v>3389</v>
      </c>
      <c r="E6293" s="7" t="str">
        <f>IF(OR(D6293="", D6293="___"),"", LEFT(D6293,FIND(" &gt;",D6293)-1))</f>
        <v>Success</v>
      </c>
      <c r="F6293" s="7" t="str">
        <f t="shared" si="153"/>
        <v>Current</v>
      </c>
      <c r="G6293" s="7" t="str">
        <f t="shared" si="154"/>
        <v/>
      </c>
      <c r="H6293" s="7" t="str">
        <f>IF(G6293="Utterance", IF(ISNUMBER(SEARCH("Unrecognized",D6293)), "Unrecognized", IF(ISNUMBER(SEARCH("Mismatched",D6293)), "Mismatched", IF(ISNUMBER(SEARCH("False Positive",D6293)), "False Positive", "Irrelevant"))), "")</f>
        <v/>
      </c>
      <c r="J6293" s="7" t="s">
        <v>3439</v>
      </c>
      <c r="K6293" s="7" t="s">
        <v>3353</v>
      </c>
      <c r="L6293" s="9">
        <v>45002</v>
      </c>
      <c r="M6293" s="13">
        <v>0.41396990740740741</v>
      </c>
      <c r="N6293" s="14">
        <v>204440003537595</v>
      </c>
      <c r="O6293" s="7">
        <f>IF(LEN(TRIM($A6293))=0,0,LEN($A6293)-LEN(SUBSTITUTE($A6293," ",""))+1)</f>
        <v>1</v>
      </c>
      <c r="P6293">
        <f t="shared" si="155"/>
        <v>3411</v>
      </c>
    </row>
    <row r="6294" spans="1:16" ht="32" x14ac:dyDescent="0.2">
      <c r="A6294" s="8" t="s">
        <v>3628</v>
      </c>
      <c r="C6294" s="7" t="s">
        <v>4</v>
      </c>
      <c r="F6294" s="7" t="str">
        <f t="shared" si="153"/>
        <v/>
      </c>
      <c r="G6294" s="7" t="str">
        <f t="shared" si="154"/>
        <v/>
      </c>
      <c r="K6294" s="7" t="s">
        <v>3353</v>
      </c>
      <c r="L6294" s="9">
        <v>45002</v>
      </c>
      <c r="M6294" s="13">
        <v>0.41398148148148151</v>
      </c>
      <c r="N6294" s="14">
        <v>204440003537595</v>
      </c>
      <c r="P6294" t="str">
        <f t="shared" si="155"/>
        <v/>
      </c>
    </row>
    <row r="6295" spans="1:16" ht="96" x14ac:dyDescent="0.2">
      <c r="A6295" s="8" t="s">
        <v>1065</v>
      </c>
      <c r="C6295" s="7" t="s">
        <v>4</v>
      </c>
      <c r="F6295" s="7" t="str">
        <f t="shared" si="153"/>
        <v/>
      </c>
      <c r="G6295" s="7" t="str">
        <f t="shared" si="154"/>
        <v/>
      </c>
      <c r="K6295" s="7" t="s">
        <v>3353</v>
      </c>
      <c r="L6295" s="9">
        <v>45002</v>
      </c>
      <c r="M6295" s="13">
        <v>0.41398148148148151</v>
      </c>
      <c r="N6295" s="14">
        <v>204440003537595</v>
      </c>
      <c r="P6295" t="str">
        <f t="shared" si="155"/>
        <v/>
      </c>
    </row>
    <row r="6296" spans="1:16" ht="32" x14ac:dyDescent="0.2">
      <c r="A6296" s="8" t="s">
        <v>268</v>
      </c>
      <c r="C6296" s="7" t="s">
        <v>4</v>
      </c>
      <c r="F6296" s="7" t="str">
        <f t="shared" si="153"/>
        <v/>
      </c>
      <c r="G6296" s="7" t="str">
        <f t="shared" si="154"/>
        <v/>
      </c>
      <c r="K6296" s="7" t="s">
        <v>3353</v>
      </c>
      <c r="L6296" s="9">
        <v>45002</v>
      </c>
      <c r="M6296" s="13">
        <v>0.41398148148148151</v>
      </c>
      <c r="N6296" s="14">
        <v>204440003537595</v>
      </c>
      <c r="P6296" t="str">
        <f t="shared" si="155"/>
        <v/>
      </c>
    </row>
    <row r="6297" spans="1:16" ht="16" x14ac:dyDescent="0.2">
      <c r="A6297" s="8" t="s">
        <v>1063</v>
      </c>
      <c r="C6297" s="7" t="s">
        <v>2</v>
      </c>
      <c r="D6297" s="7" t="s">
        <v>3391</v>
      </c>
      <c r="E6297" s="7" t="str">
        <f>IF(OR(D6297="", D6297="___"),"", LEFT(D6297,FIND(" &gt;",D6297)-1))</f>
        <v>Failure</v>
      </c>
      <c r="F6297" s="7" t="str">
        <f t="shared" si="153"/>
        <v>Current</v>
      </c>
      <c r="G6297" s="7" t="str">
        <f t="shared" si="154"/>
        <v>Utterance</v>
      </c>
      <c r="H6297" s="7" t="str">
        <f>IF(G6297="Utterance", IF(ISNUMBER(SEARCH("Unrecognized",D6297)), "Unrecognized", IF(ISNUMBER(SEARCH("Mismatched",D6297)), "Mismatched", IF(ISNUMBER(SEARCH("False Positive",D6297)), "False Positive", "Irrelevant"))), "")</f>
        <v>Mismatched</v>
      </c>
      <c r="J6297" s="7" t="s">
        <v>3439</v>
      </c>
      <c r="K6297" s="7" t="s">
        <v>3353</v>
      </c>
      <c r="L6297" s="9">
        <v>45002</v>
      </c>
      <c r="M6297" s="13">
        <v>0.41414351851851849</v>
      </c>
      <c r="N6297" s="14">
        <v>204440003537595</v>
      </c>
      <c r="O6297" s="7">
        <f>IF(LEN(TRIM($A6297))=0,0,LEN($A6297)-LEN(SUBSTITUTE($A6297," ",""))+1)</f>
        <v>6</v>
      </c>
      <c r="P6297">
        <f t="shared" si="155"/>
        <v>705</v>
      </c>
    </row>
    <row r="6298" spans="1:16" ht="112" x14ac:dyDescent="0.2">
      <c r="A6298" s="8" t="s">
        <v>298</v>
      </c>
      <c r="C6298" s="7" t="s">
        <v>4</v>
      </c>
      <c r="F6298" s="7" t="str">
        <f t="shared" si="153"/>
        <v/>
      </c>
      <c r="G6298" s="7" t="str">
        <f t="shared" si="154"/>
        <v/>
      </c>
      <c r="K6298" s="7" t="s">
        <v>3353</v>
      </c>
      <c r="L6298" s="9">
        <v>45002</v>
      </c>
      <c r="M6298" s="13">
        <v>0.41414351851851849</v>
      </c>
      <c r="N6298" s="14">
        <v>204440003537595</v>
      </c>
      <c r="P6298" t="str">
        <f t="shared" si="155"/>
        <v/>
      </c>
    </row>
    <row r="6299" spans="1:16" ht="16" x14ac:dyDescent="0.2">
      <c r="A6299" s="8" t="s">
        <v>1066</v>
      </c>
      <c r="C6299" s="7" t="s">
        <v>2</v>
      </c>
      <c r="D6299" s="7" t="s">
        <v>3389</v>
      </c>
      <c r="E6299" s="7" t="str">
        <f>IF(OR(D6299="", D6299="___"),"", LEFT(D6299,FIND(" &gt;",D6299)-1))</f>
        <v>Success</v>
      </c>
      <c r="F6299" s="7" t="str">
        <f t="shared" si="153"/>
        <v>Current</v>
      </c>
      <c r="G6299" s="7" t="str">
        <f t="shared" si="154"/>
        <v/>
      </c>
      <c r="H6299" s="7" t="str">
        <f>IF(G6299="Utterance", IF(ISNUMBER(SEARCH("Unrecognized",D6299)), "Unrecognized", IF(ISNUMBER(SEARCH("Mismatched",D6299)), "Mismatched", IF(ISNUMBER(SEARCH("False Positive",D6299)), "False Positive", "Irrelevant"))), "")</f>
        <v/>
      </c>
      <c r="J6299" s="7" t="s">
        <v>3439</v>
      </c>
      <c r="K6299" s="7" t="s">
        <v>3353</v>
      </c>
      <c r="L6299" s="9">
        <v>45002</v>
      </c>
      <c r="M6299" s="13">
        <v>0.41430555555555554</v>
      </c>
      <c r="N6299" s="14">
        <v>204440003537595</v>
      </c>
      <c r="O6299" s="7">
        <f>IF(LEN(TRIM($A6299))=0,0,LEN($A6299)-LEN(SUBSTITUTE($A6299," ",""))+1)</f>
        <v>3</v>
      </c>
      <c r="P6299">
        <f t="shared" si="155"/>
        <v>3411</v>
      </c>
    </row>
    <row r="6300" spans="1:16" ht="176" x14ac:dyDescent="0.2">
      <c r="A6300" s="8" t="s">
        <v>937</v>
      </c>
      <c r="C6300" s="7" t="s">
        <v>4</v>
      </c>
      <c r="F6300" s="7" t="str">
        <f t="shared" si="153"/>
        <v/>
      </c>
      <c r="G6300" s="7" t="str">
        <f t="shared" si="154"/>
        <v/>
      </c>
      <c r="K6300" s="7" t="s">
        <v>3353</v>
      </c>
      <c r="L6300" s="9">
        <v>45002</v>
      </c>
      <c r="M6300" s="13">
        <v>0.41430555555555554</v>
      </c>
      <c r="N6300" s="14">
        <v>204440003537595</v>
      </c>
      <c r="P6300" t="str">
        <f t="shared" si="155"/>
        <v/>
      </c>
    </row>
    <row r="6301" spans="1:16" ht="16" x14ac:dyDescent="0.2">
      <c r="A6301" s="8" t="s">
        <v>162</v>
      </c>
      <c r="C6301" s="7" t="s">
        <v>2</v>
      </c>
      <c r="D6301" s="7" t="s">
        <v>3389</v>
      </c>
      <c r="E6301" s="7" t="str">
        <f>IF(OR(D6301="", D6301="___"),"", LEFT(D6301,FIND(" &gt;",D6301)-1))</f>
        <v>Success</v>
      </c>
      <c r="F6301" s="7" t="str">
        <f t="shared" si="153"/>
        <v>Current</v>
      </c>
      <c r="G6301" s="7" t="str">
        <f t="shared" si="154"/>
        <v/>
      </c>
      <c r="H6301" s="7" t="str">
        <f>IF(G6301="Utterance", IF(ISNUMBER(SEARCH("Unrecognized",D6301)), "Unrecognized", IF(ISNUMBER(SEARCH("Mismatched",D6301)), "Mismatched", IF(ISNUMBER(SEARCH("False Positive",D6301)), "False Positive", "Irrelevant"))), "")</f>
        <v/>
      </c>
      <c r="J6301" s="7" t="s">
        <v>3453</v>
      </c>
      <c r="K6301" s="7" t="s">
        <v>3353</v>
      </c>
      <c r="L6301" s="9">
        <v>45002</v>
      </c>
      <c r="M6301" s="13">
        <v>0.4145833333333333</v>
      </c>
      <c r="N6301" s="14">
        <v>204440003537595</v>
      </c>
      <c r="O6301" s="7">
        <f>IF(LEN(TRIM($A6301))=0,0,LEN($A6301)-LEN(SUBSTITUTE($A6301," ",""))+1)</f>
        <v>1</v>
      </c>
      <c r="P6301">
        <f t="shared" si="155"/>
        <v>3411</v>
      </c>
    </row>
    <row r="6302" spans="1:16" ht="16" x14ac:dyDescent="0.2">
      <c r="A6302" s="8" t="s">
        <v>354</v>
      </c>
      <c r="C6302" s="7" t="s">
        <v>4</v>
      </c>
      <c r="F6302" s="7" t="str">
        <f t="shared" si="153"/>
        <v/>
      </c>
      <c r="G6302" s="7" t="str">
        <f t="shared" si="154"/>
        <v/>
      </c>
      <c r="K6302" s="7" t="s">
        <v>3353</v>
      </c>
      <c r="L6302" s="9">
        <v>45002</v>
      </c>
      <c r="M6302" s="13">
        <v>0.4145833333333333</v>
      </c>
      <c r="N6302" s="14">
        <v>204440003537595</v>
      </c>
      <c r="P6302" t="str">
        <f t="shared" si="155"/>
        <v/>
      </c>
    </row>
    <row r="6303" spans="1:16" ht="16" x14ac:dyDescent="0.2">
      <c r="A6303" s="8" t="s">
        <v>387</v>
      </c>
      <c r="C6303" s="7" t="s">
        <v>2</v>
      </c>
      <c r="D6303" s="7" t="s">
        <v>3389</v>
      </c>
      <c r="E6303" s="7" t="str">
        <f>IF(OR(D6303="", D6303="___"),"", LEFT(D6303,FIND(" &gt;",D6303)-1))</f>
        <v>Success</v>
      </c>
      <c r="F6303" s="7" t="str">
        <f t="shared" si="153"/>
        <v>Current</v>
      </c>
      <c r="G6303" s="7" t="str">
        <f t="shared" si="154"/>
        <v/>
      </c>
      <c r="H6303" s="7" t="str">
        <f>IF(G6303="Utterance", IF(ISNUMBER(SEARCH("Unrecognized",D6303)), "Unrecognized", IF(ISNUMBER(SEARCH("Mismatched",D6303)), "Mismatched", IF(ISNUMBER(SEARCH("False Positive",D6303)), "False Positive", "Irrelevant"))), "")</f>
        <v/>
      </c>
      <c r="J6303" s="7" t="s">
        <v>3741</v>
      </c>
      <c r="K6303" s="7" t="s">
        <v>3353</v>
      </c>
      <c r="L6303" s="9">
        <v>45002</v>
      </c>
      <c r="M6303" s="13">
        <v>0.41523148148148148</v>
      </c>
      <c r="N6303" s="14">
        <v>204440003491039</v>
      </c>
      <c r="O6303" s="7">
        <f>IF(LEN(TRIM($A6303))=0,0,LEN($A6303)-LEN(SUBSTITUTE($A6303," ",""))+1)</f>
        <v>2</v>
      </c>
      <c r="P6303">
        <f t="shared" si="155"/>
        <v>3411</v>
      </c>
    </row>
    <row r="6304" spans="1:16" ht="160" x14ac:dyDescent="0.2">
      <c r="A6304" s="8" t="s">
        <v>238</v>
      </c>
      <c r="C6304" s="7" t="s">
        <v>4</v>
      </c>
      <c r="F6304" s="7" t="str">
        <f t="shared" si="153"/>
        <v/>
      </c>
      <c r="G6304" s="7" t="str">
        <f t="shared" si="154"/>
        <v/>
      </c>
      <c r="K6304" s="7" t="s">
        <v>3353</v>
      </c>
      <c r="L6304" s="9">
        <v>45002</v>
      </c>
      <c r="M6304" s="13">
        <v>0.41523148148148148</v>
      </c>
      <c r="N6304" s="14">
        <v>204440003491039</v>
      </c>
      <c r="P6304" t="str">
        <f t="shared" si="155"/>
        <v/>
      </c>
    </row>
    <row r="6305" spans="1:16" ht="16" x14ac:dyDescent="0.2">
      <c r="A6305" s="8" t="s">
        <v>158</v>
      </c>
      <c r="C6305" s="7" t="s">
        <v>2</v>
      </c>
      <c r="D6305" s="7" t="s">
        <v>3389</v>
      </c>
      <c r="E6305" s="7" t="str">
        <f>IF(OR(D6305="", D6305="___"),"", LEFT(D6305,FIND(" &gt;",D6305)-1))</f>
        <v>Success</v>
      </c>
      <c r="F6305" s="7" t="str">
        <f t="shared" si="153"/>
        <v>Current</v>
      </c>
      <c r="G6305" s="7" t="str">
        <f t="shared" si="154"/>
        <v/>
      </c>
      <c r="H6305" s="7" t="str">
        <f>IF(G6305="Utterance", IF(ISNUMBER(SEARCH("Unrecognized",D6305)), "Unrecognized", IF(ISNUMBER(SEARCH("Mismatched",D6305)), "Mismatched", IF(ISNUMBER(SEARCH("False Positive",D6305)), "False Positive", "Irrelevant"))), "")</f>
        <v/>
      </c>
      <c r="J6305" s="7" t="s">
        <v>3744</v>
      </c>
      <c r="K6305" s="7" t="s">
        <v>3353</v>
      </c>
      <c r="L6305" s="9">
        <v>45002</v>
      </c>
      <c r="M6305" s="13">
        <v>0.41741898148148149</v>
      </c>
      <c r="N6305" s="14">
        <v>204440003493788</v>
      </c>
      <c r="O6305" s="7">
        <f>IF(LEN(TRIM($A6305))=0,0,LEN($A6305)-LEN(SUBSTITUTE($A6305," ",""))+1)</f>
        <v>4</v>
      </c>
      <c r="P6305">
        <f t="shared" si="155"/>
        <v>3411</v>
      </c>
    </row>
    <row r="6306" spans="1:16" ht="112" x14ac:dyDescent="0.2">
      <c r="A6306" s="8" t="s">
        <v>224</v>
      </c>
      <c r="C6306" s="7" t="s">
        <v>4</v>
      </c>
      <c r="F6306" s="7" t="str">
        <f t="shared" si="153"/>
        <v/>
      </c>
      <c r="G6306" s="7" t="str">
        <f t="shared" si="154"/>
        <v/>
      </c>
      <c r="K6306" s="7" t="s">
        <v>3353</v>
      </c>
      <c r="L6306" s="9">
        <v>45002</v>
      </c>
      <c r="M6306" s="13">
        <v>0.41741898148148149</v>
      </c>
      <c r="N6306" s="14">
        <v>204440003493788</v>
      </c>
      <c r="P6306" t="str">
        <f t="shared" si="155"/>
        <v/>
      </c>
    </row>
    <row r="6307" spans="1:16" ht="16" x14ac:dyDescent="0.2">
      <c r="A6307" s="8" t="s">
        <v>388</v>
      </c>
      <c r="C6307" s="7" t="s">
        <v>2</v>
      </c>
      <c r="D6307" s="7" t="s">
        <v>3400</v>
      </c>
      <c r="E6307" s="7" t="str">
        <f>IF(OR(D6307="", D6307="___"),"", LEFT(D6307,FIND(" &gt;",D6307)-1))</f>
        <v>Failure</v>
      </c>
      <c r="F6307" s="7" t="str">
        <f t="shared" si="153"/>
        <v>Current</v>
      </c>
      <c r="G6307" s="7" t="str">
        <f t="shared" si="154"/>
        <v>Interaction</v>
      </c>
      <c r="H6307" s="7" t="str">
        <f>IF(G6307="Utterance", IF(ISNUMBER(SEARCH("Unrecognized",D6307)), "Unrecognized", IF(ISNUMBER(SEARCH("Mismatched",D6307)), "Mismatched", IF(ISNUMBER(SEARCH("False Positive",D6307)), "False Positive", "Irrelevant"))), "")</f>
        <v/>
      </c>
      <c r="J6307" s="7" t="s">
        <v>3755</v>
      </c>
      <c r="K6307" s="7" t="s">
        <v>3353</v>
      </c>
      <c r="L6307" s="9">
        <v>45002</v>
      </c>
      <c r="M6307" s="13">
        <v>0.42221064814814818</v>
      </c>
      <c r="N6307" s="14">
        <v>204440003491039</v>
      </c>
      <c r="O6307" s="7">
        <f>IF(LEN(TRIM($A6307))=0,0,LEN($A6307)-LEN(SUBSTITUTE($A6307," ",""))+1)</f>
        <v>2</v>
      </c>
      <c r="P6307">
        <f t="shared" si="155"/>
        <v>412</v>
      </c>
    </row>
    <row r="6308" spans="1:16" ht="112" x14ac:dyDescent="0.2">
      <c r="A6308" s="8" t="s">
        <v>224</v>
      </c>
      <c r="C6308" s="7" t="s">
        <v>4</v>
      </c>
      <c r="F6308" s="7" t="str">
        <f t="shared" si="153"/>
        <v/>
      </c>
      <c r="G6308" s="7" t="str">
        <f t="shared" si="154"/>
        <v/>
      </c>
      <c r="K6308" s="7" t="s">
        <v>3353</v>
      </c>
      <c r="L6308" s="9">
        <v>45002</v>
      </c>
      <c r="M6308" s="13">
        <v>0.42221064814814818</v>
      </c>
      <c r="N6308" s="14">
        <v>204440003491039</v>
      </c>
      <c r="P6308" t="str">
        <f t="shared" si="155"/>
        <v/>
      </c>
    </row>
    <row r="6309" spans="1:16" ht="16" x14ac:dyDescent="0.2">
      <c r="A6309" s="8" t="s">
        <v>385</v>
      </c>
      <c r="C6309" s="7" t="s">
        <v>2</v>
      </c>
      <c r="D6309" s="7" t="s">
        <v>3389</v>
      </c>
      <c r="E6309" s="7" t="str">
        <f>IF(OR(D6309="", D6309="___"),"", LEFT(D6309,FIND(" &gt;",D6309)-1))</f>
        <v>Success</v>
      </c>
      <c r="F6309" s="7" t="str">
        <f t="shared" si="153"/>
        <v>Current</v>
      </c>
      <c r="G6309" s="7" t="str">
        <f t="shared" si="154"/>
        <v/>
      </c>
      <c r="H6309" s="7" t="str">
        <f>IF(G6309="Utterance", IF(ISNUMBER(SEARCH("Unrecognized",D6309)), "Unrecognized", IF(ISNUMBER(SEARCH("Mismatched",D6309)), "Mismatched", IF(ISNUMBER(SEARCH("False Positive",D6309)), "False Positive", "Irrelevant"))), "")</f>
        <v/>
      </c>
      <c r="J6309" s="7" t="s">
        <v>3755</v>
      </c>
      <c r="K6309" s="7" t="s">
        <v>3353</v>
      </c>
      <c r="L6309" s="9">
        <v>45002</v>
      </c>
      <c r="M6309" s="13">
        <v>0.42237268518518517</v>
      </c>
      <c r="N6309" s="14">
        <v>204440003491039</v>
      </c>
      <c r="O6309" s="7">
        <f>IF(LEN(TRIM($A6309))=0,0,LEN($A6309)-LEN(SUBSTITUTE($A6309," ",""))+1)</f>
        <v>9</v>
      </c>
      <c r="P6309">
        <f t="shared" si="155"/>
        <v>3411</v>
      </c>
    </row>
    <row r="6310" spans="1:16" ht="48" x14ac:dyDescent="0.2">
      <c r="A6310" s="8" t="s">
        <v>386</v>
      </c>
      <c r="C6310" s="7" t="s">
        <v>4</v>
      </c>
      <c r="F6310" s="7" t="str">
        <f t="shared" si="153"/>
        <v/>
      </c>
      <c r="G6310" s="7" t="str">
        <f t="shared" si="154"/>
        <v/>
      </c>
      <c r="K6310" s="7" t="s">
        <v>3353</v>
      </c>
      <c r="L6310" s="9">
        <v>45002</v>
      </c>
      <c r="M6310" s="13">
        <v>0.4223958333333333</v>
      </c>
      <c r="N6310" s="14">
        <v>204440003491039</v>
      </c>
      <c r="P6310" t="str">
        <f t="shared" si="155"/>
        <v/>
      </c>
    </row>
    <row r="6311" spans="1:16" ht="16" x14ac:dyDescent="0.2">
      <c r="A6311" s="8" t="s">
        <v>653</v>
      </c>
      <c r="C6311" s="7" t="s">
        <v>2</v>
      </c>
      <c r="D6311" s="7" t="s">
        <v>3389</v>
      </c>
      <c r="E6311" s="7" t="str">
        <f>IF(OR(D6311="", D6311="___"),"", LEFT(D6311,FIND(" &gt;",D6311)-1))</f>
        <v>Success</v>
      </c>
      <c r="F6311" s="7" t="str">
        <f t="shared" si="153"/>
        <v>Current</v>
      </c>
      <c r="G6311" s="7" t="str">
        <f t="shared" si="154"/>
        <v/>
      </c>
      <c r="H6311" s="7" t="str">
        <f>IF(G6311="Utterance", IF(ISNUMBER(SEARCH("Unrecognized",D6311)), "Unrecognized", IF(ISNUMBER(SEARCH("Mismatched",D6311)), "Mismatched", IF(ISNUMBER(SEARCH("False Positive",D6311)), "False Positive", "Irrelevant"))), "")</f>
        <v/>
      </c>
      <c r="J6311" s="7" t="s">
        <v>3434</v>
      </c>
      <c r="K6311" s="7" t="s">
        <v>3353</v>
      </c>
      <c r="L6311" s="9">
        <v>45002</v>
      </c>
      <c r="M6311" s="13">
        <v>0.4255902777777778</v>
      </c>
      <c r="N6311" s="14">
        <v>204440003499213</v>
      </c>
      <c r="O6311" s="7">
        <f>IF(LEN(TRIM($A6311))=0,0,LEN($A6311)-LEN(SUBSTITUTE($A6311," ",""))+1)</f>
        <v>6</v>
      </c>
      <c r="P6311">
        <f t="shared" si="155"/>
        <v>3411</v>
      </c>
    </row>
    <row r="6312" spans="1:16" ht="48" x14ac:dyDescent="0.2">
      <c r="A6312" s="8" t="s">
        <v>654</v>
      </c>
      <c r="C6312" s="7" t="s">
        <v>4</v>
      </c>
      <c r="F6312" s="7" t="str">
        <f t="shared" si="153"/>
        <v/>
      </c>
      <c r="G6312" s="7" t="str">
        <f t="shared" si="154"/>
        <v/>
      </c>
      <c r="K6312" s="7" t="s">
        <v>3353</v>
      </c>
      <c r="L6312" s="9">
        <v>45002</v>
      </c>
      <c r="M6312" s="13">
        <v>0.4255902777777778</v>
      </c>
      <c r="N6312" s="14">
        <v>204440003499213</v>
      </c>
      <c r="P6312" t="str">
        <f t="shared" si="155"/>
        <v/>
      </c>
    </row>
    <row r="6313" spans="1:16" ht="16" x14ac:dyDescent="0.2">
      <c r="A6313" s="8" t="s">
        <v>241</v>
      </c>
      <c r="C6313" s="7" t="s">
        <v>2</v>
      </c>
      <c r="D6313" s="7" t="s">
        <v>3391</v>
      </c>
      <c r="E6313" s="7" t="str">
        <f>IF(OR(D6313="", D6313="___"),"", LEFT(D6313,FIND(" &gt;",D6313)-1))</f>
        <v>Failure</v>
      </c>
      <c r="F6313" s="7" t="str">
        <f t="shared" si="153"/>
        <v>Current</v>
      </c>
      <c r="G6313" s="7" t="str">
        <f t="shared" si="154"/>
        <v>Utterance</v>
      </c>
      <c r="H6313" s="7" t="str">
        <f>IF(G6313="Utterance", IF(ISNUMBER(SEARCH("Unrecognized",D6313)), "Unrecognized", IF(ISNUMBER(SEARCH("Mismatched",D6313)), "Mismatched", IF(ISNUMBER(SEARCH("False Positive",D6313)), "False Positive", "Irrelevant"))), "")</f>
        <v>Mismatched</v>
      </c>
      <c r="J6313" s="7" t="s">
        <v>3743</v>
      </c>
      <c r="K6313" s="7" t="s">
        <v>3353</v>
      </c>
      <c r="L6313" s="9">
        <v>45002</v>
      </c>
      <c r="M6313" s="13">
        <v>0.42631944444444447</v>
      </c>
      <c r="N6313" s="14">
        <v>204440003542407</v>
      </c>
      <c r="O6313" s="7">
        <f>IF(LEN(TRIM($A6313))=0,0,LEN($A6313)-LEN(SUBSTITUTE($A6313," ",""))+1)</f>
        <v>2</v>
      </c>
      <c r="P6313">
        <f t="shared" si="155"/>
        <v>705</v>
      </c>
    </row>
    <row r="6314" spans="1:16" ht="240" x14ac:dyDescent="0.2">
      <c r="A6314" s="8" t="s">
        <v>242</v>
      </c>
      <c r="C6314" s="7" t="s">
        <v>4</v>
      </c>
      <c r="F6314" s="7" t="str">
        <f t="shared" si="153"/>
        <v/>
      </c>
      <c r="G6314" s="7" t="str">
        <f t="shared" si="154"/>
        <v/>
      </c>
      <c r="K6314" s="7" t="s">
        <v>3353</v>
      </c>
      <c r="L6314" s="9">
        <v>45002</v>
      </c>
      <c r="M6314" s="13">
        <v>0.42631944444444447</v>
      </c>
      <c r="N6314" s="14">
        <v>204440003542407</v>
      </c>
      <c r="P6314" t="str">
        <f t="shared" si="155"/>
        <v/>
      </c>
    </row>
    <row r="6315" spans="1:16" ht="16" x14ac:dyDescent="0.2">
      <c r="A6315" s="8" t="s">
        <v>370</v>
      </c>
      <c r="C6315" s="7" t="s">
        <v>2</v>
      </c>
      <c r="D6315" s="7" t="s">
        <v>3389</v>
      </c>
      <c r="E6315" s="7" t="str">
        <f>IF(OR(D6315="", D6315="___"),"", LEFT(D6315,FIND(" &gt;",D6315)-1))</f>
        <v>Success</v>
      </c>
      <c r="F6315" s="7" t="str">
        <f t="shared" si="153"/>
        <v>Current</v>
      </c>
      <c r="G6315" s="7" t="str">
        <f t="shared" si="154"/>
        <v/>
      </c>
      <c r="H6315" s="7" t="str">
        <f>IF(G6315="Utterance", IF(ISNUMBER(SEARCH("Unrecognized",D6315)), "Unrecognized", IF(ISNUMBER(SEARCH("Mismatched",D6315)), "Mismatched", IF(ISNUMBER(SEARCH("False Positive",D6315)), "False Positive", "Irrelevant"))), "")</f>
        <v/>
      </c>
      <c r="J6315" s="7" t="s">
        <v>3750</v>
      </c>
      <c r="K6315" s="7" t="s">
        <v>3353</v>
      </c>
      <c r="L6315" s="9">
        <v>45002</v>
      </c>
      <c r="M6315" s="13">
        <v>0.42788194444444444</v>
      </c>
      <c r="N6315" s="14">
        <v>204440003542407</v>
      </c>
      <c r="O6315" s="7">
        <f>IF(LEN(TRIM($A6315))=0,0,LEN($A6315)-LEN(SUBSTITUTE($A6315," ",""))+1)</f>
        <v>2</v>
      </c>
      <c r="P6315">
        <f t="shared" si="155"/>
        <v>3411</v>
      </c>
    </row>
    <row r="6316" spans="1:16" ht="240" x14ac:dyDescent="0.2">
      <c r="A6316" s="8" t="s">
        <v>1191</v>
      </c>
      <c r="C6316" s="7" t="s">
        <v>4</v>
      </c>
      <c r="F6316" s="7" t="str">
        <f t="shared" si="153"/>
        <v/>
      </c>
      <c r="G6316" s="7" t="str">
        <f t="shared" si="154"/>
        <v/>
      </c>
      <c r="K6316" s="7" t="s">
        <v>3353</v>
      </c>
      <c r="L6316" s="9">
        <v>45002</v>
      </c>
      <c r="M6316" s="13">
        <v>0.42790509259259263</v>
      </c>
      <c r="N6316" s="14">
        <v>204440003542407</v>
      </c>
      <c r="P6316" t="str">
        <f t="shared" si="155"/>
        <v/>
      </c>
    </row>
    <row r="6317" spans="1:16" ht="16" x14ac:dyDescent="0.2">
      <c r="A6317" s="8" t="s">
        <v>269</v>
      </c>
      <c r="B6317" s="7" t="s">
        <v>3487</v>
      </c>
      <c r="C6317" s="7" t="s">
        <v>2</v>
      </c>
      <c r="D6317" s="7" t="s">
        <v>3389</v>
      </c>
      <c r="E6317" s="7" t="str">
        <f>IF(OR(D6317="", D6317="___"),"", LEFT(D6317,FIND(" &gt;",D6317)-1))</f>
        <v>Success</v>
      </c>
      <c r="F6317" s="7" t="str">
        <f t="shared" si="153"/>
        <v>Current</v>
      </c>
      <c r="G6317" s="7" t="str">
        <f t="shared" si="154"/>
        <v/>
      </c>
      <c r="H6317" s="7" t="str">
        <f>IF(G6317="Utterance", IF(ISNUMBER(SEARCH("Unrecognized",D6317)), "Unrecognized", IF(ISNUMBER(SEARCH("Mismatched",D6317)), "Mismatched", IF(ISNUMBER(SEARCH("False Positive",D6317)), "False Positive", "Irrelevant"))), "")</f>
        <v/>
      </c>
      <c r="J6317" s="7" t="s">
        <v>3428</v>
      </c>
      <c r="K6317" s="7" t="s">
        <v>3353</v>
      </c>
      <c r="L6317" s="9">
        <v>45002</v>
      </c>
      <c r="M6317" s="13">
        <v>0.42832175925925925</v>
      </c>
      <c r="N6317" s="14">
        <v>204440003495178</v>
      </c>
      <c r="O6317" s="7">
        <f>IF(LEN(TRIM($A6317))=0,0,LEN($A6317)-LEN(SUBSTITUTE($A6317," ",""))+1)</f>
        <v>3</v>
      </c>
      <c r="P6317">
        <f t="shared" si="155"/>
        <v>3411</v>
      </c>
    </row>
    <row r="6318" spans="1:16" ht="64" x14ac:dyDescent="0.2">
      <c r="A6318" s="8" t="s">
        <v>270</v>
      </c>
      <c r="C6318" s="7" t="s">
        <v>4</v>
      </c>
      <c r="F6318" s="7" t="str">
        <f t="shared" si="153"/>
        <v/>
      </c>
      <c r="G6318" s="7" t="str">
        <f t="shared" si="154"/>
        <v/>
      </c>
      <c r="K6318" s="7" t="s">
        <v>3353</v>
      </c>
      <c r="L6318" s="9">
        <v>45002</v>
      </c>
      <c r="M6318" s="13">
        <v>0.42832175925925925</v>
      </c>
      <c r="N6318" s="14">
        <v>204440003495178</v>
      </c>
      <c r="P6318" t="str">
        <f t="shared" si="155"/>
        <v/>
      </c>
    </row>
    <row r="6319" spans="1:16" ht="16" x14ac:dyDescent="0.2">
      <c r="A6319" s="8" t="s">
        <v>1440</v>
      </c>
      <c r="C6319" s="7" t="s">
        <v>2</v>
      </c>
      <c r="D6319" s="7" t="s">
        <v>3389</v>
      </c>
      <c r="E6319" s="7" t="str">
        <f>IF(OR(D6319="", D6319="___"),"", LEFT(D6319,FIND(" &gt;",D6319)-1))</f>
        <v>Success</v>
      </c>
      <c r="F6319" s="7" t="str">
        <f t="shared" si="153"/>
        <v>Current</v>
      </c>
      <c r="G6319" s="7" t="str">
        <f t="shared" si="154"/>
        <v/>
      </c>
      <c r="H6319" s="7" t="str">
        <f>IF(G6319="Utterance", IF(ISNUMBER(SEARCH("Unrecognized",D6319)), "Unrecognized", IF(ISNUMBER(SEARCH("Mismatched",D6319)), "Mismatched", IF(ISNUMBER(SEARCH("False Positive",D6319)), "False Positive", "Irrelevant"))), "")</f>
        <v/>
      </c>
      <c r="J6319" s="7" t="s">
        <v>3748</v>
      </c>
      <c r="K6319" s="7" t="s">
        <v>3353</v>
      </c>
      <c r="L6319" s="9">
        <v>45002</v>
      </c>
      <c r="M6319" s="13">
        <v>0.43233796296296295</v>
      </c>
      <c r="N6319" s="14">
        <v>202000765034472</v>
      </c>
      <c r="O6319" s="7">
        <f>IF(LEN(TRIM($A6319))=0,0,LEN($A6319)-LEN(SUBSTITUTE($A6319," ",""))+1)</f>
        <v>8</v>
      </c>
      <c r="P6319">
        <f t="shared" si="155"/>
        <v>3411</v>
      </c>
    </row>
    <row r="6320" spans="1:16" ht="112" x14ac:dyDescent="0.2">
      <c r="A6320" s="8" t="s">
        <v>321</v>
      </c>
      <c r="C6320" s="7" t="s">
        <v>4</v>
      </c>
      <c r="F6320" s="7" t="str">
        <f t="shared" si="153"/>
        <v/>
      </c>
      <c r="G6320" s="7" t="str">
        <f t="shared" si="154"/>
        <v/>
      </c>
      <c r="K6320" s="7" t="s">
        <v>3353</v>
      </c>
      <c r="L6320" s="9">
        <v>45002</v>
      </c>
      <c r="M6320" s="13">
        <v>0.43233796296296295</v>
      </c>
      <c r="N6320" s="14">
        <v>202000765034472</v>
      </c>
      <c r="P6320" t="str">
        <f t="shared" si="155"/>
        <v/>
      </c>
    </row>
    <row r="6321" spans="1:16" ht="16" x14ac:dyDescent="0.2">
      <c r="A6321" s="8" t="s">
        <v>1228</v>
      </c>
      <c r="C6321" s="7" t="s">
        <v>2</v>
      </c>
      <c r="D6321" s="7" t="s">
        <v>3389</v>
      </c>
      <c r="E6321" s="7" t="str">
        <f>IF(OR(D6321="", D6321="___"),"", LEFT(D6321,FIND(" &gt;",D6321)-1))</f>
        <v>Success</v>
      </c>
      <c r="F6321" s="7" t="str">
        <f t="shared" ref="F6321:F6384" si="156">IF(OR(E6321="Success",E6321="Qualified Success"),"Current",IF(E6321="Failure",IF(RIGHT(D6321,6)="Future","Future",IF(RIGHT(D6321,10)="Irrelevant","Irrelevant","Current")),""))</f>
        <v>Current</v>
      </c>
      <c r="G6321" s="7" t="str">
        <f t="shared" ref="G6321:G6384" si="157">IF(OR(ISBLANK(D6321),D6321="Unclassifiable &gt;"),"",IF(ISNUMBER(SEARCH("Utterance",D6321)),"Utterance",IF(ISNUMBER(SEARCH("Response",D6321)),"Response",IF(ISNUMBER(SEARCH("Interaction",D6321)),"Interaction",IF(ISNUMBER(SEARCH("System",D6321)),"System","")))))</f>
        <v/>
      </c>
      <c r="H6321" s="7" t="str">
        <f>IF(G6321="Utterance", IF(ISNUMBER(SEARCH("Unrecognized",D6321)), "Unrecognized", IF(ISNUMBER(SEARCH("Mismatched",D6321)), "Mismatched", IF(ISNUMBER(SEARCH("False Positive",D6321)), "False Positive", "Irrelevant"))), "")</f>
        <v/>
      </c>
      <c r="J6321" s="7" t="s">
        <v>3755</v>
      </c>
      <c r="K6321" s="7" t="s">
        <v>3353</v>
      </c>
      <c r="L6321" s="9">
        <v>45002</v>
      </c>
      <c r="M6321" s="13">
        <v>0.43351851851851847</v>
      </c>
      <c r="N6321" s="14">
        <v>202000069983838</v>
      </c>
      <c r="O6321" s="7">
        <f>IF(LEN(TRIM($A6321))=0,0,LEN($A6321)-LEN(SUBSTITUTE($A6321," ",""))+1)</f>
        <v>4</v>
      </c>
      <c r="P6321">
        <f t="shared" si="155"/>
        <v>3411</v>
      </c>
    </row>
    <row r="6322" spans="1:16" ht="208" x14ac:dyDescent="0.2">
      <c r="A6322" s="8" t="s">
        <v>277</v>
      </c>
      <c r="C6322" s="7" t="s">
        <v>4</v>
      </c>
      <c r="F6322" s="7" t="str">
        <f t="shared" si="156"/>
        <v/>
      </c>
      <c r="G6322" s="7" t="str">
        <f t="shared" si="157"/>
        <v/>
      </c>
      <c r="K6322" s="7" t="s">
        <v>3353</v>
      </c>
      <c r="L6322" s="9">
        <v>45002</v>
      </c>
      <c r="M6322" s="13">
        <v>0.43351851851851847</v>
      </c>
      <c r="N6322" s="14">
        <v>202000069983838</v>
      </c>
      <c r="P6322" t="str">
        <f t="shared" si="155"/>
        <v/>
      </c>
    </row>
    <row r="6323" spans="1:16" ht="16" x14ac:dyDescent="0.2">
      <c r="A6323" s="8" t="s">
        <v>158</v>
      </c>
      <c r="C6323" s="7" t="s">
        <v>2</v>
      </c>
      <c r="D6323" s="7" t="s">
        <v>3389</v>
      </c>
      <c r="E6323" s="7" t="str">
        <f>IF(OR(D6323="", D6323="___"),"", LEFT(D6323,FIND(" &gt;",D6323)-1))</f>
        <v>Success</v>
      </c>
      <c r="F6323" s="7" t="str">
        <f t="shared" si="156"/>
        <v>Current</v>
      </c>
      <c r="G6323" s="7" t="str">
        <f t="shared" si="157"/>
        <v/>
      </c>
      <c r="H6323" s="7" t="str">
        <f>IF(G6323="Utterance", IF(ISNUMBER(SEARCH("Unrecognized",D6323)), "Unrecognized", IF(ISNUMBER(SEARCH("Mismatched",D6323)), "Mismatched", IF(ISNUMBER(SEARCH("False Positive",D6323)), "False Positive", "Irrelevant"))), "")</f>
        <v/>
      </c>
      <c r="J6323" s="7" t="s">
        <v>3744</v>
      </c>
      <c r="K6323" s="7" t="s">
        <v>3353</v>
      </c>
      <c r="L6323" s="9">
        <v>45002</v>
      </c>
      <c r="M6323" s="13">
        <v>0.43796296296296294</v>
      </c>
      <c r="N6323" s="14">
        <v>202000609341175</v>
      </c>
      <c r="O6323" s="7">
        <f>IF(LEN(TRIM($A6323))=0,0,LEN($A6323)-LEN(SUBSTITUTE($A6323," ",""))+1)</f>
        <v>4</v>
      </c>
      <c r="P6323">
        <f t="shared" si="155"/>
        <v>3411</v>
      </c>
    </row>
    <row r="6324" spans="1:16" ht="112" x14ac:dyDescent="0.2">
      <c r="A6324" s="8" t="s">
        <v>224</v>
      </c>
      <c r="C6324" s="7" t="s">
        <v>4</v>
      </c>
      <c r="F6324" s="7" t="str">
        <f t="shared" si="156"/>
        <v/>
      </c>
      <c r="G6324" s="7" t="str">
        <f t="shared" si="157"/>
        <v/>
      </c>
      <c r="K6324" s="7" t="s">
        <v>3353</v>
      </c>
      <c r="L6324" s="9">
        <v>45002</v>
      </c>
      <c r="M6324" s="13">
        <v>0.43796296296296294</v>
      </c>
      <c r="N6324" s="14">
        <v>202000609341175</v>
      </c>
      <c r="P6324" t="str">
        <f t="shared" si="155"/>
        <v/>
      </c>
    </row>
    <row r="6325" spans="1:16" ht="16" x14ac:dyDescent="0.2">
      <c r="A6325" s="8" t="s">
        <v>223</v>
      </c>
      <c r="B6325" s="7" t="s">
        <v>3487</v>
      </c>
      <c r="C6325" s="7" t="s">
        <v>2</v>
      </c>
      <c r="D6325" s="7" t="s">
        <v>3389</v>
      </c>
      <c r="E6325" s="7" t="str">
        <f>IF(OR(D6325="", D6325="___"),"", LEFT(D6325,FIND(" &gt;",D6325)-1))</f>
        <v>Success</v>
      </c>
      <c r="F6325" s="7" t="str">
        <f t="shared" si="156"/>
        <v>Current</v>
      </c>
      <c r="G6325" s="7" t="str">
        <f t="shared" si="157"/>
        <v/>
      </c>
      <c r="H6325" s="7" t="str">
        <f>IF(G6325="Utterance", IF(ISNUMBER(SEARCH("Unrecognized",D6325)), "Unrecognized", IF(ISNUMBER(SEARCH("Mismatched",D6325)), "Mismatched", IF(ISNUMBER(SEARCH("False Positive",D6325)), "False Positive", "Irrelevant"))), "")</f>
        <v/>
      </c>
      <c r="J6325" s="7" t="s">
        <v>3744</v>
      </c>
      <c r="K6325" s="7" t="s">
        <v>3353</v>
      </c>
      <c r="L6325" s="9">
        <v>45002</v>
      </c>
      <c r="M6325" s="13">
        <v>0.4397800925925926</v>
      </c>
      <c r="N6325" s="14">
        <v>202000609341175</v>
      </c>
      <c r="O6325" s="7">
        <f>IF(LEN(TRIM($A6325))=0,0,LEN($A6325)-LEN(SUBSTITUTE($A6325," ",""))+1)</f>
        <v>3</v>
      </c>
      <c r="P6325">
        <f t="shared" si="155"/>
        <v>3411</v>
      </c>
    </row>
    <row r="6326" spans="1:16" ht="112" x14ac:dyDescent="0.2">
      <c r="A6326" s="8" t="s">
        <v>224</v>
      </c>
      <c r="C6326" s="7" t="s">
        <v>4</v>
      </c>
      <c r="F6326" s="7" t="str">
        <f t="shared" si="156"/>
        <v/>
      </c>
      <c r="G6326" s="7" t="str">
        <f t="shared" si="157"/>
        <v/>
      </c>
      <c r="K6326" s="7" t="s">
        <v>3353</v>
      </c>
      <c r="L6326" s="9">
        <v>45002</v>
      </c>
      <c r="M6326" s="13">
        <v>0.4397800925925926</v>
      </c>
      <c r="N6326" s="14">
        <v>202000609341175</v>
      </c>
      <c r="P6326" t="str">
        <f t="shared" si="155"/>
        <v/>
      </c>
    </row>
    <row r="6327" spans="1:16" ht="16" x14ac:dyDescent="0.2">
      <c r="A6327" s="8" t="s">
        <v>223</v>
      </c>
      <c r="B6327" s="7" t="s">
        <v>3487</v>
      </c>
      <c r="C6327" s="7" t="s">
        <v>2</v>
      </c>
      <c r="D6327" s="7" t="s">
        <v>3389</v>
      </c>
      <c r="E6327" s="7" t="str">
        <f>IF(OR(D6327="", D6327="___"),"", LEFT(D6327,FIND(" &gt;",D6327)-1))</f>
        <v>Success</v>
      </c>
      <c r="F6327" s="7" t="str">
        <f t="shared" si="156"/>
        <v>Current</v>
      </c>
      <c r="G6327" s="7" t="str">
        <f t="shared" si="157"/>
        <v/>
      </c>
      <c r="H6327" s="7" t="str">
        <f>IF(G6327="Utterance", IF(ISNUMBER(SEARCH("Unrecognized",D6327)), "Unrecognized", IF(ISNUMBER(SEARCH("Mismatched",D6327)), "Mismatched", IF(ISNUMBER(SEARCH("False Positive",D6327)), "False Positive", "Irrelevant"))), "")</f>
        <v/>
      </c>
      <c r="J6327" s="7" t="s">
        <v>3744</v>
      </c>
      <c r="K6327" s="7" t="s">
        <v>3353</v>
      </c>
      <c r="L6327" s="9">
        <v>45002</v>
      </c>
      <c r="M6327" s="13">
        <v>0.44530092592592596</v>
      </c>
      <c r="N6327" s="14">
        <v>202000609341175</v>
      </c>
      <c r="O6327" s="7">
        <f>IF(LEN(TRIM($A6327))=0,0,LEN($A6327)-LEN(SUBSTITUTE($A6327," ",""))+1)</f>
        <v>3</v>
      </c>
      <c r="P6327">
        <f t="shared" si="155"/>
        <v>3411</v>
      </c>
    </row>
    <row r="6328" spans="1:16" ht="112" x14ac:dyDescent="0.2">
      <c r="A6328" s="8" t="s">
        <v>224</v>
      </c>
      <c r="C6328" s="7" t="s">
        <v>4</v>
      </c>
      <c r="F6328" s="7" t="str">
        <f t="shared" si="156"/>
        <v/>
      </c>
      <c r="G6328" s="7" t="str">
        <f t="shared" si="157"/>
        <v/>
      </c>
      <c r="K6328" s="7" t="s">
        <v>3353</v>
      </c>
      <c r="L6328" s="9">
        <v>45002</v>
      </c>
      <c r="M6328" s="13">
        <v>0.44530092592592596</v>
      </c>
      <c r="N6328" s="14">
        <v>202000609341175</v>
      </c>
      <c r="P6328" t="str">
        <f t="shared" si="155"/>
        <v/>
      </c>
    </row>
    <row r="6329" spans="1:16" ht="16" x14ac:dyDescent="0.2">
      <c r="A6329" s="8" t="s">
        <v>158</v>
      </c>
      <c r="C6329" s="7" t="s">
        <v>2</v>
      </c>
      <c r="D6329" s="7" t="s">
        <v>3389</v>
      </c>
      <c r="E6329" s="7" t="str">
        <f>IF(OR(D6329="", D6329="___"),"", LEFT(D6329,FIND(" &gt;",D6329)-1))</f>
        <v>Success</v>
      </c>
      <c r="F6329" s="7" t="str">
        <f t="shared" si="156"/>
        <v>Current</v>
      </c>
      <c r="G6329" s="7" t="str">
        <f t="shared" si="157"/>
        <v/>
      </c>
      <c r="H6329" s="7" t="str">
        <f>IF(G6329="Utterance", IF(ISNUMBER(SEARCH("Unrecognized",D6329)), "Unrecognized", IF(ISNUMBER(SEARCH("Mismatched",D6329)), "Mismatched", IF(ISNUMBER(SEARCH("False Positive",D6329)), "False Positive", "Irrelevant"))), "")</f>
        <v/>
      </c>
      <c r="J6329" s="7" t="s">
        <v>3744</v>
      </c>
      <c r="K6329" s="7" t="s">
        <v>3353</v>
      </c>
      <c r="L6329" s="9">
        <v>45002</v>
      </c>
      <c r="M6329" s="13">
        <v>0.44540509259259259</v>
      </c>
      <c r="N6329" s="14">
        <v>204440003540946</v>
      </c>
      <c r="O6329" s="7">
        <f>IF(LEN(TRIM($A6329))=0,0,LEN($A6329)-LEN(SUBSTITUTE($A6329," ",""))+1)</f>
        <v>4</v>
      </c>
      <c r="P6329">
        <f t="shared" si="155"/>
        <v>3411</v>
      </c>
    </row>
    <row r="6330" spans="1:16" ht="112" x14ac:dyDescent="0.2">
      <c r="A6330" s="8" t="s">
        <v>224</v>
      </c>
      <c r="C6330" s="7" t="s">
        <v>4</v>
      </c>
      <c r="F6330" s="7" t="str">
        <f t="shared" si="156"/>
        <v/>
      </c>
      <c r="G6330" s="7" t="str">
        <f t="shared" si="157"/>
        <v/>
      </c>
      <c r="K6330" s="7" t="s">
        <v>3353</v>
      </c>
      <c r="L6330" s="9">
        <v>45002</v>
      </c>
      <c r="M6330" s="13">
        <v>0.44540509259259259</v>
      </c>
      <c r="N6330" s="14">
        <v>204440003540946</v>
      </c>
      <c r="P6330" t="str">
        <f t="shared" si="155"/>
        <v/>
      </c>
    </row>
    <row r="6331" spans="1:16" ht="16" x14ac:dyDescent="0.2">
      <c r="A6331" s="8" t="s">
        <v>1792</v>
      </c>
      <c r="C6331" s="7" t="s">
        <v>2</v>
      </c>
      <c r="D6331" s="7" t="s">
        <v>3391</v>
      </c>
      <c r="E6331" s="7" t="str">
        <f>IF(OR(D6331="", D6331="___"),"", LEFT(D6331,FIND(" &gt;",D6331)-1))</f>
        <v>Failure</v>
      </c>
      <c r="F6331" s="7" t="str">
        <f t="shared" si="156"/>
        <v>Current</v>
      </c>
      <c r="G6331" s="7" t="str">
        <f t="shared" si="157"/>
        <v>Utterance</v>
      </c>
      <c r="H6331" s="7" t="str">
        <f>IF(G6331="Utterance", IF(ISNUMBER(SEARCH("Unrecognized",D6331)), "Unrecognized", IF(ISNUMBER(SEARCH("Mismatched",D6331)), "Mismatched", IF(ISNUMBER(SEARCH("False Positive",D6331)), "False Positive", "Irrelevant"))), "")</f>
        <v>Mismatched</v>
      </c>
      <c r="J6331" s="7" t="s">
        <v>213</v>
      </c>
      <c r="K6331" s="7" t="s">
        <v>3353</v>
      </c>
      <c r="L6331" s="9">
        <v>45002</v>
      </c>
      <c r="M6331" s="13">
        <v>0.44598379629629631</v>
      </c>
      <c r="N6331" s="14">
        <v>513003484563039</v>
      </c>
      <c r="O6331" s="7">
        <f>IF(LEN(TRIM($A6331))=0,0,LEN($A6331)-LEN(SUBSTITUTE($A6331," ",""))+1)</f>
        <v>3</v>
      </c>
      <c r="P6331">
        <f t="shared" si="155"/>
        <v>705</v>
      </c>
    </row>
    <row r="6332" spans="1:16" ht="144" x14ac:dyDescent="0.2">
      <c r="A6332" s="8" t="s">
        <v>272</v>
      </c>
      <c r="C6332" s="7" t="s">
        <v>4</v>
      </c>
      <c r="F6332" s="7" t="str">
        <f t="shared" si="156"/>
        <v/>
      </c>
      <c r="G6332" s="7" t="str">
        <f t="shared" si="157"/>
        <v/>
      </c>
      <c r="K6332" s="7" t="s">
        <v>3353</v>
      </c>
      <c r="L6332" s="9">
        <v>45002</v>
      </c>
      <c r="M6332" s="13">
        <v>0.44627314814814811</v>
      </c>
      <c r="N6332" s="14">
        <v>513003484563039</v>
      </c>
      <c r="P6332" t="str">
        <f t="shared" si="155"/>
        <v/>
      </c>
    </row>
    <row r="6333" spans="1:16" ht="16" x14ac:dyDescent="0.2">
      <c r="A6333" s="8" t="s">
        <v>159</v>
      </c>
      <c r="C6333" s="7" t="s">
        <v>2</v>
      </c>
      <c r="D6333" s="7" t="s">
        <v>3391</v>
      </c>
      <c r="E6333" s="7" t="str">
        <f>IF(OR(D6333="", D6333="___"),"", LEFT(D6333,FIND(" &gt;",D6333)-1))</f>
        <v>Failure</v>
      </c>
      <c r="F6333" s="7" t="str">
        <f t="shared" si="156"/>
        <v>Current</v>
      </c>
      <c r="G6333" s="7" t="str">
        <f t="shared" si="157"/>
        <v>Utterance</v>
      </c>
      <c r="H6333" s="7" t="str">
        <f>IF(G6333="Utterance", IF(ISNUMBER(SEARCH("Unrecognized",D6333)), "Unrecognized", IF(ISNUMBER(SEARCH("Mismatched",D6333)), "Mismatched", IF(ISNUMBER(SEARCH("False Positive",D6333)), "False Positive", "Irrelevant"))), "")</f>
        <v>Mismatched</v>
      </c>
      <c r="J6333" s="7" t="s">
        <v>3741</v>
      </c>
      <c r="K6333" s="7" t="s">
        <v>3353</v>
      </c>
      <c r="L6333" s="9">
        <v>45002</v>
      </c>
      <c r="M6333" s="13">
        <v>0.4496412037037037</v>
      </c>
      <c r="N6333" s="14">
        <v>204440003494025</v>
      </c>
      <c r="O6333" s="7">
        <f>IF(LEN(TRIM($A6333))=0,0,LEN($A6333)-LEN(SUBSTITUTE($A6333," ",""))+1)</f>
        <v>1</v>
      </c>
      <c r="P6333">
        <f t="shared" si="155"/>
        <v>705</v>
      </c>
    </row>
    <row r="6334" spans="1:16" ht="80" x14ac:dyDescent="0.2">
      <c r="A6334" s="8" t="s">
        <v>230</v>
      </c>
      <c r="C6334" s="7" t="s">
        <v>4</v>
      </c>
      <c r="F6334" s="7" t="str">
        <f t="shared" si="156"/>
        <v/>
      </c>
      <c r="G6334" s="7" t="str">
        <f t="shared" si="157"/>
        <v/>
      </c>
      <c r="K6334" s="7" t="s">
        <v>3353</v>
      </c>
      <c r="L6334" s="9">
        <v>45002</v>
      </c>
      <c r="M6334" s="13">
        <v>0.4496412037037037</v>
      </c>
      <c r="N6334" s="14">
        <v>204440003494025</v>
      </c>
      <c r="P6334" t="str">
        <f t="shared" si="155"/>
        <v/>
      </c>
    </row>
    <row r="6335" spans="1:16" ht="16" x14ac:dyDescent="0.2">
      <c r="A6335" s="8" t="s">
        <v>514</v>
      </c>
      <c r="B6335" s="7" t="s">
        <v>3487</v>
      </c>
      <c r="C6335" s="7" t="s">
        <v>2</v>
      </c>
      <c r="D6335" s="7" t="s">
        <v>3389</v>
      </c>
      <c r="E6335" s="7" t="str">
        <f>IF(OR(D6335="", D6335="___"),"", LEFT(D6335,FIND(" &gt;",D6335)-1))</f>
        <v>Success</v>
      </c>
      <c r="F6335" s="7" t="str">
        <f t="shared" si="156"/>
        <v>Current</v>
      </c>
      <c r="G6335" s="7" t="str">
        <f t="shared" si="157"/>
        <v/>
      </c>
      <c r="H6335" s="7" t="str">
        <f>IF(G6335="Utterance", IF(ISNUMBER(SEARCH("Unrecognized",D6335)), "Unrecognized", IF(ISNUMBER(SEARCH("Mismatched",D6335)), "Mismatched", IF(ISNUMBER(SEARCH("False Positive",D6335)), "False Positive", "Irrelevant"))), "")</f>
        <v/>
      </c>
      <c r="J6335" s="7" t="s">
        <v>3439</v>
      </c>
      <c r="K6335" s="7" t="s">
        <v>3353</v>
      </c>
      <c r="L6335" s="9">
        <v>45002</v>
      </c>
      <c r="M6335" s="13">
        <v>0.45108796296296294</v>
      </c>
      <c r="N6335" s="14">
        <v>513003429476202</v>
      </c>
      <c r="O6335" s="7">
        <f>IF(LEN(TRIM($A6335))=0,0,LEN($A6335)-LEN(SUBSTITUTE($A6335," ",""))+1)</f>
        <v>3</v>
      </c>
      <c r="P6335">
        <f t="shared" si="155"/>
        <v>3411</v>
      </c>
    </row>
    <row r="6336" spans="1:16" ht="64" x14ac:dyDescent="0.2">
      <c r="A6336" s="8" t="s">
        <v>1768</v>
      </c>
      <c r="C6336" s="7" t="s">
        <v>4</v>
      </c>
      <c r="F6336" s="7" t="str">
        <f t="shared" si="156"/>
        <v/>
      </c>
      <c r="G6336" s="7" t="str">
        <f t="shared" si="157"/>
        <v/>
      </c>
      <c r="K6336" s="7" t="s">
        <v>3353</v>
      </c>
      <c r="L6336" s="9">
        <v>45002</v>
      </c>
      <c r="M6336" s="13">
        <v>0.45109953703703703</v>
      </c>
      <c r="N6336" s="14">
        <v>513003429476202</v>
      </c>
      <c r="P6336" t="str">
        <f t="shared" si="155"/>
        <v/>
      </c>
    </row>
    <row r="6337" spans="1:16" ht="16" x14ac:dyDescent="0.2">
      <c r="A6337" s="8" t="s">
        <v>259</v>
      </c>
      <c r="B6337" s="7" t="s">
        <v>3487</v>
      </c>
      <c r="C6337" s="7" t="s">
        <v>2</v>
      </c>
      <c r="D6337" s="7" t="s">
        <v>3389</v>
      </c>
      <c r="E6337" s="7" t="str">
        <f>IF(OR(D6337="", D6337="___"),"", LEFT(D6337,FIND(" &gt;",D6337)-1))</f>
        <v>Success</v>
      </c>
      <c r="F6337" s="7" t="str">
        <f t="shared" si="156"/>
        <v>Current</v>
      </c>
      <c r="G6337" s="7" t="str">
        <f t="shared" si="157"/>
        <v/>
      </c>
      <c r="H6337" s="7" t="str">
        <f>IF(G6337="Utterance", IF(ISNUMBER(SEARCH("Unrecognized",D6337)), "Unrecognized", IF(ISNUMBER(SEARCH("Mismatched",D6337)), "Mismatched", IF(ISNUMBER(SEARCH("False Positive",D6337)), "False Positive", "Irrelevant"))), "")</f>
        <v/>
      </c>
      <c r="J6337" s="7" t="s">
        <v>3743</v>
      </c>
      <c r="K6337" s="7" t="s">
        <v>3353</v>
      </c>
      <c r="L6337" s="9">
        <v>45002</v>
      </c>
      <c r="M6337" s="13">
        <v>0.45143518518518522</v>
      </c>
      <c r="N6337" s="14">
        <v>513003429476202</v>
      </c>
      <c r="O6337" s="7">
        <f>IF(LEN(TRIM($A6337))=0,0,LEN($A6337)-LEN(SUBSTITUTE($A6337," ",""))+1)</f>
        <v>4</v>
      </c>
      <c r="P6337">
        <f t="shared" si="155"/>
        <v>3411</v>
      </c>
    </row>
    <row r="6338" spans="1:16" ht="224" x14ac:dyDescent="0.2">
      <c r="A6338" s="8" t="s">
        <v>3645</v>
      </c>
      <c r="C6338" s="7" t="s">
        <v>4</v>
      </c>
      <c r="F6338" s="7" t="str">
        <f t="shared" si="156"/>
        <v/>
      </c>
      <c r="G6338" s="7" t="str">
        <f t="shared" si="157"/>
        <v/>
      </c>
      <c r="K6338" s="7" t="s">
        <v>3353</v>
      </c>
      <c r="L6338" s="9">
        <v>45002</v>
      </c>
      <c r="M6338" s="13">
        <v>0.45144675925925926</v>
      </c>
      <c r="N6338" s="14">
        <v>513003429476202</v>
      </c>
      <c r="P6338" t="str">
        <f t="shared" si="155"/>
        <v/>
      </c>
    </row>
    <row r="6339" spans="1:16" ht="16" x14ac:dyDescent="0.2">
      <c r="A6339" s="8" t="s">
        <v>1255</v>
      </c>
      <c r="C6339" s="7" t="s">
        <v>2</v>
      </c>
      <c r="D6339" s="7" t="s">
        <v>3389</v>
      </c>
      <c r="E6339" s="7" t="str">
        <f>IF(OR(D6339="", D6339="___"),"", LEFT(D6339,FIND(" &gt;",D6339)-1))</f>
        <v>Success</v>
      </c>
      <c r="F6339" s="7" t="str">
        <f t="shared" si="156"/>
        <v>Current</v>
      </c>
      <c r="G6339" s="7" t="str">
        <f t="shared" si="157"/>
        <v/>
      </c>
      <c r="H6339" s="7" t="str">
        <f>IF(G6339="Utterance", IF(ISNUMBER(SEARCH("Unrecognized",D6339)), "Unrecognized", IF(ISNUMBER(SEARCH("Mismatched",D6339)), "Mismatched", IF(ISNUMBER(SEARCH("False Positive",D6339)), "False Positive", "Irrelevant"))), "")</f>
        <v/>
      </c>
      <c r="J6339" s="7" t="s">
        <v>3741</v>
      </c>
      <c r="K6339" s="7" t="s">
        <v>3353</v>
      </c>
      <c r="L6339" s="9">
        <v>45002</v>
      </c>
      <c r="M6339" s="13">
        <v>0.45189814814814816</v>
      </c>
      <c r="N6339" s="14">
        <v>202000218383176</v>
      </c>
      <c r="O6339" s="7">
        <f>IF(LEN(TRIM($A6339))=0,0,LEN($A6339)-LEN(SUBSTITUTE($A6339," ",""))+1)</f>
        <v>6</v>
      </c>
      <c r="P6339">
        <f t="shared" ref="P6339:P6402" si="158">IF(D6339="", "", COUNTIF($D$1:$D$12000, D6339))</f>
        <v>3411</v>
      </c>
    </row>
    <row r="6340" spans="1:16" ht="208" x14ac:dyDescent="0.2">
      <c r="A6340" s="8" t="s">
        <v>1256</v>
      </c>
      <c r="C6340" s="7" t="s">
        <v>4</v>
      </c>
      <c r="F6340" s="7" t="str">
        <f t="shared" si="156"/>
        <v/>
      </c>
      <c r="G6340" s="7" t="str">
        <f t="shared" si="157"/>
        <v/>
      </c>
      <c r="K6340" s="7" t="s">
        <v>3353</v>
      </c>
      <c r="L6340" s="9">
        <v>45002</v>
      </c>
      <c r="M6340" s="13">
        <v>0.45189814814814816</v>
      </c>
      <c r="N6340" s="14">
        <v>202000218383176</v>
      </c>
      <c r="P6340" t="str">
        <f t="shared" si="158"/>
        <v/>
      </c>
    </row>
    <row r="6341" spans="1:16" ht="16" x14ac:dyDescent="0.2">
      <c r="A6341" s="8" t="s">
        <v>1767</v>
      </c>
      <c r="C6341" s="7" t="s">
        <v>2</v>
      </c>
      <c r="D6341" s="7" t="s">
        <v>3391</v>
      </c>
      <c r="E6341" s="7" t="str">
        <f>IF(OR(D6341="", D6341="___"),"", LEFT(D6341,FIND(" &gt;",D6341)-1))</f>
        <v>Failure</v>
      </c>
      <c r="F6341" s="7" t="str">
        <f t="shared" si="156"/>
        <v>Current</v>
      </c>
      <c r="G6341" s="7" t="str">
        <f t="shared" si="157"/>
        <v>Utterance</v>
      </c>
      <c r="H6341" s="7" t="str">
        <f>IF(G6341="Utterance", IF(ISNUMBER(SEARCH("Unrecognized",D6341)), "Unrecognized", IF(ISNUMBER(SEARCH("Mismatched",D6341)), "Mismatched", IF(ISNUMBER(SEARCH("False Positive",D6341)), "False Positive", "Irrelevant"))), "")</f>
        <v>Mismatched</v>
      </c>
      <c r="J6341" s="7" t="s">
        <v>213</v>
      </c>
      <c r="K6341" s="7" t="s">
        <v>3353</v>
      </c>
      <c r="L6341" s="9">
        <v>45002</v>
      </c>
      <c r="M6341" s="13">
        <v>0.45651620370370366</v>
      </c>
      <c r="N6341" s="14">
        <v>513003429476202</v>
      </c>
      <c r="O6341" s="7">
        <f>IF(LEN(TRIM($A6341))=0,0,LEN($A6341)-LEN(SUBSTITUTE($A6341," ",""))+1)</f>
        <v>3</v>
      </c>
      <c r="P6341">
        <f t="shared" si="158"/>
        <v>705</v>
      </c>
    </row>
    <row r="6342" spans="1:16" ht="144" x14ac:dyDescent="0.2">
      <c r="A6342" s="8" t="s">
        <v>272</v>
      </c>
      <c r="C6342" s="7" t="s">
        <v>4</v>
      </c>
      <c r="F6342" s="7" t="str">
        <f t="shared" si="156"/>
        <v/>
      </c>
      <c r="G6342" s="7" t="str">
        <f t="shared" si="157"/>
        <v/>
      </c>
      <c r="K6342" s="7" t="s">
        <v>3353</v>
      </c>
      <c r="L6342" s="9">
        <v>45002</v>
      </c>
      <c r="M6342" s="13">
        <v>0.45652777777777781</v>
      </c>
      <c r="N6342" s="14">
        <v>513003429476202</v>
      </c>
      <c r="P6342" t="str">
        <f t="shared" si="158"/>
        <v/>
      </c>
    </row>
    <row r="6343" spans="1:16" ht="16" x14ac:dyDescent="0.2">
      <c r="A6343" s="8" t="s">
        <v>158</v>
      </c>
      <c r="C6343" s="7" t="s">
        <v>2</v>
      </c>
      <c r="D6343" s="7" t="s">
        <v>3389</v>
      </c>
      <c r="E6343" s="7" t="str">
        <f>IF(OR(D6343="", D6343="___"),"", LEFT(D6343,FIND(" &gt;",D6343)-1))</f>
        <v>Success</v>
      </c>
      <c r="F6343" s="7" t="str">
        <f t="shared" si="156"/>
        <v>Current</v>
      </c>
      <c r="G6343" s="7" t="str">
        <f t="shared" si="157"/>
        <v/>
      </c>
      <c r="H6343" s="7" t="str">
        <f>IF(G6343="Utterance", IF(ISNUMBER(SEARCH("Unrecognized",D6343)), "Unrecognized", IF(ISNUMBER(SEARCH("Mismatched",D6343)), "Mismatched", IF(ISNUMBER(SEARCH("False Positive",D6343)), "False Positive", "Irrelevant"))), "")</f>
        <v/>
      </c>
      <c r="J6343" s="7" t="s">
        <v>3744</v>
      </c>
      <c r="K6343" s="7" t="s">
        <v>3353</v>
      </c>
      <c r="L6343" s="9">
        <v>45002</v>
      </c>
      <c r="M6343" s="13">
        <v>0.45780092592592592</v>
      </c>
      <c r="N6343" s="14">
        <v>204440003540946</v>
      </c>
      <c r="O6343" s="7">
        <f>IF(LEN(TRIM($A6343))=0,0,LEN($A6343)-LEN(SUBSTITUTE($A6343," ",""))+1)</f>
        <v>4</v>
      </c>
      <c r="P6343">
        <f t="shared" si="158"/>
        <v>3411</v>
      </c>
    </row>
    <row r="6344" spans="1:16" ht="112" x14ac:dyDescent="0.2">
      <c r="A6344" s="8" t="s">
        <v>224</v>
      </c>
      <c r="C6344" s="7" t="s">
        <v>4</v>
      </c>
      <c r="F6344" s="7" t="str">
        <f t="shared" si="156"/>
        <v/>
      </c>
      <c r="G6344" s="7" t="str">
        <f t="shared" si="157"/>
        <v/>
      </c>
      <c r="K6344" s="7" t="s">
        <v>3353</v>
      </c>
      <c r="L6344" s="9">
        <v>45002</v>
      </c>
      <c r="M6344" s="13">
        <v>0.45780092592592592</v>
      </c>
      <c r="N6344" s="14">
        <v>204440003540946</v>
      </c>
      <c r="P6344" t="str">
        <f t="shared" si="158"/>
        <v/>
      </c>
    </row>
    <row r="6345" spans="1:16" ht="16" x14ac:dyDescent="0.2">
      <c r="A6345" s="8" t="s">
        <v>1259</v>
      </c>
      <c r="C6345" s="7" t="s">
        <v>2</v>
      </c>
      <c r="D6345" s="7" t="s">
        <v>3389</v>
      </c>
      <c r="E6345" s="7" t="str">
        <f>IF(OR(D6345="", D6345="___"),"", LEFT(D6345,FIND(" &gt;",D6345)-1))</f>
        <v>Success</v>
      </c>
      <c r="F6345" s="7" t="str">
        <f t="shared" si="156"/>
        <v>Current</v>
      </c>
      <c r="G6345" s="7" t="str">
        <f t="shared" si="157"/>
        <v/>
      </c>
      <c r="H6345" s="7" t="str">
        <f>IF(G6345="Utterance", IF(ISNUMBER(SEARCH("Unrecognized",D6345)), "Unrecognized", IF(ISNUMBER(SEARCH("Mismatched",D6345)), "Mismatched", IF(ISNUMBER(SEARCH("False Positive",D6345)), "False Positive", "Irrelevant"))), "")</f>
        <v/>
      </c>
      <c r="J6345" s="7" t="s">
        <v>3741</v>
      </c>
      <c r="K6345" s="7" t="s">
        <v>3353</v>
      </c>
      <c r="L6345" s="9">
        <v>45002</v>
      </c>
      <c r="M6345" s="13">
        <v>0.45945601851851853</v>
      </c>
      <c r="N6345" s="14">
        <v>202000241861163</v>
      </c>
      <c r="O6345" s="7">
        <f>IF(LEN(TRIM($A6345))=0,0,LEN($A6345)-LEN(SUBSTITUTE($A6345," ",""))+1)</f>
        <v>10</v>
      </c>
      <c r="P6345">
        <f t="shared" si="158"/>
        <v>3411</v>
      </c>
    </row>
    <row r="6346" spans="1:16" ht="48" x14ac:dyDescent="0.2">
      <c r="A6346" s="8" t="s">
        <v>654</v>
      </c>
      <c r="C6346" s="7" t="s">
        <v>4</v>
      </c>
      <c r="F6346" s="7" t="str">
        <f t="shared" si="156"/>
        <v/>
      </c>
      <c r="G6346" s="7" t="str">
        <f t="shared" si="157"/>
        <v/>
      </c>
      <c r="K6346" s="7" t="s">
        <v>3353</v>
      </c>
      <c r="L6346" s="9">
        <v>45002</v>
      </c>
      <c r="M6346" s="13">
        <v>0.45945601851851853</v>
      </c>
      <c r="N6346" s="14">
        <v>202000241861163</v>
      </c>
      <c r="P6346" t="str">
        <f t="shared" si="158"/>
        <v/>
      </c>
    </row>
    <row r="6347" spans="1:16" ht="16" x14ac:dyDescent="0.2">
      <c r="A6347" s="8" t="s">
        <v>302</v>
      </c>
      <c r="B6347" s="7" t="s">
        <v>3487</v>
      </c>
      <c r="C6347" s="7" t="s">
        <v>2</v>
      </c>
      <c r="D6347" s="7" t="s">
        <v>3389</v>
      </c>
      <c r="E6347" s="7" t="str">
        <f>IF(OR(D6347="", D6347="___"),"", LEFT(D6347,FIND(" &gt;",D6347)-1))</f>
        <v>Success</v>
      </c>
      <c r="F6347" s="7" t="str">
        <f t="shared" si="156"/>
        <v>Current</v>
      </c>
      <c r="G6347" s="7" t="str">
        <f t="shared" si="157"/>
        <v/>
      </c>
      <c r="H6347" s="7" t="str">
        <f>IF(G6347="Utterance", IF(ISNUMBER(SEARCH("Unrecognized",D6347)), "Unrecognized", IF(ISNUMBER(SEARCH("Mismatched",D6347)), "Mismatched", IF(ISNUMBER(SEARCH("False Positive",D6347)), "False Positive", "Irrelevant"))), "")</f>
        <v/>
      </c>
      <c r="J6347" s="7" t="s">
        <v>3428</v>
      </c>
      <c r="K6347" s="7" t="s">
        <v>3353</v>
      </c>
      <c r="L6347" s="9">
        <v>45002</v>
      </c>
      <c r="M6347" s="13">
        <v>0.46149305555555559</v>
      </c>
      <c r="N6347" s="14">
        <v>204440003490961</v>
      </c>
      <c r="O6347" s="7">
        <f>IF(LEN(TRIM($A6347))=0,0,LEN($A6347)-LEN(SUBSTITUTE($A6347," ",""))+1)</f>
        <v>3</v>
      </c>
      <c r="P6347">
        <f t="shared" si="158"/>
        <v>3411</v>
      </c>
    </row>
    <row r="6348" spans="1:16" ht="64" x14ac:dyDescent="0.2">
      <c r="A6348" s="8" t="s">
        <v>220</v>
      </c>
      <c r="C6348" s="7" t="s">
        <v>4</v>
      </c>
      <c r="F6348" s="7" t="str">
        <f t="shared" si="156"/>
        <v/>
      </c>
      <c r="G6348" s="7" t="str">
        <f t="shared" si="157"/>
        <v/>
      </c>
      <c r="K6348" s="7" t="s">
        <v>3353</v>
      </c>
      <c r="L6348" s="9">
        <v>45002</v>
      </c>
      <c r="M6348" s="13">
        <v>0.46149305555555559</v>
      </c>
      <c r="N6348" s="14">
        <v>204440003490961</v>
      </c>
      <c r="P6348" t="str">
        <f t="shared" si="158"/>
        <v/>
      </c>
    </row>
    <row r="6349" spans="1:16" ht="16" x14ac:dyDescent="0.2">
      <c r="A6349" s="8" t="s">
        <v>465</v>
      </c>
      <c r="B6349" s="7" t="s">
        <v>3487</v>
      </c>
      <c r="C6349" s="7" t="s">
        <v>2</v>
      </c>
      <c r="D6349" s="7" t="s">
        <v>3389</v>
      </c>
      <c r="E6349" s="7" t="str">
        <f>IF(OR(D6349="", D6349="___"),"", LEFT(D6349,FIND(" &gt;",D6349)-1))</f>
        <v>Success</v>
      </c>
      <c r="F6349" s="7" t="str">
        <f t="shared" si="156"/>
        <v>Current</v>
      </c>
      <c r="G6349" s="7" t="str">
        <f t="shared" si="157"/>
        <v/>
      </c>
      <c r="H6349" s="7" t="str">
        <f>IF(G6349="Utterance", IF(ISNUMBER(SEARCH("Unrecognized",D6349)), "Unrecognized", IF(ISNUMBER(SEARCH("Mismatched",D6349)), "Mismatched", IF(ISNUMBER(SEARCH("False Positive",D6349)), "False Positive", "Irrelevant"))), "")</f>
        <v/>
      </c>
      <c r="J6349" s="7" t="s">
        <v>3743</v>
      </c>
      <c r="K6349" s="7" t="s">
        <v>3353</v>
      </c>
      <c r="L6349" s="9">
        <v>45002</v>
      </c>
      <c r="M6349" s="13">
        <v>0.46453703703703703</v>
      </c>
      <c r="N6349" s="14">
        <v>513002123468497</v>
      </c>
      <c r="O6349" s="7">
        <f>IF(LEN(TRIM($A6349))=0,0,LEN($A6349)-LEN(SUBSTITUTE($A6349," ",""))+1)</f>
        <v>4</v>
      </c>
      <c r="P6349">
        <f t="shared" si="158"/>
        <v>3411</v>
      </c>
    </row>
    <row r="6350" spans="1:16" ht="144" x14ac:dyDescent="0.2">
      <c r="A6350" s="8" t="s">
        <v>250</v>
      </c>
      <c r="C6350" s="7" t="s">
        <v>4</v>
      </c>
      <c r="F6350" s="7" t="str">
        <f t="shared" si="156"/>
        <v/>
      </c>
      <c r="G6350" s="7" t="str">
        <f t="shared" si="157"/>
        <v/>
      </c>
      <c r="K6350" s="7" t="s">
        <v>3353</v>
      </c>
      <c r="L6350" s="9">
        <v>45002</v>
      </c>
      <c r="M6350" s="13">
        <v>0.46456018518518521</v>
      </c>
      <c r="N6350" s="14">
        <v>513002123468497</v>
      </c>
      <c r="P6350" t="str">
        <f t="shared" si="158"/>
        <v/>
      </c>
    </row>
    <row r="6351" spans="1:16" ht="16" x14ac:dyDescent="0.2">
      <c r="A6351" s="8" t="s">
        <v>1485</v>
      </c>
      <c r="C6351" s="7" t="s">
        <v>2</v>
      </c>
      <c r="D6351" s="7" t="s">
        <v>3389</v>
      </c>
      <c r="E6351" s="7" t="str">
        <f>IF(OR(D6351="", D6351="___"),"", LEFT(D6351,FIND(" &gt;",D6351)-1))</f>
        <v>Success</v>
      </c>
      <c r="F6351" s="7" t="str">
        <f t="shared" si="156"/>
        <v>Current</v>
      </c>
      <c r="G6351" s="7" t="str">
        <f t="shared" si="157"/>
        <v/>
      </c>
      <c r="H6351" s="7" t="str">
        <f>IF(G6351="Utterance", IF(ISNUMBER(SEARCH("Unrecognized",D6351)), "Unrecognized", IF(ISNUMBER(SEARCH("Mismatched",D6351)), "Mismatched", IF(ISNUMBER(SEARCH("False Positive",D6351)), "False Positive", "Irrelevant"))), "")</f>
        <v/>
      </c>
      <c r="J6351" s="7" t="s">
        <v>3742</v>
      </c>
      <c r="K6351" s="7" t="s">
        <v>3353</v>
      </c>
      <c r="L6351" s="9">
        <v>45002</v>
      </c>
      <c r="M6351" s="13">
        <v>0.46510416666666665</v>
      </c>
      <c r="N6351" s="14">
        <v>513001903076839</v>
      </c>
      <c r="O6351" s="7">
        <f>IF(LEN(TRIM($A6351))=0,0,LEN($A6351)-LEN(SUBSTITUTE($A6351," ",""))+1)</f>
        <v>15</v>
      </c>
      <c r="P6351">
        <f t="shared" si="158"/>
        <v>3411</v>
      </c>
    </row>
    <row r="6352" spans="1:16" ht="192" x14ac:dyDescent="0.2">
      <c r="A6352" s="8" t="s">
        <v>578</v>
      </c>
      <c r="C6352" s="7" t="s">
        <v>4</v>
      </c>
      <c r="F6352" s="7" t="str">
        <f t="shared" si="156"/>
        <v/>
      </c>
      <c r="G6352" s="7" t="str">
        <f t="shared" si="157"/>
        <v/>
      </c>
      <c r="K6352" s="7" t="s">
        <v>3353</v>
      </c>
      <c r="L6352" s="9">
        <v>45002</v>
      </c>
      <c r="M6352" s="13">
        <v>0.46510416666666665</v>
      </c>
      <c r="N6352" s="14">
        <v>513001903076839</v>
      </c>
      <c r="P6352" t="str">
        <f t="shared" si="158"/>
        <v/>
      </c>
    </row>
    <row r="6353" spans="1:16" ht="16" x14ac:dyDescent="0.2">
      <c r="A6353" s="8" t="s">
        <v>1195</v>
      </c>
      <c r="C6353" s="7" t="s">
        <v>2</v>
      </c>
      <c r="D6353" s="7" t="s">
        <v>3389</v>
      </c>
      <c r="E6353" s="7" t="str">
        <f>IF(OR(D6353="", D6353="___"),"", LEFT(D6353,FIND(" &gt;",D6353)-1))</f>
        <v>Success</v>
      </c>
      <c r="F6353" s="7" t="str">
        <f t="shared" si="156"/>
        <v>Current</v>
      </c>
      <c r="G6353" s="7" t="str">
        <f t="shared" si="157"/>
        <v/>
      </c>
      <c r="H6353" s="7" t="str">
        <f>IF(G6353="Utterance", IF(ISNUMBER(SEARCH("Unrecognized",D6353)), "Unrecognized", IF(ISNUMBER(SEARCH("Mismatched",D6353)), "Mismatched", IF(ISNUMBER(SEARCH("False Positive",D6353)), "False Positive", "Irrelevant"))), "")</f>
        <v/>
      </c>
      <c r="J6353" s="7" t="s">
        <v>3741</v>
      </c>
      <c r="K6353" s="7" t="s">
        <v>3353</v>
      </c>
      <c r="L6353" s="9">
        <v>45002</v>
      </c>
      <c r="M6353" s="13">
        <v>0.47120370370370374</v>
      </c>
      <c r="N6353" s="14">
        <v>204440003542427</v>
      </c>
      <c r="O6353" s="7">
        <f>IF(LEN(TRIM($A6353))=0,0,LEN($A6353)-LEN(SUBSTITUTE($A6353," ",""))+1)</f>
        <v>17</v>
      </c>
      <c r="P6353">
        <f t="shared" si="158"/>
        <v>3411</v>
      </c>
    </row>
    <row r="6354" spans="1:16" ht="80" x14ac:dyDescent="0.2">
      <c r="A6354" s="8" t="s">
        <v>1196</v>
      </c>
      <c r="C6354" s="7" t="s">
        <v>4</v>
      </c>
      <c r="F6354" s="7" t="str">
        <f t="shared" si="156"/>
        <v/>
      </c>
      <c r="G6354" s="7" t="str">
        <f t="shared" si="157"/>
        <v/>
      </c>
      <c r="K6354" s="7" t="s">
        <v>3353</v>
      </c>
      <c r="L6354" s="9">
        <v>45002</v>
      </c>
      <c r="M6354" s="13">
        <v>0.47120370370370374</v>
      </c>
      <c r="N6354" s="14">
        <v>204440003542427</v>
      </c>
      <c r="P6354" t="str">
        <f t="shared" si="158"/>
        <v/>
      </c>
    </row>
    <row r="6355" spans="1:16" ht="16" x14ac:dyDescent="0.2">
      <c r="A6355" s="8" t="s">
        <v>1193</v>
      </c>
      <c r="C6355" s="7" t="s">
        <v>2</v>
      </c>
      <c r="D6355" s="7" t="s">
        <v>3389</v>
      </c>
      <c r="E6355" s="7" t="str">
        <f>IF(OR(D6355="", D6355="___"),"", LEFT(D6355,FIND(" &gt;",D6355)-1))</f>
        <v>Success</v>
      </c>
      <c r="F6355" s="7" t="str">
        <f t="shared" si="156"/>
        <v>Current</v>
      </c>
      <c r="G6355" s="7" t="str">
        <f t="shared" si="157"/>
        <v/>
      </c>
      <c r="H6355" s="7" t="str">
        <f>IF(G6355="Utterance", IF(ISNUMBER(SEARCH("Unrecognized",D6355)), "Unrecognized", IF(ISNUMBER(SEARCH("Mismatched",D6355)), "Mismatched", IF(ISNUMBER(SEARCH("False Positive",D6355)), "False Positive", "Irrelevant"))), "")</f>
        <v/>
      </c>
      <c r="J6355" s="7" t="s">
        <v>3742</v>
      </c>
      <c r="K6355" s="7" t="s">
        <v>3353</v>
      </c>
      <c r="L6355" s="9">
        <v>45002</v>
      </c>
      <c r="M6355" s="13">
        <v>0.47452546296296294</v>
      </c>
      <c r="N6355" s="14">
        <v>204440003542427</v>
      </c>
      <c r="O6355" s="7">
        <f>IF(LEN(TRIM($A6355))=0,0,LEN($A6355)-LEN(SUBSTITUTE($A6355," ",""))+1)</f>
        <v>15</v>
      </c>
      <c r="P6355">
        <f t="shared" si="158"/>
        <v>3411</v>
      </c>
    </row>
    <row r="6356" spans="1:16" ht="176" x14ac:dyDescent="0.2">
      <c r="A6356" s="8" t="s">
        <v>1194</v>
      </c>
      <c r="C6356" s="7" t="s">
        <v>4</v>
      </c>
      <c r="F6356" s="7" t="str">
        <f t="shared" si="156"/>
        <v/>
      </c>
      <c r="G6356" s="7" t="str">
        <f t="shared" si="157"/>
        <v/>
      </c>
      <c r="K6356" s="7" t="s">
        <v>3353</v>
      </c>
      <c r="L6356" s="9">
        <v>45002</v>
      </c>
      <c r="M6356" s="13">
        <v>0.47453703703703703</v>
      </c>
      <c r="N6356" s="14">
        <v>204440003542427</v>
      </c>
      <c r="P6356" t="str">
        <f t="shared" si="158"/>
        <v/>
      </c>
    </row>
    <row r="6357" spans="1:16" ht="16" x14ac:dyDescent="0.2">
      <c r="A6357" s="8" t="s">
        <v>249</v>
      </c>
      <c r="C6357" s="7" t="s">
        <v>2</v>
      </c>
      <c r="D6357" s="7" t="s">
        <v>3389</v>
      </c>
      <c r="E6357" s="7" t="str">
        <f>IF(OR(D6357="", D6357="___"),"", LEFT(D6357,FIND(" &gt;",D6357)-1))</f>
        <v>Success</v>
      </c>
      <c r="F6357" s="7" t="str">
        <f t="shared" si="156"/>
        <v>Current</v>
      </c>
      <c r="G6357" s="7" t="str">
        <f t="shared" si="157"/>
        <v/>
      </c>
      <c r="H6357" s="7" t="str">
        <f>IF(G6357="Utterance", IF(ISNUMBER(SEARCH("Unrecognized",D6357)), "Unrecognized", IF(ISNUMBER(SEARCH("Mismatched",D6357)), "Mismatched", IF(ISNUMBER(SEARCH("False Positive",D6357)), "False Positive", "Irrelevant"))), "")</f>
        <v/>
      </c>
      <c r="J6357" s="7" t="s">
        <v>3741</v>
      </c>
      <c r="K6357" s="7" t="s">
        <v>3353</v>
      </c>
      <c r="L6357" s="9">
        <v>45002</v>
      </c>
      <c r="M6357" s="13">
        <v>0.47541666666666665</v>
      </c>
      <c r="N6357" s="14">
        <v>204440003503394</v>
      </c>
      <c r="O6357" s="7">
        <f>IF(LEN(TRIM($A6357))=0,0,LEN($A6357)-LEN(SUBSTITUTE($A6357," ",""))+1)</f>
        <v>2</v>
      </c>
      <c r="P6357">
        <f t="shared" si="158"/>
        <v>3411</v>
      </c>
    </row>
    <row r="6358" spans="1:16" ht="144" x14ac:dyDescent="0.2">
      <c r="A6358" s="8" t="s">
        <v>250</v>
      </c>
      <c r="C6358" s="7" t="s">
        <v>4</v>
      </c>
      <c r="F6358" s="7" t="str">
        <f t="shared" si="156"/>
        <v/>
      </c>
      <c r="G6358" s="7" t="str">
        <f t="shared" si="157"/>
        <v/>
      </c>
      <c r="K6358" s="7" t="s">
        <v>3353</v>
      </c>
      <c r="L6358" s="9">
        <v>45002</v>
      </c>
      <c r="M6358" s="13">
        <v>0.47542824074074069</v>
      </c>
      <c r="N6358" s="14">
        <v>204440003503394</v>
      </c>
      <c r="P6358" t="str">
        <f t="shared" si="158"/>
        <v/>
      </c>
    </row>
    <row r="6359" spans="1:16" ht="16" x14ac:dyDescent="0.2">
      <c r="A6359" s="8" t="s">
        <v>158</v>
      </c>
      <c r="C6359" s="7" t="s">
        <v>2</v>
      </c>
      <c r="D6359" s="7" t="s">
        <v>3389</v>
      </c>
      <c r="E6359" s="7" t="str">
        <f>IF(OR(D6359="", D6359="___"),"", LEFT(D6359,FIND(" &gt;",D6359)-1))</f>
        <v>Success</v>
      </c>
      <c r="F6359" s="7" t="str">
        <f t="shared" si="156"/>
        <v>Current</v>
      </c>
      <c r="G6359" s="7" t="str">
        <f t="shared" si="157"/>
        <v/>
      </c>
      <c r="H6359" s="7" t="str">
        <f>IF(G6359="Utterance", IF(ISNUMBER(SEARCH("Unrecognized",D6359)), "Unrecognized", IF(ISNUMBER(SEARCH("Mismatched",D6359)), "Mismatched", IF(ISNUMBER(SEARCH("False Positive",D6359)), "False Positive", "Irrelevant"))), "")</f>
        <v/>
      </c>
      <c r="J6359" s="7" t="s">
        <v>3744</v>
      </c>
      <c r="K6359" s="7" t="s">
        <v>3353</v>
      </c>
      <c r="L6359" s="9">
        <v>45002</v>
      </c>
      <c r="M6359" s="13">
        <v>0.47793981481481485</v>
      </c>
      <c r="N6359" s="14">
        <v>202000780141701</v>
      </c>
      <c r="O6359" s="7">
        <f>IF(LEN(TRIM($A6359))=0,0,LEN($A6359)-LEN(SUBSTITUTE($A6359," ",""))+1)</f>
        <v>4</v>
      </c>
      <c r="P6359">
        <f t="shared" si="158"/>
        <v>3411</v>
      </c>
    </row>
    <row r="6360" spans="1:16" ht="112" x14ac:dyDescent="0.2">
      <c r="A6360" s="8" t="s">
        <v>224</v>
      </c>
      <c r="C6360" s="7" t="s">
        <v>4</v>
      </c>
      <c r="F6360" s="7" t="str">
        <f t="shared" si="156"/>
        <v/>
      </c>
      <c r="G6360" s="7" t="str">
        <f t="shared" si="157"/>
        <v/>
      </c>
      <c r="K6360" s="7" t="s">
        <v>3353</v>
      </c>
      <c r="L6360" s="9">
        <v>45002</v>
      </c>
      <c r="M6360" s="13">
        <v>0.47793981481481485</v>
      </c>
      <c r="N6360" s="14">
        <v>202000780141701</v>
      </c>
      <c r="P6360" t="str">
        <f t="shared" si="158"/>
        <v/>
      </c>
    </row>
    <row r="6361" spans="1:16" ht="16" x14ac:dyDescent="0.2">
      <c r="A6361" s="8" t="s">
        <v>514</v>
      </c>
      <c r="B6361" s="7" t="s">
        <v>3487</v>
      </c>
      <c r="C6361" s="7" t="s">
        <v>2</v>
      </c>
      <c r="D6361" s="7" t="s">
        <v>3389</v>
      </c>
      <c r="E6361" s="7" t="str">
        <f>IF(OR(D6361="", D6361="___"),"", LEFT(D6361,FIND(" &gt;",D6361)-1))</f>
        <v>Success</v>
      </c>
      <c r="F6361" s="7" t="str">
        <f t="shared" si="156"/>
        <v>Current</v>
      </c>
      <c r="G6361" s="7" t="str">
        <f t="shared" si="157"/>
        <v/>
      </c>
      <c r="H6361" s="7" t="str">
        <f>IF(G6361="Utterance", IF(ISNUMBER(SEARCH("Unrecognized",D6361)), "Unrecognized", IF(ISNUMBER(SEARCH("Mismatched",D6361)), "Mismatched", IF(ISNUMBER(SEARCH("False Positive",D6361)), "False Positive", "Irrelevant"))), "")</f>
        <v/>
      </c>
      <c r="J6361" s="7" t="s">
        <v>3439</v>
      </c>
      <c r="K6361" s="7" t="s">
        <v>3353</v>
      </c>
      <c r="L6361" s="9">
        <v>45002</v>
      </c>
      <c r="M6361" s="13">
        <v>0.48019675925925925</v>
      </c>
      <c r="N6361" s="14">
        <v>204440003507976</v>
      </c>
      <c r="O6361" s="7">
        <f>IF(LEN(TRIM($A6361))=0,0,LEN($A6361)-LEN(SUBSTITUTE($A6361," ",""))+1)</f>
        <v>3</v>
      </c>
      <c r="P6361">
        <f t="shared" si="158"/>
        <v>3411</v>
      </c>
    </row>
    <row r="6362" spans="1:16" ht="32" x14ac:dyDescent="0.2">
      <c r="A6362" s="8" t="s">
        <v>3628</v>
      </c>
      <c r="C6362" s="7" t="s">
        <v>4</v>
      </c>
      <c r="F6362" s="7" t="str">
        <f t="shared" si="156"/>
        <v/>
      </c>
      <c r="G6362" s="7" t="str">
        <f t="shared" si="157"/>
        <v/>
      </c>
      <c r="K6362" s="7" t="s">
        <v>3353</v>
      </c>
      <c r="L6362" s="9">
        <v>45002</v>
      </c>
      <c r="M6362" s="13">
        <v>0.48021990740740739</v>
      </c>
      <c r="N6362" s="14">
        <v>204440003507976</v>
      </c>
      <c r="P6362" t="str">
        <f t="shared" si="158"/>
        <v/>
      </c>
    </row>
    <row r="6363" spans="1:16" ht="96" x14ac:dyDescent="0.2">
      <c r="A6363" s="8" t="s">
        <v>894</v>
      </c>
      <c r="C6363" s="7" t="s">
        <v>4</v>
      </c>
      <c r="F6363" s="7" t="str">
        <f t="shared" si="156"/>
        <v/>
      </c>
      <c r="G6363" s="7" t="str">
        <f t="shared" si="157"/>
        <v/>
      </c>
      <c r="K6363" s="7" t="s">
        <v>3353</v>
      </c>
      <c r="L6363" s="9">
        <v>45002</v>
      </c>
      <c r="M6363" s="13">
        <v>0.48021990740740739</v>
      </c>
      <c r="N6363" s="14">
        <v>204440003507976</v>
      </c>
      <c r="P6363" t="str">
        <f t="shared" si="158"/>
        <v/>
      </c>
    </row>
    <row r="6364" spans="1:16" ht="32" x14ac:dyDescent="0.2">
      <c r="A6364" s="8" t="s">
        <v>268</v>
      </c>
      <c r="C6364" s="7" t="s">
        <v>4</v>
      </c>
      <c r="F6364" s="7" t="str">
        <f t="shared" si="156"/>
        <v/>
      </c>
      <c r="G6364" s="7" t="str">
        <f t="shared" si="157"/>
        <v/>
      </c>
      <c r="K6364" s="7" t="s">
        <v>3353</v>
      </c>
      <c r="L6364" s="9">
        <v>45002</v>
      </c>
      <c r="M6364" s="13">
        <v>0.48021990740740739</v>
      </c>
      <c r="N6364" s="14">
        <v>204440003507976</v>
      </c>
      <c r="P6364" t="str">
        <f t="shared" si="158"/>
        <v/>
      </c>
    </row>
    <row r="6365" spans="1:16" ht="16" x14ac:dyDescent="0.2">
      <c r="A6365" s="8" t="s">
        <v>893</v>
      </c>
      <c r="C6365" s="7" t="s">
        <v>2</v>
      </c>
      <c r="D6365" s="7" t="s">
        <v>3389</v>
      </c>
      <c r="E6365" s="7" t="str">
        <f>IF(OR(D6365="", D6365="___"),"", LEFT(D6365,FIND(" &gt;",D6365)-1))</f>
        <v>Success</v>
      </c>
      <c r="F6365" s="7" t="str">
        <f t="shared" si="156"/>
        <v>Current</v>
      </c>
      <c r="G6365" s="7" t="str">
        <f t="shared" si="157"/>
        <v/>
      </c>
      <c r="H6365" s="7" t="str">
        <f>IF(G6365="Utterance", IF(ISNUMBER(SEARCH("Unrecognized",D6365)), "Unrecognized", IF(ISNUMBER(SEARCH("Mismatched",D6365)), "Mismatched", IF(ISNUMBER(SEARCH("False Positive",D6365)), "False Positive", "Irrelevant"))), "")</f>
        <v/>
      </c>
      <c r="J6365" s="7" t="s">
        <v>213</v>
      </c>
      <c r="K6365" s="7" t="s">
        <v>3353</v>
      </c>
      <c r="L6365" s="9">
        <v>45002</v>
      </c>
      <c r="M6365" s="13">
        <v>0.48040509259259262</v>
      </c>
      <c r="N6365" s="14">
        <v>204440003507976</v>
      </c>
      <c r="O6365" s="7">
        <f>IF(LEN(TRIM($A6365))=0,0,LEN($A6365)-LEN(SUBSTITUTE($A6365," ",""))+1)</f>
        <v>5</v>
      </c>
      <c r="P6365">
        <f t="shared" si="158"/>
        <v>3411</v>
      </c>
    </row>
    <row r="6366" spans="1:16" ht="304" x14ac:dyDescent="0.2">
      <c r="A6366" s="8" t="s">
        <v>255</v>
      </c>
      <c r="C6366" s="7" t="s">
        <v>4</v>
      </c>
      <c r="F6366" s="7" t="str">
        <f t="shared" si="156"/>
        <v/>
      </c>
      <c r="G6366" s="7" t="str">
        <f t="shared" si="157"/>
        <v/>
      </c>
      <c r="K6366" s="7" t="s">
        <v>3353</v>
      </c>
      <c r="L6366" s="9">
        <v>45002</v>
      </c>
      <c r="M6366" s="13">
        <v>0.48040509259259262</v>
      </c>
      <c r="N6366" s="14">
        <v>204440003507976</v>
      </c>
      <c r="P6366" t="str">
        <f t="shared" si="158"/>
        <v/>
      </c>
    </row>
    <row r="6367" spans="1:16" ht="16" x14ac:dyDescent="0.2">
      <c r="A6367" s="8" t="s">
        <v>1270</v>
      </c>
      <c r="C6367" s="7" t="s">
        <v>2</v>
      </c>
      <c r="D6367" s="7" t="s">
        <v>3389</v>
      </c>
      <c r="E6367" s="7" t="str">
        <f>IF(OR(D6367="", D6367="___"),"", LEFT(D6367,FIND(" &gt;",D6367)-1))</f>
        <v>Success</v>
      </c>
      <c r="F6367" s="7" t="str">
        <f t="shared" si="156"/>
        <v>Current</v>
      </c>
      <c r="G6367" s="7" t="str">
        <f t="shared" si="157"/>
        <v/>
      </c>
      <c r="H6367" s="7" t="str">
        <f>IF(G6367="Utterance", IF(ISNUMBER(SEARCH("Unrecognized",D6367)), "Unrecognized", IF(ISNUMBER(SEARCH("Mismatched",D6367)), "Mismatched", IF(ISNUMBER(SEARCH("False Positive",D6367)), "False Positive", "Irrelevant"))), "")</f>
        <v/>
      </c>
      <c r="J6367" s="7" t="s">
        <v>3741</v>
      </c>
      <c r="K6367" s="7" t="s">
        <v>3353</v>
      </c>
      <c r="L6367" s="9">
        <v>45002</v>
      </c>
      <c r="M6367" s="13">
        <v>0.4831597222222222</v>
      </c>
      <c r="N6367" s="14">
        <v>202000276083816</v>
      </c>
      <c r="O6367" s="7">
        <f>IF(LEN(TRIM($A6367))=0,0,LEN($A6367)-LEN(SUBSTITUTE($A6367," ",""))+1)</f>
        <v>3</v>
      </c>
      <c r="P6367">
        <f t="shared" si="158"/>
        <v>3411</v>
      </c>
    </row>
    <row r="6368" spans="1:16" ht="144" x14ac:dyDescent="0.2">
      <c r="A6368" s="8" t="s">
        <v>250</v>
      </c>
      <c r="C6368" s="7" t="s">
        <v>4</v>
      </c>
      <c r="F6368" s="7" t="str">
        <f t="shared" si="156"/>
        <v/>
      </c>
      <c r="G6368" s="7" t="str">
        <f t="shared" si="157"/>
        <v/>
      </c>
      <c r="K6368" s="7" t="s">
        <v>3353</v>
      </c>
      <c r="L6368" s="9">
        <v>45002</v>
      </c>
      <c r="M6368" s="13">
        <v>0.48317129629629635</v>
      </c>
      <c r="N6368" s="14">
        <v>202000276083816</v>
      </c>
      <c r="P6368" t="str">
        <f t="shared" si="158"/>
        <v/>
      </c>
    </row>
    <row r="6369" spans="1:16" ht="16" x14ac:dyDescent="0.2">
      <c r="A6369" s="8" t="s">
        <v>241</v>
      </c>
      <c r="C6369" s="7" t="s">
        <v>2</v>
      </c>
      <c r="D6369" s="7" t="s">
        <v>3391</v>
      </c>
      <c r="E6369" s="7" t="str">
        <f>IF(OR(D6369="", D6369="___"),"", LEFT(D6369,FIND(" &gt;",D6369)-1))</f>
        <v>Failure</v>
      </c>
      <c r="F6369" s="7" t="str">
        <f t="shared" si="156"/>
        <v>Current</v>
      </c>
      <c r="G6369" s="7" t="str">
        <f t="shared" si="157"/>
        <v>Utterance</v>
      </c>
      <c r="H6369" s="7" t="str">
        <f>IF(G6369="Utterance", IF(ISNUMBER(SEARCH("Unrecognized",D6369)), "Unrecognized", IF(ISNUMBER(SEARCH("Mismatched",D6369)), "Mismatched", IF(ISNUMBER(SEARCH("False Positive",D6369)), "False Positive", "Irrelevant"))), "")</f>
        <v>Mismatched</v>
      </c>
      <c r="J6369" s="7" t="s">
        <v>3743</v>
      </c>
      <c r="K6369" s="7" t="s">
        <v>3353</v>
      </c>
      <c r="L6369" s="9">
        <v>45002</v>
      </c>
      <c r="M6369" s="13">
        <v>0.48995370370370367</v>
      </c>
      <c r="N6369" s="14">
        <v>204440003542407</v>
      </c>
      <c r="O6369" s="7">
        <f>IF(LEN(TRIM($A6369))=0,0,LEN($A6369)-LEN(SUBSTITUTE($A6369," ",""))+1)</f>
        <v>2</v>
      </c>
      <c r="P6369">
        <f t="shared" si="158"/>
        <v>705</v>
      </c>
    </row>
    <row r="6370" spans="1:16" ht="240" x14ac:dyDescent="0.2">
      <c r="A6370" s="8" t="s">
        <v>242</v>
      </c>
      <c r="C6370" s="7" t="s">
        <v>4</v>
      </c>
      <c r="F6370" s="7" t="str">
        <f t="shared" si="156"/>
        <v/>
      </c>
      <c r="G6370" s="7" t="str">
        <f t="shared" si="157"/>
        <v/>
      </c>
      <c r="K6370" s="7" t="s">
        <v>3353</v>
      </c>
      <c r="L6370" s="9">
        <v>45002</v>
      </c>
      <c r="M6370" s="13">
        <v>0.48995370370370367</v>
      </c>
      <c r="N6370" s="14">
        <v>204440003542407</v>
      </c>
      <c r="P6370" t="str">
        <f t="shared" si="158"/>
        <v/>
      </c>
    </row>
    <row r="6371" spans="1:16" ht="16" x14ac:dyDescent="0.2">
      <c r="A6371" s="8" t="s">
        <v>1192</v>
      </c>
      <c r="C6371" s="7" t="s">
        <v>2</v>
      </c>
      <c r="D6371" s="7" t="s">
        <v>3391</v>
      </c>
      <c r="E6371" s="7" t="str">
        <f>IF(OR(D6371="", D6371="___"),"", LEFT(D6371,FIND(" &gt;",D6371)-1))</f>
        <v>Failure</v>
      </c>
      <c r="F6371" s="7" t="str">
        <f t="shared" si="156"/>
        <v>Current</v>
      </c>
      <c r="G6371" s="7" t="str">
        <f t="shared" si="157"/>
        <v>Utterance</v>
      </c>
      <c r="H6371" s="7" t="str">
        <f>IF(G6371="Utterance", IF(ISNUMBER(SEARCH("Unrecognized",D6371)), "Unrecognized", IF(ISNUMBER(SEARCH("Mismatched",D6371)), "Mismatched", IF(ISNUMBER(SEARCH("False Positive",D6371)), "False Positive", "Irrelevant"))), "")</f>
        <v>Mismatched</v>
      </c>
      <c r="J6371" s="7" t="s">
        <v>3743</v>
      </c>
      <c r="K6371" s="7" t="s">
        <v>3353</v>
      </c>
      <c r="L6371" s="9">
        <v>45002</v>
      </c>
      <c r="M6371" s="13">
        <v>0.49023148148148149</v>
      </c>
      <c r="N6371" s="14">
        <v>204440003542407</v>
      </c>
      <c r="O6371" s="7">
        <f>IF(LEN(TRIM($A6371))=0,0,LEN($A6371)-LEN(SUBSTITUTE($A6371," ",""))+1)</f>
        <v>2</v>
      </c>
      <c r="P6371">
        <f t="shared" si="158"/>
        <v>705</v>
      </c>
    </row>
    <row r="6372" spans="1:16" ht="64" x14ac:dyDescent="0.2">
      <c r="A6372" s="8" t="s">
        <v>327</v>
      </c>
      <c r="C6372" s="7" t="s">
        <v>4</v>
      </c>
      <c r="F6372" s="7" t="str">
        <f t="shared" si="156"/>
        <v/>
      </c>
      <c r="G6372" s="7" t="str">
        <f t="shared" si="157"/>
        <v/>
      </c>
      <c r="K6372" s="7" t="s">
        <v>3353</v>
      </c>
      <c r="L6372" s="9">
        <v>45002</v>
      </c>
      <c r="M6372" s="13">
        <v>0.49023148148148149</v>
      </c>
      <c r="N6372" s="14">
        <v>204440003542407</v>
      </c>
      <c r="P6372" t="str">
        <f t="shared" si="158"/>
        <v/>
      </c>
    </row>
    <row r="6373" spans="1:16" ht="16" x14ac:dyDescent="0.2">
      <c r="A6373" s="8" t="s">
        <v>223</v>
      </c>
      <c r="B6373" s="7" t="s">
        <v>3487</v>
      </c>
      <c r="C6373" s="7" t="s">
        <v>2</v>
      </c>
      <c r="D6373" s="7" t="s">
        <v>3389</v>
      </c>
      <c r="E6373" s="7" t="str">
        <f>IF(OR(D6373="", D6373="___"),"", LEFT(D6373,FIND(" &gt;",D6373)-1))</f>
        <v>Success</v>
      </c>
      <c r="F6373" s="7" t="str">
        <f t="shared" si="156"/>
        <v>Current</v>
      </c>
      <c r="G6373" s="7" t="str">
        <f t="shared" si="157"/>
        <v/>
      </c>
      <c r="H6373" s="7" t="str">
        <f>IF(G6373="Utterance", IF(ISNUMBER(SEARCH("Unrecognized",D6373)), "Unrecognized", IF(ISNUMBER(SEARCH("Mismatched",D6373)), "Mismatched", IF(ISNUMBER(SEARCH("False Positive",D6373)), "False Positive", "Irrelevant"))), "")</f>
        <v/>
      </c>
      <c r="J6373" s="7" t="s">
        <v>3744</v>
      </c>
      <c r="K6373" s="7" t="s">
        <v>3353</v>
      </c>
      <c r="L6373" s="9">
        <v>45002</v>
      </c>
      <c r="M6373" s="13">
        <v>0.49670138888888887</v>
      </c>
      <c r="N6373" s="14">
        <v>513003279557708</v>
      </c>
      <c r="O6373" s="7">
        <f>IF(LEN(TRIM($A6373))=0,0,LEN($A6373)-LEN(SUBSTITUTE($A6373," ",""))+1)</f>
        <v>3</v>
      </c>
      <c r="P6373">
        <f t="shared" si="158"/>
        <v>3411</v>
      </c>
    </row>
    <row r="6374" spans="1:16" ht="112" x14ac:dyDescent="0.2">
      <c r="A6374" s="8" t="s">
        <v>224</v>
      </c>
      <c r="C6374" s="7" t="s">
        <v>4</v>
      </c>
      <c r="F6374" s="7" t="str">
        <f t="shared" si="156"/>
        <v/>
      </c>
      <c r="G6374" s="7" t="str">
        <f t="shared" si="157"/>
        <v/>
      </c>
      <c r="K6374" s="7" t="s">
        <v>3353</v>
      </c>
      <c r="L6374" s="9">
        <v>45002</v>
      </c>
      <c r="M6374" s="13">
        <v>0.49670138888888887</v>
      </c>
      <c r="N6374" s="14">
        <v>513003279557708</v>
      </c>
      <c r="P6374" t="str">
        <f t="shared" si="158"/>
        <v/>
      </c>
    </row>
    <row r="6375" spans="1:16" ht="16" x14ac:dyDescent="0.2">
      <c r="A6375" s="8" t="s">
        <v>1703</v>
      </c>
      <c r="C6375" s="7" t="s">
        <v>2</v>
      </c>
      <c r="D6375" s="7" t="s">
        <v>3389</v>
      </c>
      <c r="E6375" s="7" t="str">
        <f>IF(OR(D6375="", D6375="___"),"", LEFT(D6375,FIND(" &gt;",D6375)-1))</f>
        <v>Success</v>
      </c>
      <c r="F6375" s="7" t="str">
        <f t="shared" si="156"/>
        <v>Current</v>
      </c>
      <c r="G6375" s="7" t="str">
        <f t="shared" si="157"/>
        <v/>
      </c>
      <c r="H6375" s="7" t="str">
        <f>IF(G6375="Utterance", IF(ISNUMBER(SEARCH("Unrecognized",D6375)), "Unrecognized", IF(ISNUMBER(SEARCH("Mismatched",D6375)), "Mismatched", IF(ISNUMBER(SEARCH("False Positive",D6375)), "False Positive", "Irrelevant"))), "")</f>
        <v/>
      </c>
      <c r="J6375" s="7" t="s">
        <v>3750</v>
      </c>
      <c r="K6375" s="7" t="s">
        <v>3353</v>
      </c>
      <c r="L6375" s="9">
        <v>45002</v>
      </c>
      <c r="M6375" s="13">
        <v>0.49678240740740742</v>
      </c>
      <c r="N6375" s="14">
        <v>513003279557708</v>
      </c>
      <c r="O6375" s="7">
        <f>IF(LEN(TRIM($A6375))=0,0,LEN($A6375)-LEN(SUBSTITUTE($A6375," ",""))+1)</f>
        <v>3</v>
      </c>
      <c r="P6375">
        <f t="shared" si="158"/>
        <v>3411</v>
      </c>
    </row>
    <row r="6376" spans="1:16" ht="240" x14ac:dyDescent="0.2">
      <c r="A6376" s="8" t="s">
        <v>1704</v>
      </c>
      <c r="C6376" s="7" t="s">
        <v>4</v>
      </c>
      <c r="F6376" s="7" t="str">
        <f t="shared" si="156"/>
        <v/>
      </c>
      <c r="G6376" s="7" t="str">
        <f t="shared" si="157"/>
        <v/>
      </c>
      <c r="K6376" s="7" t="s">
        <v>3353</v>
      </c>
      <c r="L6376" s="9">
        <v>45002</v>
      </c>
      <c r="M6376" s="13">
        <v>0.49708333333333332</v>
      </c>
      <c r="N6376" s="14">
        <v>513003279557708</v>
      </c>
      <c r="P6376" t="str">
        <f t="shared" si="158"/>
        <v/>
      </c>
    </row>
    <row r="6377" spans="1:16" ht="16" x14ac:dyDescent="0.2">
      <c r="A6377" s="8" t="s">
        <v>1680</v>
      </c>
      <c r="C6377" s="7" t="s">
        <v>2</v>
      </c>
      <c r="D6377" s="7" t="s">
        <v>3389</v>
      </c>
      <c r="E6377" s="7" t="str">
        <f>IF(OR(D6377="", D6377="___"),"", LEFT(D6377,FIND(" &gt;",D6377)-1))</f>
        <v>Success</v>
      </c>
      <c r="F6377" s="7" t="str">
        <f t="shared" si="156"/>
        <v>Current</v>
      </c>
      <c r="G6377" s="7" t="str">
        <f t="shared" si="157"/>
        <v/>
      </c>
      <c r="H6377" s="7" t="str">
        <f>IF(G6377="Utterance", IF(ISNUMBER(SEARCH("Unrecognized",D6377)), "Unrecognized", IF(ISNUMBER(SEARCH("Mismatched",D6377)), "Mismatched", IF(ISNUMBER(SEARCH("False Positive",D6377)), "False Positive", "Irrelevant"))), "")</f>
        <v/>
      </c>
      <c r="J6377" s="7" t="s">
        <v>3434</v>
      </c>
      <c r="K6377" s="7" t="s">
        <v>3353</v>
      </c>
      <c r="L6377" s="9">
        <v>45002</v>
      </c>
      <c r="M6377" s="13">
        <v>0.49973379629629627</v>
      </c>
      <c r="N6377" s="14">
        <v>513003222733766</v>
      </c>
      <c r="O6377" s="7">
        <f>IF(LEN(TRIM($A6377))=0,0,LEN($A6377)-LEN(SUBSTITUTE($A6377," ",""))+1)</f>
        <v>6</v>
      </c>
      <c r="P6377">
        <f t="shared" si="158"/>
        <v>3411</v>
      </c>
    </row>
    <row r="6378" spans="1:16" ht="64" x14ac:dyDescent="0.2">
      <c r="A6378" s="8" t="s">
        <v>331</v>
      </c>
      <c r="C6378" s="7" t="s">
        <v>4</v>
      </c>
      <c r="F6378" s="7" t="str">
        <f t="shared" si="156"/>
        <v/>
      </c>
      <c r="G6378" s="7" t="str">
        <f t="shared" si="157"/>
        <v/>
      </c>
      <c r="K6378" s="7" t="s">
        <v>3353</v>
      </c>
      <c r="L6378" s="9">
        <v>45002</v>
      </c>
      <c r="M6378" s="13">
        <v>0.49973379629629627</v>
      </c>
      <c r="N6378" s="14">
        <v>513003222733766</v>
      </c>
      <c r="P6378" t="str">
        <f t="shared" si="158"/>
        <v/>
      </c>
    </row>
    <row r="6379" spans="1:16" ht="16" x14ac:dyDescent="0.2">
      <c r="A6379" s="8" t="s">
        <v>1398</v>
      </c>
      <c r="C6379" s="7" t="s">
        <v>2</v>
      </c>
      <c r="D6379" s="7" t="s">
        <v>3389</v>
      </c>
      <c r="E6379" s="7" t="str">
        <f>IF(OR(D6379="", D6379="___"),"", LEFT(D6379,FIND(" &gt;",D6379)-1))</f>
        <v>Success</v>
      </c>
      <c r="F6379" s="7" t="str">
        <f t="shared" si="156"/>
        <v>Current</v>
      </c>
      <c r="G6379" s="7" t="str">
        <f t="shared" si="157"/>
        <v/>
      </c>
      <c r="H6379" s="7" t="str">
        <f>IF(G6379="Utterance", IF(ISNUMBER(SEARCH("Unrecognized",D6379)), "Unrecognized", IF(ISNUMBER(SEARCH("Mismatched",D6379)), "Mismatched", IF(ISNUMBER(SEARCH("False Positive",D6379)), "False Positive", "Irrelevant"))), "")</f>
        <v/>
      </c>
      <c r="J6379" s="7" t="s">
        <v>3742</v>
      </c>
      <c r="K6379" s="7" t="s">
        <v>3353</v>
      </c>
      <c r="L6379" s="9">
        <v>45002</v>
      </c>
      <c r="M6379" s="13">
        <v>0.50265046296296301</v>
      </c>
      <c r="N6379" s="14">
        <v>202000583458145</v>
      </c>
      <c r="O6379" s="7">
        <f>IF(LEN(TRIM($A6379))=0,0,LEN($A6379)-LEN(SUBSTITUTE($A6379," ",""))+1)</f>
        <v>13</v>
      </c>
      <c r="P6379">
        <f t="shared" si="158"/>
        <v>3411</v>
      </c>
    </row>
    <row r="6380" spans="1:16" ht="48" x14ac:dyDescent="0.2">
      <c r="A6380" s="8" t="s">
        <v>404</v>
      </c>
      <c r="C6380" s="7" t="s">
        <v>4</v>
      </c>
      <c r="F6380" s="7" t="str">
        <f t="shared" si="156"/>
        <v/>
      </c>
      <c r="G6380" s="7" t="str">
        <f t="shared" si="157"/>
        <v/>
      </c>
      <c r="K6380" s="7" t="s">
        <v>3353</v>
      </c>
      <c r="L6380" s="9">
        <v>45002</v>
      </c>
      <c r="M6380" s="13">
        <v>0.50265046296296301</v>
      </c>
      <c r="N6380" s="14">
        <v>202000583458145</v>
      </c>
      <c r="P6380" t="str">
        <f t="shared" si="158"/>
        <v/>
      </c>
    </row>
    <row r="6381" spans="1:16" ht="16" x14ac:dyDescent="0.2">
      <c r="A6381" s="8" t="s">
        <v>1399</v>
      </c>
      <c r="C6381" s="7" t="s">
        <v>2</v>
      </c>
      <c r="D6381" s="7" t="s">
        <v>3411</v>
      </c>
      <c r="E6381" s="7" t="str">
        <f>IF(OR(D6381="", D6381="___"),"", LEFT(D6381,FIND(" &gt;",D6381)-1))</f>
        <v>Qualified Success</v>
      </c>
      <c r="F6381" s="7" t="str">
        <f t="shared" si="156"/>
        <v>Current</v>
      </c>
      <c r="G6381" s="7" t="str">
        <f t="shared" si="157"/>
        <v>Response</v>
      </c>
      <c r="H6381" s="7" t="str">
        <f>IF(G6381="Utterance", IF(ISNUMBER(SEARCH("Unrecognized",D6381)), "Unrecognized", IF(ISNUMBER(SEARCH("Mismatched",D6381)), "Mismatched", IF(ISNUMBER(SEARCH("False Positive",D6381)), "False Positive", "Irrelevant"))), "")</f>
        <v/>
      </c>
      <c r="J6381" s="7" t="s">
        <v>3743</v>
      </c>
      <c r="K6381" s="7" t="s">
        <v>3353</v>
      </c>
      <c r="L6381" s="9">
        <v>45002</v>
      </c>
      <c r="M6381" s="13">
        <v>0.50369212962962961</v>
      </c>
      <c r="N6381" s="14">
        <v>202000583458145</v>
      </c>
      <c r="O6381" s="7">
        <f>IF(LEN(TRIM($A6381))=0,0,LEN($A6381)-LEN(SUBSTITUTE($A6381," ",""))+1)</f>
        <v>6</v>
      </c>
      <c r="P6381">
        <f t="shared" si="158"/>
        <v>201</v>
      </c>
    </row>
    <row r="6382" spans="1:16" ht="96" x14ac:dyDescent="0.2">
      <c r="A6382" s="8" t="s">
        <v>290</v>
      </c>
      <c r="C6382" s="7" t="s">
        <v>4</v>
      </c>
      <c r="F6382" s="7" t="str">
        <f t="shared" si="156"/>
        <v/>
      </c>
      <c r="G6382" s="7" t="str">
        <f t="shared" si="157"/>
        <v/>
      </c>
      <c r="K6382" s="7" t="s">
        <v>3353</v>
      </c>
      <c r="L6382" s="9">
        <v>45002</v>
      </c>
      <c r="M6382" s="13">
        <v>0.50369212962962961</v>
      </c>
      <c r="N6382" s="14">
        <v>202000583458145</v>
      </c>
      <c r="P6382" t="str">
        <f t="shared" si="158"/>
        <v/>
      </c>
    </row>
    <row r="6383" spans="1:16" ht="16" x14ac:dyDescent="0.2">
      <c r="A6383" s="8" t="s">
        <v>1069</v>
      </c>
      <c r="C6383" s="7" t="s">
        <v>2</v>
      </c>
      <c r="D6383" s="7" t="s">
        <v>3389</v>
      </c>
      <c r="E6383" s="7" t="str">
        <f>IF(OR(D6383="", D6383="___"),"", LEFT(D6383,FIND(" &gt;",D6383)-1))</f>
        <v>Success</v>
      </c>
      <c r="F6383" s="7" t="str">
        <f t="shared" si="156"/>
        <v>Current</v>
      </c>
      <c r="G6383" s="7" t="str">
        <f t="shared" si="157"/>
        <v/>
      </c>
      <c r="H6383" s="7" t="str">
        <f>IF(G6383="Utterance", IF(ISNUMBER(SEARCH("Unrecognized",D6383)), "Unrecognized", IF(ISNUMBER(SEARCH("Mismatched",D6383)), "Mismatched", IF(ISNUMBER(SEARCH("False Positive",D6383)), "False Positive", "Irrelevant"))), "")</f>
        <v/>
      </c>
      <c r="J6383" s="7" t="s">
        <v>3751</v>
      </c>
      <c r="K6383" s="7" t="s">
        <v>3353</v>
      </c>
      <c r="L6383" s="9">
        <v>45002</v>
      </c>
      <c r="M6383" s="13">
        <v>0.50377314814814811</v>
      </c>
      <c r="N6383" s="14">
        <v>204440003537595</v>
      </c>
      <c r="O6383" s="7">
        <f>IF(LEN(TRIM($A6383))=0,0,LEN($A6383)-LEN(SUBSTITUTE($A6383," ",""))+1)</f>
        <v>2</v>
      </c>
      <c r="P6383">
        <f t="shared" si="158"/>
        <v>3411</v>
      </c>
    </row>
    <row r="6384" spans="1:16" ht="96" x14ac:dyDescent="0.2">
      <c r="A6384" s="8" t="s">
        <v>783</v>
      </c>
      <c r="C6384" s="7" t="s">
        <v>4</v>
      </c>
      <c r="F6384" s="7" t="str">
        <f t="shared" si="156"/>
        <v/>
      </c>
      <c r="G6384" s="7" t="str">
        <f t="shared" si="157"/>
        <v/>
      </c>
      <c r="K6384" s="7" t="s">
        <v>3353</v>
      </c>
      <c r="L6384" s="9">
        <v>45002</v>
      </c>
      <c r="M6384" s="13">
        <v>0.50377314814814811</v>
      </c>
      <c r="N6384" s="14">
        <v>204440003537595</v>
      </c>
      <c r="P6384" t="str">
        <f t="shared" si="158"/>
        <v/>
      </c>
    </row>
    <row r="6385" spans="1:16" ht="16" x14ac:dyDescent="0.2">
      <c r="A6385" s="8" t="s">
        <v>199</v>
      </c>
      <c r="C6385" s="7" t="s">
        <v>2</v>
      </c>
      <c r="D6385" s="7" t="s">
        <v>3411</v>
      </c>
      <c r="E6385" s="7" t="str">
        <f>IF(OR(D6385="", D6385="___"),"", LEFT(D6385,FIND(" &gt;",D6385)-1))</f>
        <v>Qualified Success</v>
      </c>
      <c r="F6385" s="7" t="str">
        <f t="shared" ref="F6385:F6448" si="159">IF(OR(E6385="Success",E6385="Qualified Success"),"Current",IF(E6385="Failure",IF(RIGHT(D6385,6)="Future","Future",IF(RIGHT(D6385,10)="Irrelevant","Irrelevant","Current")),""))</f>
        <v>Current</v>
      </c>
      <c r="G6385" s="7" t="str">
        <f t="shared" ref="G6385:G6448" si="160">IF(OR(ISBLANK(D6385),D6385="Unclassifiable &gt;"),"",IF(ISNUMBER(SEARCH("Utterance",D6385)),"Utterance",IF(ISNUMBER(SEARCH("Response",D6385)),"Response",IF(ISNUMBER(SEARCH("Interaction",D6385)),"Interaction",IF(ISNUMBER(SEARCH("System",D6385)),"System","")))))</f>
        <v>Response</v>
      </c>
      <c r="H6385" s="7" t="str">
        <f>IF(G6385="Utterance", IF(ISNUMBER(SEARCH("Unrecognized",D6385)), "Unrecognized", IF(ISNUMBER(SEARCH("Mismatched",D6385)), "Mismatched", IF(ISNUMBER(SEARCH("False Positive",D6385)), "False Positive", "Irrelevant"))), "")</f>
        <v/>
      </c>
      <c r="J6385" s="7" t="s">
        <v>3750</v>
      </c>
      <c r="K6385" s="7" t="s">
        <v>3353</v>
      </c>
      <c r="L6385" s="9">
        <v>45002</v>
      </c>
      <c r="M6385" s="13">
        <v>0.50386574074074075</v>
      </c>
      <c r="N6385" s="14">
        <v>513003279557708</v>
      </c>
      <c r="O6385" s="7">
        <f>IF(LEN(TRIM($A6385))=0,0,LEN($A6385)-LEN(SUBSTITUTE($A6385," ",""))+1)</f>
        <v>4</v>
      </c>
      <c r="P6385">
        <f t="shared" si="158"/>
        <v>201</v>
      </c>
    </row>
    <row r="6386" spans="1:16" ht="64" x14ac:dyDescent="0.2">
      <c r="A6386" s="8" t="s">
        <v>254</v>
      </c>
      <c r="C6386" s="7" t="s">
        <v>4</v>
      </c>
      <c r="F6386" s="7" t="str">
        <f t="shared" si="159"/>
        <v/>
      </c>
      <c r="G6386" s="7" t="str">
        <f t="shared" si="160"/>
        <v/>
      </c>
      <c r="K6386" s="7" t="s">
        <v>3353</v>
      </c>
      <c r="L6386" s="9">
        <v>45002</v>
      </c>
      <c r="M6386" s="13">
        <v>0.50386574074074075</v>
      </c>
      <c r="N6386" s="14">
        <v>513003279557708</v>
      </c>
      <c r="P6386" t="str">
        <f t="shared" si="158"/>
        <v/>
      </c>
    </row>
    <row r="6387" spans="1:16" ht="16" x14ac:dyDescent="0.2">
      <c r="A6387" s="8" t="s">
        <v>1072</v>
      </c>
      <c r="C6387" s="7" t="s">
        <v>2</v>
      </c>
      <c r="D6387" s="7" t="s">
        <v>3389</v>
      </c>
      <c r="E6387" s="7" t="str">
        <f>IF(OR(D6387="", D6387="___"),"", LEFT(D6387,FIND(" &gt;",D6387)-1))</f>
        <v>Success</v>
      </c>
      <c r="F6387" s="7" t="str">
        <f t="shared" si="159"/>
        <v>Current</v>
      </c>
      <c r="G6387" s="7" t="str">
        <f t="shared" si="160"/>
        <v/>
      </c>
      <c r="H6387" s="7" t="str">
        <f>IF(G6387="Utterance", IF(ISNUMBER(SEARCH("Unrecognized",D6387)), "Unrecognized", IF(ISNUMBER(SEARCH("Mismatched",D6387)), "Mismatched", IF(ISNUMBER(SEARCH("False Positive",D6387)), "False Positive", "Irrelevant"))), "")</f>
        <v/>
      </c>
      <c r="J6387" s="7" t="s">
        <v>3363</v>
      </c>
      <c r="K6387" s="7" t="s">
        <v>3353</v>
      </c>
      <c r="L6387" s="9">
        <v>45002</v>
      </c>
      <c r="M6387" s="13">
        <v>0.50482638888888887</v>
      </c>
      <c r="N6387" s="14">
        <v>204440003537595</v>
      </c>
      <c r="O6387" s="7">
        <f>IF(LEN(TRIM($A6387))=0,0,LEN($A6387)-LEN(SUBSTITUTE($A6387," ",""))+1)</f>
        <v>8</v>
      </c>
      <c r="P6387">
        <f t="shared" si="158"/>
        <v>3411</v>
      </c>
    </row>
    <row r="6388" spans="1:16" ht="176" x14ac:dyDescent="0.2">
      <c r="A6388" s="8" t="s">
        <v>952</v>
      </c>
      <c r="C6388" s="7" t="s">
        <v>4</v>
      </c>
      <c r="F6388" s="7" t="str">
        <f t="shared" si="159"/>
        <v/>
      </c>
      <c r="G6388" s="7" t="str">
        <f t="shared" si="160"/>
        <v/>
      </c>
      <c r="K6388" s="7" t="s">
        <v>3353</v>
      </c>
      <c r="L6388" s="9">
        <v>45002</v>
      </c>
      <c r="M6388" s="13">
        <v>0.50482638888888887</v>
      </c>
      <c r="N6388" s="14">
        <v>204440003537595</v>
      </c>
      <c r="P6388" t="str">
        <f t="shared" si="158"/>
        <v/>
      </c>
    </row>
    <row r="6389" spans="1:16" ht="16" x14ac:dyDescent="0.2">
      <c r="A6389" s="8" t="s">
        <v>1070</v>
      </c>
      <c r="C6389" s="7" t="s">
        <v>2</v>
      </c>
      <c r="D6389" s="7" t="s">
        <v>3389</v>
      </c>
      <c r="E6389" s="7" t="str">
        <f>IF(OR(D6389="", D6389="___"),"", LEFT(D6389,FIND(" &gt;",D6389)-1))</f>
        <v>Success</v>
      </c>
      <c r="F6389" s="7" t="str">
        <f t="shared" si="159"/>
        <v>Current</v>
      </c>
      <c r="G6389" s="7" t="str">
        <f t="shared" si="160"/>
        <v/>
      </c>
      <c r="H6389" s="7" t="str">
        <f>IF(G6389="Utterance", IF(ISNUMBER(SEARCH("Unrecognized",D6389)), "Unrecognized", IF(ISNUMBER(SEARCH("Mismatched",D6389)), "Mismatched", IF(ISNUMBER(SEARCH("False Positive",D6389)), "False Positive", "Irrelevant"))), "")</f>
        <v/>
      </c>
      <c r="J6389" s="7" t="s">
        <v>3363</v>
      </c>
      <c r="K6389" s="7" t="s">
        <v>3353</v>
      </c>
      <c r="L6389" s="9">
        <v>45002</v>
      </c>
      <c r="M6389" s="13">
        <v>0.50813657407407409</v>
      </c>
      <c r="N6389" s="14">
        <v>204440003537595</v>
      </c>
      <c r="O6389" s="7">
        <f>IF(LEN(TRIM($A6389))=0,0,LEN($A6389)-LEN(SUBSTITUTE($A6389," ",""))+1)</f>
        <v>6</v>
      </c>
      <c r="P6389">
        <f t="shared" si="158"/>
        <v>3411</v>
      </c>
    </row>
    <row r="6390" spans="1:16" ht="16" x14ac:dyDescent="0.2">
      <c r="A6390" s="8" t="s">
        <v>1071</v>
      </c>
      <c r="C6390" s="7" t="s">
        <v>4</v>
      </c>
      <c r="F6390" s="7" t="str">
        <f t="shared" si="159"/>
        <v/>
      </c>
      <c r="G6390" s="7" t="str">
        <f t="shared" si="160"/>
        <v/>
      </c>
      <c r="K6390" s="7" t="s">
        <v>3353</v>
      </c>
      <c r="L6390" s="9">
        <v>45002</v>
      </c>
      <c r="M6390" s="13">
        <v>0.50817129629629632</v>
      </c>
      <c r="N6390" s="14">
        <v>204440003537595</v>
      </c>
      <c r="P6390" t="str">
        <f t="shared" si="158"/>
        <v/>
      </c>
    </row>
    <row r="6391" spans="1:16" ht="16" x14ac:dyDescent="0.2">
      <c r="A6391" s="8" t="s">
        <v>1069</v>
      </c>
      <c r="C6391" s="7" t="s">
        <v>2</v>
      </c>
      <c r="D6391" s="7" t="s">
        <v>3389</v>
      </c>
      <c r="E6391" s="7" t="str">
        <f>IF(OR(D6391="", D6391="___"),"", LEFT(D6391,FIND(" &gt;",D6391)-1))</f>
        <v>Success</v>
      </c>
      <c r="F6391" s="7" t="str">
        <f t="shared" si="159"/>
        <v>Current</v>
      </c>
      <c r="G6391" s="7" t="str">
        <f t="shared" si="160"/>
        <v/>
      </c>
      <c r="H6391" s="7" t="str">
        <f>IF(G6391="Utterance", IF(ISNUMBER(SEARCH("Unrecognized",D6391)), "Unrecognized", IF(ISNUMBER(SEARCH("Mismatched",D6391)), "Mismatched", IF(ISNUMBER(SEARCH("False Positive",D6391)), "False Positive", "Irrelevant"))), "")</f>
        <v/>
      </c>
      <c r="J6391" s="7" t="s">
        <v>3751</v>
      </c>
      <c r="K6391" s="7" t="s">
        <v>3353</v>
      </c>
      <c r="L6391" s="9">
        <v>45002</v>
      </c>
      <c r="M6391" s="13">
        <v>0.50884259259259257</v>
      </c>
      <c r="N6391" s="14">
        <v>204440003537595</v>
      </c>
      <c r="O6391" s="7">
        <f>IF(LEN(TRIM($A6391))=0,0,LEN($A6391)-LEN(SUBSTITUTE($A6391," ",""))+1)</f>
        <v>2</v>
      </c>
      <c r="P6391">
        <f t="shared" si="158"/>
        <v>3411</v>
      </c>
    </row>
    <row r="6392" spans="1:16" ht="96" x14ac:dyDescent="0.2">
      <c r="A6392" s="8" t="s">
        <v>783</v>
      </c>
      <c r="C6392" s="7" t="s">
        <v>4</v>
      </c>
      <c r="F6392" s="7" t="str">
        <f t="shared" si="159"/>
        <v/>
      </c>
      <c r="G6392" s="7" t="str">
        <f t="shared" si="160"/>
        <v/>
      </c>
      <c r="K6392" s="7" t="s">
        <v>3353</v>
      </c>
      <c r="L6392" s="9">
        <v>45002</v>
      </c>
      <c r="M6392" s="13">
        <v>0.50885416666666672</v>
      </c>
      <c r="N6392" s="14">
        <v>204440003537595</v>
      </c>
      <c r="P6392" t="str">
        <f t="shared" si="158"/>
        <v/>
      </c>
    </row>
    <row r="6393" spans="1:16" ht="16" x14ac:dyDescent="0.2">
      <c r="A6393" s="8" t="s">
        <v>533</v>
      </c>
      <c r="C6393" s="7" t="s">
        <v>2</v>
      </c>
      <c r="D6393" s="7" t="s">
        <v>3389</v>
      </c>
      <c r="E6393" s="7" t="str">
        <f>IF(OR(D6393="", D6393="___"),"", LEFT(D6393,FIND(" &gt;",D6393)-1))</f>
        <v>Success</v>
      </c>
      <c r="F6393" s="7" t="str">
        <f t="shared" si="159"/>
        <v>Current</v>
      </c>
      <c r="G6393" s="7" t="str">
        <f t="shared" si="160"/>
        <v/>
      </c>
      <c r="H6393" s="7" t="str">
        <f>IF(G6393="Utterance", IF(ISNUMBER(SEARCH("Unrecognized",D6393)), "Unrecognized", IF(ISNUMBER(SEARCH("Mismatched",D6393)), "Mismatched", IF(ISNUMBER(SEARCH("False Positive",D6393)), "False Positive", "Irrelevant"))), "")</f>
        <v/>
      </c>
      <c r="J6393" s="7" t="s">
        <v>3741</v>
      </c>
      <c r="K6393" s="7" t="s">
        <v>3353</v>
      </c>
      <c r="L6393" s="9">
        <v>45002</v>
      </c>
      <c r="M6393" s="13">
        <v>0.50905092592592593</v>
      </c>
      <c r="N6393" s="14">
        <v>202000285415090</v>
      </c>
      <c r="O6393" s="7">
        <f>IF(LEN(TRIM($A6393))=0,0,LEN($A6393)-LEN(SUBSTITUTE($A6393," ",""))+1)</f>
        <v>2</v>
      </c>
      <c r="P6393">
        <f t="shared" si="158"/>
        <v>3411</v>
      </c>
    </row>
    <row r="6394" spans="1:16" ht="144" x14ac:dyDescent="0.2">
      <c r="A6394" s="8" t="s">
        <v>250</v>
      </c>
      <c r="C6394" s="7" t="s">
        <v>4</v>
      </c>
      <c r="F6394" s="7" t="str">
        <f t="shared" si="159"/>
        <v/>
      </c>
      <c r="G6394" s="7" t="str">
        <f t="shared" si="160"/>
        <v/>
      </c>
      <c r="K6394" s="7" t="s">
        <v>3353</v>
      </c>
      <c r="L6394" s="9">
        <v>45002</v>
      </c>
      <c r="M6394" s="13">
        <v>0.50907407407407412</v>
      </c>
      <c r="N6394" s="14">
        <v>202000285415090</v>
      </c>
      <c r="P6394" t="str">
        <f t="shared" si="158"/>
        <v/>
      </c>
    </row>
    <row r="6395" spans="1:16" ht="16" x14ac:dyDescent="0.2">
      <c r="A6395" s="8" t="s">
        <v>1069</v>
      </c>
      <c r="C6395" s="7" t="s">
        <v>2</v>
      </c>
      <c r="D6395" s="7" t="s">
        <v>3389</v>
      </c>
      <c r="E6395" s="7" t="str">
        <f>IF(OR(D6395="", D6395="___"),"", LEFT(D6395,FIND(" &gt;",D6395)-1))</f>
        <v>Success</v>
      </c>
      <c r="F6395" s="7" t="str">
        <f t="shared" si="159"/>
        <v>Current</v>
      </c>
      <c r="G6395" s="7" t="str">
        <f t="shared" si="160"/>
        <v/>
      </c>
      <c r="H6395" s="7" t="str">
        <f>IF(G6395="Utterance", IF(ISNUMBER(SEARCH("Unrecognized",D6395)), "Unrecognized", IF(ISNUMBER(SEARCH("Mismatched",D6395)), "Mismatched", IF(ISNUMBER(SEARCH("False Positive",D6395)), "False Positive", "Irrelevant"))), "")</f>
        <v/>
      </c>
      <c r="J6395" s="7" t="s">
        <v>3751</v>
      </c>
      <c r="K6395" s="7" t="s">
        <v>3353</v>
      </c>
      <c r="L6395" s="9">
        <v>45002</v>
      </c>
      <c r="M6395" s="13">
        <v>0.51039351851851855</v>
      </c>
      <c r="N6395" s="14">
        <v>204440003537595</v>
      </c>
      <c r="O6395" s="7">
        <f>IF(LEN(TRIM($A6395))=0,0,LEN($A6395)-LEN(SUBSTITUTE($A6395," ",""))+1)</f>
        <v>2</v>
      </c>
      <c r="P6395">
        <f t="shared" si="158"/>
        <v>3411</v>
      </c>
    </row>
    <row r="6396" spans="1:16" ht="96" x14ac:dyDescent="0.2">
      <c r="A6396" s="8" t="s">
        <v>783</v>
      </c>
      <c r="C6396" s="7" t="s">
        <v>4</v>
      </c>
      <c r="F6396" s="7" t="str">
        <f t="shared" si="159"/>
        <v/>
      </c>
      <c r="G6396" s="7" t="str">
        <f t="shared" si="160"/>
        <v/>
      </c>
      <c r="K6396" s="7" t="s">
        <v>3353</v>
      </c>
      <c r="L6396" s="9">
        <v>45002</v>
      </c>
      <c r="M6396" s="13">
        <v>0.51039351851851855</v>
      </c>
      <c r="N6396" s="14">
        <v>204440003537595</v>
      </c>
      <c r="P6396" t="str">
        <f t="shared" si="158"/>
        <v/>
      </c>
    </row>
    <row r="6397" spans="1:16" ht="16" x14ac:dyDescent="0.2">
      <c r="A6397" s="8" t="s">
        <v>1299</v>
      </c>
      <c r="C6397" s="7" t="s">
        <v>2</v>
      </c>
      <c r="D6397" s="7" t="s">
        <v>3389</v>
      </c>
      <c r="E6397" s="7" t="str">
        <f>IF(OR(D6397="", D6397="___"),"", LEFT(D6397,FIND(" &gt;",D6397)-1))</f>
        <v>Success</v>
      </c>
      <c r="F6397" s="7" t="str">
        <f t="shared" si="159"/>
        <v>Current</v>
      </c>
      <c r="G6397" s="7" t="str">
        <f t="shared" si="160"/>
        <v/>
      </c>
      <c r="H6397" s="7" t="str">
        <f>IF(G6397="Utterance", IF(ISNUMBER(SEARCH("Unrecognized",D6397)), "Unrecognized", IF(ISNUMBER(SEARCH("Mismatched",D6397)), "Mismatched", IF(ISNUMBER(SEARCH("False Positive",D6397)), "False Positive", "Irrelevant"))), "")</f>
        <v/>
      </c>
      <c r="J6397" s="7" t="s">
        <v>3750</v>
      </c>
      <c r="K6397" s="7" t="s">
        <v>3353</v>
      </c>
      <c r="L6397" s="9">
        <v>45002</v>
      </c>
      <c r="M6397" s="13">
        <v>0.51604166666666662</v>
      </c>
      <c r="N6397" s="14">
        <v>202000334825224</v>
      </c>
      <c r="O6397" s="7">
        <f>IF(LEN(TRIM($A6397))=0,0,LEN($A6397)-LEN(SUBSTITUTE($A6397," ",""))+1)</f>
        <v>2</v>
      </c>
      <c r="P6397">
        <f t="shared" si="158"/>
        <v>3411</v>
      </c>
    </row>
    <row r="6398" spans="1:16" ht="80" x14ac:dyDescent="0.2">
      <c r="A6398" s="8" t="s">
        <v>779</v>
      </c>
      <c r="C6398" s="7" t="s">
        <v>4</v>
      </c>
      <c r="F6398" s="7" t="str">
        <f t="shared" si="159"/>
        <v/>
      </c>
      <c r="G6398" s="7" t="str">
        <f t="shared" si="160"/>
        <v/>
      </c>
      <c r="K6398" s="7" t="s">
        <v>3353</v>
      </c>
      <c r="L6398" s="9">
        <v>45002</v>
      </c>
      <c r="M6398" s="13">
        <v>0.51604166666666662</v>
      </c>
      <c r="N6398" s="14">
        <v>202000334825224</v>
      </c>
      <c r="P6398" t="str">
        <f t="shared" si="158"/>
        <v/>
      </c>
    </row>
    <row r="6399" spans="1:16" ht="16" x14ac:dyDescent="0.2">
      <c r="A6399" s="8" t="s">
        <v>703</v>
      </c>
      <c r="C6399" s="7" t="s">
        <v>2</v>
      </c>
      <c r="D6399" s="7" t="s">
        <v>3389</v>
      </c>
      <c r="E6399" s="7" t="str">
        <f>IF(OR(D6399="", D6399="___"),"", LEFT(D6399,FIND(" &gt;",D6399)-1))</f>
        <v>Success</v>
      </c>
      <c r="F6399" s="7" t="str">
        <f t="shared" si="159"/>
        <v>Current</v>
      </c>
      <c r="G6399" s="7" t="str">
        <f t="shared" si="160"/>
        <v/>
      </c>
      <c r="H6399" s="7" t="str">
        <f>IF(G6399="Utterance", IF(ISNUMBER(SEARCH("Unrecognized",D6399)), "Unrecognized", IF(ISNUMBER(SEARCH("Mismatched",D6399)), "Mismatched", IF(ISNUMBER(SEARCH("False Positive",D6399)), "False Positive", "Irrelevant"))), "")</f>
        <v/>
      </c>
      <c r="J6399" s="7" t="s">
        <v>3756</v>
      </c>
      <c r="K6399" s="7" t="s">
        <v>3353</v>
      </c>
      <c r="L6399" s="9">
        <v>45002</v>
      </c>
      <c r="M6399" s="13">
        <v>0.51818287037037036</v>
      </c>
      <c r="N6399" s="14">
        <v>204440003503982</v>
      </c>
      <c r="O6399" s="7">
        <f>IF(LEN(TRIM($A6399))=0,0,LEN($A6399)-LEN(SUBSTITUTE($A6399," ",""))+1)</f>
        <v>1</v>
      </c>
      <c r="P6399">
        <f t="shared" si="158"/>
        <v>3411</v>
      </c>
    </row>
    <row r="6400" spans="1:16" ht="144" x14ac:dyDescent="0.2">
      <c r="A6400" s="8" t="s">
        <v>796</v>
      </c>
      <c r="C6400" s="7" t="s">
        <v>4</v>
      </c>
      <c r="F6400" s="7" t="str">
        <f t="shared" si="159"/>
        <v/>
      </c>
      <c r="G6400" s="7" t="str">
        <f t="shared" si="160"/>
        <v/>
      </c>
      <c r="K6400" s="7" t="s">
        <v>3353</v>
      </c>
      <c r="L6400" s="9">
        <v>45002</v>
      </c>
      <c r="M6400" s="13">
        <v>0.51820601851851855</v>
      </c>
      <c r="N6400" s="14">
        <v>204440003503982</v>
      </c>
      <c r="P6400" t="str">
        <f t="shared" si="158"/>
        <v/>
      </c>
    </row>
    <row r="6401" spans="1:16" ht="16" x14ac:dyDescent="0.2">
      <c r="A6401" s="8" t="s">
        <v>703</v>
      </c>
      <c r="C6401" s="7" t="s">
        <v>2</v>
      </c>
      <c r="D6401" s="7" t="s">
        <v>3389</v>
      </c>
      <c r="E6401" s="7" t="str">
        <f>IF(OR(D6401="", D6401="___"),"", LEFT(D6401,FIND(" &gt;",D6401)-1))</f>
        <v>Success</v>
      </c>
      <c r="F6401" s="7" t="str">
        <f t="shared" si="159"/>
        <v>Current</v>
      </c>
      <c r="G6401" s="7" t="str">
        <f t="shared" si="160"/>
        <v/>
      </c>
      <c r="H6401" s="7" t="str">
        <f>IF(G6401="Utterance", IF(ISNUMBER(SEARCH("Unrecognized",D6401)), "Unrecognized", IF(ISNUMBER(SEARCH("Mismatched",D6401)), "Mismatched", IF(ISNUMBER(SEARCH("False Positive",D6401)), "False Positive", "Irrelevant"))), "")</f>
        <v/>
      </c>
      <c r="J6401" s="7" t="s">
        <v>3756</v>
      </c>
      <c r="K6401" s="7" t="s">
        <v>3353</v>
      </c>
      <c r="L6401" s="9">
        <v>45002</v>
      </c>
      <c r="M6401" s="13">
        <v>0.52134259259259264</v>
      </c>
      <c r="N6401" s="14">
        <v>204440003503982</v>
      </c>
      <c r="O6401" s="7">
        <f>IF(LEN(TRIM($A6401))=0,0,LEN($A6401)-LEN(SUBSTITUTE($A6401," ",""))+1)</f>
        <v>1</v>
      </c>
      <c r="P6401">
        <f t="shared" si="158"/>
        <v>3411</v>
      </c>
    </row>
    <row r="6402" spans="1:16" ht="144" x14ac:dyDescent="0.2">
      <c r="A6402" s="8" t="s">
        <v>796</v>
      </c>
      <c r="C6402" s="7" t="s">
        <v>4</v>
      </c>
      <c r="F6402" s="7" t="str">
        <f t="shared" si="159"/>
        <v/>
      </c>
      <c r="G6402" s="7" t="str">
        <f t="shared" si="160"/>
        <v/>
      </c>
      <c r="K6402" s="7" t="s">
        <v>3353</v>
      </c>
      <c r="L6402" s="9">
        <v>45002</v>
      </c>
      <c r="M6402" s="13">
        <v>0.52135416666666667</v>
      </c>
      <c r="N6402" s="14">
        <v>204440003503982</v>
      </c>
      <c r="P6402" t="str">
        <f t="shared" si="158"/>
        <v/>
      </c>
    </row>
    <row r="6403" spans="1:16" ht="16" x14ac:dyDescent="0.2">
      <c r="A6403" s="8" t="s">
        <v>1280</v>
      </c>
      <c r="C6403" s="7" t="s">
        <v>2</v>
      </c>
      <c r="D6403" s="7" t="s">
        <v>3389</v>
      </c>
      <c r="E6403" s="7" t="str">
        <f>IF(OR(D6403="", D6403="___"),"", LEFT(D6403,FIND(" &gt;",D6403)-1))</f>
        <v>Success</v>
      </c>
      <c r="F6403" s="7" t="str">
        <f t="shared" si="159"/>
        <v>Current</v>
      </c>
      <c r="G6403" s="7" t="str">
        <f t="shared" si="160"/>
        <v/>
      </c>
      <c r="H6403" s="7" t="str">
        <f>IF(G6403="Utterance", IF(ISNUMBER(SEARCH("Unrecognized",D6403)), "Unrecognized", IF(ISNUMBER(SEARCH("Mismatched",D6403)), "Mismatched", IF(ISNUMBER(SEARCH("False Positive",D6403)), "False Positive", "Irrelevant"))), "")</f>
        <v/>
      </c>
      <c r="J6403" s="7" t="s">
        <v>3741</v>
      </c>
      <c r="K6403" s="7" t="s">
        <v>3353</v>
      </c>
      <c r="L6403" s="9">
        <v>45002</v>
      </c>
      <c r="M6403" s="13">
        <v>0.52182870370370371</v>
      </c>
      <c r="N6403" s="14">
        <v>202000285415090</v>
      </c>
      <c r="O6403" s="7">
        <f>IF(LEN(TRIM($A6403))=0,0,LEN($A6403)-LEN(SUBSTITUTE($A6403," ",""))+1)</f>
        <v>4</v>
      </c>
      <c r="P6403">
        <f t="shared" ref="P6403:P6466" si="161">IF(D6403="", "", COUNTIF($D$1:$D$12000, D6403))</f>
        <v>3411</v>
      </c>
    </row>
    <row r="6404" spans="1:16" ht="96" x14ac:dyDescent="0.2">
      <c r="A6404" s="8" t="s">
        <v>831</v>
      </c>
      <c r="C6404" s="7" t="s">
        <v>4</v>
      </c>
      <c r="F6404" s="7" t="str">
        <f t="shared" si="159"/>
        <v/>
      </c>
      <c r="G6404" s="7" t="str">
        <f t="shared" si="160"/>
        <v/>
      </c>
      <c r="K6404" s="7" t="s">
        <v>3353</v>
      </c>
      <c r="L6404" s="9">
        <v>45002</v>
      </c>
      <c r="M6404" s="13">
        <v>0.52182870370370371</v>
      </c>
      <c r="N6404" s="14">
        <v>202000285415090</v>
      </c>
      <c r="P6404" t="str">
        <f t="shared" si="161"/>
        <v/>
      </c>
    </row>
    <row r="6405" spans="1:16" ht="16" x14ac:dyDescent="0.2">
      <c r="A6405" s="8" t="s">
        <v>154</v>
      </c>
      <c r="C6405" s="7" t="s">
        <v>2</v>
      </c>
      <c r="D6405" s="7" t="s">
        <v>3389</v>
      </c>
      <c r="E6405" s="7" t="str">
        <f>IF(OR(D6405="", D6405="___"),"", LEFT(D6405,FIND(" &gt;",D6405)-1))</f>
        <v>Success</v>
      </c>
      <c r="F6405" s="7" t="str">
        <f t="shared" si="159"/>
        <v>Current</v>
      </c>
      <c r="G6405" s="7" t="str">
        <f t="shared" si="160"/>
        <v/>
      </c>
      <c r="H6405" s="7" t="str">
        <f>IF(G6405="Utterance", IF(ISNUMBER(SEARCH("Unrecognized",D6405)), "Unrecognized", IF(ISNUMBER(SEARCH("Mismatched",D6405)), "Mismatched", IF(ISNUMBER(SEARCH("False Positive",D6405)), "False Positive", "Irrelevant"))), "")</f>
        <v/>
      </c>
      <c r="J6405" s="7" t="s">
        <v>3750</v>
      </c>
      <c r="K6405" s="7" t="s">
        <v>3353</v>
      </c>
      <c r="L6405" s="9">
        <v>45002</v>
      </c>
      <c r="M6405" s="13">
        <v>0.52734953703703702</v>
      </c>
      <c r="N6405" s="14">
        <v>513003055588133</v>
      </c>
      <c r="O6405" s="7">
        <f>IF(LEN(TRIM($A6405))=0,0,LEN($A6405)-LEN(SUBSTITUTE($A6405," ",""))+1)</f>
        <v>3</v>
      </c>
      <c r="P6405">
        <f t="shared" si="161"/>
        <v>3411</v>
      </c>
    </row>
    <row r="6406" spans="1:16" ht="240" x14ac:dyDescent="0.2">
      <c r="A6406" s="8" t="s">
        <v>1631</v>
      </c>
      <c r="C6406" s="7" t="s">
        <v>4</v>
      </c>
      <c r="F6406" s="7" t="str">
        <f t="shared" si="159"/>
        <v/>
      </c>
      <c r="G6406" s="7" t="str">
        <f t="shared" si="160"/>
        <v/>
      </c>
      <c r="K6406" s="7" t="s">
        <v>3353</v>
      </c>
      <c r="L6406" s="9">
        <v>45002</v>
      </c>
      <c r="M6406" s="13">
        <v>0.52737268518518521</v>
      </c>
      <c r="N6406" s="14">
        <v>513003055588133</v>
      </c>
      <c r="P6406" t="str">
        <f t="shared" si="161"/>
        <v/>
      </c>
    </row>
    <row r="6407" spans="1:16" ht="16" x14ac:dyDescent="0.2">
      <c r="A6407" s="8" t="s">
        <v>788</v>
      </c>
      <c r="C6407" s="7" t="s">
        <v>2</v>
      </c>
      <c r="D6407" s="7" t="s">
        <v>3389</v>
      </c>
      <c r="E6407" s="7" t="str">
        <f>IF(OR(D6407="", D6407="___"),"", LEFT(D6407,FIND(" &gt;",D6407)-1))</f>
        <v>Success</v>
      </c>
      <c r="F6407" s="7" t="str">
        <f t="shared" si="159"/>
        <v>Current</v>
      </c>
      <c r="G6407" s="7" t="str">
        <f t="shared" si="160"/>
        <v/>
      </c>
      <c r="H6407" s="7" t="str">
        <f>IF(G6407="Utterance", IF(ISNUMBER(SEARCH("Unrecognized",D6407)), "Unrecognized", IF(ISNUMBER(SEARCH("Mismatched",D6407)), "Mismatched", IF(ISNUMBER(SEARCH("False Positive",D6407)), "False Positive", "Irrelevant"))), "")</f>
        <v/>
      </c>
      <c r="J6407" s="7" t="s">
        <v>3741</v>
      </c>
      <c r="K6407" s="7" t="s">
        <v>3353</v>
      </c>
      <c r="L6407" s="9">
        <v>45002</v>
      </c>
      <c r="M6407" s="13">
        <v>0.53752314814814817</v>
      </c>
      <c r="N6407" s="14">
        <v>204440003503729</v>
      </c>
      <c r="O6407" s="7">
        <f>IF(LEN(TRIM($A6407))=0,0,LEN($A6407)-LEN(SUBSTITUTE($A6407," ",""))+1)</f>
        <v>2</v>
      </c>
      <c r="P6407">
        <f t="shared" si="161"/>
        <v>3411</v>
      </c>
    </row>
    <row r="6408" spans="1:16" ht="80" x14ac:dyDescent="0.2">
      <c r="A6408" s="8" t="s">
        <v>230</v>
      </c>
      <c r="C6408" s="7" t="s">
        <v>4</v>
      </c>
      <c r="F6408" s="7" t="str">
        <f t="shared" si="159"/>
        <v/>
      </c>
      <c r="G6408" s="7" t="str">
        <f t="shared" si="160"/>
        <v/>
      </c>
      <c r="K6408" s="7" t="s">
        <v>3353</v>
      </c>
      <c r="L6408" s="9">
        <v>45002</v>
      </c>
      <c r="M6408" s="13">
        <v>0.53752314814814817</v>
      </c>
      <c r="N6408" s="14">
        <v>204440003503729</v>
      </c>
      <c r="P6408" t="str">
        <f t="shared" si="161"/>
        <v/>
      </c>
    </row>
    <row r="6409" spans="1:16" ht="16" x14ac:dyDescent="0.2">
      <c r="A6409" s="8" t="s">
        <v>93</v>
      </c>
      <c r="C6409" s="7" t="s">
        <v>2</v>
      </c>
      <c r="D6409" s="7" t="s">
        <v>3389</v>
      </c>
      <c r="E6409" s="7" t="str">
        <f>IF(OR(D6409="", D6409="___"),"", LEFT(D6409,FIND(" &gt;",D6409)-1))</f>
        <v>Success</v>
      </c>
      <c r="F6409" s="7" t="str">
        <f t="shared" si="159"/>
        <v>Current</v>
      </c>
      <c r="G6409" s="7" t="str">
        <f t="shared" si="160"/>
        <v/>
      </c>
      <c r="H6409" s="7" t="str">
        <f>IF(G6409="Utterance", IF(ISNUMBER(SEARCH("Unrecognized",D6409)), "Unrecognized", IF(ISNUMBER(SEARCH("Mismatched",D6409)), "Mismatched", IF(ISNUMBER(SEARCH("False Positive",D6409)), "False Positive", "Irrelevant"))), "")</f>
        <v/>
      </c>
      <c r="J6409" s="7" t="s">
        <v>213</v>
      </c>
      <c r="K6409" s="7" t="s">
        <v>3353</v>
      </c>
      <c r="L6409" s="9">
        <v>45002</v>
      </c>
      <c r="M6409" s="13">
        <v>0.53785879629629629</v>
      </c>
      <c r="N6409" s="14">
        <v>204440003503729</v>
      </c>
      <c r="O6409" s="7">
        <f>IF(LEN(TRIM($A6409))=0,0,LEN($A6409)-LEN(SUBSTITUTE($A6409," ",""))+1)</f>
        <v>2</v>
      </c>
      <c r="P6409">
        <f t="shared" si="161"/>
        <v>3411</v>
      </c>
    </row>
    <row r="6410" spans="1:16" ht="144" x14ac:dyDescent="0.2">
      <c r="A6410" s="8" t="s">
        <v>218</v>
      </c>
      <c r="C6410" s="7" t="s">
        <v>4</v>
      </c>
      <c r="F6410" s="7" t="str">
        <f t="shared" si="159"/>
        <v/>
      </c>
      <c r="G6410" s="7" t="str">
        <f t="shared" si="160"/>
        <v/>
      </c>
      <c r="K6410" s="7" t="s">
        <v>3353</v>
      </c>
      <c r="L6410" s="9">
        <v>45002</v>
      </c>
      <c r="M6410" s="13">
        <v>0.53785879629629629</v>
      </c>
      <c r="N6410" s="14">
        <v>204440003503729</v>
      </c>
      <c r="P6410" t="str">
        <f t="shared" si="161"/>
        <v/>
      </c>
    </row>
    <row r="6411" spans="1:16" ht="16" x14ac:dyDescent="0.2">
      <c r="A6411" s="8" t="s">
        <v>9</v>
      </c>
      <c r="B6411" s="7" t="s">
        <v>3487</v>
      </c>
      <c r="C6411" s="7" t="s">
        <v>2</v>
      </c>
      <c r="D6411" s="7" t="s">
        <v>3389</v>
      </c>
      <c r="E6411" s="7" t="str">
        <f>IF(OR(D6411="", D6411="___"),"", LEFT(D6411,FIND(" &gt;",D6411)-1))</f>
        <v>Success</v>
      </c>
      <c r="F6411" s="7" t="str">
        <f t="shared" si="159"/>
        <v>Current</v>
      </c>
      <c r="G6411" s="7" t="str">
        <f t="shared" si="160"/>
        <v/>
      </c>
      <c r="H6411" s="7" t="str">
        <f>IF(G6411="Utterance", IF(ISNUMBER(SEARCH("Unrecognized",D6411)), "Unrecognized", IF(ISNUMBER(SEARCH("Mismatched",D6411)), "Mismatched", IF(ISNUMBER(SEARCH("False Positive",D6411)), "False Positive", "Irrelevant"))), "")</f>
        <v/>
      </c>
      <c r="J6411" s="7" t="s">
        <v>3445</v>
      </c>
      <c r="K6411" s="7" t="s">
        <v>3353</v>
      </c>
      <c r="L6411" s="9">
        <v>45002</v>
      </c>
      <c r="M6411" s="13">
        <v>0.53892361111111109</v>
      </c>
      <c r="N6411" s="14">
        <v>513002128659643</v>
      </c>
      <c r="O6411" s="7">
        <f>IF(LEN(TRIM($A6411))=0,0,LEN($A6411)-LEN(SUBSTITUTE($A6411," ",""))+1)</f>
        <v>6</v>
      </c>
      <c r="P6411">
        <f t="shared" si="161"/>
        <v>3411</v>
      </c>
    </row>
    <row r="6412" spans="1:16" ht="16" x14ac:dyDescent="0.2">
      <c r="A6412" s="8" t="s">
        <v>61</v>
      </c>
      <c r="C6412" s="7" t="s">
        <v>4</v>
      </c>
      <c r="F6412" s="7" t="str">
        <f t="shared" si="159"/>
        <v/>
      </c>
      <c r="G6412" s="7" t="str">
        <f t="shared" si="160"/>
        <v/>
      </c>
      <c r="K6412" s="7" t="s">
        <v>3353</v>
      </c>
      <c r="L6412" s="9">
        <v>45002</v>
      </c>
      <c r="M6412" s="13">
        <v>0.53896990740740736</v>
      </c>
      <c r="N6412" s="14">
        <v>513002128659643</v>
      </c>
      <c r="P6412" t="str">
        <f t="shared" si="161"/>
        <v/>
      </c>
    </row>
    <row r="6413" spans="1:16" ht="409.6" x14ac:dyDescent="0.2">
      <c r="A6413" s="8" t="s">
        <v>62</v>
      </c>
      <c r="C6413" s="7" t="s">
        <v>4</v>
      </c>
      <c r="F6413" s="7" t="str">
        <f t="shared" si="159"/>
        <v/>
      </c>
      <c r="G6413" s="7" t="str">
        <f t="shared" si="160"/>
        <v/>
      </c>
      <c r="K6413" s="7" t="s">
        <v>3353</v>
      </c>
      <c r="L6413" s="9">
        <v>45002</v>
      </c>
      <c r="M6413" s="13">
        <v>0.53896990740740736</v>
      </c>
      <c r="N6413" s="14">
        <v>513002128659643</v>
      </c>
      <c r="P6413" t="str">
        <f t="shared" si="161"/>
        <v/>
      </c>
    </row>
    <row r="6414" spans="1:16" ht="48" x14ac:dyDescent="0.2">
      <c r="A6414" s="8" t="s">
        <v>33</v>
      </c>
      <c r="C6414" s="7" t="s">
        <v>4</v>
      </c>
      <c r="F6414" s="7" t="str">
        <f t="shared" si="159"/>
        <v/>
      </c>
      <c r="G6414" s="7" t="str">
        <f t="shared" si="160"/>
        <v/>
      </c>
      <c r="K6414" s="7" t="s">
        <v>3353</v>
      </c>
      <c r="L6414" s="9">
        <v>45002</v>
      </c>
      <c r="M6414" s="13">
        <v>0.53896990740740736</v>
      </c>
      <c r="N6414" s="14">
        <v>513002128659643</v>
      </c>
      <c r="P6414" t="str">
        <f t="shared" si="161"/>
        <v/>
      </c>
    </row>
    <row r="6415" spans="1:16" ht="16" x14ac:dyDescent="0.2">
      <c r="A6415" s="8" t="s">
        <v>269</v>
      </c>
      <c r="B6415" s="7" t="s">
        <v>3487</v>
      </c>
      <c r="C6415" s="7" t="s">
        <v>2</v>
      </c>
      <c r="D6415" s="7" t="s">
        <v>3389</v>
      </c>
      <c r="E6415" s="7" t="str">
        <f>IF(OR(D6415="", D6415="___"),"", LEFT(D6415,FIND(" &gt;",D6415)-1))</f>
        <v>Success</v>
      </c>
      <c r="F6415" s="7" t="str">
        <f t="shared" si="159"/>
        <v>Current</v>
      </c>
      <c r="G6415" s="7" t="str">
        <f t="shared" si="160"/>
        <v/>
      </c>
      <c r="H6415" s="7" t="str">
        <f>IF(G6415="Utterance", IF(ISNUMBER(SEARCH("Unrecognized",D6415)), "Unrecognized", IF(ISNUMBER(SEARCH("Mismatched",D6415)), "Mismatched", IF(ISNUMBER(SEARCH("False Positive",D6415)), "False Positive", "Irrelevant"))), "")</f>
        <v/>
      </c>
      <c r="J6415" s="7" t="s">
        <v>3428</v>
      </c>
      <c r="K6415" s="7" t="s">
        <v>3353</v>
      </c>
      <c r="L6415" s="9">
        <v>45002</v>
      </c>
      <c r="M6415" s="13">
        <v>0.53967592592592595</v>
      </c>
      <c r="N6415" s="14">
        <v>513002636392126</v>
      </c>
      <c r="O6415" s="7">
        <f>IF(LEN(TRIM($A6415))=0,0,LEN($A6415)-LEN(SUBSTITUTE($A6415," ",""))+1)</f>
        <v>3</v>
      </c>
      <c r="P6415">
        <f t="shared" si="161"/>
        <v>3411</v>
      </c>
    </row>
    <row r="6416" spans="1:16" ht="64" x14ac:dyDescent="0.2">
      <c r="A6416" s="8" t="s">
        <v>270</v>
      </c>
      <c r="C6416" s="7" t="s">
        <v>4</v>
      </c>
      <c r="F6416" s="7" t="str">
        <f t="shared" si="159"/>
        <v/>
      </c>
      <c r="G6416" s="7" t="str">
        <f t="shared" si="160"/>
        <v/>
      </c>
      <c r="K6416" s="7" t="s">
        <v>3353</v>
      </c>
      <c r="L6416" s="9">
        <v>45002</v>
      </c>
      <c r="M6416" s="13">
        <v>0.53967592592592595</v>
      </c>
      <c r="N6416" s="14">
        <v>513002636392126</v>
      </c>
      <c r="P6416" t="str">
        <f t="shared" si="161"/>
        <v/>
      </c>
    </row>
    <row r="6417" spans="1:16" ht="16" x14ac:dyDescent="0.2">
      <c r="A6417" s="8" t="s">
        <v>1580</v>
      </c>
      <c r="C6417" s="7" t="s">
        <v>2</v>
      </c>
      <c r="D6417" s="7" t="s">
        <v>3411</v>
      </c>
      <c r="E6417" s="7" t="str">
        <f>IF(OR(D6417="", D6417="___"),"", LEFT(D6417,FIND(" &gt;",D6417)-1))</f>
        <v>Qualified Success</v>
      </c>
      <c r="F6417" s="7" t="str">
        <f t="shared" si="159"/>
        <v>Current</v>
      </c>
      <c r="G6417" s="7" t="str">
        <f t="shared" si="160"/>
        <v>Response</v>
      </c>
      <c r="H6417" s="7" t="str">
        <f>IF(G6417="Utterance", IF(ISNUMBER(SEARCH("Unrecognized",D6417)), "Unrecognized", IF(ISNUMBER(SEARCH("Mismatched",D6417)), "Mismatched", IF(ISNUMBER(SEARCH("False Positive",D6417)), "False Positive", "Irrelevant"))), "")</f>
        <v/>
      </c>
      <c r="J6417" s="7" t="s">
        <v>3742</v>
      </c>
      <c r="K6417" s="7" t="s">
        <v>3353</v>
      </c>
      <c r="L6417" s="9">
        <v>45002</v>
      </c>
      <c r="M6417" s="13">
        <v>0.54122685185185182</v>
      </c>
      <c r="N6417" s="14">
        <v>513002636392126</v>
      </c>
      <c r="O6417" s="7">
        <f>IF(LEN(TRIM($A6417))=0,0,LEN($A6417)-LEN(SUBSTITUTE($A6417," ",""))+1)</f>
        <v>16</v>
      </c>
      <c r="P6417">
        <f t="shared" si="161"/>
        <v>201</v>
      </c>
    </row>
    <row r="6418" spans="1:16" ht="48" x14ac:dyDescent="0.2">
      <c r="A6418" s="8" t="s">
        <v>711</v>
      </c>
      <c r="C6418" s="7" t="s">
        <v>4</v>
      </c>
      <c r="F6418" s="7" t="str">
        <f t="shared" si="159"/>
        <v/>
      </c>
      <c r="G6418" s="7" t="str">
        <f t="shared" si="160"/>
        <v/>
      </c>
      <c r="K6418" s="7" t="s">
        <v>3353</v>
      </c>
      <c r="L6418" s="9">
        <v>45002</v>
      </c>
      <c r="M6418" s="13">
        <v>0.54122685185185182</v>
      </c>
      <c r="N6418" s="14">
        <v>513002636392126</v>
      </c>
      <c r="P6418" t="str">
        <f t="shared" si="161"/>
        <v/>
      </c>
    </row>
    <row r="6419" spans="1:16" ht="16" x14ac:dyDescent="0.2">
      <c r="A6419" s="8" t="s">
        <v>1579</v>
      </c>
      <c r="C6419" s="7" t="s">
        <v>2</v>
      </c>
      <c r="D6419" s="7" t="s">
        <v>3411</v>
      </c>
      <c r="E6419" s="7" t="str">
        <f>IF(OR(D6419="", D6419="___"),"", LEFT(D6419,FIND(" &gt;",D6419)-1))</f>
        <v>Qualified Success</v>
      </c>
      <c r="F6419" s="7" t="str">
        <f t="shared" si="159"/>
        <v>Current</v>
      </c>
      <c r="G6419" s="7" t="str">
        <f t="shared" si="160"/>
        <v>Response</v>
      </c>
      <c r="H6419" s="7" t="str">
        <f>IF(G6419="Utterance", IF(ISNUMBER(SEARCH("Unrecognized",D6419)), "Unrecognized", IF(ISNUMBER(SEARCH("Mismatched",D6419)), "Mismatched", IF(ISNUMBER(SEARCH("False Positive",D6419)), "False Positive", "Irrelevant"))), "")</f>
        <v/>
      </c>
      <c r="J6419" s="7" t="s">
        <v>3742</v>
      </c>
      <c r="K6419" s="7" t="s">
        <v>3353</v>
      </c>
      <c r="L6419" s="9">
        <v>45002</v>
      </c>
      <c r="M6419" s="13">
        <v>0.54156250000000006</v>
      </c>
      <c r="N6419" s="14">
        <v>513002636392126</v>
      </c>
      <c r="O6419" s="7">
        <f>IF(LEN(TRIM($A6419))=0,0,LEN($A6419)-LEN(SUBSTITUTE($A6419," ",""))+1)</f>
        <v>11</v>
      </c>
      <c r="P6419">
        <f t="shared" si="161"/>
        <v>201</v>
      </c>
    </row>
    <row r="6420" spans="1:16" ht="48" x14ac:dyDescent="0.2">
      <c r="A6420" s="8" t="s">
        <v>711</v>
      </c>
      <c r="C6420" s="7" t="s">
        <v>4</v>
      </c>
      <c r="F6420" s="7" t="str">
        <f t="shared" si="159"/>
        <v/>
      </c>
      <c r="G6420" s="7" t="str">
        <f t="shared" si="160"/>
        <v/>
      </c>
      <c r="K6420" s="7" t="s">
        <v>3353</v>
      </c>
      <c r="L6420" s="9">
        <v>45002</v>
      </c>
      <c r="M6420" s="13">
        <v>0.54156250000000006</v>
      </c>
      <c r="N6420" s="14">
        <v>513002636392126</v>
      </c>
      <c r="P6420" t="str">
        <f t="shared" si="161"/>
        <v/>
      </c>
    </row>
    <row r="6421" spans="1:16" ht="16" x14ac:dyDescent="0.2">
      <c r="A6421" s="8" t="s">
        <v>1581</v>
      </c>
      <c r="C6421" s="7" t="s">
        <v>2</v>
      </c>
      <c r="D6421" s="7" t="s">
        <v>3400</v>
      </c>
      <c r="E6421" s="7" t="str">
        <f>IF(OR(D6421="", D6421="___"),"", LEFT(D6421,FIND(" &gt;",D6421)-1))</f>
        <v>Failure</v>
      </c>
      <c r="F6421" s="7" t="str">
        <f t="shared" si="159"/>
        <v>Current</v>
      </c>
      <c r="G6421" s="7" t="str">
        <f t="shared" si="160"/>
        <v>Interaction</v>
      </c>
      <c r="H6421" s="7" t="str">
        <f>IF(G6421="Utterance", IF(ISNUMBER(SEARCH("Unrecognized",D6421)), "Unrecognized", IF(ISNUMBER(SEARCH("Mismatched",D6421)), "Mismatched", IF(ISNUMBER(SEARCH("False Positive",D6421)), "False Positive", "Irrelevant"))), "")</f>
        <v/>
      </c>
      <c r="J6421" s="7" t="s">
        <v>3742</v>
      </c>
      <c r="K6421" s="7" t="s">
        <v>3353</v>
      </c>
      <c r="L6421" s="9">
        <v>45002</v>
      </c>
      <c r="M6421" s="13">
        <v>0.54190972222222222</v>
      </c>
      <c r="N6421" s="14">
        <v>513002636392126</v>
      </c>
      <c r="O6421" s="7">
        <f>IF(LEN(TRIM($A6421))=0,0,LEN($A6421)-LEN(SUBSTITUTE($A6421," ",""))+1)</f>
        <v>7</v>
      </c>
      <c r="P6421">
        <f t="shared" si="161"/>
        <v>412</v>
      </c>
    </row>
    <row r="6422" spans="1:16" ht="144" x14ac:dyDescent="0.2">
      <c r="A6422" s="8" t="s">
        <v>247</v>
      </c>
      <c r="C6422" s="7" t="s">
        <v>4</v>
      </c>
      <c r="F6422" s="7" t="str">
        <f t="shared" si="159"/>
        <v/>
      </c>
      <c r="G6422" s="7" t="str">
        <f t="shared" si="160"/>
        <v/>
      </c>
      <c r="K6422" s="7" t="s">
        <v>3353</v>
      </c>
      <c r="L6422" s="9">
        <v>45002</v>
      </c>
      <c r="M6422" s="13">
        <v>0.54190972222222222</v>
      </c>
      <c r="N6422" s="14">
        <v>513002636392126</v>
      </c>
      <c r="P6422" t="str">
        <f t="shared" si="161"/>
        <v/>
      </c>
    </row>
    <row r="6423" spans="1:16" ht="16" x14ac:dyDescent="0.2">
      <c r="A6423" s="8" t="s">
        <v>7</v>
      </c>
      <c r="C6423" s="7" t="s">
        <v>2</v>
      </c>
      <c r="D6423" s="7" t="s">
        <v>3389</v>
      </c>
      <c r="E6423" s="7" t="str">
        <f>IF(OR(D6423="", D6423="___"),"", LEFT(D6423,FIND(" &gt;",D6423)-1))</f>
        <v>Success</v>
      </c>
      <c r="F6423" s="7" t="str">
        <f t="shared" si="159"/>
        <v>Current</v>
      </c>
      <c r="G6423" s="7" t="str">
        <f t="shared" si="160"/>
        <v/>
      </c>
      <c r="H6423" s="7" t="str">
        <f>IF(G6423="Utterance", IF(ISNUMBER(SEARCH("Unrecognized",D6423)), "Unrecognized", IF(ISNUMBER(SEARCH("Mismatched",D6423)), "Mismatched", IF(ISNUMBER(SEARCH("False Positive",D6423)), "False Positive", "Irrelevant"))), "")</f>
        <v/>
      </c>
      <c r="J6423" s="7" t="s">
        <v>3453</v>
      </c>
      <c r="K6423" s="7" t="s">
        <v>3353</v>
      </c>
      <c r="L6423" s="9">
        <v>45002</v>
      </c>
      <c r="M6423" s="13">
        <v>0.54233796296296299</v>
      </c>
      <c r="N6423" s="14">
        <v>513002128659643</v>
      </c>
      <c r="O6423" s="7">
        <f>IF(LEN(TRIM($A6423))=0,0,LEN($A6423)-LEN(SUBSTITUTE($A6423," ",""))+1)</f>
        <v>1</v>
      </c>
      <c r="P6423">
        <f t="shared" si="161"/>
        <v>3411</v>
      </c>
    </row>
    <row r="6424" spans="1:16" ht="16" x14ac:dyDescent="0.2">
      <c r="A6424" s="8" t="s">
        <v>8</v>
      </c>
      <c r="C6424" s="7" t="s">
        <v>4</v>
      </c>
      <c r="F6424" s="7" t="str">
        <f t="shared" si="159"/>
        <v/>
      </c>
      <c r="G6424" s="7" t="str">
        <f t="shared" si="160"/>
        <v/>
      </c>
      <c r="K6424" s="7" t="s">
        <v>3353</v>
      </c>
      <c r="L6424" s="9">
        <v>45002</v>
      </c>
      <c r="M6424" s="13">
        <v>0.54233796296296299</v>
      </c>
      <c r="N6424" s="14">
        <v>513002128659643</v>
      </c>
      <c r="P6424" t="str">
        <f t="shared" si="161"/>
        <v/>
      </c>
    </row>
    <row r="6425" spans="1:16" ht="16" x14ac:dyDescent="0.2">
      <c r="A6425" s="8" t="s">
        <v>936</v>
      </c>
      <c r="C6425" s="7" t="s">
        <v>2</v>
      </c>
      <c r="D6425" s="7" t="s">
        <v>3389</v>
      </c>
      <c r="E6425" s="7" t="str">
        <f>IF(OR(D6425="", D6425="___"),"", LEFT(D6425,FIND(" &gt;",D6425)-1))</f>
        <v>Success</v>
      </c>
      <c r="F6425" s="7" t="str">
        <f t="shared" si="159"/>
        <v>Current</v>
      </c>
      <c r="G6425" s="7" t="str">
        <f t="shared" si="160"/>
        <v/>
      </c>
      <c r="H6425" s="7" t="str">
        <f>IF(G6425="Utterance", IF(ISNUMBER(SEARCH("Unrecognized",D6425)), "Unrecognized", IF(ISNUMBER(SEARCH("Mismatched",D6425)), "Mismatched", IF(ISNUMBER(SEARCH("False Positive",D6425)), "False Positive", "Irrelevant"))), "")</f>
        <v/>
      </c>
      <c r="J6425" s="7" t="s">
        <v>3431</v>
      </c>
      <c r="K6425" s="7" t="s">
        <v>3353</v>
      </c>
      <c r="L6425" s="9">
        <v>45002</v>
      </c>
      <c r="M6425" s="13">
        <v>0.54468749999999999</v>
      </c>
      <c r="N6425" s="14">
        <v>204440003509912</v>
      </c>
      <c r="O6425" s="7">
        <f>IF(LEN(TRIM($A6425))=0,0,LEN($A6425)-LEN(SUBSTITUTE($A6425," ",""))+1)</f>
        <v>13</v>
      </c>
      <c r="P6425">
        <f t="shared" si="161"/>
        <v>3411</v>
      </c>
    </row>
    <row r="6426" spans="1:16" ht="176" x14ac:dyDescent="0.2">
      <c r="A6426" s="8" t="s">
        <v>937</v>
      </c>
      <c r="C6426" s="7" t="s">
        <v>4</v>
      </c>
      <c r="F6426" s="7" t="str">
        <f t="shared" si="159"/>
        <v/>
      </c>
      <c r="G6426" s="7" t="str">
        <f t="shared" si="160"/>
        <v/>
      </c>
      <c r="K6426" s="7" t="s">
        <v>3353</v>
      </c>
      <c r="L6426" s="9">
        <v>45002</v>
      </c>
      <c r="M6426" s="13">
        <v>0.54468749999999999</v>
      </c>
      <c r="N6426" s="14">
        <v>204440003509912</v>
      </c>
      <c r="P6426" t="str">
        <f t="shared" si="161"/>
        <v/>
      </c>
    </row>
    <row r="6427" spans="1:16" ht="16" x14ac:dyDescent="0.2">
      <c r="A6427" s="8" t="s">
        <v>902</v>
      </c>
      <c r="C6427" s="7" t="s">
        <v>2</v>
      </c>
      <c r="D6427" s="7" t="s">
        <v>3389</v>
      </c>
      <c r="E6427" s="7" t="str">
        <f>IF(OR(D6427="", D6427="___"),"", LEFT(D6427,FIND(" &gt;",D6427)-1))</f>
        <v>Success</v>
      </c>
      <c r="F6427" s="7" t="str">
        <f t="shared" si="159"/>
        <v>Current</v>
      </c>
      <c r="G6427" s="7" t="str">
        <f t="shared" si="160"/>
        <v/>
      </c>
      <c r="H6427" s="7" t="str">
        <f>IF(G6427="Utterance", IF(ISNUMBER(SEARCH("Unrecognized",D6427)), "Unrecognized", IF(ISNUMBER(SEARCH("Mismatched",D6427)), "Mismatched", IF(ISNUMBER(SEARCH("False Positive",D6427)), "False Positive", "Irrelevant"))), "")</f>
        <v/>
      </c>
      <c r="J6427" s="7" t="s">
        <v>3742</v>
      </c>
      <c r="K6427" s="7" t="s">
        <v>3353</v>
      </c>
      <c r="L6427" s="9">
        <v>45002</v>
      </c>
      <c r="M6427" s="13">
        <v>0.54489583333333336</v>
      </c>
      <c r="N6427" s="14">
        <v>204440003508346</v>
      </c>
      <c r="O6427" s="7">
        <f>IF(LEN(TRIM($A6427))=0,0,LEN($A6427)-LEN(SUBSTITUTE($A6427," ",""))+1)</f>
        <v>5</v>
      </c>
      <c r="P6427">
        <f t="shared" si="161"/>
        <v>3411</v>
      </c>
    </row>
    <row r="6428" spans="1:16" ht="80" x14ac:dyDescent="0.2">
      <c r="A6428" s="8" t="s">
        <v>763</v>
      </c>
      <c r="C6428" s="7" t="s">
        <v>4</v>
      </c>
      <c r="F6428" s="7" t="str">
        <f t="shared" si="159"/>
        <v/>
      </c>
      <c r="G6428" s="7" t="str">
        <f t="shared" si="160"/>
        <v/>
      </c>
      <c r="K6428" s="7" t="s">
        <v>3353</v>
      </c>
      <c r="L6428" s="9">
        <v>45002</v>
      </c>
      <c r="M6428" s="13">
        <v>0.54489583333333336</v>
      </c>
      <c r="N6428" s="14">
        <v>204440003508346</v>
      </c>
      <c r="P6428" t="str">
        <f t="shared" si="161"/>
        <v/>
      </c>
    </row>
    <row r="6429" spans="1:16" ht="16" x14ac:dyDescent="0.2">
      <c r="A6429" s="8" t="s">
        <v>393</v>
      </c>
      <c r="C6429" s="7" t="s">
        <v>2</v>
      </c>
      <c r="D6429" s="7" t="s">
        <v>3389</v>
      </c>
      <c r="E6429" s="7" t="str">
        <f>IF(OR(D6429="", D6429="___"),"", LEFT(D6429,FIND(" &gt;",D6429)-1))</f>
        <v>Success</v>
      </c>
      <c r="F6429" s="7" t="str">
        <f t="shared" si="159"/>
        <v>Current</v>
      </c>
      <c r="G6429" s="7" t="str">
        <f t="shared" si="160"/>
        <v/>
      </c>
      <c r="H6429" s="7" t="str">
        <f>IF(G6429="Utterance", IF(ISNUMBER(SEARCH("Unrecognized",D6429)), "Unrecognized", IF(ISNUMBER(SEARCH("Mismatched",D6429)), "Mismatched", IF(ISNUMBER(SEARCH("False Positive",D6429)), "False Positive", "Irrelevant"))), "")</f>
        <v/>
      </c>
      <c r="J6429" s="7" t="s">
        <v>3742</v>
      </c>
      <c r="K6429" s="7" t="s">
        <v>3353</v>
      </c>
      <c r="L6429" s="9">
        <v>45002</v>
      </c>
      <c r="M6429" s="13">
        <v>0.55480324074074072</v>
      </c>
      <c r="N6429" s="14">
        <v>204440003491146</v>
      </c>
      <c r="O6429" s="7">
        <f>IF(LEN(TRIM($A6429))=0,0,LEN($A6429)-LEN(SUBSTITUTE($A6429," ",""))+1)</f>
        <v>8</v>
      </c>
      <c r="P6429">
        <f t="shared" si="161"/>
        <v>3411</v>
      </c>
    </row>
    <row r="6430" spans="1:16" ht="112" x14ac:dyDescent="0.2">
      <c r="A6430" s="8" t="s">
        <v>304</v>
      </c>
      <c r="C6430" s="7" t="s">
        <v>4</v>
      </c>
      <c r="F6430" s="7" t="str">
        <f t="shared" si="159"/>
        <v/>
      </c>
      <c r="G6430" s="7" t="str">
        <f t="shared" si="160"/>
        <v/>
      </c>
      <c r="K6430" s="7" t="s">
        <v>3353</v>
      </c>
      <c r="L6430" s="9">
        <v>45002</v>
      </c>
      <c r="M6430" s="13">
        <v>0.55480324074074072</v>
      </c>
      <c r="N6430" s="14">
        <v>204440003491146</v>
      </c>
      <c r="P6430" t="str">
        <f t="shared" si="161"/>
        <v/>
      </c>
    </row>
    <row r="6431" spans="1:16" ht="16" x14ac:dyDescent="0.2">
      <c r="A6431" s="8" t="s">
        <v>392</v>
      </c>
      <c r="C6431" s="7" t="s">
        <v>2</v>
      </c>
      <c r="D6431" s="7" t="s">
        <v>3389</v>
      </c>
      <c r="E6431" s="7" t="str">
        <f>IF(OR(D6431="", D6431="___"),"", LEFT(D6431,FIND(" &gt;",D6431)-1))</f>
        <v>Success</v>
      </c>
      <c r="F6431" s="7" t="str">
        <f t="shared" si="159"/>
        <v>Current</v>
      </c>
      <c r="G6431" s="7" t="str">
        <f t="shared" si="160"/>
        <v/>
      </c>
      <c r="H6431" s="7" t="str">
        <f>IF(G6431="Utterance", IF(ISNUMBER(SEARCH("Unrecognized",D6431)), "Unrecognized", IF(ISNUMBER(SEARCH("Mismatched",D6431)), "Mismatched", IF(ISNUMBER(SEARCH("False Positive",D6431)), "False Positive", "Irrelevant"))), "")</f>
        <v/>
      </c>
      <c r="J6431" s="7" t="s">
        <v>3741</v>
      </c>
      <c r="K6431" s="7" t="s">
        <v>3353</v>
      </c>
      <c r="L6431" s="9">
        <v>45002</v>
      </c>
      <c r="M6431" s="13">
        <v>0.55527777777777776</v>
      </c>
      <c r="N6431" s="14">
        <v>204440003491146</v>
      </c>
      <c r="O6431" s="7">
        <f>IF(LEN(TRIM($A6431))=0,0,LEN($A6431)-LEN(SUBSTITUTE($A6431," ",""))+1)</f>
        <v>12</v>
      </c>
      <c r="P6431">
        <f t="shared" si="161"/>
        <v>3411</v>
      </c>
    </row>
    <row r="6432" spans="1:16" ht="112" x14ac:dyDescent="0.2">
      <c r="A6432" s="8" t="s">
        <v>304</v>
      </c>
      <c r="C6432" s="7" t="s">
        <v>4</v>
      </c>
      <c r="F6432" s="7" t="str">
        <f t="shared" si="159"/>
        <v/>
      </c>
      <c r="G6432" s="7" t="str">
        <f t="shared" si="160"/>
        <v/>
      </c>
      <c r="K6432" s="7" t="s">
        <v>3353</v>
      </c>
      <c r="L6432" s="9">
        <v>45002</v>
      </c>
      <c r="M6432" s="13">
        <v>0.55527777777777776</v>
      </c>
      <c r="N6432" s="14">
        <v>204440003491146</v>
      </c>
      <c r="P6432" t="str">
        <f t="shared" si="161"/>
        <v/>
      </c>
    </row>
    <row r="6433" spans="1:16" ht="16" x14ac:dyDescent="0.2">
      <c r="A6433" s="8" t="s">
        <v>380</v>
      </c>
      <c r="C6433" s="7" t="s">
        <v>2</v>
      </c>
      <c r="D6433" s="7" t="s">
        <v>3389</v>
      </c>
      <c r="E6433" s="7" t="str">
        <f>IF(OR(D6433="", D6433="___"),"", LEFT(D6433,FIND(" &gt;",D6433)-1))</f>
        <v>Success</v>
      </c>
      <c r="F6433" s="7" t="str">
        <f t="shared" si="159"/>
        <v>Current</v>
      </c>
      <c r="G6433" s="7" t="str">
        <f t="shared" si="160"/>
        <v/>
      </c>
      <c r="H6433" s="7" t="str">
        <f>IF(G6433="Utterance", IF(ISNUMBER(SEARCH("Unrecognized",D6433)), "Unrecognized", IF(ISNUMBER(SEARCH("Mismatched",D6433)), "Mismatched", IF(ISNUMBER(SEARCH("False Positive",D6433)), "False Positive", "Irrelevant"))), "")</f>
        <v/>
      </c>
      <c r="J6433" s="7" t="s">
        <v>3756</v>
      </c>
      <c r="K6433" s="7" t="s">
        <v>3353</v>
      </c>
      <c r="L6433" s="9">
        <v>45002</v>
      </c>
      <c r="M6433" s="13">
        <v>0.55798611111111118</v>
      </c>
      <c r="N6433" s="14">
        <v>204440007549734</v>
      </c>
      <c r="O6433" s="7">
        <f>IF(LEN(TRIM($A6433))=0,0,LEN($A6433)-LEN(SUBSTITUTE($A6433," ",""))+1)</f>
        <v>4</v>
      </c>
      <c r="P6433">
        <f t="shared" si="161"/>
        <v>3411</v>
      </c>
    </row>
    <row r="6434" spans="1:16" ht="144" x14ac:dyDescent="0.2">
      <c r="A6434" s="8" t="s">
        <v>1212</v>
      </c>
      <c r="C6434" s="7" t="s">
        <v>4</v>
      </c>
      <c r="F6434" s="7" t="str">
        <f t="shared" si="159"/>
        <v/>
      </c>
      <c r="G6434" s="7" t="str">
        <f t="shared" si="160"/>
        <v/>
      </c>
      <c r="K6434" s="7" t="s">
        <v>3353</v>
      </c>
      <c r="L6434" s="9">
        <v>45002</v>
      </c>
      <c r="M6434" s="13">
        <v>0.55826388888888889</v>
      </c>
      <c r="N6434" s="14">
        <v>204440007549734</v>
      </c>
      <c r="P6434" t="str">
        <f t="shared" si="161"/>
        <v/>
      </c>
    </row>
    <row r="6435" spans="1:16" ht="16" x14ac:dyDescent="0.2">
      <c r="A6435" s="8" t="s">
        <v>380</v>
      </c>
      <c r="C6435" s="7" t="s">
        <v>2</v>
      </c>
      <c r="D6435" s="7" t="s">
        <v>3389</v>
      </c>
      <c r="E6435" s="7" t="str">
        <f>IF(OR(D6435="", D6435="___"),"", LEFT(D6435,FIND(" &gt;",D6435)-1))</f>
        <v>Success</v>
      </c>
      <c r="F6435" s="7" t="str">
        <f t="shared" si="159"/>
        <v>Current</v>
      </c>
      <c r="G6435" s="7" t="str">
        <f t="shared" si="160"/>
        <v/>
      </c>
      <c r="H6435" s="7" t="str">
        <f>IF(G6435="Utterance", IF(ISNUMBER(SEARCH("Unrecognized",D6435)), "Unrecognized", IF(ISNUMBER(SEARCH("Mismatched",D6435)), "Mismatched", IF(ISNUMBER(SEARCH("False Positive",D6435)), "False Positive", "Irrelevant"))), "")</f>
        <v/>
      </c>
      <c r="J6435" s="7" t="s">
        <v>3756</v>
      </c>
      <c r="K6435" s="7" t="s">
        <v>3353</v>
      </c>
      <c r="L6435" s="9">
        <v>45002</v>
      </c>
      <c r="M6435" s="13">
        <v>0.56059027777777781</v>
      </c>
      <c r="N6435" s="14">
        <v>204440003506394</v>
      </c>
      <c r="O6435" s="7">
        <f>IF(LEN(TRIM($A6435))=0,0,LEN($A6435)-LEN(SUBSTITUTE($A6435," ",""))+1)</f>
        <v>4</v>
      </c>
      <c r="P6435">
        <f t="shared" si="161"/>
        <v>3411</v>
      </c>
    </row>
    <row r="6436" spans="1:16" ht="144" x14ac:dyDescent="0.2">
      <c r="A6436" s="8" t="s">
        <v>842</v>
      </c>
      <c r="C6436" s="7" t="s">
        <v>4</v>
      </c>
      <c r="F6436" s="7" t="str">
        <f t="shared" si="159"/>
        <v/>
      </c>
      <c r="G6436" s="7" t="str">
        <f t="shared" si="160"/>
        <v/>
      </c>
      <c r="K6436" s="7" t="s">
        <v>3353</v>
      </c>
      <c r="L6436" s="9">
        <v>45002</v>
      </c>
      <c r="M6436" s="13">
        <v>0.56060185185185185</v>
      </c>
      <c r="N6436" s="14">
        <v>204440003506394</v>
      </c>
      <c r="P6436" t="str">
        <f t="shared" si="161"/>
        <v/>
      </c>
    </row>
    <row r="6437" spans="1:16" ht="16" x14ac:dyDescent="0.2">
      <c r="A6437" s="8" t="s">
        <v>627</v>
      </c>
      <c r="C6437" s="7" t="s">
        <v>2</v>
      </c>
      <c r="D6437" s="7" t="s">
        <v>3411</v>
      </c>
      <c r="E6437" s="7" t="str">
        <f>IF(OR(D6437="", D6437="___"),"", LEFT(D6437,FIND(" &gt;",D6437)-1))</f>
        <v>Qualified Success</v>
      </c>
      <c r="F6437" s="7" t="str">
        <f t="shared" si="159"/>
        <v>Current</v>
      </c>
      <c r="G6437" s="7" t="str">
        <f t="shared" si="160"/>
        <v>Response</v>
      </c>
      <c r="H6437" s="7" t="str">
        <f>IF(G6437="Utterance", IF(ISNUMBER(SEARCH("Unrecognized",D6437)), "Unrecognized", IF(ISNUMBER(SEARCH("Mismatched",D6437)), "Mismatched", IF(ISNUMBER(SEARCH("False Positive",D6437)), "False Positive", "Irrelevant"))), "")</f>
        <v/>
      </c>
      <c r="J6437" s="7" t="s">
        <v>3751</v>
      </c>
      <c r="K6437" s="7" t="s">
        <v>3353</v>
      </c>
      <c r="L6437" s="9">
        <v>45002</v>
      </c>
      <c r="M6437" s="13">
        <v>0.56289351851851854</v>
      </c>
      <c r="N6437" s="14">
        <v>204440003498029</v>
      </c>
      <c r="O6437" s="7">
        <f>IF(LEN(TRIM($A6437))=0,0,LEN($A6437)-LEN(SUBSTITUTE($A6437," ",""))+1)</f>
        <v>4</v>
      </c>
      <c r="P6437">
        <f t="shared" si="161"/>
        <v>201</v>
      </c>
    </row>
    <row r="6438" spans="1:16" ht="48" x14ac:dyDescent="0.2">
      <c r="A6438" s="8" t="s">
        <v>480</v>
      </c>
      <c r="C6438" s="7" t="s">
        <v>4</v>
      </c>
      <c r="F6438" s="7" t="str">
        <f t="shared" si="159"/>
        <v/>
      </c>
      <c r="G6438" s="7" t="str">
        <f t="shared" si="160"/>
        <v/>
      </c>
      <c r="K6438" s="7" t="s">
        <v>3353</v>
      </c>
      <c r="L6438" s="9">
        <v>45002</v>
      </c>
      <c r="M6438" s="13">
        <v>0.56289351851851854</v>
      </c>
      <c r="N6438" s="14">
        <v>204440003498029</v>
      </c>
      <c r="P6438" t="str">
        <f t="shared" si="161"/>
        <v/>
      </c>
    </row>
    <row r="6439" spans="1:16" ht="16" x14ac:dyDescent="0.2">
      <c r="A6439" s="8" t="s">
        <v>158</v>
      </c>
      <c r="C6439" s="7" t="s">
        <v>2</v>
      </c>
      <c r="D6439" s="7" t="s">
        <v>3389</v>
      </c>
      <c r="E6439" s="7" t="str">
        <f>IF(OR(D6439="", D6439="___"),"", LEFT(D6439,FIND(" &gt;",D6439)-1))</f>
        <v>Success</v>
      </c>
      <c r="F6439" s="7" t="str">
        <f t="shared" si="159"/>
        <v>Current</v>
      </c>
      <c r="G6439" s="7" t="str">
        <f t="shared" si="160"/>
        <v/>
      </c>
      <c r="H6439" s="7" t="str">
        <f>IF(G6439="Utterance", IF(ISNUMBER(SEARCH("Unrecognized",D6439)), "Unrecognized", IF(ISNUMBER(SEARCH("Mismatched",D6439)), "Mismatched", IF(ISNUMBER(SEARCH("False Positive",D6439)), "False Positive", "Irrelevant"))), "")</f>
        <v/>
      </c>
      <c r="J6439" s="7" t="s">
        <v>3744</v>
      </c>
      <c r="K6439" s="7" t="s">
        <v>3353</v>
      </c>
      <c r="L6439" s="9">
        <v>45002</v>
      </c>
      <c r="M6439" s="13">
        <v>0.56565972222222227</v>
      </c>
      <c r="N6439" s="14">
        <v>204440003498029</v>
      </c>
      <c r="O6439" s="7">
        <f>IF(LEN(TRIM($A6439))=0,0,LEN($A6439)-LEN(SUBSTITUTE($A6439," ",""))+1)</f>
        <v>4</v>
      </c>
      <c r="P6439">
        <f t="shared" si="161"/>
        <v>3411</v>
      </c>
    </row>
    <row r="6440" spans="1:16" ht="112" x14ac:dyDescent="0.2">
      <c r="A6440" s="8" t="s">
        <v>224</v>
      </c>
      <c r="C6440" s="7" t="s">
        <v>4</v>
      </c>
      <c r="F6440" s="7" t="str">
        <f t="shared" si="159"/>
        <v/>
      </c>
      <c r="G6440" s="7" t="str">
        <f t="shared" si="160"/>
        <v/>
      </c>
      <c r="K6440" s="7" t="s">
        <v>3353</v>
      </c>
      <c r="L6440" s="9">
        <v>45002</v>
      </c>
      <c r="M6440" s="13">
        <v>0.56565972222222227</v>
      </c>
      <c r="N6440" s="14">
        <v>204440003498029</v>
      </c>
      <c r="P6440" t="str">
        <f t="shared" si="161"/>
        <v/>
      </c>
    </row>
    <row r="6441" spans="1:16" ht="16" x14ac:dyDescent="0.2">
      <c r="A6441" s="8" t="s">
        <v>1425</v>
      </c>
      <c r="C6441" s="7" t="s">
        <v>2</v>
      </c>
      <c r="D6441" s="7" t="s">
        <v>3389</v>
      </c>
      <c r="E6441" s="7" t="str">
        <f>IF(OR(D6441="", D6441="___"),"", LEFT(D6441,FIND(" &gt;",D6441)-1))</f>
        <v>Success</v>
      </c>
      <c r="F6441" s="7" t="str">
        <f t="shared" si="159"/>
        <v>Current</v>
      </c>
      <c r="G6441" s="7" t="str">
        <f t="shared" si="160"/>
        <v/>
      </c>
      <c r="H6441" s="7" t="str">
        <f>IF(G6441="Utterance", IF(ISNUMBER(SEARCH("Unrecognized",D6441)), "Unrecognized", IF(ISNUMBER(SEARCH("Mismatched",D6441)), "Mismatched", IF(ISNUMBER(SEARCH("False Positive",D6441)), "False Positive", "Irrelevant"))), "")</f>
        <v/>
      </c>
      <c r="J6441" s="7" t="s">
        <v>3742</v>
      </c>
      <c r="K6441" s="7" t="s">
        <v>3353</v>
      </c>
      <c r="L6441" s="9">
        <v>45002</v>
      </c>
      <c r="M6441" s="13">
        <v>0.57019675925925928</v>
      </c>
      <c r="N6441" s="14">
        <v>202000712977925</v>
      </c>
      <c r="O6441" s="7">
        <f>IF(LEN(TRIM($A6441))=0,0,LEN($A6441)-LEN(SUBSTITUTE($A6441," ",""))+1)</f>
        <v>4</v>
      </c>
      <c r="P6441">
        <f t="shared" si="161"/>
        <v>3411</v>
      </c>
    </row>
    <row r="6442" spans="1:16" ht="96" x14ac:dyDescent="0.2">
      <c r="A6442" s="8" t="s">
        <v>744</v>
      </c>
      <c r="C6442" s="7" t="s">
        <v>4</v>
      </c>
      <c r="F6442" s="7" t="str">
        <f t="shared" si="159"/>
        <v/>
      </c>
      <c r="G6442" s="7" t="str">
        <f t="shared" si="160"/>
        <v/>
      </c>
      <c r="K6442" s="7" t="s">
        <v>3353</v>
      </c>
      <c r="L6442" s="9">
        <v>45002</v>
      </c>
      <c r="M6442" s="13">
        <v>0.57019675925925928</v>
      </c>
      <c r="N6442" s="14">
        <v>202000712977925</v>
      </c>
      <c r="P6442" t="str">
        <f t="shared" si="161"/>
        <v/>
      </c>
    </row>
    <row r="6443" spans="1:16" ht="16" x14ac:dyDescent="0.2">
      <c r="A6443" s="8" t="s">
        <v>302</v>
      </c>
      <c r="B6443" s="7" t="s">
        <v>3487</v>
      </c>
      <c r="C6443" s="7" t="s">
        <v>2</v>
      </c>
      <c r="D6443" s="7" t="s">
        <v>3389</v>
      </c>
      <c r="E6443" s="7" t="str">
        <f>IF(OR(D6443="", D6443="___"),"", LEFT(D6443,FIND(" &gt;",D6443)-1))</f>
        <v>Success</v>
      </c>
      <c r="F6443" s="7" t="str">
        <f t="shared" si="159"/>
        <v>Current</v>
      </c>
      <c r="G6443" s="7" t="str">
        <f t="shared" si="160"/>
        <v/>
      </c>
      <c r="H6443" s="7" t="str">
        <f>IF(G6443="Utterance", IF(ISNUMBER(SEARCH("Unrecognized",D6443)), "Unrecognized", IF(ISNUMBER(SEARCH("Mismatched",D6443)), "Mismatched", IF(ISNUMBER(SEARCH("False Positive",D6443)), "False Positive", "Irrelevant"))), "")</f>
        <v/>
      </c>
      <c r="J6443" s="7" t="s">
        <v>3428</v>
      </c>
      <c r="K6443" s="7" t="s">
        <v>3353</v>
      </c>
      <c r="L6443" s="9">
        <v>45002</v>
      </c>
      <c r="M6443" s="13">
        <v>0.57387731481481474</v>
      </c>
      <c r="N6443" s="14">
        <v>204440003541231</v>
      </c>
      <c r="O6443" s="7">
        <f>IF(LEN(TRIM($A6443))=0,0,LEN($A6443)-LEN(SUBSTITUTE($A6443," ",""))+1)</f>
        <v>3</v>
      </c>
      <c r="P6443">
        <f t="shared" si="161"/>
        <v>3411</v>
      </c>
    </row>
    <row r="6444" spans="1:16" ht="64" x14ac:dyDescent="0.2">
      <c r="A6444" s="8" t="s">
        <v>220</v>
      </c>
      <c r="C6444" s="7" t="s">
        <v>4</v>
      </c>
      <c r="F6444" s="7" t="str">
        <f t="shared" si="159"/>
        <v/>
      </c>
      <c r="G6444" s="7" t="str">
        <f t="shared" si="160"/>
        <v/>
      </c>
      <c r="K6444" s="7" t="s">
        <v>3353</v>
      </c>
      <c r="L6444" s="9">
        <v>45002</v>
      </c>
      <c r="M6444" s="13">
        <v>0.57387731481481474</v>
      </c>
      <c r="N6444" s="14">
        <v>204440003541231</v>
      </c>
      <c r="P6444" t="str">
        <f t="shared" si="161"/>
        <v/>
      </c>
    </row>
    <row r="6445" spans="1:16" ht="16" x14ac:dyDescent="0.2">
      <c r="A6445" s="8" t="s">
        <v>719</v>
      </c>
      <c r="C6445" s="7" t="s">
        <v>2</v>
      </c>
      <c r="D6445" s="7" t="s">
        <v>3389</v>
      </c>
      <c r="E6445" s="7" t="str">
        <f>IF(OR(D6445="", D6445="___"),"", LEFT(D6445,FIND(" &gt;",D6445)-1))</f>
        <v>Success</v>
      </c>
      <c r="F6445" s="7" t="str">
        <f t="shared" si="159"/>
        <v>Current</v>
      </c>
      <c r="G6445" s="7" t="str">
        <f t="shared" si="160"/>
        <v/>
      </c>
      <c r="H6445" s="7" t="str">
        <f>IF(G6445="Utterance", IF(ISNUMBER(SEARCH("Unrecognized",D6445)), "Unrecognized", IF(ISNUMBER(SEARCH("Mismatched",D6445)), "Mismatched", IF(ISNUMBER(SEARCH("False Positive",D6445)), "False Positive", "Irrelevant"))), "")</f>
        <v/>
      </c>
      <c r="J6445" s="7" t="s">
        <v>3363</v>
      </c>
      <c r="K6445" s="7" t="s">
        <v>3353</v>
      </c>
      <c r="L6445" s="9">
        <v>45002</v>
      </c>
      <c r="M6445" s="13">
        <v>0.57793981481481482</v>
      </c>
      <c r="N6445" s="14">
        <v>204440003501482</v>
      </c>
      <c r="O6445" s="7">
        <f>IF(LEN(TRIM($A6445))=0,0,LEN($A6445)-LEN(SUBSTITUTE($A6445," ",""))+1)</f>
        <v>6</v>
      </c>
      <c r="P6445">
        <f t="shared" si="161"/>
        <v>3411</v>
      </c>
    </row>
    <row r="6446" spans="1:16" ht="80" x14ac:dyDescent="0.2">
      <c r="A6446" s="8" t="s">
        <v>430</v>
      </c>
      <c r="C6446" s="7" t="s">
        <v>4</v>
      </c>
      <c r="F6446" s="7" t="str">
        <f t="shared" si="159"/>
        <v/>
      </c>
      <c r="G6446" s="7" t="str">
        <f t="shared" si="160"/>
        <v/>
      </c>
      <c r="K6446" s="7" t="s">
        <v>3353</v>
      </c>
      <c r="L6446" s="9">
        <v>45002</v>
      </c>
      <c r="M6446" s="13">
        <v>0.57793981481481482</v>
      </c>
      <c r="N6446" s="14">
        <v>204440003501482</v>
      </c>
      <c r="P6446" t="str">
        <f t="shared" si="161"/>
        <v/>
      </c>
    </row>
    <row r="6447" spans="1:16" ht="16" x14ac:dyDescent="0.2">
      <c r="A6447" s="8" t="s">
        <v>717</v>
      </c>
      <c r="C6447" s="7" t="s">
        <v>2</v>
      </c>
      <c r="D6447" s="7" t="s">
        <v>3400</v>
      </c>
      <c r="E6447" s="7" t="str">
        <f>IF(OR(D6447="", D6447="___"),"", LEFT(D6447,FIND(" &gt;",D6447)-1))</f>
        <v>Failure</v>
      </c>
      <c r="F6447" s="7" t="str">
        <f t="shared" si="159"/>
        <v>Current</v>
      </c>
      <c r="G6447" s="7" t="str">
        <f t="shared" si="160"/>
        <v>Interaction</v>
      </c>
      <c r="H6447" s="7" t="str">
        <f>IF(G6447="Utterance", IF(ISNUMBER(SEARCH("Unrecognized",D6447)), "Unrecognized", IF(ISNUMBER(SEARCH("Mismatched",D6447)), "Mismatched", IF(ISNUMBER(SEARCH("False Positive",D6447)), "False Positive", "Irrelevant"))), "")</f>
        <v/>
      </c>
      <c r="J6447" s="7" t="s">
        <v>213</v>
      </c>
      <c r="K6447" s="7" t="s">
        <v>3353</v>
      </c>
      <c r="L6447" s="9">
        <v>45002</v>
      </c>
      <c r="M6447" s="13">
        <v>0.57915509259259257</v>
      </c>
      <c r="N6447" s="14">
        <v>204440003501482</v>
      </c>
      <c r="O6447" s="7">
        <f>IF(LEN(TRIM($A6447))=0,0,LEN($A6447)-LEN(SUBSTITUTE($A6447," ",""))+1)</f>
        <v>6</v>
      </c>
      <c r="P6447">
        <f t="shared" si="161"/>
        <v>412</v>
      </c>
    </row>
    <row r="6448" spans="1:16" ht="96" x14ac:dyDescent="0.2">
      <c r="A6448" s="8" t="s">
        <v>718</v>
      </c>
      <c r="C6448" s="7" t="s">
        <v>4</v>
      </c>
      <c r="F6448" s="7" t="str">
        <f t="shared" si="159"/>
        <v/>
      </c>
      <c r="G6448" s="7" t="str">
        <f t="shared" si="160"/>
        <v/>
      </c>
      <c r="K6448" s="7" t="s">
        <v>3353</v>
      </c>
      <c r="L6448" s="9">
        <v>45002</v>
      </c>
      <c r="M6448" s="13">
        <v>0.57915509259259257</v>
      </c>
      <c r="N6448" s="14">
        <v>204440003501482</v>
      </c>
      <c r="P6448" t="str">
        <f t="shared" si="161"/>
        <v/>
      </c>
    </row>
    <row r="6449" spans="1:16" ht="16" x14ac:dyDescent="0.2">
      <c r="A6449" s="8" t="s">
        <v>158</v>
      </c>
      <c r="C6449" s="7" t="s">
        <v>2</v>
      </c>
      <c r="D6449" s="7" t="s">
        <v>3389</v>
      </c>
      <c r="E6449" s="7" t="str">
        <f>IF(OR(D6449="", D6449="___"),"", LEFT(D6449,FIND(" &gt;",D6449)-1))</f>
        <v>Success</v>
      </c>
      <c r="F6449" s="7" t="str">
        <f t="shared" ref="F6449:F6512" si="162">IF(OR(E6449="Success",E6449="Qualified Success"),"Current",IF(E6449="Failure",IF(RIGHT(D6449,6)="Future","Future",IF(RIGHT(D6449,10)="Irrelevant","Irrelevant","Current")),""))</f>
        <v>Current</v>
      </c>
      <c r="G6449" s="7" t="str">
        <f t="shared" ref="G6449:G6512" si="163">IF(OR(ISBLANK(D6449),D6449="Unclassifiable &gt;"),"",IF(ISNUMBER(SEARCH("Utterance",D6449)),"Utterance",IF(ISNUMBER(SEARCH("Response",D6449)),"Response",IF(ISNUMBER(SEARCH("Interaction",D6449)),"Interaction",IF(ISNUMBER(SEARCH("System",D6449)),"System","")))))</f>
        <v/>
      </c>
      <c r="H6449" s="7" t="str">
        <f>IF(G6449="Utterance", IF(ISNUMBER(SEARCH("Unrecognized",D6449)), "Unrecognized", IF(ISNUMBER(SEARCH("Mismatched",D6449)), "Mismatched", IF(ISNUMBER(SEARCH("False Positive",D6449)), "False Positive", "Irrelevant"))), "")</f>
        <v/>
      </c>
      <c r="J6449" s="7" t="s">
        <v>3744</v>
      </c>
      <c r="K6449" s="7" t="s">
        <v>3353</v>
      </c>
      <c r="L6449" s="9">
        <v>45002</v>
      </c>
      <c r="M6449" s="13">
        <v>0.57980324074074074</v>
      </c>
      <c r="N6449" s="14">
        <v>204440003501482</v>
      </c>
      <c r="O6449" s="7">
        <f>IF(LEN(TRIM($A6449))=0,0,LEN($A6449)-LEN(SUBSTITUTE($A6449," ",""))+1)</f>
        <v>4</v>
      </c>
      <c r="P6449">
        <f t="shared" si="161"/>
        <v>3411</v>
      </c>
    </row>
    <row r="6450" spans="1:16" ht="112" x14ac:dyDescent="0.2">
      <c r="A6450" s="8" t="s">
        <v>224</v>
      </c>
      <c r="C6450" s="7" t="s">
        <v>4</v>
      </c>
      <c r="F6450" s="7" t="str">
        <f t="shared" si="162"/>
        <v/>
      </c>
      <c r="G6450" s="7" t="str">
        <f t="shared" si="163"/>
        <v/>
      </c>
      <c r="K6450" s="7" t="s">
        <v>3353</v>
      </c>
      <c r="L6450" s="9">
        <v>45002</v>
      </c>
      <c r="M6450" s="13">
        <v>0.57980324074074074</v>
      </c>
      <c r="N6450" s="14">
        <v>204440003501482</v>
      </c>
      <c r="P6450" t="str">
        <f t="shared" si="161"/>
        <v/>
      </c>
    </row>
    <row r="6451" spans="1:16" ht="16" x14ac:dyDescent="0.2">
      <c r="A6451" s="8" t="s">
        <v>448</v>
      </c>
      <c r="C6451" s="7" t="s">
        <v>2</v>
      </c>
      <c r="D6451" s="7" t="s">
        <v>3389</v>
      </c>
      <c r="E6451" s="7" t="str">
        <f>IF(OR(D6451="", D6451="___"),"", LEFT(D6451,FIND(" &gt;",D6451)-1))</f>
        <v>Success</v>
      </c>
      <c r="F6451" s="7" t="str">
        <f t="shared" si="162"/>
        <v>Current</v>
      </c>
      <c r="G6451" s="7" t="str">
        <f t="shared" si="163"/>
        <v/>
      </c>
      <c r="H6451" s="7" t="str">
        <f>IF(G6451="Utterance", IF(ISNUMBER(SEARCH("Unrecognized",D6451)), "Unrecognized", IF(ISNUMBER(SEARCH("Mismatched",D6451)), "Mismatched", IF(ISNUMBER(SEARCH("False Positive",D6451)), "False Positive", "Irrelevant"))), "")</f>
        <v/>
      </c>
      <c r="J6451" s="7" t="s">
        <v>3756</v>
      </c>
      <c r="K6451" s="7" t="s">
        <v>3353</v>
      </c>
      <c r="L6451" s="9">
        <v>45002</v>
      </c>
      <c r="M6451" s="13">
        <v>0.58524305555555556</v>
      </c>
      <c r="N6451" s="14">
        <v>204440003492674</v>
      </c>
      <c r="O6451" s="7">
        <f>IF(LEN(TRIM($A6451))=0,0,LEN($A6451)-LEN(SUBSTITUTE($A6451," ",""))+1)</f>
        <v>4</v>
      </c>
      <c r="P6451">
        <f t="shared" si="161"/>
        <v>3411</v>
      </c>
    </row>
    <row r="6452" spans="1:16" ht="112" x14ac:dyDescent="0.2">
      <c r="A6452" s="8" t="s">
        <v>373</v>
      </c>
      <c r="C6452" s="7" t="s">
        <v>4</v>
      </c>
      <c r="F6452" s="7" t="str">
        <f t="shared" si="162"/>
        <v/>
      </c>
      <c r="G6452" s="7" t="str">
        <f t="shared" si="163"/>
        <v/>
      </c>
      <c r="K6452" s="7" t="s">
        <v>3353</v>
      </c>
      <c r="L6452" s="9">
        <v>45002</v>
      </c>
      <c r="M6452" s="13">
        <v>0.58524305555555556</v>
      </c>
      <c r="N6452" s="14">
        <v>204440003492674</v>
      </c>
      <c r="P6452" t="str">
        <f t="shared" si="161"/>
        <v/>
      </c>
    </row>
    <row r="6453" spans="1:16" ht="16" x14ac:dyDescent="0.2">
      <c r="A6453" s="8" t="s">
        <v>1387</v>
      </c>
      <c r="C6453" s="7" t="s">
        <v>2</v>
      </c>
      <c r="D6453" s="7" t="s">
        <v>3400</v>
      </c>
      <c r="E6453" s="7" t="str">
        <f>IF(OR(D6453="", D6453="___"),"", LEFT(D6453,FIND(" &gt;",D6453)-1))</f>
        <v>Failure</v>
      </c>
      <c r="F6453" s="7" t="str">
        <f t="shared" si="162"/>
        <v>Current</v>
      </c>
      <c r="G6453" s="7" t="str">
        <f t="shared" si="163"/>
        <v>Interaction</v>
      </c>
      <c r="H6453" s="7" t="str">
        <f>IF(G6453="Utterance", IF(ISNUMBER(SEARCH("Unrecognized",D6453)), "Unrecognized", IF(ISNUMBER(SEARCH("Mismatched",D6453)), "Mismatched", IF(ISNUMBER(SEARCH("False Positive",D6453)), "False Positive", "Irrelevant"))), "")</f>
        <v/>
      </c>
      <c r="J6453" s="7" t="s">
        <v>3741</v>
      </c>
      <c r="K6453" s="7" t="s">
        <v>3353</v>
      </c>
      <c r="L6453" s="9">
        <v>45002</v>
      </c>
      <c r="M6453" s="13">
        <v>0.58960648148148154</v>
      </c>
      <c r="N6453" s="14">
        <v>202000533504500</v>
      </c>
      <c r="O6453" s="7">
        <f>IF(LEN(TRIM($A6453))=0,0,LEN($A6453)-LEN(SUBSTITUTE($A6453," ",""))+1)</f>
        <v>9</v>
      </c>
      <c r="P6453">
        <f t="shared" si="161"/>
        <v>412</v>
      </c>
    </row>
    <row r="6454" spans="1:16" ht="160" x14ac:dyDescent="0.2">
      <c r="A6454" s="8" t="s">
        <v>377</v>
      </c>
      <c r="C6454" s="7" t="s">
        <v>4</v>
      </c>
      <c r="F6454" s="7" t="str">
        <f t="shared" si="162"/>
        <v/>
      </c>
      <c r="G6454" s="7" t="str">
        <f t="shared" si="163"/>
        <v/>
      </c>
      <c r="K6454" s="7" t="s">
        <v>3353</v>
      </c>
      <c r="L6454" s="9">
        <v>45002</v>
      </c>
      <c r="M6454" s="13">
        <v>0.5898958333333334</v>
      </c>
      <c r="N6454" s="14">
        <v>202000533504500</v>
      </c>
      <c r="P6454" t="str">
        <f t="shared" si="161"/>
        <v/>
      </c>
    </row>
    <row r="6455" spans="1:16" ht="16" x14ac:dyDescent="0.2">
      <c r="A6455" s="8" t="s">
        <v>1388</v>
      </c>
      <c r="C6455" s="7" t="s">
        <v>2</v>
      </c>
      <c r="D6455" s="7" t="s">
        <v>3400</v>
      </c>
      <c r="E6455" s="7" t="str">
        <f>IF(OR(D6455="", D6455="___"),"", LEFT(D6455,FIND(" &gt;",D6455)-1))</f>
        <v>Failure</v>
      </c>
      <c r="F6455" s="7" t="str">
        <f t="shared" si="162"/>
        <v>Current</v>
      </c>
      <c r="G6455" s="7" t="str">
        <f t="shared" si="163"/>
        <v>Interaction</v>
      </c>
      <c r="H6455" s="7" t="str">
        <f>IF(G6455="Utterance", IF(ISNUMBER(SEARCH("Unrecognized",D6455)), "Unrecognized", IF(ISNUMBER(SEARCH("Mismatched",D6455)), "Mismatched", IF(ISNUMBER(SEARCH("False Positive",D6455)), "False Positive", "Irrelevant"))), "")</f>
        <v/>
      </c>
      <c r="J6455" s="7" t="s">
        <v>3741</v>
      </c>
      <c r="K6455" s="7" t="s">
        <v>3353</v>
      </c>
      <c r="L6455" s="9">
        <v>45002</v>
      </c>
      <c r="M6455" s="13">
        <v>0.59016203703703707</v>
      </c>
      <c r="N6455" s="14">
        <v>202000533504500</v>
      </c>
      <c r="O6455" s="7">
        <f>IF(LEN(TRIM($A6455))=0,0,LEN($A6455)-LEN(SUBSTITUTE($A6455," ",""))+1)</f>
        <v>3</v>
      </c>
      <c r="P6455">
        <f t="shared" si="161"/>
        <v>412</v>
      </c>
    </row>
    <row r="6456" spans="1:16" ht="96" x14ac:dyDescent="0.2">
      <c r="A6456" s="8" t="s">
        <v>1334</v>
      </c>
      <c r="C6456" s="7" t="s">
        <v>4</v>
      </c>
      <c r="F6456" s="7" t="str">
        <f t="shared" si="162"/>
        <v/>
      </c>
      <c r="G6456" s="7" t="str">
        <f t="shared" si="163"/>
        <v/>
      </c>
      <c r="K6456" s="7" t="s">
        <v>3353</v>
      </c>
      <c r="L6456" s="9">
        <v>45002</v>
      </c>
      <c r="M6456" s="13">
        <v>0.59017361111111111</v>
      </c>
      <c r="N6456" s="14">
        <v>202000533504500</v>
      </c>
      <c r="P6456" t="str">
        <f t="shared" si="161"/>
        <v/>
      </c>
    </row>
    <row r="6457" spans="1:16" ht="16" x14ac:dyDescent="0.2">
      <c r="A6457" s="8" t="s">
        <v>1389</v>
      </c>
      <c r="C6457" s="7" t="s">
        <v>2</v>
      </c>
      <c r="D6457" s="7" t="s">
        <v>3405</v>
      </c>
      <c r="E6457" s="7" t="str">
        <f>IF(OR(D6457="", D6457="___"),"", LEFT(D6457,FIND(" &gt;",D6457)-1))</f>
        <v>Failure</v>
      </c>
      <c r="F6457" s="7" t="str">
        <f t="shared" si="162"/>
        <v>Current</v>
      </c>
      <c r="G6457" s="7" t="str">
        <f t="shared" si="163"/>
        <v>System</v>
      </c>
      <c r="H6457" s="7" t="str">
        <f>IF(G6457="Utterance", IF(ISNUMBER(SEARCH("Unrecognized",D6457)), "Unrecognized", IF(ISNUMBER(SEARCH("Mismatched",D6457)), "Mismatched", IF(ISNUMBER(SEARCH("False Positive",D6457)), "False Positive", "Irrelevant"))), "")</f>
        <v/>
      </c>
      <c r="I6457" s="7" t="s">
        <v>152</v>
      </c>
      <c r="J6457" s="7" t="s">
        <v>213</v>
      </c>
      <c r="K6457" s="7" t="s">
        <v>3353</v>
      </c>
      <c r="L6457" s="9">
        <v>45002</v>
      </c>
      <c r="M6457" s="13">
        <v>0.59054398148148146</v>
      </c>
      <c r="N6457" s="14">
        <v>202000533504500</v>
      </c>
      <c r="O6457" s="7">
        <f>IF(LEN(TRIM($A6457))=0,0,LEN($A6457)-LEN(SUBSTITUTE($A6457," ",""))+1)</f>
        <v>4</v>
      </c>
      <c r="P6457">
        <f t="shared" si="161"/>
        <v>168</v>
      </c>
    </row>
    <row r="6458" spans="1:16" ht="16" x14ac:dyDescent="0.2">
      <c r="A6458" s="8" t="s">
        <v>1390</v>
      </c>
      <c r="C6458" s="7" t="s">
        <v>2</v>
      </c>
      <c r="D6458" s="7" t="s">
        <v>3391</v>
      </c>
      <c r="E6458" s="7" t="str">
        <f>IF(OR(D6458="", D6458="___"),"", LEFT(D6458,FIND(" &gt;",D6458)-1))</f>
        <v>Failure</v>
      </c>
      <c r="F6458" s="7" t="str">
        <f t="shared" si="162"/>
        <v>Current</v>
      </c>
      <c r="G6458" s="7" t="str">
        <f t="shared" si="163"/>
        <v>Utterance</v>
      </c>
      <c r="H6458" s="7" t="str">
        <f>IF(G6458="Utterance", IF(ISNUMBER(SEARCH("Unrecognized",D6458)), "Unrecognized", IF(ISNUMBER(SEARCH("Mismatched",D6458)), "Mismatched", IF(ISNUMBER(SEARCH("False Positive",D6458)), "False Positive", "Irrelevant"))), "")</f>
        <v>Mismatched</v>
      </c>
      <c r="J6458" s="7" t="s">
        <v>213</v>
      </c>
      <c r="K6458" s="7" t="s">
        <v>3353</v>
      </c>
      <c r="L6458" s="9">
        <v>45002</v>
      </c>
      <c r="M6458" s="13">
        <v>0.59054398148148146</v>
      </c>
      <c r="N6458" s="14">
        <v>202000533504500</v>
      </c>
      <c r="O6458" s="7">
        <f>IF(LEN(TRIM($A6458))=0,0,LEN($A6458)-LEN(SUBSTITUTE($A6458," ",""))+1)</f>
        <v>4</v>
      </c>
      <c r="P6458">
        <f t="shared" si="161"/>
        <v>705</v>
      </c>
    </row>
    <row r="6459" spans="1:16" ht="16" x14ac:dyDescent="0.2">
      <c r="A6459" s="8" t="s">
        <v>152</v>
      </c>
      <c r="C6459" s="7" t="s">
        <v>4</v>
      </c>
      <c r="F6459" s="7" t="str">
        <f t="shared" si="162"/>
        <v/>
      </c>
      <c r="G6459" s="7" t="str">
        <f t="shared" si="163"/>
        <v/>
      </c>
      <c r="K6459" s="7" t="s">
        <v>3353</v>
      </c>
      <c r="L6459" s="9">
        <v>45002</v>
      </c>
      <c r="M6459" s="13">
        <v>0.59054398148148146</v>
      </c>
      <c r="N6459" s="14">
        <v>202000533504500</v>
      </c>
      <c r="P6459" t="str">
        <f t="shared" si="161"/>
        <v/>
      </c>
    </row>
    <row r="6460" spans="1:16" ht="16" x14ac:dyDescent="0.2">
      <c r="A6460" s="8" t="s">
        <v>339</v>
      </c>
      <c r="C6460" s="7" t="s">
        <v>4</v>
      </c>
      <c r="F6460" s="7" t="str">
        <f t="shared" si="162"/>
        <v/>
      </c>
      <c r="G6460" s="7" t="str">
        <f t="shared" si="163"/>
        <v/>
      </c>
      <c r="K6460" s="7" t="s">
        <v>3353</v>
      </c>
      <c r="L6460" s="9">
        <v>45002</v>
      </c>
      <c r="M6460" s="13">
        <v>0.59054398148148146</v>
      </c>
      <c r="N6460" s="14">
        <v>202000533504500</v>
      </c>
      <c r="P6460" t="str">
        <f t="shared" si="161"/>
        <v/>
      </c>
    </row>
    <row r="6461" spans="1:16" ht="16" x14ac:dyDescent="0.2">
      <c r="A6461" s="8" t="s">
        <v>1386</v>
      </c>
      <c r="C6461" s="7" t="s">
        <v>2</v>
      </c>
      <c r="D6461" s="7" t="s">
        <v>3400</v>
      </c>
      <c r="E6461" s="7" t="str">
        <f>IF(OR(D6461="", D6461="___"),"", LEFT(D6461,FIND(" &gt;",D6461)-1))</f>
        <v>Failure</v>
      </c>
      <c r="F6461" s="7" t="str">
        <f t="shared" si="162"/>
        <v>Current</v>
      </c>
      <c r="G6461" s="7" t="str">
        <f t="shared" si="163"/>
        <v>Interaction</v>
      </c>
      <c r="H6461" s="7" t="str">
        <f>IF(G6461="Utterance", IF(ISNUMBER(SEARCH("Unrecognized",D6461)), "Unrecognized", IF(ISNUMBER(SEARCH("Mismatched",D6461)), "Mismatched", IF(ISNUMBER(SEARCH("False Positive",D6461)), "False Positive", "Irrelevant"))), "")</f>
        <v/>
      </c>
      <c r="J6461" s="7" t="s">
        <v>3741</v>
      </c>
      <c r="K6461" s="7" t="s">
        <v>3353</v>
      </c>
      <c r="L6461" s="9">
        <v>45002</v>
      </c>
      <c r="M6461" s="13">
        <v>0.59142361111111108</v>
      </c>
      <c r="N6461" s="14">
        <v>202000533504500</v>
      </c>
      <c r="O6461" s="7">
        <f>IF(LEN(TRIM($A6461))=0,0,LEN($A6461)-LEN(SUBSTITUTE($A6461," ",""))+1)</f>
        <v>1</v>
      </c>
      <c r="P6461">
        <f t="shared" si="161"/>
        <v>412</v>
      </c>
    </row>
    <row r="6462" spans="1:16" ht="48" x14ac:dyDescent="0.2">
      <c r="A6462" s="8" t="s">
        <v>400</v>
      </c>
      <c r="C6462" s="7" t="s">
        <v>4</v>
      </c>
      <c r="F6462" s="7" t="str">
        <f t="shared" si="162"/>
        <v/>
      </c>
      <c r="G6462" s="7" t="str">
        <f t="shared" si="163"/>
        <v/>
      </c>
      <c r="K6462" s="7" t="s">
        <v>3353</v>
      </c>
      <c r="L6462" s="9">
        <v>45002</v>
      </c>
      <c r="M6462" s="13">
        <v>0.59142361111111108</v>
      </c>
      <c r="N6462" s="14">
        <v>202000533504500</v>
      </c>
      <c r="P6462" t="str">
        <f t="shared" si="161"/>
        <v/>
      </c>
    </row>
    <row r="6463" spans="1:16" ht="16" x14ac:dyDescent="0.2">
      <c r="A6463" s="8" t="s">
        <v>1386</v>
      </c>
      <c r="C6463" s="7" t="s">
        <v>2</v>
      </c>
      <c r="D6463" s="7" t="s">
        <v>3400</v>
      </c>
      <c r="E6463" s="7" t="str">
        <f>IF(OR(D6463="", D6463="___"),"", LEFT(D6463,FIND(" &gt;",D6463)-1))</f>
        <v>Failure</v>
      </c>
      <c r="F6463" s="7" t="str">
        <f t="shared" si="162"/>
        <v>Current</v>
      </c>
      <c r="G6463" s="7" t="str">
        <f t="shared" si="163"/>
        <v>Interaction</v>
      </c>
      <c r="H6463" s="7" t="str">
        <f>IF(G6463="Utterance", IF(ISNUMBER(SEARCH("Unrecognized",D6463)), "Unrecognized", IF(ISNUMBER(SEARCH("Mismatched",D6463)), "Mismatched", IF(ISNUMBER(SEARCH("False Positive",D6463)), "False Positive", "Irrelevant"))), "")</f>
        <v/>
      </c>
      <c r="J6463" s="7" t="s">
        <v>3741</v>
      </c>
      <c r="K6463" s="7" t="s">
        <v>3353</v>
      </c>
      <c r="L6463" s="9">
        <v>45002</v>
      </c>
      <c r="M6463" s="13">
        <v>0.5915393518518518</v>
      </c>
      <c r="N6463" s="14">
        <v>202000533504500</v>
      </c>
      <c r="O6463" s="7">
        <f>IF(LEN(TRIM($A6463))=0,0,LEN($A6463)-LEN(SUBSTITUTE($A6463," ",""))+1)</f>
        <v>1</v>
      </c>
      <c r="P6463">
        <f t="shared" si="161"/>
        <v>412</v>
      </c>
    </row>
    <row r="6464" spans="1:16" ht="48" x14ac:dyDescent="0.2">
      <c r="A6464" s="8" t="s">
        <v>400</v>
      </c>
      <c r="C6464" s="7" t="s">
        <v>4</v>
      </c>
      <c r="F6464" s="7" t="str">
        <f t="shared" si="162"/>
        <v/>
      </c>
      <c r="G6464" s="7" t="str">
        <f t="shared" si="163"/>
        <v/>
      </c>
      <c r="K6464" s="7" t="s">
        <v>3353</v>
      </c>
      <c r="L6464" s="9">
        <v>45002</v>
      </c>
      <c r="M6464" s="13">
        <v>0.5915393518518518</v>
      </c>
      <c r="N6464" s="14">
        <v>202000533504500</v>
      </c>
      <c r="P6464" t="str">
        <f t="shared" si="161"/>
        <v/>
      </c>
    </row>
    <row r="6465" spans="1:16" ht="16" x14ac:dyDescent="0.2">
      <c r="A6465" s="8" t="s">
        <v>1386</v>
      </c>
      <c r="C6465" s="7" t="s">
        <v>2</v>
      </c>
      <c r="D6465" s="7" t="s">
        <v>3400</v>
      </c>
      <c r="E6465" s="7" t="str">
        <f>IF(OR(D6465="", D6465="___"),"", LEFT(D6465,FIND(" &gt;",D6465)-1))</f>
        <v>Failure</v>
      </c>
      <c r="F6465" s="7" t="str">
        <f t="shared" si="162"/>
        <v>Current</v>
      </c>
      <c r="G6465" s="7" t="str">
        <f t="shared" si="163"/>
        <v>Interaction</v>
      </c>
      <c r="H6465" s="7" t="str">
        <f>IF(G6465="Utterance", IF(ISNUMBER(SEARCH("Unrecognized",D6465)), "Unrecognized", IF(ISNUMBER(SEARCH("Mismatched",D6465)), "Mismatched", IF(ISNUMBER(SEARCH("False Positive",D6465)), "False Positive", "Irrelevant"))), "")</f>
        <v/>
      </c>
      <c r="J6465" s="7" t="s">
        <v>3741</v>
      </c>
      <c r="K6465" s="7" t="s">
        <v>3353</v>
      </c>
      <c r="L6465" s="9">
        <v>45002</v>
      </c>
      <c r="M6465" s="13">
        <v>0.59157407407407414</v>
      </c>
      <c r="N6465" s="14">
        <v>202000533504500</v>
      </c>
      <c r="O6465" s="7">
        <f>IF(LEN(TRIM($A6465))=0,0,LEN($A6465)-LEN(SUBSTITUTE($A6465," ",""))+1)</f>
        <v>1</v>
      </c>
      <c r="P6465">
        <f t="shared" si="161"/>
        <v>412</v>
      </c>
    </row>
    <row r="6466" spans="1:16" ht="48" x14ac:dyDescent="0.2">
      <c r="A6466" s="8" t="s">
        <v>400</v>
      </c>
      <c r="C6466" s="7" t="s">
        <v>4</v>
      </c>
      <c r="F6466" s="7" t="str">
        <f t="shared" si="162"/>
        <v/>
      </c>
      <c r="G6466" s="7" t="str">
        <f t="shared" si="163"/>
        <v/>
      </c>
      <c r="K6466" s="7" t="s">
        <v>3353</v>
      </c>
      <c r="L6466" s="9">
        <v>45002</v>
      </c>
      <c r="M6466" s="13">
        <v>0.59157407407407414</v>
      </c>
      <c r="N6466" s="14">
        <v>202000533504500</v>
      </c>
      <c r="P6466" t="str">
        <f t="shared" si="161"/>
        <v/>
      </c>
    </row>
    <row r="6467" spans="1:16" ht="16" x14ac:dyDescent="0.2">
      <c r="A6467" s="8" t="s">
        <v>1386</v>
      </c>
      <c r="C6467" s="7" t="s">
        <v>2</v>
      </c>
      <c r="D6467" s="7" t="s">
        <v>3400</v>
      </c>
      <c r="E6467" s="7" t="str">
        <f>IF(OR(D6467="", D6467="___"),"", LEFT(D6467,FIND(" &gt;",D6467)-1))</f>
        <v>Failure</v>
      </c>
      <c r="F6467" s="7" t="str">
        <f t="shared" si="162"/>
        <v>Current</v>
      </c>
      <c r="G6467" s="7" t="str">
        <f t="shared" si="163"/>
        <v>Interaction</v>
      </c>
      <c r="H6467" s="7" t="str">
        <f>IF(G6467="Utterance", IF(ISNUMBER(SEARCH("Unrecognized",D6467)), "Unrecognized", IF(ISNUMBER(SEARCH("Mismatched",D6467)), "Mismatched", IF(ISNUMBER(SEARCH("False Positive",D6467)), "False Positive", "Irrelevant"))), "")</f>
        <v/>
      </c>
      <c r="J6467" s="7" t="s">
        <v>3741</v>
      </c>
      <c r="K6467" s="7" t="s">
        <v>3353</v>
      </c>
      <c r="L6467" s="9">
        <v>45002</v>
      </c>
      <c r="M6467" s="13">
        <v>0.59158564814814818</v>
      </c>
      <c r="N6467" s="14">
        <v>202000533504500</v>
      </c>
      <c r="O6467" s="7">
        <f>IF(LEN(TRIM($A6467))=0,0,LEN($A6467)-LEN(SUBSTITUTE($A6467," ",""))+1)</f>
        <v>1</v>
      </c>
      <c r="P6467">
        <f t="shared" ref="P6467:P6530" si="164">IF(D6467="", "", COUNTIF($D$1:$D$12000, D6467))</f>
        <v>412</v>
      </c>
    </row>
    <row r="6468" spans="1:16" ht="16" x14ac:dyDescent="0.2">
      <c r="A6468" s="8" t="s">
        <v>1386</v>
      </c>
      <c r="C6468" s="7" t="s">
        <v>2</v>
      </c>
      <c r="D6468" s="7" t="s">
        <v>3400</v>
      </c>
      <c r="E6468" s="7" t="str">
        <f>IF(OR(D6468="", D6468="___"),"", LEFT(D6468,FIND(" &gt;",D6468)-1))</f>
        <v>Failure</v>
      </c>
      <c r="F6468" s="7" t="str">
        <f t="shared" si="162"/>
        <v>Current</v>
      </c>
      <c r="G6468" s="7" t="str">
        <f t="shared" si="163"/>
        <v>Interaction</v>
      </c>
      <c r="H6468" s="7" t="str">
        <f>IF(G6468="Utterance", IF(ISNUMBER(SEARCH("Unrecognized",D6468)), "Unrecognized", IF(ISNUMBER(SEARCH("Mismatched",D6468)), "Mismatched", IF(ISNUMBER(SEARCH("False Positive",D6468)), "False Positive", "Irrelevant"))), "")</f>
        <v/>
      </c>
      <c r="J6468" s="7" t="s">
        <v>3741</v>
      </c>
      <c r="K6468" s="7" t="s">
        <v>3353</v>
      </c>
      <c r="L6468" s="9">
        <v>45002</v>
      </c>
      <c r="M6468" s="13">
        <v>0.59158564814814818</v>
      </c>
      <c r="N6468" s="14">
        <v>202000533504500</v>
      </c>
      <c r="O6468" s="7">
        <f>IF(LEN(TRIM($A6468))=0,0,LEN($A6468)-LEN(SUBSTITUTE($A6468," ",""))+1)</f>
        <v>1</v>
      </c>
      <c r="P6468">
        <f t="shared" si="164"/>
        <v>412</v>
      </c>
    </row>
    <row r="6469" spans="1:16" ht="48" x14ac:dyDescent="0.2">
      <c r="A6469" s="8" t="s">
        <v>400</v>
      </c>
      <c r="C6469" s="7" t="s">
        <v>4</v>
      </c>
      <c r="F6469" s="7" t="str">
        <f t="shared" si="162"/>
        <v/>
      </c>
      <c r="G6469" s="7" t="str">
        <f t="shared" si="163"/>
        <v/>
      </c>
      <c r="K6469" s="7" t="s">
        <v>3353</v>
      </c>
      <c r="L6469" s="9">
        <v>45002</v>
      </c>
      <c r="M6469" s="13">
        <v>0.59158564814814818</v>
      </c>
      <c r="N6469" s="14">
        <v>202000533504500</v>
      </c>
      <c r="P6469" t="str">
        <f t="shared" si="164"/>
        <v/>
      </c>
    </row>
    <row r="6470" spans="1:16" ht="48" x14ac:dyDescent="0.2">
      <c r="A6470" s="8" t="s">
        <v>400</v>
      </c>
      <c r="C6470" s="7" t="s">
        <v>4</v>
      </c>
      <c r="F6470" s="7" t="str">
        <f t="shared" si="162"/>
        <v/>
      </c>
      <c r="G6470" s="7" t="str">
        <f t="shared" si="163"/>
        <v/>
      </c>
      <c r="K6470" s="7" t="s">
        <v>3353</v>
      </c>
      <c r="L6470" s="9">
        <v>45002</v>
      </c>
      <c r="M6470" s="13">
        <v>0.59158564814814818</v>
      </c>
      <c r="N6470" s="14">
        <v>202000533504500</v>
      </c>
      <c r="P6470" t="str">
        <f t="shared" si="164"/>
        <v/>
      </c>
    </row>
    <row r="6471" spans="1:16" ht="16" x14ac:dyDescent="0.2">
      <c r="A6471" s="8" t="s">
        <v>1386</v>
      </c>
      <c r="C6471" s="7" t="s">
        <v>2</v>
      </c>
      <c r="D6471" s="7" t="s">
        <v>3400</v>
      </c>
      <c r="E6471" s="7" t="str">
        <f>IF(OR(D6471="", D6471="___"),"", LEFT(D6471,FIND(" &gt;",D6471)-1))</f>
        <v>Failure</v>
      </c>
      <c r="F6471" s="7" t="str">
        <f t="shared" si="162"/>
        <v>Current</v>
      </c>
      <c r="G6471" s="7" t="str">
        <f t="shared" si="163"/>
        <v>Interaction</v>
      </c>
      <c r="H6471" s="7" t="str">
        <f>IF(G6471="Utterance", IF(ISNUMBER(SEARCH("Unrecognized",D6471)), "Unrecognized", IF(ISNUMBER(SEARCH("Mismatched",D6471)), "Mismatched", IF(ISNUMBER(SEARCH("False Positive",D6471)), "False Positive", "Irrelevant"))), "")</f>
        <v/>
      </c>
      <c r="J6471" s="7" t="s">
        <v>3741</v>
      </c>
      <c r="K6471" s="7" t="s">
        <v>3353</v>
      </c>
      <c r="L6471" s="9">
        <v>45002</v>
      </c>
      <c r="M6471" s="13">
        <v>0.59159722222222222</v>
      </c>
      <c r="N6471" s="14">
        <v>202000533504500</v>
      </c>
      <c r="O6471" s="7">
        <f>IF(LEN(TRIM($A6471))=0,0,LEN($A6471)-LEN(SUBSTITUTE($A6471," ",""))+1)</f>
        <v>1</v>
      </c>
      <c r="P6471">
        <f t="shared" si="164"/>
        <v>412</v>
      </c>
    </row>
    <row r="6472" spans="1:16" ht="16" x14ac:dyDescent="0.2">
      <c r="A6472" s="8" t="s">
        <v>1386</v>
      </c>
      <c r="C6472" s="7" t="s">
        <v>2</v>
      </c>
      <c r="D6472" s="7" t="s">
        <v>3400</v>
      </c>
      <c r="E6472" s="7" t="str">
        <f>IF(OR(D6472="", D6472="___"),"", LEFT(D6472,FIND(" &gt;",D6472)-1))</f>
        <v>Failure</v>
      </c>
      <c r="F6472" s="7" t="str">
        <f t="shared" si="162"/>
        <v>Current</v>
      </c>
      <c r="G6472" s="7" t="str">
        <f t="shared" si="163"/>
        <v>Interaction</v>
      </c>
      <c r="H6472" s="7" t="str">
        <f>IF(G6472="Utterance", IF(ISNUMBER(SEARCH("Unrecognized",D6472)), "Unrecognized", IF(ISNUMBER(SEARCH("Mismatched",D6472)), "Mismatched", IF(ISNUMBER(SEARCH("False Positive",D6472)), "False Positive", "Irrelevant"))), "")</f>
        <v/>
      </c>
      <c r="J6472" s="7" t="s">
        <v>3741</v>
      </c>
      <c r="K6472" s="7" t="s">
        <v>3353</v>
      </c>
      <c r="L6472" s="9">
        <v>45002</v>
      </c>
      <c r="M6472" s="13">
        <v>0.59159722222222222</v>
      </c>
      <c r="N6472" s="14">
        <v>202000533504500</v>
      </c>
      <c r="O6472" s="7">
        <f>IF(LEN(TRIM($A6472))=0,0,LEN($A6472)-LEN(SUBSTITUTE($A6472," ",""))+1)</f>
        <v>1</v>
      </c>
      <c r="P6472">
        <f t="shared" si="164"/>
        <v>412</v>
      </c>
    </row>
    <row r="6473" spans="1:16" ht="16" x14ac:dyDescent="0.2">
      <c r="A6473" s="8" t="s">
        <v>1386</v>
      </c>
      <c r="C6473" s="7" t="s">
        <v>2</v>
      </c>
      <c r="D6473" s="7" t="s">
        <v>3400</v>
      </c>
      <c r="E6473" s="7" t="str">
        <f>IF(OR(D6473="", D6473="___"),"", LEFT(D6473,FIND(" &gt;",D6473)-1))</f>
        <v>Failure</v>
      </c>
      <c r="F6473" s="7" t="str">
        <f t="shared" si="162"/>
        <v>Current</v>
      </c>
      <c r="G6473" s="7" t="str">
        <f t="shared" si="163"/>
        <v>Interaction</v>
      </c>
      <c r="H6473" s="7" t="str">
        <f>IF(G6473="Utterance", IF(ISNUMBER(SEARCH("Unrecognized",D6473)), "Unrecognized", IF(ISNUMBER(SEARCH("Mismatched",D6473)), "Mismatched", IF(ISNUMBER(SEARCH("False Positive",D6473)), "False Positive", "Irrelevant"))), "")</f>
        <v/>
      </c>
      <c r="J6473" s="7" t="s">
        <v>3741</v>
      </c>
      <c r="K6473" s="7" t="s">
        <v>3353</v>
      </c>
      <c r="L6473" s="9">
        <v>45002</v>
      </c>
      <c r="M6473" s="13">
        <v>0.59159722222222222</v>
      </c>
      <c r="N6473" s="14">
        <v>202000533504500</v>
      </c>
      <c r="O6473" s="7">
        <f>IF(LEN(TRIM($A6473))=0,0,LEN($A6473)-LEN(SUBSTITUTE($A6473," ",""))+1)</f>
        <v>1</v>
      </c>
      <c r="P6473">
        <f t="shared" si="164"/>
        <v>412</v>
      </c>
    </row>
    <row r="6474" spans="1:16" ht="48" x14ac:dyDescent="0.2">
      <c r="A6474" s="8" t="s">
        <v>400</v>
      </c>
      <c r="C6474" s="7" t="s">
        <v>4</v>
      </c>
      <c r="F6474" s="7" t="str">
        <f t="shared" si="162"/>
        <v/>
      </c>
      <c r="G6474" s="7" t="str">
        <f t="shared" si="163"/>
        <v/>
      </c>
      <c r="K6474" s="7" t="s">
        <v>3353</v>
      </c>
      <c r="L6474" s="9">
        <v>45002</v>
      </c>
      <c r="M6474" s="13">
        <v>0.59159722222222222</v>
      </c>
      <c r="N6474" s="14">
        <v>202000533504500</v>
      </c>
      <c r="P6474" t="str">
        <f t="shared" si="164"/>
        <v/>
      </c>
    </row>
    <row r="6475" spans="1:16" ht="48" x14ac:dyDescent="0.2">
      <c r="A6475" s="8" t="s">
        <v>400</v>
      </c>
      <c r="C6475" s="7" t="s">
        <v>4</v>
      </c>
      <c r="F6475" s="7" t="str">
        <f t="shared" si="162"/>
        <v/>
      </c>
      <c r="G6475" s="7" t="str">
        <f t="shared" si="163"/>
        <v/>
      </c>
      <c r="K6475" s="7" t="s">
        <v>3353</v>
      </c>
      <c r="L6475" s="9">
        <v>45002</v>
      </c>
      <c r="M6475" s="13">
        <v>0.59159722222222222</v>
      </c>
      <c r="N6475" s="14">
        <v>202000533504500</v>
      </c>
      <c r="P6475" t="str">
        <f t="shared" si="164"/>
        <v/>
      </c>
    </row>
    <row r="6476" spans="1:16" ht="48" x14ac:dyDescent="0.2">
      <c r="A6476" s="8" t="s">
        <v>400</v>
      </c>
      <c r="C6476" s="7" t="s">
        <v>4</v>
      </c>
      <c r="F6476" s="7" t="str">
        <f t="shared" si="162"/>
        <v/>
      </c>
      <c r="G6476" s="7" t="str">
        <f t="shared" si="163"/>
        <v/>
      </c>
      <c r="K6476" s="7" t="s">
        <v>3353</v>
      </c>
      <c r="L6476" s="9">
        <v>45002</v>
      </c>
      <c r="M6476" s="13">
        <v>0.59159722222222222</v>
      </c>
      <c r="N6476" s="14">
        <v>202000533504500</v>
      </c>
      <c r="P6476" t="str">
        <f t="shared" si="164"/>
        <v/>
      </c>
    </row>
    <row r="6477" spans="1:16" ht="16" x14ac:dyDescent="0.2">
      <c r="A6477" s="8" t="s">
        <v>1386</v>
      </c>
      <c r="C6477" s="7" t="s">
        <v>2</v>
      </c>
      <c r="D6477" s="7" t="s">
        <v>3400</v>
      </c>
      <c r="E6477" s="7" t="str">
        <f>IF(OR(D6477="", D6477="___"),"", LEFT(D6477,FIND(" &gt;",D6477)-1))</f>
        <v>Failure</v>
      </c>
      <c r="F6477" s="7" t="str">
        <f t="shared" si="162"/>
        <v>Current</v>
      </c>
      <c r="G6477" s="7" t="str">
        <f t="shared" si="163"/>
        <v>Interaction</v>
      </c>
      <c r="H6477" s="7" t="str">
        <f>IF(G6477="Utterance", IF(ISNUMBER(SEARCH("Unrecognized",D6477)), "Unrecognized", IF(ISNUMBER(SEARCH("Mismatched",D6477)), "Mismatched", IF(ISNUMBER(SEARCH("False Positive",D6477)), "False Positive", "Irrelevant"))), "")</f>
        <v/>
      </c>
      <c r="J6477" s="7" t="s">
        <v>3741</v>
      </c>
      <c r="K6477" s="7" t="s">
        <v>3353</v>
      </c>
      <c r="L6477" s="9">
        <v>45002</v>
      </c>
      <c r="M6477" s="13">
        <v>0.59160879629629626</v>
      </c>
      <c r="N6477" s="14">
        <v>202000533504500</v>
      </c>
      <c r="O6477" s="7">
        <f>IF(LEN(TRIM($A6477))=0,0,LEN($A6477)-LEN(SUBSTITUTE($A6477," ",""))+1)</f>
        <v>1</v>
      </c>
      <c r="P6477">
        <f t="shared" si="164"/>
        <v>412</v>
      </c>
    </row>
    <row r="6478" spans="1:16" ht="48" x14ac:dyDescent="0.2">
      <c r="A6478" s="8" t="s">
        <v>400</v>
      </c>
      <c r="C6478" s="7" t="s">
        <v>4</v>
      </c>
      <c r="F6478" s="7" t="str">
        <f t="shared" si="162"/>
        <v/>
      </c>
      <c r="G6478" s="7" t="str">
        <f t="shared" si="163"/>
        <v/>
      </c>
      <c r="K6478" s="7" t="s">
        <v>3353</v>
      </c>
      <c r="L6478" s="9">
        <v>45002</v>
      </c>
      <c r="M6478" s="13">
        <v>0.59160879629629626</v>
      </c>
      <c r="N6478" s="14">
        <v>202000533504500</v>
      </c>
      <c r="P6478" t="str">
        <f t="shared" si="164"/>
        <v/>
      </c>
    </row>
    <row r="6479" spans="1:16" ht="16" x14ac:dyDescent="0.2">
      <c r="A6479" s="8" t="s">
        <v>1386</v>
      </c>
      <c r="C6479" s="7" t="s">
        <v>2</v>
      </c>
      <c r="D6479" s="7" t="s">
        <v>3400</v>
      </c>
      <c r="E6479" s="7" t="str">
        <f>IF(OR(D6479="", D6479="___"),"", LEFT(D6479,FIND(" &gt;",D6479)-1))</f>
        <v>Failure</v>
      </c>
      <c r="F6479" s="7" t="str">
        <f t="shared" si="162"/>
        <v>Current</v>
      </c>
      <c r="G6479" s="7" t="str">
        <f t="shared" si="163"/>
        <v>Interaction</v>
      </c>
      <c r="H6479" s="7" t="str">
        <f>IF(G6479="Utterance", IF(ISNUMBER(SEARCH("Unrecognized",D6479)), "Unrecognized", IF(ISNUMBER(SEARCH("Mismatched",D6479)), "Mismatched", IF(ISNUMBER(SEARCH("False Positive",D6479)), "False Positive", "Irrelevant"))), "")</f>
        <v/>
      </c>
      <c r="J6479" s="7" t="s">
        <v>3741</v>
      </c>
      <c r="K6479" s="7" t="s">
        <v>3353</v>
      </c>
      <c r="L6479" s="9">
        <v>45002</v>
      </c>
      <c r="M6479" s="13">
        <v>0.5916203703703703</v>
      </c>
      <c r="N6479" s="14">
        <v>202000533504500</v>
      </c>
      <c r="O6479" s="7">
        <f>IF(LEN(TRIM($A6479))=0,0,LEN($A6479)-LEN(SUBSTITUTE($A6479," ",""))+1)</f>
        <v>1</v>
      </c>
      <c r="P6479">
        <f t="shared" si="164"/>
        <v>412</v>
      </c>
    </row>
    <row r="6480" spans="1:16" ht="16" x14ac:dyDescent="0.2">
      <c r="A6480" s="8" t="s">
        <v>1385</v>
      </c>
      <c r="C6480" s="7" t="s">
        <v>2</v>
      </c>
      <c r="D6480" s="7" t="s">
        <v>3400</v>
      </c>
      <c r="E6480" s="7" t="str">
        <f>IF(OR(D6480="", D6480="___"),"", LEFT(D6480,FIND(" &gt;",D6480)-1))</f>
        <v>Failure</v>
      </c>
      <c r="F6480" s="7" t="str">
        <f t="shared" si="162"/>
        <v>Current</v>
      </c>
      <c r="G6480" s="7" t="str">
        <f t="shared" si="163"/>
        <v>Interaction</v>
      </c>
      <c r="H6480" s="7" t="str">
        <f>IF(G6480="Utterance", IF(ISNUMBER(SEARCH("Unrecognized",D6480)), "Unrecognized", IF(ISNUMBER(SEARCH("Mismatched",D6480)), "Mismatched", IF(ISNUMBER(SEARCH("False Positive",D6480)), "False Positive", "Irrelevant"))), "")</f>
        <v/>
      </c>
      <c r="J6480" s="7" t="s">
        <v>3741</v>
      </c>
      <c r="K6480" s="7" t="s">
        <v>3353</v>
      </c>
      <c r="L6480" s="9">
        <v>45002</v>
      </c>
      <c r="M6480" s="13">
        <v>0.5916203703703703</v>
      </c>
      <c r="N6480" s="14">
        <v>202000533504500</v>
      </c>
      <c r="O6480" s="7">
        <f>IF(LEN(TRIM($A6480))=0,0,LEN($A6480)-LEN(SUBSTITUTE($A6480," ",""))+1)</f>
        <v>1</v>
      </c>
      <c r="P6480">
        <f t="shared" si="164"/>
        <v>412</v>
      </c>
    </row>
    <row r="6481" spans="1:16" ht="48" x14ac:dyDescent="0.2">
      <c r="A6481" s="8" t="s">
        <v>400</v>
      </c>
      <c r="C6481" s="7" t="s">
        <v>4</v>
      </c>
      <c r="F6481" s="7" t="str">
        <f t="shared" si="162"/>
        <v/>
      </c>
      <c r="G6481" s="7" t="str">
        <f t="shared" si="163"/>
        <v/>
      </c>
      <c r="K6481" s="7" t="s">
        <v>3353</v>
      </c>
      <c r="L6481" s="9">
        <v>45002</v>
      </c>
      <c r="M6481" s="13">
        <v>0.5916203703703703</v>
      </c>
      <c r="N6481" s="14">
        <v>202000533504500</v>
      </c>
      <c r="P6481" t="str">
        <f t="shared" si="164"/>
        <v/>
      </c>
    </row>
    <row r="6482" spans="1:16" ht="16" x14ac:dyDescent="0.2">
      <c r="A6482" s="8" t="s">
        <v>1385</v>
      </c>
      <c r="C6482" s="7" t="s">
        <v>2</v>
      </c>
      <c r="D6482" s="7" t="s">
        <v>3400</v>
      </c>
      <c r="E6482" s="7" t="str">
        <f>IF(OR(D6482="", D6482="___"),"", LEFT(D6482,FIND(" &gt;",D6482)-1))</f>
        <v>Failure</v>
      </c>
      <c r="F6482" s="7" t="str">
        <f t="shared" si="162"/>
        <v>Current</v>
      </c>
      <c r="G6482" s="7" t="str">
        <f t="shared" si="163"/>
        <v>Interaction</v>
      </c>
      <c r="H6482" s="7" t="str">
        <f>IF(G6482="Utterance", IF(ISNUMBER(SEARCH("Unrecognized",D6482)), "Unrecognized", IF(ISNUMBER(SEARCH("Mismatched",D6482)), "Mismatched", IF(ISNUMBER(SEARCH("False Positive",D6482)), "False Positive", "Irrelevant"))), "")</f>
        <v/>
      </c>
      <c r="J6482" s="7" t="s">
        <v>3741</v>
      </c>
      <c r="K6482" s="7" t="s">
        <v>3353</v>
      </c>
      <c r="L6482" s="9">
        <v>45002</v>
      </c>
      <c r="M6482" s="13">
        <v>0.59163194444444445</v>
      </c>
      <c r="N6482" s="14">
        <v>202000533504500</v>
      </c>
      <c r="O6482" s="7">
        <f>IF(LEN(TRIM($A6482))=0,0,LEN($A6482)-LEN(SUBSTITUTE($A6482," ",""))+1)</f>
        <v>1</v>
      </c>
      <c r="P6482">
        <f t="shared" si="164"/>
        <v>412</v>
      </c>
    </row>
    <row r="6483" spans="1:16" ht="48" x14ac:dyDescent="0.2">
      <c r="A6483" s="8" t="s">
        <v>400</v>
      </c>
      <c r="C6483" s="7" t="s">
        <v>4</v>
      </c>
      <c r="F6483" s="7" t="str">
        <f t="shared" si="162"/>
        <v/>
      </c>
      <c r="G6483" s="7" t="str">
        <f t="shared" si="163"/>
        <v/>
      </c>
      <c r="K6483" s="7" t="s">
        <v>3353</v>
      </c>
      <c r="L6483" s="9">
        <v>45002</v>
      </c>
      <c r="M6483" s="13">
        <v>0.59163194444444445</v>
      </c>
      <c r="N6483" s="14">
        <v>202000533504500</v>
      </c>
      <c r="P6483" t="str">
        <f t="shared" si="164"/>
        <v/>
      </c>
    </row>
    <row r="6484" spans="1:16" ht="48" x14ac:dyDescent="0.2">
      <c r="A6484" s="8" t="s">
        <v>400</v>
      </c>
      <c r="C6484" s="7" t="s">
        <v>4</v>
      </c>
      <c r="F6484" s="7" t="str">
        <f t="shared" si="162"/>
        <v/>
      </c>
      <c r="G6484" s="7" t="str">
        <f t="shared" si="163"/>
        <v/>
      </c>
      <c r="K6484" s="7" t="s">
        <v>3353</v>
      </c>
      <c r="L6484" s="9">
        <v>45002</v>
      </c>
      <c r="M6484" s="13">
        <v>0.59163194444444445</v>
      </c>
      <c r="N6484" s="14">
        <v>202000533504500</v>
      </c>
      <c r="P6484" t="str">
        <f t="shared" si="164"/>
        <v/>
      </c>
    </row>
    <row r="6485" spans="1:16" ht="16" x14ac:dyDescent="0.2">
      <c r="A6485" s="8" t="s">
        <v>1386</v>
      </c>
      <c r="C6485" s="7" t="s">
        <v>2</v>
      </c>
      <c r="D6485" s="7" t="s">
        <v>3400</v>
      </c>
      <c r="E6485" s="7" t="str">
        <f>IF(OR(D6485="", D6485="___"),"", LEFT(D6485,FIND(" &gt;",D6485)-1))</f>
        <v>Failure</v>
      </c>
      <c r="F6485" s="7" t="str">
        <f t="shared" si="162"/>
        <v>Current</v>
      </c>
      <c r="G6485" s="7" t="str">
        <f t="shared" si="163"/>
        <v>Interaction</v>
      </c>
      <c r="H6485" s="7" t="str">
        <f>IF(G6485="Utterance", IF(ISNUMBER(SEARCH("Unrecognized",D6485)), "Unrecognized", IF(ISNUMBER(SEARCH("Mismatched",D6485)), "Mismatched", IF(ISNUMBER(SEARCH("False Positive",D6485)), "False Positive", "Irrelevant"))), "")</f>
        <v/>
      </c>
      <c r="J6485" s="7" t="s">
        <v>3741</v>
      </c>
      <c r="K6485" s="7" t="s">
        <v>3353</v>
      </c>
      <c r="L6485" s="9">
        <v>45002</v>
      </c>
      <c r="M6485" s="13">
        <v>0.59164351851851849</v>
      </c>
      <c r="N6485" s="14">
        <v>202000533504500</v>
      </c>
      <c r="O6485" s="7">
        <f>IF(LEN(TRIM($A6485))=0,0,LEN($A6485)-LEN(SUBSTITUTE($A6485," ",""))+1)</f>
        <v>1</v>
      </c>
      <c r="P6485">
        <f t="shared" si="164"/>
        <v>412</v>
      </c>
    </row>
    <row r="6486" spans="1:16" ht="16" x14ac:dyDescent="0.2">
      <c r="A6486" s="8" t="s">
        <v>1386</v>
      </c>
      <c r="C6486" s="7" t="s">
        <v>2</v>
      </c>
      <c r="D6486" s="7" t="s">
        <v>3400</v>
      </c>
      <c r="E6486" s="7" t="str">
        <f>IF(OR(D6486="", D6486="___"),"", LEFT(D6486,FIND(" &gt;",D6486)-1))</f>
        <v>Failure</v>
      </c>
      <c r="F6486" s="7" t="str">
        <f t="shared" si="162"/>
        <v>Current</v>
      </c>
      <c r="G6486" s="7" t="str">
        <f t="shared" si="163"/>
        <v>Interaction</v>
      </c>
      <c r="H6486" s="7" t="str">
        <f>IF(G6486="Utterance", IF(ISNUMBER(SEARCH("Unrecognized",D6486)), "Unrecognized", IF(ISNUMBER(SEARCH("Mismatched",D6486)), "Mismatched", IF(ISNUMBER(SEARCH("False Positive",D6486)), "False Positive", "Irrelevant"))), "")</f>
        <v/>
      </c>
      <c r="J6486" s="7" t="s">
        <v>3741</v>
      </c>
      <c r="K6486" s="7" t="s">
        <v>3353</v>
      </c>
      <c r="L6486" s="9">
        <v>45002</v>
      </c>
      <c r="M6486" s="13">
        <v>0.59164351851851849</v>
      </c>
      <c r="N6486" s="14">
        <v>202000533504500</v>
      </c>
      <c r="O6486" s="7">
        <f>IF(LEN(TRIM($A6486))=0,0,LEN($A6486)-LEN(SUBSTITUTE($A6486," ",""))+1)</f>
        <v>1</v>
      </c>
      <c r="P6486">
        <f t="shared" si="164"/>
        <v>412</v>
      </c>
    </row>
    <row r="6487" spans="1:16" ht="16" x14ac:dyDescent="0.2">
      <c r="A6487" s="8" t="s">
        <v>1385</v>
      </c>
      <c r="C6487" s="7" t="s">
        <v>2</v>
      </c>
      <c r="D6487" s="7" t="s">
        <v>3400</v>
      </c>
      <c r="E6487" s="7" t="str">
        <f>IF(OR(D6487="", D6487="___"),"", LEFT(D6487,FIND(" &gt;",D6487)-1))</f>
        <v>Failure</v>
      </c>
      <c r="F6487" s="7" t="str">
        <f t="shared" si="162"/>
        <v>Current</v>
      </c>
      <c r="G6487" s="7" t="str">
        <f t="shared" si="163"/>
        <v>Interaction</v>
      </c>
      <c r="H6487" s="7" t="str">
        <f>IF(G6487="Utterance", IF(ISNUMBER(SEARCH("Unrecognized",D6487)), "Unrecognized", IF(ISNUMBER(SEARCH("Mismatched",D6487)), "Mismatched", IF(ISNUMBER(SEARCH("False Positive",D6487)), "False Positive", "Irrelevant"))), "")</f>
        <v/>
      </c>
      <c r="J6487" s="7" t="s">
        <v>3741</v>
      </c>
      <c r="K6487" s="7" t="s">
        <v>3353</v>
      </c>
      <c r="L6487" s="9">
        <v>45002</v>
      </c>
      <c r="M6487" s="13">
        <v>0.59164351851851849</v>
      </c>
      <c r="N6487" s="14">
        <v>202000533504500</v>
      </c>
      <c r="O6487" s="7">
        <f>IF(LEN(TRIM($A6487))=0,0,LEN($A6487)-LEN(SUBSTITUTE($A6487," ",""))+1)</f>
        <v>1</v>
      </c>
      <c r="P6487">
        <f t="shared" si="164"/>
        <v>412</v>
      </c>
    </row>
    <row r="6488" spans="1:16" ht="48" x14ac:dyDescent="0.2">
      <c r="A6488" s="8" t="s">
        <v>400</v>
      </c>
      <c r="C6488" s="7" t="s">
        <v>4</v>
      </c>
      <c r="F6488" s="7" t="str">
        <f t="shared" si="162"/>
        <v/>
      </c>
      <c r="G6488" s="7" t="str">
        <f t="shared" si="163"/>
        <v/>
      </c>
      <c r="K6488" s="7" t="s">
        <v>3353</v>
      </c>
      <c r="L6488" s="9">
        <v>45002</v>
      </c>
      <c r="M6488" s="13">
        <v>0.59164351851851849</v>
      </c>
      <c r="N6488" s="14">
        <v>202000533504500</v>
      </c>
      <c r="P6488" t="str">
        <f t="shared" si="164"/>
        <v/>
      </c>
    </row>
    <row r="6489" spans="1:16" ht="48" x14ac:dyDescent="0.2">
      <c r="A6489" s="8" t="s">
        <v>400</v>
      </c>
      <c r="C6489" s="7" t="s">
        <v>4</v>
      </c>
      <c r="F6489" s="7" t="str">
        <f t="shared" si="162"/>
        <v/>
      </c>
      <c r="G6489" s="7" t="str">
        <f t="shared" si="163"/>
        <v/>
      </c>
      <c r="K6489" s="7" t="s">
        <v>3353</v>
      </c>
      <c r="L6489" s="9">
        <v>45002</v>
      </c>
      <c r="M6489" s="13">
        <v>0.59164351851851849</v>
      </c>
      <c r="N6489" s="14">
        <v>202000533504500</v>
      </c>
      <c r="P6489" t="str">
        <f t="shared" si="164"/>
        <v/>
      </c>
    </row>
    <row r="6490" spans="1:16" ht="48" x14ac:dyDescent="0.2">
      <c r="A6490" s="8" t="s">
        <v>400</v>
      </c>
      <c r="C6490" s="7" t="s">
        <v>4</v>
      </c>
      <c r="F6490" s="7" t="str">
        <f t="shared" si="162"/>
        <v/>
      </c>
      <c r="G6490" s="7" t="str">
        <f t="shared" si="163"/>
        <v/>
      </c>
      <c r="K6490" s="7" t="s">
        <v>3353</v>
      </c>
      <c r="L6490" s="9">
        <v>45002</v>
      </c>
      <c r="M6490" s="13">
        <v>0.59164351851851849</v>
      </c>
      <c r="N6490" s="14">
        <v>202000533504500</v>
      </c>
      <c r="P6490" t="str">
        <f t="shared" si="164"/>
        <v/>
      </c>
    </row>
    <row r="6491" spans="1:16" ht="16" x14ac:dyDescent="0.2">
      <c r="A6491" s="8" t="s">
        <v>1385</v>
      </c>
      <c r="C6491" s="7" t="s">
        <v>2</v>
      </c>
      <c r="D6491" s="7" t="s">
        <v>3400</v>
      </c>
      <c r="E6491" s="7" t="str">
        <f>IF(OR(D6491="", D6491="___"),"", LEFT(D6491,FIND(" &gt;",D6491)-1))</f>
        <v>Failure</v>
      </c>
      <c r="F6491" s="7" t="str">
        <f t="shared" si="162"/>
        <v>Current</v>
      </c>
      <c r="G6491" s="7" t="str">
        <f t="shared" si="163"/>
        <v>Interaction</v>
      </c>
      <c r="H6491" s="7" t="str">
        <f>IF(G6491="Utterance", IF(ISNUMBER(SEARCH("Unrecognized",D6491)), "Unrecognized", IF(ISNUMBER(SEARCH("Mismatched",D6491)), "Mismatched", IF(ISNUMBER(SEARCH("False Positive",D6491)), "False Positive", "Irrelevant"))), "")</f>
        <v/>
      </c>
      <c r="J6491" s="7" t="s">
        <v>3741</v>
      </c>
      <c r="K6491" s="7" t="s">
        <v>3353</v>
      </c>
      <c r="L6491" s="9">
        <v>45002</v>
      </c>
      <c r="M6491" s="13">
        <v>0.59165509259259264</v>
      </c>
      <c r="N6491" s="14">
        <v>202000533504500</v>
      </c>
      <c r="O6491" s="7">
        <f>IF(LEN(TRIM($A6491))=0,0,LEN($A6491)-LEN(SUBSTITUTE($A6491," ",""))+1)</f>
        <v>1</v>
      </c>
      <c r="P6491">
        <f t="shared" si="164"/>
        <v>412</v>
      </c>
    </row>
    <row r="6492" spans="1:16" ht="16" x14ac:dyDescent="0.2">
      <c r="A6492" s="8" t="s">
        <v>1386</v>
      </c>
      <c r="C6492" s="7" t="s">
        <v>2</v>
      </c>
      <c r="D6492" s="7" t="s">
        <v>3400</v>
      </c>
      <c r="E6492" s="7" t="str">
        <f>IF(OR(D6492="", D6492="___"),"", LEFT(D6492,FIND(" &gt;",D6492)-1))</f>
        <v>Failure</v>
      </c>
      <c r="F6492" s="7" t="str">
        <f t="shared" si="162"/>
        <v>Current</v>
      </c>
      <c r="G6492" s="7" t="str">
        <f t="shared" si="163"/>
        <v>Interaction</v>
      </c>
      <c r="H6492" s="7" t="str">
        <f>IF(G6492="Utterance", IF(ISNUMBER(SEARCH("Unrecognized",D6492)), "Unrecognized", IF(ISNUMBER(SEARCH("Mismatched",D6492)), "Mismatched", IF(ISNUMBER(SEARCH("False Positive",D6492)), "False Positive", "Irrelevant"))), "")</f>
        <v/>
      </c>
      <c r="J6492" s="7" t="s">
        <v>3741</v>
      </c>
      <c r="K6492" s="7" t="s">
        <v>3353</v>
      </c>
      <c r="L6492" s="9">
        <v>45002</v>
      </c>
      <c r="M6492" s="13">
        <v>0.59165509259259264</v>
      </c>
      <c r="N6492" s="14">
        <v>202000533504500</v>
      </c>
      <c r="O6492" s="7">
        <f>IF(LEN(TRIM($A6492))=0,0,LEN($A6492)-LEN(SUBSTITUTE($A6492," ",""))+1)</f>
        <v>1</v>
      </c>
      <c r="P6492">
        <f t="shared" si="164"/>
        <v>412</v>
      </c>
    </row>
    <row r="6493" spans="1:16" ht="16" x14ac:dyDescent="0.2">
      <c r="A6493" s="8" t="s">
        <v>1386</v>
      </c>
      <c r="C6493" s="7" t="s">
        <v>2</v>
      </c>
      <c r="D6493" s="7" t="s">
        <v>3400</v>
      </c>
      <c r="E6493" s="7" t="str">
        <f>IF(OR(D6493="", D6493="___"),"", LEFT(D6493,FIND(" &gt;",D6493)-1))</f>
        <v>Failure</v>
      </c>
      <c r="F6493" s="7" t="str">
        <f t="shared" si="162"/>
        <v>Current</v>
      </c>
      <c r="G6493" s="7" t="str">
        <f t="shared" si="163"/>
        <v>Interaction</v>
      </c>
      <c r="H6493" s="7" t="str">
        <f>IF(G6493="Utterance", IF(ISNUMBER(SEARCH("Unrecognized",D6493)), "Unrecognized", IF(ISNUMBER(SEARCH("Mismatched",D6493)), "Mismatched", IF(ISNUMBER(SEARCH("False Positive",D6493)), "False Positive", "Irrelevant"))), "")</f>
        <v/>
      </c>
      <c r="J6493" s="7" t="s">
        <v>3741</v>
      </c>
      <c r="K6493" s="7" t="s">
        <v>3353</v>
      </c>
      <c r="L6493" s="9">
        <v>45002</v>
      </c>
      <c r="M6493" s="13">
        <v>0.59165509259259264</v>
      </c>
      <c r="N6493" s="14">
        <v>202000533504500</v>
      </c>
      <c r="O6493" s="7">
        <f>IF(LEN(TRIM($A6493))=0,0,LEN($A6493)-LEN(SUBSTITUTE($A6493," ",""))+1)</f>
        <v>1</v>
      </c>
      <c r="P6493">
        <f t="shared" si="164"/>
        <v>412</v>
      </c>
    </row>
    <row r="6494" spans="1:16" ht="48" x14ac:dyDescent="0.2">
      <c r="A6494" s="8" t="s">
        <v>400</v>
      </c>
      <c r="C6494" s="7" t="s">
        <v>4</v>
      </c>
      <c r="F6494" s="7" t="str">
        <f t="shared" si="162"/>
        <v/>
      </c>
      <c r="G6494" s="7" t="str">
        <f t="shared" si="163"/>
        <v/>
      </c>
      <c r="K6494" s="7" t="s">
        <v>3353</v>
      </c>
      <c r="L6494" s="9">
        <v>45002</v>
      </c>
      <c r="M6494" s="13">
        <v>0.59165509259259264</v>
      </c>
      <c r="N6494" s="14">
        <v>202000533504500</v>
      </c>
      <c r="P6494" t="str">
        <f t="shared" si="164"/>
        <v/>
      </c>
    </row>
    <row r="6495" spans="1:16" ht="48" x14ac:dyDescent="0.2">
      <c r="A6495" s="8" t="s">
        <v>400</v>
      </c>
      <c r="C6495" s="7" t="s">
        <v>4</v>
      </c>
      <c r="F6495" s="7" t="str">
        <f t="shared" si="162"/>
        <v/>
      </c>
      <c r="G6495" s="7" t="str">
        <f t="shared" si="163"/>
        <v/>
      </c>
      <c r="K6495" s="7" t="s">
        <v>3353</v>
      </c>
      <c r="L6495" s="9">
        <v>45002</v>
      </c>
      <c r="M6495" s="13">
        <v>0.59165509259259264</v>
      </c>
      <c r="N6495" s="14">
        <v>202000533504500</v>
      </c>
      <c r="P6495" t="str">
        <f t="shared" si="164"/>
        <v/>
      </c>
    </row>
    <row r="6496" spans="1:16" ht="16" x14ac:dyDescent="0.2">
      <c r="A6496" s="8" t="s">
        <v>1386</v>
      </c>
      <c r="C6496" s="7" t="s">
        <v>2</v>
      </c>
      <c r="D6496" s="7" t="s">
        <v>3400</v>
      </c>
      <c r="E6496" s="7" t="str">
        <f>IF(OR(D6496="", D6496="___"),"", LEFT(D6496,FIND(" &gt;",D6496)-1))</f>
        <v>Failure</v>
      </c>
      <c r="F6496" s="7" t="str">
        <f t="shared" si="162"/>
        <v>Current</v>
      </c>
      <c r="G6496" s="7" t="str">
        <f t="shared" si="163"/>
        <v>Interaction</v>
      </c>
      <c r="H6496" s="7" t="str">
        <f>IF(G6496="Utterance", IF(ISNUMBER(SEARCH("Unrecognized",D6496)), "Unrecognized", IF(ISNUMBER(SEARCH("Mismatched",D6496)), "Mismatched", IF(ISNUMBER(SEARCH("False Positive",D6496)), "False Positive", "Irrelevant"))), "")</f>
        <v/>
      </c>
      <c r="J6496" s="7" t="s">
        <v>3741</v>
      </c>
      <c r="K6496" s="7" t="s">
        <v>3353</v>
      </c>
      <c r="L6496" s="9">
        <v>45002</v>
      </c>
      <c r="M6496" s="13">
        <v>0.59166666666666667</v>
      </c>
      <c r="N6496" s="14">
        <v>202000533504500</v>
      </c>
      <c r="O6496" s="7">
        <f>IF(LEN(TRIM($A6496))=0,0,LEN($A6496)-LEN(SUBSTITUTE($A6496," ",""))+1)</f>
        <v>1</v>
      </c>
      <c r="P6496">
        <f t="shared" si="164"/>
        <v>412</v>
      </c>
    </row>
    <row r="6497" spans="1:16" ht="48" x14ac:dyDescent="0.2">
      <c r="A6497" s="8" t="s">
        <v>400</v>
      </c>
      <c r="C6497" s="7" t="s">
        <v>4</v>
      </c>
      <c r="F6497" s="7" t="str">
        <f t="shared" si="162"/>
        <v/>
      </c>
      <c r="G6497" s="7" t="str">
        <f t="shared" si="163"/>
        <v/>
      </c>
      <c r="K6497" s="7" t="s">
        <v>3353</v>
      </c>
      <c r="L6497" s="9">
        <v>45002</v>
      </c>
      <c r="M6497" s="13">
        <v>0.59166666666666667</v>
      </c>
      <c r="N6497" s="14">
        <v>202000533504500</v>
      </c>
      <c r="P6497" t="str">
        <f t="shared" si="164"/>
        <v/>
      </c>
    </row>
    <row r="6498" spans="1:16" ht="48" x14ac:dyDescent="0.2">
      <c r="A6498" s="8" t="s">
        <v>400</v>
      </c>
      <c r="C6498" s="7" t="s">
        <v>4</v>
      </c>
      <c r="F6498" s="7" t="str">
        <f t="shared" si="162"/>
        <v/>
      </c>
      <c r="G6498" s="7" t="str">
        <f t="shared" si="163"/>
        <v/>
      </c>
      <c r="K6498" s="7" t="s">
        <v>3353</v>
      </c>
      <c r="L6498" s="9">
        <v>45002</v>
      </c>
      <c r="M6498" s="13">
        <v>0.59166666666666667</v>
      </c>
      <c r="N6498" s="14">
        <v>202000533504500</v>
      </c>
      <c r="P6498" t="str">
        <f t="shared" si="164"/>
        <v/>
      </c>
    </row>
    <row r="6499" spans="1:16" ht="16" x14ac:dyDescent="0.2">
      <c r="A6499" s="8" t="s">
        <v>1386</v>
      </c>
      <c r="C6499" s="7" t="s">
        <v>2</v>
      </c>
      <c r="D6499" s="7" t="s">
        <v>3400</v>
      </c>
      <c r="E6499" s="7" t="str">
        <f>IF(OR(D6499="", D6499="___"),"", LEFT(D6499,FIND(" &gt;",D6499)-1))</f>
        <v>Failure</v>
      </c>
      <c r="F6499" s="7" t="str">
        <f t="shared" si="162"/>
        <v>Current</v>
      </c>
      <c r="G6499" s="7" t="str">
        <f t="shared" si="163"/>
        <v>Interaction</v>
      </c>
      <c r="H6499" s="7" t="str">
        <f>IF(G6499="Utterance", IF(ISNUMBER(SEARCH("Unrecognized",D6499)), "Unrecognized", IF(ISNUMBER(SEARCH("Mismatched",D6499)), "Mismatched", IF(ISNUMBER(SEARCH("False Positive",D6499)), "False Positive", "Irrelevant"))), "")</f>
        <v/>
      </c>
      <c r="J6499" s="7" t="s">
        <v>3741</v>
      </c>
      <c r="K6499" s="7" t="s">
        <v>3353</v>
      </c>
      <c r="L6499" s="9">
        <v>45002</v>
      </c>
      <c r="M6499" s="13">
        <v>0.59167824074074071</v>
      </c>
      <c r="N6499" s="14">
        <v>202000533504500</v>
      </c>
      <c r="O6499" s="7">
        <f>IF(LEN(TRIM($A6499))=0,0,LEN($A6499)-LEN(SUBSTITUTE($A6499," ",""))+1)</f>
        <v>1</v>
      </c>
      <c r="P6499">
        <f t="shared" si="164"/>
        <v>412</v>
      </c>
    </row>
    <row r="6500" spans="1:16" ht="48" x14ac:dyDescent="0.2">
      <c r="A6500" s="8" t="s">
        <v>400</v>
      </c>
      <c r="C6500" s="7" t="s">
        <v>4</v>
      </c>
      <c r="F6500" s="7" t="str">
        <f t="shared" si="162"/>
        <v/>
      </c>
      <c r="G6500" s="7" t="str">
        <f t="shared" si="163"/>
        <v/>
      </c>
      <c r="K6500" s="7" t="s">
        <v>3353</v>
      </c>
      <c r="L6500" s="9">
        <v>45002</v>
      </c>
      <c r="M6500" s="13">
        <v>0.59167824074074071</v>
      </c>
      <c r="N6500" s="14">
        <v>202000533504500</v>
      </c>
      <c r="P6500" t="str">
        <f t="shared" si="164"/>
        <v/>
      </c>
    </row>
    <row r="6501" spans="1:16" ht="16" x14ac:dyDescent="0.2">
      <c r="A6501" s="8" t="s">
        <v>402</v>
      </c>
      <c r="C6501" s="7" t="s">
        <v>2</v>
      </c>
      <c r="D6501" s="7" t="s">
        <v>3389</v>
      </c>
      <c r="E6501" s="7" t="str">
        <f>IF(OR(D6501="", D6501="___"),"", LEFT(D6501,FIND(" &gt;",D6501)-1))</f>
        <v>Success</v>
      </c>
      <c r="F6501" s="7" t="str">
        <f t="shared" si="162"/>
        <v>Current</v>
      </c>
      <c r="G6501" s="7" t="str">
        <f t="shared" si="163"/>
        <v/>
      </c>
      <c r="H6501" s="7" t="str">
        <f>IF(G6501="Utterance", IF(ISNUMBER(SEARCH("Unrecognized",D6501)), "Unrecognized", IF(ISNUMBER(SEARCH("Mismatched",D6501)), "Mismatched", IF(ISNUMBER(SEARCH("False Positive",D6501)), "False Positive", "Irrelevant"))), "")</f>
        <v/>
      </c>
      <c r="J6501" s="7" t="s">
        <v>3741</v>
      </c>
      <c r="K6501" s="7" t="s">
        <v>3353</v>
      </c>
      <c r="L6501" s="9">
        <v>45002</v>
      </c>
      <c r="M6501" s="13">
        <v>0.5926851851851852</v>
      </c>
      <c r="N6501" s="14">
        <v>204440003541231</v>
      </c>
      <c r="O6501" s="7">
        <f>IF(LEN(TRIM($A6501))=0,0,LEN($A6501)-LEN(SUBSTITUTE($A6501," ",""))+1)</f>
        <v>6</v>
      </c>
      <c r="P6501">
        <f t="shared" si="164"/>
        <v>3411</v>
      </c>
    </row>
    <row r="6502" spans="1:16" ht="144" x14ac:dyDescent="0.2">
      <c r="A6502" s="8" t="s">
        <v>250</v>
      </c>
      <c r="C6502" s="7" t="s">
        <v>4</v>
      </c>
      <c r="F6502" s="7" t="str">
        <f t="shared" si="162"/>
        <v/>
      </c>
      <c r="G6502" s="7" t="str">
        <f t="shared" si="163"/>
        <v/>
      </c>
      <c r="K6502" s="7" t="s">
        <v>3353</v>
      </c>
      <c r="L6502" s="9">
        <v>45002</v>
      </c>
      <c r="M6502" s="13">
        <v>0.5926851851851852</v>
      </c>
      <c r="N6502" s="14">
        <v>204440003541231</v>
      </c>
      <c r="P6502" t="str">
        <f t="shared" si="164"/>
        <v/>
      </c>
    </row>
    <row r="6503" spans="1:16" ht="16" x14ac:dyDescent="0.2">
      <c r="A6503" s="8" t="s">
        <v>154</v>
      </c>
      <c r="C6503" s="7" t="s">
        <v>2</v>
      </c>
      <c r="D6503" s="7" t="s">
        <v>3389</v>
      </c>
      <c r="E6503" s="7" t="str">
        <f>IF(OR(D6503="", D6503="___"),"", LEFT(D6503,FIND(" &gt;",D6503)-1))</f>
        <v>Success</v>
      </c>
      <c r="F6503" s="7" t="str">
        <f t="shared" si="162"/>
        <v>Current</v>
      </c>
      <c r="G6503" s="7" t="str">
        <f t="shared" si="163"/>
        <v/>
      </c>
      <c r="H6503" s="7" t="str">
        <f>IF(G6503="Utterance", IF(ISNUMBER(SEARCH("Unrecognized",D6503)), "Unrecognized", IF(ISNUMBER(SEARCH("Mismatched",D6503)), "Mismatched", IF(ISNUMBER(SEARCH("False Positive",D6503)), "False Positive", "Irrelevant"))), "")</f>
        <v/>
      </c>
      <c r="J6503" s="7" t="s">
        <v>3750</v>
      </c>
      <c r="K6503" s="7" t="s">
        <v>3353</v>
      </c>
      <c r="L6503" s="9">
        <v>45002</v>
      </c>
      <c r="M6503" s="13">
        <v>0.59288194444444442</v>
      </c>
      <c r="N6503" s="14">
        <v>204440003541231</v>
      </c>
      <c r="O6503" s="7">
        <f>IF(LEN(TRIM($A6503))=0,0,LEN($A6503)-LEN(SUBSTITUTE($A6503," ",""))+1)</f>
        <v>3</v>
      </c>
      <c r="P6503">
        <f t="shared" si="164"/>
        <v>3411</v>
      </c>
    </row>
    <row r="6504" spans="1:16" ht="240" x14ac:dyDescent="0.2">
      <c r="A6504" s="8" t="s">
        <v>1167</v>
      </c>
      <c r="C6504" s="7" t="s">
        <v>4</v>
      </c>
      <c r="F6504" s="7" t="str">
        <f t="shared" si="162"/>
        <v/>
      </c>
      <c r="G6504" s="7" t="str">
        <f t="shared" si="163"/>
        <v/>
      </c>
      <c r="K6504" s="7" t="s">
        <v>3353</v>
      </c>
      <c r="L6504" s="9">
        <v>45002</v>
      </c>
      <c r="M6504" s="13">
        <v>0.59289351851851857</v>
      </c>
      <c r="N6504" s="14">
        <v>204440003541231</v>
      </c>
      <c r="P6504" t="str">
        <f t="shared" si="164"/>
        <v/>
      </c>
    </row>
    <row r="6505" spans="1:16" ht="16" x14ac:dyDescent="0.2">
      <c r="A6505" s="8" t="s">
        <v>1331</v>
      </c>
      <c r="C6505" s="7" t="s">
        <v>2</v>
      </c>
      <c r="D6505" s="7" t="s">
        <v>3400</v>
      </c>
      <c r="E6505" s="7" t="str">
        <f>IF(OR(D6505="", D6505="___"),"", LEFT(D6505,FIND(" &gt;",D6505)-1))</f>
        <v>Failure</v>
      </c>
      <c r="F6505" s="7" t="str">
        <f t="shared" si="162"/>
        <v>Current</v>
      </c>
      <c r="G6505" s="7" t="str">
        <f t="shared" si="163"/>
        <v>Interaction</v>
      </c>
      <c r="H6505" s="7" t="str">
        <f>IF(G6505="Utterance", IF(ISNUMBER(SEARCH("Unrecognized",D6505)), "Unrecognized", IF(ISNUMBER(SEARCH("Mismatched",D6505)), "Mismatched", IF(ISNUMBER(SEARCH("False Positive",D6505)), "False Positive", "Irrelevant"))), "")</f>
        <v/>
      </c>
      <c r="J6505" s="7" t="s">
        <v>3741</v>
      </c>
      <c r="K6505" s="7" t="s">
        <v>3353</v>
      </c>
      <c r="L6505" s="9">
        <v>45002</v>
      </c>
      <c r="M6505" s="13">
        <v>0.59650462962962958</v>
      </c>
      <c r="N6505" s="14">
        <v>202000396870139</v>
      </c>
      <c r="O6505" s="7">
        <f>IF(LEN(TRIM($A6505))=0,0,LEN($A6505)-LEN(SUBSTITUTE($A6505," ",""))+1)</f>
        <v>2</v>
      </c>
      <c r="P6505">
        <f t="shared" si="164"/>
        <v>412</v>
      </c>
    </row>
    <row r="6506" spans="1:16" ht="64" x14ac:dyDescent="0.2">
      <c r="A6506" s="8" t="s">
        <v>1137</v>
      </c>
      <c r="C6506" s="7" t="s">
        <v>4</v>
      </c>
      <c r="F6506" s="7" t="str">
        <f t="shared" si="162"/>
        <v/>
      </c>
      <c r="G6506" s="7" t="str">
        <f t="shared" si="163"/>
        <v/>
      </c>
      <c r="K6506" s="7" t="s">
        <v>3353</v>
      </c>
      <c r="L6506" s="9">
        <v>45002</v>
      </c>
      <c r="M6506" s="13">
        <v>0.59652777777777777</v>
      </c>
      <c r="N6506" s="14">
        <v>202000396870139</v>
      </c>
      <c r="P6506" t="str">
        <f t="shared" si="164"/>
        <v/>
      </c>
    </row>
    <row r="6507" spans="1:16" ht="16" x14ac:dyDescent="0.2">
      <c r="A6507" s="8" t="s">
        <v>514</v>
      </c>
      <c r="B6507" s="7" t="s">
        <v>3487</v>
      </c>
      <c r="C6507" s="7" t="s">
        <v>2</v>
      </c>
      <c r="D6507" s="7" t="s">
        <v>3389</v>
      </c>
      <c r="E6507" s="7" t="str">
        <f>IF(OR(D6507="", D6507="___"),"", LEFT(D6507,FIND(" &gt;",D6507)-1))</f>
        <v>Success</v>
      </c>
      <c r="F6507" s="7" t="str">
        <f t="shared" si="162"/>
        <v>Current</v>
      </c>
      <c r="G6507" s="7" t="str">
        <f t="shared" si="163"/>
        <v/>
      </c>
      <c r="H6507" s="7" t="str">
        <f>IF(G6507="Utterance", IF(ISNUMBER(SEARCH("Unrecognized",D6507)), "Unrecognized", IF(ISNUMBER(SEARCH("Mismatched",D6507)), "Mismatched", IF(ISNUMBER(SEARCH("False Positive",D6507)), "False Positive", "Irrelevant"))), "")</f>
        <v/>
      </c>
      <c r="J6507" s="7" t="s">
        <v>3439</v>
      </c>
      <c r="K6507" s="7" t="s">
        <v>3353</v>
      </c>
      <c r="L6507" s="9">
        <v>45002</v>
      </c>
      <c r="M6507" s="13">
        <v>0.59740740740740739</v>
      </c>
      <c r="N6507" s="14">
        <v>513002357578807</v>
      </c>
      <c r="O6507" s="7">
        <f>IF(LEN(TRIM($A6507))=0,0,LEN($A6507)-LEN(SUBSTITUTE($A6507," ",""))+1)</f>
        <v>3</v>
      </c>
      <c r="P6507">
        <f t="shared" si="164"/>
        <v>3411</v>
      </c>
    </row>
    <row r="6508" spans="1:16" ht="32" x14ac:dyDescent="0.2">
      <c r="A6508" s="8" t="s">
        <v>3628</v>
      </c>
      <c r="C6508" s="7" t="s">
        <v>4</v>
      </c>
      <c r="F6508" s="7" t="str">
        <f t="shared" si="162"/>
        <v/>
      </c>
      <c r="G6508" s="7" t="str">
        <f t="shared" si="163"/>
        <v/>
      </c>
      <c r="K6508" s="7" t="s">
        <v>3353</v>
      </c>
      <c r="L6508" s="9">
        <v>45002</v>
      </c>
      <c r="M6508" s="13">
        <v>0.59741898148148154</v>
      </c>
      <c r="N6508" s="14">
        <v>513002357578807</v>
      </c>
      <c r="P6508" t="str">
        <f t="shared" si="164"/>
        <v/>
      </c>
    </row>
    <row r="6509" spans="1:16" ht="96" x14ac:dyDescent="0.2">
      <c r="A6509" s="8" t="s">
        <v>1537</v>
      </c>
      <c r="C6509" s="7" t="s">
        <v>4</v>
      </c>
      <c r="F6509" s="7" t="str">
        <f t="shared" si="162"/>
        <v/>
      </c>
      <c r="G6509" s="7" t="str">
        <f t="shared" si="163"/>
        <v/>
      </c>
      <c r="K6509" s="7" t="s">
        <v>3353</v>
      </c>
      <c r="L6509" s="9">
        <v>45002</v>
      </c>
      <c r="M6509" s="13">
        <v>0.59741898148148154</v>
      </c>
      <c r="N6509" s="14">
        <v>513002357578807</v>
      </c>
      <c r="P6509" t="str">
        <f t="shared" si="164"/>
        <v/>
      </c>
    </row>
    <row r="6510" spans="1:16" ht="32" x14ac:dyDescent="0.2">
      <c r="A6510" s="8" t="s">
        <v>268</v>
      </c>
      <c r="C6510" s="7" t="s">
        <v>4</v>
      </c>
      <c r="F6510" s="7" t="str">
        <f t="shared" si="162"/>
        <v/>
      </c>
      <c r="G6510" s="7" t="str">
        <f t="shared" si="163"/>
        <v/>
      </c>
      <c r="K6510" s="7" t="s">
        <v>3353</v>
      </c>
      <c r="L6510" s="9">
        <v>45002</v>
      </c>
      <c r="M6510" s="13">
        <v>0.59741898148148154</v>
      </c>
      <c r="N6510" s="14">
        <v>513002357578807</v>
      </c>
      <c r="P6510" t="str">
        <f t="shared" si="164"/>
        <v/>
      </c>
    </row>
    <row r="6511" spans="1:16" ht="16" x14ac:dyDescent="0.2">
      <c r="A6511" s="8" t="s">
        <v>259</v>
      </c>
      <c r="B6511" s="7" t="s">
        <v>3487</v>
      </c>
      <c r="C6511" s="7" t="s">
        <v>2</v>
      </c>
      <c r="D6511" s="7" t="s">
        <v>3389</v>
      </c>
      <c r="E6511" s="7" t="str">
        <f>IF(OR(D6511="", D6511="___"),"", LEFT(D6511,FIND(" &gt;",D6511)-1))</f>
        <v>Success</v>
      </c>
      <c r="F6511" s="7" t="str">
        <f t="shared" si="162"/>
        <v>Current</v>
      </c>
      <c r="G6511" s="7" t="str">
        <f t="shared" si="163"/>
        <v/>
      </c>
      <c r="H6511" s="7" t="str">
        <f>IF(G6511="Utterance", IF(ISNUMBER(SEARCH("Unrecognized",D6511)), "Unrecognized", IF(ISNUMBER(SEARCH("Mismatched",D6511)), "Mismatched", IF(ISNUMBER(SEARCH("False Positive",D6511)), "False Positive", "Irrelevant"))), "")</f>
        <v/>
      </c>
      <c r="J6511" s="7" t="s">
        <v>3743</v>
      </c>
      <c r="K6511" s="7" t="s">
        <v>3353</v>
      </c>
      <c r="L6511" s="9">
        <v>45002</v>
      </c>
      <c r="M6511" s="13">
        <v>0.59795138888888888</v>
      </c>
      <c r="N6511" s="14">
        <v>513002357578807</v>
      </c>
      <c r="O6511" s="7">
        <f>IF(LEN(TRIM($A6511))=0,0,LEN($A6511)-LEN(SUBSTITUTE($A6511," ",""))+1)</f>
        <v>4</v>
      </c>
      <c r="P6511">
        <f t="shared" si="164"/>
        <v>3411</v>
      </c>
    </row>
    <row r="6512" spans="1:16" ht="224" x14ac:dyDescent="0.2">
      <c r="A6512" s="8" t="s">
        <v>3646</v>
      </c>
      <c r="C6512" s="7" t="s">
        <v>4</v>
      </c>
      <c r="F6512" s="7" t="str">
        <f t="shared" si="162"/>
        <v/>
      </c>
      <c r="G6512" s="7" t="str">
        <f t="shared" si="163"/>
        <v/>
      </c>
      <c r="K6512" s="7" t="s">
        <v>3353</v>
      </c>
      <c r="L6512" s="9">
        <v>45002</v>
      </c>
      <c r="M6512" s="13">
        <v>0.59796296296296292</v>
      </c>
      <c r="N6512" s="14">
        <v>513002357578807</v>
      </c>
      <c r="P6512" t="str">
        <f t="shared" si="164"/>
        <v/>
      </c>
    </row>
    <row r="6513" spans="1:16" ht="16" x14ac:dyDescent="0.2">
      <c r="A6513" s="8" t="s">
        <v>260</v>
      </c>
      <c r="C6513" s="7" t="s">
        <v>2</v>
      </c>
      <c r="D6513" s="7" t="s">
        <v>3389</v>
      </c>
      <c r="E6513" s="7" t="str">
        <f>IF(OR(D6513="", D6513="___"),"", LEFT(D6513,FIND(" &gt;",D6513)-1))</f>
        <v>Success</v>
      </c>
      <c r="F6513" s="7" t="str">
        <f t="shared" ref="F6513:F6576" si="165">IF(OR(E6513="Success",E6513="Qualified Success"),"Current",IF(E6513="Failure",IF(RIGHT(D6513,6)="Future","Future",IF(RIGHT(D6513,10)="Irrelevant","Irrelevant","Current")),""))</f>
        <v>Current</v>
      </c>
      <c r="G6513" s="7" t="str">
        <f t="shared" ref="G6513:G6576" si="166">IF(OR(ISBLANK(D6513),D6513="Unclassifiable &gt;"),"",IF(ISNUMBER(SEARCH("Utterance",D6513)),"Utterance",IF(ISNUMBER(SEARCH("Response",D6513)),"Response",IF(ISNUMBER(SEARCH("Interaction",D6513)),"Interaction",IF(ISNUMBER(SEARCH("System",D6513)),"System","")))))</f>
        <v/>
      </c>
      <c r="H6513" s="7" t="str">
        <f>IF(G6513="Utterance", IF(ISNUMBER(SEARCH("Unrecognized",D6513)), "Unrecognized", IF(ISNUMBER(SEARCH("Mismatched",D6513)), "Mismatched", IF(ISNUMBER(SEARCH("False Positive",D6513)), "False Positive", "Irrelevant"))), "")</f>
        <v/>
      </c>
      <c r="J6513" s="7" t="s">
        <v>3743</v>
      </c>
      <c r="K6513" s="7" t="s">
        <v>3353</v>
      </c>
      <c r="L6513" s="9">
        <v>45002</v>
      </c>
      <c r="M6513" s="13">
        <v>0.59821759259259266</v>
      </c>
      <c r="N6513" s="14">
        <v>513002357578807</v>
      </c>
      <c r="O6513" s="7">
        <f>IF(LEN(TRIM($A6513))=0,0,LEN($A6513)-LEN(SUBSTITUTE($A6513," ",""))+1)</f>
        <v>6</v>
      </c>
      <c r="P6513">
        <f t="shared" si="164"/>
        <v>3411</v>
      </c>
    </row>
    <row r="6514" spans="1:16" ht="48" x14ac:dyDescent="0.2">
      <c r="A6514" s="8" t="s">
        <v>261</v>
      </c>
      <c r="C6514" s="7" t="s">
        <v>4</v>
      </c>
      <c r="F6514" s="7" t="str">
        <f t="shared" si="165"/>
        <v/>
      </c>
      <c r="G6514" s="7" t="str">
        <f t="shared" si="166"/>
        <v/>
      </c>
      <c r="K6514" s="7" t="s">
        <v>3353</v>
      </c>
      <c r="L6514" s="9">
        <v>45002</v>
      </c>
      <c r="M6514" s="13">
        <v>0.59821759259259266</v>
      </c>
      <c r="N6514" s="14">
        <v>513002357578807</v>
      </c>
      <c r="P6514" t="str">
        <f t="shared" si="164"/>
        <v/>
      </c>
    </row>
    <row r="6515" spans="1:16" x14ac:dyDescent="0.2">
      <c r="A6515" s="10">
        <v>45291</v>
      </c>
      <c r="C6515" s="7" t="s">
        <v>2</v>
      </c>
      <c r="D6515" s="7" t="s">
        <v>3389</v>
      </c>
      <c r="E6515" s="7" t="str">
        <f>IF(OR(D6515="", D6515="___"),"", LEFT(D6515,FIND(" &gt;",D6515)-1))</f>
        <v>Success</v>
      </c>
      <c r="F6515" s="7" t="str">
        <f t="shared" si="165"/>
        <v>Current</v>
      </c>
      <c r="G6515" s="7" t="str">
        <f t="shared" si="166"/>
        <v/>
      </c>
      <c r="H6515" s="7" t="str">
        <f>IF(G6515="Utterance", IF(ISNUMBER(SEARCH("Unrecognized",D6515)), "Unrecognized", IF(ISNUMBER(SEARCH("Mismatched",D6515)), "Mismatched", IF(ISNUMBER(SEARCH("False Positive",D6515)), "False Positive", "Irrelevant"))), "")</f>
        <v/>
      </c>
      <c r="J6515" s="7" t="s">
        <v>3743</v>
      </c>
      <c r="K6515" s="7" t="s">
        <v>3353</v>
      </c>
      <c r="L6515" s="9">
        <v>45002</v>
      </c>
      <c r="M6515" s="13">
        <v>0.59839120370370369</v>
      </c>
      <c r="N6515" s="14">
        <v>513002357578807</v>
      </c>
      <c r="O6515" s="7">
        <f>IF(LEN(TRIM($A6515))=0,0,LEN($A6515)-LEN(SUBSTITUTE($A6515," ",""))+1)</f>
        <v>1</v>
      </c>
      <c r="P6515">
        <f t="shared" si="164"/>
        <v>3411</v>
      </c>
    </row>
    <row r="6516" spans="1:16" ht="224" x14ac:dyDescent="0.2">
      <c r="A6516" s="8" t="s">
        <v>1536</v>
      </c>
      <c r="C6516" s="7" t="s">
        <v>4</v>
      </c>
      <c r="F6516" s="7" t="str">
        <f t="shared" si="165"/>
        <v/>
      </c>
      <c r="G6516" s="7" t="str">
        <f t="shared" si="166"/>
        <v/>
      </c>
      <c r="K6516" s="7" t="s">
        <v>3353</v>
      </c>
      <c r="L6516" s="9">
        <v>45002</v>
      </c>
      <c r="M6516" s="13">
        <v>0.59840277777777773</v>
      </c>
      <c r="N6516" s="14">
        <v>513002357578807</v>
      </c>
      <c r="P6516" t="str">
        <f t="shared" si="164"/>
        <v/>
      </c>
    </row>
    <row r="6517" spans="1:16" ht="16" x14ac:dyDescent="0.2">
      <c r="A6517" s="8" t="s">
        <v>322</v>
      </c>
      <c r="B6517" s="7" t="s">
        <v>3487</v>
      </c>
      <c r="C6517" s="7" t="s">
        <v>2</v>
      </c>
      <c r="D6517" s="7" t="s">
        <v>3389</v>
      </c>
      <c r="E6517" s="7" t="str">
        <f>IF(OR(D6517="", D6517="___"),"", LEFT(D6517,FIND(" &gt;",D6517)-1))</f>
        <v>Success</v>
      </c>
      <c r="F6517" s="7" t="str">
        <f t="shared" si="165"/>
        <v>Current</v>
      </c>
      <c r="G6517" s="7" t="str">
        <f t="shared" si="166"/>
        <v/>
      </c>
      <c r="H6517" s="7" t="str">
        <f>IF(G6517="Utterance", IF(ISNUMBER(SEARCH("Unrecognized",D6517)), "Unrecognized", IF(ISNUMBER(SEARCH("Mismatched",D6517)), "Mismatched", IF(ISNUMBER(SEARCH("False Positive",D6517)), "False Positive", "Irrelevant"))), "")</f>
        <v/>
      </c>
      <c r="J6517" s="7" t="s">
        <v>3758</v>
      </c>
      <c r="K6517" s="7" t="s">
        <v>3353</v>
      </c>
      <c r="L6517" s="9">
        <v>45002</v>
      </c>
      <c r="M6517" s="13">
        <v>0.59871527777777778</v>
      </c>
      <c r="N6517" s="14">
        <v>513002357578807</v>
      </c>
      <c r="O6517" s="7">
        <f>IF(LEN(TRIM($A6517))=0,0,LEN($A6517)-LEN(SUBSTITUTE($A6517," ",""))+1)</f>
        <v>4</v>
      </c>
      <c r="P6517">
        <f t="shared" si="164"/>
        <v>3411</v>
      </c>
    </row>
    <row r="6518" spans="1:16" ht="32" x14ac:dyDescent="0.2">
      <c r="A6518" s="8" t="s">
        <v>3366</v>
      </c>
      <c r="C6518" s="7" t="s">
        <v>4</v>
      </c>
      <c r="F6518" s="7" t="str">
        <f t="shared" si="165"/>
        <v/>
      </c>
      <c r="G6518" s="7" t="str">
        <f t="shared" si="166"/>
        <v/>
      </c>
      <c r="K6518" s="7" t="s">
        <v>3353</v>
      </c>
      <c r="L6518" s="9">
        <v>45002</v>
      </c>
      <c r="M6518" s="13">
        <v>0.59873842592592597</v>
      </c>
      <c r="N6518" s="14">
        <v>513002357578807</v>
      </c>
      <c r="P6518" t="str">
        <f t="shared" si="164"/>
        <v/>
      </c>
    </row>
    <row r="6519" spans="1:16" ht="32" x14ac:dyDescent="0.2">
      <c r="A6519" s="8" t="s">
        <v>268</v>
      </c>
      <c r="C6519" s="7" t="s">
        <v>4</v>
      </c>
      <c r="F6519" s="7" t="str">
        <f t="shared" si="165"/>
        <v/>
      </c>
      <c r="G6519" s="7" t="str">
        <f t="shared" si="166"/>
        <v/>
      </c>
      <c r="K6519" s="7" t="s">
        <v>3353</v>
      </c>
      <c r="L6519" s="9">
        <v>45002</v>
      </c>
      <c r="M6519" s="13">
        <v>0.59873842592592597</v>
      </c>
      <c r="N6519" s="14">
        <v>513002357578807</v>
      </c>
      <c r="P6519" t="str">
        <f t="shared" si="164"/>
        <v/>
      </c>
    </row>
    <row r="6520" spans="1:16" ht="16" x14ac:dyDescent="0.2">
      <c r="A6520" s="8" t="s">
        <v>881</v>
      </c>
      <c r="C6520" s="7" t="s">
        <v>2</v>
      </c>
      <c r="D6520" s="7" t="s">
        <v>3389</v>
      </c>
      <c r="E6520" s="7" t="str">
        <f>IF(OR(D6520="", D6520="___"),"", LEFT(D6520,FIND(" &gt;",D6520)-1))</f>
        <v>Success</v>
      </c>
      <c r="F6520" s="7" t="str">
        <f t="shared" si="165"/>
        <v>Current</v>
      </c>
      <c r="G6520" s="7" t="str">
        <f t="shared" si="166"/>
        <v/>
      </c>
      <c r="H6520" s="7" t="str">
        <f>IF(G6520="Utterance", IF(ISNUMBER(SEARCH("Unrecognized",D6520)), "Unrecognized", IF(ISNUMBER(SEARCH("Mismatched",D6520)), "Mismatched", IF(ISNUMBER(SEARCH("False Positive",D6520)), "False Positive", "Irrelevant"))), "")</f>
        <v/>
      </c>
      <c r="J6520" s="7" t="s">
        <v>3431</v>
      </c>
      <c r="K6520" s="7" t="s">
        <v>3353</v>
      </c>
      <c r="L6520" s="9">
        <v>45002</v>
      </c>
      <c r="M6520" s="13">
        <v>0.60017361111111112</v>
      </c>
      <c r="N6520" s="14">
        <v>204440003507788</v>
      </c>
      <c r="O6520" s="7">
        <f>IF(LEN(TRIM($A6520))=0,0,LEN($A6520)-LEN(SUBSTITUTE($A6520," ",""))+1)</f>
        <v>6</v>
      </c>
      <c r="P6520">
        <f t="shared" si="164"/>
        <v>3411</v>
      </c>
    </row>
    <row r="6521" spans="1:16" ht="144" x14ac:dyDescent="0.2">
      <c r="A6521" s="8" t="s">
        <v>395</v>
      </c>
      <c r="C6521" s="7" t="s">
        <v>4</v>
      </c>
      <c r="F6521" s="7" t="str">
        <f t="shared" si="165"/>
        <v/>
      </c>
      <c r="G6521" s="7" t="str">
        <f t="shared" si="166"/>
        <v/>
      </c>
      <c r="K6521" s="7" t="s">
        <v>3353</v>
      </c>
      <c r="L6521" s="9">
        <v>45002</v>
      </c>
      <c r="M6521" s="13">
        <v>0.60017361111111112</v>
      </c>
      <c r="N6521" s="14">
        <v>204440003507788</v>
      </c>
      <c r="P6521" t="str">
        <f t="shared" si="164"/>
        <v/>
      </c>
    </row>
    <row r="6522" spans="1:16" ht="16" x14ac:dyDescent="0.2">
      <c r="A6522" s="8" t="s">
        <v>302</v>
      </c>
      <c r="B6522" s="7" t="s">
        <v>3487</v>
      </c>
      <c r="C6522" s="7" t="s">
        <v>2</v>
      </c>
      <c r="D6522" s="7" t="s">
        <v>3389</v>
      </c>
      <c r="E6522" s="7" t="str">
        <f>IF(OR(D6522="", D6522="___"),"", LEFT(D6522,FIND(" &gt;",D6522)-1))</f>
        <v>Success</v>
      </c>
      <c r="F6522" s="7" t="str">
        <f t="shared" si="165"/>
        <v>Current</v>
      </c>
      <c r="G6522" s="7" t="str">
        <f t="shared" si="166"/>
        <v/>
      </c>
      <c r="H6522" s="7" t="str">
        <f>IF(G6522="Utterance", IF(ISNUMBER(SEARCH("Unrecognized",D6522)), "Unrecognized", IF(ISNUMBER(SEARCH("Mismatched",D6522)), "Mismatched", IF(ISNUMBER(SEARCH("False Positive",D6522)), "False Positive", "Irrelevant"))), "")</f>
        <v/>
      </c>
      <c r="J6522" s="7" t="s">
        <v>3428</v>
      </c>
      <c r="K6522" s="7" t="s">
        <v>3353</v>
      </c>
      <c r="L6522" s="9">
        <v>45002</v>
      </c>
      <c r="M6522" s="13">
        <v>0.6007986111111111</v>
      </c>
      <c r="N6522" s="14">
        <v>204440003510572</v>
      </c>
      <c r="O6522" s="7">
        <f>IF(LEN(TRIM($A6522))=0,0,LEN($A6522)-LEN(SUBSTITUTE($A6522," ",""))+1)</f>
        <v>3</v>
      </c>
      <c r="P6522">
        <f t="shared" si="164"/>
        <v>3411</v>
      </c>
    </row>
    <row r="6523" spans="1:16" ht="64" x14ac:dyDescent="0.2">
      <c r="A6523" s="8" t="s">
        <v>220</v>
      </c>
      <c r="C6523" s="7" t="s">
        <v>4</v>
      </c>
      <c r="F6523" s="7" t="str">
        <f t="shared" si="165"/>
        <v/>
      </c>
      <c r="G6523" s="7" t="str">
        <f t="shared" si="166"/>
        <v/>
      </c>
      <c r="K6523" s="7" t="s">
        <v>3353</v>
      </c>
      <c r="L6523" s="9">
        <v>45002</v>
      </c>
      <c r="M6523" s="13">
        <v>0.6007986111111111</v>
      </c>
      <c r="N6523" s="14">
        <v>204440003510572</v>
      </c>
      <c r="P6523" t="str">
        <f t="shared" si="164"/>
        <v/>
      </c>
    </row>
    <row r="6524" spans="1:16" ht="16" x14ac:dyDescent="0.2">
      <c r="A6524" s="8" t="s">
        <v>1472</v>
      </c>
      <c r="C6524" s="7" t="s">
        <v>2</v>
      </c>
      <c r="D6524" s="7" t="s">
        <v>3400</v>
      </c>
      <c r="E6524" s="7" t="str">
        <f>IF(OR(D6524="", D6524="___"),"", LEFT(D6524,FIND(" &gt;",D6524)-1))</f>
        <v>Failure</v>
      </c>
      <c r="F6524" s="7" t="str">
        <f t="shared" si="165"/>
        <v>Current</v>
      </c>
      <c r="G6524" s="7" t="str">
        <f t="shared" si="166"/>
        <v>Interaction</v>
      </c>
      <c r="H6524" s="7" t="str">
        <f>IF(G6524="Utterance", IF(ISNUMBER(SEARCH("Unrecognized",D6524)), "Unrecognized", IF(ISNUMBER(SEARCH("Mismatched",D6524)), "Mismatched", IF(ISNUMBER(SEARCH("False Positive",D6524)), "False Positive", "Irrelevant"))), "")</f>
        <v/>
      </c>
      <c r="J6524" s="7" t="s">
        <v>3742</v>
      </c>
      <c r="K6524" s="7" t="s">
        <v>3353</v>
      </c>
      <c r="L6524" s="9">
        <v>45002</v>
      </c>
      <c r="M6524" s="13">
        <v>0.60553240740740744</v>
      </c>
      <c r="N6524" s="14">
        <v>513001722316468</v>
      </c>
      <c r="O6524" s="7">
        <f>IF(LEN(TRIM($A6524))=0,0,LEN($A6524)-LEN(SUBSTITUTE($A6524," ",""))+1)</f>
        <v>2</v>
      </c>
      <c r="P6524">
        <f t="shared" si="164"/>
        <v>412</v>
      </c>
    </row>
    <row r="6525" spans="1:16" ht="64" x14ac:dyDescent="0.2">
      <c r="A6525" s="8" t="s">
        <v>245</v>
      </c>
      <c r="C6525" s="7" t="s">
        <v>4</v>
      </c>
      <c r="F6525" s="7" t="str">
        <f t="shared" si="165"/>
        <v/>
      </c>
      <c r="G6525" s="7" t="str">
        <f t="shared" si="166"/>
        <v/>
      </c>
      <c r="K6525" s="7" t="s">
        <v>3353</v>
      </c>
      <c r="L6525" s="9">
        <v>45002</v>
      </c>
      <c r="M6525" s="13">
        <v>0.60553240740740744</v>
      </c>
      <c r="N6525" s="14">
        <v>513001722316468</v>
      </c>
      <c r="P6525" t="str">
        <f t="shared" si="164"/>
        <v/>
      </c>
    </row>
    <row r="6526" spans="1:16" ht="16" x14ac:dyDescent="0.2">
      <c r="A6526" s="8" t="s">
        <v>402</v>
      </c>
      <c r="C6526" s="7" t="s">
        <v>2</v>
      </c>
      <c r="D6526" s="7" t="s">
        <v>3389</v>
      </c>
      <c r="E6526" s="7" t="str">
        <f>IF(OR(D6526="", D6526="___"),"", LEFT(D6526,FIND(" &gt;",D6526)-1))</f>
        <v>Success</v>
      </c>
      <c r="F6526" s="7" t="str">
        <f t="shared" si="165"/>
        <v>Current</v>
      </c>
      <c r="G6526" s="7" t="str">
        <f t="shared" si="166"/>
        <v/>
      </c>
      <c r="H6526" s="7" t="str">
        <f>IF(G6526="Utterance", IF(ISNUMBER(SEARCH("Unrecognized",D6526)), "Unrecognized", IF(ISNUMBER(SEARCH("Mismatched",D6526)), "Mismatched", IF(ISNUMBER(SEARCH("False Positive",D6526)), "False Positive", "Irrelevant"))), "")</f>
        <v/>
      </c>
      <c r="J6526" s="7" t="s">
        <v>3741</v>
      </c>
      <c r="K6526" s="7" t="s">
        <v>3353</v>
      </c>
      <c r="L6526" s="9">
        <v>45002</v>
      </c>
      <c r="M6526" s="13">
        <v>0.6091550925925926</v>
      </c>
      <c r="N6526" s="14">
        <v>204440003495954</v>
      </c>
      <c r="O6526" s="7">
        <f>IF(LEN(TRIM($A6526))=0,0,LEN($A6526)-LEN(SUBSTITUTE($A6526," ",""))+1)</f>
        <v>6</v>
      </c>
      <c r="P6526">
        <f t="shared" si="164"/>
        <v>3411</v>
      </c>
    </row>
    <row r="6527" spans="1:16" ht="144" x14ac:dyDescent="0.2">
      <c r="A6527" s="8" t="s">
        <v>250</v>
      </c>
      <c r="C6527" s="7" t="s">
        <v>4</v>
      </c>
      <c r="F6527" s="7" t="str">
        <f t="shared" si="165"/>
        <v/>
      </c>
      <c r="G6527" s="7" t="str">
        <f t="shared" si="166"/>
        <v/>
      </c>
      <c r="K6527" s="7" t="s">
        <v>3353</v>
      </c>
      <c r="L6527" s="9">
        <v>45002</v>
      </c>
      <c r="M6527" s="13">
        <v>0.60918981481481482</v>
      </c>
      <c r="N6527" s="14">
        <v>204440003495954</v>
      </c>
      <c r="P6527" t="str">
        <f t="shared" si="164"/>
        <v/>
      </c>
    </row>
    <row r="6528" spans="1:16" ht="16" x14ac:dyDescent="0.2">
      <c r="A6528" s="8" t="s">
        <v>1657</v>
      </c>
      <c r="C6528" s="7" t="s">
        <v>2</v>
      </c>
      <c r="D6528" s="7" t="s">
        <v>3389</v>
      </c>
      <c r="E6528" s="7" t="str">
        <f>IF(OR(D6528="", D6528="___"),"", LEFT(D6528,FIND(" &gt;",D6528)-1))</f>
        <v>Success</v>
      </c>
      <c r="F6528" s="7" t="str">
        <f t="shared" si="165"/>
        <v>Current</v>
      </c>
      <c r="G6528" s="7" t="str">
        <f t="shared" si="166"/>
        <v/>
      </c>
      <c r="H6528" s="7" t="str">
        <f>IF(G6528="Utterance", IF(ISNUMBER(SEARCH("Unrecognized",D6528)), "Unrecognized", IF(ISNUMBER(SEARCH("Mismatched",D6528)), "Mismatched", IF(ISNUMBER(SEARCH("False Positive",D6528)), "False Positive", "Irrelevant"))), "")</f>
        <v/>
      </c>
      <c r="J6528" s="7" t="s">
        <v>3748</v>
      </c>
      <c r="K6528" s="7" t="s">
        <v>3353</v>
      </c>
      <c r="L6528" s="9">
        <v>45002</v>
      </c>
      <c r="M6528" s="13">
        <v>0.60951388888888891</v>
      </c>
      <c r="N6528" s="14">
        <v>513003186989974</v>
      </c>
      <c r="O6528" s="7">
        <f>IF(LEN(TRIM($A6528))=0,0,LEN($A6528)-LEN(SUBSTITUTE($A6528," ",""))+1)</f>
        <v>1</v>
      </c>
      <c r="P6528">
        <f t="shared" si="164"/>
        <v>3411</v>
      </c>
    </row>
    <row r="6529" spans="1:16" ht="112" x14ac:dyDescent="0.2">
      <c r="A6529" s="8" t="s">
        <v>321</v>
      </c>
      <c r="C6529" s="7" t="s">
        <v>4</v>
      </c>
      <c r="F6529" s="7" t="str">
        <f t="shared" si="165"/>
        <v/>
      </c>
      <c r="G6529" s="7" t="str">
        <f t="shared" si="166"/>
        <v/>
      </c>
      <c r="K6529" s="7" t="s">
        <v>3353</v>
      </c>
      <c r="L6529" s="9">
        <v>45002</v>
      </c>
      <c r="M6529" s="13">
        <v>0.60951388888888891</v>
      </c>
      <c r="N6529" s="14">
        <v>513003186989974</v>
      </c>
      <c r="P6529" t="str">
        <f t="shared" si="164"/>
        <v/>
      </c>
    </row>
    <row r="6530" spans="1:16" ht="16" x14ac:dyDescent="0.2">
      <c r="A6530" s="8" t="s">
        <v>320</v>
      </c>
      <c r="C6530" s="7" t="s">
        <v>2</v>
      </c>
      <c r="D6530" s="7" t="s">
        <v>3389</v>
      </c>
      <c r="E6530" s="7" t="str">
        <f>IF(OR(D6530="", D6530="___"),"", LEFT(D6530,FIND(" &gt;",D6530)-1))</f>
        <v>Success</v>
      </c>
      <c r="F6530" s="7" t="str">
        <f t="shared" si="165"/>
        <v>Current</v>
      </c>
      <c r="G6530" s="7" t="str">
        <f t="shared" si="166"/>
        <v/>
      </c>
      <c r="H6530" s="7" t="str">
        <f>IF(G6530="Utterance", IF(ISNUMBER(SEARCH("Unrecognized",D6530)), "Unrecognized", IF(ISNUMBER(SEARCH("Mismatched",D6530)), "Mismatched", IF(ISNUMBER(SEARCH("False Positive",D6530)), "False Positive", "Irrelevant"))), "")</f>
        <v/>
      </c>
      <c r="J6530" s="7" t="s">
        <v>3748</v>
      </c>
      <c r="K6530" s="7" t="s">
        <v>3353</v>
      </c>
      <c r="L6530" s="9">
        <v>45002</v>
      </c>
      <c r="M6530" s="13">
        <v>0.61918981481481483</v>
      </c>
      <c r="N6530" s="14">
        <v>202000762932968</v>
      </c>
      <c r="O6530" s="7">
        <f>IF(LEN(TRIM($A6530))=0,0,LEN($A6530)-LEN(SUBSTITUTE($A6530," ",""))+1)</f>
        <v>2</v>
      </c>
      <c r="P6530">
        <f t="shared" si="164"/>
        <v>3411</v>
      </c>
    </row>
    <row r="6531" spans="1:16" ht="112" x14ac:dyDescent="0.2">
      <c r="A6531" s="8" t="s">
        <v>321</v>
      </c>
      <c r="C6531" s="7" t="s">
        <v>4</v>
      </c>
      <c r="F6531" s="7" t="str">
        <f t="shared" si="165"/>
        <v/>
      </c>
      <c r="G6531" s="7" t="str">
        <f t="shared" si="166"/>
        <v/>
      </c>
      <c r="K6531" s="7" t="s">
        <v>3353</v>
      </c>
      <c r="L6531" s="9">
        <v>45002</v>
      </c>
      <c r="M6531" s="13">
        <v>0.61918981481481483</v>
      </c>
      <c r="N6531" s="14">
        <v>202000762932968</v>
      </c>
      <c r="P6531" t="str">
        <f t="shared" ref="P6531:P6594" si="167">IF(D6531="", "", COUNTIF($D$1:$D$12000, D6531))</f>
        <v/>
      </c>
    </row>
    <row r="6532" spans="1:16" ht="16" x14ac:dyDescent="0.2">
      <c r="A6532" s="8" t="s">
        <v>322</v>
      </c>
      <c r="B6532" s="7" t="s">
        <v>3487</v>
      </c>
      <c r="C6532" s="7" t="s">
        <v>2</v>
      </c>
      <c r="D6532" s="7" t="s">
        <v>3389</v>
      </c>
      <c r="E6532" s="7" t="str">
        <f>IF(OR(D6532="", D6532="___"),"", LEFT(D6532,FIND(" &gt;",D6532)-1))</f>
        <v>Success</v>
      </c>
      <c r="F6532" s="7" t="str">
        <f t="shared" si="165"/>
        <v>Current</v>
      </c>
      <c r="G6532" s="7" t="str">
        <f t="shared" si="166"/>
        <v/>
      </c>
      <c r="H6532" s="7" t="str">
        <f>IF(G6532="Utterance", IF(ISNUMBER(SEARCH("Unrecognized",D6532)), "Unrecognized", IF(ISNUMBER(SEARCH("Mismatched",D6532)), "Mismatched", IF(ISNUMBER(SEARCH("False Positive",D6532)), "False Positive", "Irrelevant"))), "")</f>
        <v/>
      </c>
      <c r="J6532" s="7" t="s">
        <v>3758</v>
      </c>
      <c r="K6532" s="7" t="s">
        <v>3353</v>
      </c>
      <c r="L6532" s="9">
        <v>45002</v>
      </c>
      <c r="M6532" s="13">
        <v>0.62045138888888884</v>
      </c>
      <c r="N6532" s="14">
        <v>513002558526310</v>
      </c>
      <c r="O6532" s="7">
        <f>IF(LEN(TRIM($A6532))=0,0,LEN($A6532)-LEN(SUBSTITUTE($A6532," ",""))+1)</f>
        <v>4</v>
      </c>
      <c r="P6532">
        <f t="shared" si="167"/>
        <v>3411</v>
      </c>
    </row>
    <row r="6533" spans="1:16" ht="32" x14ac:dyDescent="0.2">
      <c r="A6533" s="8" t="s">
        <v>3366</v>
      </c>
      <c r="C6533" s="7" t="s">
        <v>4</v>
      </c>
      <c r="F6533" s="7" t="str">
        <f t="shared" si="165"/>
        <v/>
      </c>
      <c r="G6533" s="7" t="str">
        <f t="shared" si="166"/>
        <v/>
      </c>
      <c r="K6533" s="7" t="s">
        <v>3353</v>
      </c>
      <c r="L6533" s="9">
        <v>45002</v>
      </c>
      <c r="M6533" s="13">
        <v>0.62046296296296299</v>
      </c>
      <c r="N6533" s="14">
        <v>513002558526310</v>
      </c>
      <c r="P6533" t="str">
        <f t="shared" si="167"/>
        <v/>
      </c>
    </row>
    <row r="6534" spans="1:16" ht="32" x14ac:dyDescent="0.2">
      <c r="A6534" s="8" t="s">
        <v>268</v>
      </c>
      <c r="C6534" s="7" t="s">
        <v>4</v>
      </c>
      <c r="F6534" s="7" t="str">
        <f t="shared" si="165"/>
        <v/>
      </c>
      <c r="G6534" s="7" t="str">
        <f t="shared" si="166"/>
        <v/>
      </c>
      <c r="K6534" s="7" t="s">
        <v>3353</v>
      </c>
      <c r="L6534" s="9">
        <v>45002</v>
      </c>
      <c r="M6534" s="13">
        <v>0.62046296296296299</v>
      </c>
      <c r="N6534" s="14">
        <v>513002558526310</v>
      </c>
      <c r="P6534" t="str">
        <f t="shared" si="167"/>
        <v/>
      </c>
    </row>
    <row r="6535" spans="1:16" ht="16" x14ac:dyDescent="0.2">
      <c r="A6535" s="8" t="s">
        <v>249</v>
      </c>
      <c r="C6535" s="7" t="s">
        <v>2</v>
      </c>
      <c r="D6535" s="7" t="s">
        <v>3389</v>
      </c>
      <c r="E6535" s="7" t="str">
        <f>IF(OR(D6535="", D6535="___"),"", LEFT(D6535,FIND(" &gt;",D6535)-1))</f>
        <v>Success</v>
      </c>
      <c r="F6535" s="7" t="str">
        <f t="shared" si="165"/>
        <v>Current</v>
      </c>
      <c r="G6535" s="7" t="str">
        <f t="shared" si="166"/>
        <v/>
      </c>
      <c r="H6535" s="7" t="str">
        <f>IF(G6535="Utterance", IF(ISNUMBER(SEARCH("Unrecognized",D6535)), "Unrecognized", IF(ISNUMBER(SEARCH("Mismatched",D6535)), "Mismatched", IF(ISNUMBER(SEARCH("False Positive",D6535)), "False Positive", "Irrelevant"))), "")</f>
        <v/>
      </c>
      <c r="J6535" s="7" t="s">
        <v>3741</v>
      </c>
      <c r="K6535" s="7" t="s">
        <v>3353</v>
      </c>
      <c r="L6535" s="9">
        <v>45002</v>
      </c>
      <c r="M6535" s="13">
        <v>0.6244791666666667</v>
      </c>
      <c r="N6535" s="14">
        <v>513002558526310</v>
      </c>
      <c r="O6535" s="7">
        <f>IF(LEN(TRIM($A6535))=0,0,LEN($A6535)-LEN(SUBSTITUTE($A6535," ",""))+1)</f>
        <v>2</v>
      </c>
      <c r="P6535">
        <f t="shared" si="167"/>
        <v>3411</v>
      </c>
    </row>
    <row r="6536" spans="1:16" ht="144" x14ac:dyDescent="0.2">
      <c r="A6536" s="8" t="s">
        <v>250</v>
      </c>
      <c r="C6536" s="7" t="s">
        <v>4</v>
      </c>
      <c r="F6536" s="7" t="str">
        <f t="shared" si="165"/>
        <v/>
      </c>
      <c r="G6536" s="7" t="str">
        <f t="shared" si="166"/>
        <v/>
      </c>
      <c r="K6536" s="7" t="s">
        <v>3353</v>
      </c>
      <c r="L6536" s="9">
        <v>45002</v>
      </c>
      <c r="M6536" s="13">
        <v>0.6244791666666667</v>
      </c>
      <c r="N6536" s="14">
        <v>513002558526310</v>
      </c>
      <c r="P6536" t="str">
        <f t="shared" si="167"/>
        <v/>
      </c>
    </row>
    <row r="6537" spans="1:16" ht="16" x14ac:dyDescent="0.2">
      <c r="A6537" s="8" t="s">
        <v>311</v>
      </c>
      <c r="C6537" s="7" t="s">
        <v>2</v>
      </c>
      <c r="D6537" s="7" t="s">
        <v>3391</v>
      </c>
      <c r="E6537" s="7" t="str">
        <f>IF(OR(D6537="", D6537="___"),"", LEFT(D6537,FIND(" &gt;",D6537)-1))</f>
        <v>Failure</v>
      </c>
      <c r="F6537" s="7" t="str">
        <f t="shared" si="165"/>
        <v>Current</v>
      </c>
      <c r="G6537" s="7" t="str">
        <f t="shared" si="166"/>
        <v>Utterance</v>
      </c>
      <c r="H6537" s="7" t="str">
        <f>IF(G6537="Utterance", IF(ISNUMBER(SEARCH("Unrecognized",D6537)), "Unrecognized", IF(ISNUMBER(SEARCH("Mismatched",D6537)), "Mismatched", IF(ISNUMBER(SEARCH("False Positive",D6537)), "False Positive", "Irrelevant"))), "")</f>
        <v>Mismatched</v>
      </c>
      <c r="J6537" s="7" t="s">
        <v>3743</v>
      </c>
      <c r="K6537" s="7" t="s">
        <v>3353</v>
      </c>
      <c r="L6537" s="9">
        <v>45002</v>
      </c>
      <c r="M6537" s="13">
        <v>0.624537037037037</v>
      </c>
      <c r="N6537" s="14">
        <v>513002558526310</v>
      </c>
      <c r="O6537" s="7">
        <f>IF(LEN(TRIM($A6537))=0,0,LEN($A6537)-LEN(SUBSTITUTE($A6537," ",""))+1)</f>
        <v>4</v>
      </c>
      <c r="P6537">
        <f t="shared" si="167"/>
        <v>705</v>
      </c>
    </row>
    <row r="6538" spans="1:16" ht="32" x14ac:dyDescent="0.2">
      <c r="A6538" s="8" t="s">
        <v>312</v>
      </c>
      <c r="C6538" s="7" t="s">
        <v>4</v>
      </c>
      <c r="F6538" s="7" t="str">
        <f t="shared" si="165"/>
        <v/>
      </c>
      <c r="G6538" s="7" t="str">
        <f t="shared" si="166"/>
        <v/>
      </c>
      <c r="K6538" s="7" t="s">
        <v>3353</v>
      </c>
      <c r="L6538" s="9">
        <v>45002</v>
      </c>
      <c r="M6538" s="13">
        <v>0.624537037037037</v>
      </c>
      <c r="N6538" s="14">
        <v>513002558526310</v>
      </c>
      <c r="P6538" t="str">
        <f t="shared" si="167"/>
        <v/>
      </c>
    </row>
    <row r="6539" spans="1:16" ht="16" x14ac:dyDescent="0.2">
      <c r="A6539" s="8" t="s">
        <v>402</v>
      </c>
      <c r="C6539" s="7" t="s">
        <v>2</v>
      </c>
      <c r="D6539" s="7" t="s">
        <v>3389</v>
      </c>
      <c r="E6539" s="7" t="str">
        <f>IF(OR(D6539="", D6539="___"),"", LEFT(D6539,FIND(" &gt;",D6539)-1))</f>
        <v>Success</v>
      </c>
      <c r="F6539" s="7" t="str">
        <f t="shared" si="165"/>
        <v>Current</v>
      </c>
      <c r="G6539" s="7" t="str">
        <f t="shared" si="166"/>
        <v/>
      </c>
      <c r="H6539" s="7" t="str">
        <f>IF(G6539="Utterance", IF(ISNUMBER(SEARCH("Unrecognized",D6539)), "Unrecognized", IF(ISNUMBER(SEARCH("Mismatched",D6539)), "Mismatched", IF(ISNUMBER(SEARCH("False Positive",D6539)), "False Positive", "Irrelevant"))), "")</f>
        <v/>
      </c>
      <c r="J6539" s="7" t="s">
        <v>3741</v>
      </c>
      <c r="K6539" s="7" t="s">
        <v>3353</v>
      </c>
      <c r="L6539" s="9">
        <v>45002</v>
      </c>
      <c r="M6539" s="13">
        <v>0.63315972222222217</v>
      </c>
      <c r="N6539" s="14">
        <v>204440003541231</v>
      </c>
      <c r="O6539" s="7">
        <f>IF(LEN(TRIM($A6539))=0,0,LEN($A6539)-LEN(SUBSTITUTE($A6539," ",""))+1)</f>
        <v>6</v>
      </c>
      <c r="P6539">
        <f t="shared" si="167"/>
        <v>3411</v>
      </c>
    </row>
    <row r="6540" spans="1:16" ht="144" x14ac:dyDescent="0.2">
      <c r="A6540" s="8" t="s">
        <v>250</v>
      </c>
      <c r="C6540" s="7" t="s">
        <v>4</v>
      </c>
      <c r="F6540" s="7" t="str">
        <f t="shared" si="165"/>
        <v/>
      </c>
      <c r="G6540" s="7" t="str">
        <f t="shared" si="166"/>
        <v/>
      </c>
      <c r="K6540" s="7" t="s">
        <v>3353</v>
      </c>
      <c r="L6540" s="9">
        <v>45002</v>
      </c>
      <c r="M6540" s="13">
        <v>0.63318287037037035</v>
      </c>
      <c r="N6540" s="14">
        <v>204440003541231</v>
      </c>
      <c r="P6540" t="str">
        <f t="shared" si="167"/>
        <v/>
      </c>
    </row>
    <row r="6541" spans="1:16" ht="16" x14ac:dyDescent="0.2">
      <c r="A6541" s="8" t="s">
        <v>387</v>
      </c>
      <c r="C6541" s="7" t="s">
        <v>2</v>
      </c>
      <c r="D6541" s="7" t="s">
        <v>3389</v>
      </c>
      <c r="E6541" s="7" t="str">
        <f>IF(OR(D6541="", D6541="___"),"", LEFT(D6541,FIND(" &gt;",D6541)-1))</f>
        <v>Success</v>
      </c>
      <c r="F6541" s="7" t="str">
        <f t="shared" si="165"/>
        <v>Current</v>
      </c>
      <c r="G6541" s="7" t="str">
        <f t="shared" si="166"/>
        <v/>
      </c>
      <c r="H6541" s="7" t="str">
        <f>IF(G6541="Utterance", IF(ISNUMBER(SEARCH("Unrecognized",D6541)), "Unrecognized", IF(ISNUMBER(SEARCH("Mismatched",D6541)), "Mismatched", IF(ISNUMBER(SEARCH("False Positive",D6541)), "False Positive", "Irrelevant"))), "")</f>
        <v/>
      </c>
      <c r="J6541" s="7" t="s">
        <v>3741</v>
      </c>
      <c r="K6541" s="7" t="s">
        <v>3353</v>
      </c>
      <c r="L6541" s="9">
        <v>45002</v>
      </c>
      <c r="M6541" s="13">
        <v>0.63471064814814815</v>
      </c>
      <c r="N6541" s="14">
        <v>204440003541231</v>
      </c>
      <c r="O6541" s="7">
        <f>IF(LEN(TRIM($A6541))=0,0,LEN($A6541)-LEN(SUBSTITUTE($A6541," ",""))+1)</f>
        <v>2</v>
      </c>
      <c r="P6541">
        <f t="shared" si="167"/>
        <v>3411</v>
      </c>
    </row>
    <row r="6542" spans="1:16" ht="160" x14ac:dyDescent="0.2">
      <c r="A6542" s="8" t="s">
        <v>238</v>
      </c>
      <c r="C6542" s="7" t="s">
        <v>4</v>
      </c>
      <c r="F6542" s="7" t="str">
        <f t="shared" si="165"/>
        <v/>
      </c>
      <c r="G6542" s="7" t="str">
        <f t="shared" si="166"/>
        <v/>
      </c>
      <c r="K6542" s="7" t="s">
        <v>3353</v>
      </c>
      <c r="L6542" s="9">
        <v>45002</v>
      </c>
      <c r="M6542" s="13">
        <v>0.63471064814814815</v>
      </c>
      <c r="N6542" s="14">
        <v>204440003541231</v>
      </c>
      <c r="P6542" t="str">
        <f t="shared" si="167"/>
        <v/>
      </c>
    </row>
    <row r="6543" spans="1:16" ht="16" x14ac:dyDescent="0.2">
      <c r="A6543" s="8" t="s">
        <v>1770</v>
      </c>
      <c r="C6543" s="7" t="s">
        <v>2</v>
      </c>
      <c r="D6543" s="7" t="s">
        <v>3389</v>
      </c>
      <c r="E6543" s="7" t="str">
        <f>IF(OR(D6543="", D6543="___"),"", LEFT(D6543,FIND(" &gt;",D6543)-1))</f>
        <v>Success</v>
      </c>
      <c r="F6543" s="7" t="str">
        <f t="shared" si="165"/>
        <v>Current</v>
      </c>
      <c r="G6543" s="7" t="str">
        <f t="shared" si="166"/>
        <v/>
      </c>
      <c r="H6543" s="7" t="str">
        <f>IF(G6543="Utterance", IF(ISNUMBER(SEARCH("Unrecognized",D6543)), "Unrecognized", IF(ISNUMBER(SEARCH("Mismatched",D6543)), "Mismatched", IF(ISNUMBER(SEARCH("False Positive",D6543)), "False Positive", "Irrelevant"))), "")</f>
        <v/>
      </c>
      <c r="J6543" s="7" t="s">
        <v>3755</v>
      </c>
      <c r="K6543" s="7" t="s">
        <v>3353</v>
      </c>
      <c r="L6543" s="9">
        <v>45002</v>
      </c>
      <c r="M6543" s="13">
        <v>0.64265046296296291</v>
      </c>
      <c r="N6543" s="14">
        <v>513003447337359</v>
      </c>
      <c r="O6543" s="7">
        <f>IF(LEN(TRIM($A6543))=0,0,LEN($A6543)-LEN(SUBSTITUTE($A6543," ",""))+1)</f>
        <v>6</v>
      </c>
      <c r="P6543">
        <f t="shared" si="167"/>
        <v>3411</v>
      </c>
    </row>
    <row r="6544" spans="1:16" ht="208" x14ac:dyDescent="0.2">
      <c r="A6544" s="8" t="s">
        <v>277</v>
      </c>
      <c r="C6544" s="7" t="s">
        <v>4</v>
      </c>
      <c r="F6544" s="7" t="str">
        <f t="shared" si="165"/>
        <v/>
      </c>
      <c r="G6544" s="7" t="str">
        <f t="shared" si="166"/>
        <v/>
      </c>
      <c r="K6544" s="7" t="s">
        <v>3353</v>
      </c>
      <c r="L6544" s="9">
        <v>45002</v>
      </c>
      <c r="M6544" s="13">
        <v>0.64265046296296291</v>
      </c>
      <c r="N6544" s="14">
        <v>513003447337359</v>
      </c>
      <c r="P6544" t="str">
        <f t="shared" si="167"/>
        <v/>
      </c>
    </row>
    <row r="6545" spans="1:16" ht="16" x14ac:dyDescent="0.2">
      <c r="A6545" s="8" t="s">
        <v>951</v>
      </c>
      <c r="C6545" s="7" t="s">
        <v>2</v>
      </c>
      <c r="D6545" s="7" t="s">
        <v>3389</v>
      </c>
      <c r="E6545" s="7" t="str">
        <f>IF(OR(D6545="", D6545="___"),"", LEFT(D6545,FIND(" &gt;",D6545)-1))</f>
        <v>Success</v>
      </c>
      <c r="F6545" s="7" t="str">
        <f t="shared" si="165"/>
        <v>Current</v>
      </c>
      <c r="G6545" s="7" t="str">
        <f t="shared" si="166"/>
        <v/>
      </c>
      <c r="H6545" s="7" t="str">
        <f>IF(G6545="Utterance", IF(ISNUMBER(SEARCH("Unrecognized",D6545)), "Unrecognized", IF(ISNUMBER(SEARCH("Mismatched",D6545)), "Mismatched", IF(ISNUMBER(SEARCH("False Positive",D6545)), "False Positive", "Irrelevant"))), "")</f>
        <v/>
      </c>
      <c r="J6545" s="7" t="s">
        <v>3363</v>
      </c>
      <c r="K6545" s="7" t="s">
        <v>3353</v>
      </c>
      <c r="L6545" s="9">
        <v>45002</v>
      </c>
      <c r="M6545" s="13">
        <v>0.64296296296296296</v>
      </c>
      <c r="N6545" s="14">
        <v>204440003510670</v>
      </c>
      <c r="O6545" s="7">
        <f>IF(LEN(TRIM($A6545))=0,0,LEN($A6545)-LEN(SUBSTITUTE($A6545," ",""))+1)</f>
        <v>22</v>
      </c>
      <c r="P6545">
        <f t="shared" si="167"/>
        <v>3411</v>
      </c>
    </row>
    <row r="6546" spans="1:16" ht="176" x14ac:dyDescent="0.2">
      <c r="A6546" s="8" t="s">
        <v>952</v>
      </c>
      <c r="C6546" s="7" t="s">
        <v>4</v>
      </c>
      <c r="F6546" s="7" t="str">
        <f t="shared" si="165"/>
        <v/>
      </c>
      <c r="G6546" s="7" t="str">
        <f t="shared" si="166"/>
        <v/>
      </c>
      <c r="K6546" s="7" t="s">
        <v>3353</v>
      </c>
      <c r="L6546" s="9">
        <v>45002</v>
      </c>
      <c r="M6546" s="13">
        <v>0.64296296296296296</v>
      </c>
      <c r="N6546" s="14">
        <v>204440003510670</v>
      </c>
      <c r="P6546" t="str">
        <f t="shared" si="167"/>
        <v/>
      </c>
    </row>
    <row r="6547" spans="1:16" ht="16" x14ac:dyDescent="0.2">
      <c r="A6547" s="8" t="s">
        <v>158</v>
      </c>
      <c r="C6547" s="7" t="s">
        <v>2</v>
      </c>
      <c r="D6547" s="7" t="s">
        <v>3389</v>
      </c>
      <c r="E6547" s="7" t="str">
        <f>IF(OR(D6547="", D6547="___"),"", LEFT(D6547,FIND(" &gt;",D6547)-1))</f>
        <v>Success</v>
      </c>
      <c r="F6547" s="7" t="str">
        <f t="shared" si="165"/>
        <v>Current</v>
      </c>
      <c r="G6547" s="7" t="str">
        <f t="shared" si="166"/>
        <v/>
      </c>
      <c r="H6547" s="7" t="str">
        <f>IF(G6547="Utterance", IF(ISNUMBER(SEARCH("Unrecognized",D6547)), "Unrecognized", IF(ISNUMBER(SEARCH("Mismatched",D6547)), "Mismatched", IF(ISNUMBER(SEARCH("False Positive",D6547)), "False Positive", "Irrelevant"))), "")</f>
        <v/>
      </c>
      <c r="J6547" s="7" t="s">
        <v>3744</v>
      </c>
      <c r="K6547" s="7" t="s">
        <v>3353</v>
      </c>
      <c r="L6547" s="9">
        <v>45002</v>
      </c>
      <c r="M6547" s="13">
        <v>0.64328703703703705</v>
      </c>
      <c r="N6547" s="14">
        <v>204440003510670</v>
      </c>
      <c r="O6547" s="7">
        <f>IF(LEN(TRIM($A6547))=0,0,LEN($A6547)-LEN(SUBSTITUTE($A6547," ",""))+1)</f>
        <v>4</v>
      </c>
      <c r="P6547">
        <f t="shared" si="167"/>
        <v>3411</v>
      </c>
    </row>
    <row r="6548" spans="1:16" ht="112" x14ac:dyDescent="0.2">
      <c r="A6548" s="8" t="s">
        <v>224</v>
      </c>
      <c r="C6548" s="7" t="s">
        <v>4</v>
      </c>
      <c r="F6548" s="7" t="str">
        <f t="shared" si="165"/>
        <v/>
      </c>
      <c r="G6548" s="7" t="str">
        <f t="shared" si="166"/>
        <v/>
      </c>
      <c r="K6548" s="7" t="s">
        <v>3353</v>
      </c>
      <c r="L6548" s="9">
        <v>45002</v>
      </c>
      <c r="M6548" s="13">
        <v>0.64328703703703705</v>
      </c>
      <c r="N6548" s="14">
        <v>204440003510670</v>
      </c>
      <c r="P6548" t="str">
        <f t="shared" si="167"/>
        <v/>
      </c>
    </row>
    <row r="6549" spans="1:16" ht="16" x14ac:dyDescent="0.2">
      <c r="A6549" s="8" t="s">
        <v>1153</v>
      </c>
      <c r="C6549" s="7" t="s">
        <v>2</v>
      </c>
      <c r="D6549" s="7" t="s">
        <v>3389</v>
      </c>
      <c r="E6549" s="7" t="str">
        <f>IF(OR(D6549="", D6549="___"),"", LEFT(D6549,FIND(" &gt;",D6549)-1))</f>
        <v>Success</v>
      </c>
      <c r="F6549" s="7" t="str">
        <f t="shared" si="165"/>
        <v>Current</v>
      </c>
      <c r="G6549" s="7" t="str">
        <f t="shared" si="166"/>
        <v/>
      </c>
      <c r="H6549" s="7" t="str">
        <f>IF(G6549="Utterance", IF(ISNUMBER(SEARCH("Unrecognized",D6549)), "Unrecognized", IF(ISNUMBER(SEARCH("Mismatched",D6549)), "Mismatched", IF(ISNUMBER(SEARCH("False Positive",D6549)), "False Positive", "Irrelevant"))), "")</f>
        <v/>
      </c>
      <c r="J6549" s="7" t="s">
        <v>3742</v>
      </c>
      <c r="K6549" s="7" t="s">
        <v>3353</v>
      </c>
      <c r="L6549" s="9">
        <v>45002</v>
      </c>
      <c r="M6549" s="13">
        <v>0.64422453703703708</v>
      </c>
      <c r="N6549" s="14">
        <v>204440003540639</v>
      </c>
      <c r="O6549" s="7">
        <f>IF(LEN(TRIM($A6549))=0,0,LEN($A6549)-LEN(SUBSTITUTE($A6549," ",""))+1)</f>
        <v>3</v>
      </c>
      <c r="P6549">
        <f t="shared" si="167"/>
        <v>3411</v>
      </c>
    </row>
    <row r="6550" spans="1:16" ht="144" x14ac:dyDescent="0.2">
      <c r="A6550" s="8" t="s">
        <v>247</v>
      </c>
      <c r="C6550" s="7" t="s">
        <v>4</v>
      </c>
      <c r="F6550" s="7" t="str">
        <f t="shared" si="165"/>
        <v/>
      </c>
      <c r="G6550" s="7" t="str">
        <f t="shared" si="166"/>
        <v/>
      </c>
      <c r="K6550" s="7" t="s">
        <v>3353</v>
      </c>
      <c r="L6550" s="9">
        <v>45002</v>
      </c>
      <c r="M6550" s="13">
        <v>0.64422453703703708</v>
      </c>
      <c r="N6550" s="14">
        <v>204440003540639</v>
      </c>
      <c r="P6550" t="str">
        <f t="shared" si="167"/>
        <v/>
      </c>
    </row>
    <row r="6551" spans="1:16" ht="16" x14ac:dyDescent="0.2">
      <c r="A6551" s="8" t="s">
        <v>1154</v>
      </c>
      <c r="C6551" s="7" t="s">
        <v>2</v>
      </c>
      <c r="D6551" s="7" t="s">
        <v>3400</v>
      </c>
      <c r="E6551" s="7" t="str">
        <f>IF(OR(D6551="", D6551="___"),"", LEFT(D6551,FIND(" &gt;",D6551)-1))</f>
        <v>Failure</v>
      </c>
      <c r="F6551" s="7" t="str">
        <f t="shared" si="165"/>
        <v>Current</v>
      </c>
      <c r="G6551" s="7" t="str">
        <f t="shared" si="166"/>
        <v>Interaction</v>
      </c>
      <c r="H6551" s="7" t="str">
        <f>IF(G6551="Utterance", IF(ISNUMBER(SEARCH("Unrecognized",D6551)), "Unrecognized", IF(ISNUMBER(SEARCH("Mismatched",D6551)), "Mismatched", IF(ISNUMBER(SEARCH("False Positive",D6551)), "False Positive", "Irrelevant"))), "")</f>
        <v/>
      </c>
      <c r="J6551" s="7" t="s">
        <v>3742</v>
      </c>
      <c r="K6551" s="7" t="s">
        <v>3353</v>
      </c>
      <c r="L6551" s="9">
        <v>45002</v>
      </c>
      <c r="M6551" s="13">
        <v>0.64461805555555551</v>
      </c>
      <c r="N6551" s="14">
        <v>204440003540639</v>
      </c>
      <c r="O6551" s="7">
        <f>IF(LEN(TRIM($A6551))=0,0,LEN($A6551)-LEN(SUBSTITUTE($A6551," ",""))+1)</f>
        <v>2</v>
      </c>
      <c r="P6551">
        <f t="shared" si="167"/>
        <v>412</v>
      </c>
    </row>
    <row r="6552" spans="1:16" ht="80" x14ac:dyDescent="0.2">
      <c r="A6552" s="8" t="s">
        <v>1155</v>
      </c>
      <c r="C6552" s="7" t="s">
        <v>4</v>
      </c>
      <c r="F6552" s="7" t="str">
        <f t="shared" si="165"/>
        <v/>
      </c>
      <c r="G6552" s="7" t="str">
        <f t="shared" si="166"/>
        <v/>
      </c>
      <c r="K6552" s="7" t="s">
        <v>3353</v>
      </c>
      <c r="L6552" s="9">
        <v>45002</v>
      </c>
      <c r="M6552" s="13">
        <v>0.64465277777777785</v>
      </c>
      <c r="N6552" s="14">
        <v>204440003540639</v>
      </c>
      <c r="P6552" t="str">
        <f t="shared" si="167"/>
        <v/>
      </c>
    </row>
    <row r="6553" spans="1:16" ht="16" x14ac:dyDescent="0.2">
      <c r="A6553" s="8" t="s">
        <v>269</v>
      </c>
      <c r="B6553" s="7" t="s">
        <v>3487</v>
      </c>
      <c r="C6553" s="7" t="s">
        <v>2</v>
      </c>
      <c r="D6553" s="7" t="s">
        <v>3389</v>
      </c>
      <c r="E6553" s="7" t="str">
        <f>IF(OR(D6553="", D6553="___"),"", LEFT(D6553,FIND(" &gt;",D6553)-1))</f>
        <v>Success</v>
      </c>
      <c r="F6553" s="7" t="str">
        <f t="shared" si="165"/>
        <v>Current</v>
      </c>
      <c r="G6553" s="7" t="str">
        <f t="shared" si="166"/>
        <v/>
      </c>
      <c r="H6553" s="7" t="str">
        <f>IF(G6553="Utterance", IF(ISNUMBER(SEARCH("Unrecognized",D6553)), "Unrecognized", IF(ISNUMBER(SEARCH("Mismatched",D6553)), "Mismatched", IF(ISNUMBER(SEARCH("False Positive",D6553)), "False Positive", "Irrelevant"))), "")</f>
        <v/>
      </c>
      <c r="J6553" s="7" t="s">
        <v>3428</v>
      </c>
      <c r="K6553" s="7" t="s">
        <v>3353</v>
      </c>
      <c r="L6553" s="9">
        <v>45002</v>
      </c>
      <c r="M6553" s="13">
        <v>0.64491898148148141</v>
      </c>
      <c r="N6553" s="14">
        <v>204440003540639</v>
      </c>
      <c r="O6553" s="7">
        <f>IF(LEN(TRIM($A6553))=0,0,LEN($A6553)-LEN(SUBSTITUTE($A6553," ",""))+1)</f>
        <v>3</v>
      </c>
      <c r="P6553">
        <f t="shared" si="167"/>
        <v>3411</v>
      </c>
    </row>
    <row r="6554" spans="1:16" ht="64" x14ac:dyDescent="0.2">
      <c r="A6554" s="8" t="s">
        <v>270</v>
      </c>
      <c r="C6554" s="7" t="s">
        <v>4</v>
      </c>
      <c r="F6554" s="7" t="str">
        <f t="shared" si="165"/>
        <v/>
      </c>
      <c r="G6554" s="7" t="str">
        <f t="shared" si="166"/>
        <v/>
      </c>
      <c r="K6554" s="7" t="s">
        <v>3353</v>
      </c>
      <c r="L6554" s="9">
        <v>45002</v>
      </c>
      <c r="M6554" s="13">
        <v>0.64491898148148141</v>
      </c>
      <c r="N6554" s="14">
        <v>204440003540639</v>
      </c>
      <c r="P6554" t="str">
        <f t="shared" si="167"/>
        <v/>
      </c>
    </row>
    <row r="6555" spans="1:16" ht="16" x14ac:dyDescent="0.2">
      <c r="A6555" s="8" t="s">
        <v>1168</v>
      </c>
      <c r="C6555" s="7" t="s">
        <v>2</v>
      </c>
      <c r="D6555" s="7" t="s">
        <v>3389</v>
      </c>
      <c r="E6555" s="7" t="str">
        <f>IF(OR(D6555="", D6555="___"),"", LEFT(D6555,FIND(" &gt;",D6555)-1))</f>
        <v>Success</v>
      </c>
      <c r="F6555" s="7" t="str">
        <f t="shared" si="165"/>
        <v>Current</v>
      </c>
      <c r="G6555" s="7" t="str">
        <f t="shared" si="166"/>
        <v/>
      </c>
      <c r="H6555" s="7" t="str">
        <f>IF(G6555="Utterance", IF(ISNUMBER(SEARCH("Unrecognized",D6555)), "Unrecognized", IF(ISNUMBER(SEARCH("Mismatched",D6555)), "Mismatched", IF(ISNUMBER(SEARCH("False Positive",D6555)), "False Positive", "Irrelevant"))), "")</f>
        <v/>
      </c>
      <c r="J6555" s="7" t="s">
        <v>3748</v>
      </c>
      <c r="K6555" s="7" t="s">
        <v>3353</v>
      </c>
      <c r="L6555" s="9">
        <v>45002</v>
      </c>
      <c r="M6555" s="13">
        <v>0.64519675925925923</v>
      </c>
      <c r="N6555" s="14">
        <v>204440003541231</v>
      </c>
      <c r="O6555" s="7">
        <f>IF(LEN(TRIM($A6555))=0,0,LEN($A6555)-LEN(SUBSTITUTE($A6555," ",""))+1)</f>
        <v>1</v>
      </c>
      <c r="P6555">
        <f t="shared" si="167"/>
        <v>3411</v>
      </c>
    </row>
    <row r="6556" spans="1:16" ht="112" x14ac:dyDescent="0.2">
      <c r="A6556" s="8" t="s">
        <v>321</v>
      </c>
      <c r="C6556" s="7" t="s">
        <v>4</v>
      </c>
      <c r="F6556" s="7" t="str">
        <f t="shared" si="165"/>
        <v/>
      </c>
      <c r="G6556" s="7" t="str">
        <f t="shared" si="166"/>
        <v/>
      </c>
      <c r="K6556" s="7" t="s">
        <v>3353</v>
      </c>
      <c r="L6556" s="9">
        <v>45002</v>
      </c>
      <c r="M6556" s="13">
        <v>0.64519675925925923</v>
      </c>
      <c r="N6556" s="14">
        <v>204440003541231</v>
      </c>
      <c r="P6556" t="str">
        <f t="shared" si="167"/>
        <v/>
      </c>
    </row>
    <row r="6557" spans="1:16" ht="16" x14ac:dyDescent="0.2">
      <c r="A6557" s="8" t="s">
        <v>1576</v>
      </c>
      <c r="C6557" s="7" t="s">
        <v>2</v>
      </c>
      <c r="D6557" s="7" t="s">
        <v>3400</v>
      </c>
      <c r="E6557" s="7" t="str">
        <f>IF(OR(D6557="", D6557="___"),"", LEFT(D6557,FIND(" &gt;",D6557)-1))</f>
        <v>Failure</v>
      </c>
      <c r="F6557" s="7" t="str">
        <f t="shared" si="165"/>
        <v>Current</v>
      </c>
      <c r="G6557" s="7" t="str">
        <f t="shared" si="166"/>
        <v>Interaction</v>
      </c>
      <c r="H6557" s="7" t="str">
        <f>IF(G6557="Utterance", IF(ISNUMBER(SEARCH("Unrecognized",D6557)), "Unrecognized", IF(ISNUMBER(SEARCH("Mismatched",D6557)), "Mismatched", IF(ISNUMBER(SEARCH("False Positive",D6557)), "False Positive", "Irrelevant"))), "")</f>
        <v/>
      </c>
      <c r="J6557" s="7" t="s">
        <v>3756</v>
      </c>
      <c r="K6557" s="7" t="s">
        <v>3353</v>
      </c>
      <c r="L6557" s="9">
        <v>45002</v>
      </c>
      <c r="M6557" s="13">
        <v>0.65337962962962959</v>
      </c>
      <c r="N6557" s="14">
        <v>513002596728378</v>
      </c>
      <c r="O6557" s="7">
        <f>IF(LEN(TRIM($A6557))=0,0,LEN($A6557)-LEN(SUBSTITUTE($A6557," ",""))+1)</f>
        <v>3</v>
      </c>
      <c r="P6557">
        <f t="shared" si="167"/>
        <v>412</v>
      </c>
    </row>
    <row r="6558" spans="1:16" ht="112" x14ac:dyDescent="0.2">
      <c r="A6558" s="8" t="s">
        <v>226</v>
      </c>
      <c r="C6558" s="7" t="s">
        <v>4</v>
      </c>
      <c r="F6558" s="7" t="str">
        <f t="shared" si="165"/>
        <v/>
      </c>
      <c r="G6558" s="7" t="str">
        <f t="shared" si="166"/>
        <v/>
      </c>
      <c r="K6558" s="7" t="s">
        <v>3353</v>
      </c>
      <c r="L6558" s="9">
        <v>45002</v>
      </c>
      <c r="M6558" s="13">
        <v>0.65337962962962959</v>
      </c>
      <c r="N6558" s="14">
        <v>513002596728378</v>
      </c>
      <c r="P6558" t="str">
        <f t="shared" si="167"/>
        <v/>
      </c>
    </row>
    <row r="6559" spans="1:16" ht="16" x14ac:dyDescent="0.2">
      <c r="A6559" s="8" t="s">
        <v>1177</v>
      </c>
      <c r="C6559" s="7" t="s">
        <v>2</v>
      </c>
      <c r="D6559" s="7" t="s">
        <v>3411</v>
      </c>
      <c r="E6559" s="7" t="str">
        <f>IF(OR(D6559="", D6559="___"),"", LEFT(D6559,FIND(" &gt;",D6559)-1))</f>
        <v>Qualified Success</v>
      </c>
      <c r="F6559" s="7" t="str">
        <f t="shared" si="165"/>
        <v>Current</v>
      </c>
      <c r="G6559" s="7" t="str">
        <f t="shared" si="166"/>
        <v>Response</v>
      </c>
      <c r="H6559" s="7" t="str">
        <f>IF(G6559="Utterance", IF(ISNUMBER(SEARCH("Unrecognized",D6559)), "Unrecognized", IF(ISNUMBER(SEARCH("Mismatched",D6559)), "Mismatched", IF(ISNUMBER(SEARCH("False Positive",D6559)), "False Positive", "Irrelevant"))), "")</f>
        <v/>
      </c>
      <c r="J6559" s="7" t="s">
        <v>3439</v>
      </c>
      <c r="K6559" s="7" t="s">
        <v>3353</v>
      </c>
      <c r="L6559" s="9">
        <v>45002</v>
      </c>
      <c r="M6559" s="13">
        <v>0.65435185185185185</v>
      </c>
      <c r="N6559" s="14">
        <v>204440003541490</v>
      </c>
      <c r="O6559" s="7">
        <f>IF(LEN(TRIM($A6559))=0,0,LEN($A6559)-LEN(SUBSTITUTE($A6559," ",""))+1)</f>
        <v>8</v>
      </c>
      <c r="P6559">
        <f t="shared" si="167"/>
        <v>201</v>
      </c>
    </row>
    <row r="6560" spans="1:16" ht="176" x14ac:dyDescent="0.2">
      <c r="A6560" s="8" t="s">
        <v>937</v>
      </c>
      <c r="C6560" s="7" t="s">
        <v>4</v>
      </c>
      <c r="F6560" s="7" t="str">
        <f t="shared" si="165"/>
        <v/>
      </c>
      <c r="G6560" s="7" t="str">
        <f t="shared" si="166"/>
        <v/>
      </c>
      <c r="K6560" s="7" t="s">
        <v>3353</v>
      </c>
      <c r="L6560" s="9">
        <v>45002</v>
      </c>
      <c r="M6560" s="13">
        <v>0.65435185185185185</v>
      </c>
      <c r="N6560" s="14">
        <v>204440003541490</v>
      </c>
      <c r="P6560" t="str">
        <f t="shared" si="167"/>
        <v/>
      </c>
    </row>
    <row r="6561" spans="1:16" ht="16" x14ac:dyDescent="0.2">
      <c r="A6561" s="8" t="s">
        <v>1663</v>
      </c>
      <c r="C6561" s="7" t="s">
        <v>2</v>
      </c>
      <c r="D6561" s="7" t="s">
        <v>3389</v>
      </c>
      <c r="E6561" s="7" t="str">
        <f>IF(OR(D6561="", D6561="___"),"", LEFT(D6561,FIND(" &gt;",D6561)-1))</f>
        <v>Success</v>
      </c>
      <c r="F6561" s="7" t="str">
        <f t="shared" si="165"/>
        <v>Current</v>
      </c>
      <c r="G6561" s="7" t="str">
        <f t="shared" si="166"/>
        <v/>
      </c>
      <c r="H6561" s="7" t="str">
        <f>IF(G6561="Utterance", IF(ISNUMBER(SEARCH("Unrecognized",D6561)), "Unrecognized", IF(ISNUMBER(SEARCH("Mismatched",D6561)), "Mismatched", IF(ISNUMBER(SEARCH("False Positive",D6561)), "False Positive", "Irrelevant"))), "")</f>
        <v/>
      </c>
      <c r="J6561" s="7" t="s">
        <v>3746</v>
      </c>
      <c r="K6561" s="7" t="s">
        <v>3353</v>
      </c>
      <c r="L6561" s="9">
        <v>45002</v>
      </c>
      <c r="M6561" s="13">
        <v>0.65987268518518516</v>
      </c>
      <c r="N6561" s="14">
        <v>513003193360117</v>
      </c>
      <c r="O6561" s="7">
        <f>IF(LEN(TRIM($A6561))=0,0,LEN($A6561)-LEN(SUBSTITUTE($A6561," ",""))+1)</f>
        <v>3</v>
      </c>
      <c r="P6561">
        <f t="shared" si="167"/>
        <v>3411</v>
      </c>
    </row>
    <row r="6562" spans="1:16" ht="128" x14ac:dyDescent="0.2">
      <c r="A6562" s="8" t="s">
        <v>384</v>
      </c>
      <c r="C6562" s="7" t="s">
        <v>4</v>
      </c>
      <c r="F6562" s="7" t="str">
        <f t="shared" si="165"/>
        <v/>
      </c>
      <c r="G6562" s="7" t="str">
        <f t="shared" si="166"/>
        <v/>
      </c>
      <c r="K6562" s="7" t="s">
        <v>3353</v>
      </c>
      <c r="L6562" s="9">
        <v>45002</v>
      </c>
      <c r="M6562" s="13">
        <v>0.65989583333333335</v>
      </c>
      <c r="N6562" s="14">
        <v>513003193360117</v>
      </c>
      <c r="P6562" t="str">
        <f t="shared" si="167"/>
        <v/>
      </c>
    </row>
    <row r="6563" spans="1:16" ht="16" x14ac:dyDescent="0.2">
      <c r="A6563" s="8" t="s">
        <v>223</v>
      </c>
      <c r="B6563" s="7" t="s">
        <v>3487</v>
      </c>
      <c r="C6563" s="7" t="s">
        <v>2</v>
      </c>
      <c r="D6563" s="7" t="s">
        <v>3389</v>
      </c>
      <c r="E6563" s="7" t="str">
        <f>IF(OR(D6563="", D6563="___"),"", LEFT(D6563,FIND(" &gt;",D6563)-1))</f>
        <v>Success</v>
      </c>
      <c r="F6563" s="7" t="str">
        <f t="shared" si="165"/>
        <v>Current</v>
      </c>
      <c r="G6563" s="7" t="str">
        <f t="shared" si="166"/>
        <v/>
      </c>
      <c r="H6563" s="7" t="str">
        <f>IF(G6563="Utterance", IF(ISNUMBER(SEARCH("Unrecognized",D6563)), "Unrecognized", IF(ISNUMBER(SEARCH("Mismatched",D6563)), "Mismatched", IF(ISNUMBER(SEARCH("False Positive",D6563)), "False Positive", "Irrelevant"))), "")</f>
        <v/>
      </c>
      <c r="J6563" s="7" t="s">
        <v>3744</v>
      </c>
      <c r="K6563" s="7" t="s">
        <v>3353</v>
      </c>
      <c r="L6563" s="9">
        <v>45002</v>
      </c>
      <c r="M6563" s="13">
        <v>0.66590277777777784</v>
      </c>
      <c r="N6563" s="14">
        <v>513003330428219</v>
      </c>
      <c r="O6563" s="7">
        <f>IF(LEN(TRIM($A6563))=0,0,LEN($A6563)-LEN(SUBSTITUTE($A6563," ",""))+1)</f>
        <v>3</v>
      </c>
      <c r="P6563">
        <f t="shared" si="167"/>
        <v>3411</v>
      </c>
    </row>
    <row r="6564" spans="1:16" ht="112" x14ac:dyDescent="0.2">
      <c r="A6564" s="8" t="s">
        <v>224</v>
      </c>
      <c r="C6564" s="7" t="s">
        <v>4</v>
      </c>
      <c r="F6564" s="7" t="str">
        <f t="shared" si="165"/>
        <v/>
      </c>
      <c r="G6564" s="7" t="str">
        <f t="shared" si="166"/>
        <v/>
      </c>
      <c r="K6564" s="7" t="s">
        <v>3353</v>
      </c>
      <c r="L6564" s="9">
        <v>45002</v>
      </c>
      <c r="M6564" s="13">
        <v>0.66590277777777784</v>
      </c>
      <c r="N6564" s="14">
        <v>513003330428219</v>
      </c>
      <c r="P6564" t="str">
        <f t="shared" si="167"/>
        <v/>
      </c>
    </row>
    <row r="6565" spans="1:16" ht="16" x14ac:dyDescent="0.2">
      <c r="A6565" s="8" t="s">
        <v>501</v>
      </c>
      <c r="C6565" s="7" t="s">
        <v>2</v>
      </c>
      <c r="D6565" s="7" t="s">
        <v>3389</v>
      </c>
      <c r="E6565" s="7" t="str">
        <f>IF(OR(D6565="", D6565="___"),"", LEFT(D6565,FIND(" &gt;",D6565)-1))</f>
        <v>Success</v>
      </c>
      <c r="F6565" s="7" t="str">
        <f t="shared" si="165"/>
        <v>Current</v>
      </c>
      <c r="G6565" s="7" t="str">
        <f t="shared" si="166"/>
        <v/>
      </c>
      <c r="H6565" s="7" t="str">
        <f>IF(G6565="Utterance", IF(ISNUMBER(SEARCH("Unrecognized",D6565)), "Unrecognized", IF(ISNUMBER(SEARCH("Mismatched",D6565)), "Mismatched", IF(ISNUMBER(SEARCH("False Positive",D6565)), "False Positive", "Irrelevant"))), "")</f>
        <v/>
      </c>
      <c r="J6565" s="7" t="s">
        <v>3741</v>
      </c>
      <c r="K6565" s="7" t="s">
        <v>3353</v>
      </c>
      <c r="L6565" s="9">
        <v>45002</v>
      </c>
      <c r="M6565" s="13">
        <v>0.67356481481481489</v>
      </c>
      <c r="N6565" s="14">
        <v>204440003494343</v>
      </c>
      <c r="O6565" s="7">
        <f>IF(LEN(TRIM($A6565))=0,0,LEN($A6565)-LEN(SUBSTITUTE($A6565," ",""))+1)</f>
        <v>7</v>
      </c>
      <c r="P6565">
        <f t="shared" si="167"/>
        <v>3411</v>
      </c>
    </row>
    <row r="6566" spans="1:16" ht="176" x14ac:dyDescent="0.2">
      <c r="A6566" s="8" t="s">
        <v>502</v>
      </c>
      <c r="C6566" s="7" t="s">
        <v>4</v>
      </c>
      <c r="F6566" s="7" t="str">
        <f t="shared" si="165"/>
        <v/>
      </c>
      <c r="G6566" s="7" t="str">
        <f t="shared" si="166"/>
        <v/>
      </c>
      <c r="K6566" s="7" t="s">
        <v>3353</v>
      </c>
      <c r="L6566" s="9">
        <v>45002</v>
      </c>
      <c r="M6566" s="13">
        <v>0.67358796296296297</v>
      </c>
      <c r="N6566" s="14">
        <v>204440003494343</v>
      </c>
      <c r="P6566" t="str">
        <f t="shared" si="167"/>
        <v/>
      </c>
    </row>
    <row r="6567" spans="1:16" ht="16" x14ac:dyDescent="0.2">
      <c r="A6567" s="8" t="s">
        <v>545</v>
      </c>
      <c r="C6567" s="7" t="s">
        <v>2</v>
      </c>
      <c r="D6567" s="7" t="s">
        <v>3411</v>
      </c>
      <c r="E6567" s="7" t="str">
        <f>IF(OR(D6567="", D6567="___"),"", LEFT(D6567,FIND(" &gt;",D6567)-1))</f>
        <v>Qualified Success</v>
      </c>
      <c r="F6567" s="7" t="str">
        <f t="shared" si="165"/>
        <v>Current</v>
      </c>
      <c r="G6567" s="7" t="str">
        <f t="shared" si="166"/>
        <v>Response</v>
      </c>
      <c r="H6567" s="7" t="str">
        <f>IF(G6567="Utterance", IF(ISNUMBER(SEARCH("Unrecognized",D6567)), "Unrecognized", IF(ISNUMBER(SEARCH("Mismatched",D6567)), "Mismatched", IF(ISNUMBER(SEARCH("False Positive",D6567)), "False Positive", "Irrelevant"))), "")</f>
        <v/>
      </c>
      <c r="J6567" s="7" t="s">
        <v>3431</v>
      </c>
      <c r="K6567" s="7" t="s">
        <v>3353</v>
      </c>
      <c r="L6567" s="9">
        <v>45002</v>
      </c>
      <c r="M6567" s="13">
        <v>0.67371527777777773</v>
      </c>
      <c r="N6567" s="14">
        <v>204440003495503</v>
      </c>
      <c r="O6567" s="7">
        <f>IF(LEN(TRIM($A6567))=0,0,LEN($A6567)-LEN(SUBSTITUTE($A6567," ",""))+1)</f>
        <v>5</v>
      </c>
      <c r="P6567">
        <f t="shared" si="167"/>
        <v>201</v>
      </c>
    </row>
    <row r="6568" spans="1:16" ht="144" x14ac:dyDescent="0.2">
      <c r="A6568" s="8" t="s">
        <v>357</v>
      </c>
      <c r="C6568" s="7" t="s">
        <v>4</v>
      </c>
      <c r="F6568" s="7" t="str">
        <f t="shared" si="165"/>
        <v/>
      </c>
      <c r="G6568" s="7" t="str">
        <f t="shared" si="166"/>
        <v/>
      </c>
      <c r="K6568" s="7" t="s">
        <v>3353</v>
      </c>
      <c r="L6568" s="9">
        <v>45002</v>
      </c>
      <c r="M6568" s="13">
        <v>0.67371527777777773</v>
      </c>
      <c r="N6568" s="14">
        <v>204440003495503</v>
      </c>
      <c r="P6568" t="str">
        <f t="shared" si="167"/>
        <v/>
      </c>
    </row>
    <row r="6569" spans="1:16" ht="16" x14ac:dyDescent="0.2">
      <c r="A6569" s="8" t="s">
        <v>982</v>
      </c>
      <c r="C6569" s="7" t="s">
        <v>2</v>
      </c>
      <c r="D6569" s="7" t="s">
        <v>3389</v>
      </c>
      <c r="E6569" s="7" t="str">
        <f>IF(OR(D6569="", D6569="___"),"", LEFT(D6569,FIND(" &gt;",D6569)-1))</f>
        <v>Success</v>
      </c>
      <c r="F6569" s="7" t="str">
        <f t="shared" si="165"/>
        <v>Current</v>
      </c>
      <c r="G6569" s="7" t="str">
        <f t="shared" si="166"/>
        <v/>
      </c>
      <c r="H6569" s="7" t="str">
        <f>IF(G6569="Utterance", IF(ISNUMBER(SEARCH("Unrecognized",D6569)), "Unrecognized", IF(ISNUMBER(SEARCH("Mismatched",D6569)), "Mismatched", IF(ISNUMBER(SEARCH("False Positive",D6569)), "False Positive", "Irrelevant"))), "")</f>
        <v/>
      </c>
      <c r="J6569" s="7" t="s">
        <v>3741</v>
      </c>
      <c r="K6569" s="7" t="s">
        <v>3353</v>
      </c>
      <c r="L6569" s="9">
        <v>45002</v>
      </c>
      <c r="M6569" s="13">
        <v>0.68611111111111101</v>
      </c>
      <c r="N6569" s="14">
        <v>204440003537402</v>
      </c>
      <c r="O6569" s="7">
        <f>IF(LEN(TRIM($A6569))=0,0,LEN($A6569)-LEN(SUBSTITUTE($A6569," ",""))+1)</f>
        <v>7</v>
      </c>
      <c r="P6569">
        <f t="shared" si="167"/>
        <v>3411</v>
      </c>
    </row>
    <row r="6570" spans="1:16" ht="176" x14ac:dyDescent="0.2">
      <c r="A6570" s="8" t="s">
        <v>983</v>
      </c>
      <c r="C6570" s="7" t="s">
        <v>4</v>
      </c>
      <c r="F6570" s="7" t="str">
        <f t="shared" si="165"/>
        <v/>
      </c>
      <c r="G6570" s="7" t="str">
        <f t="shared" si="166"/>
        <v/>
      </c>
      <c r="K6570" s="7" t="s">
        <v>3353</v>
      </c>
      <c r="L6570" s="9">
        <v>45002</v>
      </c>
      <c r="M6570" s="13">
        <v>0.6861342592592593</v>
      </c>
      <c r="N6570" s="14">
        <v>204440003537402</v>
      </c>
      <c r="P6570" t="str">
        <f t="shared" si="167"/>
        <v/>
      </c>
    </row>
    <row r="6571" spans="1:16" ht="16" x14ac:dyDescent="0.2">
      <c r="A6571" s="8" t="s">
        <v>982</v>
      </c>
      <c r="C6571" s="7" t="s">
        <v>2</v>
      </c>
      <c r="D6571" s="7" t="s">
        <v>3389</v>
      </c>
      <c r="E6571" s="7" t="str">
        <f>IF(OR(D6571="", D6571="___"),"", LEFT(D6571,FIND(" &gt;",D6571)-1))</f>
        <v>Success</v>
      </c>
      <c r="F6571" s="7" t="str">
        <f t="shared" si="165"/>
        <v>Current</v>
      </c>
      <c r="G6571" s="7" t="str">
        <f t="shared" si="166"/>
        <v/>
      </c>
      <c r="H6571" s="7" t="str">
        <f>IF(G6571="Utterance", IF(ISNUMBER(SEARCH("Unrecognized",D6571)), "Unrecognized", IF(ISNUMBER(SEARCH("Mismatched",D6571)), "Mismatched", IF(ISNUMBER(SEARCH("False Positive",D6571)), "False Positive", "Irrelevant"))), "")</f>
        <v/>
      </c>
      <c r="J6571" s="7" t="s">
        <v>3741</v>
      </c>
      <c r="K6571" s="7" t="s">
        <v>3353</v>
      </c>
      <c r="L6571" s="9">
        <v>45002</v>
      </c>
      <c r="M6571" s="13">
        <v>0.68836805555555547</v>
      </c>
      <c r="N6571" s="14">
        <v>204440003537402</v>
      </c>
      <c r="O6571" s="7">
        <f>IF(LEN(TRIM($A6571))=0,0,LEN($A6571)-LEN(SUBSTITUTE($A6571," ",""))+1)</f>
        <v>7</v>
      </c>
      <c r="P6571">
        <f t="shared" si="167"/>
        <v>3411</v>
      </c>
    </row>
    <row r="6572" spans="1:16" ht="176" x14ac:dyDescent="0.2">
      <c r="A6572" s="8" t="s">
        <v>983</v>
      </c>
      <c r="C6572" s="7" t="s">
        <v>4</v>
      </c>
      <c r="F6572" s="7" t="str">
        <f t="shared" si="165"/>
        <v/>
      </c>
      <c r="G6572" s="7" t="str">
        <f t="shared" si="166"/>
        <v/>
      </c>
      <c r="K6572" s="7" t="s">
        <v>3353</v>
      </c>
      <c r="L6572" s="9">
        <v>45002</v>
      </c>
      <c r="M6572" s="13">
        <v>0.68836805555555547</v>
      </c>
      <c r="N6572" s="14">
        <v>204440003537402</v>
      </c>
      <c r="P6572" t="str">
        <f t="shared" si="167"/>
        <v/>
      </c>
    </row>
    <row r="6573" spans="1:16" ht="16" x14ac:dyDescent="0.2">
      <c r="A6573" s="8" t="s">
        <v>302</v>
      </c>
      <c r="B6573" s="7" t="s">
        <v>3487</v>
      </c>
      <c r="C6573" s="7" t="s">
        <v>2</v>
      </c>
      <c r="D6573" s="7" t="s">
        <v>3389</v>
      </c>
      <c r="E6573" s="7" t="str">
        <f>IF(OR(D6573="", D6573="___"),"", LEFT(D6573,FIND(" &gt;",D6573)-1))</f>
        <v>Success</v>
      </c>
      <c r="F6573" s="7" t="str">
        <f t="shared" si="165"/>
        <v>Current</v>
      </c>
      <c r="G6573" s="7" t="str">
        <f t="shared" si="166"/>
        <v/>
      </c>
      <c r="H6573" s="7" t="str">
        <f>IF(G6573="Utterance", IF(ISNUMBER(SEARCH("Unrecognized",D6573)), "Unrecognized", IF(ISNUMBER(SEARCH("Mismatched",D6573)), "Mismatched", IF(ISNUMBER(SEARCH("False Positive",D6573)), "False Positive", "Irrelevant"))), "")</f>
        <v/>
      </c>
      <c r="J6573" s="7" t="s">
        <v>3428</v>
      </c>
      <c r="K6573" s="7" t="s">
        <v>3353</v>
      </c>
      <c r="L6573" s="9">
        <v>45002</v>
      </c>
      <c r="M6573" s="13">
        <v>0.70734953703703696</v>
      </c>
      <c r="N6573" s="14">
        <v>202000914754984</v>
      </c>
      <c r="O6573" s="7">
        <f>IF(LEN(TRIM($A6573))=0,0,LEN($A6573)-LEN(SUBSTITUTE($A6573," ",""))+1)</f>
        <v>3</v>
      </c>
      <c r="P6573">
        <f t="shared" si="167"/>
        <v>3411</v>
      </c>
    </row>
    <row r="6574" spans="1:16" ht="64" x14ac:dyDescent="0.2">
      <c r="A6574" s="8" t="s">
        <v>220</v>
      </c>
      <c r="C6574" s="7" t="s">
        <v>4</v>
      </c>
      <c r="F6574" s="7" t="str">
        <f t="shared" si="165"/>
        <v/>
      </c>
      <c r="G6574" s="7" t="str">
        <f t="shared" si="166"/>
        <v/>
      </c>
      <c r="K6574" s="7" t="s">
        <v>3353</v>
      </c>
      <c r="L6574" s="9">
        <v>45002</v>
      </c>
      <c r="M6574" s="13">
        <v>0.70736111111111111</v>
      </c>
      <c r="N6574" s="14">
        <v>202000914754984</v>
      </c>
      <c r="P6574" t="str">
        <f t="shared" si="167"/>
        <v/>
      </c>
    </row>
    <row r="6575" spans="1:16" ht="16" x14ac:dyDescent="0.2">
      <c r="A6575" s="8" t="s">
        <v>158</v>
      </c>
      <c r="C6575" s="7" t="s">
        <v>2</v>
      </c>
      <c r="D6575" s="7" t="s">
        <v>3389</v>
      </c>
      <c r="E6575" s="7" t="str">
        <f>IF(OR(D6575="", D6575="___"),"", LEFT(D6575,FIND(" &gt;",D6575)-1))</f>
        <v>Success</v>
      </c>
      <c r="F6575" s="7" t="str">
        <f t="shared" si="165"/>
        <v>Current</v>
      </c>
      <c r="G6575" s="7" t="str">
        <f t="shared" si="166"/>
        <v/>
      </c>
      <c r="H6575" s="7" t="str">
        <f>IF(G6575="Utterance", IF(ISNUMBER(SEARCH("Unrecognized",D6575)), "Unrecognized", IF(ISNUMBER(SEARCH("Mismatched",D6575)), "Mismatched", IF(ISNUMBER(SEARCH("False Positive",D6575)), "False Positive", "Irrelevant"))), "")</f>
        <v/>
      </c>
      <c r="J6575" s="7" t="s">
        <v>3744</v>
      </c>
      <c r="K6575" s="7" t="s">
        <v>3353</v>
      </c>
      <c r="L6575" s="9">
        <v>45002</v>
      </c>
      <c r="M6575" s="13">
        <v>0.73146990740740747</v>
      </c>
      <c r="N6575" s="14">
        <v>513002338107428</v>
      </c>
      <c r="O6575" s="7">
        <f>IF(LEN(TRIM($A6575))=0,0,LEN($A6575)-LEN(SUBSTITUTE($A6575," ",""))+1)</f>
        <v>4</v>
      </c>
      <c r="P6575">
        <f t="shared" si="167"/>
        <v>3411</v>
      </c>
    </row>
    <row r="6576" spans="1:16" ht="112" x14ac:dyDescent="0.2">
      <c r="A6576" s="8" t="s">
        <v>224</v>
      </c>
      <c r="C6576" s="7" t="s">
        <v>4</v>
      </c>
      <c r="F6576" s="7" t="str">
        <f t="shared" si="165"/>
        <v/>
      </c>
      <c r="G6576" s="7" t="str">
        <f t="shared" si="166"/>
        <v/>
      </c>
      <c r="K6576" s="7" t="s">
        <v>3353</v>
      </c>
      <c r="L6576" s="9">
        <v>45002</v>
      </c>
      <c r="M6576" s="13">
        <v>0.73146990740740747</v>
      </c>
      <c r="N6576" s="14">
        <v>513002338107428</v>
      </c>
      <c r="P6576" t="str">
        <f t="shared" si="167"/>
        <v/>
      </c>
    </row>
    <row r="6577" spans="1:16" ht="16" x14ac:dyDescent="0.2">
      <c r="A6577" s="8" t="s">
        <v>1636</v>
      </c>
      <c r="C6577" s="7" t="s">
        <v>2</v>
      </c>
      <c r="D6577" s="7" t="s">
        <v>3411</v>
      </c>
      <c r="E6577" s="7" t="str">
        <f>IF(OR(D6577="", D6577="___"),"", LEFT(D6577,FIND(" &gt;",D6577)-1))</f>
        <v>Qualified Success</v>
      </c>
      <c r="F6577" s="7" t="str">
        <f t="shared" ref="F6577:F6640" si="168">IF(OR(E6577="Success",E6577="Qualified Success"),"Current",IF(E6577="Failure",IF(RIGHT(D6577,6)="Future","Future",IF(RIGHT(D6577,10)="Irrelevant","Irrelevant","Current")),""))</f>
        <v>Current</v>
      </c>
      <c r="G6577" s="7" t="str">
        <f t="shared" ref="G6577:G6640" si="169">IF(OR(ISBLANK(D6577),D6577="Unclassifiable &gt;"),"",IF(ISNUMBER(SEARCH("Utterance",D6577)),"Utterance",IF(ISNUMBER(SEARCH("Response",D6577)),"Response",IF(ISNUMBER(SEARCH("Interaction",D6577)),"Interaction",IF(ISNUMBER(SEARCH("System",D6577)),"System","")))))</f>
        <v>Response</v>
      </c>
      <c r="H6577" s="7" t="str">
        <f>IF(G6577="Utterance", IF(ISNUMBER(SEARCH("Unrecognized",D6577)), "Unrecognized", IF(ISNUMBER(SEARCH("Mismatched",D6577)), "Mismatched", IF(ISNUMBER(SEARCH("False Positive",D6577)), "False Positive", "Irrelevant"))), "")</f>
        <v/>
      </c>
      <c r="J6577" s="7" t="s">
        <v>3742</v>
      </c>
      <c r="K6577" s="7" t="s">
        <v>3353</v>
      </c>
      <c r="L6577" s="9">
        <v>45002</v>
      </c>
      <c r="M6577" s="13">
        <v>0.76572916666666668</v>
      </c>
      <c r="N6577" s="14">
        <v>513003071355236</v>
      </c>
      <c r="O6577" s="7">
        <f>IF(LEN(TRIM($A6577))=0,0,LEN($A6577)-LEN(SUBSTITUTE($A6577," ",""))+1)</f>
        <v>6</v>
      </c>
      <c r="P6577">
        <f t="shared" si="167"/>
        <v>201</v>
      </c>
    </row>
    <row r="6578" spans="1:16" ht="80" x14ac:dyDescent="0.2">
      <c r="A6578" s="8" t="s">
        <v>317</v>
      </c>
      <c r="C6578" s="7" t="s">
        <v>4</v>
      </c>
      <c r="F6578" s="7" t="str">
        <f t="shared" si="168"/>
        <v/>
      </c>
      <c r="G6578" s="7" t="str">
        <f t="shared" si="169"/>
        <v/>
      </c>
      <c r="K6578" s="7" t="s">
        <v>3353</v>
      </c>
      <c r="L6578" s="9">
        <v>45002</v>
      </c>
      <c r="M6578" s="13">
        <v>0.76572916666666668</v>
      </c>
      <c r="N6578" s="14">
        <v>513003071355236</v>
      </c>
      <c r="P6578" t="str">
        <f t="shared" si="167"/>
        <v/>
      </c>
    </row>
    <row r="6579" spans="1:16" ht="16" x14ac:dyDescent="0.2">
      <c r="A6579" s="8" t="s">
        <v>1635</v>
      </c>
      <c r="C6579" s="7" t="s">
        <v>2</v>
      </c>
      <c r="D6579" s="7" t="s">
        <v>3391</v>
      </c>
      <c r="E6579" s="7" t="str">
        <f>IF(OR(D6579="", D6579="___"),"", LEFT(D6579,FIND(" &gt;",D6579)-1))</f>
        <v>Failure</v>
      </c>
      <c r="F6579" s="7" t="str">
        <f t="shared" si="168"/>
        <v>Current</v>
      </c>
      <c r="G6579" s="7" t="str">
        <f t="shared" si="169"/>
        <v>Utterance</v>
      </c>
      <c r="H6579" s="7" t="str">
        <f>IF(G6579="Utterance", IF(ISNUMBER(SEARCH("Unrecognized",D6579)), "Unrecognized", IF(ISNUMBER(SEARCH("Mismatched",D6579)), "Mismatched", IF(ISNUMBER(SEARCH("False Positive",D6579)), "False Positive", "Irrelevant"))), "")</f>
        <v>Mismatched</v>
      </c>
      <c r="J6579" s="7" t="s">
        <v>213</v>
      </c>
      <c r="K6579" s="7" t="s">
        <v>3353</v>
      </c>
      <c r="L6579" s="9">
        <v>45002</v>
      </c>
      <c r="M6579" s="13">
        <v>0.76594907407407409</v>
      </c>
      <c r="N6579" s="14">
        <v>513003071355236</v>
      </c>
      <c r="O6579" s="7">
        <f>IF(LEN(TRIM($A6579))=0,0,LEN($A6579)-LEN(SUBSTITUTE($A6579," ",""))+1)</f>
        <v>6</v>
      </c>
      <c r="P6579">
        <f t="shared" si="167"/>
        <v>705</v>
      </c>
    </row>
    <row r="6580" spans="1:16" ht="112" x14ac:dyDescent="0.2">
      <c r="A6580" s="8" t="s">
        <v>1601</v>
      </c>
      <c r="C6580" s="7" t="s">
        <v>4</v>
      </c>
      <c r="F6580" s="7" t="str">
        <f t="shared" si="168"/>
        <v/>
      </c>
      <c r="G6580" s="7" t="str">
        <f t="shared" si="169"/>
        <v/>
      </c>
      <c r="K6580" s="7" t="s">
        <v>3353</v>
      </c>
      <c r="L6580" s="9">
        <v>45002</v>
      </c>
      <c r="M6580" s="13">
        <v>0.76596064814814813</v>
      </c>
      <c r="N6580" s="14">
        <v>513003071355236</v>
      </c>
      <c r="P6580" t="str">
        <f t="shared" si="167"/>
        <v/>
      </c>
    </row>
    <row r="6581" spans="1:16" ht="16" x14ac:dyDescent="0.2">
      <c r="A6581" s="8" t="s">
        <v>1637</v>
      </c>
      <c r="C6581" s="7" t="s">
        <v>2</v>
      </c>
      <c r="D6581" s="7" t="s">
        <v>3391</v>
      </c>
      <c r="E6581" s="7" t="str">
        <f>IF(OR(D6581="", D6581="___"),"", LEFT(D6581,FIND(" &gt;",D6581)-1))</f>
        <v>Failure</v>
      </c>
      <c r="F6581" s="7" t="str">
        <f t="shared" si="168"/>
        <v>Current</v>
      </c>
      <c r="G6581" s="7" t="str">
        <f t="shared" si="169"/>
        <v>Utterance</v>
      </c>
      <c r="H6581" s="7" t="str">
        <f>IF(G6581="Utterance", IF(ISNUMBER(SEARCH("Unrecognized",D6581)), "Unrecognized", IF(ISNUMBER(SEARCH("Mismatched",D6581)), "Mismatched", IF(ISNUMBER(SEARCH("False Positive",D6581)), "False Positive", "Irrelevant"))), "")</f>
        <v>Mismatched</v>
      </c>
      <c r="J6581" s="7" t="s">
        <v>213</v>
      </c>
      <c r="K6581" s="7" t="s">
        <v>3353</v>
      </c>
      <c r="L6581" s="9">
        <v>45002</v>
      </c>
      <c r="M6581" s="13">
        <v>0.76620370370370372</v>
      </c>
      <c r="N6581" s="14">
        <v>513003071355236</v>
      </c>
      <c r="O6581" s="7">
        <f>IF(LEN(TRIM($A6581))=0,0,LEN($A6581)-LEN(SUBSTITUTE($A6581," ",""))+1)</f>
        <v>5</v>
      </c>
      <c r="P6581">
        <f t="shared" si="167"/>
        <v>705</v>
      </c>
    </row>
    <row r="6582" spans="1:16" ht="112" x14ac:dyDescent="0.2">
      <c r="A6582" s="8" t="s">
        <v>1601</v>
      </c>
      <c r="C6582" s="7" t="s">
        <v>4</v>
      </c>
      <c r="F6582" s="7" t="str">
        <f t="shared" si="168"/>
        <v/>
      </c>
      <c r="G6582" s="7" t="str">
        <f t="shared" si="169"/>
        <v/>
      </c>
      <c r="K6582" s="7" t="s">
        <v>3353</v>
      </c>
      <c r="L6582" s="9">
        <v>45002</v>
      </c>
      <c r="M6582" s="13">
        <v>0.76620370370370372</v>
      </c>
      <c r="N6582" s="14">
        <v>513003071355236</v>
      </c>
      <c r="P6582" t="str">
        <f t="shared" si="167"/>
        <v/>
      </c>
    </row>
    <row r="6583" spans="1:16" ht="16" x14ac:dyDescent="0.2">
      <c r="A6583" s="8" t="s">
        <v>1638</v>
      </c>
      <c r="C6583" s="7" t="s">
        <v>2</v>
      </c>
      <c r="D6583" s="7" t="s">
        <v>3391</v>
      </c>
      <c r="E6583" s="7" t="str">
        <f>IF(OR(D6583="", D6583="___"),"", LEFT(D6583,FIND(" &gt;",D6583)-1))</f>
        <v>Failure</v>
      </c>
      <c r="F6583" s="7" t="str">
        <f t="shared" si="168"/>
        <v>Current</v>
      </c>
      <c r="G6583" s="7" t="str">
        <f t="shared" si="169"/>
        <v>Utterance</v>
      </c>
      <c r="H6583" s="7" t="str">
        <f>IF(G6583="Utterance", IF(ISNUMBER(SEARCH("Unrecognized",D6583)), "Unrecognized", IF(ISNUMBER(SEARCH("Mismatched",D6583)), "Mismatched", IF(ISNUMBER(SEARCH("False Positive",D6583)), "False Positive", "Irrelevant"))), "")</f>
        <v>Mismatched</v>
      </c>
      <c r="J6583" s="7" t="s">
        <v>213</v>
      </c>
      <c r="K6583" s="7" t="s">
        <v>3353</v>
      </c>
      <c r="L6583" s="9">
        <v>45002</v>
      </c>
      <c r="M6583" s="13">
        <v>0.76626157407407414</v>
      </c>
      <c r="N6583" s="14">
        <v>513003071355236</v>
      </c>
      <c r="O6583" s="7">
        <f>IF(LEN(TRIM($A6583))=0,0,LEN($A6583)-LEN(SUBSTITUTE($A6583," ",""))+1)</f>
        <v>1</v>
      </c>
      <c r="P6583">
        <f t="shared" si="167"/>
        <v>705</v>
      </c>
    </row>
    <row r="6584" spans="1:16" ht="128" x14ac:dyDescent="0.2">
      <c r="A6584" s="8" t="s">
        <v>384</v>
      </c>
      <c r="C6584" s="7" t="s">
        <v>4</v>
      </c>
      <c r="F6584" s="7" t="str">
        <f t="shared" si="168"/>
        <v/>
      </c>
      <c r="G6584" s="7" t="str">
        <f t="shared" si="169"/>
        <v/>
      </c>
      <c r="K6584" s="7" t="s">
        <v>3353</v>
      </c>
      <c r="L6584" s="9">
        <v>45002</v>
      </c>
      <c r="M6584" s="13">
        <v>0.76650462962962962</v>
      </c>
      <c r="N6584" s="14">
        <v>513003071355236</v>
      </c>
      <c r="P6584" t="str">
        <f t="shared" si="167"/>
        <v/>
      </c>
    </row>
    <row r="6585" spans="1:16" ht="16" x14ac:dyDescent="0.2">
      <c r="A6585" s="8" t="s">
        <v>158</v>
      </c>
      <c r="C6585" s="7" t="s">
        <v>2</v>
      </c>
      <c r="D6585" s="7" t="s">
        <v>3389</v>
      </c>
      <c r="E6585" s="7" t="str">
        <f>IF(OR(D6585="", D6585="___"),"", LEFT(D6585,FIND(" &gt;",D6585)-1))</f>
        <v>Success</v>
      </c>
      <c r="F6585" s="7" t="str">
        <f t="shared" si="168"/>
        <v>Current</v>
      </c>
      <c r="G6585" s="7" t="str">
        <f t="shared" si="169"/>
        <v/>
      </c>
      <c r="H6585" s="7" t="str">
        <f>IF(G6585="Utterance", IF(ISNUMBER(SEARCH("Unrecognized",D6585)), "Unrecognized", IF(ISNUMBER(SEARCH("Mismatched",D6585)), "Mismatched", IF(ISNUMBER(SEARCH("False Positive",D6585)), "False Positive", "Irrelevant"))), "")</f>
        <v/>
      </c>
      <c r="J6585" s="7" t="s">
        <v>3744</v>
      </c>
      <c r="K6585" s="7" t="s">
        <v>3358</v>
      </c>
      <c r="L6585" s="9">
        <v>45004</v>
      </c>
      <c r="M6585" s="13">
        <v>0.33068287037037036</v>
      </c>
      <c r="N6585" s="14">
        <v>513002580005230</v>
      </c>
      <c r="O6585" s="7">
        <f>IF(LEN(TRIM($A6585))=0,0,LEN($A6585)-LEN(SUBSTITUTE($A6585," ",""))+1)</f>
        <v>4</v>
      </c>
      <c r="P6585">
        <f t="shared" si="167"/>
        <v>3411</v>
      </c>
    </row>
    <row r="6586" spans="1:16" ht="112" x14ac:dyDescent="0.2">
      <c r="A6586" s="8" t="s">
        <v>224</v>
      </c>
      <c r="C6586" s="7" t="s">
        <v>4</v>
      </c>
      <c r="F6586" s="7" t="str">
        <f t="shared" si="168"/>
        <v/>
      </c>
      <c r="G6586" s="7" t="str">
        <f t="shared" si="169"/>
        <v/>
      </c>
      <c r="K6586" s="7" t="s">
        <v>3358</v>
      </c>
      <c r="L6586" s="9">
        <v>45004</v>
      </c>
      <c r="M6586" s="13">
        <v>0.33068287037037036</v>
      </c>
      <c r="N6586" s="14">
        <v>513002580005230</v>
      </c>
      <c r="P6586" t="str">
        <f t="shared" si="167"/>
        <v/>
      </c>
    </row>
    <row r="6587" spans="1:16" ht="16" x14ac:dyDescent="0.2">
      <c r="A6587" s="8" t="s">
        <v>798</v>
      </c>
      <c r="C6587" s="7" t="s">
        <v>2</v>
      </c>
      <c r="D6587" s="7" t="s">
        <v>3389</v>
      </c>
      <c r="E6587" s="7" t="str">
        <f>IF(OR(D6587="", D6587="___"),"", LEFT(D6587,FIND(" &gt;",D6587)-1))</f>
        <v>Success</v>
      </c>
      <c r="F6587" s="7" t="str">
        <f t="shared" si="168"/>
        <v>Current</v>
      </c>
      <c r="G6587" s="7" t="str">
        <f t="shared" si="169"/>
        <v/>
      </c>
      <c r="H6587" s="7" t="str">
        <f>IF(G6587="Utterance", IF(ISNUMBER(SEARCH("Unrecognized",D6587)), "Unrecognized", IF(ISNUMBER(SEARCH("Mismatched",D6587)), "Mismatched", IF(ISNUMBER(SEARCH("False Positive",D6587)), "False Positive", "Irrelevant"))), "")</f>
        <v/>
      </c>
      <c r="J6587" s="7" t="s">
        <v>3432</v>
      </c>
      <c r="K6587" s="7" t="s">
        <v>3358</v>
      </c>
      <c r="L6587" s="9">
        <v>45004</v>
      </c>
      <c r="M6587" s="13">
        <v>0.36743055555555554</v>
      </c>
      <c r="N6587" s="14">
        <v>204440003504272</v>
      </c>
      <c r="O6587" s="7">
        <f>IF(LEN(TRIM($A6587))=0,0,LEN($A6587)-LEN(SUBSTITUTE($A6587," ",""))+1)</f>
        <v>9</v>
      </c>
      <c r="P6587">
        <f t="shared" si="167"/>
        <v>3411</v>
      </c>
    </row>
    <row r="6588" spans="1:16" ht="192" x14ac:dyDescent="0.2">
      <c r="A6588" s="8" t="s">
        <v>726</v>
      </c>
      <c r="C6588" s="7" t="s">
        <v>4</v>
      </c>
      <c r="F6588" s="7" t="str">
        <f t="shared" si="168"/>
        <v/>
      </c>
      <c r="G6588" s="7" t="str">
        <f t="shared" si="169"/>
        <v/>
      </c>
      <c r="K6588" s="7" t="s">
        <v>3358</v>
      </c>
      <c r="L6588" s="9">
        <v>45004</v>
      </c>
      <c r="M6588" s="13">
        <v>0.36743055555555554</v>
      </c>
      <c r="N6588" s="14">
        <v>204440003504272</v>
      </c>
      <c r="P6588" t="str">
        <f t="shared" si="167"/>
        <v/>
      </c>
    </row>
    <row r="6589" spans="1:16" ht="16" x14ac:dyDescent="0.2">
      <c r="A6589" s="8" t="s">
        <v>1658</v>
      </c>
      <c r="C6589" s="7" t="s">
        <v>2</v>
      </c>
      <c r="D6589" s="7" t="s">
        <v>3389</v>
      </c>
      <c r="E6589" s="7" t="str">
        <f>IF(OR(D6589="", D6589="___"),"", LEFT(D6589,FIND(" &gt;",D6589)-1))</f>
        <v>Success</v>
      </c>
      <c r="F6589" s="7" t="str">
        <f t="shared" si="168"/>
        <v>Current</v>
      </c>
      <c r="G6589" s="7" t="str">
        <f t="shared" si="169"/>
        <v/>
      </c>
      <c r="H6589" s="7" t="str">
        <f>IF(G6589="Utterance", IF(ISNUMBER(SEARCH("Unrecognized",D6589)), "Unrecognized", IF(ISNUMBER(SEARCH("Mismatched",D6589)), "Mismatched", IF(ISNUMBER(SEARCH("False Positive",D6589)), "False Positive", "Irrelevant"))), "")</f>
        <v/>
      </c>
      <c r="J6589" s="7" t="s">
        <v>3748</v>
      </c>
      <c r="K6589" s="7" t="s">
        <v>3358</v>
      </c>
      <c r="L6589" s="9">
        <v>45004</v>
      </c>
      <c r="M6589" s="13">
        <v>0.45615740740740746</v>
      </c>
      <c r="N6589" s="14">
        <v>513003186989974</v>
      </c>
      <c r="O6589" s="7">
        <f>IF(LEN(TRIM($A6589))=0,0,LEN($A6589)-LEN(SUBSTITUTE($A6589," ",""))+1)</f>
        <v>2</v>
      </c>
      <c r="P6589">
        <f t="shared" si="167"/>
        <v>3411</v>
      </c>
    </row>
    <row r="6590" spans="1:16" ht="112" x14ac:dyDescent="0.2">
      <c r="A6590" s="8" t="s">
        <v>321</v>
      </c>
      <c r="C6590" s="7" t="s">
        <v>4</v>
      </c>
      <c r="F6590" s="7" t="str">
        <f t="shared" si="168"/>
        <v/>
      </c>
      <c r="G6590" s="7" t="str">
        <f t="shared" si="169"/>
        <v/>
      </c>
      <c r="K6590" s="7" t="s">
        <v>3358</v>
      </c>
      <c r="L6590" s="9">
        <v>45004</v>
      </c>
      <c r="M6590" s="13">
        <v>0.45615740740740746</v>
      </c>
      <c r="N6590" s="14">
        <v>513003186989974</v>
      </c>
      <c r="P6590" t="str">
        <f t="shared" si="167"/>
        <v/>
      </c>
    </row>
    <row r="6591" spans="1:16" ht="16" x14ac:dyDescent="0.2">
      <c r="A6591" s="8" t="s">
        <v>801</v>
      </c>
      <c r="C6591" s="7" t="s">
        <v>2</v>
      </c>
      <c r="D6591" s="7" t="s">
        <v>3389</v>
      </c>
      <c r="E6591" s="7" t="str">
        <f>IF(OR(D6591="", D6591="___"),"", LEFT(D6591,FIND(" &gt;",D6591)-1))</f>
        <v>Success</v>
      </c>
      <c r="F6591" s="7" t="str">
        <f t="shared" si="168"/>
        <v>Current</v>
      </c>
      <c r="G6591" s="7" t="str">
        <f t="shared" si="169"/>
        <v/>
      </c>
      <c r="H6591" s="7" t="str">
        <f>IF(G6591="Utterance", IF(ISNUMBER(SEARCH("Unrecognized",D6591)), "Unrecognized", IF(ISNUMBER(SEARCH("Mismatched",D6591)), "Mismatched", IF(ISNUMBER(SEARCH("False Positive",D6591)), "False Positive", "Irrelevant"))), "")</f>
        <v/>
      </c>
      <c r="J6591" s="7" t="s">
        <v>3742</v>
      </c>
      <c r="K6591" s="7" t="s">
        <v>3358</v>
      </c>
      <c r="L6591" s="9">
        <v>45004</v>
      </c>
      <c r="M6591" s="13">
        <v>0.5064467592592593</v>
      </c>
      <c r="N6591" s="14">
        <v>204440003504531</v>
      </c>
      <c r="O6591" s="7">
        <f>IF(LEN(TRIM($A6591))=0,0,LEN($A6591)-LEN(SUBSTITUTE($A6591," ",""))+1)</f>
        <v>3</v>
      </c>
      <c r="P6591">
        <f t="shared" si="167"/>
        <v>3411</v>
      </c>
    </row>
    <row r="6592" spans="1:16" ht="144" x14ac:dyDescent="0.2">
      <c r="A6592" s="8" t="s">
        <v>247</v>
      </c>
      <c r="C6592" s="7" t="s">
        <v>4</v>
      </c>
      <c r="F6592" s="7" t="str">
        <f t="shared" si="168"/>
        <v/>
      </c>
      <c r="G6592" s="7" t="str">
        <f t="shared" si="169"/>
        <v/>
      </c>
      <c r="K6592" s="7" t="s">
        <v>3358</v>
      </c>
      <c r="L6592" s="9">
        <v>45004</v>
      </c>
      <c r="M6592" s="13">
        <v>0.5064467592592593</v>
      </c>
      <c r="N6592" s="14">
        <v>204440003504531</v>
      </c>
      <c r="P6592" t="str">
        <f t="shared" si="167"/>
        <v/>
      </c>
    </row>
    <row r="6593" spans="1:16" ht="16" x14ac:dyDescent="0.2">
      <c r="A6593" s="8" t="s">
        <v>800</v>
      </c>
      <c r="C6593" s="7" t="s">
        <v>2</v>
      </c>
      <c r="D6593" s="7" t="s">
        <v>3389</v>
      </c>
      <c r="E6593" s="7" t="str">
        <f>IF(OR(D6593="", D6593="___"),"", LEFT(D6593,FIND(" &gt;",D6593)-1))</f>
        <v>Success</v>
      </c>
      <c r="F6593" s="7" t="str">
        <f t="shared" si="168"/>
        <v>Current</v>
      </c>
      <c r="G6593" s="7" t="str">
        <f t="shared" si="169"/>
        <v/>
      </c>
      <c r="H6593" s="7" t="str">
        <f>IF(G6593="Utterance", IF(ISNUMBER(SEARCH("Unrecognized",D6593)), "Unrecognized", IF(ISNUMBER(SEARCH("Mismatched",D6593)), "Mismatched", IF(ISNUMBER(SEARCH("False Positive",D6593)), "False Positive", "Irrelevant"))), "")</f>
        <v/>
      </c>
      <c r="J6593" s="7" t="s">
        <v>3742</v>
      </c>
      <c r="K6593" s="7" t="s">
        <v>3358</v>
      </c>
      <c r="L6593" s="9">
        <v>45004</v>
      </c>
      <c r="M6593" s="13">
        <v>0.50657407407407407</v>
      </c>
      <c r="N6593" s="14">
        <v>204440003504531</v>
      </c>
      <c r="O6593" s="7">
        <f>IF(LEN(TRIM($A6593))=0,0,LEN($A6593)-LEN(SUBSTITUTE($A6593," ",""))+1)</f>
        <v>3</v>
      </c>
      <c r="P6593">
        <f t="shared" si="167"/>
        <v>3411</v>
      </c>
    </row>
    <row r="6594" spans="1:16" ht="144" x14ac:dyDescent="0.2">
      <c r="A6594" s="8" t="s">
        <v>247</v>
      </c>
      <c r="C6594" s="7" t="s">
        <v>4</v>
      </c>
      <c r="F6594" s="7" t="str">
        <f t="shared" si="168"/>
        <v/>
      </c>
      <c r="G6594" s="7" t="str">
        <f t="shared" si="169"/>
        <v/>
      </c>
      <c r="K6594" s="7" t="s">
        <v>3358</v>
      </c>
      <c r="L6594" s="9">
        <v>45004</v>
      </c>
      <c r="M6594" s="13">
        <v>0.50657407407407407</v>
      </c>
      <c r="N6594" s="14">
        <v>204440003504531</v>
      </c>
      <c r="P6594" t="str">
        <f t="shared" si="167"/>
        <v/>
      </c>
    </row>
    <row r="6595" spans="1:16" ht="16" x14ac:dyDescent="0.2">
      <c r="A6595" s="8" t="s">
        <v>799</v>
      </c>
      <c r="C6595" s="7" t="s">
        <v>2</v>
      </c>
      <c r="D6595" s="7" t="s">
        <v>3411</v>
      </c>
      <c r="E6595" s="7" t="str">
        <f>IF(OR(D6595="", D6595="___"),"", LEFT(D6595,FIND(" &gt;",D6595)-1))</f>
        <v>Qualified Success</v>
      </c>
      <c r="F6595" s="7" t="str">
        <f t="shared" si="168"/>
        <v>Current</v>
      </c>
      <c r="G6595" s="7" t="str">
        <f t="shared" si="169"/>
        <v>Response</v>
      </c>
      <c r="H6595" s="7" t="str">
        <f>IF(G6595="Utterance", IF(ISNUMBER(SEARCH("Unrecognized",D6595)), "Unrecognized", IF(ISNUMBER(SEARCH("Mismatched",D6595)), "Mismatched", IF(ISNUMBER(SEARCH("False Positive",D6595)), "False Positive", "Irrelevant"))), "")</f>
        <v/>
      </c>
      <c r="J6595" s="7" t="s">
        <v>3742</v>
      </c>
      <c r="K6595" s="7" t="s">
        <v>3358</v>
      </c>
      <c r="L6595" s="9">
        <v>45004</v>
      </c>
      <c r="M6595" s="13">
        <v>0.50679398148148147</v>
      </c>
      <c r="N6595" s="14">
        <v>204440003504531</v>
      </c>
      <c r="O6595" s="7">
        <f>IF(LEN(TRIM($A6595))=0,0,LEN($A6595)-LEN(SUBSTITUTE($A6595," ",""))+1)</f>
        <v>5</v>
      </c>
      <c r="P6595">
        <f t="shared" ref="P6595:P6658" si="170">IF(D6595="", "", COUNTIF($D$1:$D$12000, D6595))</f>
        <v>201</v>
      </c>
    </row>
    <row r="6596" spans="1:16" ht="128" x14ac:dyDescent="0.2">
      <c r="A6596" s="8" t="s">
        <v>606</v>
      </c>
      <c r="C6596" s="7" t="s">
        <v>4</v>
      </c>
      <c r="F6596" s="7" t="str">
        <f t="shared" si="168"/>
        <v/>
      </c>
      <c r="G6596" s="7" t="str">
        <f t="shared" si="169"/>
        <v/>
      </c>
      <c r="K6596" s="7" t="s">
        <v>3358</v>
      </c>
      <c r="L6596" s="9">
        <v>45004</v>
      </c>
      <c r="M6596" s="13">
        <v>0.50679398148148147</v>
      </c>
      <c r="N6596" s="14">
        <v>204440003504531</v>
      </c>
      <c r="P6596" t="str">
        <f t="shared" si="170"/>
        <v/>
      </c>
    </row>
    <row r="6597" spans="1:16" ht="16" x14ac:dyDescent="0.2">
      <c r="A6597" s="8" t="s">
        <v>1362</v>
      </c>
      <c r="C6597" s="7" t="s">
        <v>2</v>
      </c>
      <c r="D6597" s="7" t="s">
        <v>3400</v>
      </c>
      <c r="E6597" s="7" t="str">
        <f>IF(OR(D6597="", D6597="___"),"", LEFT(D6597,FIND(" &gt;",D6597)-1))</f>
        <v>Failure</v>
      </c>
      <c r="F6597" s="7" t="str">
        <f t="shared" si="168"/>
        <v>Current</v>
      </c>
      <c r="G6597" s="7" t="str">
        <f t="shared" si="169"/>
        <v>Interaction</v>
      </c>
      <c r="H6597" s="7" t="str">
        <f>IF(G6597="Utterance", IF(ISNUMBER(SEARCH("Unrecognized",D6597)), "Unrecognized", IF(ISNUMBER(SEARCH("Mismatched",D6597)), "Mismatched", IF(ISNUMBER(SEARCH("False Positive",D6597)), "False Positive", "Irrelevant"))), "")</f>
        <v/>
      </c>
      <c r="J6597" s="7" t="s">
        <v>3742</v>
      </c>
      <c r="K6597" s="7" t="s">
        <v>3358</v>
      </c>
      <c r="L6597" s="9">
        <v>45004</v>
      </c>
      <c r="M6597" s="13">
        <v>0.51353009259259264</v>
      </c>
      <c r="N6597" s="14">
        <v>202000455985633</v>
      </c>
      <c r="O6597" s="7">
        <f>IF(LEN(TRIM($A6597))=0,0,LEN($A6597)-LEN(SUBSTITUTE($A6597," ",""))+1)</f>
        <v>5</v>
      </c>
      <c r="P6597">
        <f t="shared" si="170"/>
        <v>412</v>
      </c>
    </row>
    <row r="6598" spans="1:16" ht="80" x14ac:dyDescent="0.2">
      <c r="A6598" s="8" t="s">
        <v>763</v>
      </c>
      <c r="C6598" s="7" t="s">
        <v>4</v>
      </c>
      <c r="F6598" s="7" t="str">
        <f t="shared" si="168"/>
        <v/>
      </c>
      <c r="G6598" s="7" t="str">
        <f t="shared" si="169"/>
        <v/>
      </c>
      <c r="K6598" s="7" t="s">
        <v>3358</v>
      </c>
      <c r="L6598" s="9">
        <v>45004</v>
      </c>
      <c r="M6598" s="13">
        <v>0.51353009259259264</v>
      </c>
      <c r="N6598" s="14">
        <v>202000455985633</v>
      </c>
      <c r="P6598" t="str">
        <f t="shared" si="170"/>
        <v/>
      </c>
    </row>
    <row r="6599" spans="1:16" ht="16" x14ac:dyDescent="0.2">
      <c r="A6599" s="8" t="s">
        <v>1603</v>
      </c>
      <c r="C6599" s="7" t="s">
        <v>2</v>
      </c>
      <c r="D6599" s="7" t="s">
        <v>3389</v>
      </c>
      <c r="E6599" s="7" t="str">
        <f>IF(OR(D6599="", D6599="___"),"", LEFT(D6599,FIND(" &gt;",D6599)-1))</f>
        <v>Success</v>
      </c>
      <c r="F6599" s="7" t="str">
        <f t="shared" si="168"/>
        <v>Current</v>
      </c>
      <c r="G6599" s="7" t="str">
        <f t="shared" si="169"/>
        <v/>
      </c>
      <c r="H6599" s="7" t="str">
        <f>IF(G6599="Utterance", IF(ISNUMBER(SEARCH("Unrecognized",D6599)), "Unrecognized", IF(ISNUMBER(SEARCH("Mismatched",D6599)), "Mismatched", IF(ISNUMBER(SEARCH("False Positive",D6599)), "False Positive", "Irrelevant"))), "")</f>
        <v/>
      </c>
      <c r="J6599" s="7" t="s">
        <v>3742</v>
      </c>
      <c r="K6599" s="7" t="s">
        <v>3358</v>
      </c>
      <c r="L6599" s="9">
        <v>45004</v>
      </c>
      <c r="M6599" s="13">
        <v>0.75686342592592604</v>
      </c>
      <c r="N6599" s="14">
        <v>513002860688127</v>
      </c>
      <c r="O6599" s="7">
        <f>IF(LEN(TRIM($A6599))=0,0,LEN($A6599)-LEN(SUBSTITUTE($A6599," ",""))+1)</f>
        <v>4</v>
      </c>
      <c r="P6599">
        <f t="shared" si="170"/>
        <v>3411</v>
      </c>
    </row>
    <row r="6600" spans="1:16" ht="192" x14ac:dyDescent="0.2">
      <c r="A6600" s="8" t="s">
        <v>862</v>
      </c>
      <c r="C6600" s="7" t="s">
        <v>4</v>
      </c>
      <c r="F6600" s="7" t="str">
        <f t="shared" si="168"/>
        <v/>
      </c>
      <c r="G6600" s="7" t="str">
        <f t="shared" si="169"/>
        <v/>
      </c>
      <c r="K6600" s="7" t="s">
        <v>3358</v>
      </c>
      <c r="L6600" s="9">
        <v>45004</v>
      </c>
      <c r="M6600" s="13">
        <v>0.75686342592592604</v>
      </c>
      <c r="N6600" s="14">
        <v>513002860688127</v>
      </c>
      <c r="P6600" t="str">
        <f t="shared" si="170"/>
        <v/>
      </c>
    </row>
    <row r="6601" spans="1:16" ht="48" x14ac:dyDescent="0.2">
      <c r="A6601" s="8" t="s">
        <v>1668</v>
      </c>
      <c r="C6601" s="7" t="s">
        <v>2</v>
      </c>
      <c r="D6601" s="7" t="s">
        <v>3389</v>
      </c>
      <c r="E6601" s="7" t="str">
        <f>IF(OR(D6601="", D6601="___"),"", LEFT(D6601,FIND(" &gt;",D6601)-1))</f>
        <v>Success</v>
      </c>
      <c r="F6601" s="7" t="str">
        <f t="shared" si="168"/>
        <v>Current</v>
      </c>
      <c r="G6601" s="7" t="str">
        <f t="shared" si="169"/>
        <v/>
      </c>
      <c r="H6601" s="7" t="str">
        <f>IF(G6601="Utterance", IF(ISNUMBER(SEARCH("Unrecognized",D6601)), "Unrecognized", IF(ISNUMBER(SEARCH("Mismatched",D6601)), "Mismatched", IF(ISNUMBER(SEARCH("False Positive",D6601)), "False Positive", "Irrelevant"))), "")</f>
        <v/>
      </c>
      <c r="J6601" s="7" t="s">
        <v>3741</v>
      </c>
      <c r="K6601" s="7" t="s">
        <v>3358</v>
      </c>
      <c r="L6601" s="9">
        <v>45004</v>
      </c>
      <c r="M6601" s="13">
        <v>0.80854166666666671</v>
      </c>
      <c r="N6601" s="14">
        <v>513003217372638</v>
      </c>
      <c r="O6601" s="7">
        <f>IF(LEN(TRIM($A6601))=0,0,LEN($A6601)-LEN(SUBSTITUTE($A6601," ",""))+1)</f>
        <v>53</v>
      </c>
      <c r="P6601">
        <f t="shared" si="170"/>
        <v>3411</v>
      </c>
    </row>
    <row r="6602" spans="1:16" ht="48" x14ac:dyDescent="0.2">
      <c r="A6602" s="8" t="s">
        <v>616</v>
      </c>
      <c r="C6602" s="7" t="s">
        <v>4</v>
      </c>
      <c r="F6602" s="7" t="str">
        <f t="shared" si="168"/>
        <v/>
      </c>
      <c r="G6602" s="7" t="str">
        <f t="shared" si="169"/>
        <v/>
      </c>
      <c r="K6602" s="7" t="s">
        <v>3358</v>
      </c>
      <c r="L6602" s="9">
        <v>45004</v>
      </c>
      <c r="M6602" s="13">
        <v>0.80854166666666671</v>
      </c>
      <c r="N6602" s="14">
        <v>513003217372638</v>
      </c>
      <c r="P6602" t="str">
        <f t="shared" si="170"/>
        <v/>
      </c>
    </row>
    <row r="6603" spans="1:16" ht="16" x14ac:dyDescent="0.2">
      <c r="A6603" s="8" t="s">
        <v>259</v>
      </c>
      <c r="B6603" s="7" t="s">
        <v>3487</v>
      </c>
      <c r="C6603" s="7" t="s">
        <v>2</v>
      </c>
      <c r="D6603" s="7" t="s">
        <v>3389</v>
      </c>
      <c r="E6603" s="7" t="str">
        <f>IF(OR(D6603="", D6603="___"),"", LEFT(D6603,FIND(" &gt;",D6603)-1))</f>
        <v>Success</v>
      </c>
      <c r="F6603" s="7" t="str">
        <f t="shared" si="168"/>
        <v>Current</v>
      </c>
      <c r="G6603" s="7" t="str">
        <f t="shared" si="169"/>
        <v/>
      </c>
      <c r="H6603" s="7" t="str">
        <f>IF(G6603="Utterance", IF(ISNUMBER(SEARCH("Unrecognized",D6603)), "Unrecognized", IF(ISNUMBER(SEARCH("Mismatched",D6603)), "Mismatched", IF(ISNUMBER(SEARCH("False Positive",D6603)), "False Positive", "Irrelevant"))), "")</f>
        <v/>
      </c>
      <c r="J6603" s="7" t="s">
        <v>3743</v>
      </c>
      <c r="K6603" s="7" t="s">
        <v>3358</v>
      </c>
      <c r="L6603" s="9">
        <v>45004</v>
      </c>
      <c r="M6603" s="13">
        <v>0.81141203703703713</v>
      </c>
      <c r="N6603" s="14">
        <v>513003217372638</v>
      </c>
      <c r="O6603" s="7">
        <f>IF(LEN(TRIM($A6603))=0,0,LEN($A6603)-LEN(SUBSTITUTE($A6603," ",""))+1)</f>
        <v>4</v>
      </c>
      <c r="P6603">
        <f t="shared" si="170"/>
        <v>3411</v>
      </c>
    </row>
    <row r="6604" spans="1:16" ht="224" x14ac:dyDescent="0.2">
      <c r="A6604" s="8" t="s">
        <v>3650</v>
      </c>
      <c r="C6604" s="7" t="s">
        <v>4</v>
      </c>
      <c r="F6604" s="7" t="str">
        <f t="shared" si="168"/>
        <v/>
      </c>
      <c r="G6604" s="7" t="str">
        <f t="shared" si="169"/>
        <v/>
      </c>
      <c r="K6604" s="7" t="s">
        <v>3358</v>
      </c>
      <c r="L6604" s="9">
        <v>45004</v>
      </c>
      <c r="M6604" s="13">
        <v>0.81171296296296302</v>
      </c>
      <c r="N6604" s="14">
        <v>513003217372638</v>
      </c>
      <c r="P6604" t="str">
        <f t="shared" si="170"/>
        <v/>
      </c>
    </row>
    <row r="6605" spans="1:16" ht="16" x14ac:dyDescent="0.2">
      <c r="A6605" s="8" t="s">
        <v>445</v>
      </c>
      <c r="C6605" s="7" t="s">
        <v>2</v>
      </c>
      <c r="D6605" s="7" t="s">
        <v>3389</v>
      </c>
      <c r="E6605" s="7" t="str">
        <f>IF(OR(D6605="", D6605="___"),"", LEFT(D6605,FIND(" &gt;",D6605)-1))</f>
        <v>Success</v>
      </c>
      <c r="F6605" s="7" t="str">
        <f t="shared" si="168"/>
        <v>Current</v>
      </c>
      <c r="G6605" s="7" t="str">
        <f t="shared" si="169"/>
        <v/>
      </c>
      <c r="H6605" s="7" t="str">
        <f>IF(G6605="Utterance", IF(ISNUMBER(SEARCH("Unrecognized",D6605)), "Unrecognized", IF(ISNUMBER(SEARCH("Mismatched",D6605)), "Mismatched", IF(ISNUMBER(SEARCH("False Positive",D6605)), "False Positive", "Irrelevant"))), "")</f>
        <v/>
      </c>
      <c r="J6605" s="7" t="s">
        <v>3743</v>
      </c>
      <c r="K6605" s="7" t="s">
        <v>3358</v>
      </c>
      <c r="L6605" s="9">
        <v>45004</v>
      </c>
      <c r="M6605" s="13">
        <v>0.81207175925925934</v>
      </c>
      <c r="N6605" s="14">
        <v>513003217372638</v>
      </c>
      <c r="O6605" s="7">
        <f>IF(LEN(TRIM($A6605))=0,0,LEN($A6605)-LEN(SUBSTITUTE($A6605," ",""))+1)</f>
        <v>3</v>
      </c>
      <c r="P6605">
        <f t="shared" si="170"/>
        <v>3411</v>
      </c>
    </row>
    <row r="6606" spans="1:16" ht="96" x14ac:dyDescent="0.2">
      <c r="A6606" s="8" t="s">
        <v>1667</v>
      </c>
      <c r="C6606" s="7" t="s">
        <v>4</v>
      </c>
      <c r="F6606" s="7" t="str">
        <f t="shared" si="168"/>
        <v/>
      </c>
      <c r="G6606" s="7" t="str">
        <f t="shared" si="169"/>
        <v/>
      </c>
      <c r="K6606" s="7" t="s">
        <v>3358</v>
      </c>
      <c r="L6606" s="9">
        <v>45004</v>
      </c>
      <c r="M6606" s="13">
        <v>0.81208333333333327</v>
      </c>
      <c r="N6606" s="14">
        <v>513003217372638</v>
      </c>
      <c r="P6606" t="str">
        <f t="shared" si="170"/>
        <v/>
      </c>
    </row>
    <row r="6607" spans="1:16" ht="16" x14ac:dyDescent="0.2">
      <c r="A6607" s="8" t="s">
        <v>444</v>
      </c>
      <c r="C6607" s="7" t="s">
        <v>2</v>
      </c>
      <c r="D6607" s="7" t="s">
        <v>3389</v>
      </c>
      <c r="E6607" s="7" t="str">
        <f>IF(OR(D6607="", D6607="___"),"", LEFT(D6607,FIND(" &gt;",D6607)-1))</f>
        <v>Success</v>
      </c>
      <c r="F6607" s="7" t="str">
        <f t="shared" si="168"/>
        <v>Current</v>
      </c>
      <c r="G6607" s="7" t="str">
        <f t="shared" si="169"/>
        <v/>
      </c>
      <c r="H6607" s="7" t="str">
        <f>IF(G6607="Utterance", IF(ISNUMBER(SEARCH("Unrecognized",D6607)), "Unrecognized", IF(ISNUMBER(SEARCH("Mismatched",D6607)), "Mismatched", IF(ISNUMBER(SEARCH("False Positive",D6607)), "False Positive", "Irrelevant"))), "")</f>
        <v/>
      </c>
      <c r="J6607" s="7" t="s">
        <v>3743</v>
      </c>
      <c r="K6607" s="7" t="s">
        <v>3358</v>
      </c>
      <c r="L6607" s="9">
        <v>45004</v>
      </c>
      <c r="M6607" s="13">
        <v>0.81253472222222223</v>
      </c>
      <c r="N6607" s="14">
        <v>513003217372638</v>
      </c>
      <c r="O6607" s="7">
        <f>IF(LEN(TRIM($A6607))=0,0,LEN($A6607)-LEN(SUBSTITUTE($A6607," ",""))+1)</f>
        <v>6</v>
      </c>
      <c r="P6607">
        <f t="shared" si="170"/>
        <v>3411</v>
      </c>
    </row>
    <row r="6608" spans="1:16" ht="208" x14ac:dyDescent="0.2">
      <c r="A6608" s="8" t="s">
        <v>3651</v>
      </c>
      <c r="C6608" s="7" t="s">
        <v>4</v>
      </c>
      <c r="F6608" s="7" t="str">
        <f t="shared" si="168"/>
        <v/>
      </c>
      <c r="G6608" s="7" t="str">
        <f t="shared" si="169"/>
        <v/>
      </c>
      <c r="K6608" s="7" t="s">
        <v>3358</v>
      </c>
      <c r="L6608" s="9">
        <v>45004</v>
      </c>
      <c r="M6608" s="13">
        <v>0.81256944444444434</v>
      </c>
      <c r="N6608" s="14">
        <v>513003217372638</v>
      </c>
      <c r="P6608" t="str">
        <f t="shared" si="170"/>
        <v/>
      </c>
    </row>
    <row r="6609" spans="1:16" ht="16" x14ac:dyDescent="0.2">
      <c r="A6609" s="8" t="s">
        <v>445</v>
      </c>
      <c r="C6609" s="7" t="s">
        <v>2</v>
      </c>
      <c r="D6609" s="7" t="s">
        <v>3389</v>
      </c>
      <c r="E6609" s="7" t="str">
        <f>IF(OR(D6609="", D6609="___"),"", LEFT(D6609,FIND(" &gt;",D6609)-1))</f>
        <v>Success</v>
      </c>
      <c r="F6609" s="7" t="str">
        <f t="shared" si="168"/>
        <v>Current</v>
      </c>
      <c r="G6609" s="7" t="str">
        <f t="shared" si="169"/>
        <v/>
      </c>
      <c r="H6609" s="7" t="str">
        <f>IF(G6609="Utterance", IF(ISNUMBER(SEARCH("Unrecognized",D6609)), "Unrecognized", IF(ISNUMBER(SEARCH("Mismatched",D6609)), "Mismatched", IF(ISNUMBER(SEARCH("False Positive",D6609)), "False Positive", "Irrelevant"))), "")</f>
        <v/>
      </c>
      <c r="J6609" s="7" t="s">
        <v>3743</v>
      </c>
      <c r="K6609" s="7" t="s">
        <v>3358</v>
      </c>
      <c r="L6609" s="9">
        <v>45004</v>
      </c>
      <c r="M6609" s="13">
        <v>0.81273148148148155</v>
      </c>
      <c r="N6609" s="14">
        <v>513003217372638</v>
      </c>
      <c r="O6609" s="7">
        <f>IF(LEN(TRIM($A6609))=0,0,LEN($A6609)-LEN(SUBSTITUTE($A6609," ",""))+1)</f>
        <v>3</v>
      </c>
      <c r="P6609">
        <f t="shared" si="170"/>
        <v>3411</v>
      </c>
    </row>
    <row r="6610" spans="1:16" ht="96" x14ac:dyDescent="0.2">
      <c r="A6610" s="8" t="s">
        <v>1667</v>
      </c>
      <c r="C6610" s="7" t="s">
        <v>4</v>
      </c>
      <c r="F6610" s="7" t="str">
        <f t="shared" si="168"/>
        <v/>
      </c>
      <c r="G6610" s="7" t="str">
        <f t="shared" si="169"/>
        <v/>
      </c>
      <c r="K6610" s="7" t="s">
        <v>3358</v>
      </c>
      <c r="L6610" s="9">
        <v>45004</v>
      </c>
      <c r="M6610" s="13">
        <v>0.81274305555555559</v>
      </c>
      <c r="N6610" s="14">
        <v>513003217372638</v>
      </c>
      <c r="P6610" t="str">
        <f t="shared" si="170"/>
        <v/>
      </c>
    </row>
    <row r="6611" spans="1:16" ht="16" x14ac:dyDescent="0.2">
      <c r="A6611" s="8" t="s">
        <v>444</v>
      </c>
      <c r="C6611" s="7" t="s">
        <v>2</v>
      </c>
      <c r="D6611" s="7" t="s">
        <v>3389</v>
      </c>
      <c r="E6611" s="7" t="str">
        <f>IF(OR(D6611="", D6611="___"),"", LEFT(D6611,FIND(" &gt;",D6611)-1))</f>
        <v>Success</v>
      </c>
      <c r="F6611" s="7" t="str">
        <f t="shared" si="168"/>
        <v>Current</v>
      </c>
      <c r="G6611" s="7" t="str">
        <f t="shared" si="169"/>
        <v/>
      </c>
      <c r="H6611" s="7" t="str">
        <f>IF(G6611="Utterance", IF(ISNUMBER(SEARCH("Unrecognized",D6611)), "Unrecognized", IF(ISNUMBER(SEARCH("Mismatched",D6611)), "Mismatched", IF(ISNUMBER(SEARCH("False Positive",D6611)), "False Positive", "Irrelevant"))), "")</f>
        <v/>
      </c>
      <c r="J6611" s="7" t="s">
        <v>3743</v>
      </c>
      <c r="K6611" s="7" t="s">
        <v>3358</v>
      </c>
      <c r="L6611" s="9">
        <v>45004</v>
      </c>
      <c r="M6611" s="13">
        <v>0.8128009259259259</v>
      </c>
      <c r="N6611" s="14">
        <v>513003217372638</v>
      </c>
      <c r="O6611" s="7">
        <f>IF(LEN(TRIM($A6611))=0,0,LEN($A6611)-LEN(SUBSTITUTE($A6611," ",""))+1)</f>
        <v>6</v>
      </c>
      <c r="P6611">
        <f t="shared" si="170"/>
        <v>3411</v>
      </c>
    </row>
    <row r="6612" spans="1:16" ht="208" x14ac:dyDescent="0.2">
      <c r="A6612" s="8" t="s">
        <v>3651</v>
      </c>
      <c r="C6612" s="7" t="s">
        <v>4</v>
      </c>
      <c r="F6612" s="7" t="str">
        <f t="shared" si="168"/>
        <v/>
      </c>
      <c r="G6612" s="7" t="str">
        <f t="shared" si="169"/>
        <v/>
      </c>
      <c r="K6612" s="7" t="s">
        <v>3358</v>
      </c>
      <c r="L6612" s="9">
        <v>45004</v>
      </c>
      <c r="M6612" s="13">
        <v>0.81281250000000005</v>
      </c>
      <c r="N6612" s="14">
        <v>513003217372638</v>
      </c>
      <c r="P6612" t="str">
        <f t="shared" si="170"/>
        <v/>
      </c>
    </row>
    <row r="6613" spans="1:16" ht="16" x14ac:dyDescent="0.2">
      <c r="A6613" s="8" t="s">
        <v>269</v>
      </c>
      <c r="B6613" s="7" t="s">
        <v>3487</v>
      </c>
      <c r="C6613" s="7" t="s">
        <v>2</v>
      </c>
      <c r="D6613" s="7" t="s">
        <v>3389</v>
      </c>
      <c r="E6613" s="7" t="str">
        <f>IF(OR(D6613="", D6613="___"),"", LEFT(D6613,FIND(" &gt;",D6613)-1))</f>
        <v>Success</v>
      </c>
      <c r="F6613" s="7" t="str">
        <f t="shared" si="168"/>
        <v>Current</v>
      </c>
      <c r="G6613" s="7" t="str">
        <f t="shared" si="169"/>
        <v/>
      </c>
      <c r="H6613" s="7" t="str">
        <f>IF(G6613="Utterance", IF(ISNUMBER(SEARCH("Unrecognized",D6613)), "Unrecognized", IF(ISNUMBER(SEARCH("Mismatched",D6613)), "Mismatched", IF(ISNUMBER(SEARCH("False Positive",D6613)), "False Positive", "Irrelevant"))), "")</f>
        <v/>
      </c>
      <c r="J6613" s="7" t="s">
        <v>3428</v>
      </c>
      <c r="K6613" s="7" t="s">
        <v>3358</v>
      </c>
      <c r="L6613" s="9">
        <v>45004</v>
      </c>
      <c r="M6613" s="13">
        <v>0.83993055555555562</v>
      </c>
      <c r="N6613" s="14">
        <v>204440003499154</v>
      </c>
      <c r="O6613" s="7">
        <f>IF(LEN(TRIM($A6613))=0,0,LEN($A6613)-LEN(SUBSTITUTE($A6613," ",""))+1)</f>
        <v>3</v>
      </c>
      <c r="P6613">
        <f t="shared" si="170"/>
        <v>3411</v>
      </c>
    </row>
    <row r="6614" spans="1:16" ht="64" x14ac:dyDescent="0.2">
      <c r="A6614" s="8" t="s">
        <v>270</v>
      </c>
      <c r="C6614" s="7" t="s">
        <v>4</v>
      </c>
      <c r="F6614" s="7" t="str">
        <f t="shared" si="168"/>
        <v/>
      </c>
      <c r="G6614" s="7" t="str">
        <f t="shared" si="169"/>
        <v/>
      </c>
      <c r="K6614" s="7" t="s">
        <v>3358</v>
      </c>
      <c r="L6614" s="9">
        <v>45004</v>
      </c>
      <c r="M6614" s="13">
        <v>0.83993055555555562</v>
      </c>
      <c r="N6614" s="14">
        <v>204440003499154</v>
      </c>
      <c r="P6614" t="str">
        <f t="shared" si="170"/>
        <v/>
      </c>
    </row>
    <row r="6615" spans="1:16" ht="16" x14ac:dyDescent="0.2">
      <c r="A6615" s="8" t="s">
        <v>1604</v>
      </c>
      <c r="C6615" s="7" t="s">
        <v>2</v>
      </c>
      <c r="D6615" s="7" t="s">
        <v>3389</v>
      </c>
      <c r="E6615" s="7" t="str">
        <f>IF(OR(D6615="", D6615="___"),"", LEFT(D6615,FIND(" &gt;",D6615)-1))</f>
        <v>Success</v>
      </c>
      <c r="F6615" s="7" t="str">
        <f t="shared" si="168"/>
        <v>Current</v>
      </c>
      <c r="G6615" s="7" t="str">
        <f t="shared" si="169"/>
        <v/>
      </c>
      <c r="H6615" s="7" t="str">
        <f>IF(G6615="Utterance", IF(ISNUMBER(SEARCH("Unrecognized",D6615)), "Unrecognized", IF(ISNUMBER(SEARCH("Mismatched",D6615)), "Mismatched", IF(ISNUMBER(SEARCH("False Positive",D6615)), "False Positive", "Irrelevant"))), "")</f>
        <v/>
      </c>
      <c r="J6615" s="7" t="s">
        <v>3742</v>
      </c>
      <c r="K6615" s="7" t="s">
        <v>3358</v>
      </c>
      <c r="L6615" s="9">
        <v>45004</v>
      </c>
      <c r="M6615" s="13">
        <v>0.91612268518518514</v>
      </c>
      <c r="N6615" s="14">
        <v>513002860688127</v>
      </c>
      <c r="O6615" s="7">
        <f>IF(LEN(TRIM($A6615))=0,0,LEN($A6615)-LEN(SUBSTITUTE($A6615," ",""))+1)</f>
        <v>4</v>
      </c>
      <c r="P6615">
        <f t="shared" si="170"/>
        <v>3411</v>
      </c>
    </row>
    <row r="6616" spans="1:16" ht="192" x14ac:dyDescent="0.2">
      <c r="A6616" s="8" t="s">
        <v>862</v>
      </c>
      <c r="C6616" s="7" t="s">
        <v>4</v>
      </c>
      <c r="F6616" s="7" t="str">
        <f t="shared" si="168"/>
        <v/>
      </c>
      <c r="G6616" s="7" t="str">
        <f t="shared" si="169"/>
        <v/>
      </c>
      <c r="K6616" s="7" t="s">
        <v>3358</v>
      </c>
      <c r="L6616" s="9">
        <v>45004</v>
      </c>
      <c r="M6616" s="13">
        <v>0.91612268518518514</v>
      </c>
      <c r="N6616" s="14">
        <v>513002860688127</v>
      </c>
      <c r="P6616" t="str">
        <f t="shared" si="170"/>
        <v/>
      </c>
    </row>
    <row r="6617" spans="1:16" ht="16" x14ac:dyDescent="0.2">
      <c r="A6617" s="8" t="s">
        <v>3747</v>
      </c>
      <c r="C6617" s="7" t="s">
        <v>2</v>
      </c>
      <c r="D6617" s="7" t="s">
        <v>3389</v>
      </c>
      <c r="E6617" s="7" t="str">
        <f>IF(OR(D6617="", D6617="___"),"", LEFT(D6617,FIND(" &gt;",D6617)-1))</f>
        <v>Success</v>
      </c>
      <c r="F6617" s="7" t="str">
        <f t="shared" si="168"/>
        <v>Current</v>
      </c>
      <c r="G6617" s="7" t="str">
        <f t="shared" si="169"/>
        <v/>
      </c>
      <c r="H6617" s="7" t="str">
        <f>IF(G6617="Utterance", IF(ISNUMBER(SEARCH("Unrecognized",D6617)), "Unrecognized", IF(ISNUMBER(SEARCH("Mismatched",D6617)), "Mismatched", IF(ISNUMBER(SEARCH("False Positive",D6617)), "False Positive", "Irrelevant"))), "")</f>
        <v/>
      </c>
      <c r="J6617" s="7" t="s">
        <v>3747</v>
      </c>
      <c r="K6617" s="7" t="s">
        <v>3359</v>
      </c>
      <c r="L6617" s="9">
        <v>45005</v>
      </c>
      <c r="M6617" s="13">
        <v>0.28972222222222221</v>
      </c>
      <c r="N6617" s="14">
        <v>204440003494561</v>
      </c>
      <c r="O6617" s="7">
        <f>IF(LEN(TRIM($A6617))=0,0,LEN($A6617)-LEN(SUBSTITUTE($A6617," ",""))+1)</f>
        <v>2</v>
      </c>
      <c r="P6617">
        <f t="shared" si="170"/>
        <v>3411</v>
      </c>
    </row>
    <row r="6618" spans="1:16" ht="32" x14ac:dyDescent="0.2">
      <c r="A6618" s="8" t="s">
        <v>506</v>
      </c>
      <c r="C6618" s="7" t="s">
        <v>4</v>
      </c>
      <c r="F6618" s="7" t="str">
        <f t="shared" si="168"/>
        <v/>
      </c>
      <c r="G6618" s="7" t="str">
        <f t="shared" si="169"/>
        <v/>
      </c>
      <c r="K6618" s="7" t="s">
        <v>3359</v>
      </c>
      <c r="L6618" s="9">
        <v>45005</v>
      </c>
      <c r="M6618" s="13">
        <v>0.28972222222222221</v>
      </c>
      <c r="N6618" s="14">
        <v>204440003494561</v>
      </c>
      <c r="P6618" t="str">
        <f t="shared" si="170"/>
        <v/>
      </c>
    </row>
    <row r="6619" spans="1:16" ht="16" x14ac:dyDescent="0.2">
      <c r="A6619" s="8" t="s">
        <v>396</v>
      </c>
      <c r="C6619" s="7" t="s">
        <v>2</v>
      </c>
      <c r="D6619" s="7" t="s">
        <v>3389</v>
      </c>
      <c r="E6619" s="7" t="str">
        <f>IF(OR(D6619="", D6619="___"),"", LEFT(D6619,FIND(" &gt;",D6619)-1))</f>
        <v>Success</v>
      </c>
      <c r="F6619" s="7" t="str">
        <f t="shared" si="168"/>
        <v>Current</v>
      </c>
      <c r="G6619" s="7" t="str">
        <f t="shared" si="169"/>
        <v/>
      </c>
      <c r="H6619" s="7" t="str">
        <f>IF(G6619="Utterance", IF(ISNUMBER(SEARCH("Unrecognized",D6619)), "Unrecognized", IF(ISNUMBER(SEARCH("Mismatched",D6619)), "Mismatched", IF(ISNUMBER(SEARCH("False Positive",D6619)), "False Positive", "Irrelevant"))), "")</f>
        <v/>
      </c>
      <c r="J6619" s="7" t="s">
        <v>3431</v>
      </c>
      <c r="K6619" s="7" t="s">
        <v>3359</v>
      </c>
      <c r="L6619" s="9">
        <v>45005</v>
      </c>
      <c r="M6619" s="13">
        <v>0.34699074074074071</v>
      </c>
      <c r="N6619" s="14">
        <v>204440003491182</v>
      </c>
      <c r="O6619" s="7">
        <f>IF(LEN(TRIM($A6619))=0,0,LEN($A6619)-LEN(SUBSTITUTE($A6619," ",""))+1)</f>
        <v>1</v>
      </c>
      <c r="P6619">
        <f t="shared" si="170"/>
        <v>3411</v>
      </c>
    </row>
    <row r="6620" spans="1:16" ht="144" x14ac:dyDescent="0.2">
      <c r="A6620" s="8" t="s">
        <v>395</v>
      </c>
      <c r="C6620" s="7" t="s">
        <v>4</v>
      </c>
      <c r="F6620" s="7" t="str">
        <f t="shared" si="168"/>
        <v/>
      </c>
      <c r="G6620" s="7" t="str">
        <f t="shared" si="169"/>
        <v/>
      </c>
      <c r="K6620" s="7" t="s">
        <v>3359</v>
      </c>
      <c r="L6620" s="9">
        <v>45005</v>
      </c>
      <c r="M6620" s="13">
        <v>0.34699074074074071</v>
      </c>
      <c r="N6620" s="14">
        <v>204440003491182</v>
      </c>
      <c r="P6620" t="str">
        <f t="shared" si="170"/>
        <v/>
      </c>
    </row>
    <row r="6621" spans="1:16" ht="16" x14ac:dyDescent="0.2">
      <c r="A6621" s="8" t="s">
        <v>394</v>
      </c>
      <c r="C6621" s="7" t="s">
        <v>2</v>
      </c>
      <c r="D6621" s="7" t="s">
        <v>3389</v>
      </c>
      <c r="E6621" s="7" t="str">
        <f>IF(OR(D6621="", D6621="___"),"", LEFT(D6621,FIND(" &gt;",D6621)-1))</f>
        <v>Success</v>
      </c>
      <c r="F6621" s="7" t="str">
        <f t="shared" si="168"/>
        <v>Current</v>
      </c>
      <c r="G6621" s="7" t="str">
        <f t="shared" si="169"/>
        <v/>
      </c>
      <c r="H6621" s="7" t="str">
        <f>IF(G6621="Utterance", IF(ISNUMBER(SEARCH("Unrecognized",D6621)), "Unrecognized", IF(ISNUMBER(SEARCH("Mismatched",D6621)), "Mismatched", IF(ISNUMBER(SEARCH("False Positive",D6621)), "False Positive", "Irrelevant"))), "")</f>
        <v/>
      </c>
      <c r="J6621" s="7" t="s">
        <v>3431</v>
      </c>
      <c r="K6621" s="7" t="s">
        <v>3359</v>
      </c>
      <c r="L6621" s="9">
        <v>45005</v>
      </c>
      <c r="M6621" s="13">
        <v>0.34740740740740739</v>
      </c>
      <c r="N6621" s="14">
        <v>204440003491182</v>
      </c>
      <c r="O6621" s="7">
        <f>IF(LEN(TRIM($A6621))=0,0,LEN($A6621)-LEN(SUBSTITUTE($A6621," ",""))+1)</f>
        <v>2</v>
      </c>
      <c r="P6621">
        <f t="shared" si="170"/>
        <v>3411</v>
      </c>
    </row>
    <row r="6622" spans="1:16" ht="144" x14ac:dyDescent="0.2">
      <c r="A6622" s="8" t="s">
        <v>395</v>
      </c>
      <c r="C6622" s="7" t="s">
        <v>4</v>
      </c>
      <c r="F6622" s="7" t="str">
        <f t="shared" si="168"/>
        <v/>
      </c>
      <c r="G6622" s="7" t="str">
        <f t="shared" si="169"/>
        <v/>
      </c>
      <c r="K6622" s="7" t="s">
        <v>3359</v>
      </c>
      <c r="L6622" s="9">
        <v>45005</v>
      </c>
      <c r="M6622" s="13">
        <v>0.34740740740740739</v>
      </c>
      <c r="N6622" s="14">
        <v>204440003491182</v>
      </c>
      <c r="P6622" t="str">
        <f t="shared" si="170"/>
        <v/>
      </c>
    </row>
    <row r="6623" spans="1:16" ht="32" x14ac:dyDescent="0.2">
      <c r="A6623" s="8" t="s">
        <v>1588</v>
      </c>
      <c r="C6623" s="7" t="s">
        <v>2</v>
      </c>
      <c r="D6623" s="7" t="s">
        <v>3411</v>
      </c>
      <c r="E6623" s="7" t="str">
        <f>IF(OR(D6623="", D6623="___"),"", LEFT(D6623,FIND(" &gt;",D6623)-1))</f>
        <v>Qualified Success</v>
      </c>
      <c r="F6623" s="7" t="str">
        <f t="shared" si="168"/>
        <v>Current</v>
      </c>
      <c r="G6623" s="7" t="str">
        <f t="shared" si="169"/>
        <v>Response</v>
      </c>
      <c r="H6623" s="7" t="str">
        <f>IF(G6623="Utterance", IF(ISNUMBER(SEARCH("Unrecognized",D6623)), "Unrecognized", IF(ISNUMBER(SEARCH("Mismatched",D6623)), "Mismatched", IF(ISNUMBER(SEARCH("False Positive",D6623)), "False Positive", "Irrelevant"))), "")</f>
        <v/>
      </c>
      <c r="J6623" s="7" t="s">
        <v>3741</v>
      </c>
      <c r="K6623" s="7" t="s">
        <v>3359</v>
      </c>
      <c r="L6623" s="9">
        <v>45005</v>
      </c>
      <c r="M6623" s="13">
        <v>0.35771990740740739</v>
      </c>
      <c r="N6623" s="14">
        <v>513002669398004</v>
      </c>
      <c r="O6623" s="7">
        <f>IF(LEN(TRIM($A6623))=0,0,LEN($A6623)-LEN(SUBSTITUTE($A6623," ",""))+1)</f>
        <v>33</v>
      </c>
      <c r="P6623">
        <f t="shared" si="170"/>
        <v>201</v>
      </c>
    </row>
    <row r="6624" spans="1:16" ht="144" x14ac:dyDescent="0.2">
      <c r="A6624" s="8" t="s">
        <v>250</v>
      </c>
      <c r="C6624" s="7" t="s">
        <v>4</v>
      </c>
      <c r="F6624" s="7" t="str">
        <f t="shared" si="168"/>
        <v/>
      </c>
      <c r="G6624" s="7" t="str">
        <f t="shared" si="169"/>
        <v/>
      </c>
      <c r="K6624" s="7" t="s">
        <v>3359</v>
      </c>
      <c r="L6624" s="9">
        <v>45005</v>
      </c>
      <c r="M6624" s="13">
        <v>0.35799768518518515</v>
      </c>
      <c r="N6624" s="14">
        <v>513002669398004</v>
      </c>
      <c r="P6624" t="str">
        <f t="shared" si="170"/>
        <v/>
      </c>
    </row>
    <row r="6625" spans="1:16" ht="16" x14ac:dyDescent="0.2">
      <c r="A6625" s="8" t="s">
        <v>535</v>
      </c>
      <c r="C6625" s="7" t="s">
        <v>2</v>
      </c>
      <c r="D6625" s="7" t="s">
        <v>3389</v>
      </c>
      <c r="E6625" s="7" t="str">
        <f>IF(OR(D6625="", D6625="___"),"", LEFT(D6625,FIND(" &gt;",D6625)-1))</f>
        <v>Success</v>
      </c>
      <c r="F6625" s="7" t="str">
        <f t="shared" si="168"/>
        <v>Current</v>
      </c>
      <c r="G6625" s="7" t="str">
        <f t="shared" si="169"/>
        <v/>
      </c>
      <c r="H6625" s="7" t="str">
        <f>IF(G6625="Utterance", IF(ISNUMBER(SEARCH("Unrecognized",D6625)), "Unrecognized", IF(ISNUMBER(SEARCH("Mismatched",D6625)), "Mismatched", IF(ISNUMBER(SEARCH("False Positive",D6625)), "False Positive", "Irrelevant"))), "")</f>
        <v/>
      </c>
      <c r="J6625" s="7" t="s">
        <v>3741</v>
      </c>
      <c r="K6625" s="7" t="s">
        <v>3359</v>
      </c>
      <c r="L6625" s="9">
        <v>45005</v>
      </c>
      <c r="M6625" s="13">
        <v>0.3581597222222222</v>
      </c>
      <c r="N6625" s="14">
        <v>513002669398004</v>
      </c>
      <c r="O6625" s="7">
        <f>IF(LEN(TRIM($A6625))=0,0,LEN($A6625)-LEN(SUBSTITUTE($A6625," ",""))+1)</f>
        <v>5</v>
      </c>
      <c r="P6625">
        <f t="shared" si="170"/>
        <v>3411</v>
      </c>
    </row>
    <row r="6626" spans="1:16" ht="64" x14ac:dyDescent="0.2">
      <c r="A6626" s="8" t="s">
        <v>220</v>
      </c>
      <c r="C6626" s="7" t="s">
        <v>4</v>
      </c>
      <c r="F6626" s="7" t="str">
        <f t="shared" si="168"/>
        <v/>
      </c>
      <c r="G6626" s="7" t="str">
        <f t="shared" si="169"/>
        <v/>
      </c>
      <c r="K6626" s="7" t="s">
        <v>3359</v>
      </c>
      <c r="L6626" s="9">
        <v>45005</v>
      </c>
      <c r="M6626" s="13">
        <v>0.3581597222222222</v>
      </c>
      <c r="N6626" s="14">
        <v>513002669398004</v>
      </c>
      <c r="P6626" t="str">
        <f t="shared" si="170"/>
        <v/>
      </c>
    </row>
    <row r="6627" spans="1:16" ht="16" x14ac:dyDescent="0.2">
      <c r="A6627" s="8" t="s">
        <v>1589</v>
      </c>
      <c r="C6627" s="7" t="s">
        <v>2</v>
      </c>
      <c r="D6627" s="7" t="s">
        <v>3400</v>
      </c>
      <c r="E6627" s="7" t="str">
        <f>IF(OR(D6627="", D6627="___"),"", LEFT(D6627,FIND(" &gt;",D6627)-1))</f>
        <v>Failure</v>
      </c>
      <c r="F6627" s="7" t="str">
        <f t="shared" si="168"/>
        <v>Current</v>
      </c>
      <c r="G6627" s="7" t="str">
        <f t="shared" si="169"/>
        <v>Interaction</v>
      </c>
      <c r="H6627" s="7" t="str">
        <f>IF(G6627="Utterance", IF(ISNUMBER(SEARCH("Unrecognized",D6627)), "Unrecognized", IF(ISNUMBER(SEARCH("Mismatched",D6627)), "Mismatched", IF(ISNUMBER(SEARCH("False Positive",D6627)), "False Positive", "Irrelevant"))), "")</f>
        <v/>
      </c>
      <c r="J6627" s="7" t="s">
        <v>3741</v>
      </c>
      <c r="K6627" s="7" t="s">
        <v>3359</v>
      </c>
      <c r="L6627" s="9">
        <v>45005</v>
      </c>
      <c r="M6627" s="13">
        <v>0.39396990740740739</v>
      </c>
      <c r="N6627" s="14">
        <v>513002669398004</v>
      </c>
      <c r="O6627" s="7">
        <f>IF(LEN(TRIM($A6627))=0,0,LEN($A6627)-LEN(SUBSTITUTE($A6627," ",""))+1)</f>
        <v>12</v>
      </c>
      <c r="P6627">
        <f t="shared" si="170"/>
        <v>412</v>
      </c>
    </row>
    <row r="6628" spans="1:16" ht="160" x14ac:dyDescent="0.2">
      <c r="A6628" s="8" t="s">
        <v>238</v>
      </c>
      <c r="C6628" s="7" t="s">
        <v>4</v>
      </c>
      <c r="F6628" s="7" t="str">
        <f t="shared" si="168"/>
        <v/>
      </c>
      <c r="G6628" s="7" t="str">
        <f t="shared" si="169"/>
        <v/>
      </c>
      <c r="K6628" s="7" t="s">
        <v>3359</v>
      </c>
      <c r="L6628" s="9">
        <v>45005</v>
      </c>
      <c r="M6628" s="13">
        <v>0.39396990740740739</v>
      </c>
      <c r="N6628" s="14">
        <v>513002669398004</v>
      </c>
      <c r="P6628" t="str">
        <f t="shared" si="170"/>
        <v/>
      </c>
    </row>
    <row r="6629" spans="1:16" ht="16" x14ac:dyDescent="0.2">
      <c r="A6629" s="8" t="s">
        <v>1706</v>
      </c>
      <c r="C6629" s="7" t="s">
        <v>2</v>
      </c>
      <c r="D6629" s="7" t="s">
        <v>3389</v>
      </c>
      <c r="E6629" s="7" t="str">
        <f>IF(OR(D6629="", D6629="___"),"", LEFT(D6629,FIND(" &gt;",D6629)-1))</f>
        <v>Success</v>
      </c>
      <c r="F6629" s="7" t="str">
        <f t="shared" si="168"/>
        <v>Current</v>
      </c>
      <c r="G6629" s="7" t="str">
        <f t="shared" si="169"/>
        <v/>
      </c>
      <c r="H6629" s="7" t="str">
        <f>IF(G6629="Utterance", IF(ISNUMBER(SEARCH("Unrecognized",D6629)), "Unrecognized", IF(ISNUMBER(SEARCH("Mismatched",D6629)), "Mismatched", IF(ISNUMBER(SEARCH("False Positive",D6629)), "False Positive", "Irrelevant"))), "")</f>
        <v/>
      </c>
      <c r="J6629" s="7" t="s">
        <v>3742</v>
      </c>
      <c r="K6629" s="7" t="s">
        <v>3359</v>
      </c>
      <c r="L6629" s="9">
        <v>45005</v>
      </c>
      <c r="M6629" s="13">
        <v>0.51561342592592596</v>
      </c>
      <c r="N6629" s="14">
        <v>513003281980998</v>
      </c>
      <c r="O6629" s="7">
        <f>IF(LEN(TRIM($A6629))=0,0,LEN($A6629)-LEN(SUBSTITUTE($A6629," ",""))+1)</f>
        <v>5</v>
      </c>
      <c r="P6629">
        <f t="shared" si="170"/>
        <v>3411</v>
      </c>
    </row>
    <row r="6630" spans="1:16" ht="128" x14ac:dyDescent="0.2">
      <c r="A6630" s="8" t="s">
        <v>606</v>
      </c>
      <c r="C6630" s="7" t="s">
        <v>4</v>
      </c>
      <c r="F6630" s="7" t="str">
        <f t="shared" si="168"/>
        <v/>
      </c>
      <c r="G6630" s="7" t="str">
        <f t="shared" si="169"/>
        <v/>
      </c>
      <c r="K6630" s="7" t="s">
        <v>3359</v>
      </c>
      <c r="L6630" s="9">
        <v>45005</v>
      </c>
      <c r="M6630" s="13">
        <v>0.51561342592592596</v>
      </c>
      <c r="N6630" s="14">
        <v>513003281980998</v>
      </c>
      <c r="P6630" t="str">
        <f t="shared" si="170"/>
        <v/>
      </c>
    </row>
    <row r="6631" spans="1:16" ht="16" x14ac:dyDescent="0.2">
      <c r="A6631" s="8" t="s">
        <v>1590</v>
      </c>
      <c r="C6631" s="7" t="s">
        <v>2</v>
      </c>
      <c r="D6631" s="7" t="s">
        <v>3400</v>
      </c>
      <c r="E6631" s="7" t="str">
        <f>IF(OR(D6631="", D6631="___"),"", LEFT(D6631,FIND(" &gt;",D6631)-1))</f>
        <v>Failure</v>
      </c>
      <c r="F6631" s="7" t="str">
        <f t="shared" si="168"/>
        <v>Current</v>
      </c>
      <c r="G6631" s="7" t="str">
        <f t="shared" si="169"/>
        <v>Interaction</v>
      </c>
      <c r="H6631" s="7" t="str">
        <f>IF(G6631="Utterance", IF(ISNUMBER(SEARCH("Unrecognized",D6631)), "Unrecognized", IF(ISNUMBER(SEARCH("Mismatched",D6631)), "Mismatched", IF(ISNUMBER(SEARCH("False Positive",D6631)), "False Positive", "Irrelevant"))), "")</f>
        <v/>
      </c>
      <c r="J6631" s="7" t="s">
        <v>3741</v>
      </c>
      <c r="K6631" s="7" t="s">
        <v>3359</v>
      </c>
      <c r="L6631" s="9">
        <v>45005</v>
      </c>
      <c r="M6631" s="13">
        <v>0.55747685185185192</v>
      </c>
      <c r="N6631" s="14">
        <v>513002669398004</v>
      </c>
      <c r="O6631" s="7">
        <f>IF(LEN(TRIM($A6631))=0,0,LEN($A6631)-LEN(SUBSTITUTE($A6631," ",""))+1)</f>
        <v>9</v>
      </c>
      <c r="P6631">
        <f t="shared" si="170"/>
        <v>412</v>
      </c>
    </row>
    <row r="6632" spans="1:16" ht="160" x14ac:dyDescent="0.2">
      <c r="A6632" s="8" t="s">
        <v>238</v>
      </c>
      <c r="C6632" s="7" t="s">
        <v>4</v>
      </c>
      <c r="F6632" s="7" t="str">
        <f t="shared" si="168"/>
        <v/>
      </c>
      <c r="G6632" s="7" t="str">
        <f t="shared" si="169"/>
        <v/>
      </c>
      <c r="K6632" s="7" t="s">
        <v>3359</v>
      </c>
      <c r="L6632" s="9">
        <v>45005</v>
      </c>
      <c r="M6632" s="13">
        <v>0.55747685185185192</v>
      </c>
      <c r="N6632" s="14">
        <v>513002669398004</v>
      </c>
      <c r="P6632" t="str">
        <f t="shared" si="170"/>
        <v/>
      </c>
    </row>
    <row r="6633" spans="1:16" ht="16" x14ac:dyDescent="0.2">
      <c r="A6633" s="8" t="s">
        <v>1665</v>
      </c>
      <c r="C6633" s="7" t="s">
        <v>2</v>
      </c>
      <c r="D6633" s="7" t="s">
        <v>3389</v>
      </c>
      <c r="E6633" s="7" t="str">
        <f>IF(OR(D6633="", D6633="___"),"", LEFT(D6633,FIND(" &gt;",D6633)-1))</f>
        <v>Success</v>
      </c>
      <c r="F6633" s="7" t="str">
        <f t="shared" si="168"/>
        <v>Current</v>
      </c>
      <c r="G6633" s="7" t="str">
        <f t="shared" si="169"/>
        <v/>
      </c>
      <c r="H6633" s="7" t="str">
        <f>IF(G6633="Utterance", IF(ISNUMBER(SEARCH("Unrecognized",D6633)), "Unrecognized", IF(ISNUMBER(SEARCH("Mismatched",D6633)), "Mismatched", IF(ISNUMBER(SEARCH("False Positive",D6633)), "False Positive", "Irrelevant"))), "")</f>
        <v/>
      </c>
      <c r="J6633" s="7" t="s">
        <v>3439</v>
      </c>
      <c r="K6633" s="7" t="s">
        <v>3359</v>
      </c>
      <c r="L6633" s="9">
        <v>45005</v>
      </c>
      <c r="M6633" s="13">
        <v>0.64320601851851855</v>
      </c>
      <c r="N6633" s="14">
        <v>513003213103070</v>
      </c>
      <c r="O6633" s="7">
        <f>IF(LEN(TRIM($A6633))=0,0,LEN($A6633)-LEN(SUBSTITUTE($A6633," ",""))+1)</f>
        <v>6</v>
      </c>
      <c r="P6633">
        <f t="shared" si="170"/>
        <v>3411</v>
      </c>
    </row>
    <row r="6634" spans="1:16" ht="176" x14ac:dyDescent="0.2">
      <c r="A6634" s="8" t="s">
        <v>937</v>
      </c>
      <c r="C6634" s="7" t="s">
        <v>4</v>
      </c>
      <c r="F6634" s="7" t="str">
        <f t="shared" si="168"/>
        <v/>
      </c>
      <c r="G6634" s="7" t="str">
        <f t="shared" si="169"/>
        <v/>
      </c>
      <c r="K6634" s="7" t="s">
        <v>3359</v>
      </c>
      <c r="L6634" s="9">
        <v>45005</v>
      </c>
      <c r="M6634" s="13">
        <v>0.64320601851851855</v>
      </c>
      <c r="N6634" s="14">
        <v>513003213103070</v>
      </c>
      <c r="P6634" t="str">
        <f t="shared" si="170"/>
        <v/>
      </c>
    </row>
    <row r="6635" spans="1:16" ht="16" x14ac:dyDescent="0.2">
      <c r="A6635" s="8" t="s">
        <v>1799</v>
      </c>
      <c r="C6635" s="7" t="s">
        <v>2</v>
      </c>
      <c r="D6635" s="7" t="s">
        <v>3389</v>
      </c>
      <c r="E6635" s="7" t="str">
        <f>IF(OR(D6635="", D6635="___"),"", LEFT(D6635,FIND(" &gt;",D6635)-1))</f>
        <v>Success</v>
      </c>
      <c r="F6635" s="7" t="str">
        <f t="shared" si="168"/>
        <v>Current</v>
      </c>
      <c r="G6635" s="7" t="str">
        <f t="shared" si="169"/>
        <v/>
      </c>
      <c r="H6635" s="7" t="str">
        <f>IF(G6635="Utterance", IF(ISNUMBER(SEARCH("Unrecognized",D6635)), "Unrecognized", IF(ISNUMBER(SEARCH("Mismatched",D6635)), "Mismatched", IF(ISNUMBER(SEARCH("False Positive",D6635)), "False Positive", "Irrelevant"))), "")</f>
        <v/>
      </c>
      <c r="J6635" s="7" t="s">
        <v>3431</v>
      </c>
      <c r="K6635" s="7" t="s">
        <v>3359</v>
      </c>
      <c r="L6635" s="9">
        <v>45005</v>
      </c>
      <c r="M6635" s="13">
        <v>0.74486111111111108</v>
      </c>
      <c r="N6635" s="14">
        <v>513003503696585</v>
      </c>
      <c r="O6635" s="7">
        <f>IF(LEN(TRIM($A6635))=0,0,LEN($A6635)-LEN(SUBSTITUTE($A6635," ",""))+1)</f>
        <v>9</v>
      </c>
      <c r="P6635">
        <f t="shared" si="170"/>
        <v>3411</v>
      </c>
    </row>
    <row r="6636" spans="1:16" ht="128" x14ac:dyDescent="0.2">
      <c r="A6636" s="8" t="s">
        <v>463</v>
      </c>
      <c r="C6636" s="7" t="s">
        <v>4</v>
      </c>
      <c r="F6636" s="7" t="str">
        <f t="shared" si="168"/>
        <v/>
      </c>
      <c r="G6636" s="7" t="str">
        <f t="shared" si="169"/>
        <v/>
      </c>
      <c r="K6636" s="7" t="s">
        <v>3359</v>
      </c>
      <c r="L6636" s="9">
        <v>45005</v>
      </c>
      <c r="M6636" s="13">
        <v>0.74486111111111108</v>
      </c>
      <c r="N6636" s="14">
        <v>513003503696585</v>
      </c>
      <c r="P6636" t="str">
        <f t="shared" si="170"/>
        <v/>
      </c>
    </row>
    <row r="6637" spans="1:16" ht="16" x14ac:dyDescent="0.2">
      <c r="A6637" s="8" t="s">
        <v>1707</v>
      </c>
      <c r="C6637" s="7" t="s">
        <v>2</v>
      </c>
      <c r="D6637" s="7" t="s">
        <v>3391</v>
      </c>
      <c r="E6637" s="7" t="str">
        <f>IF(OR(D6637="", D6637="___"),"", LEFT(D6637,FIND(" &gt;",D6637)-1))</f>
        <v>Failure</v>
      </c>
      <c r="F6637" s="7" t="str">
        <f t="shared" si="168"/>
        <v>Current</v>
      </c>
      <c r="G6637" s="7" t="str">
        <f t="shared" si="169"/>
        <v>Utterance</v>
      </c>
      <c r="H6637" s="7" t="str">
        <f>IF(G6637="Utterance", IF(ISNUMBER(SEARCH("Unrecognized",D6637)), "Unrecognized", IF(ISNUMBER(SEARCH("Mismatched",D6637)), "Mismatched", IF(ISNUMBER(SEARCH("False Positive",D6637)), "False Positive", "Irrelevant"))), "")</f>
        <v>Mismatched</v>
      </c>
      <c r="J6637" s="7" t="s">
        <v>213</v>
      </c>
      <c r="K6637" s="7" t="s">
        <v>3359</v>
      </c>
      <c r="L6637" s="9">
        <v>45005</v>
      </c>
      <c r="M6637" s="13">
        <v>0.76607638888888896</v>
      </c>
      <c r="N6637" s="14">
        <v>513003287093571</v>
      </c>
      <c r="O6637" s="7">
        <f>IF(LEN(TRIM($A6637))=0,0,LEN($A6637)-LEN(SUBSTITUTE($A6637," ",""))+1)</f>
        <v>3</v>
      </c>
      <c r="P6637">
        <f t="shared" si="170"/>
        <v>705</v>
      </c>
    </row>
    <row r="6638" spans="1:16" ht="112" x14ac:dyDescent="0.2">
      <c r="A6638" s="8" t="s">
        <v>298</v>
      </c>
      <c r="C6638" s="7" t="s">
        <v>4</v>
      </c>
      <c r="F6638" s="7" t="str">
        <f t="shared" si="168"/>
        <v/>
      </c>
      <c r="G6638" s="7" t="str">
        <f t="shared" si="169"/>
        <v/>
      </c>
      <c r="K6638" s="7" t="s">
        <v>3359</v>
      </c>
      <c r="L6638" s="9">
        <v>45005</v>
      </c>
      <c r="M6638" s="13">
        <v>0.76607638888888896</v>
      </c>
      <c r="N6638" s="14">
        <v>513003287093571</v>
      </c>
      <c r="P6638" t="str">
        <f t="shared" si="170"/>
        <v/>
      </c>
    </row>
    <row r="6639" spans="1:16" ht="16" x14ac:dyDescent="0.2">
      <c r="A6639" s="8" t="s">
        <v>302</v>
      </c>
      <c r="B6639" s="7" t="s">
        <v>3487</v>
      </c>
      <c r="C6639" s="7" t="s">
        <v>2</v>
      </c>
      <c r="D6639" s="7" t="s">
        <v>3389</v>
      </c>
      <c r="E6639" s="7" t="str">
        <f>IF(OR(D6639="", D6639="___"),"", LEFT(D6639,FIND(" &gt;",D6639)-1))</f>
        <v>Success</v>
      </c>
      <c r="F6639" s="7" t="str">
        <f t="shared" si="168"/>
        <v>Current</v>
      </c>
      <c r="G6639" s="7" t="str">
        <f t="shared" si="169"/>
        <v/>
      </c>
      <c r="H6639" s="7" t="str">
        <f>IF(G6639="Utterance", IF(ISNUMBER(SEARCH("Unrecognized",D6639)), "Unrecognized", IF(ISNUMBER(SEARCH("Mismatched",D6639)), "Mismatched", IF(ISNUMBER(SEARCH("False Positive",D6639)), "False Positive", "Irrelevant"))), "")</f>
        <v/>
      </c>
      <c r="J6639" s="7" t="s">
        <v>3428</v>
      </c>
      <c r="K6639" s="7" t="s">
        <v>3359</v>
      </c>
      <c r="L6639" s="9">
        <v>45005</v>
      </c>
      <c r="M6639" s="13">
        <v>0.78819444444444453</v>
      </c>
      <c r="N6639" s="14">
        <v>204440003492585</v>
      </c>
      <c r="O6639" s="7">
        <f>IF(LEN(TRIM($A6639))=0,0,LEN($A6639)-LEN(SUBSTITUTE($A6639," ",""))+1)</f>
        <v>3</v>
      </c>
      <c r="P6639">
        <f t="shared" si="170"/>
        <v>3411</v>
      </c>
    </row>
    <row r="6640" spans="1:16" ht="64" x14ac:dyDescent="0.2">
      <c r="A6640" s="8" t="s">
        <v>220</v>
      </c>
      <c r="C6640" s="7" t="s">
        <v>4</v>
      </c>
      <c r="F6640" s="7" t="str">
        <f t="shared" si="168"/>
        <v/>
      </c>
      <c r="G6640" s="7" t="str">
        <f t="shared" si="169"/>
        <v/>
      </c>
      <c r="K6640" s="7" t="s">
        <v>3359</v>
      </c>
      <c r="L6640" s="9">
        <v>45005</v>
      </c>
      <c r="M6640" s="13">
        <v>0.78819444444444453</v>
      </c>
      <c r="N6640" s="14">
        <v>204440003492585</v>
      </c>
      <c r="P6640" t="str">
        <f t="shared" si="170"/>
        <v/>
      </c>
    </row>
    <row r="6641" spans="1:16" ht="16" x14ac:dyDescent="0.2">
      <c r="A6641" s="8" t="s">
        <v>438</v>
      </c>
      <c r="C6641" s="7" t="s">
        <v>2</v>
      </c>
      <c r="D6641" s="7" t="s">
        <v>3391</v>
      </c>
      <c r="E6641" s="7" t="str">
        <f>IF(OR(D6641="", D6641="___"),"", LEFT(D6641,FIND(" &gt;",D6641)-1))</f>
        <v>Failure</v>
      </c>
      <c r="F6641" s="7" t="str">
        <f t="shared" ref="F6641:F6704" si="171">IF(OR(E6641="Success",E6641="Qualified Success"),"Current",IF(E6641="Failure",IF(RIGHT(D6641,6)="Future","Future",IF(RIGHT(D6641,10)="Irrelevant","Irrelevant","Current")),""))</f>
        <v>Current</v>
      </c>
      <c r="G6641" s="7" t="str">
        <f t="shared" ref="G6641:G6704" si="172">IF(OR(ISBLANK(D6641),D6641="Unclassifiable &gt;"),"",IF(ISNUMBER(SEARCH("Utterance",D6641)),"Utterance",IF(ISNUMBER(SEARCH("Response",D6641)),"Response",IF(ISNUMBER(SEARCH("Interaction",D6641)),"Interaction",IF(ISNUMBER(SEARCH("System",D6641)),"System","")))))</f>
        <v>Utterance</v>
      </c>
      <c r="H6641" s="7" t="str">
        <f>IF(G6641="Utterance", IF(ISNUMBER(SEARCH("Unrecognized",D6641)), "Unrecognized", IF(ISNUMBER(SEARCH("Mismatched",D6641)), "Mismatched", IF(ISNUMBER(SEARCH("False Positive",D6641)), "False Positive", "Irrelevant"))), "")</f>
        <v>Mismatched</v>
      </c>
      <c r="J6641" s="7" t="s">
        <v>3428</v>
      </c>
      <c r="K6641" s="7" t="s">
        <v>3359</v>
      </c>
      <c r="L6641" s="9">
        <v>45005</v>
      </c>
      <c r="M6641" s="13">
        <v>0.7883796296296296</v>
      </c>
      <c r="N6641" s="14">
        <v>204440003492585</v>
      </c>
      <c r="O6641" s="7">
        <f>IF(LEN(TRIM($A6641))=0,0,LEN($A6641)-LEN(SUBSTITUTE($A6641," ",""))+1)</f>
        <v>4</v>
      </c>
      <c r="P6641">
        <f t="shared" si="170"/>
        <v>705</v>
      </c>
    </row>
    <row r="6642" spans="1:16" ht="96" x14ac:dyDescent="0.2">
      <c r="A6642" s="8" t="s">
        <v>436</v>
      </c>
      <c r="C6642" s="7" t="s">
        <v>4</v>
      </c>
      <c r="F6642" s="7" t="str">
        <f t="shared" si="171"/>
        <v/>
      </c>
      <c r="G6642" s="7" t="str">
        <f t="shared" si="172"/>
        <v/>
      </c>
      <c r="K6642" s="7" t="s">
        <v>3359</v>
      </c>
      <c r="L6642" s="9">
        <v>45005</v>
      </c>
      <c r="M6642" s="13">
        <v>0.7883796296296296</v>
      </c>
      <c r="N6642" s="14">
        <v>204440003492585</v>
      </c>
      <c r="P6642" t="str">
        <f t="shared" si="170"/>
        <v/>
      </c>
    </row>
    <row r="6643" spans="1:16" ht="16" x14ac:dyDescent="0.2">
      <c r="A6643" s="8" t="s">
        <v>435</v>
      </c>
      <c r="C6643" s="7" t="s">
        <v>2</v>
      </c>
      <c r="D6643" s="7" t="s">
        <v>3391</v>
      </c>
      <c r="E6643" s="7" t="str">
        <f>IF(OR(D6643="", D6643="___"),"", LEFT(D6643,FIND(" &gt;",D6643)-1))</f>
        <v>Failure</v>
      </c>
      <c r="F6643" s="7" t="str">
        <f t="shared" si="171"/>
        <v>Current</v>
      </c>
      <c r="G6643" s="7" t="str">
        <f t="shared" si="172"/>
        <v>Utterance</v>
      </c>
      <c r="H6643" s="7" t="str">
        <f>IF(G6643="Utterance", IF(ISNUMBER(SEARCH("Unrecognized",D6643)), "Unrecognized", IF(ISNUMBER(SEARCH("Mismatched",D6643)), "Mismatched", IF(ISNUMBER(SEARCH("False Positive",D6643)), "False Positive", "Irrelevant"))), "")</f>
        <v>Mismatched</v>
      </c>
      <c r="J6643" s="7" t="s">
        <v>3428</v>
      </c>
      <c r="K6643" s="7" t="s">
        <v>3359</v>
      </c>
      <c r="L6643" s="9">
        <v>45005</v>
      </c>
      <c r="M6643" s="13">
        <v>0.78896990740740736</v>
      </c>
      <c r="N6643" s="14">
        <v>204440003492585</v>
      </c>
      <c r="O6643" s="7">
        <f>IF(LEN(TRIM($A6643))=0,0,LEN($A6643)-LEN(SUBSTITUTE($A6643," ",""))+1)</f>
        <v>2</v>
      </c>
      <c r="P6643">
        <f t="shared" si="170"/>
        <v>705</v>
      </c>
    </row>
    <row r="6644" spans="1:16" ht="96" x14ac:dyDescent="0.2">
      <c r="A6644" s="8" t="s">
        <v>436</v>
      </c>
      <c r="C6644" s="7" t="s">
        <v>4</v>
      </c>
      <c r="F6644" s="7" t="str">
        <f t="shared" si="171"/>
        <v/>
      </c>
      <c r="G6644" s="7" t="str">
        <f t="shared" si="172"/>
        <v/>
      </c>
      <c r="K6644" s="7" t="s">
        <v>3359</v>
      </c>
      <c r="L6644" s="9">
        <v>45005</v>
      </c>
      <c r="M6644" s="13">
        <v>0.78896990740740736</v>
      </c>
      <c r="N6644" s="14">
        <v>204440003492585</v>
      </c>
      <c r="P6644" t="str">
        <f t="shared" si="170"/>
        <v/>
      </c>
    </row>
    <row r="6645" spans="1:16" ht="16" x14ac:dyDescent="0.2">
      <c r="A6645" s="8" t="s">
        <v>437</v>
      </c>
      <c r="C6645" s="7" t="s">
        <v>2</v>
      </c>
      <c r="D6645" s="7" t="s">
        <v>3391</v>
      </c>
      <c r="E6645" s="7" t="str">
        <f>IF(OR(D6645="", D6645="___"),"", LEFT(D6645,FIND(" &gt;",D6645)-1))</f>
        <v>Failure</v>
      </c>
      <c r="F6645" s="7" t="str">
        <f t="shared" si="171"/>
        <v>Current</v>
      </c>
      <c r="G6645" s="7" t="str">
        <f t="shared" si="172"/>
        <v>Utterance</v>
      </c>
      <c r="H6645" s="7" t="str">
        <f>IF(G6645="Utterance", IF(ISNUMBER(SEARCH("Unrecognized",D6645)), "Unrecognized", IF(ISNUMBER(SEARCH("Mismatched",D6645)), "Mismatched", IF(ISNUMBER(SEARCH("False Positive",D6645)), "False Positive", "Irrelevant"))), "")</f>
        <v>Mismatched</v>
      </c>
      <c r="J6645" s="7" t="s">
        <v>3428</v>
      </c>
      <c r="K6645" s="7" t="s">
        <v>3359</v>
      </c>
      <c r="L6645" s="9">
        <v>45005</v>
      </c>
      <c r="M6645" s="13">
        <v>0.78918981481481476</v>
      </c>
      <c r="N6645" s="14">
        <v>204440003492585</v>
      </c>
      <c r="O6645" s="7">
        <f>IF(LEN(TRIM($A6645))=0,0,LEN($A6645)-LEN(SUBSTITUTE($A6645," ",""))+1)</f>
        <v>4</v>
      </c>
      <c r="P6645">
        <f t="shared" si="170"/>
        <v>705</v>
      </c>
    </row>
    <row r="6646" spans="1:16" ht="96" x14ac:dyDescent="0.2">
      <c r="A6646" s="8" t="s">
        <v>436</v>
      </c>
      <c r="C6646" s="7" t="s">
        <v>4</v>
      </c>
      <c r="F6646" s="7" t="str">
        <f t="shared" si="171"/>
        <v/>
      </c>
      <c r="G6646" s="7" t="str">
        <f t="shared" si="172"/>
        <v/>
      </c>
      <c r="K6646" s="7" t="s">
        <v>3359</v>
      </c>
      <c r="L6646" s="9">
        <v>45005</v>
      </c>
      <c r="M6646" s="13">
        <v>0.78918981481481476</v>
      </c>
      <c r="N6646" s="14">
        <v>204440003492585</v>
      </c>
      <c r="P6646" t="str">
        <f t="shared" si="170"/>
        <v/>
      </c>
    </row>
    <row r="6647" spans="1:16" ht="16" x14ac:dyDescent="0.2">
      <c r="A6647" s="8" t="s">
        <v>269</v>
      </c>
      <c r="B6647" s="7" t="s">
        <v>3487</v>
      </c>
      <c r="C6647" s="7" t="s">
        <v>2</v>
      </c>
      <c r="D6647" s="7" t="s">
        <v>3389</v>
      </c>
      <c r="E6647" s="7" t="str">
        <f>IF(OR(D6647="", D6647="___"),"", LEFT(D6647,FIND(" &gt;",D6647)-1))</f>
        <v>Success</v>
      </c>
      <c r="F6647" s="7" t="str">
        <f t="shared" si="171"/>
        <v>Current</v>
      </c>
      <c r="G6647" s="7" t="str">
        <f t="shared" si="172"/>
        <v/>
      </c>
      <c r="H6647" s="7" t="str">
        <f>IF(G6647="Utterance", IF(ISNUMBER(SEARCH("Unrecognized",D6647)), "Unrecognized", IF(ISNUMBER(SEARCH("Mismatched",D6647)), "Mismatched", IF(ISNUMBER(SEARCH("False Positive",D6647)), "False Positive", "Irrelevant"))), "")</f>
        <v/>
      </c>
      <c r="J6647" s="7" t="s">
        <v>3428</v>
      </c>
      <c r="K6647" s="7" t="s">
        <v>3359</v>
      </c>
      <c r="L6647" s="9">
        <v>45005</v>
      </c>
      <c r="M6647" s="13">
        <v>0.85563657407407412</v>
      </c>
      <c r="N6647" s="14">
        <v>513003287093571</v>
      </c>
      <c r="O6647" s="7">
        <f>IF(LEN(TRIM($A6647))=0,0,LEN($A6647)-LEN(SUBSTITUTE($A6647," ",""))+1)</f>
        <v>3</v>
      </c>
      <c r="P6647">
        <f t="shared" si="170"/>
        <v>3411</v>
      </c>
    </row>
    <row r="6648" spans="1:16" ht="64" x14ac:dyDescent="0.2">
      <c r="A6648" s="8" t="s">
        <v>270</v>
      </c>
      <c r="C6648" s="7" t="s">
        <v>4</v>
      </c>
      <c r="F6648" s="7" t="str">
        <f t="shared" si="171"/>
        <v/>
      </c>
      <c r="G6648" s="7" t="str">
        <f t="shared" si="172"/>
        <v/>
      </c>
      <c r="K6648" s="7" t="s">
        <v>3359</v>
      </c>
      <c r="L6648" s="9">
        <v>45005</v>
      </c>
      <c r="M6648" s="13">
        <v>0.85563657407407412</v>
      </c>
      <c r="N6648" s="14">
        <v>513003287093571</v>
      </c>
      <c r="P6648" t="str">
        <f t="shared" si="170"/>
        <v/>
      </c>
    </row>
    <row r="6649" spans="1:16" ht="16" x14ac:dyDescent="0.2">
      <c r="A6649" s="8" t="s">
        <v>269</v>
      </c>
      <c r="B6649" s="7" t="s">
        <v>3487</v>
      </c>
      <c r="C6649" s="7" t="s">
        <v>2</v>
      </c>
      <c r="D6649" s="7" t="s">
        <v>3389</v>
      </c>
      <c r="E6649" s="7" t="str">
        <f>IF(OR(D6649="", D6649="___"),"", LEFT(D6649,FIND(" &gt;",D6649)-1))</f>
        <v>Success</v>
      </c>
      <c r="F6649" s="7" t="str">
        <f t="shared" si="171"/>
        <v>Current</v>
      </c>
      <c r="G6649" s="7" t="str">
        <f t="shared" si="172"/>
        <v/>
      </c>
      <c r="H6649" s="7" t="str">
        <f>IF(G6649="Utterance", IF(ISNUMBER(SEARCH("Unrecognized",D6649)), "Unrecognized", IF(ISNUMBER(SEARCH("Mismatched",D6649)), "Mismatched", IF(ISNUMBER(SEARCH("False Positive",D6649)), "False Positive", "Irrelevant"))), "")</f>
        <v/>
      </c>
      <c r="J6649" s="7" t="s">
        <v>3428</v>
      </c>
      <c r="K6649" s="7" t="s">
        <v>3359</v>
      </c>
      <c r="L6649" s="9">
        <v>45005</v>
      </c>
      <c r="M6649" s="13">
        <v>0.87555555555555553</v>
      </c>
      <c r="N6649" s="14">
        <v>513003217127157</v>
      </c>
      <c r="O6649" s="7">
        <f>IF(LEN(TRIM($A6649))=0,0,LEN($A6649)-LEN(SUBSTITUTE($A6649," ",""))+1)</f>
        <v>3</v>
      </c>
      <c r="P6649">
        <f t="shared" si="170"/>
        <v>3411</v>
      </c>
    </row>
    <row r="6650" spans="1:16" ht="64" x14ac:dyDescent="0.2">
      <c r="A6650" s="8" t="s">
        <v>270</v>
      </c>
      <c r="C6650" s="7" t="s">
        <v>4</v>
      </c>
      <c r="F6650" s="7" t="str">
        <f t="shared" si="171"/>
        <v/>
      </c>
      <c r="G6650" s="7" t="str">
        <f t="shared" si="172"/>
        <v/>
      </c>
      <c r="K6650" s="7" t="s">
        <v>3359</v>
      </c>
      <c r="L6650" s="9">
        <v>45005</v>
      </c>
      <c r="M6650" s="13">
        <v>0.87556712962962957</v>
      </c>
      <c r="N6650" s="14">
        <v>513003217127157</v>
      </c>
      <c r="P6650" t="str">
        <f t="shared" si="170"/>
        <v/>
      </c>
    </row>
    <row r="6651" spans="1:16" ht="16" x14ac:dyDescent="0.2">
      <c r="A6651" s="8" t="s">
        <v>269</v>
      </c>
      <c r="B6651" s="7" t="s">
        <v>3487</v>
      </c>
      <c r="C6651" s="7" t="s">
        <v>2</v>
      </c>
      <c r="D6651" s="7" t="s">
        <v>3389</v>
      </c>
      <c r="E6651" s="7" t="str">
        <f>IF(OR(D6651="", D6651="___"),"", LEFT(D6651,FIND(" &gt;",D6651)-1))</f>
        <v>Success</v>
      </c>
      <c r="F6651" s="7" t="str">
        <f t="shared" si="171"/>
        <v>Current</v>
      </c>
      <c r="G6651" s="7" t="str">
        <f t="shared" si="172"/>
        <v/>
      </c>
      <c r="H6651" s="7" t="str">
        <f>IF(G6651="Utterance", IF(ISNUMBER(SEARCH("Unrecognized",D6651)), "Unrecognized", IF(ISNUMBER(SEARCH("Mismatched",D6651)), "Mismatched", IF(ISNUMBER(SEARCH("False Positive",D6651)), "False Positive", "Irrelevant"))), "")</f>
        <v/>
      </c>
      <c r="J6651" s="7" t="s">
        <v>3428</v>
      </c>
      <c r="K6651" s="7" t="s">
        <v>3359</v>
      </c>
      <c r="L6651" s="9">
        <v>45005</v>
      </c>
      <c r="M6651" s="13">
        <v>0.88263888888888886</v>
      </c>
      <c r="N6651" s="14">
        <v>204440003502917</v>
      </c>
      <c r="O6651" s="7">
        <f>IF(LEN(TRIM($A6651))=0,0,LEN($A6651)-LEN(SUBSTITUTE($A6651," ",""))+1)</f>
        <v>3</v>
      </c>
      <c r="P6651">
        <f t="shared" si="170"/>
        <v>3411</v>
      </c>
    </row>
    <row r="6652" spans="1:16" ht="64" x14ac:dyDescent="0.2">
      <c r="A6652" s="8" t="s">
        <v>270</v>
      </c>
      <c r="C6652" s="7" t="s">
        <v>4</v>
      </c>
      <c r="F6652" s="7" t="str">
        <f t="shared" si="171"/>
        <v/>
      </c>
      <c r="G6652" s="7" t="str">
        <f t="shared" si="172"/>
        <v/>
      </c>
      <c r="K6652" s="7" t="s">
        <v>3359</v>
      </c>
      <c r="L6652" s="9">
        <v>45005</v>
      </c>
      <c r="M6652" s="13">
        <v>0.88263888888888886</v>
      </c>
      <c r="N6652" s="14">
        <v>204440003502917</v>
      </c>
      <c r="P6652" t="str">
        <f t="shared" si="170"/>
        <v/>
      </c>
    </row>
    <row r="6653" spans="1:16" ht="16" x14ac:dyDescent="0.2">
      <c r="A6653" s="8" t="s">
        <v>160</v>
      </c>
      <c r="C6653" s="7" t="s">
        <v>2</v>
      </c>
      <c r="D6653" s="7" t="s">
        <v>3389</v>
      </c>
      <c r="E6653" s="7" t="str">
        <f>IF(OR(D6653="", D6653="___"),"", LEFT(D6653,FIND(" &gt;",D6653)-1))</f>
        <v>Success</v>
      </c>
      <c r="F6653" s="7" t="str">
        <f t="shared" si="171"/>
        <v>Current</v>
      </c>
      <c r="G6653" s="7" t="str">
        <f t="shared" si="172"/>
        <v/>
      </c>
      <c r="H6653" s="7" t="str">
        <f>IF(G6653="Utterance", IF(ISNUMBER(SEARCH("Unrecognized",D6653)), "Unrecognized", IF(ISNUMBER(SEARCH("Mismatched",D6653)), "Mismatched", IF(ISNUMBER(SEARCH("False Positive",D6653)), "False Positive", "Irrelevant"))), "")</f>
        <v/>
      </c>
      <c r="J6653" s="7" t="s">
        <v>3744</v>
      </c>
      <c r="K6653" s="7" t="s">
        <v>3357</v>
      </c>
      <c r="L6653" s="9">
        <v>45006</v>
      </c>
      <c r="M6653" s="13">
        <v>0.260775462962963</v>
      </c>
      <c r="N6653" s="14">
        <v>202000396870119</v>
      </c>
      <c r="O6653" s="7">
        <f>IF(LEN(TRIM($A6653))=0,0,LEN($A6653)-LEN(SUBSTITUTE($A6653," ",""))+1)</f>
        <v>2</v>
      </c>
      <c r="P6653">
        <f t="shared" si="170"/>
        <v>3411</v>
      </c>
    </row>
    <row r="6654" spans="1:16" ht="112" x14ac:dyDescent="0.2">
      <c r="A6654" s="8" t="s">
        <v>224</v>
      </c>
      <c r="C6654" s="7" t="s">
        <v>4</v>
      </c>
      <c r="F6654" s="7" t="str">
        <f t="shared" si="171"/>
        <v/>
      </c>
      <c r="G6654" s="7" t="str">
        <f t="shared" si="172"/>
        <v/>
      </c>
      <c r="K6654" s="7" t="s">
        <v>3357</v>
      </c>
      <c r="L6654" s="9">
        <v>45006</v>
      </c>
      <c r="M6654" s="13">
        <v>0.260775462962963</v>
      </c>
      <c r="N6654" s="14">
        <v>202000396870119</v>
      </c>
      <c r="P6654" t="str">
        <f t="shared" si="170"/>
        <v/>
      </c>
    </row>
    <row r="6655" spans="1:16" ht="16" x14ac:dyDescent="0.2">
      <c r="A6655" s="8" t="s">
        <v>760</v>
      </c>
      <c r="C6655" s="7" t="s">
        <v>2</v>
      </c>
      <c r="D6655" s="7" t="s">
        <v>3389</v>
      </c>
      <c r="E6655" s="7" t="str">
        <f>IF(OR(D6655="", D6655="___"),"", LEFT(D6655,FIND(" &gt;",D6655)-1))</f>
        <v>Success</v>
      </c>
      <c r="F6655" s="7" t="str">
        <f t="shared" si="171"/>
        <v>Current</v>
      </c>
      <c r="G6655" s="7" t="str">
        <f t="shared" si="172"/>
        <v/>
      </c>
      <c r="H6655" s="7" t="str">
        <f>IF(G6655="Utterance", IF(ISNUMBER(SEARCH("Unrecognized",D6655)), "Unrecognized", IF(ISNUMBER(SEARCH("Mismatched",D6655)), "Mismatched", IF(ISNUMBER(SEARCH("False Positive",D6655)), "False Positive", "Irrelevant"))), "")</f>
        <v/>
      </c>
      <c r="J6655" s="7" t="s">
        <v>3742</v>
      </c>
      <c r="K6655" s="7" t="s">
        <v>3357</v>
      </c>
      <c r="L6655" s="9">
        <v>45006</v>
      </c>
      <c r="M6655" s="13">
        <v>0.28995370370370371</v>
      </c>
      <c r="N6655" s="14">
        <v>204440003503085</v>
      </c>
      <c r="O6655" s="7">
        <f>IF(LEN(TRIM($A6655))=0,0,LEN($A6655)-LEN(SUBSTITUTE($A6655," ",""))+1)</f>
        <v>7</v>
      </c>
      <c r="P6655">
        <f t="shared" si="170"/>
        <v>3411</v>
      </c>
    </row>
    <row r="6656" spans="1:16" ht="64" x14ac:dyDescent="0.2">
      <c r="A6656" s="8" t="s">
        <v>245</v>
      </c>
      <c r="C6656" s="7" t="s">
        <v>4</v>
      </c>
      <c r="F6656" s="7" t="str">
        <f t="shared" si="171"/>
        <v/>
      </c>
      <c r="G6656" s="7" t="str">
        <f t="shared" si="172"/>
        <v/>
      </c>
      <c r="K6656" s="7" t="s">
        <v>3357</v>
      </c>
      <c r="L6656" s="9">
        <v>45006</v>
      </c>
      <c r="M6656" s="13">
        <v>0.28995370370370371</v>
      </c>
      <c r="N6656" s="14">
        <v>204440003503085</v>
      </c>
      <c r="P6656" t="str">
        <f t="shared" si="170"/>
        <v/>
      </c>
    </row>
    <row r="6657" spans="1:16" ht="16" x14ac:dyDescent="0.2">
      <c r="A6657" s="8" t="s">
        <v>158</v>
      </c>
      <c r="C6657" s="7" t="s">
        <v>2</v>
      </c>
      <c r="D6657" s="7" t="s">
        <v>3389</v>
      </c>
      <c r="E6657" s="7" t="str">
        <f>IF(OR(D6657="", D6657="___"),"", LEFT(D6657,FIND(" &gt;",D6657)-1))</f>
        <v>Success</v>
      </c>
      <c r="F6657" s="7" t="str">
        <f t="shared" si="171"/>
        <v>Current</v>
      </c>
      <c r="G6657" s="7" t="str">
        <f t="shared" si="172"/>
        <v/>
      </c>
      <c r="H6657" s="7" t="str">
        <f>IF(G6657="Utterance", IF(ISNUMBER(SEARCH("Unrecognized",D6657)), "Unrecognized", IF(ISNUMBER(SEARCH("Mismatched",D6657)), "Mismatched", IF(ISNUMBER(SEARCH("False Positive",D6657)), "False Positive", "Irrelevant"))), "")</f>
        <v/>
      </c>
      <c r="J6657" s="7" t="s">
        <v>3744</v>
      </c>
      <c r="K6657" s="7" t="s">
        <v>3357</v>
      </c>
      <c r="L6657" s="9">
        <v>45006</v>
      </c>
      <c r="M6657" s="13">
        <v>0.29078703703703707</v>
      </c>
      <c r="N6657" s="14">
        <v>204440003503085</v>
      </c>
      <c r="O6657" s="7">
        <f>IF(LEN(TRIM($A6657))=0,0,LEN($A6657)-LEN(SUBSTITUTE($A6657," ",""))+1)</f>
        <v>4</v>
      </c>
      <c r="P6657">
        <f t="shared" si="170"/>
        <v>3411</v>
      </c>
    </row>
    <row r="6658" spans="1:16" ht="112" x14ac:dyDescent="0.2">
      <c r="A6658" s="8" t="s">
        <v>224</v>
      </c>
      <c r="C6658" s="7" t="s">
        <v>4</v>
      </c>
      <c r="F6658" s="7" t="str">
        <f t="shared" si="171"/>
        <v/>
      </c>
      <c r="G6658" s="7" t="str">
        <f t="shared" si="172"/>
        <v/>
      </c>
      <c r="K6658" s="7" t="s">
        <v>3357</v>
      </c>
      <c r="L6658" s="9">
        <v>45006</v>
      </c>
      <c r="M6658" s="13">
        <v>0.29078703703703707</v>
      </c>
      <c r="N6658" s="14">
        <v>204440003503085</v>
      </c>
      <c r="P6658" t="str">
        <f t="shared" si="170"/>
        <v/>
      </c>
    </row>
    <row r="6659" spans="1:16" ht="16" x14ac:dyDescent="0.2">
      <c r="A6659" s="8" t="s">
        <v>1682</v>
      </c>
      <c r="C6659" s="7" t="s">
        <v>2</v>
      </c>
      <c r="D6659" s="7" t="s">
        <v>3400</v>
      </c>
      <c r="E6659" s="7" t="str">
        <f>IF(OR(D6659="", D6659="___"),"", LEFT(D6659,FIND(" &gt;",D6659)-1))</f>
        <v>Failure</v>
      </c>
      <c r="F6659" s="7" t="str">
        <f t="shared" si="171"/>
        <v>Current</v>
      </c>
      <c r="G6659" s="7" t="str">
        <f t="shared" si="172"/>
        <v>Interaction</v>
      </c>
      <c r="H6659" s="7" t="str">
        <f>IF(G6659="Utterance", IF(ISNUMBER(SEARCH("Unrecognized",D6659)), "Unrecognized", IF(ISNUMBER(SEARCH("Mismatched",D6659)), "Mismatched", IF(ISNUMBER(SEARCH("False Positive",D6659)), "False Positive", "Irrelevant"))), "")</f>
        <v/>
      </c>
      <c r="J6659" s="7" t="s">
        <v>213</v>
      </c>
      <c r="K6659" s="7" t="s">
        <v>3357</v>
      </c>
      <c r="L6659" s="9">
        <v>45006</v>
      </c>
      <c r="M6659" s="13">
        <v>0.29599537037037038</v>
      </c>
      <c r="N6659" s="14">
        <v>513003226553714</v>
      </c>
      <c r="O6659" s="7">
        <f>IF(LEN(TRIM($A6659))=0,0,LEN($A6659)-LEN(SUBSTITUTE($A6659," ",""))+1)</f>
        <v>6</v>
      </c>
      <c r="P6659">
        <f t="shared" ref="P6659:P6722" si="173">IF(D6659="", "", COUNTIF($D$1:$D$12000, D6659))</f>
        <v>412</v>
      </c>
    </row>
    <row r="6660" spans="1:16" ht="32" x14ac:dyDescent="0.2">
      <c r="A6660" s="8" t="s">
        <v>3628</v>
      </c>
      <c r="C6660" s="7" t="s">
        <v>4</v>
      </c>
      <c r="F6660" s="7" t="str">
        <f t="shared" si="171"/>
        <v/>
      </c>
      <c r="G6660" s="7" t="str">
        <f t="shared" si="172"/>
        <v/>
      </c>
      <c r="K6660" s="7" t="s">
        <v>3357</v>
      </c>
      <c r="L6660" s="9">
        <v>45006</v>
      </c>
      <c r="M6660" s="13">
        <v>0.29628472222222224</v>
      </c>
      <c r="N6660" s="14">
        <v>513003226553714</v>
      </c>
      <c r="P6660" t="str">
        <f t="shared" si="173"/>
        <v/>
      </c>
    </row>
    <row r="6661" spans="1:16" ht="96" x14ac:dyDescent="0.2">
      <c r="A6661" s="8" t="s">
        <v>1683</v>
      </c>
      <c r="C6661" s="7" t="s">
        <v>4</v>
      </c>
      <c r="F6661" s="7" t="str">
        <f t="shared" si="171"/>
        <v/>
      </c>
      <c r="G6661" s="7" t="str">
        <f t="shared" si="172"/>
        <v/>
      </c>
      <c r="K6661" s="7" t="s">
        <v>3357</v>
      </c>
      <c r="L6661" s="9">
        <v>45006</v>
      </c>
      <c r="M6661" s="13">
        <v>0.29628472222222224</v>
      </c>
      <c r="N6661" s="14">
        <v>513003226553714</v>
      </c>
      <c r="P6661" t="str">
        <f t="shared" si="173"/>
        <v/>
      </c>
    </row>
    <row r="6662" spans="1:16" ht="32" x14ac:dyDescent="0.2">
      <c r="A6662" s="8" t="s">
        <v>268</v>
      </c>
      <c r="C6662" s="7" t="s">
        <v>4</v>
      </c>
      <c r="F6662" s="7" t="str">
        <f t="shared" si="171"/>
        <v/>
      </c>
      <c r="G6662" s="7" t="str">
        <f t="shared" si="172"/>
        <v/>
      </c>
      <c r="K6662" s="7" t="s">
        <v>3357</v>
      </c>
      <c r="L6662" s="9">
        <v>45006</v>
      </c>
      <c r="M6662" s="13">
        <v>0.29628472222222224</v>
      </c>
      <c r="N6662" s="14">
        <v>513003226553714</v>
      </c>
      <c r="P6662" t="str">
        <f t="shared" si="173"/>
        <v/>
      </c>
    </row>
    <row r="6663" spans="1:16" ht="16" x14ac:dyDescent="0.2">
      <c r="A6663" s="8" t="s">
        <v>1685</v>
      </c>
      <c r="C6663" s="7" t="s">
        <v>2</v>
      </c>
      <c r="D6663" s="7" t="s">
        <v>3400</v>
      </c>
      <c r="E6663" s="7" t="str">
        <f>IF(OR(D6663="", D6663="___"),"", LEFT(D6663,FIND(" &gt;",D6663)-1))</f>
        <v>Failure</v>
      </c>
      <c r="F6663" s="7" t="str">
        <f t="shared" si="171"/>
        <v>Current</v>
      </c>
      <c r="G6663" s="7" t="str">
        <f t="shared" si="172"/>
        <v>Interaction</v>
      </c>
      <c r="H6663" s="7" t="str">
        <f>IF(G6663="Utterance", IF(ISNUMBER(SEARCH("Unrecognized",D6663)), "Unrecognized", IF(ISNUMBER(SEARCH("Mismatched",D6663)), "Mismatched", IF(ISNUMBER(SEARCH("False Positive",D6663)), "False Positive", "Irrelevant"))), "")</f>
        <v/>
      </c>
      <c r="J6663" s="7" t="s">
        <v>213</v>
      </c>
      <c r="K6663" s="7" t="s">
        <v>3357</v>
      </c>
      <c r="L6663" s="9">
        <v>45006</v>
      </c>
      <c r="M6663" s="13">
        <v>0.29656250000000001</v>
      </c>
      <c r="N6663" s="14">
        <v>513003226553714</v>
      </c>
      <c r="O6663" s="7">
        <f>IF(LEN(TRIM($A6663))=0,0,LEN($A6663)-LEN(SUBSTITUTE($A6663," ",""))+1)</f>
        <v>9</v>
      </c>
      <c r="P6663">
        <f t="shared" si="173"/>
        <v>412</v>
      </c>
    </row>
    <row r="6664" spans="1:16" ht="32" x14ac:dyDescent="0.2">
      <c r="A6664" s="8" t="s">
        <v>3628</v>
      </c>
      <c r="C6664" s="7" t="s">
        <v>4</v>
      </c>
      <c r="F6664" s="7" t="str">
        <f t="shared" si="171"/>
        <v/>
      </c>
      <c r="G6664" s="7" t="str">
        <f t="shared" si="172"/>
        <v/>
      </c>
      <c r="K6664" s="7" t="s">
        <v>3357</v>
      </c>
      <c r="L6664" s="9">
        <v>45006</v>
      </c>
      <c r="M6664" s="13">
        <v>0.29658564814814814</v>
      </c>
      <c r="N6664" s="14">
        <v>513003226553714</v>
      </c>
      <c r="P6664" t="str">
        <f t="shared" si="173"/>
        <v/>
      </c>
    </row>
    <row r="6665" spans="1:16" ht="96" x14ac:dyDescent="0.2">
      <c r="A6665" s="8" t="s">
        <v>1686</v>
      </c>
      <c r="C6665" s="7" t="s">
        <v>4</v>
      </c>
      <c r="F6665" s="7" t="str">
        <f t="shared" si="171"/>
        <v/>
      </c>
      <c r="G6665" s="7" t="str">
        <f t="shared" si="172"/>
        <v/>
      </c>
      <c r="K6665" s="7" t="s">
        <v>3357</v>
      </c>
      <c r="L6665" s="9">
        <v>45006</v>
      </c>
      <c r="M6665" s="13">
        <v>0.29658564814814814</v>
      </c>
      <c r="N6665" s="14">
        <v>513003226553714</v>
      </c>
      <c r="P6665" t="str">
        <f t="shared" si="173"/>
        <v/>
      </c>
    </row>
    <row r="6666" spans="1:16" ht="32" x14ac:dyDescent="0.2">
      <c r="A6666" s="8" t="s">
        <v>268</v>
      </c>
      <c r="C6666" s="7" t="s">
        <v>4</v>
      </c>
      <c r="F6666" s="7" t="str">
        <f t="shared" si="171"/>
        <v/>
      </c>
      <c r="G6666" s="7" t="str">
        <f t="shared" si="172"/>
        <v/>
      </c>
      <c r="K6666" s="7" t="s">
        <v>3357</v>
      </c>
      <c r="L6666" s="9">
        <v>45006</v>
      </c>
      <c r="M6666" s="13">
        <v>0.29658564814814814</v>
      </c>
      <c r="N6666" s="14">
        <v>513003226553714</v>
      </c>
      <c r="P6666" t="str">
        <f t="shared" si="173"/>
        <v/>
      </c>
    </row>
    <row r="6667" spans="1:16" ht="16" x14ac:dyDescent="0.2">
      <c r="A6667" s="8" t="s">
        <v>1449</v>
      </c>
      <c r="C6667" s="7" t="s">
        <v>2</v>
      </c>
      <c r="D6667" s="7" t="s">
        <v>3389</v>
      </c>
      <c r="E6667" s="7" t="str">
        <f>IF(OR(D6667="", D6667="___"),"", LEFT(D6667,FIND(" &gt;",D6667)-1))</f>
        <v>Success</v>
      </c>
      <c r="F6667" s="7" t="str">
        <f t="shared" si="171"/>
        <v>Current</v>
      </c>
      <c r="G6667" s="7" t="str">
        <f t="shared" si="172"/>
        <v/>
      </c>
      <c r="H6667" s="7" t="str">
        <f>IF(G6667="Utterance", IF(ISNUMBER(SEARCH("Unrecognized",D6667)), "Unrecognized", IF(ISNUMBER(SEARCH("Mismatched",D6667)), "Mismatched", IF(ISNUMBER(SEARCH("False Positive",D6667)), "False Positive", "Irrelevant"))), "")</f>
        <v/>
      </c>
      <c r="J6667" s="7" t="s">
        <v>3756</v>
      </c>
      <c r="K6667" s="7" t="s">
        <v>3357</v>
      </c>
      <c r="L6667" s="9">
        <v>45006</v>
      </c>
      <c r="M6667" s="13">
        <v>0.29675925925925922</v>
      </c>
      <c r="N6667" s="14">
        <v>202000853996921</v>
      </c>
      <c r="O6667" s="7">
        <f>IF(LEN(TRIM($A6667))=0,0,LEN($A6667)-LEN(SUBSTITUTE($A6667," ",""))+1)</f>
        <v>5</v>
      </c>
      <c r="P6667">
        <f t="shared" si="173"/>
        <v>3411</v>
      </c>
    </row>
    <row r="6668" spans="1:16" ht="112" x14ac:dyDescent="0.2">
      <c r="A6668" s="8" t="s">
        <v>373</v>
      </c>
      <c r="C6668" s="7" t="s">
        <v>4</v>
      </c>
      <c r="F6668" s="7" t="str">
        <f t="shared" si="171"/>
        <v/>
      </c>
      <c r="G6668" s="7" t="str">
        <f t="shared" si="172"/>
        <v/>
      </c>
      <c r="K6668" s="7" t="s">
        <v>3357</v>
      </c>
      <c r="L6668" s="9">
        <v>45006</v>
      </c>
      <c r="M6668" s="13">
        <v>0.29675925925925922</v>
      </c>
      <c r="N6668" s="14">
        <v>202000853996921</v>
      </c>
      <c r="P6668" t="str">
        <f t="shared" si="173"/>
        <v/>
      </c>
    </row>
    <row r="6669" spans="1:16" ht="16" x14ac:dyDescent="0.2">
      <c r="A6669" s="8" t="s">
        <v>1448</v>
      </c>
      <c r="C6669" s="7" t="s">
        <v>2</v>
      </c>
      <c r="D6669" s="7" t="s">
        <v>3389</v>
      </c>
      <c r="E6669" s="7" t="str">
        <f>IF(OR(D6669="", D6669="___"),"", LEFT(D6669,FIND(" &gt;",D6669)-1))</f>
        <v>Success</v>
      </c>
      <c r="F6669" s="7" t="str">
        <f t="shared" si="171"/>
        <v>Current</v>
      </c>
      <c r="G6669" s="7" t="str">
        <f t="shared" si="172"/>
        <v/>
      </c>
      <c r="H6669" s="7" t="str">
        <f>IF(G6669="Utterance", IF(ISNUMBER(SEARCH("Unrecognized",D6669)), "Unrecognized", IF(ISNUMBER(SEARCH("Mismatched",D6669)), "Mismatched", IF(ISNUMBER(SEARCH("False Positive",D6669)), "False Positive", "Irrelevant"))), "")</f>
        <v/>
      </c>
      <c r="J6669" s="7" t="s">
        <v>3755</v>
      </c>
      <c r="K6669" s="7" t="s">
        <v>3357</v>
      </c>
      <c r="L6669" s="9">
        <v>45006</v>
      </c>
      <c r="M6669" s="13">
        <v>0.29748842592592589</v>
      </c>
      <c r="N6669" s="14">
        <v>202000853996921</v>
      </c>
      <c r="O6669" s="7">
        <f>IF(LEN(TRIM($A6669))=0,0,LEN($A6669)-LEN(SUBSTITUTE($A6669," ",""))+1)</f>
        <v>7</v>
      </c>
      <c r="P6669">
        <f t="shared" si="173"/>
        <v>3411</v>
      </c>
    </row>
    <row r="6670" spans="1:16" ht="208" x14ac:dyDescent="0.2">
      <c r="A6670" s="8" t="s">
        <v>277</v>
      </c>
      <c r="C6670" s="7" t="s">
        <v>4</v>
      </c>
      <c r="F6670" s="7" t="str">
        <f t="shared" si="171"/>
        <v/>
      </c>
      <c r="G6670" s="7" t="str">
        <f t="shared" si="172"/>
        <v/>
      </c>
      <c r="K6670" s="7" t="s">
        <v>3357</v>
      </c>
      <c r="L6670" s="9">
        <v>45006</v>
      </c>
      <c r="M6670" s="13">
        <v>0.29748842592592589</v>
      </c>
      <c r="N6670" s="14">
        <v>202000853996921</v>
      </c>
      <c r="P6670" t="str">
        <f t="shared" si="173"/>
        <v/>
      </c>
    </row>
    <row r="6671" spans="1:16" ht="16" x14ac:dyDescent="0.2">
      <c r="A6671" s="8" t="s">
        <v>223</v>
      </c>
      <c r="B6671" s="7" t="s">
        <v>3487</v>
      </c>
      <c r="C6671" s="7" t="s">
        <v>2</v>
      </c>
      <c r="D6671" s="7" t="s">
        <v>3389</v>
      </c>
      <c r="E6671" s="7" t="str">
        <f>IF(OR(D6671="", D6671="___"),"", LEFT(D6671,FIND(" &gt;",D6671)-1))</f>
        <v>Success</v>
      </c>
      <c r="F6671" s="7" t="str">
        <f t="shared" si="171"/>
        <v>Current</v>
      </c>
      <c r="G6671" s="7" t="str">
        <f t="shared" si="172"/>
        <v/>
      </c>
      <c r="H6671" s="7" t="str">
        <f>IF(G6671="Utterance", IF(ISNUMBER(SEARCH("Unrecognized",D6671)), "Unrecognized", IF(ISNUMBER(SEARCH("Mismatched",D6671)), "Mismatched", IF(ISNUMBER(SEARCH("False Positive",D6671)), "False Positive", "Irrelevant"))), "")</f>
        <v/>
      </c>
      <c r="J6671" s="7" t="s">
        <v>3744</v>
      </c>
      <c r="K6671" s="7" t="s">
        <v>3357</v>
      </c>
      <c r="L6671" s="9">
        <v>45006</v>
      </c>
      <c r="M6671" s="13">
        <v>0.30260416666666667</v>
      </c>
      <c r="N6671" s="14">
        <v>204440003538295</v>
      </c>
      <c r="O6671" s="7">
        <f>IF(LEN(TRIM($A6671))=0,0,LEN($A6671)-LEN(SUBSTITUTE($A6671," ",""))+1)</f>
        <v>3</v>
      </c>
      <c r="P6671">
        <f t="shared" si="173"/>
        <v>3411</v>
      </c>
    </row>
    <row r="6672" spans="1:16" ht="112" x14ac:dyDescent="0.2">
      <c r="A6672" s="8" t="s">
        <v>224</v>
      </c>
      <c r="C6672" s="7" t="s">
        <v>4</v>
      </c>
      <c r="F6672" s="7" t="str">
        <f t="shared" si="171"/>
        <v/>
      </c>
      <c r="G6672" s="7" t="str">
        <f t="shared" si="172"/>
        <v/>
      </c>
      <c r="K6672" s="7" t="s">
        <v>3357</v>
      </c>
      <c r="L6672" s="9">
        <v>45006</v>
      </c>
      <c r="M6672" s="13">
        <v>0.30260416666666667</v>
      </c>
      <c r="N6672" s="14">
        <v>204440003538295</v>
      </c>
      <c r="P6672" t="str">
        <f t="shared" si="173"/>
        <v/>
      </c>
    </row>
    <row r="6673" spans="1:16" ht="16" x14ac:dyDescent="0.2">
      <c r="A6673" s="8" t="s">
        <v>514</v>
      </c>
      <c r="B6673" s="7" t="s">
        <v>3487</v>
      </c>
      <c r="C6673" s="7" t="s">
        <v>2</v>
      </c>
      <c r="D6673" s="7" t="s">
        <v>3389</v>
      </c>
      <c r="E6673" s="7" t="str">
        <f>IF(OR(D6673="", D6673="___"),"", LEFT(D6673,FIND(" &gt;",D6673)-1))</f>
        <v>Success</v>
      </c>
      <c r="F6673" s="7" t="str">
        <f t="shared" si="171"/>
        <v>Current</v>
      </c>
      <c r="G6673" s="7" t="str">
        <f t="shared" si="172"/>
        <v/>
      </c>
      <c r="H6673" s="7" t="str">
        <f>IF(G6673="Utterance", IF(ISNUMBER(SEARCH("Unrecognized",D6673)), "Unrecognized", IF(ISNUMBER(SEARCH("Mismatched",D6673)), "Mismatched", IF(ISNUMBER(SEARCH("False Positive",D6673)), "False Positive", "Irrelevant"))), "")</f>
        <v/>
      </c>
      <c r="J6673" s="7" t="s">
        <v>3439</v>
      </c>
      <c r="K6673" s="7" t="s">
        <v>3357</v>
      </c>
      <c r="L6673" s="9">
        <v>45006</v>
      </c>
      <c r="M6673" s="13">
        <v>0.30714120370370374</v>
      </c>
      <c r="N6673" s="14">
        <v>513003217127157</v>
      </c>
      <c r="O6673" s="7">
        <f>IF(LEN(TRIM($A6673))=0,0,LEN($A6673)-LEN(SUBSTITUTE($A6673," ",""))+1)</f>
        <v>3</v>
      </c>
      <c r="P6673">
        <f t="shared" si="173"/>
        <v>3411</v>
      </c>
    </row>
    <row r="6674" spans="1:16" ht="32" x14ac:dyDescent="0.2">
      <c r="A6674" s="8" t="s">
        <v>3628</v>
      </c>
      <c r="C6674" s="7" t="s">
        <v>4</v>
      </c>
      <c r="F6674" s="7" t="str">
        <f t="shared" si="171"/>
        <v/>
      </c>
      <c r="G6674" s="7" t="str">
        <f t="shared" si="172"/>
        <v/>
      </c>
      <c r="K6674" s="7" t="s">
        <v>3357</v>
      </c>
      <c r="L6674" s="9">
        <v>45006</v>
      </c>
      <c r="M6674" s="13">
        <v>0.30717592592592591</v>
      </c>
      <c r="N6674" s="14">
        <v>513003217127157</v>
      </c>
      <c r="P6674" t="str">
        <f t="shared" si="173"/>
        <v/>
      </c>
    </row>
    <row r="6675" spans="1:16" ht="96" x14ac:dyDescent="0.2">
      <c r="A6675" s="8" t="s">
        <v>1666</v>
      </c>
      <c r="C6675" s="7" t="s">
        <v>4</v>
      </c>
      <c r="F6675" s="7" t="str">
        <f t="shared" si="171"/>
        <v/>
      </c>
      <c r="G6675" s="7" t="str">
        <f t="shared" si="172"/>
        <v/>
      </c>
      <c r="K6675" s="7" t="s">
        <v>3357</v>
      </c>
      <c r="L6675" s="9">
        <v>45006</v>
      </c>
      <c r="M6675" s="13">
        <v>0.30717592592592591</v>
      </c>
      <c r="N6675" s="14">
        <v>513003217127157</v>
      </c>
      <c r="P6675" t="str">
        <f t="shared" si="173"/>
        <v/>
      </c>
    </row>
    <row r="6676" spans="1:16" ht="32" x14ac:dyDescent="0.2">
      <c r="A6676" s="8" t="s">
        <v>268</v>
      </c>
      <c r="C6676" s="7" t="s">
        <v>4</v>
      </c>
      <c r="F6676" s="7" t="str">
        <f t="shared" si="171"/>
        <v/>
      </c>
      <c r="G6676" s="7" t="str">
        <f t="shared" si="172"/>
        <v/>
      </c>
      <c r="K6676" s="7" t="s">
        <v>3357</v>
      </c>
      <c r="L6676" s="9">
        <v>45006</v>
      </c>
      <c r="M6676" s="13">
        <v>0.30717592592592591</v>
      </c>
      <c r="N6676" s="14">
        <v>513003217127157</v>
      </c>
      <c r="P6676" t="str">
        <f t="shared" si="173"/>
        <v/>
      </c>
    </row>
    <row r="6677" spans="1:16" ht="16" x14ac:dyDescent="0.2">
      <c r="A6677" s="8" t="s">
        <v>1714</v>
      </c>
      <c r="C6677" s="7" t="s">
        <v>2</v>
      </c>
      <c r="D6677" s="7" t="s">
        <v>3389</v>
      </c>
      <c r="E6677" s="7" t="str">
        <f>IF(OR(D6677="", D6677="___"),"", LEFT(D6677,FIND(" &gt;",D6677)-1))</f>
        <v>Success</v>
      </c>
      <c r="F6677" s="7" t="str">
        <f t="shared" si="171"/>
        <v>Current</v>
      </c>
      <c r="G6677" s="7" t="str">
        <f t="shared" si="172"/>
        <v/>
      </c>
      <c r="H6677" s="7" t="str">
        <f>IF(G6677="Utterance", IF(ISNUMBER(SEARCH("Unrecognized",D6677)), "Unrecognized", IF(ISNUMBER(SEARCH("Mismatched",D6677)), "Mismatched", IF(ISNUMBER(SEARCH("False Positive",D6677)), "False Positive", "Irrelevant"))), "")</f>
        <v/>
      </c>
      <c r="J6677" s="7" t="s">
        <v>3741</v>
      </c>
      <c r="K6677" s="7" t="s">
        <v>3357</v>
      </c>
      <c r="L6677" s="9">
        <v>45006</v>
      </c>
      <c r="M6677" s="13">
        <v>0.31906249999999997</v>
      </c>
      <c r="N6677" s="14">
        <v>513003330428219</v>
      </c>
      <c r="O6677" s="7">
        <f>IF(LEN(TRIM($A6677))=0,0,LEN($A6677)-LEN(SUBSTITUTE($A6677," ",""))+1)</f>
        <v>2</v>
      </c>
      <c r="P6677">
        <f t="shared" si="173"/>
        <v>3411</v>
      </c>
    </row>
    <row r="6678" spans="1:16" ht="48" x14ac:dyDescent="0.2">
      <c r="A6678" s="8" t="s">
        <v>404</v>
      </c>
      <c r="C6678" s="7" t="s">
        <v>4</v>
      </c>
      <c r="F6678" s="7" t="str">
        <f t="shared" si="171"/>
        <v/>
      </c>
      <c r="G6678" s="7" t="str">
        <f t="shared" si="172"/>
        <v/>
      </c>
      <c r="K6678" s="7" t="s">
        <v>3357</v>
      </c>
      <c r="L6678" s="9">
        <v>45006</v>
      </c>
      <c r="M6678" s="13">
        <v>0.31906249999999997</v>
      </c>
      <c r="N6678" s="14">
        <v>513003330428219</v>
      </c>
      <c r="P6678" t="str">
        <f t="shared" si="173"/>
        <v/>
      </c>
    </row>
    <row r="6679" spans="1:16" ht="16" x14ac:dyDescent="0.2">
      <c r="A6679" s="8" t="s">
        <v>950</v>
      </c>
      <c r="C6679" s="7" t="s">
        <v>2</v>
      </c>
      <c r="D6679" s="7" t="s">
        <v>3389</v>
      </c>
      <c r="E6679" s="7" t="str">
        <f>IF(OR(D6679="", D6679="___"),"", LEFT(D6679,FIND(" &gt;",D6679)-1))</f>
        <v>Success</v>
      </c>
      <c r="F6679" s="7" t="str">
        <f t="shared" si="171"/>
        <v>Current</v>
      </c>
      <c r="G6679" s="7" t="str">
        <f t="shared" si="172"/>
        <v/>
      </c>
      <c r="H6679" s="7" t="str">
        <f>IF(G6679="Utterance", IF(ISNUMBER(SEARCH("Unrecognized",D6679)), "Unrecognized", IF(ISNUMBER(SEARCH("Mismatched",D6679)), "Mismatched", IF(ISNUMBER(SEARCH("False Positive",D6679)), "False Positive", "Irrelevant"))), "")</f>
        <v/>
      </c>
      <c r="J6679" s="7" t="s">
        <v>3431</v>
      </c>
      <c r="K6679" s="7" t="s">
        <v>3357</v>
      </c>
      <c r="L6679" s="9">
        <v>45006</v>
      </c>
      <c r="M6679" s="13">
        <v>0.31995370370370368</v>
      </c>
      <c r="N6679" s="14">
        <v>204440003510604</v>
      </c>
      <c r="O6679" s="7">
        <f>IF(LEN(TRIM($A6679))=0,0,LEN($A6679)-LEN(SUBSTITUTE($A6679," ",""))+1)</f>
        <v>6</v>
      </c>
      <c r="P6679">
        <f t="shared" si="173"/>
        <v>3411</v>
      </c>
    </row>
    <row r="6680" spans="1:16" ht="128" x14ac:dyDescent="0.2">
      <c r="A6680" s="8" t="s">
        <v>463</v>
      </c>
      <c r="C6680" s="7" t="s">
        <v>4</v>
      </c>
      <c r="F6680" s="7" t="str">
        <f t="shared" si="171"/>
        <v/>
      </c>
      <c r="G6680" s="7" t="str">
        <f t="shared" si="172"/>
        <v/>
      </c>
      <c r="K6680" s="7" t="s">
        <v>3357</v>
      </c>
      <c r="L6680" s="9">
        <v>45006</v>
      </c>
      <c r="M6680" s="13">
        <v>0.31995370370370368</v>
      </c>
      <c r="N6680" s="14">
        <v>204440003510604</v>
      </c>
      <c r="P6680" t="str">
        <f t="shared" si="173"/>
        <v/>
      </c>
    </row>
    <row r="6681" spans="1:16" ht="16" x14ac:dyDescent="0.2">
      <c r="A6681" s="8" t="s">
        <v>158</v>
      </c>
      <c r="C6681" s="7" t="s">
        <v>2</v>
      </c>
      <c r="D6681" s="7" t="s">
        <v>3389</v>
      </c>
      <c r="E6681" s="7" t="str">
        <f>IF(OR(D6681="", D6681="___"),"", LEFT(D6681,FIND(" &gt;",D6681)-1))</f>
        <v>Success</v>
      </c>
      <c r="F6681" s="7" t="str">
        <f t="shared" si="171"/>
        <v>Current</v>
      </c>
      <c r="G6681" s="7" t="str">
        <f t="shared" si="172"/>
        <v/>
      </c>
      <c r="H6681" s="7" t="str">
        <f>IF(G6681="Utterance", IF(ISNUMBER(SEARCH("Unrecognized",D6681)), "Unrecognized", IF(ISNUMBER(SEARCH("Mismatched",D6681)), "Mismatched", IF(ISNUMBER(SEARCH("False Positive",D6681)), "False Positive", "Irrelevant"))), "")</f>
        <v/>
      </c>
      <c r="J6681" s="7" t="s">
        <v>3744</v>
      </c>
      <c r="K6681" s="7" t="s">
        <v>3357</v>
      </c>
      <c r="L6681" s="9">
        <v>45006</v>
      </c>
      <c r="M6681" s="13">
        <v>0.32041666666666663</v>
      </c>
      <c r="N6681" s="14">
        <v>204440003510604</v>
      </c>
      <c r="O6681" s="7">
        <f>IF(LEN(TRIM($A6681))=0,0,LEN($A6681)-LEN(SUBSTITUTE($A6681," ",""))+1)</f>
        <v>4</v>
      </c>
      <c r="P6681">
        <f t="shared" si="173"/>
        <v>3411</v>
      </c>
    </row>
    <row r="6682" spans="1:16" ht="112" x14ac:dyDescent="0.2">
      <c r="A6682" s="8" t="s">
        <v>224</v>
      </c>
      <c r="C6682" s="7" t="s">
        <v>4</v>
      </c>
      <c r="F6682" s="7" t="str">
        <f t="shared" si="171"/>
        <v/>
      </c>
      <c r="G6682" s="7" t="str">
        <f t="shared" si="172"/>
        <v/>
      </c>
      <c r="K6682" s="7" t="s">
        <v>3357</v>
      </c>
      <c r="L6682" s="9">
        <v>45006</v>
      </c>
      <c r="M6682" s="13">
        <v>0.32041666666666663</v>
      </c>
      <c r="N6682" s="14">
        <v>204440003510604</v>
      </c>
      <c r="P6682" t="str">
        <f t="shared" si="173"/>
        <v/>
      </c>
    </row>
    <row r="6683" spans="1:16" ht="16" x14ac:dyDescent="0.2">
      <c r="A6683" s="8" t="s">
        <v>807</v>
      </c>
      <c r="C6683" s="7" t="s">
        <v>2</v>
      </c>
      <c r="D6683" s="7" t="s">
        <v>3389</v>
      </c>
      <c r="E6683" s="7" t="str">
        <f>IF(OR(D6683="", D6683="___"),"", LEFT(D6683,FIND(" &gt;",D6683)-1))</f>
        <v>Success</v>
      </c>
      <c r="F6683" s="7" t="str">
        <f t="shared" si="171"/>
        <v>Current</v>
      </c>
      <c r="G6683" s="7" t="str">
        <f t="shared" si="172"/>
        <v/>
      </c>
      <c r="H6683" s="7" t="str">
        <f>IF(G6683="Utterance", IF(ISNUMBER(SEARCH("Unrecognized",D6683)), "Unrecognized", IF(ISNUMBER(SEARCH("Mismatched",D6683)), "Mismatched", IF(ISNUMBER(SEARCH("False Positive",D6683)), "False Positive", "Irrelevant"))), "")</f>
        <v/>
      </c>
      <c r="J6683" s="7" t="s">
        <v>3741</v>
      </c>
      <c r="K6683" s="7" t="s">
        <v>3357</v>
      </c>
      <c r="L6683" s="9">
        <v>45006</v>
      </c>
      <c r="M6683" s="13">
        <v>0.3296412037037037</v>
      </c>
      <c r="N6683" s="14">
        <v>204440003504860</v>
      </c>
      <c r="O6683" s="7">
        <f>IF(LEN(TRIM($A6683))=0,0,LEN($A6683)-LEN(SUBSTITUTE($A6683," ",""))+1)</f>
        <v>2</v>
      </c>
      <c r="P6683">
        <f t="shared" si="173"/>
        <v>3411</v>
      </c>
    </row>
    <row r="6684" spans="1:16" ht="48" x14ac:dyDescent="0.2">
      <c r="A6684" s="8" t="s">
        <v>404</v>
      </c>
      <c r="C6684" s="7" t="s">
        <v>4</v>
      </c>
      <c r="F6684" s="7" t="str">
        <f t="shared" si="171"/>
        <v/>
      </c>
      <c r="G6684" s="7" t="str">
        <f t="shared" si="172"/>
        <v/>
      </c>
      <c r="K6684" s="7" t="s">
        <v>3357</v>
      </c>
      <c r="L6684" s="9">
        <v>45006</v>
      </c>
      <c r="M6684" s="13">
        <v>0.3296412037037037</v>
      </c>
      <c r="N6684" s="14">
        <v>204440003504860</v>
      </c>
      <c r="P6684" t="str">
        <f t="shared" si="173"/>
        <v/>
      </c>
    </row>
    <row r="6685" spans="1:16" ht="16" x14ac:dyDescent="0.2">
      <c r="A6685" s="8" t="s">
        <v>806</v>
      </c>
      <c r="C6685" s="7" t="s">
        <v>2</v>
      </c>
      <c r="D6685" s="7" t="s">
        <v>3400</v>
      </c>
      <c r="E6685" s="7" t="str">
        <f>IF(OR(D6685="", D6685="___"),"", LEFT(D6685,FIND(" &gt;",D6685)-1))</f>
        <v>Failure</v>
      </c>
      <c r="F6685" s="7" t="str">
        <f t="shared" si="171"/>
        <v>Current</v>
      </c>
      <c r="G6685" s="7" t="str">
        <f t="shared" si="172"/>
        <v>Interaction</v>
      </c>
      <c r="H6685" s="7" t="str">
        <f>IF(G6685="Utterance", IF(ISNUMBER(SEARCH("Unrecognized",D6685)), "Unrecognized", IF(ISNUMBER(SEARCH("Mismatched",D6685)), "Mismatched", IF(ISNUMBER(SEARCH("False Positive",D6685)), "False Positive", "Irrelevant"))), "")</f>
        <v/>
      </c>
      <c r="J6685" s="7" t="s">
        <v>213</v>
      </c>
      <c r="K6685" s="7" t="s">
        <v>3357</v>
      </c>
      <c r="L6685" s="9">
        <v>45006</v>
      </c>
      <c r="M6685" s="13">
        <v>0.32993055555555556</v>
      </c>
      <c r="N6685" s="14">
        <v>204440003504860</v>
      </c>
      <c r="O6685" s="7">
        <f>IF(LEN(TRIM($A6685))=0,0,LEN($A6685)-LEN(SUBSTITUTE($A6685," ",""))+1)</f>
        <v>7</v>
      </c>
      <c r="P6685">
        <f t="shared" si="173"/>
        <v>412</v>
      </c>
    </row>
    <row r="6686" spans="1:16" ht="192" x14ac:dyDescent="0.2">
      <c r="A6686" s="8" t="s">
        <v>726</v>
      </c>
      <c r="C6686" s="7" t="s">
        <v>4</v>
      </c>
      <c r="F6686" s="7" t="str">
        <f t="shared" si="171"/>
        <v/>
      </c>
      <c r="G6686" s="7" t="str">
        <f t="shared" si="172"/>
        <v/>
      </c>
      <c r="K6686" s="7" t="s">
        <v>3357</v>
      </c>
      <c r="L6686" s="9">
        <v>45006</v>
      </c>
      <c r="M6686" s="13">
        <v>0.32993055555555556</v>
      </c>
      <c r="N6686" s="14">
        <v>204440003504860</v>
      </c>
      <c r="P6686" t="str">
        <f t="shared" si="173"/>
        <v/>
      </c>
    </row>
    <row r="6687" spans="1:16" ht="16" x14ac:dyDescent="0.2">
      <c r="A6687" s="8" t="s">
        <v>302</v>
      </c>
      <c r="B6687" s="7" t="s">
        <v>3487</v>
      </c>
      <c r="C6687" s="7" t="s">
        <v>2</v>
      </c>
      <c r="D6687" s="7" t="s">
        <v>3389</v>
      </c>
      <c r="E6687" s="7" t="str">
        <f>IF(OR(D6687="", D6687="___"),"", LEFT(D6687,FIND(" &gt;",D6687)-1))</f>
        <v>Success</v>
      </c>
      <c r="F6687" s="7" t="str">
        <f t="shared" si="171"/>
        <v>Current</v>
      </c>
      <c r="G6687" s="7" t="str">
        <f t="shared" si="172"/>
        <v/>
      </c>
      <c r="H6687" s="7" t="str">
        <f>IF(G6687="Utterance", IF(ISNUMBER(SEARCH("Unrecognized",D6687)), "Unrecognized", IF(ISNUMBER(SEARCH("Mismatched",D6687)), "Mismatched", IF(ISNUMBER(SEARCH("False Positive",D6687)), "False Positive", "Irrelevant"))), "")</f>
        <v/>
      </c>
      <c r="J6687" s="7" t="s">
        <v>3428</v>
      </c>
      <c r="K6687" s="7" t="s">
        <v>3357</v>
      </c>
      <c r="L6687" s="9">
        <v>45006</v>
      </c>
      <c r="M6687" s="13">
        <v>0.33020833333333333</v>
      </c>
      <c r="N6687" s="14">
        <v>204440003504860</v>
      </c>
      <c r="O6687" s="7">
        <f>IF(LEN(TRIM($A6687))=0,0,LEN($A6687)-LEN(SUBSTITUTE($A6687," ",""))+1)</f>
        <v>3</v>
      </c>
      <c r="P6687">
        <f t="shared" si="173"/>
        <v>3411</v>
      </c>
    </row>
    <row r="6688" spans="1:16" ht="64" x14ac:dyDescent="0.2">
      <c r="A6688" s="8" t="s">
        <v>220</v>
      </c>
      <c r="C6688" s="7" t="s">
        <v>4</v>
      </c>
      <c r="F6688" s="7" t="str">
        <f t="shared" si="171"/>
        <v/>
      </c>
      <c r="G6688" s="7" t="str">
        <f t="shared" si="172"/>
        <v/>
      </c>
      <c r="K6688" s="7" t="s">
        <v>3357</v>
      </c>
      <c r="L6688" s="9">
        <v>45006</v>
      </c>
      <c r="M6688" s="13">
        <v>0.33020833333333333</v>
      </c>
      <c r="N6688" s="14">
        <v>204440003504860</v>
      </c>
      <c r="P6688" t="str">
        <f t="shared" si="173"/>
        <v/>
      </c>
    </row>
    <row r="6689" spans="1:16" ht="16" x14ac:dyDescent="0.2">
      <c r="A6689" s="8" t="s">
        <v>1547</v>
      </c>
      <c r="C6689" s="7" t="s">
        <v>2</v>
      </c>
      <c r="D6689" s="7" t="s">
        <v>3391</v>
      </c>
      <c r="E6689" s="7" t="str">
        <f>IF(OR(D6689="", D6689="___"),"", LEFT(D6689,FIND(" &gt;",D6689)-1))</f>
        <v>Failure</v>
      </c>
      <c r="F6689" s="7" t="str">
        <f t="shared" si="171"/>
        <v>Current</v>
      </c>
      <c r="G6689" s="7" t="str">
        <f t="shared" si="172"/>
        <v>Utterance</v>
      </c>
      <c r="H6689" s="7" t="str">
        <f>IF(G6689="Utterance", IF(ISNUMBER(SEARCH("Unrecognized",D6689)), "Unrecognized", IF(ISNUMBER(SEARCH("Mismatched",D6689)), "Mismatched", IF(ISNUMBER(SEARCH("False Positive",D6689)), "False Positive", "Irrelevant"))), "")</f>
        <v>Mismatched</v>
      </c>
      <c r="J6689" s="7" t="s">
        <v>213</v>
      </c>
      <c r="K6689" s="7" t="s">
        <v>3357</v>
      </c>
      <c r="L6689" s="19">
        <v>45006</v>
      </c>
      <c r="M6689" s="13">
        <v>0.34402777777777777</v>
      </c>
      <c r="N6689" s="14">
        <v>513002481245935</v>
      </c>
      <c r="O6689" s="7">
        <f>IF(LEN(TRIM($A6689))=0,0,LEN($A6689)-LEN(SUBSTITUTE($A6689," ",""))+1)</f>
        <v>14</v>
      </c>
      <c r="P6689">
        <f t="shared" si="173"/>
        <v>705</v>
      </c>
    </row>
    <row r="6690" spans="1:16" ht="192" x14ac:dyDescent="0.2">
      <c r="A6690" s="8" t="s">
        <v>746</v>
      </c>
      <c r="C6690" s="7" t="s">
        <v>4</v>
      </c>
      <c r="F6690" s="7" t="str">
        <f t="shared" si="171"/>
        <v/>
      </c>
      <c r="G6690" s="7" t="str">
        <f t="shared" si="172"/>
        <v/>
      </c>
      <c r="K6690" s="7" t="s">
        <v>3357</v>
      </c>
      <c r="L6690" s="9">
        <v>45006</v>
      </c>
      <c r="M6690" s="13">
        <v>0.34402777777777777</v>
      </c>
      <c r="N6690" s="14">
        <v>513002481245935</v>
      </c>
      <c r="P6690" t="str">
        <f t="shared" si="173"/>
        <v/>
      </c>
    </row>
    <row r="6691" spans="1:16" ht="16" x14ac:dyDescent="0.2">
      <c r="A6691" s="8" t="s">
        <v>1548</v>
      </c>
      <c r="C6691" s="7" t="s">
        <v>2</v>
      </c>
      <c r="D6691" s="7" t="s">
        <v>3400</v>
      </c>
      <c r="E6691" s="7" t="str">
        <f>IF(OR(D6691="", D6691="___"),"", LEFT(D6691,FIND(" &gt;",D6691)-1))</f>
        <v>Failure</v>
      </c>
      <c r="F6691" s="7" t="str">
        <f t="shared" si="171"/>
        <v>Current</v>
      </c>
      <c r="G6691" s="7" t="str">
        <f t="shared" si="172"/>
        <v>Interaction</v>
      </c>
      <c r="H6691" s="7" t="str">
        <f>IF(G6691="Utterance", IF(ISNUMBER(SEARCH("Unrecognized",D6691)), "Unrecognized", IF(ISNUMBER(SEARCH("Mismatched",D6691)), "Mismatched", IF(ISNUMBER(SEARCH("False Positive",D6691)), "False Positive", "Irrelevant"))), "")</f>
        <v/>
      </c>
      <c r="J6691" s="7" t="s">
        <v>3742</v>
      </c>
      <c r="K6691" s="7" t="s">
        <v>3357</v>
      </c>
      <c r="L6691" s="9">
        <v>45006</v>
      </c>
      <c r="M6691" s="13">
        <v>0.34442129629629631</v>
      </c>
      <c r="N6691" s="14">
        <v>513002481245935</v>
      </c>
      <c r="O6691" s="7">
        <f>IF(LEN(TRIM($A6691))=0,0,LEN($A6691)-LEN(SUBSTITUTE($A6691," ",""))+1)</f>
        <v>11</v>
      </c>
      <c r="P6691">
        <f t="shared" si="173"/>
        <v>412</v>
      </c>
    </row>
    <row r="6692" spans="1:16" ht="176" x14ac:dyDescent="0.2">
      <c r="A6692" s="8" t="s">
        <v>417</v>
      </c>
      <c r="C6692" s="7" t="s">
        <v>4</v>
      </c>
      <c r="F6692" s="7" t="str">
        <f t="shared" si="171"/>
        <v/>
      </c>
      <c r="G6692" s="7" t="str">
        <f t="shared" si="172"/>
        <v/>
      </c>
      <c r="K6692" s="7" t="s">
        <v>3357</v>
      </c>
      <c r="L6692" s="9">
        <v>45006</v>
      </c>
      <c r="M6692" s="13">
        <v>0.34442129629629631</v>
      </c>
      <c r="N6692" s="14">
        <v>513002481245935</v>
      </c>
      <c r="P6692" t="str">
        <f t="shared" si="173"/>
        <v/>
      </c>
    </row>
    <row r="6693" spans="1:16" ht="16" x14ac:dyDescent="0.2">
      <c r="A6693" s="8" t="s">
        <v>1546</v>
      </c>
      <c r="C6693" s="7" t="s">
        <v>2</v>
      </c>
      <c r="D6693" s="7" t="s">
        <v>3389</v>
      </c>
      <c r="E6693" s="7" t="str">
        <f>IF(OR(D6693="", D6693="___"),"", LEFT(D6693,FIND(" &gt;",D6693)-1))</f>
        <v>Success</v>
      </c>
      <c r="F6693" s="7" t="str">
        <f t="shared" si="171"/>
        <v>Current</v>
      </c>
      <c r="G6693" s="7" t="str">
        <f t="shared" si="172"/>
        <v/>
      </c>
      <c r="H6693" s="7" t="str">
        <f>IF(G6693="Utterance", IF(ISNUMBER(SEARCH("Unrecognized",D6693)), "Unrecognized", IF(ISNUMBER(SEARCH("Mismatched",D6693)), "Mismatched", IF(ISNUMBER(SEARCH("False Positive",D6693)), "False Positive", "Irrelevant"))), "")</f>
        <v/>
      </c>
      <c r="J6693" s="7" t="s">
        <v>213</v>
      </c>
      <c r="K6693" s="7" t="s">
        <v>3357</v>
      </c>
      <c r="L6693" s="9">
        <v>45006</v>
      </c>
      <c r="M6693" s="13">
        <v>0.34467592592592594</v>
      </c>
      <c r="N6693" s="14">
        <v>513002481245935</v>
      </c>
      <c r="O6693" s="7">
        <f>IF(LEN(TRIM($A6693))=0,0,LEN($A6693)-LEN(SUBSTITUTE($A6693," ",""))+1)</f>
        <v>5</v>
      </c>
      <c r="P6693">
        <f t="shared" si="173"/>
        <v>3411</v>
      </c>
    </row>
    <row r="6694" spans="1:16" ht="144" x14ac:dyDescent="0.2">
      <c r="A6694" s="8" t="s">
        <v>218</v>
      </c>
      <c r="C6694" s="7" t="s">
        <v>4</v>
      </c>
      <c r="F6694" s="7" t="str">
        <f t="shared" si="171"/>
        <v/>
      </c>
      <c r="G6694" s="7" t="str">
        <f t="shared" si="172"/>
        <v/>
      </c>
      <c r="K6694" s="7" t="s">
        <v>3357</v>
      </c>
      <c r="L6694" s="9">
        <v>45006</v>
      </c>
      <c r="M6694" s="13">
        <v>0.34467592592592594</v>
      </c>
      <c r="N6694" s="14">
        <v>513002481245935</v>
      </c>
      <c r="P6694" t="str">
        <f t="shared" si="173"/>
        <v/>
      </c>
    </row>
    <row r="6695" spans="1:16" ht="16" x14ac:dyDescent="0.2">
      <c r="A6695" s="8" t="s">
        <v>158</v>
      </c>
      <c r="C6695" s="7" t="s">
        <v>2</v>
      </c>
      <c r="D6695" s="7" t="s">
        <v>3389</v>
      </c>
      <c r="E6695" s="7" t="str">
        <f>IF(OR(D6695="", D6695="___"),"", LEFT(D6695,FIND(" &gt;",D6695)-1))</f>
        <v>Success</v>
      </c>
      <c r="F6695" s="7" t="str">
        <f t="shared" si="171"/>
        <v>Current</v>
      </c>
      <c r="G6695" s="7" t="str">
        <f t="shared" si="172"/>
        <v/>
      </c>
      <c r="H6695" s="7" t="str">
        <f>IF(G6695="Utterance", IF(ISNUMBER(SEARCH("Unrecognized",D6695)), "Unrecognized", IF(ISNUMBER(SEARCH("Mismatched",D6695)), "Mismatched", IF(ISNUMBER(SEARCH("False Positive",D6695)), "False Positive", "Irrelevant"))), "")</f>
        <v/>
      </c>
      <c r="J6695" s="7" t="s">
        <v>3744</v>
      </c>
      <c r="K6695" s="7" t="s">
        <v>3357</v>
      </c>
      <c r="L6695" s="9">
        <v>45006</v>
      </c>
      <c r="M6695" s="13">
        <v>0.3472453703703704</v>
      </c>
      <c r="N6695" s="14">
        <v>513003490380906</v>
      </c>
      <c r="O6695" s="7">
        <f>IF(LEN(TRIM($A6695))=0,0,LEN($A6695)-LEN(SUBSTITUTE($A6695," ",""))+1)</f>
        <v>4</v>
      </c>
      <c r="P6695">
        <f t="shared" si="173"/>
        <v>3411</v>
      </c>
    </row>
    <row r="6696" spans="1:16" ht="112" x14ac:dyDescent="0.2">
      <c r="A6696" s="8" t="s">
        <v>224</v>
      </c>
      <c r="C6696" s="7" t="s">
        <v>4</v>
      </c>
      <c r="F6696" s="7" t="str">
        <f t="shared" si="171"/>
        <v/>
      </c>
      <c r="G6696" s="7" t="str">
        <f t="shared" si="172"/>
        <v/>
      </c>
      <c r="K6696" s="7" t="s">
        <v>3357</v>
      </c>
      <c r="L6696" s="9">
        <v>45006</v>
      </c>
      <c r="M6696" s="13">
        <v>0.3472453703703704</v>
      </c>
      <c r="N6696" s="14">
        <v>513003490380906</v>
      </c>
      <c r="P6696" t="str">
        <f t="shared" si="173"/>
        <v/>
      </c>
    </row>
    <row r="6697" spans="1:16" ht="16" x14ac:dyDescent="0.2">
      <c r="A6697" s="8" t="s">
        <v>621</v>
      </c>
      <c r="C6697" s="7" t="s">
        <v>2</v>
      </c>
      <c r="D6697" s="7" t="s">
        <v>3389</v>
      </c>
      <c r="E6697" s="7" t="str">
        <f>IF(OR(D6697="", D6697="___"),"", LEFT(D6697,FIND(" &gt;",D6697)-1))</f>
        <v>Success</v>
      </c>
      <c r="F6697" s="7" t="str">
        <f t="shared" si="171"/>
        <v>Current</v>
      </c>
      <c r="G6697" s="7" t="str">
        <f t="shared" si="172"/>
        <v/>
      </c>
      <c r="H6697" s="7" t="str">
        <f>IF(G6697="Utterance", IF(ISNUMBER(SEARCH("Unrecognized",D6697)), "Unrecognized", IF(ISNUMBER(SEARCH("Mismatched",D6697)), "Mismatched", IF(ISNUMBER(SEARCH("False Positive",D6697)), "False Positive", "Irrelevant"))), "")</f>
        <v/>
      </c>
      <c r="J6697" s="7" t="s">
        <v>3431</v>
      </c>
      <c r="K6697" s="7" t="s">
        <v>3357</v>
      </c>
      <c r="L6697" s="9">
        <v>45006</v>
      </c>
      <c r="M6697" s="13">
        <v>0.34813657407407406</v>
      </c>
      <c r="N6697" s="14">
        <v>204440003497923</v>
      </c>
      <c r="O6697" s="7">
        <f>IF(LEN(TRIM($A6697))=0,0,LEN($A6697)-LEN(SUBSTITUTE($A6697," ",""))+1)</f>
        <v>5</v>
      </c>
      <c r="P6697">
        <f t="shared" si="173"/>
        <v>3411</v>
      </c>
    </row>
    <row r="6698" spans="1:16" ht="144" x14ac:dyDescent="0.2">
      <c r="A6698" s="8" t="s">
        <v>395</v>
      </c>
      <c r="C6698" s="7" t="s">
        <v>4</v>
      </c>
      <c r="F6698" s="7" t="str">
        <f t="shared" si="171"/>
        <v/>
      </c>
      <c r="G6698" s="7" t="str">
        <f t="shared" si="172"/>
        <v/>
      </c>
      <c r="K6698" s="7" t="s">
        <v>3357</v>
      </c>
      <c r="L6698" s="9">
        <v>45006</v>
      </c>
      <c r="M6698" s="13">
        <v>0.34813657407407406</v>
      </c>
      <c r="N6698" s="14">
        <v>204440003497923</v>
      </c>
      <c r="P6698" t="str">
        <f t="shared" si="173"/>
        <v/>
      </c>
    </row>
    <row r="6699" spans="1:16" ht="16" x14ac:dyDescent="0.2">
      <c r="A6699" s="8" t="s">
        <v>1684</v>
      </c>
      <c r="C6699" s="7" t="s">
        <v>2</v>
      </c>
      <c r="D6699" s="7" t="s">
        <v>3391</v>
      </c>
      <c r="E6699" s="7" t="str">
        <f>IF(OR(D6699="", D6699="___"),"", LEFT(D6699,FIND(" &gt;",D6699)-1))</f>
        <v>Failure</v>
      </c>
      <c r="F6699" s="7" t="str">
        <f t="shared" si="171"/>
        <v>Current</v>
      </c>
      <c r="G6699" s="7" t="str">
        <f t="shared" si="172"/>
        <v>Utterance</v>
      </c>
      <c r="H6699" s="7" t="str">
        <f>IF(G6699="Utterance", IF(ISNUMBER(SEARCH("Unrecognized",D6699)), "Unrecognized", IF(ISNUMBER(SEARCH("Mismatched",D6699)), "Mismatched", IF(ISNUMBER(SEARCH("False Positive",D6699)), "False Positive", "Irrelevant"))), "")</f>
        <v>Mismatched</v>
      </c>
      <c r="J6699" s="7" t="s">
        <v>213</v>
      </c>
      <c r="K6699" s="7" t="s">
        <v>3357</v>
      </c>
      <c r="L6699" s="9">
        <v>45006</v>
      </c>
      <c r="M6699" s="13">
        <v>0.34871527777777778</v>
      </c>
      <c r="N6699" s="14">
        <v>513003226553714</v>
      </c>
      <c r="O6699" s="7">
        <f>IF(LEN(TRIM($A6699))=0,0,LEN($A6699)-LEN(SUBSTITUTE($A6699," ",""))+1)</f>
        <v>4</v>
      </c>
      <c r="P6699">
        <f t="shared" si="173"/>
        <v>705</v>
      </c>
    </row>
    <row r="6700" spans="1:16" ht="96" x14ac:dyDescent="0.2">
      <c r="A6700" s="8" t="s">
        <v>454</v>
      </c>
      <c r="C6700" s="7" t="s">
        <v>4</v>
      </c>
      <c r="F6700" s="7" t="str">
        <f t="shared" si="171"/>
        <v/>
      </c>
      <c r="G6700" s="7" t="str">
        <f t="shared" si="172"/>
        <v/>
      </c>
      <c r="K6700" s="7" t="s">
        <v>3357</v>
      </c>
      <c r="L6700" s="9">
        <v>45006</v>
      </c>
      <c r="M6700" s="13">
        <v>0.34871527777777778</v>
      </c>
      <c r="N6700" s="14">
        <v>513003226553714</v>
      </c>
      <c r="P6700" t="str">
        <f t="shared" si="173"/>
        <v/>
      </c>
    </row>
    <row r="6701" spans="1:16" ht="16" x14ac:dyDescent="0.2">
      <c r="A6701" s="8" t="s">
        <v>1687</v>
      </c>
      <c r="C6701" s="7" t="s">
        <v>2</v>
      </c>
      <c r="D6701" s="7" t="s">
        <v>3391</v>
      </c>
      <c r="E6701" s="7" t="str">
        <f>IF(OR(D6701="", D6701="___"),"", LEFT(D6701,FIND(" &gt;",D6701)-1))</f>
        <v>Failure</v>
      </c>
      <c r="F6701" s="7" t="str">
        <f t="shared" si="171"/>
        <v>Current</v>
      </c>
      <c r="G6701" s="7" t="str">
        <f t="shared" si="172"/>
        <v>Utterance</v>
      </c>
      <c r="H6701" s="7" t="str">
        <f>IF(G6701="Utterance", IF(ISNUMBER(SEARCH("Unrecognized",D6701)), "Unrecognized", IF(ISNUMBER(SEARCH("Mismatched",D6701)), "Mismatched", IF(ISNUMBER(SEARCH("False Positive",D6701)), "False Positive", "Irrelevant"))), "")</f>
        <v>Mismatched</v>
      </c>
      <c r="J6701" s="7" t="s">
        <v>213</v>
      </c>
      <c r="K6701" s="7" t="s">
        <v>3357</v>
      </c>
      <c r="L6701" s="9">
        <v>45006</v>
      </c>
      <c r="M6701" s="13">
        <v>0.34896990740740735</v>
      </c>
      <c r="N6701" s="14">
        <v>513003226553714</v>
      </c>
      <c r="O6701" s="7">
        <f>IF(LEN(TRIM($A6701))=0,0,LEN($A6701)-LEN(SUBSTITUTE($A6701," ",""))+1)</f>
        <v>3</v>
      </c>
      <c r="P6701">
        <f t="shared" si="173"/>
        <v>705</v>
      </c>
    </row>
    <row r="6702" spans="1:16" ht="144" x14ac:dyDescent="0.2">
      <c r="A6702" s="8" t="s">
        <v>272</v>
      </c>
      <c r="C6702" s="7" t="s">
        <v>4</v>
      </c>
      <c r="F6702" s="7" t="str">
        <f t="shared" si="171"/>
        <v/>
      </c>
      <c r="G6702" s="7" t="str">
        <f t="shared" si="172"/>
        <v/>
      </c>
      <c r="K6702" s="7" t="s">
        <v>3357</v>
      </c>
      <c r="L6702" s="9">
        <v>45006</v>
      </c>
      <c r="M6702" s="13">
        <v>0.34924768518518517</v>
      </c>
      <c r="N6702" s="14">
        <v>513003226553714</v>
      </c>
      <c r="P6702" t="str">
        <f t="shared" si="173"/>
        <v/>
      </c>
    </row>
    <row r="6703" spans="1:16" ht="32" x14ac:dyDescent="0.2">
      <c r="A6703" s="8" t="s">
        <v>1369</v>
      </c>
      <c r="C6703" s="7" t="s">
        <v>2</v>
      </c>
      <c r="D6703" s="7" t="s">
        <v>3389</v>
      </c>
      <c r="E6703" s="7" t="str">
        <f>IF(OR(D6703="", D6703="___"),"", LEFT(D6703,FIND(" &gt;",D6703)-1))</f>
        <v>Success</v>
      </c>
      <c r="F6703" s="7" t="str">
        <f t="shared" si="171"/>
        <v>Current</v>
      </c>
      <c r="G6703" s="7" t="str">
        <f t="shared" si="172"/>
        <v/>
      </c>
      <c r="H6703" s="7" t="str">
        <f>IF(G6703="Utterance", IF(ISNUMBER(SEARCH("Unrecognized",D6703)), "Unrecognized", IF(ISNUMBER(SEARCH("Mismatched",D6703)), "Mismatched", IF(ISNUMBER(SEARCH("False Positive",D6703)), "False Positive", "Irrelevant"))), "")</f>
        <v/>
      </c>
      <c r="J6703" s="7" t="s">
        <v>213</v>
      </c>
      <c r="K6703" s="7" t="s">
        <v>3357</v>
      </c>
      <c r="L6703" s="9">
        <v>45006</v>
      </c>
      <c r="M6703" s="13">
        <v>0.34973379629629631</v>
      </c>
      <c r="N6703" s="14">
        <v>202000471537485</v>
      </c>
      <c r="O6703" s="7">
        <f>IF(LEN(TRIM($A6703))=0,0,LEN($A6703)-LEN(SUBSTITUTE($A6703," ",""))+1)</f>
        <v>34</v>
      </c>
      <c r="P6703">
        <f t="shared" si="173"/>
        <v>3411</v>
      </c>
    </row>
    <row r="6704" spans="1:16" ht="144" x14ac:dyDescent="0.2">
      <c r="A6704" s="8" t="s">
        <v>218</v>
      </c>
      <c r="C6704" s="7" t="s">
        <v>4</v>
      </c>
      <c r="F6704" s="7" t="str">
        <f t="shared" si="171"/>
        <v/>
      </c>
      <c r="G6704" s="7" t="str">
        <f t="shared" si="172"/>
        <v/>
      </c>
      <c r="K6704" s="7" t="s">
        <v>3357</v>
      </c>
      <c r="L6704" s="9">
        <v>45006</v>
      </c>
      <c r="M6704" s="13">
        <v>0.34973379629629631</v>
      </c>
      <c r="N6704" s="14">
        <v>202000471537485</v>
      </c>
      <c r="P6704" t="str">
        <f t="shared" si="173"/>
        <v/>
      </c>
    </row>
    <row r="6705" spans="1:16" ht="16" x14ac:dyDescent="0.2">
      <c r="A6705" s="8" t="s">
        <v>622</v>
      </c>
      <c r="C6705" s="7" t="s">
        <v>2</v>
      </c>
      <c r="D6705" s="7" t="s">
        <v>3389</v>
      </c>
      <c r="E6705" s="7" t="str">
        <f>IF(OR(D6705="", D6705="___"),"", LEFT(D6705,FIND(" &gt;",D6705)-1))</f>
        <v>Success</v>
      </c>
      <c r="F6705" s="7" t="str">
        <f t="shared" ref="F6705:F6768" si="174">IF(OR(E6705="Success",E6705="Qualified Success"),"Current",IF(E6705="Failure",IF(RIGHT(D6705,6)="Future","Future",IF(RIGHT(D6705,10)="Irrelevant","Irrelevant","Current")),""))</f>
        <v>Current</v>
      </c>
      <c r="G6705" s="7" t="str">
        <f t="shared" ref="G6705:G6768" si="175">IF(OR(ISBLANK(D6705),D6705="Unclassifiable &gt;"),"",IF(ISNUMBER(SEARCH("Utterance",D6705)),"Utterance",IF(ISNUMBER(SEARCH("Response",D6705)),"Response",IF(ISNUMBER(SEARCH("Interaction",D6705)),"Interaction",IF(ISNUMBER(SEARCH("System",D6705)),"System","")))))</f>
        <v/>
      </c>
      <c r="H6705" s="7" t="str">
        <f>IF(G6705="Utterance", IF(ISNUMBER(SEARCH("Unrecognized",D6705)), "Unrecognized", IF(ISNUMBER(SEARCH("Mismatched",D6705)), "Mismatched", IF(ISNUMBER(SEARCH("False Positive",D6705)), "False Positive", "Irrelevant"))), "")</f>
        <v/>
      </c>
      <c r="J6705" s="7" t="s">
        <v>3748</v>
      </c>
      <c r="K6705" s="7" t="s">
        <v>3357</v>
      </c>
      <c r="L6705" s="9">
        <v>45006</v>
      </c>
      <c r="M6705" s="13">
        <v>0.34976851851851848</v>
      </c>
      <c r="N6705" s="14">
        <v>204440003497923</v>
      </c>
      <c r="O6705" s="7">
        <f>IF(LEN(TRIM($A6705))=0,0,LEN($A6705)-LEN(SUBSTITUTE($A6705," ",""))+1)</f>
        <v>3</v>
      </c>
      <c r="P6705">
        <f t="shared" si="173"/>
        <v>3411</v>
      </c>
    </row>
    <row r="6706" spans="1:16" ht="112" x14ac:dyDescent="0.2">
      <c r="A6706" s="8" t="s">
        <v>321</v>
      </c>
      <c r="C6706" s="7" t="s">
        <v>4</v>
      </c>
      <c r="F6706" s="7" t="str">
        <f t="shared" si="174"/>
        <v/>
      </c>
      <c r="G6706" s="7" t="str">
        <f t="shared" si="175"/>
        <v/>
      </c>
      <c r="K6706" s="7" t="s">
        <v>3357</v>
      </c>
      <c r="L6706" s="9">
        <v>45006</v>
      </c>
      <c r="M6706" s="13">
        <v>0.34976851851851848</v>
      </c>
      <c r="N6706" s="14">
        <v>204440003497923</v>
      </c>
      <c r="P6706" t="str">
        <f t="shared" si="173"/>
        <v/>
      </c>
    </row>
    <row r="6707" spans="1:16" ht="16" x14ac:dyDescent="0.2">
      <c r="A6707" s="8" t="s">
        <v>1815</v>
      </c>
      <c r="C6707" s="7" t="s">
        <v>2</v>
      </c>
      <c r="D6707" s="7" t="s">
        <v>3389</v>
      </c>
      <c r="E6707" s="7" t="str">
        <f>IF(OR(D6707="", D6707="___"),"", LEFT(D6707,FIND(" &gt;",D6707)-1))</f>
        <v>Success</v>
      </c>
      <c r="F6707" s="7" t="str">
        <f t="shared" si="174"/>
        <v>Current</v>
      </c>
      <c r="G6707" s="7" t="str">
        <f t="shared" si="175"/>
        <v/>
      </c>
      <c r="H6707" s="7" t="str">
        <f>IF(G6707="Utterance", IF(ISNUMBER(SEARCH("Unrecognized",D6707)), "Unrecognized", IF(ISNUMBER(SEARCH("Mismatched",D6707)), "Mismatched", IF(ISNUMBER(SEARCH("False Positive",D6707)), "False Positive", "Irrelevant"))), "")</f>
        <v/>
      </c>
      <c r="J6707" s="7" t="s">
        <v>3439</v>
      </c>
      <c r="K6707" s="7" t="s">
        <v>3357</v>
      </c>
      <c r="L6707" s="9">
        <v>45006</v>
      </c>
      <c r="M6707" s="13">
        <v>0.35128472222222223</v>
      </c>
      <c r="N6707" s="14">
        <v>513003526152617</v>
      </c>
      <c r="O6707" s="7">
        <f>IF(LEN(TRIM($A6707))=0,0,LEN($A6707)-LEN(SUBSTITUTE($A6707," ",""))+1)</f>
        <v>6</v>
      </c>
      <c r="P6707">
        <f t="shared" si="173"/>
        <v>3411</v>
      </c>
    </row>
    <row r="6708" spans="1:16" ht="128" x14ac:dyDescent="0.2">
      <c r="A6708" s="8" t="s">
        <v>990</v>
      </c>
      <c r="C6708" s="7" t="s">
        <v>4</v>
      </c>
      <c r="F6708" s="7" t="str">
        <f t="shared" si="174"/>
        <v/>
      </c>
      <c r="G6708" s="7" t="str">
        <f t="shared" si="175"/>
        <v/>
      </c>
      <c r="K6708" s="7" t="s">
        <v>3357</v>
      </c>
      <c r="L6708" s="9">
        <v>45006</v>
      </c>
      <c r="M6708" s="13">
        <v>0.35128472222222223</v>
      </c>
      <c r="N6708" s="14">
        <v>513003526152617</v>
      </c>
      <c r="P6708" t="str">
        <f t="shared" si="173"/>
        <v/>
      </c>
    </row>
    <row r="6709" spans="1:16" ht="16" x14ac:dyDescent="0.2">
      <c r="A6709" s="8" t="s">
        <v>223</v>
      </c>
      <c r="B6709" s="7" t="s">
        <v>3487</v>
      </c>
      <c r="C6709" s="7" t="s">
        <v>2</v>
      </c>
      <c r="D6709" s="7" t="s">
        <v>3389</v>
      </c>
      <c r="E6709" s="7" t="str">
        <f>IF(OR(D6709="", D6709="___"),"", LEFT(D6709,FIND(" &gt;",D6709)-1))</f>
        <v>Success</v>
      </c>
      <c r="F6709" s="7" t="str">
        <f t="shared" si="174"/>
        <v>Current</v>
      </c>
      <c r="G6709" s="7" t="str">
        <f t="shared" si="175"/>
        <v/>
      </c>
      <c r="H6709" s="7" t="str">
        <f>IF(G6709="Utterance", IF(ISNUMBER(SEARCH("Unrecognized",D6709)), "Unrecognized", IF(ISNUMBER(SEARCH("Mismatched",D6709)), "Mismatched", IF(ISNUMBER(SEARCH("False Positive",D6709)), "False Positive", "Irrelevant"))), "")</f>
        <v/>
      </c>
      <c r="J6709" s="7" t="s">
        <v>3744</v>
      </c>
      <c r="K6709" s="7" t="s">
        <v>3357</v>
      </c>
      <c r="L6709" s="9">
        <v>45006</v>
      </c>
      <c r="M6709" s="13">
        <v>0.35159722222222217</v>
      </c>
      <c r="N6709" s="14">
        <v>513003226553714</v>
      </c>
      <c r="O6709" s="7">
        <f>IF(LEN(TRIM($A6709))=0,0,LEN($A6709)-LEN(SUBSTITUTE($A6709," ",""))+1)</f>
        <v>3</v>
      </c>
      <c r="P6709">
        <f t="shared" si="173"/>
        <v>3411</v>
      </c>
    </row>
    <row r="6710" spans="1:16" ht="112" x14ac:dyDescent="0.2">
      <c r="A6710" s="8" t="s">
        <v>224</v>
      </c>
      <c r="C6710" s="7" t="s">
        <v>4</v>
      </c>
      <c r="F6710" s="7" t="str">
        <f t="shared" si="174"/>
        <v/>
      </c>
      <c r="G6710" s="7" t="str">
        <f t="shared" si="175"/>
        <v/>
      </c>
      <c r="K6710" s="7" t="s">
        <v>3357</v>
      </c>
      <c r="L6710" s="9">
        <v>45006</v>
      </c>
      <c r="M6710" s="13">
        <v>0.35159722222222217</v>
      </c>
      <c r="N6710" s="14">
        <v>513003226553714</v>
      </c>
      <c r="P6710" t="str">
        <f t="shared" si="173"/>
        <v/>
      </c>
    </row>
    <row r="6711" spans="1:16" ht="16" x14ac:dyDescent="0.2">
      <c r="A6711" s="8" t="s">
        <v>623</v>
      </c>
      <c r="C6711" s="7" t="s">
        <v>2</v>
      </c>
      <c r="D6711" s="7" t="s">
        <v>3389</v>
      </c>
      <c r="E6711" s="7" t="str">
        <f>IF(OR(D6711="", D6711="___"),"", LEFT(D6711,FIND(" &gt;",D6711)-1))</f>
        <v>Success</v>
      </c>
      <c r="F6711" s="7" t="str">
        <f t="shared" si="174"/>
        <v>Current</v>
      </c>
      <c r="G6711" s="7" t="str">
        <f t="shared" si="175"/>
        <v/>
      </c>
      <c r="H6711" s="7" t="str">
        <f>IF(G6711="Utterance", IF(ISNUMBER(SEARCH("Unrecognized",D6711)), "Unrecognized", IF(ISNUMBER(SEARCH("Mismatched",D6711)), "Mismatched", IF(ISNUMBER(SEARCH("False Positive",D6711)), "False Positive", "Irrelevant"))), "")</f>
        <v/>
      </c>
      <c r="J6711" s="7" t="s">
        <v>3431</v>
      </c>
      <c r="K6711" s="7" t="s">
        <v>3357</v>
      </c>
      <c r="L6711" s="9">
        <v>45006</v>
      </c>
      <c r="M6711" s="13">
        <v>0.35238425925925926</v>
      </c>
      <c r="N6711" s="14">
        <v>204440003497923</v>
      </c>
      <c r="O6711" s="7">
        <f>IF(LEN(TRIM($A6711))=0,0,LEN($A6711)-LEN(SUBSTITUTE($A6711," ",""))+1)</f>
        <v>9</v>
      </c>
      <c r="P6711">
        <f t="shared" si="173"/>
        <v>3411</v>
      </c>
    </row>
    <row r="6712" spans="1:16" ht="144" x14ac:dyDescent="0.2">
      <c r="A6712" s="8" t="s">
        <v>395</v>
      </c>
      <c r="C6712" s="7" t="s">
        <v>4</v>
      </c>
      <c r="F6712" s="7" t="str">
        <f t="shared" si="174"/>
        <v/>
      </c>
      <c r="G6712" s="7" t="str">
        <f t="shared" si="175"/>
        <v/>
      </c>
      <c r="K6712" s="7" t="s">
        <v>3357</v>
      </c>
      <c r="L6712" s="9">
        <v>45006</v>
      </c>
      <c r="M6712" s="13">
        <v>0.35238425925925926</v>
      </c>
      <c r="N6712" s="14">
        <v>204440003497923</v>
      </c>
      <c r="P6712" t="str">
        <f t="shared" si="173"/>
        <v/>
      </c>
    </row>
    <row r="6713" spans="1:16" ht="16" x14ac:dyDescent="0.2">
      <c r="A6713" s="8" t="s">
        <v>620</v>
      </c>
      <c r="C6713" s="7" t="s">
        <v>2</v>
      </c>
      <c r="D6713" s="7" t="s">
        <v>3389</v>
      </c>
      <c r="E6713" s="7" t="str">
        <f>IF(OR(D6713="", D6713="___"),"", LEFT(D6713,FIND(" &gt;",D6713)-1))</f>
        <v>Success</v>
      </c>
      <c r="F6713" s="7" t="str">
        <f t="shared" si="174"/>
        <v>Current</v>
      </c>
      <c r="G6713" s="7" t="str">
        <f t="shared" si="175"/>
        <v/>
      </c>
      <c r="H6713" s="7" t="str">
        <f>IF(G6713="Utterance", IF(ISNUMBER(SEARCH("Unrecognized",D6713)), "Unrecognized", IF(ISNUMBER(SEARCH("Mismatched",D6713)), "Mismatched", IF(ISNUMBER(SEARCH("False Positive",D6713)), "False Positive", "Irrelevant"))), "")</f>
        <v/>
      </c>
      <c r="J6713" s="7" t="s">
        <v>3431</v>
      </c>
      <c r="K6713" s="7" t="s">
        <v>3357</v>
      </c>
      <c r="L6713" s="9">
        <v>45006</v>
      </c>
      <c r="M6713" s="13">
        <v>0.35292824074074075</v>
      </c>
      <c r="N6713" s="14">
        <v>204440003497923</v>
      </c>
      <c r="O6713" s="7">
        <f>IF(LEN(TRIM($A6713))=0,0,LEN($A6713)-LEN(SUBSTITUTE($A6713," ",""))+1)</f>
        <v>6</v>
      </c>
      <c r="P6713">
        <f t="shared" si="173"/>
        <v>3411</v>
      </c>
    </row>
    <row r="6714" spans="1:16" ht="144" x14ac:dyDescent="0.2">
      <c r="A6714" s="8" t="s">
        <v>395</v>
      </c>
      <c r="C6714" s="7" t="s">
        <v>4</v>
      </c>
      <c r="F6714" s="7" t="str">
        <f t="shared" si="174"/>
        <v/>
      </c>
      <c r="G6714" s="7" t="str">
        <f t="shared" si="175"/>
        <v/>
      </c>
      <c r="K6714" s="7" t="s">
        <v>3357</v>
      </c>
      <c r="L6714" s="9">
        <v>45006</v>
      </c>
      <c r="M6714" s="13">
        <v>0.35292824074074075</v>
      </c>
      <c r="N6714" s="14">
        <v>204440003497923</v>
      </c>
      <c r="P6714" t="str">
        <f t="shared" si="173"/>
        <v/>
      </c>
    </row>
    <row r="6715" spans="1:16" ht="16" x14ac:dyDescent="0.2">
      <c r="A6715" s="8" t="s">
        <v>1312</v>
      </c>
      <c r="C6715" s="7" t="s">
        <v>2</v>
      </c>
      <c r="D6715" s="7" t="s">
        <v>3400</v>
      </c>
      <c r="E6715" s="7" t="str">
        <f>IF(OR(D6715="", D6715="___"),"", LEFT(D6715,FIND(" &gt;",D6715)-1))</f>
        <v>Failure</v>
      </c>
      <c r="F6715" s="7" t="str">
        <f t="shared" si="174"/>
        <v>Current</v>
      </c>
      <c r="G6715" s="7" t="str">
        <f t="shared" si="175"/>
        <v>Interaction</v>
      </c>
      <c r="H6715" s="7" t="str">
        <f>IF(G6715="Utterance", IF(ISNUMBER(SEARCH("Unrecognized",D6715)), "Unrecognized", IF(ISNUMBER(SEARCH("Mismatched",D6715)), "Mismatched", IF(ISNUMBER(SEARCH("False Positive",D6715)), "False Positive", "Irrelevant"))), "")</f>
        <v/>
      </c>
      <c r="J6715" s="7" t="s">
        <v>3741</v>
      </c>
      <c r="K6715" s="7" t="s">
        <v>3357</v>
      </c>
      <c r="L6715" s="9">
        <v>45006</v>
      </c>
      <c r="M6715" s="13">
        <v>0.35339120370370369</v>
      </c>
      <c r="N6715" s="14">
        <v>202000376861941</v>
      </c>
      <c r="O6715" s="7">
        <f>IF(LEN(TRIM($A6715))=0,0,LEN($A6715)-LEN(SUBSTITUTE($A6715," ",""))+1)</f>
        <v>7</v>
      </c>
      <c r="P6715">
        <f t="shared" si="173"/>
        <v>412</v>
      </c>
    </row>
    <row r="6716" spans="1:16" ht="32" x14ac:dyDescent="0.2">
      <c r="A6716" s="8" t="s">
        <v>591</v>
      </c>
      <c r="C6716" s="7" t="s">
        <v>4</v>
      </c>
      <c r="F6716" s="7" t="str">
        <f t="shared" si="174"/>
        <v/>
      </c>
      <c r="G6716" s="7" t="str">
        <f t="shared" si="175"/>
        <v/>
      </c>
      <c r="K6716" s="7" t="s">
        <v>3357</v>
      </c>
      <c r="L6716" s="9">
        <v>45006</v>
      </c>
      <c r="M6716" s="13">
        <v>0.35339120370370369</v>
      </c>
      <c r="N6716" s="14">
        <v>202000376861941</v>
      </c>
      <c r="P6716" t="str">
        <f t="shared" si="173"/>
        <v/>
      </c>
    </row>
    <row r="6717" spans="1:16" ht="16" x14ac:dyDescent="0.2">
      <c r="A6717" s="8" t="s">
        <v>1313</v>
      </c>
      <c r="C6717" s="7" t="s">
        <v>2</v>
      </c>
      <c r="D6717" s="7" t="s">
        <v>3389</v>
      </c>
      <c r="E6717" s="7" t="str">
        <f>IF(OR(D6717="", D6717="___"),"", LEFT(D6717,FIND(" &gt;",D6717)-1))</f>
        <v>Success</v>
      </c>
      <c r="F6717" s="7" t="str">
        <f t="shared" si="174"/>
        <v>Current</v>
      </c>
      <c r="G6717" s="7" t="str">
        <f t="shared" si="175"/>
        <v/>
      </c>
      <c r="H6717" s="7" t="str">
        <f>IF(G6717="Utterance", IF(ISNUMBER(SEARCH("Unrecognized",D6717)), "Unrecognized", IF(ISNUMBER(SEARCH("Mismatched",D6717)), "Mismatched", IF(ISNUMBER(SEARCH("False Positive",D6717)), "False Positive", "Irrelevant"))), "")</f>
        <v/>
      </c>
      <c r="J6717" s="7" t="s">
        <v>213</v>
      </c>
      <c r="K6717" s="7" t="s">
        <v>3357</v>
      </c>
      <c r="L6717" s="9">
        <v>45006</v>
      </c>
      <c r="M6717" s="13">
        <v>0.35358796296296297</v>
      </c>
      <c r="N6717" s="14">
        <v>202000376861941</v>
      </c>
      <c r="O6717" s="7">
        <f>IF(LEN(TRIM($A6717))=0,0,LEN($A6717)-LEN(SUBSTITUTE($A6717," ",""))+1)</f>
        <v>6</v>
      </c>
      <c r="P6717">
        <f t="shared" si="173"/>
        <v>3411</v>
      </c>
    </row>
    <row r="6718" spans="1:16" ht="304" x14ac:dyDescent="0.2">
      <c r="A6718" s="8" t="s">
        <v>255</v>
      </c>
      <c r="C6718" s="7" t="s">
        <v>4</v>
      </c>
      <c r="F6718" s="7" t="str">
        <f t="shared" si="174"/>
        <v/>
      </c>
      <c r="G6718" s="7" t="str">
        <f t="shared" si="175"/>
        <v/>
      </c>
      <c r="K6718" s="7" t="s">
        <v>3357</v>
      </c>
      <c r="L6718" s="9">
        <v>45006</v>
      </c>
      <c r="M6718" s="13">
        <v>0.35358796296296297</v>
      </c>
      <c r="N6718" s="14">
        <v>202000376861941</v>
      </c>
      <c r="P6718" t="str">
        <f t="shared" si="173"/>
        <v/>
      </c>
    </row>
    <row r="6719" spans="1:16" ht="16" x14ac:dyDescent="0.2">
      <c r="A6719" s="8" t="s">
        <v>158</v>
      </c>
      <c r="C6719" s="7" t="s">
        <v>2</v>
      </c>
      <c r="D6719" s="7" t="s">
        <v>3389</v>
      </c>
      <c r="E6719" s="7" t="str">
        <f>IF(OR(D6719="", D6719="___"),"", LEFT(D6719,FIND(" &gt;",D6719)-1))</f>
        <v>Success</v>
      </c>
      <c r="F6719" s="7" t="str">
        <f t="shared" si="174"/>
        <v>Current</v>
      </c>
      <c r="G6719" s="7" t="str">
        <f t="shared" si="175"/>
        <v/>
      </c>
      <c r="H6719" s="7" t="str">
        <f>IF(G6719="Utterance", IF(ISNUMBER(SEARCH("Unrecognized",D6719)), "Unrecognized", IF(ISNUMBER(SEARCH("Mismatched",D6719)), "Mismatched", IF(ISNUMBER(SEARCH("False Positive",D6719)), "False Positive", "Irrelevant"))), "")</f>
        <v/>
      </c>
      <c r="J6719" s="7" t="s">
        <v>3744</v>
      </c>
      <c r="K6719" s="7" t="s">
        <v>3357</v>
      </c>
      <c r="L6719" s="9">
        <v>45006</v>
      </c>
      <c r="M6719" s="13">
        <v>0.35376157407407405</v>
      </c>
      <c r="N6719" s="14">
        <v>513003336305273</v>
      </c>
      <c r="O6719" s="7">
        <f>IF(LEN(TRIM($A6719))=0,0,LEN($A6719)-LEN(SUBSTITUTE($A6719," ",""))+1)</f>
        <v>4</v>
      </c>
      <c r="P6719">
        <f t="shared" si="173"/>
        <v>3411</v>
      </c>
    </row>
    <row r="6720" spans="1:16" ht="112" x14ac:dyDescent="0.2">
      <c r="A6720" s="8" t="s">
        <v>224</v>
      </c>
      <c r="C6720" s="7" t="s">
        <v>4</v>
      </c>
      <c r="F6720" s="7" t="str">
        <f t="shared" si="174"/>
        <v/>
      </c>
      <c r="G6720" s="7" t="str">
        <f t="shared" si="175"/>
        <v/>
      </c>
      <c r="K6720" s="7" t="s">
        <v>3357</v>
      </c>
      <c r="L6720" s="9">
        <v>45006</v>
      </c>
      <c r="M6720" s="13">
        <v>0.35376157407407405</v>
      </c>
      <c r="N6720" s="14">
        <v>513003336305273</v>
      </c>
      <c r="P6720" t="str">
        <f t="shared" si="173"/>
        <v/>
      </c>
    </row>
    <row r="6721" spans="1:16" ht="16" x14ac:dyDescent="0.2">
      <c r="A6721" s="8" t="s">
        <v>259</v>
      </c>
      <c r="B6721" s="7" t="s">
        <v>3487</v>
      </c>
      <c r="C6721" s="7" t="s">
        <v>2</v>
      </c>
      <c r="D6721" s="7" t="s">
        <v>3389</v>
      </c>
      <c r="E6721" s="7" t="str">
        <f>IF(OR(D6721="", D6721="___"),"", LEFT(D6721,FIND(" &gt;",D6721)-1))</f>
        <v>Success</v>
      </c>
      <c r="F6721" s="7" t="str">
        <f t="shared" si="174"/>
        <v>Current</v>
      </c>
      <c r="G6721" s="7" t="str">
        <f t="shared" si="175"/>
        <v/>
      </c>
      <c r="H6721" s="7" t="str">
        <f>IF(G6721="Utterance", IF(ISNUMBER(SEARCH("Unrecognized",D6721)), "Unrecognized", IF(ISNUMBER(SEARCH("Mismatched",D6721)), "Mismatched", IF(ISNUMBER(SEARCH("False Positive",D6721)), "False Positive", "Irrelevant"))), "")</f>
        <v/>
      </c>
      <c r="J6721" s="7" t="s">
        <v>3743</v>
      </c>
      <c r="K6721" s="7" t="s">
        <v>3357</v>
      </c>
      <c r="L6721" s="9">
        <v>45006</v>
      </c>
      <c r="M6721" s="13">
        <v>0.35569444444444448</v>
      </c>
      <c r="N6721" s="14">
        <v>204440003498598</v>
      </c>
      <c r="O6721" s="7">
        <f>IF(LEN(TRIM($A6721))=0,0,LEN($A6721)-LEN(SUBSTITUTE($A6721," ",""))+1)</f>
        <v>4</v>
      </c>
      <c r="P6721">
        <f t="shared" si="173"/>
        <v>3411</v>
      </c>
    </row>
    <row r="6722" spans="1:16" ht="224" x14ac:dyDescent="0.2">
      <c r="A6722" s="8" t="s">
        <v>3652</v>
      </c>
      <c r="C6722" s="7" t="s">
        <v>4</v>
      </c>
      <c r="F6722" s="7" t="str">
        <f t="shared" si="174"/>
        <v/>
      </c>
      <c r="G6722" s="7" t="str">
        <f t="shared" si="175"/>
        <v/>
      </c>
      <c r="K6722" s="7" t="s">
        <v>3357</v>
      </c>
      <c r="L6722" s="9">
        <v>45006</v>
      </c>
      <c r="M6722" s="13">
        <v>0.35574074074074075</v>
      </c>
      <c r="N6722" s="14">
        <v>204440003498598</v>
      </c>
      <c r="P6722" t="str">
        <f t="shared" si="173"/>
        <v/>
      </c>
    </row>
    <row r="6723" spans="1:16" ht="16" x14ac:dyDescent="0.2">
      <c r="A6723" s="8" t="s">
        <v>286</v>
      </c>
      <c r="C6723" s="7" t="s">
        <v>2</v>
      </c>
      <c r="D6723" s="7" t="s">
        <v>3389</v>
      </c>
      <c r="E6723" s="7" t="str">
        <f>IF(OR(D6723="", D6723="___"),"", LEFT(D6723,FIND(" &gt;",D6723)-1))</f>
        <v>Success</v>
      </c>
      <c r="F6723" s="7" t="str">
        <f t="shared" si="174"/>
        <v>Current</v>
      </c>
      <c r="G6723" s="7" t="str">
        <f t="shared" si="175"/>
        <v/>
      </c>
      <c r="H6723" s="7" t="str">
        <f>IF(G6723="Utterance", IF(ISNUMBER(SEARCH("Unrecognized",D6723)), "Unrecognized", IF(ISNUMBER(SEARCH("Mismatched",D6723)), "Mismatched", IF(ISNUMBER(SEARCH("False Positive",D6723)), "False Positive", "Irrelevant"))), "")</f>
        <v/>
      </c>
      <c r="J6723" s="7" t="s">
        <v>3755</v>
      </c>
      <c r="K6723" s="7" t="s">
        <v>3357</v>
      </c>
      <c r="L6723" s="9">
        <v>45006</v>
      </c>
      <c r="M6723" s="13">
        <v>0.36116898148148152</v>
      </c>
      <c r="N6723" s="14">
        <v>204440003487120</v>
      </c>
      <c r="O6723" s="7">
        <f>IF(LEN(TRIM($A6723))=0,0,LEN($A6723)-LEN(SUBSTITUTE($A6723," ",""))+1)</f>
        <v>5</v>
      </c>
      <c r="P6723">
        <f t="shared" ref="P6723:P6786" si="176">IF(D6723="", "", COUNTIF($D$1:$D$12000, D6723))</f>
        <v>3411</v>
      </c>
    </row>
    <row r="6724" spans="1:16" ht="128" x14ac:dyDescent="0.2">
      <c r="A6724" s="8" t="s">
        <v>287</v>
      </c>
      <c r="C6724" s="7" t="s">
        <v>4</v>
      </c>
      <c r="F6724" s="7" t="str">
        <f t="shared" si="174"/>
        <v/>
      </c>
      <c r="G6724" s="7" t="str">
        <f t="shared" si="175"/>
        <v/>
      </c>
      <c r="K6724" s="7" t="s">
        <v>3357</v>
      </c>
      <c r="L6724" s="9">
        <v>45006</v>
      </c>
      <c r="M6724" s="13">
        <v>0.36120370370370369</v>
      </c>
      <c r="N6724" s="14">
        <v>204440003487120</v>
      </c>
      <c r="P6724" t="str">
        <f t="shared" si="176"/>
        <v/>
      </c>
    </row>
    <row r="6725" spans="1:16" ht="16" x14ac:dyDescent="0.2">
      <c r="A6725" s="8" t="s">
        <v>191</v>
      </c>
      <c r="C6725" s="7" t="s">
        <v>2</v>
      </c>
      <c r="D6725" s="7" t="s">
        <v>3389</v>
      </c>
      <c r="E6725" s="7" t="str">
        <f>IF(OR(D6725="", D6725="___"),"", LEFT(D6725,FIND(" &gt;",D6725)-1))</f>
        <v>Success</v>
      </c>
      <c r="F6725" s="7" t="str">
        <f t="shared" si="174"/>
        <v>Current</v>
      </c>
      <c r="G6725" s="7" t="str">
        <f t="shared" si="175"/>
        <v/>
      </c>
      <c r="H6725" s="7" t="str">
        <f>IF(G6725="Utterance", IF(ISNUMBER(SEARCH("Unrecognized",D6725)), "Unrecognized", IF(ISNUMBER(SEARCH("Mismatched",D6725)), "Mismatched", IF(ISNUMBER(SEARCH("False Positive",D6725)), "False Positive", "Irrelevant"))), "")</f>
        <v/>
      </c>
      <c r="J6725" s="7" t="s">
        <v>3742</v>
      </c>
      <c r="K6725" s="7" t="s">
        <v>3357</v>
      </c>
      <c r="L6725" s="9">
        <v>45006</v>
      </c>
      <c r="M6725" s="13">
        <v>0.36600694444444443</v>
      </c>
      <c r="N6725" s="14">
        <v>204440003508479</v>
      </c>
      <c r="O6725" s="7">
        <f>IF(LEN(TRIM($A6725))=0,0,LEN($A6725)-LEN(SUBSTITUTE($A6725," ",""))+1)</f>
        <v>1</v>
      </c>
      <c r="P6725">
        <f t="shared" si="176"/>
        <v>3411</v>
      </c>
    </row>
    <row r="6726" spans="1:16" ht="144" x14ac:dyDescent="0.2">
      <c r="A6726" s="8" t="s">
        <v>247</v>
      </c>
      <c r="C6726" s="7" t="s">
        <v>4</v>
      </c>
      <c r="F6726" s="7" t="str">
        <f t="shared" si="174"/>
        <v/>
      </c>
      <c r="G6726" s="7" t="str">
        <f t="shared" si="175"/>
        <v/>
      </c>
      <c r="K6726" s="7" t="s">
        <v>3357</v>
      </c>
      <c r="L6726" s="9">
        <v>45006</v>
      </c>
      <c r="M6726" s="13">
        <v>0.36600694444444443</v>
      </c>
      <c r="N6726" s="14">
        <v>204440003508479</v>
      </c>
      <c r="P6726" t="str">
        <f t="shared" si="176"/>
        <v/>
      </c>
    </row>
    <row r="6727" spans="1:16" ht="16" x14ac:dyDescent="0.2">
      <c r="A6727" s="8" t="s">
        <v>1813</v>
      </c>
      <c r="C6727" s="7" t="s">
        <v>2</v>
      </c>
      <c r="D6727" s="7" t="s">
        <v>3389</v>
      </c>
      <c r="E6727" s="7" t="str">
        <f>IF(OR(D6727="", D6727="___"),"", LEFT(D6727,FIND(" &gt;",D6727)-1))</f>
        <v>Success</v>
      </c>
      <c r="F6727" s="7" t="str">
        <f t="shared" si="174"/>
        <v>Current</v>
      </c>
      <c r="G6727" s="7" t="str">
        <f t="shared" si="175"/>
        <v/>
      </c>
      <c r="H6727" s="7" t="str">
        <f>IF(G6727="Utterance", IF(ISNUMBER(SEARCH("Unrecognized",D6727)), "Unrecognized", IF(ISNUMBER(SEARCH("Mismatched",D6727)), "Mismatched", IF(ISNUMBER(SEARCH("False Positive",D6727)), "False Positive", "Irrelevant"))), "")</f>
        <v/>
      </c>
      <c r="J6727" s="7" t="s">
        <v>213</v>
      </c>
      <c r="K6727" s="7" t="s">
        <v>3357</v>
      </c>
      <c r="L6727" s="9">
        <v>45006</v>
      </c>
      <c r="M6727" s="13">
        <v>0.3671875</v>
      </c>
      <c r="N6727" s="14">
        <v>513003526152617</v>
      </c>
      <c r="O6727" s="7">
        <f>IF(LEN(TRIM($A6727))=0,0,LEN($A6727)-LEN(SUBSTITUTE($A6727," ",""))+1)</f>
        <v>7</v>
      </c>
      <c r="P6727">
        <f t="shared" si="176"/>
        <v>3411</v>
      </c>
    </row>
    <row r="6728" spans="1:16" ht="144" x14ac:dyDescent="0.2">
      <c r="A6728" s="8" t="s">
        <v>218</v>
      </c>
      <c r="C6728" s="7" t="s">
        <v>4</v>
      </c>
      <c r="F6728" s="7" t="str">
        <f t="shared" si="174"/>
        <v/>
      </c>
      <c r="G6728" s="7" t="str">
        <f t="shared" si="175"/>
        <v/>
      </c>
      <c r="K6728" s="7" t="s">
        <v>3357</v>
      </c>
      <c r="L6728" s="9">
        <v>45006</v>
      </c>
      <c r="M6728" s="13">
        <v>0.36719907407407404</v>
      </c>
      <c r="N6728" s="14">
        <v>513003526152617</v>
      </c>
      <c r="P6728" t="str">
        <f t="shared" si="176"/>
        <v/>
      </c>
    </row>
    <row r="6729" spans="1:16" ht="16" x14ac:dyDescent="0.2">
      <c r="A6729" s="8" t="s">
        <v>580</v>
      </c>
      <c r="C6729" s="7" t="s">
        <v>2</v>
      </c>
      <c r="D6729" s="7" t="s">
        <v>3389</v>
      </c>
      <c r="E6729" s="7" t="str">
        <f>IF(OR(D6729="", D6729="___"),"", LEFT(D6729,FIND(" &gt;",D6729)-1))</f>
        <v>Success</v>
      </c>
      <c r="F6729" s="7" t="str">
        <f t="shared" si="174"/>
        <v>Current</v>
      </c>
      <c r="G6729" s="7" t="str">
        <f t="shared" si="175"/>
        <v/>
      </c>
      <c r="H6729" s="7" t="str">
        <f>IF(G6729="Utterance", IF(ISNUMBER(SEARCH("Unrecognized",D6729)), "Unrecognized", IF(ISNUMBER(SEARCH("Mismatched",D6729)), "Mismatched", IF(ISNUMBER(SEARCH("False Positive",D6729)), "False Positive", "Irrelevant"))), "")</f>
        <v/>
      </c>
      <c r="J6729" s="7" t="s">
        <v>3748</v>
      </c>
      <c r="K6729" s="7" t="s">
        <v>3357</v>
      </c>
      <c r="L6729" s="9">
        <v>45006</v>
      </c>
      <c r="M6729" s="13">
        <v>0.36868055555555551</v>
      </c>
      <c r="N6729" s="14">
        <v>204440003496773</v>
      </c>
      <c r="O6729" s="7">
        <f>IF(LEN(TRIM($A6729))=0,0,LEN($A6729)-LEN(SUBSTITUTE($A6729," ",""))+1)</f>
        <v>2</v>
      </c>
      <c r="P6729">
        <f t="shared" si="176"/>
        <v>3411</v>
      </c>
    </row>
    <row r="6730" spans="1:16" ht="112" x14ac:dyDescent="0.2">
      <c r="A6730" s="8" t="s">
        <v>321</v>
      </c>
      <c r="C6730" s="7" t="s">
        <v>4</v>
      </c>
      <c r="F6730" s="7" t="str">
        <f t="shared" si="174"/>
        <v/>
      </c>
      <c r="G6730" s="7" t="str">
        <f t="shared" si="175"/>
        <v/>
      </c>
      <c r="K6730" s="7" t="s">
        <v>3357</v>
      </c>
      <c r="L6730" s="9">
        <v>45006</v>
      </c>
      <c r="M6730" s="13">
        <v>0.36868055555555551</v>
      </c>
      <c r="N6730" s="14">
        <v>204440003496773</v>
      </c>
      <c r="P6730" t="str">
        <f t="shared" si="176"/>
        <v/>
      </c>
    </row>
    <row r="6731" spans="1:16" ht="16" x14ac:dyDescent="0.2">
      <c r="A6731" s="8" t="s">
        <v>775</v>
      </c>
      <c r="C6731" s="7" t="s">
        <v>2</v>
      </c>
      <c r="D6731" s="7" t="s">
        <v>3389</v>
      </c>
      <c r="E6731" s="7" t="str">
        <f>IF(OR(D6731="", D6731="___"),"", LEFT(D6731,FIND(" &gt;",D6731)-1))</f>
        <v>Success</v>
      </c>
      <c r="F6731" s="7" t="str">
        <f t="shared" si="174"/>
        <v>Current</v>
      </c>
      <c r="G6731" s="7" t="str">
        <f t="shared" si="175"/>
        <v/>
      </c>
      <c r="H6731" s="7" t="str">
        <f>IF(G6731="Utterance", IF(ISNUMBER(SEARCH("Unrecognized",D6731)), "Unrecognized", IF(ISNUMBER(SEARCH("Mismatched",D6731)), "Mismatched", IF(ISNUMBER(SEARCH("False Positive",D6731)), "False Positive", "Irrelevant"))), "")</f>
        <v/>
      </c>
      <c r="J6731" s="7" t="s">
        <v>3741</v>
      </c>
      <c r="K6731" s="7" t="s">
        <v>3357</v>
      </c>
      <c r="L6731" s="9">
        <v>45006</v>
      </c>
      <c r="M6731" s="13">
        <v>0.36988425925925927</v>
      </c>
      <c r="N6731" s="14">
        <v>204440003540498</v>
      </c>
      <c r="O6731" s="7">
        <f>IF(LEN(TRIM($A6731))=0,0,LEN($A6731)-LEN(SUBSTITUTE($A6731," ",""))+1)</f>
        <v>3</v>
      </c>
      <c r="P6731">
        <f t="shared" si="176"/>
        <v>3411</v>
      </c>
    </row>
    <row r="6732" spans="1:16" ht="160" x14ac:dyDescent="0.2">
      <c r="A6732" s="8" t="s">
        <v>238</v>
      </c>
      <c r="C6732" s="7" t="s">
        <v>4</v>
      </c>
      <c r="F6732" s="7" t="str">
        <f t="shared" si="174"/>
        <v/>
      </c>
      <c r="G6732" s="7" t="str">
        <f t="shared" si="175"/>
        <v/>
      </c>
      <c r="K6732" s="7" t="s">
        <v>3357</v>
      </c>
      <c r="L6732" s="9">
        <v>45006</v>
      </c>
      <c r="M6732" s="13">
        <v>0.36988425925925927</v>
      </c>
      <c r="N6732" s="14">
        <v>204440003540498</v>
      </c>
      <c r="P6732" t="str">
        <f t="shared" si="176"/>
        <v/>
      </c>
    </row>
    <row r="6733" spans="1:16" ht="16" x14ac:dyDescent="0.2">
      <c r="A6733" s="8" t="s">
        <v>158</v>
      </c>
      <c r="C6733" s="7" t="s">
        <v>2</v>
      </c>
      <c r="D6733" s="7" t="s">
        <v>3389</v>
      </c>
      <c r="E6733" s="7" t="str">
        <f>IF(OR(D6733="", D6733="___"),"", LEFT(D6733,FIND(" &gt;",D6733)-1))</f>
        <v>Success</v>
      </c>
      <c r="F6733" s="7" t="str">
        <f t="shared" si="174"/>
        <v>Current</v>
      </c>
      <c r="G6733" s="7" t="str">
        <f t="shared" si="175"/>
        <v/>
      </c>
      <c r="H6733" s="7" t="str">
        <f>IF(G6733="Utterance", IF(ISNUMBER(SEARCH("Unrecognized",D6733)), "Unrecognized", IF(ISNUMBER(SEARCH("Mismatched",D6733)), "Mismatched", IF(ISNUMBER(SEARCH("False Positive",D6733)), "False Positive", "Irrelevant"))), "")</f>
        <v/>
      </c>
      <c r="J6733" s="7" t="s">
        <v>3744</v>
      </c>
      <c r="K6733" s="7" t="s">
        <v>3357</v>
      </c>
      <c r="L6733" s="9">
        <v>45006</v>
      </c>
      <c r="M6733" s="13">
        <v>0.3704513888888889</v>
      </c>
      <c r="N6733" s="14">
        <v>204440003493582</v>
      </c>
      <c r="O6733" s="7">
        <f>IF(LEN(TRIM($A6733))=0,0,LEN($A6733)-LEN(SUBSTITUTE($A6733," ",""))+1)</f>
        <v>4</v>
      </c>
      <c r="P6733">
        <f t="shared" si="176"/>
        <v>3411</v>
      </c>
    </row>
    <row r="6734" spans="1:16" ht="112" x14ac:dyDescent="0.2">
      <c r="A6734" s="8" t="s">
        <v>224</v>
      </c>
      <c r="C6734" s="7" t="s">
        <v>4</v>
      </c>
      <c r="F6734" s="7" t="str">
        <f t="shared" si="174"/>
        <v/>
      </c>
      <c r="G6734" s="7" t="str">
        <f t="shared" si="175"/>
        <v/>
      </c>
      <c r="K6734" s="7" t="s">
        <v>3357</v>
      </c>
      <c r="L6734" s="9">
        <v>45006</v>
      </c>
      <c r="M6734" s="13">
        <v>0.3704513888888889</v>
      </c>
      <c r="N6734" s="14">
        <v>204440003493582</v>
      </c>
      <c r="P6734" t="str">
        <f t="shared" si="176"/>
        <v/>
      </c>
    </row>
    <row r="6735" spans="1:16" ht="16" x14ac:dyDescent="0.2">
      <c r="A6735" s="8" t="s">
        <v>1404</v>
      </c>
      <c r="C6735" s="7" t="s">
        <v>2</v>
      </c>
      <c r="D6735" s="7" t="s">
        <v>3389</v>
      </c>
      <c r="E6735" s="7" t="str">
        <f>IF(OR(D6735="", D6735="___"),"", LEFT(D6735,FIND(" &gt;",D6735)-1))</f>
        <v>Success</v>
      </c>
      <c r="F6735" s="7" t="str">
        <f t="shared" si="174"/>
        <v>Current</v>
      </c>
      <c r="G6735" s="7" t="str">
        <f t="shared" si="175"/>
        <v/>
      </c>
      <c r="H6735" s="7" t="str">
        <f>IF(G6735="Utterance", IF(ISNUMBER(SEARCH("Unrecognized",D6735)), "Unrecognized", IF(ISNUMBER(SEARCH("Mismatched",D6735)), "Mismatched", IF(ISNUMBER(SEARCH("False Positive",D6735)), "False Positive", "Irrelevant"))), "")</f>
        <v/>
      </c>
      <c r="J6735" s="7" t="s">
        <v>3748</v>
      </c>
      <c r="K6735" s="7" t="s">
        <v>3357</v>
      </c>
      <c r="L6735" s="9">
        <v>45006</v>
      </c>
      <c r="M6735" s="13">
        <v>0.37048611111111113</v>
      </c>
      <c r="N6735" s="14">
        <v>202000622890046</v>
      </c>
      <c r="O6735" s="7">
        <f>IF(LEN(TRIM($A6735))=0,0,LEN($A6735)-LEN(SUBSTITUTE($A6735," ",""))+1)</f>
        <v>5</v>
      </c>
      <c r="P6735">
        <f t="shared" si="176"/>
        <v>3411</v>
      </c>
    </row>
    <row r="6736" spans="1:16" ht="112" x14ac:dyDescent="0.2">
      <c r="A6736" s="8" t="s">
        <v>321</v>
      </c>
      <c r="C6736" s="7" t="s">
        <v>4</v>
      </c>
      <c r="F6736" s="7" t="str">
        <f t="shared" si="174"/>
        <v/>
      </c>
      <c r="G6736" s="7" t="str">
        <f t="shared" si="175"/>
        <v/>
      </c>
      <c r="K6736" s="7" t="s">
        <v>3357</v>
      </c>
      <c r="L6736" s="9">
        <v>45006</v>
      </c>
      <c r="M6736" s="13">
        <v>0.37048611111111113</v>
      </c>
      <c r="N6736" s="14">
        <v>202000622890046</v>
      </c>
      <c r="P6736" t="str">
        <f t="shared" si="176"/>
        <v/>
      </c>
    </row>
    <row r="6737" spans="1:16" ht="16" x14ac:dyDescent="0.2">
      <c r="A6737" s="8" t="s">
        <v>1740</v>
      </c>
      <c r="C6737" s="7" t="s">
        <v>2</v>
      </c>
      <c r="D6737" s="7" t="s">
        <v>3389</v>
      </c>
      <c r="E6737" s="7" t="str">
        <f>IF(OR(D6737="", D6737="___"),"", LEFT(D6737,FIND(" &gt;",D6737)-1))</f>
        <v>Success</v>
      </c>
      <c r="F6737" s="7" t="str">
        <f t="shared" si="174"/>
        <v>Current</v>
      </c>
      <c r="G6737" s="7" t="str">
        <f t="shared" si="175"/>
        <v/>
      </c>
      <c r="H6737" s="7" t="str">
        <f>IF(G6737="Utterance", IF(ISNUMBER(SEARCH("Unrecognized",D6737)), "Unrecognized", IF(ISNUMBER(SEARCH("Mismatched",D6737)), "Mismatched", IF(ISNUMBER(SEARCH("False Positive",D6737)), "False Positive", "Irrelevant"))), "")</f>
        <v/>
      </c>
      <c r="J6737" s="7" t="s">
        <v>3741</v>
      </c>
      <c r="K6737" s="7" t="s">
        <v>3357</v>
      </c>
      <c r="L6737" s="9">
        <v>45006</v>
      </c>
      <c r="M6737" s="13">
        <v>0.37618055555555557</v>
      </c>
      <c r="N6737" s="14">
        <v>513003380369542</v>
      </c>
      <c r="O6737" s="7">
        <f>IF(LEN(TRIM($A6737))=0,0,LEN($A6737)-LEN(SUBSTITUTE($A6737," ",""))+1)</f>
        <v>6</v>
      </c>
      <c r="P6737">
        <f t="shared" si="176"/>
        <v>3411</v>
      </c>
    </row>
    <row r="6738" spans="1:16" ht="160" x14ac:dyDescent="0.2">
      <c r="A6738" s="8" t="s">
        <v>238</v>
      </c>
      <c r="C6738" s="7" t="s">
        <v>4</v>
      </c>
      <c r="F6738" s="7" t="str">
        <f t="shared" si="174"/>
        <v/>
      </c>
      <c r="G6738" s="7" t="str">
        <f t="shared" si="175"/>
        <v/>
      </c>
      <c r="K6738" s="7" t="s">
        <v>3357</v>
      </c>
      <c r="L6738" s="9">
        <v>45006</v>
      </c>
      <c r="M6738" s="13">
        <v>0.37618055555555557</v>
      </c>
      <c r="N6738" s="14">
        <v>513003380369542</v>
      </c>
      <c r="P6738" t="str">
        <f t="shared" si="176"/>
        <v/>
      </c>
    </row>
    <row r="6739" spans="1:16" ht="16" x14ac:dyDescent="0.2">
      <c r="A6739" s="8" t="s">
        <v>259</v>
      </c>
      <c r="B6739" s="7" t="s">
        <v>3487</v>
      </c>
      <c r="C6739" s="7" t="s">
        <v>2</v>
      </c>
      <c r="D6739" s="7" t="s">
        <v>3389</v>
      </c>
      <c r="E6739" s="7" t="str">
        <f>IF(OR(D6739="", D6739="___"),"", LEFT(D6739,FIND(" &gt;",D6739)-1))</f>
        <v>Success</v>
      </c>
      <c r="F6739" s="7" t="str">
        <f t="shared" si="174"/>
        <v>Current</v>
      </c>
      <c r="G6739" s="7" t="str">
        <f t="shared" si="175"/>
        <v/>
      </c>
      <c r="H6739" s="7" t="str">
        <f>IF(G6739="Utterance", IF(ISNUMBER(SEARCH("Unrecognized",D6739)), "Unrecognized", IF(ISNUMBER(SEARCH("Mismatched",D6739)), "Mismatched", IF(ISNUMBER(SEARCH("False Positive",D6739)), "False Positive", "Irrelevant"))), "")</f>
        <v/>
      </c>
      <c r="J6739" s="7" t="s">
        <v>3743</v>
      </c>
      <c r="K6739" s="7" t="s">
        <v>3357</v>
      </c>
      <c r="L6739" s="9">
        <v>45006</v>
      </c>
      <c r="M6739" s="13">
        <v>0.37657407407407412</v>
      </c>
      <c r="N6739" s="14">
        <v>204440003499006</v>
      </c>
      <c r="O6739" s="7">
        <f>IF(LEN(TRIM($A6739))=0,0,LEN($A6739)-LEN(SUBSTITUTE($A6739," ",""))+1)</f>
        <v>4</v>
      </c>
      <c r="P6739">
        <f t="shared" si="176"/>
        <v>3411</v>
      </c>
    </row>
    <row r="6740" spans="1:16" ht="240" x14ac:dyDescent="0.2">
      <c r="A6740" s="8" t="s">
        <v>3653</v>
      </c>
      <c r="C6740" s="7" t="s">
        <v>4</v>
      </c>
      <c r="F6740" s="7" t="str">
        <f t="shared" si="174"/>
        <v/>
      </c>
      <c r="G6740" s="7" t="str">
        <f t="shared" si="175"/>
        <v/>
      </c>
      <c r="K6740" s="7" t="s">
        <v>3357</v>
      </c>
      <c r="L6740" s="9">
        <v>45006</v>
      </c>
      <c r="M6740" s="13">
        <v>0.37662037037037038</v>
      </c>
      <c r="N6740" s="14">
        <v>204440003499006</v>
      </c>
      <c r="P6740" t="str">
        <f t="shared" si="176"/>
        <v/>
      </c>
    </row>
    <row r="6741" spans="1:16" ht="16" x14ac:dyDescent="0.2">
      <c r="A6741" s="8" t="s">
        <v>510</v>
      </c>
      <c r="C6741" s="7" t="s">
        <v>2</v>
      </c>
      <c r="D6741" s="7" t="s">
        <v>3389</v>
      </c>
      <c r="E6741" s="7" t="str">
        <f>IF(OR(D6741="", D6741="___"),"", LEFT(D6741,FIND(" &gt;",D6741)-1))</f>
        <v>Success</v>
      </c>
      <c r="F6741" s="7" t="str">
        <f t="shared" si="174"/>
        <v>Current</v>
      </c>
      <c r="G6741" s="7" t="str">
        <f t="shared" si="175"/>
        <v/>
      </c>
      <c r="H6741" s="7" t="str">
        <f>IF(G6741="Utterance", IF(ISNUMBER(SEARCH("Unrecognized",D6741)), "Unrecognized", IF(ISNUMBER(SEARCH("Mismatched",D6741)), "Mismatched", IF(ISNUMBER(SEARCH("False Positive",D6741)), "False Positive", "Irrelevant"))), "")</f>
        <v/>
      </c>
      <c r="J6741" s="7" t="s">
        <v>3430</v>
      </c>
      <c r="K6741" s="7" t="s">
        <v>3357</v>
      </c>
      <c r="L6741" s="9">
        <v>45006</v>
      </c>
      <c r="M6741" s="13">
        <v>0.377962962962963</v>
      </c>
      <c r="N6741" s="14">
        <v>204440003494894</v>
      </c>
      <c r="O6741" s="7">
        <f>IF(LEN(TRIM($A6741))=0,0,LEN($A6741)-LEN(SUBSTITUTE($A6741," ",""))+1)</f>
        <v>10</v>
      </c>
      <c r="P6741">
        <f t="shared" si="176"/>
        <v>3411</v>
      </c>
    </row>
    <row r="6742" spans="1:16" ht="112" x14ac:dyDescent="0.2">
      <c r="A6742" s="8" t="s">
        <v>511</v>
      </c>
      <c r="C6742" s="7" t="s">
        <v>4</v>
      </c>
      <c r="F6742" s="7" t="str">
        <f t="shared" si="174"/>
        <v/>
      </c>
      <c r="G6742" s="7" t="str">
        <f t="shared" si="175"/>
        <v/>
      </c>
      <c r="K6742" s="7" t="s">
        <v>3357</v>
      </c>
      <c r="L6742" s="9">
        <v>45006</v>
      </c>
      <c r="M6742" s="13">
        <v>0.37797453703703704</v>
      </c>
      <c r="N6742" s="14">
        <v>204440003494894</v>
      </c>
      <c r="P6742" t="str">
        <f t="shared" si="176"/>
        <v/>
      </c>
    </row>
    <row r="6743" spans="1:16" ht="16" x14ac:dyDescent="0.2">
      <c r="A6743" s="8" t="s">
        <v>158</v>
      </c>
      <c r="C6743" s="7" t="s">
        <v>2</v>
      </c>
      <c r="D6743" s="7" t="s">
        <v>3389</v>
      </c>
      <c r="E6743" s="7" t="str">
        <f>IF(OR(D6743="", D6743="___"),"", LEFT(D6743,FIND(" &gt;",D6743)-1))</f>
        <v>Success</v>
      </c>
      <c r="F6743" s="7" t="str">
        <f t="shared" si="174"/>
        <v>Current</v>
      </c>
      <c r="G6743" s="7" t="str">
        <f t="shared" si="175"/>
        <v/>
      </c>
      <c r="H6743" s="7" t="str">
        <f>IF(G6743="Utterance", IF(ISNUMBER(SEARCH("Unrecognized",D6743)), "Unrecognized", IF(ISNUMBER(SEARCH("Mismatched",D6743)), "Mismatched", IF(ISNUMBER(SEARCH("False Positive",D6743)), "False Positive", "Irrelevant"))), "")</f>
        <v/>
      </c>
      <c r="J6743" s="7" t="s">
        <v>3744</v>
      </c>
      <c r="K6743" s="7" t="s">
        <v>3357</v>
      </c>
      <c r="L6743" s="9">
        <v>45006</v>
      </c>
      <c r="M6743" s="13">
        <v>0.37998842592592591</v>
      </c>
      <c r="N6743" s="14">
        <v>202000528763271</v>
      </c>
      <c r="O6743" s="7">
        <f>IF(LEN(TRIM($A6743))=0,0,LEN($A6743)-LEN(SUBSTITUTE($A6743," ",""))+1)</f>
        <v>4</v>
      </c>
      <c r="P6743">
        <f t="shared" si="176"/>
        <v>3411</v>
      </c>
    </row>
    <row r="6744" spans="1:16" ht="112" x14ac:dyDescent="0.2">
      <c r="A6744" s="8" t="s">
        <v>224</v>
      </c>
      <c r="C6744" s="7" t="s">
        <v>4</v>
      </c>
      <c r="F6744" s="7" t="str">
        <f t="shared" si="174"/>
        <v/>
      </c>
      <c r="G6744" s="7" t="str">
        <f t="shared" si="175"/>
        <v/>
      </c>
      <c r="K6744" s="7" t="s">
        <v>3357</v>
      </c>
      <c r="L6744" s="9">
        <v>45006</v>
      </c>
      <c r="M6744" s="13">
        <v>0.37998842592592591</v>
      </c>
      <c r="N6744" s="14">
        <v>202000528763271</v>
      </c>
      <c r="P6744" t="str">
        <f t="shared" si="176"/>
        <v/>
      </c>
    </row>
    <row r="6745" spans="1:16" ht="16" x14ac:dyDescent="0.2">
      <c r="A6745" s="8" t="s">
        <v>512</v>
      </c>
      <c r="C6745" s="7" t="s">
        <v>2</v>
      </c>
      <c r="D6745" s="7" t="s">
        <v>3400</v>
      </c>
      <c r="E6745" s="7" t="str">
        <f>IF(OR(D6745="", D6745="___"),"", LEFT(D6745,FIND(" &gt;",D6745)-1))</f>
        <v>Failure</v>
      </c>
      <c r="F6745" s="7" t="str">
        <f t="shared" si="174"/>
        <v>Current</v>
      </c>
      <c r="G6745" s="7" t="str">
        <f t="shared" si="175"/>
        <v>Interaction</v>
      </c>
      <c r="H6745" s="7" t="str">
        <f>IF(G6745="Utterance", IF(ISNUMBER(SEARCH("Unrecognized",D6745)), "Unrecognized", IF(ISNUMBER(SEARCH("Mismatched",D6745)), "Mismatched", IF(ISNUMBER(SEARCH("False Positive",D6745)), "False Positive", "Irrelevant"))), "")</f>
        <v/>
      </c>
      <c r="J6745" s="7" t="s">
        <v>3441</v>
      </c>
      <c r="K6745" s="7" t="s">
        <v>3357</v>
      </c>
      <c r="L6745" s="9">
        <v>45006</v>
      </c>
      <c r="M6745" s="13">
        <v>0.38101851851851848</v>
      </c>
      <c r="N6745" s="14">
        <v>204440003494894</v>
      </c>
      <c r="O6745" s="7">
        <f>IF(LEN(TRIM($A6745))=0,0,LEN($A6745)-LEN(SUBSTITUTE($A6745," ",""))+1)</f>
        <v>9</v>
      </c>
      <c r="P6745">
        <f t="shared" si="176"/>
        <v>412</v>
      </c>
    </row>
    <row r="6746" spans="1:16" ht="112" x14ac:dyDescent="0.2">
      <c r="A6746" s="8" t="s">
        <v>513</v>
      </c>
      <c r="C6746" s="7" t="s">
        <v>4</v>
      </c>
      <c r="F6746" s="7" t="str">
        <f t="shared" si="174"/>
        <v/>
      </c>
      <c r="G6746" s="7" t="str">
        <f t="shared" si="175"/>
        <v/>
      </c>
      <c r="K6746" s="7" t="s">
        <v>3357</v>
      </c>
      <c r="L6746" s="9">
        <v>45006</v>
      </c>
      <c r="M6746" s="13">
        <v>0.38103009259259263</v>
      </c>
      <c r="N6746" s="14">
        <v>204440003494894</v>
      </c>
      <c r="P6746" t="str">
        <f t="shared" si="176"/>
        <v/>
      </c>
    </row>
    <row r="6747" spans="1:16" ht="16" x14ac:dyDescent="0.2">
      <c r="A6747" s="8" t="s">
        <v>1814</v>
      </c>
      <c r="C6747" s="7" t="s">
        <v>2</v>
      </c>
      <c r="D6747" s="7" t="s">
        <v>3400</v>
      </c>
      <c r="E6747" s="7" t="str">
        <f>IF(OR(D6747="", D6747="___"),"", LEFT(D6747,FIND(" &gt;",D6747)-1))</f>
        <v>Failure</v>
      </c>
      <c r="F6747" s="7" t="str">
        <f t="shared" si="174"/>
        <v>Current</v>
      </c>
      <c r="G6747" s="7" t="str">
        <f t="shared" si="175"/>
        <v>Interaction</v>
      </c>
      <c r="H6747" s="7" t="str">
        <f>IF(G6747="Utterance", IF(ISNUMBER(SEARCH("Unrecognized",D6747)), "Unrecognized", IF(ISNUMBER(SEARCH("Mismatched",D6747)), "Mismatched", IF(ISNUMBER(SEARCH("False Positive",D6747)), "False Positive", "Irrelevant"))), "")</f>
        <v/>
      </c>
      <c r="J6747" s="7" t="s">
        <v>3742</v>
      </c>
      <c r="K6747" s="7" t="s">
        <v>3357</v>
      </c>
      <c r="L6747" s="9">
        <v>45006</v>
      </c>
      <c r="M6747" s="13">
        <v>0.38414351851851852</v>
      </c>
      <c r="N6747" s="14">
        <v>513003526152617</v>
      </c>
      <c r="O6747" s="7">
        <f>IF(LEN(TRIM($A6747))=0,0,LEN($A6747)-LEN(SUBSTITUTE($A6747," ",""))+1)</f>
        <v>11</v>
      </c>
      <c r="P6747">
        <f t="shared" si="176"/>
        <v>412</v>
      </c>
    </row>
    <row r="6748" spans="1:16" ht="16" x14ac:dyDescent="0.2">
      <c r="A6748" s="8" t="s">
        <v>1549</v>
      </c>
      <c r="C6748" s="7" t="s">
        <v>2</v>
      </c>
      <c r="D6748" s="7" t="s">
        <v>3389</v>
      </c>
      <c r="E6748" s="7" t="str">
        <f>IF(OR(D6748="", D6748="___"),"", LEFT(D6748,FIND(" &gt;",D6748)-1))</f>
        <v>Success</v>
      </c>
      <c r="F6748" s="7" t="str">
        <f t="shared" si="174"/>
        <v>Current</v>
      </c>
      <c r="G6748" s="7" t="str">
        <f t="shared" si="175"/>
        <v/>
      </c>
      <c r="H6748" s="7" t="str">
        <f>IF(G6748="Utterance", IF(ISNUMBER(SEARCH("Unrecognized",D6748)), "Unrecognized", IF(ISNUMBER(SEARCH("Mismatched",D6748)), "Mismatched", IF(ISNUMBER(SEARCH("False Positive",D6748)), "False Positive", "Irrelevant"))), "")</f>
        <v/>
      </c>
      <c r="J6748" s="7" t="s">
        <v>3756</v>
      </c>
      <c r="K6748" s="7" t="s">
        <v>3357</v>
      </c>
      <c r="L6748" s="9">
        <v>45006</v>
      </c>
      <c r="M6748" s="13">
        <v>0.38414351851851852</v>
      </c>
      <c r="N6748" s="14">
        <v>513002488584408</v>
      </c>
      <c r="O6748" s="7">
        <f>IF(LEN(TRIM($A6748))=0,0,LEN($A6748)-LEN(SUBSTITUTE($A6748," ",""))+1)</f>
        <v>3</v>
      </c>
      <c r="P6748">
        <f t="shared" si="176"/>
        <v>3411</v>
      </c>
    </row>
    <row r="6749" spans="1:16" ht="48" x14ac:dyDescent="0.2">
      <c r="A6749" s="8" t="s">
        <v>285</v>
      </c>
      <c r="C6749" s="7" t="s">
        <v>4</v>
      </c>
      <c r="F6749" s="7" t="str">
        <f t="shared" si="174"/>
        <v/>
      </c>
      <c r="G6749" s="7" t="str">
        <f t="shared" si="175"/>
        <v/>
      </c>
      <c r="K6749" s="7" t="s">
        <v>3357</v>
      </c>
      <c r="L6749" s="9">
        <v>45006</v>
      </c>
      <c r="M6749" s="13">
        <v>0.38414351851851852</v>
      </c>
      <c r="N6749" s="14">
        <v>513003526152617</v>
      </c>
      <c r="P6749" t="str">
        <f t="shared" si="176"/>
        <v/>
      </c>
    </row>
    <row r="6750" spans="1:16" ht="64" x14ac:dyDescent="0.2">
      <c r="A6750" s="8" t="s">
        <v>220</v>
      </c>
      <c r="C6750" s="7" t="s">
        <v>4</v>
      </c>
      <c r="F6750" s="7" t="str">
        <f t="shared" si="174"/>
        <v/>
      </c>
      <c r="G6750" s="7" t="str">
        <f t="shared" si="175"/>
        <v/>
      </c>
      <c r="K6750" s="7" t="s">
        <v>3357</v>
      </c>
      <c r="L6750" s="9">
        <v>45006</v>
      </c>
      <c r="M6750" s="13">
        <v>0.38415509259259256</v>
      </c>
      <c r="N6750" s="14">
        <v>513002488584408</v>
      </c>
      <c r="P6750" t="str">
        <f t="shared" si="176"/>
        <v/>
      </c>
    </row>
    <row r="6751" spans="1:16" ht="16" x14ac:dyDescent="0.2">
      <c r="A6751" s="8" t="s">
        <v>1550</v>
      </c>
      <c r="C6751" s="7" t="s">
        <v>2</v>
      </c>
      <c r="D6751" s="7" t="s">
        <v>3400</v>
      </c>
      <c r="E6751" s="7" t="str">
        <f>IF(OR(D6751="", D6751="___"),"", LEFT(D6751,FIND(" &gt;",D6751)-1))</f>
        <v>Failure</v>
      </c>
      <c r="F6751" s="7" t="str">
        <f t="shared" si="174"/>
        <v>Current</v>
      </c>
      <c r="G6751" s="7" t="str">
        <f t="shared" si="175"/>
        <v>Interaction</v>
      </c>
      <c r="H6751" s="7" t="str">
        <f>IF(G6751="Utterance", IF(ISNUMBER(SEARCH("Unrecognized",D6751)), "Unrecognized", IF(ISNUMBER(SEARCH("Mismatched",D6751)), "Mismatched", IF(ISNUMBER(SEARCH("False Positive",D6751)), "False Positive", "Irrelevant"))), "")</f>
        <v/>
      </c>
      <c r="J6751" s="7" t="s">
        <v>3756</v>
      </c>
      <c r="K6751" s="7" t="s">
        <v>3357</v>
      </c>
      <c r="L6751" s="9">
        <v>45006</v>
      </c>
      <c r="M6751" s="13">
        <v>0.38430555555555551</v>
      </c>
      <c r="N6751" s="14">
        <v>513002488584408</v>
      </c>
      <c r="O6751" s="7">
        <f>IF(LEN(TRIM($A6751))=0,0,LEN($A6751)-LEN(SUBSTITUTE($A6751," ",""))+1)</f>
        <v>8</v>
      </c>
      <c r="P6751">
        <f t="shared" si="176"/>
        <v>412</v>
      </c>
    </row>
    <row r="6752" spans="1:16" ht="80" x14ac:dyDescent="0.2">
      <c r="A6752" s="8" t="s">
        <v>1262</v>
      </c>
      <c r="C6752" s="7" t="s">
        <v>4</v>
      </c>
      <c r="F6752" s="7" t="str">
        <f t="shared" si="174"/>
        <v/>
      </c>
      <c r="G6752" s="7" t="str">
        <f t="shared" si="175"/>
        <v/>
      </c>
      <c r="K6752" s="7" t="s">
        <v>3357</v>
      </c>
      <c r="L6752" s="9">
        <v>45006</v>
      </c>
      <c r="M6752" s="13">
        <v>0.38430555555555551</v>
      </c>
      <c r="N6752" s="14">
        <v>513002488584408</v>
      </c>
      <c r="P6752" t="str">
        <f t="shared" si="176"/>
        <v/>
      </c>
    </row>
    <row r="6753" spans="1:16" ht="16" x14ac:dyDescent="0.2">
      <c r="A6753" s="8" t="s">
        <v>1816</v>
      </c>
      <c r="C6753" s="7" t="s">
        <v>2</v>
      </c>
      <c r="D6753" s="7" t="s">
        <v>3389</v>
      </c>
      <c r="E6753" s="7" t="str">
        <f>IF(OR(D6753="", D6753="___"),"", LEFT(D6753,FIND(" &gt;",D6753)-1))</f>
        <v>Success</v>
      </c>
      <c r="F6753" s="7" t="str">
        <f t="shared" si="174"/>
        <v>Current</v>
      </c>
      <c r="G6753" s="7" t="str">
        <f t="shared" si="175"/>
        <v/>
      </c>
      <c r="H6753" s="7" t="str">
        <f>IF(G6753="Utterance", IF(ISNUMBER(SEARCH("Unrecognized",D6753)), "Unrecognized", IF(ISNUMBER(SEARCH("Mismatched",D6753)), "Mismatched", IF(ISNUMBER(SEARCH("False Positive",D6753)), "False Positive", "Irrelevant"))), "")</f>
        <v/>
      </c>
      <c r="J6753" s="7" t="s">
        <v>3742</v>
      </c>
      <c r="K6753" s="7" t="s">
        <v>3357</v>
      </c>
      <c r="L6753" s="9">
        <v>45006</v>
      </c>
      <c r="M6753" s="13">
        <v>0.38445601851851857</v>
      </c>
      <c r="N6753" s="14">
        <v>513003526152617</v>
      </c>
      <c r="O6753" s="7">
        <f>IF(LEN(TRIM($A6753))=0,0,LEN($A6753)-LEN(SUBSTITUTE($A6753," ",""))+1)</f>
        <v>6</v>
      </c>
      <c r="P6753">
        <f t="shared" si="176"/>
        <v>3411</v>
      </c>
    </row>
    <row r="6754" spans="1:16" ht="64" x14ac:dyDescent="0.2">
      <c r="A6754" s="8" t="s">
        <v>245</v>
      </c>
      <c r="C6754" s="7" t="s">
        <v>4</v>
      </c>
      <c r="F6754" s="7" t="str">
        <f t="shared" si="174"/>
        <v/>
      </c>
      <c r="G6754" s="7" t="str">
        <f t="shared" si="175"/>
        <v/>
      </c>
      <c r="K6754" s="7" t="s">
        <v>3357</v>
      </c>
      <c r="L6754" s="9">
        <v>45006</v>
      </c>
      <c r="M6754" s="13">
        <v>0.38445601851851857</v>
      </c>
      <c r="N6754" s="14">
        <v>513003526152617</v>
      </c>
      <c r="P6754" t="str">
        <f t="shared" si="176"/>
        <v/>
      </c>
    </row>
    <row r="6755" spans="1:16" ht="16" x14ac:dyDescent="0.2">
      <c r="A6755" s="8" t="s">
        <v>538</v>
      </c>
      <c r="C6755" s="7" t="s">
        <v>2</v>
      </c>
      <c r="D6755" s="7" t="s">
        <v>3389</v>
      </c>
      <c r="E6755" s="7" t="str">
        <f>IF(OR(D6755="", D6755="___"),"", LEFT(D6755,FIND(" &gt;",D6755)-1))</f>
        <v>Success</v>
      </c>
      <c r="F6755" s="7" t="str">
        <f t="shared" si="174"/>
        <v>Current</v>
      </c>
      <c r="G6755" s="7" t="str">
        <f t="shared" si="175"/>
        <v/>
      </c>
      <c r="H6755" s="7" t="str">
        <f>IF(G6755="Utterance", IF(ISNUMBER(SEARCH("Unrecognized",D6755)), "Unrecognized", IF(ISNUMBER(SEARCH("Mismatched",D6755)), "Mismatched", IF(ISNUMBER(SEARCH("False Positive",D6755)), "False Positive", "Irrelevant"))), "")</f>
        <v/>
      </c>
      <c r="J6755" s="7" t="s">
        <v>3751</v>
      </c>
      <c r="K6755" s="7" t="s">
        <v>3357</v>
      </c>
      <c r="L6755" s="9">
        <v>45006</v>
      </c>
      <c r="M6755" s="13">
        <v>0.38608796296296299</v>
      </c>
      <c r="N6755" s="14">
        <v>204440003505811</v>
      </c>
      <c r="O6755" s="7">
        <f>IF(LEN(TRIM($A6755))=0,0,LEN($A6755)-LEN(SUBSTITUTE($A6755," ",""))+1)</f>
        <v>8</v>
      </c>
      <c r="P6755">
        <f t="shared" si="176"/>
        <v>3411</v>
      </c>
    </row>
    <row r="6756" spans="1:16" ht="96" x14ac:dyDescent="0.2">
      <c r="A6756" s="8" t="s">
        <v>539</v>
      </c>
      <c r="C6756" s="7" t="s">
        <v>4</v>
      </c>
      <c r="F6756" s="7" t="str">
        <f t="shared" si="174"/>
        <v/>
      </c>
      <c r="G6756" s="7" t="str">
        <f t="shared" si="175"/>
        <v/>
      </c>
      <c r="K6756" s="7" t="s">
        <v>3357</v>
      </c>
      <c r="L6756" s="9">
        <v>45006</v>
      </c>
      <c r="M6756" s="13">
        <v>0.38611111111111113</v>
      </c>
      <c r="N6756" s="14">
        <v>204440003505811</v>
      </c>
      <c r="P6756" t="str">
        <f t="shared" si="176"/>
        <v/>
      </c>
    </row>
    <row r="6757" spans="1:16" ht="16" x14ac:dyDescent="0.2">
      <c r="A6757" s="8" t="s">
        <v>1258</v>
      </c>
      <c r="C6757" s="7" t="s">
        <v>2</v>
      </c>
      <c r="D6757" s="7" t="s">
        <v>3389</v>
      </c>
      <c r="E6757" s="7" t="str">
        <f>IF(OR(D6757="", D6757="___"),"", LEFT(D6757,FIND(" &gt;",D6757)-1))</f>
        <v>Success</v>
      </c>
      <c r="F6757" s="7" t="str">
        <f t="shared" si="174"/>
        <v>Current</v>
      </c>
      <c r="G6757" s="7" t="str">
        <f t="shared" si="175"/>
        <v/>
      </c>
      <c r="H6757" s="7" t="str">
        <f>IF(G6757="Utterance", IF(ISNUMBER(SEARCH("Unrecognized",D6757)), "Unrecognized", IF(ISNUMBER(SEARCH("Mismatched",D6757)), "Mismatched", IF(ISNUMBER(SEARCH("False Positive",D6757)), "False Positive", "Irrelevant"))), "")</f>
        <v/>
      </c>
      <c r="J6757" s="7" t="s">
        <v>3741</v>
      </c>
      <c r="K6757" s="7" t="s">
        <v>3357</v>
      </c>
      <c r="L6757" s="9">
        <v>45006</v>
      </c>
      <c r="M6757" s="13">
        <v>0.38942129629629635</v>
      </c>
      <c r="N6757" s="14">
        <v>202000237887220</v>
      </c>
      <c r="O6757" s="7">
        <f>IF(LEN(TRIM($A6757))=0,0,LEN($A6757)-LEN(SUBSTITUTE($A6757," ",""))+1)</f>
        <v>4</v>
      </c>
      <c r="P6757">
        <f t="shared" si="176"/>
        <v>3411</v>
      </c>
    </row>
    <row r="6758" spans="1:16" ht="160" x14ac:dyDescent="0.2">
      <c r="A6758" s="8" t="s">
        <v>325</v>
      </c>
      <c r="C6758" s="7" t="s">
        <v>4</v>
      </c>
      <c r="F6758" s="7" t="str">
        <f t="shared" si="174"/>
        <v/>
      </c>
      <c r="G6758" s="7" t="str">
        <f t="shared" si="175"/>
        <v/>
      </c>
      <c r="K6758" s="7" t="s">
        <v>3357</v>
      </c>
      <c r="L6758" s="9">
        <v>45006</v>
      </c>
      <c r="M6758" s="13">
        <v>0.38942129629629635</v>
      </c>
      <c r="N6758" s="14">
        <v>202000237887220</v>
      </c>
      <c r="P6758" t="str">
        <f t="shared" si="176"/>
        <v/>
      </c>
    </row>
    <row r="6759" spans="1:16" ht="16" x14ac:dyDescent="0.2">
      <c r="A6759" s="8" t="s">
        <v>3654</v>
      </c>
      <c r="C6759" s="7" t="s">
        <v>2</v>
      </c>
      <c r="D6759" s="7" t="s">
        <v>3411</v>
      </c>
      <c r="E6759" s="7" t="str">
        <f>IF(OR(D6759="", D6759="___"),"", LEFT(D6759,FIND(" &gt;",D6759)-1))</f>
        <v>Qualified Success</v>
      </c>
      <c r="F6759" s="7" t="str">
        <f t="shared" si="174"/>
        <v>Current</v>
      </c>
      <c r="G6759" s="7" t="str">
        <f t="shared" si="175"/>
        <v>Response</v>
      </c>
      <c r="H6759" s="7" t="str">
        <f>IF(G6759="Utterance", IF(ISNUMBER(SEARCH("Unrecognized",D6759)), "Unrecognized", IF(ISNUMBER(SEARCH("Mismatched",D6759)), "Mismatched", IF(ISNUMBER(SEARCH("False Positive",D6759)), "False Positive", "Irrelevant"))), "")</f>
        <v/>
      </c>
      <c r="J6759" s="7" t="s">
        <v>3742</v>
      </c>
      <c r="K6759" s="7" t="s">
        <v>3357</v>
      </c>
      <c r="L6759" s="9">
        <v>45006</v>
      </c>
      <c r="M6759" s="13">
        <v>0.39406249999999998</v>
      </c>
      <c r="N6759" s="14">
        <v>204440003501157</v>
      </c>
      <c r="O6759" s="7">
        <f>IF(LEN(TRIM($A6759))=0,0,LEN($A6759)-LEN(SUBSTITUTE($A6759," ",""))+1)</f>
        <v>24</v>
      </c>
      <c r="P6759">
        <f t="shared" si="176"/>
        <v>201</v>
      </c>
    </row>
    <row r="6760" spans="1:16" ht="112" x14ac:dyDescent="0.2">
      <c r="A6760" s="8" t="s">
        <v>712</v>
      </c>
      <c r="C6760" s="7" t="s">
        <v>4</v>
      </c>
      <c r="F6760" s="7" t="str">
        <f t="shared" si="174"/>
        <v/>
      </c>
      <c r="G6760" s="7" t="str">
        <f t="shared" si="175"/>
        <v/>
      </c>
      <c r="K6760" s="7" t="s">
        <v>3357</v>
      </c>
      <c r="L6760" s="9">
        <v>45006</v>
      </c>
      <c r="M6760" s="13">
        <v>0.39406249999999998</v>
      </c>
      <c r="N6760" s="14">
        <v>204440003501157</v>
      </c>
      <c r="P6760" t="str">
        <f t="shared" si="176"/>
        <v/>
      </c>
    </row>
    <row r="6761" spans="1:16" ht="16" x14ac:dyDescent="0.2">
      <c r="A6761" s="8" t="s">
        <v>158</v>
      </c>
      <c r="C6761" s="7" t="s">
        <v>2</v>
      </c>
      <c r="D6761" s="7" t="s">
        <v>3389</v>
      </c>
      <c r="E6761" s="7" t="str">
        <f>IF(OR(D6761="", D6761="___"),"", LEFT(D6761,FIND(" &gt;",D6761)-1))</f>
        <v>Success</v>
      </c>
      <c r="F6761" s="7" t="str">
        <f t="shared" si="174"/>
        <v>Current</v>
      </c>
      <c r="G6761" s="7" t="str">
        <f t="shared" si="175"/>
        <v/>
      </c>
      <c r="H6761" s="7" t="str">
        <f>IF(G6761="Utterance", IF(ISNUMBER(SEARCH("Unrecognized",D6761)), "Unrecognized", IF(ISNUMBER(SEARCH("Mismatched",D6761)), "Mismatched", IF(ISNUMBER(SEARCH("False Positive",D6761)), "False Positive", "Irrelevant"))), "")</f>
        <v/>
      </c>
      <c r="J6761" s="7" t="s">
        <v>3744</v>
      </c>
      <c r="K6761" s="7" t="s">
        <v>3357</v>
      </c>
      <c r="L6761" s="9">
        <v>45006</v>
      </c>
      <c r="M6761" s="13">
        <v>0.39543981481481483</v>
      </c>
      <c r="N6761" s="14">
        <v>204440003501157</v>
      </c>
      <c r="O6761" s="7">
        <f>IF(LEN(TRIM($A6761))=0,0,LEN($A6761)-LEN(SUBSTITUTE($A6761," ",""))+1)</f>
        <v>4</v>
      </c>
      <c r="P6761">
        <f t="shared" si="176"/>
        <v>3411</v>
      </c>
    </row>
    <row r="6762" spans="1:16" ht="112" x14ac:dyDescent="0.2">
      <c r="A6762" s="8" t="s">
        <v>224</v>
      </c>
      <c r="C6762" s="7" t="s">
        <v>4</v>
      </c>
      <c r="F6762" s="7" t="str">
        <f t="shared" si="174"/>
        <v/>
      </c>
      <c r="G6762" s="7" t="str">
        <f t="shared" si="175"/>
        <v/>
      </c>
      <c r="K6762" s="7" t="s">
        <v>3357</v>
      </c>
      <c r="L6762" s="9">
        <v>45006</v>
      </c>
      <c r="M6762" s="13">
        <v>0.39543981481481483</v>
      </c>
      <c r="N6762" s="14">
        <v>204440003501157</v>
      </c>
      <c r="P6762" t="str">
        <f t="shared" si="176"/>
        <v/>
      </c>
    </row>
    <row r="6763" spans="1:16" ht="16" x14ac:dyDescent="0.2">
      <c r="A6763" s="8" t="s">
        <v>1771</v>
      </c>
      <c r="C6763" s="7" t="s">
        <v>2</v>
      </c>
      <c r="D6763" s="7" t="s">
        <v>3391</v>
      </c>
      <c r="E6763" s="7" t="str">
        <f>IF(OR(D6763="", D6763="___"),"", LEFT(D6763,FIND(" &gt;",D6763)-1))</f>
        <v>Failure</v>
      </c>
      <c r="F6763" s="7" t="str">
        <f t="shared" si="174"/>
        <v>Current</v>
      </c>
      <c r="G6763" s="7" t="str">
        <f t="shared" si="175"/>
        <v>Utterance</v>
      </c>
      <c r="H6763" s="7" t="str">
        <f>IF(G6763="Utterance", IF(ISNUMBER(SEARCH("Unrecognized",D6763)), "Unrecognized", IF(ISNUMBER(SEARCH("Mismatched",D6763)), "Mismatched", IF(ISNUMBER(SEARCH("False Positive",D6763)), "False Positive", "Irrelevant"))), "")</f>
        <v>Mismatched</v>
      </c>
      <c r="J6763" s="7" t="s">
        <v>3431</v>
      </c>
      <c r="K6763" s="7" t="s">
        <v>3357</v>
      </c>
      <c r="L6763" s="9">
        <v>45006</v>
      </c>
      <c r="M6763" s="13">
        <v>0.39601851851851855</v>
      </c>
      <c r="N6763" s="14">
        <v>513003465627846</v>
      </c>
      <c r="O6763" s="7">
        <f>IF(LEN(TRIM($A6763))=0,0,LEN($A6763)-LEN(SUBSTITUTE($A6763," ",""))+1)</f>
        <v>9</v>
      </c>
      <c r="P6763">
        <f t="shared" si="176"/>
        <v>705</v>
      </c>
    </row>
    <row r="6764" spans="1:16" ht="96" x14ac:dyDescent="0.2">
      <c r="A6764" s="8" t="s">
        <v>1772</v>
      </c>
      <c r="C6764" s="7" t="s">
        <v>4</v>
      </c>
      <c r="F6764" s="7" t="str">
        <f t="shared" si="174"/>
        <v/>
      </c>
      <c r="G6764" s="7" t="str">
        <f t="shared" si="175"/>
        <v/>
      </c>
      <c r="K6764" s="7" t="s">
        <v>3357</v>
      </c>
      <c r="L6764" s="9">
        <v>45006</v>
      </c>
      <c r="M6764" s="13">
        <v>0.39601851851851855</v>
      </c>
      <c r="N6764" s="14">
        <v>513003465627846</v>
      </c>
      <c r="P6764" t="str">
        <f t="shared" si="176"/>
        <v/>
      </c>
    </row>
    <row r="6765" spans="1:16" ht="16" x14ac:dyDescent="0.2">
      <c r="A6765" s="8" t="s">
        <v>514</v>
      </c>
      <c r="B6765" s="7" t="s">
        <v>3487</v>
      </c>
      <c r="C6765" s="7" t="s">
        <v>2</v>
      </c>
      <c r="D6765" s="7" t="s">
        <v>3389</v>
      </c>
      <c r="E6765" s="7" t="str">
        <f>IF(OR(D6765="", D6765="___"),"", LEFT(D6765,FIND(" &gt;",D6765)-1))</f>
        <v>Success</v>
      </c>
      <c r="F6765" s="7" t="str">
        <f t="shared" si="174"/>
        <v>Current</v>
      </c>
      <c r="G6765" s="7" t="str">
        <f t="shared" si="175"/>
        <v/>
      </c>
      <c r="H6765" s="7" t="str">
        <f>IF(G6765="Utterance", IF(ISNUMBER(SEARCH("Unrecognized",D6765)), "Unrecognized", IF(ISNUMBER(SEARCH("Mismatched",D6765)), "Mismatched", IF(ISNUMBER(SEARCH("False Positive",D6765)), "False Positive", "Irrelevant"))), "")</f>
        <v/>
      </c>
      <c r="J6765" s="7" t="s">
        <v>3439</v>
      </c>
      <c r="K6765" s="7" t="s">
        <v>3357</v>
      </c>
      <c r="L6765" s="9">
        <v>45006</v>
      </c>
      <c r="M6765" s="13">
        <v>0.39612268518518517</v>
      </c>
      <c r="N6765" s="14">
        <v>204440003499978</v>
      </c>
      <c r="O6765" s="7">
        <f>IF(LEN(TRIM($A6765))=0,0,LEN($A6765)-LEN(SUBSTITUTE($A6765," ",""))+1)</f>
        <v>3</v>
      </c>
      <c r="P6765">
        <f t="shared" si="176"/>
        <v>3411</v>
      </c>
    </row>
    <row r="6766" spans="1:16" ht="32" x14ac:dyDescent="0.2">
      <c r="A6766" s="8" t="s">
        <v>3628</v>
      </c>
      <c r="C6766" s="7" t="s">
        <v>4</v>
      </c>
      <c r="F6766" s="7" t="str">
        <f t="shared" si="174"/>
        <v/>
      </c>
      <c r="G6766" s="7" t="str">
        <f t="shared" si="175"/>
        <v/>
      </c>
      <c r="K6766" s="7" t="s">
        <v>3357</v>
      </c>
      <c r="L6766" s="9">
        <v>45006</v>
      </c>
      <c r="M6766" s="13">
        <v>0.39614583333333336</v>
      </c>
      <c r="N6766" s="14">
        <v>204440003499978</v>
      </c>
      <c r="P6766" t="str">
        <f t="shared" si="176"/>
        <v/>
      </c>
    </row>
    <row r="6767" spans="1:16" ht="96" x14ac:dyDescent="0.2">
      <c r="A6767" s="8" t="s">
        <v>681</v>
      </c>
      <c r="C6767" s="7" t="s">
        <v>4</v>
      </c>
      <c r="F6767" s="7" t="str">
        <f t="shared" si="174"/>
        <v/>
      </c>
      <c r="G6767" s="7" t="str">
        <f t="shared" si="175"/>
        <v/>
      </c>
      <c r="K6767" s="7" t="s">
        <v>3357</v>
      </c>
      <c r="L6767" s="9">
        <v>45006</v>
      </c>
      <c r="M6767" s="13">
        <v>0.39614583333333336</v>
      </c>
      <c r="N6767" s="14">
        <v>204440003499978</v>
      </c>
      <c r="P6767" t="str">
        <f t="shared" si="176"/>
        <v/>
      </c>
    </row>
    <row r="6768" spans="1:16" ht="32" x14ac:dyDescent="0.2">
      <c r="A6768" s="8" t="s">
        <v>268</v>
      </c>
      <c r="C6768" s="7" t="s">
        <v>4</v>
      </c>
      <c r="F6768" s="7" t="str">
        <f t="shared" si="174"/>
        <v/>
      </c>
      <c r="G6768" s="7" t="str">
        <f t="shared" si="175"/>
        <v/>
      </c>
      <c r="K6768" s="7" t="s">
        <v>3357</v>
      </c>
      <c r="L6768" s="9">
        <v>45006</v>
      </c>
      <c r="M6768" s="13">
        <v>0.39614583333333336</v>
      </c>
      <c r="N6768" s="14">
        <v>204440003499978</v>
      </c>
      <c r="P6768" t="str">
        <f t="shared" si="176"/>
        <v/>
      </c>
    </row>
    <row r="6769" spans="1:16" ht="16" x14ac:dyDescent="0.2">
      <c r="A6769" s="8" t="s">
        <v>1773</v>
      </c>
      <c r="C6769" s="7" t="s">
        <v>2</v>
      </c>
      <c r="D6769" s="7" t="s">
        <v>3411</v>
      </c>
      <c r="E6769" s="7" t="str">
        <f>IF(OR(D6769="", D6769="___"),"", LEFT(D6769,FIND(" &gt;",D6769)-1))</f>
        <v>Qualified Success</v>
      </c>
      <c r="F6769" s="7" t="str">
        <f t="shared" ref="F6769:F6832" si="177">IF(OR(E6769="Success",E6769="Qualified Success"),"Current",IF(E6769="Failure",IF(RIGHT(D6769,6)="Future","Future",IF(RIGHT(D6769,10)="Irrelevant","Irrelevant","Current")),""))</f>
        <v>Current</v>
      </c>
      <c r="G6769" s="7" t="str">
        <f t="shared" ref="G6769:G6832" si="178">IF(OR(ISBLANK(D6769),D6769="Unclassifiable &gt;"),"",IF(ISNUMBER(SEARCH("Utterance",D6769)),"Utterance",IF(ISNUMBER(SEARCH("Response",D6769)),"Response",IF(ISNUMBER(SEARCH("Interaction",D6769)),"Interaction",IF(ISNUMBER(SEARCH("System",D6769)),"System","")))))</f>
        <v>Response</v>
      </c>
      <c r="H6769" s="7" t="str">
        <f>IF(G6769="Utterance", IF(ISNUMBER(SEARCH("Unrecognized",D6769)), "Unrecognized", IF(ISNUMBER(SEARCH("Mismatched",D6769)), "Mismatched", IF(ISNUMBER(SEARCH("False Positive",D6769)), "False Positive", "Irrelevant"))), "")</f>
        <v/>
      </c>
      <c r="J6769" s="7" t="s">
        <v>3431</v>
      </c>
      <c r="K6769" s="7" t="s">
        <v>3357</v>
      </c>
      <c r="L6769" s="9">
        <v>45006</v>
      </c>
      <c r="M6769" s="13">
        <v>0.39626157407407409</v>
      </c>
      <c r="N6769" s="14">
        <v>513003465627846</v>
      </c>
      <c r="O6769" s="7">
        <f>IF(LEN(TRIM($A6769))=0,0,LEN($A6769)-LEN(SUBSTITUTE($A6769," ",""))+1)</f>
        <v>3</v>
      </c>
      <c r="P6769">
        <f t="shared" si="176"/>
        <v>201</v>
      </c>
    </row>
    <row r="6770" spans="1:16" ht="144" x14ac:dyDescent="0.2">
      <c r="A6770" s="8" t="s">
        <v>395</v>
      </c>
      <c r="C6770" s="7" t="s">
        <v>4</v>
      </c>
      <c r="F6770" s="7" t="str">
        <f t="shared" si="177"/>
        <v/>
      </c>
      <c r="G6770" s="7" t="str">
        <f t="shared" si="178"/>
        <v/>
      </c>
      <c r="K6770" s="7" t="s">
        <v>3357</v>
      </c>
      <c r="L6770" s="9">
        <v>45006</v>
      </c>
      <c r="M6770" s="13">
        <v>0.39626157407407409</v>
      </c>
      <c r="N6770" s="14">
        <v>513003465627846</v>
      </c>
      <c r="P6770" t="str">
        <f t="shared" si="176"/>
        <v/>
      </c>
    </row>
    <row r="6771" spans="1:16" ht="32" x14ac:dyDescent="0.2">
      <c r="A6771" s="8" t="s">
        <v>3655</v>
      </c>
      <c r="C6771" s="7" t="s">
        <v>2</v>
      </c>
      <c r="D6771" s="7" t="s">
        <v>3400</v>
      </c>
      <c r="E6771" s="7" t="str">
        <f>IF(OR(D6771="", D6771="___"),"", LEFT(D6771,FIND(" &gt;",D6771)-1))</f>
        <v>Failure</v>
      </c>
      <c r="F6771" s="7" t="str">
        <f t="shared" si="177"/>
        <v>Current</v>
      </c>
      <c r="G6771" s="7" t="str">
        <f t="shared" si="178"/>
        <v>Interaction</v>
      </c>
      <c r="H6771" s="7" t="str">
        <f>IF(G6771="Utterance", IF(ISNUMBER(SEARCH("Unrecognized",D6771)), "Unrecognized", IF(ISNUMBER(SEARCH("Mismatched",D6771)), "Mismatched", IF(ISNUMBER(SEARCH("False Positive",D6771)), "False Positive", "Irrelevant"))), "")</f>
        <v/>
      </c>
      <c r="J6771" s="7" t="s">
        <v>3742</v>
      </c>
      <c r="K6771" s="7" t="s">
        <v>3357</v>
      </c>
      <c r="L6771" s="9">
        <v>45006</v>
      </c>
      <c r="M6771" s="13">
        <v>0.39666666666666667</v>
      </c>
      <c r="N6771" s="14">
        <v>204440003501157</v>
      </c>
      <c r="O6771" s="7">
        <f>IF(LEN(TRIM($A6771))=0,0,LEN($A6771)-LEN(SUBSTITUTE($A6771," ",""))+1)</f>
        <v>28</v>
      </c>
      <c r="P6771">
        <f t="shared" si="176"/>
        <v>412</v>
      </c>
    </row>
    <row r="6772" spans="1:16" ht="48" x14ac:dyDescent="0.2">
      <c r="A6772" s="8" t="s">
        <v>711</v>
      </c>
      <c r="C6772" s="7" t="s">
        <v>4</v>
      </c>
      <c r="F6772" s="7" t="str">
        <f t="shared" si="177"/>
        <v/>
      </c>
      <c r="G6772" s="7" t="str">
        <f t="shared" si="178"/>
        <v/>
      </c>
      <c r="K6772" s="7" t="s">
        <v>3357</v>
      </c>
      <c r="L6772" s="9">
        <v>45006</v>
      </c>
      <c r="M6772" s="13">
        <v>0.39666666666666667</v>
      </c>
      <c r="N6772" s="14">
        <v>204440003501157</v>
      </c>
      <c r="P6772" t="str">
        <f t="shared" si="176"/>
        <v/>
      </c>
    </row>
    <row r="6773" spans="1:16" ht="16" x14ac:dyDescent="0.2">
      <c r="A6773" s="8" t="s">
        <v>1708</v>
      </c>
      <c r="C6773" s="7" t="s">
        <v>2</v>
      </c>
      <c r="D6773" s="7" t="s">
        <v>3389</v>
      </c>
      <c r="E6773" s="7" t="str">
        <f>IF(OR(D6773="", D6773="___"),"", LEFT(D6773,FIND(" &gt;",D6773)-1))</f>
        <v>Success</v>
      </c>
      <c r="F6773" s="7" t="str">
        <f t="shared" si="177"/>
        <v>Current</v>
      </c>
      <c r="G6773" s="7" t="str">
        <f t="shared" si="178"/>
        <v/>
      </c>
      <c r="H6773" s="7" t="str">
        <f>IF(G6773="Utterance", IF(ISNUMBER(SEARCH("Unrecognized",D6773)), "Unrecognized", IF(ISNUMBER(SEARCH("Mismatched",D6773)), "Mismatched", IF(ISNUMBER(SEARCH("False Positive",D6773)), "False Positive", "Irrelevant"))), "")</f>
        <v/>
      </c>
      <c r="J6773" s="7" t="s">
        <v>3741</v>
      </c>
      <c r="K6773" s="7" t="s">
        <v>3357</v>
      </c>
      <c r="L6773" s="9">
        <v>45006</v>
      </c>
      <c r="M6773" s="13">
        <v>0.40238425925925925</v>
      </c>
      <c r="N6773" s="14">
        <v>513003292612172</v>
      </c>
      <c r="O6773" s="7">
        <f>IF(LEN(TRIM($A6773))=0,0,LEN($A6773)-LEN(SUBSTITUTE($A6773," ",""))+1)</f>
        <v>4</v>
      </c>
      <c r="P6773">
        <f t="shared" si="176"/>
        <v>3411</v>
      </c>
    </row>
    <row r="6774" spans="1:16" ht="160" x14ac:dyDescent="0.2">
      <c r="A6774" s="8" t="s">
        <v>325</v>
      </c>
      <c r="C6774" s="7" t="s">
        <v>4</v>
      </c>
      <c r="F6774" s="7" t="str">
        <f t="shared" si="177"/>
        <v/>
      </c>
      <c r="G6774" s="7" t="str">
        <f t="shared" si="178"/>
        <v/>
      </c>
      <c r="K6774" s="7" t="s">
        <v>3357</v>
      </c>
      <c r="L6774" s="9">
        <v>45006</v>
      </c>
      <c r="M6774" s="13">
        <v>0.40238425925925925</v>
      </c>
      <c r="N6774" s="14">
        <v>513003292612172</v>
      </c>
      <c r="P6774" t="str">
        <f t="shared" si="176"/>
        <v/>
      </c>
    </row>
    <row r="6775" spans="1:16" ht="16" x14ac:dyDescent="0.2">
      <c r="A6775" s="8" t="s">
        <v>514</v>
      </c>
      <c r="B6775" s="7" t="s">
        <v>3487</v>
      </c>
      <c r="C6775" s="7" t="s">
        <v>2</v>
      </c>
      <c r="D6775" s="7" t="s">
        <v>3389</v>
      </c>
      <c r="E6775" s="7" t="str">
        <f>IF(OR(D6775="", D6775="___"),"", LEFT(D6775,FIND(" &gt;",D6775)-1))</f>
        <v>Success</v>
      </c>
      <c r="F6775" s="7" t="str">
        <f t="shared" si="177"/>
        <v>Current</v>
      </c>
      <c r="G6775" s="7" t="str">
        <f t="shared" si="178"/>
        <v/>
      </c>
      <c r="H6775" s="7" t="str">
        <f>IF(G6775="Utterance", IF(ISNUMBER(SEARCH("Unrecognized",D6775)), "Unrecognized", IF(ISNUMBER(SEARCH("Mismatched",D6775)), "Mismatched", IF(ISNUMBER(SEARCH("False Positive",D6775)), "False Positive", "Irrelevant"))), "")</f>
        <v/>
      </c>
      <c r="J6775" s="7" t="s">
        <v>3439</v>
      </c>
      <c r="K6775" s="7" t="s">
        <v>3357</v>
      </c>
      <c r="L6775" s="9">
        <v>45006</v>
      </c>
      <c r="M6775" s="13">
        <v>0.40449074074074076</v>
      </c>
      <c r="N6775" s="14">
        <v>513003501907594</v>
      </c>
      <c r="O6775" s="7">
        <f>IF(LEN(TRIM($A6775))=0,0,LEN($A6775)-LEN(SUBSTITUTE($A6775," ",""))+1)</f>
        <v>3</v>
      </c>
      <c r="P6775">
        <f t="shared" si="176"/>
        <v>3411</v>
      </c>
    </row>
    <row r="6776" spans="1:16" ht="64" x14ac:dyDescent="0.2">
      <c r="A6776" s="8" t="s">
        <v>1768</v>
      </c>
      <c r="C6776" s="7" t="s">
        <v>4</v>
      </c>
      <c r="F6776" s="7" t="str">
        <f t="shared" si="177"/>
        <v/>
      </c>
      <c r="G6776" s="7" t="str">
        <f t="shared" si="178"/>
        <v/>
      </c>
      <c r="K6776" s="7" t="s">
        <v>3357</v>
      </c>
      <c r="L6776" s="9">
        <v>45006</v>
      </c>
      <c r="M6776" s="13">
        <v>0.40452546296296293</v>
      </c>
      <c r="N6776" s="14">
        <v>513003501907594</v>
      </c>
      <c r="P6776" t="str">
        <f t="shared" si="176"/>
        <v/>
      </c>
    </row>
    <row r="6777" spans="1:16" ht="16" x14ac:dyDescent="0.2">
      <c r="A6777" s="8" t="s">
        <v>1797</v>
      </c>
      <c r="C6777" s="7" t="s">
        <v>2</v>
      </c>
      <c r="D6777" s="7" t="s">
        <v>3389</v>
      </c>
      <c r="E6777" s="7" t="str">
        <f>IF(OR(D6777="", D6777="___"),"", LEFT(D6777,FIND(" &gt;",D6777)-1))</f>
        <v>Success</v>
      </c>
      <c r="F6777" s="7" t="str">
        <f t="shared" si="177"/>
        <v>Current</v>
      </c>
      <c r="G6777" s="7" t="str">
        <f t="shared" si="178"/>
        <v/>
      </c>
      <c r="H6777" s="7" t="str">
        <f>IF(G6777="Utterance", IF(ISNUMBER(SEARCH("Unrecognized",D6777)), "Unrecognized", IF(ISNUMBER(SEARCH("Mismatched",D6777)), "Mismatched", IF(ISNUMBER(SEARCH("False Positive",D6777)), "False Positive", "Irrelevant"))), "")</f>
        <v/>
      </c>
      <c r="J6777" s="7" t="s">
        <v>3742</v>
      </c>
      <c r="K6777" s="7" t="s">
        <v>3357</v>
      </c>
      <c r="L6777" s="9">
        <v>45006</v>
      </c>
      <c r="M6777" s="13">
        <v>0.40475694444444449</v>
      </c>
      <c r="N6777" s="14">
        <v>513003501907594</v>
      </c>
      <c r="O6777" s="7">
        <f>IF(LEN(TRIM($A6777))=0,0,LEN($A6777)-LEN(SUBSTITUTE($A6777," ",""))+1)</f>
        <v>5</v>
      </c>
      <c r="P6777">
        <f t="shared" si="176"/>
        <v>3411</v>
      </c>
    </row>
    <row r="6778" spans="1:16" ht="128" x14ac:dyDescent="0.2">
      <c r="A6778" s="8" t="s">
        <v>990</v>
      </c>
      <c r="C6778" s="7" t="s">
        <v>4</v>
      </c>
      <c r="F6778" s="7" t="str">
        <f t="shared" si="177"/>
        <v/>
      </c>
      <c r="G6778" s="7" t="str">
        <f t="shared" si="178"/>
        <v/>
      </c>
      <c r="K6778" s="7" t="s">
        <v>3357</v>
      </c>
      <c r="L6778" s="9">
        <v>45006</v>
      </c>
      <c r="M6778" s="13">
        <v>0.40475694444444449</v>
      </c>
      <c r="N6778" s="14">
        <v>513003501907594</v>
      </c>
      <c r="P6778" t="str">
        <f t="shared" si="176"/>
        <v/>
      </c>
    </row>
    <row r="6779" spans="1:16" ht="16" x14ac:dyDescent="0.2">
      <c r="A6779" s="8" t="s">
        <v>1796</v>
      </c>
      <c r="C6779" s="7" t="s">
        <v>2</v>
      </c>
      <c r="D6779" s="7" t="s">
        <v>3400</v>
      </c>
      <c r="E6779" s="7" t="str">
        <f>IF(OR(D6779="", D6779="___"),"", LEFT(D6779,FIND(" &gt;",D6779)-1))</f>
        <v>Failure</v>
      </c>
      <c r="F6779" s="7" t="str">
        <f t="shared" si="177"/>
        <v>Current</v>
      </c>
      <c r="G6779" s="7" t="str">
        <f t="shared" si="178"/>
        <v>Interaction</v>
      </c>
      <c r="H6779" s="7" t="str">
        <f>IF(G6779="Utterance", IF(ISNUMBER(SEARCH("Unrecognized",D6779)), "Unrecognized", IF(ISNUMBER(SEARCH("Mismatched",D6779)), "Mismatched", IF(ISNUMBER(SEARCH("False Positive",D6779)), "False Positive", "Irrelevant"))), "")</f>
        <v/>
      </c>
      <c r="J6779" s="7" t="s">
        <v>213</v>
      </c>
      <c r="K6779" s="7" t="s">
        <v>3357</v>
      </c>
      <c r="L6779" s="9">
        <v>45006</v>
      </c>
      <c r="M6779" s="13">
        <v>0.40497685185185189</v>
      </c>
      <c r="N6779" s="14">
        <v>513003501907594</v>
      </c>
      <c r="O6779" s="7">
        <f>IF(LEN(TRIM($A6779))=0,0,LEN($A6779)-LEN(SUBSTITUTE($A6779," ",""))+1)</f>
        <v>4</v>
      </c>
      <c r="P6779">
        <f t="shared" si="176"/>
        <v>412</v>
      </c>
    </row>
    <row r="6780" spans="1:16" ht="80" x14ac:dyDescent="0.2">
      <c r="A6780" s="8" t="s">
        <v>763</v>
      </c>
      <c r="C6780" s="7" t="s">
        <v>4</v>
      </c>
      <c r="F6780" s="7" t="str">
        <f t="shared" si="177"/>
        <v/>
      </c>
      <c r="G6780" s="7" t="str">
        <f t="shared" si="178"/>
        <v/>
      </c>
      <c r="K6780" s="7" t="s">
        <v>3357</v>
      </c>
      <c r="L6780" s="9">
        <v>45006</v>
      </c>
      <c r="M6780" s="13">
        <v>0.40497685185185189</v>
      </c>
      <c r="N6780" s="14">
        <v>513003501907594</v>
      </c>
      <c r="P6780" t="str">
        <f t="shared" si="176"/>
        <v/>
      </c>
    </row>
    <row r="6781" spans="1:16" ht="16" x14ac:dyDescent="0.2">
      <c r="A6781" s="8" t="s">
        <v>322</v>
      </c>
      <c r="B6781" s="7" t="s">
        <v>3487</v>
      </c>
      <c r="C6781" s="7" t="s">
        <v>2</v>
      </c>
      <c r="D6781" s="7" t="s">
        <v>3389</v>
      </c>
      <c r="E6781" s="7" t="str">
        <f>IF(OR(D6781="", D6781="___"),"", LEFT(D6781,FIND(" &gt;",D6781)-1))</f>
        <v>Success</v>
      </c>
      <c r="F6781" s="7" t="str">
        <f t="shared" si="177"/>
        <v>Current</v>
      </c>
      <c r="G6781" s="7" t="str">
        <f t="shared" si="178"/>
        <v/>
      </c>
      <c r="H6781" s="7" t="str">
        <f>IF(G6781="Utterance", IF(ISNUMBER(SEARCH("Unrecognized",D6781)), "Unrecognized", IF(ISNUMBER(SEARCH("Mismatched",D6781)), "Mismatched", IF(ISNUMBER(SEARCH("False Positive",D6781)), "False Positive", "Irrelevant"))), "")</f>
        <v/>
      </c>
      <c r="J6781" s="7" t="s">
        <v>3758</v>
      </c>
      <c r="K6781" s="7" t="s">
        <v>3357</v>
      </c>
      <c r="L6781" s="9">
        <v>45006</v>
      </c>
      <c r="M6781" s="13">
        <v>0.40615740740740741</v>
      </c>
      <c r="N6781" s="14">
        <v>513003429422258</v>
      </c>
      <c r="O6781" s="7">
        <f>IF(LEN(TRIM($A6781))=0,0,LEN($A6781)-LEN(SUBSTITUTE($A6781," ",""))+1)</f>
        <v>4</v>
      </c>
      <c r="P6781">
        <f t="shared" si="176"/>
        <v>3411</v>
      </c>
    </row>
    <row r="6782" spans="1:16" ht="16" x14ac:dyDescent="0.2">
      <c r="A6782" s="8" t="s">
        <v>3364</v>
      </c>
      <c r="C6782" s="7" t="s">
        <v>4</v>
      </c>
      <c r="F6782" s="7" t="str">
        <f t="shared" si="177"/>
        <v/>
      </c>
      <c r="G6782" s="7" t="str">
        <f t="shared" si="178"/>
        <v/>
      </c>
      <c r="K6782" s="7" t="s">
        <v>3357</v>
      </c>
      <c r="L6782" s="9">
        <v>45006</v>
      </c>
      <c r="M6782" s="13">
        <v>0.40619212962962964</v>
      </c>
      <c r="N6782" s="14">
        <v>513003429422258</v>
      </c>
      <c r="P6782" t="str">
        <f t="shared" si="176"/>
        <v/>
      </c>
    </row>
    <row r="6783" spans="1:16" ht="32" x14ac:dyDescent="0.2">
      <c r="A6783" s="8" t="s">
        <v>268</v>
      </c>
      <c r="C6783" s="7" t="s">
        <v>4</v>
      </c>
      <c r="F6783" s="7" t="str">
        <f t="shared" si="177"/>
        <v/>
      </c>
      <c r="G6783" s="7" t="str">
        <f t="shared" si="178"/>
        <v/>
      </c>
      <c r="K6783" s="7" t="s">
        <v>3357</v>
      </c>
      <c r="L6783" s="9">
        <v>45006</v>
      </c>
      <c r="M6783" s="13">
        <v>0.40619212962962964</v>
      </c>
      <c r="N6783" s="14">
        <v>513003429422258</v>
      </c>
      <c r="P6783" t="str">
        <f t="shared" si="176"/>
        <v/>
      </c>
    </row>
    <row r="6784" spans="1:16" ht="16" x14ac:dyDescent="0.2">
      <c r="A6784" s="8" t="s">
        <v>1798</v>
      </c>
      <c r="C6784" s="7" t="s">
        <v>2</v>
      </c>
      <c r="D6784" s="7" t="s">
        <v>3389</v>
      </c>
      <c r="E6784" s="7" t="str">
        <f>IF(OR(D6784="", D6784="___"),"", LEFT(D6784,FIND(" &gt;",D6784)-1))</f>
        <v>Success</v>
      </c>
      <c r="F6784" s="7" t="str">
        <f t="shared" si="177"/>
        <v>Current</v>
      </c>
      <c r="G6784" s="7" t="str">
        <f t="shared" si="178"/>
        <v/>
      </c>
      <c r="H6784" s="7" t="str">
        <f>IF(G6784="Utterance", IF(ISNUMBER(SEARCH("Unrecognized",D6784)), "Unrecognized", IF(ISNUMBER(SEARCH("Mismatched",D6784)), "Mismatched", IF(ISNUMBER(SEARCH("False Positive",D6784)), "False Positive", "Irrelevant"))), "")</f>
        <v/>
      </c>
      <c r="J6784" s="7" t="s">
        <v>3439</v>
      </c>
      <c r="K6784" s="7" t="s">
        <v>3357</v>
      </c>
      <c r="L6784" s="9">
        <v>45006</v>
      </c>
      <c r="M6784" s="13">
        <v>0.40643518518518523</v>
      </c>
      <c r="N6784" s="14">
        <v>513003501907594</v>
      </c>
      <c r="O6784" s="7">
        <f>IF(LEN(TRIM($A6784))=0,0,LEN($A6784)-LEN(SUBSTITUTE($A6784," ",""))+1)</f>
        <v>6</v>
      </c>
      <c r="P6784">
        <f t="shared" si="176"/>
        <v>3411</v>
      </c>
    </row>
    <row r="6785" spans="1:16" ht="128" x14ac:dyDescent="0.2">
      <c r="A6785" s="8" t="s">
        <v>990</v>
      </c>
      <c r="C6785" s="7" t="s">
        <v>4</v>
      </c>
      <c r="F6785" s="7" t="str">
        <f t="shared" si="177"/>
        <v/>
      </c>
      <c r="G6785" s="7" t="str">
        <f t="shared" si="178"/>
        <v/>
      </c>
      <c r="K6785" s="7" t="s">
        <v>3357</v>
      </c>
      <c r="L6785" s="9">
        <v>45006</v>
      </c>
      <c r="M6785" s="13">
        <v>0.40643518518518523</v>
      </c>
      <c r="N6785" s="14">
        <v>513003501907594</v>
      </c>
      <c r="P6785" t="str">
        <f t="shared" si="176"/>
        <v/>
      </c>
    </row>
    <row r="6786" spans="1:16" ht="16" x14ac:dyDescent="0.2">
      <c r="A6786" s="8" t="s">
        <v>514</v>
      </c>
      <c r="B6786" s="7" t="s">
        <v>3487</v>
      </c>
      <c r="C6786" s="7" t="s">
        <v>2</v>
      </c>
      <c r="D6786" s="7" t="s">
        <v>3389</v>
      </c>
      <c r="E6786" s="7" t="str">
        <f>IF(OR(D6786="", D6786="___"),"", LEFT(D6786,FIND(" &gt;",D6786)-1))</f>
        <v>Success</v>
      </c>
      <c r="F6786" s="7" t="str">
        <f t="shared" si="177"/>
        <v>Current</v>
      </c>
      <c r="G6786" s="7" t="str">
        <f t="shared" si="178"/>
        <v/>
      </c>
      <c r="H6786" s="7" t="str">
        <f>IF(G6786="Utterance", IF(ISNUMBER(SEARCH("Unrecognized",D6786)), "Unrecognized", IF(ISNUMBER(SEARCH("Mismatched",D6786)), "Mismatched", IF(ISNUMBER(SEARCH("False Positive",D6786)), "False Positive", "Irrelevant"))), "")</f>
        <v/>
      </c>
      <c r="J6786" s="7" t="s">
        <v>3439</v>
      </c>
      <c r="K6786" s="7" t="s">
        <v>3357</v>
      </c>
      <c r="L6786" s="9">
        <v>45006</v>
      </c>
      <c r="M6786" s="13">
        <v>0.40711805555555558</v>
      </c>
      <c r="N6786" s="14">
        <v>204440003511298</v>
      </c>
      <c r="O6786" s="7">
        <f>IF(LEN(TRIM($A6786))=0,0,LEN($A6786)-LEN(SUBSTITUTE($A6786," ",""))+1)</f>
        <v>3</v>
      </c>
      <c r="P6786">
        <f t="shared" si="176"/>
        <v>3411</v>
      </c>
    </row>
    <row r="6787" spans="1:16" ht="32" x14ac:dyDescent="0.2">
      <c r="A6787" s="8" t="s">
        <v>3628</v>
      </c>
      <c r="C6787" s="7" t="s">
        <v>4</v>
      </c>
      <c r="F6787" s="7" t="str">
        <f t="shared" si="177"/>
        <v/>
      </c>
      <c r="G6787" s="7" t="str">
        <f t="shared" si="178"/>
        <v/>
      </c>
      <c r="K6787" s="7" t="s">
        <v>3357</v>
      </c>
      <c r="L6787" s="9">
        <v>45006</v>
      </c>
      <c r="M6787" s="13">
        <v>0.40714120370370371</v>
      </c>
      <c r="N6787" s="14">
        <v>204440003511298</v>
      </c>
      <c r="P6787" t="str">
        <f t="shared" ref="P6787:P6850" si="179">IF(D6787="", "", COUNTIF($D$1:$D$12000, D6787))</f>
        <v/>
      </c>
    </row>
    <row r="6788" spans="1:16" ht="112" x14ac:dyDescent="0.2">
      <c r="A6788" s="8" t="s">
        <v>967</v>
      </c>
      <c r="C6788" s="7" t="s">
        <v>4</v>
      </c>
      <c r="F6788" s="7" t="str">
        <f t="shared" si="177"/>
        <v/>
      </c>
      <c r="G6788" s="7" t="str">
        <f t="shared" si="178"/>
        <v/>
      </c>
      <c r="K6788" s="7" t="s">
        <v>3357</v>
      </c>
      <c r="L6788" s="9">
        <v>45006</v>
      </c>
      <c r="M6788" s="13">
        <v>0.40714120370370371</v>
      </c>
      <c r="N6788" s="14">
        <v>204440003511298</v>
      </c>
      <c r="P6788" t="str">
        <f t="shared" si="179"/>
        <v/>
      </c>
    </row>
    <row r="6789" spans="1:16" ht="32" x14ac:dyDescent="0.2">
      <c r="A6789" s="8" t="s">
        <v>268</v>
      </c>
      <c r="C6789" s="7" t="s">
        <v>4</v>
      </c>
      <c r="F6789" s="7" t="str">
        <f t="shared" si="177"/>
        <v/>
      </c>
      <c r="G6789" s="7" t="str">
        <f t="shared" si="178"/>
        <v/>
      </c>
      <c r="K6789" s="7" t="s">
        <v>3357</v>
      </c>
      <c r="L6789" s="9">
        <v>45006</v>
      </c>
      <c r="M6789" s="13">
        <v>0.40714120370370371</v>
      </c>
      <c r="N6789" s="14">
        <v>204440003511298</v>
      </c>
      <c r="P6789" t="str">
        <f t="shared" si="179"/>
        <v/>
      </c>
    </row>
    <row r="6790" spans="1:16" ht="16" x14ac:dyDescent="0.2">
      <c r="A6790" s="8" t="s">
        <v>1766</v>
      </c>
      <c r="C6790" s="7" t="s">
        <v>2</v>
      </c>
      <c r="D6790" s="7" t="s">
        <v>3391</v>
      </c>
      <c r="E6790" s="7" t="str">
        <f>IF(OR(D6790="", D6790="___"),"", LEFT(D6790,FIND(" &gt;",D6790)-1))</f>
        <v>Failure</v>
      </c>
      <c r="F6790" s="7" t="str">
        <f t="shared" si="177"/>
        <v>Current</v>
      </c>
      <c r="G6790" s="7" t="str">
        <f t="shared" si="178"/>
        <v>Utterance</v>
      </c>
      <c r="H6790" s="7" t="str">
        <f>IF(G6790="Utterance", IF(ISNUMBER(SEARCH("Unrecognized",D6790)), "Unrecognized", IF(ISNUMBER(SEARCH("Mismatched",D6790)), "Mismatched", IF(ISNUMBER(SEARCH("False Positive",D6790)), "False Positive", "Irrelevant"))), "")</f>
        <v>Mismatched</v>
      </c>
      <c r="J6790" s="7" t="s">
        <v>213</v>
      </c>
      <c r="K6790" s="7" t="s">
        <v>3357</v>
      </c>
      <c r="L6790" s="9">
        <v>45006</v>
      </c>
      <c r="M6790" s="13">
        <v>0.40760416666666671</v>
      </c>
      <c r="N6790" s="14">
        <v>513003429422258</v>
      </c>
      <c r="O6790" s="7">
        <f>IF(LEN(TRIM($A6790))=0,0,LEN($A6790)-LEN(SUBSTITUTE($A6790," ",""))+1)</f>
        <v>5</v>
      </c>
      <c r="P6790">
        <f t="shared" si="179"/>
        <v>705</v>
      </c>
    </row>
    <row r="6791" spans="1:16" ht="144" x14ac:dyDescent="0.2">
      <c r="A6791" s="8" t="s">
        <v>272</v>
      </c>
      <c r="C6791" s="7" t="s">
        <v>4</v>
      </c>
      <c r="F6791" s="7" t="str">
        <f t="shared" si="177"/>
        <v/>
      </c>
      <c r="G6791" s="7" t="str">
        <f t="shared" si="178"/>
        <v/>
      </c>
      <c r="K6791" s="7" t="s">
        <v>3357</v>
      </c>
      <c r="L6791" s="9">
        <v>45006</v>
      </c>
      <c r="M6791" s="13">
        <v>0.40760416666666671</v>
      </c>
      <c r="N6791" s="14">
        <v>513003429422258</v>
      </c>
      <c r="P6791" t="str">
        <f t="shared" si="179"/>
        <v/>
      </c>
    </row>
    <row r="6792" spans="1:16" ht="16" x14ac:dyDescent="0.2">
      <c r="A6792" s="8" t="s">
        <v>1760</v>
      </c>
      <c r="C6792" s="7" t="s">
        <v>2</v>
      </c>
      <c r="D6792" s="7" t="s">
        <v>3391</v>
      </c>
      <c r="E6792" s="7" t="str">
        <f>IF(OR(D6792="", D6792="___"),"", LEFT(D6792,FIND(" &gt;",D6792)-1))</f>
        <v>Failure</v>
      </c>
      <c r="F6792" s="7" t="str">
        <f t="shared" si="177"/>
        <v>Current</v>
      </c>
      <c r="G6792" s="7" t="str">
        <f t="shared" si="178"/>
        <v>Utterance</v>
      </c>
      <c r="H6792" s="7" t="str">
        <f>IF(G6792="Utterance", IF(ISNUMBER(SEARCH("Unrecognized",D6792)), "Unrecognized", IF(ISNUMBER(SEARCH("Mismatched",D6792)), "Mismatched", IF(ISNUMBER(SEARCH("False Positive",D6792)), "False Positive", "Irrelevant"))), "")</f>
        <v>Mismatched</v>
      </c>
      <c r="J6792" s="7" t="s">
        <v>213</v>
      </c>
      <c r="K6792" s="7" t="s">
        <v>3357</v>
      </c>
      <c r="L6792" s="9">
        <v>45006</v>
      </c>
      <c r="M6792" s="13">
        <v>0.40793981481481478</v>
      </c>
      <c r="N6792" s="14">
        <v>513003429422258</v>
      </c>
      <c r="O6792" s="7">
        <f>IF(LEN(TRIM($A6792))=0,0,LEN($A6792)-LEN(SUBSTITUTE($A6792," ",""))+1)</f>
        <v>3</v>
      </c>
      <c r="P6792">
        <f t="shared" si="179"/>
        <v>705</v>
      </c>
    </row>
    <row r="6793" spans="1:16" ht="112" x14ac:dyDescent="0.2">
      <c r="A6793" s="8" t="s">
        <v>511</v>
      </c>
      <c r="C6793" s="7" t="s">
        <v>4</v>
      </c>
      <c r="F6793" s="7" t="str">
        <f t="shared" si="177"/>
        <v/>
      </c>
      <c r="G6793" s="7" t="str">
        <f t="shared" si="178"/>
        <v/>
      </c>
      <c r="K6793" s="7" t="s">
        <v>3357</v>
      </c>
      <c r="L6793" s="9">
        <v>45006</v>
      </c>
      <c r="M6793" s="13">
        <v>0.40793981481481478</v>
      </c>
      <c r="N6793" s="14">
        <v>513003429422258</v>
      </c>
      <c r="P6793" t="str">
        <f t="shared" si="179"/>
        <v/>
      </c>
    </row>
    <row r="6794" spans="1:16" ht="16" x14ac:dyDescent="0.2">
      <c r="A6794" s="8" t="s">
        <v>1764</v>
      </c>
      <c r="C6794" s="7" t="s">
        <v>2</v>
      </c>
      <c r="D6794" s="7" t="s">
        <v>3411</v>
      </c>
      <c r="E6794" s="7" t="str">
        <f>IF(OR(D6794="", D6794="___"),"", LEFT(D6794,FIND(" &gt;",D6794)-1))</f>
        <v>Qualified Success</v>
      </c>
      <c r="F6794" s="7" t="str">
        <f t="shared" si="177"/>
        <v>Current</v>
      </c>
      <c r="G6794" s="7" t="str">
        <f t="shared" si="178"/>
        <v>Response</v>
      </c>
      <c r="H6794" s="7" t="str">
        <f>IF(G6794="Utterance", IF(ISNUMBER(SEARCH("Unrecognized",D6794)), "Unrecognized", IF(ISNUMBER(SEARCH("Mismatched",D6794)), "Mismatched", IF(ISNUMBER(SEARCH("False Positive",D6794)), "False Positive", "Irrelevant"))), "")</f>
        <v/>
      </c>
      <c r="J6794" s="7" t="s">
        <v>213</v>
      </c>
      <c r="K6794" s="7" t="s">
        <v>3357</v>
      </c>
      <c r="L6794" s="9">
        <v>45006</v>
      </c>
      <c r="M6794" s="13">
        <v>0.40826388888888893</v>
      </c>
      <c r="N6794" s="14">
        <v>513003429422258</v>
      </c>
      <c r="O6794" s="7">
        <f>IF(LEN(TRIM($A6794))=0,0,LEN($A6794)-LEN(SUBSTITUTE($A6794," ",""))+1)</f>
        <v>4</v>
      </c>
      <c r="P6794">
        <f t="shared" si="179"/>
        <v>201</v>
      </c>
    </row>
    <row r="6795" spans="1:16" ht="16" x14ac:dyDescent="0.2">
      <c r="A6795" s="8" t="s">
        <v>1075</v>
      </c>
      <c r="C6795" s="7" t="s">
        <v>4</v>
      </c>
      <c r="F6795" s="7" t="str">
        <f t="shared" si="177"/>
        <v/>
      </c>
      <c r="G6795" s="7" t="str">
        <f t="shared" si="178"/>
        <v/>
      </c>
      <c r="K6795" s="7" t="s">
        <v>3357</v>
      </c>
      <c r="L6795" s="9">
        <v>45006</v>
      </c>
      <c r="M6795" s="13">
        <v>0.40826388888888893</v>
      </c>
      <c r="N6795" s="14">
        <v>513003429422258</v>
      </c>
      <c r="P6795" t="str">
        <f t="shared" si="179"/>
        <v/>
      </c>
    </row>
    <row r="6796" spans="1:16" ht="16" x14ac:dyDescent="0.2">
      <c r="A6796" s="8" t="s">
        <v>223</v>
      </c>
      <c r="B6796" s="7" t="s">
        <v>3487</v>
      </c>
      <c r="C6796" s="7" t="s">
        <v>2</v>
      </c>
      <c r="D6796" s="7" t="s">
        <v>3389</v>
      </c>
      <c r="E6796" s="7" t="str">
        <f>IF(OR(D6796="", D6796="___"),"", LEFT(D6796,FIND(" &gt;",D6796)-1))</f>
        <v>Success</v>
      </c>
      <c r="F6796" s="7" t="str">
        <f t="shared" si="177"/>
        <v>Current</v>
      </c>
      <c r="G6796" s="7" t="str">
        <f t="shared" si="178"/>
        <v/>
      </c>
      <c r="H6796" s="7" t="str">
        <f>IF(G6796="Utterance", IF(ISNUMBER(SEARCH("Unrecognized",D6796)), "Unrecognized", IF(ISNUMBER(SEARCH("Mismatched",D6796)), "Mismatched", IF(ISNUMBER(SEARCH("False Positive",D6796)), "False Positive", "Irrelevant"))), "")</f>
        <v/>
      </c>
      <c r="J6796" s="7" t="s">
        <v>3744</v>
      </c>
      <c r="K6796" s="7" t="s">
        <v>3357</v>
      </c>
      <c r="L6796" s="9">
        <v>45006</v>
      </c>
      <c r="M6796" s="13">
        <v>0.40858796296296296</v>
      </c>
      <c r="N6796" s="14">
        <v>513003429422258</v>
      </c>
      <c r="O6796" s="7">
        <f>IF(LEN(TRIM($A6796))=0,0,LEN($A6796)-LEN(SUBSTITUTE($A6796," ",""))+1)</f>
        <v>3</v>
      </c>
      <c r="P6796">
        <f t="shared" si="179"/>
        <v>3411</v>
      </c>
    </row>
    <row r="6797" spans="1:16" ht="112" x14ac:dyDescent="0.2">
      <c r="A6797" s="8" t="s">
        <v>224</v>
      </c>
      <c r="C6797" s="7" t="s">
        <v>4</v>
      </c>
      <c r="F6797" s="7" t="str">
        <f t="shared" si="177"/>
        <v/>
      </c>
      <c r="G6797" s="7" t="str">
        <f t="shared" si="178"/>
        <v/>
      </c>
      <c r="K6797" s="7" t="s">
        <v>3357</v>
      </c>
      <c r="L6797" s="9">
        <v>45006</v>
      </c>
      <c r="M6797" s="13">
        <v>0.40858796296296296</v>
      </c>
      <c r="N6797" s="14">
        <v>513003429422258</v>
      </c>
      <c r="P6797" t="str">
        <f t="shared" si="179"/>
        <v/>
      </c>
    </row>
    <row r="6798" spans="1:16" ht="16" x14ac:dyDescent="0.2">
      <c r="A6798" s="8" t="s">
        <v>1761</v>
      </c>
      <c r="C6798" s="7" t="s">
        <v>2</v>
      </c>
      <c r="D6798" s="7" t="s">
        <v>3389</v>
      </c>
      <c r="E6798" s="7" t="str">
        <f>IF(OR(D6798="", D6798="___"),"", LEFT(D6798,FIND(" &gt;",D6798)-1))</f>
        <v>Success</v>
      </c>
      <c r="F6798" s="7" t="str">
        <f t="shared" si="177"/>
        <v>Current</v>
      </c>
      <c r="G6798" s="7" t="str">
        <f t="shared" si="178"/>
        <v/>
      </c>
      <c r="H6798" s="7" t="str">
        <f>IF(G6798="Utterance", IF(ISNUMBER(SEARCH("Unrecognized",D6798)), "Unrecognized", IF(ISNUMBER(SEARCH("Mismatched",D6798)), "Mismatched", IF(ISNUMBER(SEARCH("False Positive",D6798)), "False Positive", "Irrelevant"))), "")</f>
        <v/>
      </c>
      <c r="J6798" s="7" t="s">
        <v>3755</v>
      </c>
      <c r="K6798" s="7" t="s">
        <v>3357</v>
      </c>
      <c r="L6798" s="9">
        <v>45006</v>
      </c>
      <c r="M6798" s="13">
        <v>0.40959490740740739</v>
      </c>
      <c r="N6798" s="14">
        <v>513003429422258</v>
      </c>
      <c r="O6798" s="7">
        <f>IF(LEN(TRIM($A6798))=0,0,LEN($A6798)-LEN(SUBSTITUTE($A6798," ",""))+1)</f>
        <v>5</v>
      </c>
      <c r="P6798">
        <f t="shared" si="179"/>
        <v>3411</v>
      </c>
    </row>
    <row r="6799" spans="1:16" ht="96" x14ac:dyDescent="0.2">
      <c r="A6799" s="8" t="s">
        <v>1762</v>
      </c>
      <c r="C6799" s="7" t="s">
        <v>4</v>
      </c>
      <c r="F6799" s="7" t="str">
        <f t="shared" si="177"/>
        <v/>
      </c>
      <c r="G6799" s="7" t="str">
        <f t="shared" si="178"/>
        <v/>
      </c>
      <c r="K6799" s="7" t="s">
        <v>3357</v>
      </c>
      <c r="L6799" s="9">
        <v>45006</v>
      </c>
      <c r="M6799" s="13">
        <v>0.40960648148148149</v>
      </c>
      <c r="N6799" s="14">
        <v>513003429422258</v>
      </c>
      <c r="P6799" t="str">
        <f t="shared" si="179"/>
        <v/>
      </c>
    </row>
    <row r="6800" spans="1:16" ht="16" x14ac:dyDescent="0.2">
      <c r="A6800" s="8" t="s">
        <v>1759</v>
      </c>
      <c r="C6800" s="7" t="s">
        <v>2</v>
      </c>
      <c r="D6800" s="7" t="s">
        <v>3389</v>
      </c>
      <c r="E6800" s="7" t="str">
        <f>IF(OR(D6800="", D6800="___"),"", LEFT(D6800,FIND(" &gt;",D6800)-1))</f>
        <v>Success</v>
      </c>
      <c r="F6800" s="7" t="str">
        <f t="shared" si="177"/>
        <v>Current</v>
      </c>
      <c r="G6800" s="7" t="str">
        <f t="shared" si="178"/>
        <v/>
      </c>
      <c r="H6800" s="7" t="str">
        <f>IF(G6800="Utterance", IF(ISNUMBER(SEARCH("Unrecognized",D6800)), "Unrecognized", IF(ISNUMBER(SEARCH("Mismatched",D6800)), "Mismatched", IF(ISNUMBER(SEARCH("False Positive",D6800)), "False Positive", "Irrelevant"))), "")</f>
        <v/>
      </c>
      <c r="J6800" s="7" t="s">
        <v>213</v>
      </c>
      <c r="K6800" s="7" t="s">
        <v>3357</v>
      </c>
      <c r="L6800" s="9">
        <v>45006</v>
      </c>
      <c r="M6800" s="13">
        <v>0.40983796296296293</v>
      </c>
      <c r="N6800" s="14">
        <v>513003429422258</v>
      </c>
      <c r="O6800" s="7">
        <f>IF(LEN(TRIM($A6800))=0,0,LEN($A6800)-LEN(SUBSTITUTE($A6800," ",""))+1)</f>
        <v>5</v>
      </c>
      <c r="P6800">
        <f t="shared" si="179"/>
        <v>3411</v>
      </c>
    </row>
    <row r="6801" spans="1:16" ht="144" x14ac:dyDescent="0.2">
      <c r="A6801" s="8" t="s">
        <v>1026</v>
      </c>
      <c r="C6801" s="7" t="s">
        <v>4</v>
      </c>
      <c r="F6801" s="7" t="str">
        <f t="shared" si="177"/>
        <v/>
      </c>
      <c r="G6801" s="7" t="str">
        <f t="shared" si="178"/>
        <v/>
      </c>
      <c r="K6801" s="7" t="s">
        <v>3357</v>
      </c>
      <c r="L6801" s="9">
        <v>45006</v>
      </c>
      <c r="M6801" s="13">
        <v>0.40983796296296293</v>
      </c>
      <c r="N6801" s="14">
        <v>513003429422258</v>
      </c>
      <c r="P6801" t="str">
        <f t="shared" si="179"/>
        <v/>
      </c>
    </row>
    <row r="6802" spans="1:16" ht="16" x14ac:dyDescent="0.2">
      <c r="A6802" s="8" t="s">
        <v>269</v>
      </c>
      <c r="B6802" s="7" t="s">
        <v>3487</v>
      </c>
      <c r="C6802" s="7" t="s">
        <v>2</v>
      </c>
      <c r="D6802" s="7" t="s">
        <v>3389</v>
      </c>
      <c r="E6802" s="7" t="str">
        <f>IF(OR(D6802="", D6802="___"),"", LEFT(D6802,FIND(" &gt;",D6802)-1))</f>
        <v>Success</v>
      </c>
      <c r="F6802" s="7" t="str">
        <f t="shared" si="177"/>
        <v>Current</v>
      </c>
      <c r="G6802" s="7" t="str">
        <f t="shared" si="178"/>
        <v/>
      </c>
      <c r="H6802" s="7" t="str">
        <f>IF(G6802="Utterance", IF(ISNUMBER(SEARCH("Unrecognized",D6802)), "Unrecognized", IF(ISNUMBER(SEARCH("Mismatched",D6802)), "Mismatched", IF(ISNUMBER(SEARCH("False Positive",D6802)), "False Positive", "Irrelevant"))), "")</f>
        <v/>
      </c>
      <c r="J6802" s="7" t="s">
        <v>3428</v>
      </c>
      <c r="K6802" s="7" t="s">
        <v>3357</v>
      </c>
      <c r="L6802" s="9">
        <v>45006</v>
      </c>
      <c r="M6802" s="13">
        <v>0.41170138888888891</v>
      </c>
      <c r="N6802" s="14">
        <v>204440003487985</v>
      </c>
      <c r="O6802" s="7">
        <f>IF(LEN(TRIM($A6802))=0,0,LEN($A6802)-LEN(SUBSTITUTE($A6802," ",""))+1)</f>
        <v>3</v>
      </c>
      <c r="P6802">
        <f t="shared" si="179"/>
        <v>3411</v>
      </c>
    </row>
    <row r="6803" spans="1:16" ht="64" x14ac:dyDescent="0.2">
      <c r="A6803" s="8" t="s">
        <v>270</v>
      </c>
      <c r="C6803" s="7" t="s">
        <v>4</v>
      </c>
      <c r="F6803" s="7" t="str">
        <f t="shared" si="177"/>
        <v/>
      </c>
      <c r="G6803" s="7" t="str">
        <f t="shared" si="178"/>
        <v/>
      </c>
      <c r="K6803" s="7" t="s">
        <v>3357</v>
      </c>
      <c r="L6803" s="9">
        <v>45006</v>
      </c>
      <c r="M6803" s="13">
        <v>0.41170138888888891</v>
      </c>
      <c r="N6803" s="14">
        <v>204440003487985</v>
      </c>
      <c r="P6803" t="str">
        <f t="shared" si="179"/>
        <v/>
      </c>
    </row>
    <row r="6804" spans="1:16" ht="16" x14ac:dyDescent="0.2">
      <c r="A6804" s="8" t="s">
        <v>259</v>
      </c>
      <c r="B6804" s="7" t="s">
        <v>3487</v>
      </c>
      <c r="C6804" s="7" t="s">
        <v>2</v>
      </c>
      <c r="D6804" s="7" t="s">
        <v>3389</v>
      </c>
      <c r="E6804" s="7" t="str">
        <f>IF(OR(D6804="", D6804="___"),"", LEFT(D6804,FIND(" &gt;",D6804)-1))</f>
        <v>Success</v>
      </c>
      <c r="F6804" s="7" t="str">
        <f t="shared" si="177"/>
        <v>Current</v>
      </c>
      <c r="G6804" s="7" t="str">
        <f t="shared" si="178"/>
        <v/>
      </c>
      <c r="H6804" s="7" t="str">
        <f>IF(G6804="Utterance", IF(ISNUMBER(SEARCH("Unrecognized",D6804)), "Unrecognized", IF(ISNUMBER(SEARCH("Mismatched",D6804)), "Mismatched", IF(ISNUMBER(SEARCH("False Positive",D6804)), "False Positive", "Irrelevant"))), "")</f>
        <v/>
      </c>
      <c r="J6804" s="7" t="s">
        <v>3743</v>
      </c>
      <c r="K6804" s="7" t="s">
        <v>3357</v>
      </c>
      <c r="L6804" s="9">
        <v>45006</v>
      </c>
      <c r="M6804" s="13">
        <v>0.41192129629629631</v>
      </c>
      <c r="N6804" s="14">
        <v>204440003498598</v>
      </c>
      <c r="O6804" s="7">
        <f>IF(LEN(TRIM($A6804))=0,0,LEN($A6804)-LEN(SUBSTITUTE($A6804," ",""))+1)</f>
        <v>4</v>
      </c>
      <c r="P6804">
        <f t="shared" si="179"/>
        <v>3411</v>
      </c>
    </row>
    <row r="6805" spans="1:16" ht="224" x14ac:dyDescent="0.2">
      <c r="A6805" s="8" t="s">
        <v>3652</v>
      </c>
      <c r="C6805" s="7" t="s">
        <v>4</v>
      </c>
      <c r="F6805" s="7" t="str">
        <f t="shared" si="177"/>
        <v/>
      </c>
      <c r="G6805" s="7" t="str">
        <f t="shared" si="178"/>
        <v/>
      </c>
      <c r="K6805" s="7" t="s">
        <v>3357</v>
      </c>
      <c r="L6805" s="9">
        <v>45006</v>
      </c>
      <c r="M6805" s="13">
        <v>0.41194444444444445</v>
      </c>
      <c r="N6805" s="14">
        <v>204440003498598</v>
      </c>
      <c r="P6805" t="str">
        <f t="shared" si="179"/>
        <v/>
      </c>
    </row>
    <row r="6806" spans="1:16" ht="16" x14ac:dyDescent="0.2">
      <c r="A6806" s="8" t="s">
        <v>728</v>
      </c>
      <c r="C6806" s="7" t="s">
        <v>2</v>
      </c>
      <c r="D6806" s="7" t="s">
        <v>3389</v>
      </c>
      <c r="E6806" s="7" t="str">
        <f>IF(OR(D6806="", D6806="___"),"", LEFT(D6806,FIND(" &gt;",D6806)-1))</f>
        <v>Success</v>
      </c>
      <c r="F6806" s="7" t="str">
        <f t="shared" si="177"/>
        <v>Current</v>
      </c>
      <c r="G6806" s="7" t="str">
        <f t="shared" si="178"/>
        <v/>
      </c>
      <c r="H6806" s="7" t="str">
        <f>IF(G6806="Utterance", IF(ISNUMBER(SEARCH("Unrecognized",D6806)), "Unrecognized", IF(ISNUMBER(SEARCH("Mismatched",D6806)), "Mismatched", IF(ISNUMBER(SEARCH("False Positive",D6806)), "False Positive", "Irrelevant"))), "")</f>
        <v/>
      </c>
      <c r="J6806" s="7" t="s">
        <v>3741</v>
      </c>
      <c r="K6806" s="7" t="s">
        <v>3357</v>
      </c>
      <c r="L6806" s="9">
        <v>45006</v>
      </c>
      <c r="M6806" s="13">
        <v>0.41344907407407411</v>
      </c>
      <c r="N6806" s="14">
        <v>204440003540266</v>
      </c>
      <c r="O6806" s="7">
        <f>IF(LEN(TRIM($A6806))=0,0,LEN($A6806)-LEN(SUBSTITUTE($A6806," ",""))+1)</f>
        <v>2</v>
      </c>
      <c r="P6806">
        <f t="shared" si="179"/>
        <v>3411</v>
      </c>
    </row>
    <row r="6807" spans="1:16" ht="144" x14ac:dyDescent="0.2">
      <c r="A6807" s="8" t="s">
        <v>250</v>
      </c>
      <c r="C6807" s="7" t="s">
        <v>4</v>
      </c>
      <c r="F6807" s="7" t="str">
        <f t="shared" si="177"/>
        <v/>
      </c>
      <c r="G6807" s="7" t="str">
        <f t="shared" si="178"/>
        <v/>
      </c>
      <c r="K6807" s="7" t="s">
        <v>3357</v>
      </c>
      <c r="L6807" s="9">
        <v>45006</v>
      </c>
      <c r="M6807" s="13">
        <v>0.41346064814814815</v>
      </c>
      <c r="N6807" s="14">
        <v>204440003540266</v>
      </c>
      <c r="P6807" t="str">
        <f t="shared" si="179"/>
        <v/>
      </c>
    </row>
    <row r="6808" spans="1:16" ht="16" x14ac:dyDescent="0.2">
      <c r="A6808" s="8" t="s">
        <v>302</v>
      </c>
      <c r="B6808" s="7" t="s">
        <v>3487</v>
      </c>
      <c r="C6808" s="7" t="s">
        <v>2</v>
      </c>
      <c r="D6808" s="7" t="s">
        <v>3389</v>
      </c>
      <c r="E6808" s="7" t="str">
        <f>IF(OR(D6808="", D6808="___"),"", LEFT(D6808,FIND(" &gt;",D6808)-1))</f>
        <v>Success</v>
      </c>
      <c r="F6808" s="7" t="str">
        <f t="shared" si="177"/>
        <v>Current</v>
      </c>
      <c r="G6808" s="7" t="str">
        <f t="shared" si="178"/>
        <v/>
      </c>
      <c r="H6808" s="7" t="str">
        <f>IF(G6808="Utterance", IF(ISNUMBER(SEARCH("Unrecognized",D6808)), "Unrecognized", IF(ISNUMBER(SEARCH("Mismatched",D6808)), "Mismatched", IF(ISNUMBER(SEARCH("False Positive",D6808)), "False Positive", "Irrelevant"))), "")</f>
        <v/>
      </c>
      <c r="J6808" s="7" t="s">
        <v>3428</v>
      </c>
      <c r="K6808" s="7" t="s">
        <v>3357</v>
      </c>
      <c r="L6808" s="9">
        <v>45006</v>
      </c>
      <c r="M6808" s="13">
        <v>0.4138425925925926</v>
      </c>
      <c r="N6808" s="14">
        <v>204440003495282</v>
      </c>
      <c r="O6808" s="7">
        <f>IF(LEN(TRIM($A6808))=0,0,LEN($A6808)-LEN(SUBSTITUTE($A6808," ",""))+1)</f>
        <v>3</v>
      </c>
      <c r="P6808">
        <f t="shared" si="179"/>
        <v>3411</v>
      </c>
    </row>
    <row r="6809" spans="1:16" ht="64" x14ac:dyDescent="0.2">
      <c r="A6809" s="8" t="s">
        <v>220</v>
      </c>
      <c r="C6809" s="7" t="s">
        <v>4</v>
      </c>
      <c r="F6809" s="7" t="str">
        <f t="shared" si="177"/>
        <v/>
      </c>
      <c r="G6809" s="7" t="str">
        <f t="shared" si="178"/>
        <v/>
      </c>
      <c r="K6809" s="7" t="s">
        <v>3357</v>
      </c>
      <c r="L6809" s="9">
        <v>45006</v>
      </c>
      <c r="M6809" s="13">
        <v>0.4138425925925926</v>
      </c>
      <c r="N6809" s="14">
        <v>204440003495282</v>
      </c>
      <c r="P6809" t="str">
        <f t="shared" si="179"/>
        <v/>
      </c>
    </row>
    <row r="6810" spans="1:16" ht="16" x14ac:dyDescent="0.2">
      <c r="A6810" s="8" t="s">
        <v>320</v>
      </c>
      <c r="C6810" s="7" t="s">
        <v>2</v>
      </c>
      <c r="D6810" s="7" t="s">
        <v>3389</v>
      </c>
      <c r="E6810" s="7" t="str">
        <f>IF(OR(D6810="", D6810="___"),"", LEFT(D6810,FIND(" &gt;",D6810)-1))</f>
        <v>Success</v>
      </c>
      <c r="F6810" s="7" t="str">
        <f t="shared" si="177"/>
        <v>Current</v>
      </c>
      <c r="G6810" s="7" t="str">
        <f t="shared" si="178"/>
        <v/>
      </c>
      <c r="H6810" s="7" t="str">
        <f>IF(G6810="Utterance", IF(ISNUMBER(SEARCH("Unrecognized",D6810)), "Unrecognized", IF(ISNUMBER(SEARCH("Mismatched",D6810)), "Mismatched", IF(ISNUMBER(SEARCH("False Positive",D6810)), "False Positive", "Irrelevant"))), "")</f>
        <v/>
      </c>
      <c r="J6810" s="7" t="s">
        <v>3748</v>
      </c>
      <c r="K6810" s="7" t="s">
        <v>3357</v>
      </c>
      <c r="L6810" s="9">
        <v>45006</v>
      </c>
      <c r="M6810" s="13">
        <v>0.41434027777777777</v>
      </c>
      <c r="N6810" s="14">
        <v>204440003487985</v>
      </c>
      <c r="O6810" s="7">
        <f>IF(LEN(TRIM($A6810))=0,0,LEN($A6810)-LEN(SUBSTITUTE($A6810," ",""))+1)</f>
        <v>2</v>
      </c>
      <c r="P6810">
        <f t="shared" si="179"/>
        <v>3411</v>
      </c>
    </row>
    <row r="6811" spans="1:16" ht="112" x14ac:dyDescent="0.2">
      <c r="A6811" s="8" t="s">
        <v>321</v>
      </c>
      <c r="C6811" s="7" t="s">
        <v>4</v>
      </c>
      <c r="F6811" s="7" t="str">
        <f t="shared" si="177"/>
        <v/>
      </c>
      <c r="G6811" s="7" t="str">
        <f t="shared" si="178"/>
        <v/>
      </c>
      <c r="K6811" s="7" t="s">
        <v>3357</v>
      </c>
      <c r="L6811" s="9">
        <v>45006</v>
      </c>
      <c r="M6811" s="13">
        <v>0.41434027777777777</v>
      </c>
      <c r="N6811" s="14">
        <v>204440003487985</v>
      </c>
      <c r="P6811" t="str">
        <f t="shared" si="179"/>
        <v/>
      </c>
    </row>
    <row r="6812" spans="1:16" ht="16" x14ac:dyDescent="0.2">
      <c r="A6812" s="8" t="s">
        <v>514</v>
      </c>
      <c r="B6812" s="7" t="s">
        <v>3487</v>
      </c>
      <c r="C6812" s="7" t="s">
        <v>2</v>
      </c>
      <c r="D6812" s="7" t="s">
        <v>3389</v>
      </c>
      <c r="E6812" s="7" t="str">
        <f>IF(OR(D6812="", D6812="___"),"", LEFT(D6812,FIND(" &gt;",D6812)-1))</f>
        <v>Success</v>
      </c>
      <c r="F6812" s="7" t="str">
        <f t="shared" si="177"/>
        <v>Current</v>
      </c>
      <c r="G6812" s="7" t="str">
        <f t="shared" si="178"/>
        <v/>
      </c>
      <c r="H6812" s="7" t="str">
        <f>IF(G6812="Utterance", IF(ISNUMBER(SEARCH("Unrecognized",D6812)), "Unrecognized", IF(ISNUMBER(SEARCH("Mismatched",D6812)), "Mismatched", IF(ISNUMBER(SEARCH("False Positive",D6812)), "False Positive", "Irrelevant"))), "")</f>
        <v/>
      </c>
      <c r="J6812" s="7" t="s">
        <v>3439</v>
      </c>
      <c r="K6812" s="7" t="s">
        <v>3357</v>
      </c>
      <c r="L6812" s="9">
        <v>45006</v>
      </c>
      <c r="M6812" s="13">
        <v>0.41449074074074077</v>
      </c>
      <c r="N6812" s="14">
        <v>513003336272887</v>
      </c>
      <c r="O6812" s="7">
        <f>IF(LEN(TRIM($A6812))=0,0,LEN($A6812)-LEN(SUBSTITUTE($A6812," ",""))+1)</f>
        <v>3</v>
      </c>
      <c r="P6812">
        <f t="shared" si="179"/>
        <v>3411</v>
      </c>
    </row>
    <row r="6813" spans="1:16" ht="32" x14ac:dyDescent="0.2">
      <c r="A6813" s="8" t="s">
        <v>3628</v>
      </c>
      <c r="C6813" s="7" t="s">
        <v>4</v>
      </c>
      <c r="F6813" s="7" t="str">
        <f t="shared" si="177"/>
        <v/>
      </c>
      <c r="G6813" s="7" t="str">
        <f t="shared" si="178"/>
        <v/>
      </c>
      <c r="K6813" s="7" t="s">
        <v>3357</v>
      </c>
      <c r="L6813" s="9">
        <v>45006</v>
      </c>
      <c r="M6813" s="13">
        <v>0.4145138888888889</v>
      </c>
      <c r="N6813" s="14">
        <v>513003336272887</v>
      </c>
      <c r="P6813" t="str">
        <f t="shared" si="179"/>
        <v/>
      </c>
    </row>
    <row r="6814" spans="1:16" ht="96" x14ac:dyDescent="0.2">
      <c r="A6814" s="8" t="s">
        <v>1725</v>
      </c>
      <c r="C6814" s="7" t="s">
        <v>4</v>
      </c>
      <c r="F6814" s="7" t="str">
        <f t="shared" si="177"/>
        <v/>
      </c>
      <c r="G6814" s="7" t="str">
        <f t="shared" si="178"/>
        <v/>
      </c>
      <c r="K6814" s="7" t="s">
        <v>3357</v>
      </c>
      <c r="L6814" s="9">
        <v>45006</v>
      </c>
      <c r="M6814" s="13">
        <v>0.4145138888888889</v>
      </c>
      <c r="N6814" s="14">
        <v>513003336272887</v>
      </c>
      <c r="P6814" t="str">
        <f t="shared" si="179"/>
        <v/>
      </c>
    </row>
    <row r="6815" spans="1:16" ht="32" x14ac:dyDescent="0.2">
      <c r="A6815" s="8" t="s">
        <v>268</v>
      </c>
      <c r="C6815" s="7" t="s">
        <v>4</v>
      </c>
      <c r="F6815" s="7" t="str">
        <f t="shared" si="177"/>
        <v/>
      </c>
      <c r="G6815" s="7" t="str">
        <f t="shared" si="178"/>
        <v/>
      </c>
      <c r="K6815" s="7" t="s">
        <v>3357</v>
      </c>
      <c r="L6815" s="9">
        <v>45006</v>
      </c>
      <c r="M6815" s="13">
        <v>0.4145138888888889</v>
      </c>
      <c r="N6815" s="14">
        <v>513003336272887</v>
      </c>
      <c r="P6815" t="str">
        <f t="shared" si="179"/>
        <v/>
      </c>
    </row>
    <row r="6816" spans="1:16" ht="16" x14ac:dyDescent="0.2">
      <c r="A6816" s="8" t="s">
        <v>1724</v>
      </c>
      <c r="C6816" s="7" t="s">
        <v>2</v>
      </c>
      <c r="D6816" s="7" t="s">
        <v>3391</v>
      </c>
      <c r="E6816" s="7" t="str">
        <f>IF(OR(D6816="", D6816="___"),"", LEFT(D6816,FIND(" &gt;",D6816)-1))</f>
        <v>Failure</v>
      </c>
      <c r="F6816" s="7" t="str">
        <f t="shared" si="177"/>
        <v>Current</v>
      </c>
      <c r="G6816" s="7" t="str">
        <f t="shared" si="178"/>
        <v>Utterance</v>
      </c>
      <c r="H6816" s="7" t="str">
        <f>IF(G6816="Utterance", IF(ISNUMBER(SEARCH("Unrecognized",D6816)), "Unrecognized", IF(ISNUMBER(SEARCH("Mismatched",D6816)), "Mismatched", IF(ISNUMBER(SEARCH("False Positive",D6816)), "False Positive", "Irrelevant"))), "")</f>
        <v>Mismatched</v>
      </c>
      <c r="J6816" s="7" t="s">
        <v>213</v>
      </c>
      <c r="K6816" s="7" t="s">
        <v>3357</v>
      </c>
      <c r="L6816" s="9">
        <v>45006</v>
      </c>
      <c r="M6816" s="13">
        <v>0.41473379629629631</v>
      </c>
      <c r="N6816" s="14">
        <v>513003336272887</v>
      </c>
      <c r="O6816" s="7">
        <f>IF(LEN(TRIM($A6816))=0,0,LEN($A6816)-LEN(SUBSTITUTE($A6816," ",""))+1)</f>
        <v>2</v>
      </c>
      <c r="P6816">
        <f t="shared" si="179"/>
        <v>705</v>
      </c>
    </row>
    <row r="6817" spans="1:16" ht="144" x14ac:dyDescent="0.2">
      <c r="A6817" s="8" t="s">
        <v>247</v>
      </c>
      <c r="C6817" s="7" t="s">
        <v>4</v>
      </c>
      <c r="F6817" s="7" t="str">
        <f t="shared" si="177"/>
        <v/>
      </c>
      <c r="G6817" s="7" t="str">
        <f t="shared" si="178"/>
        <v/>
      </c>
      <c r="K6817" s="7" t="s">
        <v>3357</v>
      </c>
      <c r="L6817" s="9">
        <v>45006</v>
      </c>
      <c r="M6817" s="13">
        <v>0.41473379629629631</v>
      </c>
      <c r="N6817" s="14">
        <v>513003336272887</v>
      </c>
      <c r="P6817" t="str">
        <f t="shared" si="179"/>
        <v/>
      </c>
    </row>
    <row r="6818" spans="1:16" ht="32" x14ac:dyDescent="0.2">
      <c r="A6818" s="8" t="s">
        <v>328</v>
      </c>
      <c r="C6818" s="7" t="s">
        <v>2</v>
      </c>
      <c r="D6818" s="7" t="s">
        <v>3400</v>
      </c>
      <c r="E6818" s="7" t="str">
        <f>IF(OR(D6818="", D6818="___"),"", LEFT(D6818,FIND(" &gt;",D6818)-1))</f>
        <v>Failure</v>
      </c>
      <c r="F6818" s="7" t="str">
        <f t="shared" si="177"/>
        <v>Current</v>
      </c>
      <c r="G6818" s="7" t="str">
        <f t="shared" si="178"/>
        <v>Interaction</v>
      </c>
      <c r="H6818" s="7" t="str">
        <f>IF(G6818="Utterance", IF(ISNUMBER(SEARCH("Unrecognized",D6818)), "Unrecognized", IF(ISNUMBER(SEARCH("Mismatched",D6818)), "Mismatched", IF(ISNUMBER(SEARCH("False Positive",D6818)), "False Positive", "Irrelevant"))), "")</f>
        <v/>
      </c>
      <c r="J6818" s="7" t="s">
        <v>3459</v>
      </c>
      <c r="K6818" s="7" t="s">
        <v>3357</v>
      </c>
      <c r="L6818" s="9">
        <v>45006</v>
      </c>
      <c r="M6818" s="13">
        <v>0.41482638888888884</v>
      </c>
      <c r="N6818" s="14">
        <v>204440003488231</v>
      </c>
      <c r="O6818" s="7">
        <f>IF(LEN(TRIM($A6818))=0,0,LEN($A6818)-LEN(SUBSTITUTE($A6818," ",""))+1)</f>
        <v>36</v>
      </c>
      <c r="P6818">
        <f t="shared" si="179"/>
        <v>412</v>
      </c>
    </row>
    <row r="6819" spans="1:16" ht="112" x14ac:dyDescent="0.2">
      <c r="A6819" s="8" t="s">
        <v>329</v>
      </c>
      <c r="C6819" s="7" t="s">
        <v>4</v>
      </c>
      <c r="F6819" s="7" t="str">
        <f t="shared" si="177"/>
        <v/>
      </c>
      <c r="G6819" s="7" t="str">
        <f t="shared" si="178"/>
        <v/>
      </c>
      <c r="K6819" s="7" t="s">
        <v>3357</v>
      </c>
      <c r="L6819" s="9">
        <v>45006</v>
      </c>
      <c r="M6819" s="13">
        <v>0.41482638888888884</v>
      </c>
      <c r="N6819" s="14">
        <v>204440003488231</v>
      </c>
      <c r="P6819" t="str">
        <f t="shared" si="179"/>
        <v/>
      </c>
    </row>
    <row r="6820" spans="1:16" ht="16" x14ac:dyDescent="0.2">
      <c r="A6820" s="8" t="s">
        <v>1744</v>
      </c>
      <c r="C6820" s="7" t="s">
        <v>2</v>
      </c>
      <c r="D6820" s="7" t="s">
        <v>3389</v>
      </c>
      <c r="E6820" s="7" t="str">
        <f>IF(OR(D6820="", D6820="___"),"", LEFT(D6820,FIND(" &gt;",D6820)-1))</f>
        <v>Success</v>
      </c>
      <c r="F6820" s="7" t="str">
        <f t="shared" si="177"/>
        <v>Current</v>
      </c>
      <c r="G6820" s="7" t="str">
        <f t="shared" si="178"/>
        <v/>
      </c>
      <c r="H6820" s="7" t="str">
        <f>IF(G6820="Utterance", IF(ISNUMBER(SEARCH("Unrecognized",D6820)), "Unrecognized", IF(ISNUMBER(SEARCH("Mismatched",D6820)), "Mismatched", IF(ISNUMBER(SEARCH("False Positive",D6820)), "False Positive", "Irrelevant"))), "")</f>
        <v/>
      </c>
      <c r="J6820" s="7" t="s">
        <v>3434</v>
      </c>
      <c r="K6820" s="7" t="s">
        <v>3357</v>
      </c>
      <c r="L6820" s="9">
        <v>45006</v>
      </c>
      <c r="M6820" s="13">
        <v>0.41503472222222221</v>
      </c>
      <c r="N6820" s="14">
        <v>513003398229536</v>
      </c>
      <c r="O6820" s="7">
        <f>IF(LEN(TRIM($A6820))=0,0,LEN($A6820)-LEN(SUBSTITUTE($A6820," ",""))+1)</f>
        <v>2</v>
      </c>
      <c r="P6820">
        <f t="shared" si="179"/>
        <v>3411</v>
      </c>
    </row>
    <row r="6821" spans="1:16" ht="64" x14ac:dyDescent="0.2">
      <c r="A6821" s="8" t="s">
        <v>331</v>
      </c>
      <c r="C6821" s="7" t="s">
        <v>4</v>
      </c>
      <c r="F6821" s="7" t="str">
        <f t="shared" si="177"/>
        <v/>
      </c>
      <c r="G6821" s="7" t="str">
        <f t="shared" si="178"/>
        <v/>
      </c>
      <c r="K6821" s="7" t="s">
        <v>3357</v>
      </c>
      <c r="L6821" s="9">
        <v>45006</v>
      </c>
      <c r="M6821" s="13">
        <v>0.41503472222222221</v>
      </c>
      <c r="N6821" s="14">
        <v>513003398229536</v>
      </c>
      <c r="P6821" t="str">
        <f t="shared" si="179"/>
        <v/>
      </c>
    </row>
    <row r="6822" spans="1:16" ht="16" x14ac:dyDescent="0.2">
      <c r="A6822" s="8" t="s">
        <v>326</v>
      </c>
      <c r="C6822" s="7" t="s">
        <v>2</v>
      </c>
      <c r="D6822" s="7" t="s">
        <v>3389</v>
      </c>
      <c r="E6822" s="7" t="str">
        <f>IF(OR(D6822="", D6822="___"),"", LEFT(D6822,FIND(" &gt;",D6822)-1))</f>
        <v>Success</v>
      </c>
      <c r="F6822" s="7" t="str">
        <f t="shared" si="177"/>
        <v>Current</v>
      </c>
      <c r="G6822" s="7" t="str">
        <f t="shared" si="178"/>
        <v/>
      </c>
      <c r="H6822" s="7" t="str">
        <f>IF(G6822="Utterance", IF(ISNUMBER(SEARCH("Unrecognized",D6822)), "Unrecognized", IF(ISNUMBER(SEARCH("Mismatched",D6822)), "Mismatched", IF(ISNUMBER(SEARCH("False Positive",D6822)), "False Positive", "Irrelevant"))), "")</f>
        <v/>
      </c>
      <c r="J6822" s="7" t="s">
        <v>3741</v>
      </c>
      <c r="K6822" s="7" t="s">
        <v>3357</v>
      </c>
      <c r="L6822" s="9">
        <v>45006</v>
      </c>
      <c r="M6822" s="13">
        <v>0.41506944444444444</v>
      </c>
      <c r="N6822" s="14">
        <v>204440003488231</v>
      </c>
      <c r="O6822" s="7">
        <f>IF(LEN(TRIM($A6822))=0,0,LEN($A6822)-LEN(SUBSTITUTE($A6822," ",""))+1)</f>
        <v>2</v>
      </c>
      <c r="P6822">
        <f t="shared" si="179"/>
        <v>3411</v>
      </c>
    </row>
    <row r="6823" spans="1:16" ht="64" x14ac:dyDescent="0.2">
      <c r="A6823" s="8" t="s">
        <v>327</v>
      </c>
      <c r="C6823" s="7" t="s">
        <v>4</v>
      </c>
      <c r="F6823" s="7" t="str">
        <f t="shared" si="177"/>
        <v/>
      </c>
      <c r="G6823" s="7" t="str">
        <f t="shared" si="178"/>
        <v/>
      </c>
      <c r="K6823" s="7" t="s">
        <v>3357</v>
      </c>
      <c r="L6823" s="9">
        <v>45006</v>
      </c>
      <c r="M6823" s="13">
        <v>0.41506944444444444</v>
      </c>
      <c r="N6823" s="14">
        <v>204440003488231</v>
      </c>
      <c r="P6823" t="str">
        <f t="shared" si="179"/>
        <v/>
      </c>
    </row>
    <row r="6824" spans="1:16" ht="16" x14ac:dyDescent="0.2">
      <c r="A6824" s="8" t="s">
        <v>1218</v>
      </c>
      <c r="C6824" s="7" t="s">
        <v>2</v>
      </c>
      <c r="D6824" s="7" t="s">
        <v>3400</v>
      </c>
      <c r="E6824" s="7" t="str">
        <f>IF(OR(D6824="", D6824="___"),"", LEFT(D6824,FIND(" &gt;",D6824)-1))</f>
        <v>Failure</v>
      </c>
      <c r="F6824" s="7" t="str">
        <f t="shared" si="177"/>
        <v>Current</v>
      </c>
      <c r="G6824" s="7" t="str">
        <f t="shared" si="178"/>
        <v>Interaction</v>
      </c>
      <c r="H6824" s="7" t="str">
        <f>IF(G6824="Utterance", IF(ISNUMBER(SEARCH("Unrecognized",D6824)), "Unrecognized", IF(ISNUMBER(SEARCH("Mismatched",D6824)), "Mismatched", IF(ISNUMBER(SEARCH("False Positive",D6824)), "False Positive", "Irrelevant"))), "")</f>
        <v/>
      </c>
      <c r="J6824" s="7" t="s">
        <v>3741</v>
      </c>
      <c r="K6824" s="7" t="s">
        <v>3357</v>
      </c>
      <c r="L6824" s="9">
        <v>45006</v>
      </c>
      <c r="M6824" s="13">
        <v>0.41570601851851857</v>
      </c>
      <c r="N6824" s="14">
        <v>202000020802440</v>
      </c>
      <c r="O6824" s="7">
        <f>IF(LEN(TRIM($A6824))=0,0,LEN($A6824)-LEN(SUBSTITUTE($A6824," ",""))+1)</f>
        <v>11</v>
      </c>
      <c r="P6824">
        <f t="shared" si="179"/>
        <v>412</v>
      </c>
    </row>
    <row r="6825" spans="1:16" ht="144" x14ac:dyDescent="0.2">
      <c r="A6825" s="8" t="s">
        <v>218</v>
      </c>
      <c r="C6825" s="7" t="s">
        <v>4</v>
      </c>
      <c r="F6825" s="7" t="str">
        <f t="shared" si="177"/>
        <v/>
      </c>
      <c r="G6825" s="7" t="str">
        <f t="shared" si="178"/>
        <v/>
      </c>
      <c r="K6825" s="7" t="s">
        <v>3357</v>
      </c>
      <c r="L6825" s="9">
        <v>45006</v>
      </c>
      <c r="M6825" s="13">
        <v>0.41570601851851857</v>
      </c>
      <c r="N6825" s="14">
        <v>202000020802440</v>
      </c>
      <c r="P6825" t="str">
        <f t="shared" si="179"/>
        <v/>
      </c>
    </row>
    <row r="6826" spans="1:16" ht="16" x14ac:dyDescent="0.2">
      <c r="A6826" s="8" t="s">
        <v>1723</v>
      </c>
      <c r="C6826" s="7" t="s">
        <v>2</v>
      </c>
      <c r="D6826" s="7" t="s">
        <v>3391</v>
      </c>
      <c r="E6826" s="7" t="str">
        <f>IF(OR(D6826="", D6826="___"),"", LEFT(D6826,FIND(" &gt;",D6826)-1))</f>
        <v>Failure</v>
      </c>
      <c r="F6826" s="7" t="str">
        <f t="shared" si="177"/>
        <v>Current</v>
      </c>
      <c r="G6826" s="7" t="str">
        <f t="shared" si="178"/>
        <v>Utterance</v>
      </c>
      <c r="H6826" s="7" t="str">
        <f>IF(G6826="Utterance", IF(ISNUMBER(SEARCH("Unrecognized",D6826)), "Unrecognized", IF(ISNUMBER(SEARCH("Mismatched",D6826)), "Mismatched", IF(ISNUMBER(SEARCH("False Positive",D6826)), "False Positive", "Irrelevant"))), "")</f>
        <v>Mismatched</v>
      </c>
      <c r="J6826" s="7" t="s">
        <v>3439</v>
      </c>
      <c r="K6826" s="7" t="s">
        <v>3357</v>
      </c>
      <c r="L6826" s="9">
        <v>45006</v>
      </c>
      <c r="M6826" s="13">
        <v>0.41587962962962965</v>
      </c>
      <c r="N6826" s="14">
        <v>513003336272887</v>
      </c>
      <c r="O6826" s="7">
        <f>IF(LEN(TRIM($A6826))=0,0,LEN($A6826)-LEN(SUBSTITUTE($A6826," ",""))+1)</f>
        <v>3</v>
      </c>
      <c r="P6826">
        <f t="shared" si="179"/>
        <v>705</v>
      </c>
    </row>
    <row r="6827" spans="1:16" ht="128" x14ac:dyDescent="0.2">
      <c r="A6827" s="8" t="s">
        <v>384</v>
      </c>
      <c r="C6827" s="7" t="s">
        <v>4</v>
      </c>
      <c r="F6827" s="7" t="str">
        <f t="shared" si="177"/>
        <v/>
      </c>
      <c r="G6827" s="7" t="str">
        <f t="shared" si="178"/>
        <v/>
      </c>
      <c r="K6827" s="7" t="s">
        <v>3357</v>
      </c>
      <c r="L6827" s="9">
        <v>45006</v>
      </c>
      <c r="M6827" s="13">
        <v>0.41589120370370369</v>
      </c>
      <c r="N6827" s="14">
        <v>513003336272887</v>
      </c>
      <c r="P6827" t="str">
        <f t="shared" si="179"/>
        <v/>
      </c>
    </row>
    <row r="6828" spans="1:16" ht="16" x14ac:dyDescent="0.2">
      <c r="A6828" s="8" t="s">
        <v>1722</v>
      </c>
      <c r="C6828" s="7" t="s">
        <v>2</v>
      </c>
      <c r="D6828" s="7" t="s">
        <v>3389</v>
      </c>
      <c r="E6828" s="7" t="str">
        <f>IF(OR(D6828="", D6828="___"),"", LEFT(D6828,FIND(" &gt;",D6828)-1))</f>
        <v>Success</v>
      </c>
      <c r="F6828" s="7" t="str">
        <f t="shared" si="177"/>
        <v>Current</v>
      </c>
      <c r="G6828" s="7" t="str">
        <f t="shared" si="178"/>
        <v/>
      </c>
      <c r="H6828" s="7" t="str">
        <f>IF(G6828="Utterance", IF(ISNUMBER(SEARCH("Unrecognized",D6828)), "Unrecognized", IF(ISNUMBER(SEARCH("Mismatched",D6828)), "Mismatched", IF(ISNUMBER(SEARCH("False Positive",D6828)), "False Positive", "Irrelevant"))), "")</f>
        <v/>
      </c>
      <c r="J6828" s="7" t="s">
        <v>3431</v>
      </c>
      <c r="K6828" s="7" t="s">
        <v>3357</v>
      </c>
      <c r="L6828" s="9">
        <v>45006</v>
      </c>
      <c r="M6828" s="13">
        <v>0.41618055555555555</v>
      </c>
      <c r="N6828" s="14">
        <v>513003336272887</v>
      </c>
      <c r="O6828" s="7">
        <f>IF(LEN(TRIM($A6828))=0,0,LEN($A6828)-LEN(SUBSTITUTE($A6828," ",""))+1)</f>
        <v>5</v>
      </c>
      <c r="P6828">
        <f t="shared" si="179"/>
        <v>3411</v>
      </c>
    </row>
    <row r="6829" spans="1:16" ht="80" x14ac:dyDescent="0.2">
      <c r="A6829" s="8" t="s">
        <v>317</v>
      </c>
      <c r="C6829" s="7" t="s">
        <v>4</v>
      </c>
      <c r="F6829" s="7" t="str">
        <f t="shared" si="177"/>
        <v/>
      </c>
      <c r="G6829" s="7" t="str">
        <f t="shared" si="178"/>
        <v/>
      </c>
      <c r="K6829" s="7" t="s">
        <v>3357</v>
      </c>
      <c r="L6829" s="9">
        <v>45006</v>
      </c>
      <c r="M6829" s="13">
        <v>0.41618055555555555</v>
      </c>
      <c r="N6829" s="14">
        <v>513003336272887</v>
      </c>
      <c r="P6829" t="str">
        <f t="shared" si="179"/>
        <v/>
      </c>
    </row>
    <row r="6830" spans="1:16" ht="32" x14ac:dyDescent="0.2">
      <c r="A6830" s="8" t="s">
        <v>316</v>
      </c>
      <c r="C6830" s="7" t="s">
        <v>2</v>
      </c>
      <c r="D6830" s="7" t="s">
        <v>3389</v>
      </c>
      <c r="E6830" s="7" t="str">
        <f>IF(OR(D6830="", D6830="___"),"", LEFT(D6830,FIND(" &gt;",D6830)-1))</f>
        <v>Success</v>
      </c>
      <c r="F6830" s="7" t="str">
        <f t="shared" si="177"/>
        <v>Current</v>
      </c>
      <c r="G6830" s="7" t="str">
        <f t="shared" si="178"/>
        <v/>
      </c>
      <c r="H6830" s="7" t="str">
        <f>IF(G6830="Utterance", IF(ISNUMBER(SEARCH("Unrecognized",D6830)), "Unrecognized", IF(ISNUMBER(SEARCH("Mismatched",D6830)), "Mismatched", IF(ISNUMBER(SEARCH("False Positive",D6830)), "False Positive", "Irrelevant"))), "")</f>
        <v/>
      </c>
      <c r="J6830" s="7" t="s">
        <v>3431</v>
      </c>
      <c r="K6830" s="7" t="s">
        <v>3357</v>
      </c>
      <c r="L6830" s="9">
        <v>45006</v>
      </c>
      <c r="M6830" s="13">
        <v>0.41667824074074072</v>
      </c>
      <c r="N6830" s="14">
        <v>204440003487790</v>
      </c>
      <c r="O6830" s="7">
        <f>IF(LEN(TRIM($A6830))=0,0,LEN($A6830)-LEN(SUBSTITUTE($A6830," ",""))+1)</f>
        <v>32</v>
      </c>
      <c r="P6830">
        <f t="shared" si="179"/>
        <v>3411</v>
      </c>
    </row>
    <row r="6831" spans="1:16" ht="80" x14ac:dyDescent="0.2">
      <c r="A6831" s="8" t="s">
        <v>317</v>
      </c>
      <c r="C6831" s="7" t="s">
        <v>4</v>
      </c>
      <c r="F6831" s="7" t="str">
        <f t="shared" si="177"/>
        <v/>
      </c>
      <c r="G6831" s="7" t="str">
        <f t="shared" si="178"/>
        <v/>
      </c>
      <c r="K6831" s="7" t="s">
        <v>3357</v>
      </c>
      <c r="L6831" s="9">
        <v>45006</v>
      </c>
      <c r="M6831" s="13">
        <v>0.41668981481481482</v>
      </c>
      <c r="N6831" s="14">
        <v>204440003487790</v>
      </c>
      <c r="P6831" t="str">
        <f t="shared" si="179"/>
        <v/>
      </c>
    </row>
    <row r="6832" spans="1:16" ht="16" x14ac:dyDescent="0.2">
      <c r="A6832" s="8" t="s">
        <v>968</v>
      </c>
      <c r="C6832" s="7" t="s">
        <v>2</v>
      </c>
      <c r="D6832" s="7" t="s">
        <v>3389</v>
      </c>
      <c r="E6832" s="7" t="str">
        <f>IF(OR(D6832="", D6832="___"),"", LEFT(D6832,FIND(" &gt;",D6832)-1))</f>
        <v>Success</v>
      </c>
      <c r="F6832" s="7" t="str">
        <f t="shared" si="177"/>
        <v>Current</v>
      </c>
      <c r="G6832" s="7" t="str">
        <f t="shared" si="178"/>
        <v/>
      </c>
      <c r="H6832" s="7" t="str">
        <f>IF(G6832="Utterance", IF(ISNUMBER(SEARCH("Unrecognized",D6832)), "Unrecognized", IF(ISNUMBER(SEARCH("Mismatched",D6832)), "Mismatched", IF(ISNUMBER(SEARCH("False Positive",D6832)), "False Positive", "Irrelevant"))), "")</f>
        <v/>
      </c>
      <c r="J6832" s="7" t="s">
        <v>3742</v>
      </c>
      <c r="K6832" s="7" t="s">
        <v>3357</v>
      </c>
      <c r="L6832" s="9">
        <v>45006</v>
      </c>
      <c r="M6832" s="13">
        <v>0.41696759259259258</v>
      </c>
      <c r="N6832" s="14">
        <v>204440003511298</v>
      </c>
      <c r="O6832" s="7">
        <f>IF(LEN(TRIM($A6832))=0,0,LEN($A6832)-LEN(SUBSTITUTE($A6832," ",""))+1)</f>
        <v>22</v>
      </c>
      <c r="P6832">
        <f t="shared" si="179"/>
        <v>3411</v>
      </c>
    </row>
    <row r="6833" spans="1:16" ht="192" x14ac:dyDescent="0.2">
      <c r="A6833" s="8" t="s">
        <v>746</v>
      </c>
      <c r="C6833" s="7" t="s">
        <v>4</v>
      </c>
      <c r="F6833" s="7" t="str">
        <f t="shared" ref="F6833:F6896" si="180">IF(OR(E6833="Success",E6833="Qualified Success"),"Current",IF(E6833="Failure",IF(RIGHT(D6833,6)="Future","Future",IF(RIGHT(D6833,10)="Irrelevant","Irrelevant","Current")),""))</f>
        <v/>
      </c>
      <c r="G6833" s="7" t="str">
        <f t="shared" ref="G6833:G6896" si="181">IF(OR(ISBLANK(D6833),D6833="Unclassifiable &gt;"),"",IF(ISNUMBER(SEARCH("Utterance",D6833)),"Utterance",IF(ISNUMBER(SEARCH("Response",D6833)),"Response",IF(ISNUMBER(SEARCH("Interaction",D6833)),"Interaction",IF(ISNUMBER(SEARCH("System",D6833)),"System","")))))</f>
        <v/>
      </c>
      <c r="K6833" s="7" t="s">
        <v>3357</v>
      </c>
      <c r="L6833" s="9">
        <v>45006</v>
      </c>
      <c r="M6833" s="13">
        <v>0.41696759259259258</v>
      </c>
      <c r="N6833" s="14">
        <v>204440003511298</v>
      </c>
      <c r="P6833" t="str">
        <f t="shared" si="179"/>
        <v/>
      </c>
    </row>
    <row r="6834" spans="1:16" ht="16" x14ac:dyDescent="0.2">
      <c r="A6834" s="8" t="s">
        <v>158</v>
      </c>
      <c r="C6834" s="7" t="s">
        <v>2</v>
      </c>
      <c r="D6834" s="7" t="s">
        <v>3389</v>
      </c>
      <c r="E6834" s="7" t="str">
        <f>IF(OR(D6834="", D6834="___"),"", LEFT(D6834,FIND(" &gt;",D6834)-1))</f>
        <v>Success</v>
      </c>
      <c r="F6834" s="7" t="str">
        <f t="shared" si="180"/>
        <v>Current</v>
      </c>
      <c r="G6834" s="7" t="str">
        <f t="shared" si="181"/>
        <v/>
      </c>
      <c r="H6834" s="7" t="str">
        <f>IF(G6834="Utterance", IF(ISNUMBER(SEARCH("Unrecognized",D6834)), "Unrecognized", IF(ISNUMBER(SEARCH("Mismatched",D6834)), "Mismatched", IF(ISNUMBER(SEARCH("False Positive",D6834)), "False Positive", "Irrelevant"))), "")</f>
        <v/>
      </c>
      <c r="J6834" s="7" t="s">
        <v>3744</v>
      </c>
      <c r="K6834" s="7" t="s">
        <v>3357</v>
      </c>
      <c r="L6834" s="9">
        <v>45006</v>
      </c>
      <c r="M6834" s="13">
        <v>0.41719907407407408</v>
      </c>
      <c r="N6834" s="14">
        <v>204440003487790</v>
      </c>
      <c r="O6834" s="7">
        <f>IF(LEN(TRIM($A6834))=0,0,LEN($A6834)-LEN(SUBSTITUTE($A6834," ",""))+1)</f>
        <v>4</v>
      </c>
      <c r="P6834">
        <f t="shared" si="179"/>
        <v>3411</v>
      </c>
    </row>
    <row r="6835" spans="1:16" ht="112" x14ac:dyDescent="0.2">
      <c r="A6835" s="8" t="s">
        <v>224</v>
      </c>
      <c r="C6835" s="7" t="s">
        <v>4</v>
      </c>
      <c r="F6835" s="7" t="str">
        <f t="shared" si="180"/>
        <v/>
      </c>
      <c r="G6835" s="7" t="str">
        <f t="shared" si="181"/>
        <v/>
      </c>
      <c r="K6835" s="7" t="s">
        <v>3357</v>
      </c>
      <c r="L6835" s="9">
        <v>45006</v>
      </c>
      <c r="M6835" s="13">
        <v>0.41719907407407408</v>
      </c>
      <c r="N6835" s="14">
        <v>204440003487790</v>
      </c>
      <c r="P6835" t="str">
        <f t="shared" si="179"/>
        <v/>
      </c>
    </row>
    <row r="6836" spans="1:16" ht="16" x14ac:dyDescent="0.2">
      <c r="A6836" s="8" t="s">
        <v>324</v>
      </c>
      <c r="C6836" s="7" t="s">
        <v>2</v>
      </c>
      <c r="D6836" s="7" t="s">
        <v>3389</v>
      </c>
      <c r="E6836" s="7" t="str">
        <f>IF(OR(D6836="", D6836="___"),"", LEFT(D6836,FIND(" &gt;",D6836)-1))</f>
        <v>Success</v>
      </c>
      <c r="F6836" s="7" t="str">
        <f t="shared" si="180"/>
        <v>Current</v>
      </c>
      <c r="G6836" s="7" t="str">
        <f t="shared" si="181"/>
        <v/>
      </c>
      <c r="H6836" s="7" t="str">
        <f>IF(G6836="Utterance", IF(ISNUMBER(SEARCH("Unrecognized",D6836)), "Unrecognized", IF(ISNUMBER(SEARCH("Mismatched",D6836)), "Mismatched", IF(ISNUMBER(SEARCH("False Positive",D6836)), "False Positive", "Irrelevant"))), "")</f>
        <v/>
      </c>
      <c r="J6836" s="7" t="s">
        <v>3741</v>
      </c>
      <c r="K6836" s="7" t="s">
        <v>3357</v>
      </c>
      <c r="L6836" s="9">
        <v>45006</v>
      </c>
      <c r="M6836" s="13">
        <v>0.41753472222222227</v>
      </c>
      <c r="N6836" s="14">
        <v>204440003488231</v>
      </c>
      <c r="O6836" s="7">
        <f>IF(LEN(TRIM($A6836))=0,0,LEN($A6836)-LEN(SUBSTITUTE($A6836," ",""))+1)</f>
        <v>3</v>
      </c>
      <c r="P6836">
        <f t="shared" si="179"/>
        <v>3411</v>
      </c>
    </row>
    <row r="6837" spans="1:16" ht="160" x14ac:dyDescent="0.2">
      <c r="A6837" s="8" t="s">
        <v>325</v>
      </c>
      <c r="C6837" s="7" t="s">
        <v>4</v>
      </c>
      <c r="F6837" s="7" t="str">
        <f t="shared" si="180"/>
        <v/>
      </c>
      <c r="G6837" s="7" t="str">
        <f t="shared" si="181"/>
        <v/>
      </c>
      <c r="K6837" s="7" t="s">
        <v>3357</v>
      </c>
      <c r="L6837" s="9">
        <v>45006</v>
      </c>
      <c r="M6837" s="13">
        <v>0.41753472222222227</v>
      </c>
      <c r="N6837" s="14">
        <v>204440003488231</v>
      </c>
      <c r="P6837" t="str">
        <f t="shared" si="179"/>
        <v/>
      </c>
    </row>
    <row r="6838" spans="1:16" ht="16" x14ac:dyDescent="0.2">
      <c r="A6838" s="8" t="s">
        <v>969</v>
      </c>
      <c r="C6838" s="7" t="s">
        <v>2</v>
      </c>
      <c r="D6838" s="7" t="s">
        <v>3389</v>
      </c>
      <c r="E6838" s="7" t="str">
        <f>IF(OR(D6838="", D6838="___"),"", LEFT(D6838,FIND(" &gt;",D6838)-1))</f>
        <v>Success</v>
      </c>
      <c r="F6838" s="7" t="str">
        <f t="shared" si="180"/>
        <v>Current</v>
      </c>
      <c r="G6838" s="7" t="str">
        <f t="shared" si="181"/>
        <v/>
      </c>
      <c r="H6838" s="7" t="str">
        <f>IF(G6838="Utterance", IF(ISNUMBER(SEARCH("Unrecognized",D6838)), "Unrecognized", IF(ISNUMBER(SEARCH("Mismatched",D6838)), "Mismatched", IF(ISNUMBER(SEARCH("False Positive",D6838)), "False Positive", "Irrelevant"))), "")</f>
        <v/>
      </c>
      <c r="J6838" s="7" t="s">
        <v>3439</v>
      </c>
      <c r="K6838" s="7" t="s">
        <v>3357</v>
      </c>
      <c r="L6838" s="9">
        <v>45006</v>
      </c>
      <c r="M6838" s="13">
        <v>0.41850694444444447</v>
      </c>
      <c r="N6838" s="14">
        <v>204440003511298</v>
      </c>
      <c r="O6838" s="7">
        <f>IF(LEN(TRIM($A6838))=0,0,LEN($A6838)-LEN(SUBSTITUTE($A6838," ",""))+1)</f>
        <v>7</v>
      </c>
      <c r="P6838">
        <f t="shared" si="179"/>
        <v>3411</v>
      </c>
    </row>
    <row r="6839" spans="1:16" ht="32" x14ac:dyDescent="0.2">
      <c r="A6839" s="8" t="s">
        <v>3628</v>
      </c>
      <c r="C6839" s="7" t="s">
        <v>4</v>
      </c>
      <c r="F6839" s="7" t="str">
        <f t="shared" si="180"/>
        <v/>
      </c>
      <c r="G6839" s="7" t="str">
        <f t="shared" si="181"/>
        <v/>
      </c>
      <c r="K6839" s="7" t="s">
        <v>3357</v>
      </c>
      <c r="L6839" s="9">
        <v>45006</v>
      </c>
      <c r="M6839" s="13">
        <v>0.41851851851851851</v>
      </c>
      <c r="N6839" s="14">
        <v>204440003511298</v>
      </c>
      <c r="P6839" t="str">
        <f t="shared" si="179"/>
        <v/>
      </c>
    </row>
    <row r="6840" spans="1:16" ht="96" x14ac:dyDescent="0.2">
      <c r="A6840" s="8" t="s">
        <v>970</v>
      </c>
      <c r="C6840" s="7" t="s">
        <v>4</v>
      </c>
      <c r="F6840" s="7" t="str">
        <f t="shared" si="180"/>
        <v/>
      </c>
      <c r="G6840" s="7" t="str">
        <f t="shared" si="181"/>
        <v/>
      </c>
      <c r="K6840" s="7" t="s">
        <v>3357</v>
      </c>
      <c r="L6840" s="9">
        <v>45006</v>
      </c>
      <c r="M6840" s="13">
        <v>0.41851851851851851</v>
      </c>
      <c r="N6840" s="14">
        <v>204440003511298</v>
      </c>
      <c r="P6840" t="str">
        <f t="shared" si="179"/>
        <v/>
      </c>
    </row>
    <row r="6841" spans="1:16" ht="32" x14ac:dyDescent="0.2">
      <c r="A6841" s="8" t="s">
        <v>268</v>
      </c>
      <c r="C6841" s="7" t="s">
        <v>4</v>
      </c>
      <c r="F6841" s="7" t="str">
        <f t="shared" si="180"/>
        <v/>
      </c>
      <c r="G6841" s="7" t="str">
        <f t="shared" si="181"/>
        <v/>
      </c>
      <c r="K6841" s="7" t="s">
        <v>3357</v>
      </c>
      <c r="L6841" s="9">
        <v>45006</v>
      </c>
      <c r="M6841" s="13">
        <v>0.41851851851851851</v>
      </c>
      <c r="N6841" s="14">
        <v>204440003511298</v>
      </c>
      <c r="P6841" t="str">
        <f t="shared" si="179"/>
        <v/>
      </c>
    </row>
    <row r="6842" spans="1:16" ht="16" x14ac:dyDescent="0.2">
      <c r="A6842" s="8" t="s">
        <v>521</v>
      </c>
      <c r="C6842" s="7" t="s">
        <v>2</v>
      </c>
      <c r="D6842" s="7" t="s">
        <v>3389</v>
      </c>
      <c r="E6842" s="7" t="str">
        <f>IF(OR(D6842="", D6842="___"),"", LEFT(D6842,FIND(" &gt;",D6842)-1))</f>
        <v>Success</v>
      </c>
      <c r="F6842" s="7" t="str">
        <f t="shared" si="180"/>
        <v>Current</v>
      </c>
      <c r="G6842" s="7" t="str">
        <f t="shared" si="181"/>
        <v/>
      </c>
      <c r="H6842" s="7" t="str">
        <f>IF(G6842="Utterance", IF(ISNUMBER(SEARCH("Unrecognized",D6842)), "Unrecognized", IF(ISNUMBER(SEARCH("Mismatched",D6842)), "Mismatched", IF(ISNUMBER(SEARCH("False Positive",D6842)), "False Positive", "Irrelevant"))), "")</f>
        <v/>
      </c>
      <c r="J6842" s="7" t="s">
        <v>3428</v>
      </c>
      <c r="K6842" s="7" t="s">
        <v>3357</v>
      </c>
      <c r="L6842" s="9">
        <v>45006</v>
      </c>
      <c r="M6842" s="13">
        <v>0.42704861111111114</v>
      </c>
      <c r="N6842" s="14">
        <v>204440003495282</v>
      </c>
      <c r="O6842" s="7">
        <f>IF(LEN(TRIM($A6842))=0,0,LEN($A6842)-LEN(SUBSTITUTE($A6842," ",""))+1)</f>
        <v>1</v>
      </c>
      <c r="P6842">
        <f t="shared" si="179"/>
        <v>3411</v>
      </c>
    </row>
    <row r="6843" spans="1:16" ht="64" x14ac:dyDescent="0.2">
      <c r="A6843" s="8" t="s">
        <v>270</v>
      </c>
      <c r="C6843" s="7" t="s">
        <v>4</v>
      </c>
      <c r="F6843" s="7" t="str">
        <f t="shared" si="180"/>
        <v/>
      </c>
      <c r="G6843" s="7" t="str">
        <f t="shared" si="181"/>
        <v/>
      </c>
      <c r="K6843" s="7" t="s">
        <v>3357</v>
      </c>
      <c r="L6843" s="9">
        <v>45006</v>
      </c>
      <c r="M6843" s="13">
        <v>0.42704861111111114</v>
      </c>
      <c r="N6843" s="14">
        <v>204440003495282</v>
      </c>
      <c r="P6843" t="str">
        <f t="shared" si="179"/>
        <v/>
      </c>
    </row>
    <row r="6844" spans="1:16" ht="16" x14ac:dyDescent="0.2">
      <c r="A6844" s="8" t="s">
        <v>1300</v>
      </c>
      <c r="C6844" s="7" t="s">
        <v>2</v>
      </c>
      <c r="D6844" s="7" t="s">
        <v>3389</v>
      </c>
      <c r="E6844" s="7" t="str">
        <f>IF(OR(D6844="", D6844="___"),"", LEFT(D6844,FIND(" &gt;",D6844)-1))</f>
        <v>Success</v>
      </c>
      <c r="F6844" s="7" t="str">
        <f t="shared" si="180"/>
        <v>Current</v>
      </c>
      <c r="G6844" s="7" t="str">
        <f t="shared" si="181"/>
        <v/>
      </c>
      <c r="H6844" s="7" t="str">
        <f>IF(G6844="Utterance", IF(ISNUMBER(SEARCH("Unrecognized",D6844)), "Unrecognized", IF(ISNUMBER(SEARCH("Mismatched",D6844)), "Mismatched", IF(ISNUMBER(SEARCH("False Positive",D6844)), "False Positive", "Irrelevant"))), "")</f>
        <v/>
      </c>
      <c r="J6844" s="7" t="s">
        <v>3758</v>
      </c>
      <c r="K6844" s="7" t="s">
        <v>3357</v>
      </c>
      <c r="L6844" s="9">
        <v>45006</v>
      </c>
      <c r="M6844" s="13">
        <v>0.43611111111111112</v>
      </c>
      <c r="N6844" s="14">
        <v>202000335648020</v>
      </c>
      <c r="O6844" s="7">
        <f>IF(LEN(TRIM($A6844))=0,0,LEN($A6844)-LEN(SUBSTITUTE($A6844," ",""))+1)</f>
        <v>6</v>
      </c>
      <c r="P6844">
        <f t="shared" si="179"/>
        <v>3411</v>
      </c>
    </row>
    <row r="6845" spans="1:16" ht="96" x14ac:dyDescent="0.2">
      <c r="A6845" s="8" t="s">
        <v>454</v>
      </c>
      <c r="C6845" s="7" t="s">
        <v>4</v>
      </c>
      <c r="F6845" s="7" t="str">
        <f t="shared" si="180"/>
        <v/>
      </c>
      <c r="G6845" s="7" t="str">
        <f t="shared" si="181"/>
        <v/>
      </c>
      <c r="K6845" s="7" t="s">
        <v>3357</v>
      </c>
      <c r="L6845" s="9">
        <v>45006</v>
      </c>
      <c r="M6845" s="13">
        <v>0.43611111111111112</v>
      </c>
      <c r="N6845" s="14">
        <v>202000335648020</v>
      </c>
      <c r="P6845" t="str">
        <f t="shared" si="179"/>
        <v/>
      </c>
    </row>
    <row r="6846" spans="1:16" ht="16" x14ac:dyDescent="0.2">
      <c r="A6846" s="8" t="s">
        <v>1110</v>
      </c>
      <c r="C6846" s="7" t="s">
        <v>2</v>
      </c>
      <c r="D6846" s="7" t="s">
        <v>3411</v>
      </c>
      <c r="E6846" s="7" t="str">
        <f>IF(OR(D6846="", D6846="___"),"", LEFT(D6846,FIND(" &gt;",D6846)-1))</f>
        <v>Qualified Success</v>
      </c>
      <c r="F6846" s="7" t="str">
        <f t="shared" si="180"/>
        <v>Current</v>
      </c>
      <c r="G6846" s="7" t="str">
        <f t="shared" si="181"/>
        <v>Response</v>
      </c>
      <c r="H6846" s="7" t="str">
        <f>IF(G6846="Utterance", IF(ISNUMBER(SEARCH("Unrecognized",D6846)), "Unrecognized", IF(ISNUMBER(SEARCH("Mismatched",D6846)), "Mismatched", IF(ISNUMBER(SEARCH("False Positive",D6846)), "False Positive", "Irrelevant"))), "")</f>
        <v/>
      </c>
      <c r="J6846" s="7" t="s">
        <v>3741</v>
      </c>
      <c r="K6846" s="7" t="s">
        <v>3357</v>
      </c>
      <c r="L6846" s="9">
        <v>45006</v>
      </c>
      <c r="M6846" s="13">
        <v>0.43943287037037032</v>
      </c>
      <c r="N6846" s="14">
        <v>204440003538623</v>
      </c>
      <c r="O6846" s="7">
        <f>IF(LEN(TRIM($A6846))=0,0,LEN($A6846)-LEN(SUBSTITUTE($A6846," ",""))+1)</f>
        <v>6</v>
      </c>
      <c r="P6846">
        <f t="shared" si="179"/>
        <v>201</v>
      </c>
    </row>
    <row r="6847" spans="1:16" ht="80" x14ac:dyDescent="0.2">
      <c r="A6847" s="8" t="s">
        <v>230</v>
      </c>
      <c r="C6847" s="7" t="s">
        <v>4</v>
      </c>
      <c r="F6847" s="7" t="str">
        <f t="shared" si="180"/>
        <v/>
      </c>
      <c r="G6847" s="7" t="str">
        <f t="shared" si="181"/>
        <v/>
      </c>
      <c r="K6847" s="7" t="s">
        <v>3357</v>
      </c>
      <c r="L6847" s="9">
        <v>45006</v>
      </c>
      <c r="M6847" s="13">
        <v>0.43943287037037032</v>
      </c>
      <c r="N6847" s="14">
        <v>204440003538623</v>
      </c>
      <c r="P6847" t="str">
        <f t="shared" si="179"/>
        <v/>
      </c>
    </row>
    <row r="6848" spans="1:16" ht="16" x14ac:dyDescent="0.2">
      <c r="A6848" s="8" t="s">
        <v>1219</v>
      </c>
      <c r="C6848" s="7" t="s">
        <v>2</v>
      </c>
      <c r="D6848" s="7" t="s">
        <v>3389</v>
      </c>
      <c r="E6848" s="7" t="str">
        <f>IF(OR(D6848="", D6848="___"),"", LEFT(D6848,FIND(" &gt;",D6848)-1))</f>
        <v>Success</v>
      </c>
      <c r="F6848" s="7" t="str">
        <f t="shared" si="180"/>
        <v>Current</v>
      </c>
      <c r="G6848" s="7" t="str">
        <f t="shared" si="181"/>
        <v/>
      </c>
      <c r="H6848" s="7" t="str">
        <f>IF(G6848="Utterance", IF(ISNUMBER(SEARCH("Unrecognized",D6848)), "Unrecognized", IF(ISNUMBER(SEARCH("Mismatched",D6848)), "Mismatched", IF(ISNUMBER(SEARCH("False Positive",D6848)), "False Positive", "Irrelevant"))), "")</f>
        <v/>
      </c>
      <c r="J6848" s="7" t="s">
        <v>3743</v>
      </c>
      <c r="K6848" s="7" t="s">
        <v>3357</v>
      </c>
      <c r="L6848" s="9">
        <v>45006</v>
      </c>
      <c r="M6848" s="13">
        <v>0.44475694444444441</v>
      </c>
      <c r="N6848" s="14">
        <v>202000024100358</v>
      </c>
      <c r="O6848" s="7">
        <f>IF(LEN(TRIM($A6848))=0,0,LEN($A6848)-LEN(SUBSTITUTE($A6848," ",""))+1)</f>
        <v>5</v>
      </c>
      <c r="P6848">
        <f t="shared" si="179"/>
        <v>3411</v>
      </c>
    </row>
    <row r="6849" spans="1:16" ht="16" x14ac:dyDescent="0.2">
      <c r="A6849" s="8" t="s">
        <v>249</v>
      </c>
      <c r="C6849" s="7" t="s">
        <v>2</v>
      </c>
      <c r="D6849" s="7" t="s">
        <v>3405</v>
      </c>
      <c r="E6849" s="7" t="str">
        <f>IF(OR(D6849="", D6849="___"),"", LEFT(D6849,FIND(" &gt;",D6849)-1))</f>
        <v>Failure</v>
      </c>
      <c r="F6849" s="7" t="str">
        <f t="shared" si="180"/>
        <v>Current</v>
      </c>
      <c r="G6849" s="7" t="str">
        <f t="shared" si="181"/>
        <v>System</v>
      </c>
      <c r="H6849" s="7" t="str">
        <f>IF(G6849="Utterance", IF(ISNUMBER(SEARCH("Unrecognized",D6849)), "Unrecognized", IF(ISNUMBER(SEARCH("Mismatched",D6849)), "Mismatched", IF(ISNUMBER(SEARCH("False Positive",D6849)), "False Positive", "Irrelevant"))), "")</f>
        <v/>
      </c>
      <c r="I6849" s="7" t="s">
        <v>152</v>
      </c>
      <c r="J6849" s="7" t="s">
        <v>3741</v>
      </c>
      <c r="K6849" s="7" t="s">
        <v>3357</v>
      </c>
      <c r="L6849" s="9">
        <v>45006</v>
      </c>
      <c r="M6849" s="13">
        <v>0.44512731481481477</v>
      </c>
      <c r="N6849" s="14">
        <v>202000024100358</v>
      </c>
      <c r="O6849" s="7">
        <f>IF(LEN(TRIM($A6849))=0,0,LEN($A6849)-LEN(SUBSTITUTE($A6849," ",""))+1)</f>
        <v>2</v>
      </c>
      <c r="P6849">
        <f t="shared" si="179"/>
        <v>168</v>
      </c>
    </row>
    <row r="6850" spans="1:16" ht="16" x14ac:dyDescent="0.2">
      <c r="A6850" s="8" t="s">
        <v>249</v>
      </c>
      <c r="C6850" s="7" t="s">
        <v>2</v>
      </c>
      <c r="D6850" s="7" t="s">
        <v>3389</v>
      </c>
      <c r="E6850" s="7" t="str">
        <f>IF(OR(D6850="", D6850="___"),"", LEFT(D6850,FIND(" &gt;",D6850)-1))</f>
        <v>Success</v>
      </c>
      <c r="F6850" s="7" t="str">
        <f t="shared" si="180"/>
        <v>Current</v>
      </c>
      <c r="G6850" s="7" t="str">
        <f t="shared" si="181"/>
        <v/>
      </c>
      <c r="H6850" s="7" t="str">
        <f>IF(G6850="Utterance", IF(ISNUMBER(SEARCH("Unrecognized",D6850)), "Unrecognized", IF(ISNUMBER(SEARCH("Mismatched",D6850)), "Mismatched", IF(ISNUMBER(SEARCH("False Positive",D6850)), "False Positive", "Irrelevant"))), "")</f>
        <v/>
      </c>
      <c r="J6850" s="7" t="s">
        <v>3741</v>
      </c>
      <c r="K6850" s="7" t="s">
        <v>3357</v>
      </c>
      <c r="L6850" s="9">
        <v>45006</v>
      </c>
      <c r="M6850" s="13">
        <v>0.44512731481481477</v>
      </c>
      <c r="N6850" s="14">
        <v>202000024100358</v>
      </c>
      <c r="O6850" s="7">
        <f>IF(LEN(TRIM($A6850))=0,0,LEN($A6850)-LEN(SUBSTITUTE($A6850," ",""))+1)</f>
        <v>2</v>
      </c>
      <c r="P6850">
        <f t="shared" si="179"/>
        <v>3411</v>
      </c>
    </row>
    <row r="6851" spans="1:16" ht="224" x14ac:dyDescent="0.2">
      <c r="A6851" s="8" t="s">
        <v>1220</v>
      </c>
      <c r="C6851" s="7" t="s">
        <v>4</v>
      </c>
      <c r="F6851" s="7" t="str">
        <f t="shared" si="180"/>
        <v/>
      </c>
      <c r="G6851" s="7" t="str">
        <f t="shared" si="181"/>
        <v/>
      </c>
      <c r="K6851" s="7" t="s">
        <v>3357</v>
      </c>
      <c r="L6851" s="9">
        <v>45006</v>
      </c>
      <c r="M6851" s="13">
        <v>0.44512731481481477</v>
      </c>
      <c r="N6851" s="14">
        <v>202000024100358</v>
      </c>
      <c r="P6851" t="str">
        <f t="shared" ref="P6851:P6914" si="182">IF(D6851="", "", COUNTIF($D$1:$D$12000, D6851))</f>
        <v/>
      </c>
    </row>
    <row r="6852" spans="1:16" ht="16" x14ac:dyDescent="0.2">
      <c r="A6852" s="8" t="s">
        <v>152</v>
      </c>
      <c r="C6852" s="7" t="s">
        <v>4</v>
      </c>
      <c r="F6852" s="7" t="str">
        <f t="shared" si="180"/>
        <v/>
      </c>
      <c r="G6852" s="7" t="str">
        <f t="shared" si="181"/>
        <v/>
      </c>
      <c r="K6852" s="7" t="s">
        <v>3357</v>
      </c>
      <c r="L6852" s="9">
        <v>45006</v>
      </c>
      <c r="M6852" s="13">
        <v>0.44512731481481477</v>
      </c>
      <c r="N6852" s="14">
        <v>202000024100358</v>
      </c>
      <c r="P6852" t="str">
        <f t="shared" si="182"/>
        <v/>
      </c>
    </row>
    <row r="6853" spans="1:16" ht="144" x14ac:dyDescent="0.2">
      <c r="A6853" s="8" t="s">
        <v>250</v>
      </c>
      <c r="C6853" s="7" t="s">
        <v>4</v>
      </c>
      <c r="F6853" s="7" t="str">
        <f t="shared" si="180"/>
        <v/>
      </c>
      <c r="G6853" s="7" t="str">
        <f t="shared" si="181"/>
        <v/>
      </c>
      <c r="K6853" s="7" t="s">
        <v>3357</v>
      </c>
      <c r="L6853" s="9">
        <v>45006</v>
      </c>
      <c r="M6853" s="13">
        <v>0.44512731481481477</v>
      </c>
      <c r="N6853" s="14">
        <v>202000024100358</v>
      </c>
      <c r="P6853" t="str">
        <f t="shared" si="182"/>
        <v/>
      </c>
    </row>
    <row r="6854" spans="1:16" ht="16" x14ac:dyDescent="0.2">
      <c r="A6854" s="8" t="s">
        <v>402</v>
      </c>
      <c r="C6854" s="7" t="s">
        <v>2</v>
      </c>
      <c r="D6854" s="7" t="s">
        <v>3389</v>
      </c>
      <c r="E6854" s="7" t="str">
        <f>IF(OR(D6854="", D6854="___"),"", LEFT(D6854,FIND(" &gt;",D6854)-1))</f>
        <v>Success</v>
      </c>
      <c r="F6854" s="7" t="str">
        <f t="shared" si="180"/>
        <v>Current</v>
      </c>
      <c r="G6854" s="7" t="str">
        <f t="shared" si="181"/>
        <v/>
      </c>
      <c r="H6854" s="7" t="str">
        <f>IF(G6854="Utterance", IF(ISNUMBER(SEARCH("Unrecognized",D6854)), "Unrecognized", IF(ISNUMBER(SEARCH("Mismatched",D6854)), "Mismatched", IF(ISNUMBER(SEARCH("False Positive",D6854)), "False Positive", "Irrelevant"))), "")</f>
        <v/>
      </c>
      <c r="J6854" s="7" t="s">
        <v>3741</v>
      </c>
      <c r="K6854" s="7" t="s">
        <v>3357</v>
      </c>
      <c r="L6854" s="9">
        <v>45006</v>
      </c>
      <c r="M6854" s="13">
        <v>0.44973379629629634</v>
      </c>
      <c r="N6854" s="14">
        <v>202000682390783</v>
      </c>
      <c r="O6854" s="7">
        <f>IF(LEN(TRIM($A6854))=0,0,LEN($A6854)-LEN(SUBSTITUTE($A6854," ",""))+1)</f>
        <v>6</v>
      </c>
      <c r="P6854">
        <f t="shared" si="182"/>
        <v>3411</v>
      </c>
    </row>
    <row r="6855" spans="1:16" ht="144" x14ac:dyDescent="0.2">
      <c r="A6855" s="8" t="s">
        <v>250</v>
      </c>
      <c r="C6855" s="7" t="s">
        <v>4</v>
      </c>
      <c r="F6855" s="7" t="str">
        <f t="shared" si="180"/>
        <v/>
      </c>
      <c r="G6855" s="7" t="str">
        <f t="shared" si="181"/>
        <v/>
      </c>
      <c r="K6855" s="7" t="s">
        <v>3357</v>
      </c>
      <c r="L6855" s="9">
        <v>45006</v>
      </c>
      <c r="M6855" s="13">
        <v>0.44975694444444447</v>
      </c>
      <c r="N6855" s="14">
        <v>202000682390783</v>
      </c>
      <c r="P6855" t="str">
        <f t="shared" si="182"/>
        <v/>
      </c>
    </row>
    <row r="6856" spans="1:16" ht="16" x14ac:dyDescent="0.2">
      <c r="A6856" s="8" t="s">
        <v>1391</v>
      </c>
      <c r="C6856" s="7" t="s">
        <v>2</v>
      </c>
      <c r="D6856" s="7" t="s">
        <v>3400</v>
      </c>
      <c r="E6856" s="7" t="str">
        <f>IF(OR(D6856="", D6856="___"),"", LEFT(D6856,FIND(" &gt;",D6856)-1))</f>
        <v>Failure</v>
      </c>
      <c r="F6856" s="7" t="str">
        <f t="shared" si="180"/>
        <v>Current</v>
      </c>
      <c r="G6856" s="7" t="str">
        <f t="shared" si="181"/>
        <v>Interaction</v>
      </c>
      <c r="H6856" s="7" t="str">
        <f>IF(G6856="Utterance", IF(ISNUMBER(SEARCH("Unrecognized",D6856)), "Unrecognized", IF(ISNUMBER(SEARCH("Mismatched",D6856)), "Mismatched", IF(ISNUMBER(SEARCH("False Positive",D6856)), "False Positive", "Irrelevant"))), "")</f>
        <v/>
      </c>
      <c r="J6856" s="7" t="s">
        <v>3743</v>
      </c>
      <c r="K6856" s="7" t="s">
        <v>3357</v>
      </c>
      <c r="L6856" s="9">
        <v>45006</v>
      </c>
      <c r="M6856" s="13">
        <v>0.44998842592592592</v>
      </c>
      <c r="N6856" s="14">
        <v>202000545336640</v>
      </c>
      <c r="O6856" s="7">
        <f>IF(LEN(TRIM($A6856))=0,0,LEN($A6856)-LEN(SUBSTITUTE($A6856," ",""))+1)</f>
        <v>8</v>
      </c>
      <c r="P6856">
        <f t="shared" si="182"/>
        <v>412</v>
      </c>
    </row>
    <row r="6857" spans="1:16" ht="16" x14ac:dyDescent="0.2">
      <c r="A6857" s="8" t="s">
        <v>1189</v>
      </c>
      <c r="C6857" s="7" t="s">
        <v>2</v>
      </c>
      <c r="D6857" s="7" t="s">
        <v>3389</v>
      </c>
      <c r="E6857" s="7" t="str">
        <f>IF(OR(D6857="", D6857="___"),"", LEFT(D6857,FIND(" &gt;",D6857)-1))</f>
        <v>Success</v>
      </c>
      <c r="F6857" s="7" t="str">
        <f t="shared" si="180"/>
        <v>Current</v>
      </c>
      <c r="G6857" s="7" t="str">
        <f t="shared" si="181"/>
        <v/>
      </c>
      <c r="H6857" s="7" t="str">
        <f>IF(G6857="Utterance", IF(ISNUMBER(SEARCH("Unrecognized",D6857)), "Unrecognized", IF(ISNUMBER(SEARCH("Mismatched",D6857)), "Mismatched", IF(ISNUMBER(SEARCH("False Positive",D6857)), "False Positive", "Irrelevant"))), "")</f>
        <v/>
      </c>
      <c r="J6857" s="7" t="s">
        <v>3741</v>
      </c>
      <c r="K6857" s="7" t="s">
        <v>3357</v>
      </c>
      <c r="L6857" s="9">
        <v>45006</v>
      </c>
      <c r="M6857" s="13">
        <v>0.44998842592592592</v>
      </c>
      <c r="N6857" s="14">
        <v>204440003542386</v>
      </c>
      <c r="O6857" s="7">
        <f>IF(LEN(TRIM($A6857))=0,0,LEN($A6857)-LEN(SUBSTITUTE($A6857," ",""))+1)</f>
        <v>7</v>
      </c>
      <c r="P6857">
        <f t="shared" si="182"/>
        <v>3411</v>
      </c>
    </row>
    <row r="6858" spans="1:16" ht="64" x14ac:dyDescent="0.2">
      <c r="A6858" s="8" t="s">
        <v>270</v>
      </c>
      <c r="C6858" s="7" t="s">
        <v>4</v>
      </c>
      <c r="F6858" s="7" t="str">
        <f t="shared" si="180"/>
        <v/>
      </c>
      <c r="G6858" s="7" t="str">
        <f t="shared" si="181"/>
        <v/>
      </c>
      <c r="K6858" s="7" t="s">
        <v>3357</v>
      </c>
      <c r="L6858" s="9">
        <v>45006</v>
      </c>
      <c r="M6858" s="13">
        <v>0.44998842592592592</v>
      </c>
      <c r="N6858" s="14">
        <v>202000545336640</v>
      </c>
      <c r="P6858" t="str">
        <f t="shared" si="182"/>
        <v/>
      </c>
    </row>
    <row r="6859" spans="1:16" ht="176" x14ac:dyDescent="0.2">
      <c r="A6859" s="8" t="s">
        <v>1190</v>
      </c>
      <c r="C6859" s="7" t="s">
        <v>4</v>
      </c>
      <c r="F6859" s="7" t="str">
        <f t="shared" si="180"/>
        <v/>
      </c>
      <c r="G6859" s="7" t="str">
        <f t="shared" si="181"/>
        <v/>
      </c>
      <c r="K6859" s="7" t="s">
        <v>3357</v>
      </c>
      <c r="L6859" s="9">
        <v>45006</v>
      </c>
      <c r="M6859" s="13">
        <v>0.45</v>
      </c>
      <c r="N6859" s="14">
        <v>204440003542386</v>
      </c>
      <c r="P6859" t="str">
        <f t="shared" si="182"/>
        <v/>
      </c>
    </row>
    <row r="6860" spans="1:16" ht="16" x14ac:dyDescent="0.2">
      <c r="A6860" s="8" t="s">
        <v>158</v>
      </c>
      <c r="C6860" s="7" t="s">
        <v>2</v>
      </c>
      <c r="D6860" s="7" t="s">
        <v>3389</v>
      </c>
      <c r="E6860" s="7" t="str">
        <f>IF(OR(D6860="", D6860="___"),"", LEFT(D6860,FIND(" &gt;",D6860)-1))</f>
        <v>Success</v>
      </c>
      <c r="F6860" s="7" t="str">
        <f t="shared" si="180"/>
        <v>Current</v>
      </c>
      <c r="G6860" s="7" t="str">
        <f t="shared" si="181"/>
        <v/>
      </c>
      <c r="H6860" s="7" t="str">
        <f>IF(G6860="Utterance", IF(ISNUMBER(SEARCH("Unrecognized",D6860)), "Unrecognized", IF(ISNUMBER(SEARCH("Mismatched",D6860)), "Mismatched", IF(ISNUMBER(SEARCH("False Positive",D6860)), "False Positive", "Irrelevant"))), "")</f>
        <v/>
      </c>
      <c r="J6860" s="7" t="s">
        <v>3744</v>
      </c>
      <c r="K6860" s="7" t="s">
        <v>3357</v>
      </c>
      <c r="L6860" s="9">
        <v>45006</v>
      </c>
      <c r="M6860" s="13">
        <v>0.45832175925925928</v>
      </c>
      <c r="N6860" s="14">
        <v>513002619418711</v>
      </c>
      <c r="O6860" s="7">
        <f>IF(LEN(TRIM($A6860))=0,0,LEN($A6860)-LEN(SUBSTITUTE($A6860," ",""))+1)</f>
        <v>4</v>
      </c>
      <c r="P6860">
        <f t="shared" si="182"/>
        <v>3411</v>
      </c>
    </row>
    <row r="6861" spans="1:16" ht="112" x14ac:dyDescent="0.2">
      <c r="A6861" s="8" t="s">
        <v>224</v>
      </c>
      <c r="C6861" s="7" t="s">
        <v>4</v>
      </c>
      <c r="F6861" s="7" t="str">
        <f t="shared" si="180"/>
        <v/>
      </c>
      <c r="G6861" s="7" t="str">
        <f t="shared" si="181"/>
        <v/>
      </c>
      <c r="K6861" s="7" t="s">
        <v>3357</v>
      </c>
      <c r="L6861" s="9">
        <v>45006</v>
      </c>
      <c r="M6861" s="13">
        <v>0.45832175925925928</v>
      </c>
      <c r="N6861" s="14">
        <v>513002619418711</v>
      </c>
      <c r="P6861" t="str">
        <f t="shared" si="182"/>
        <v/>
      </c>
    </row>
    <row r="6862" spans="1:16" ht="16" x14ac:dyDescent="0.2">
      <c r="A6862" s="8" t="s">
        <v>158</v>
      </c>
      <c r="C6862" s="7" t="s">
        <v>2</v>
      </c>
      <c r="D6862" s="7" t="s">
        <v>3389</v>
      </c>
      <c r="E6862" s="7" t="str">
        <f>IF(OR(D6862="", D6862="___"),"", LEFT(D6862,FIND(" &gt;",D6862)-1))</f>
        <v>Success</v>
      </c>
      <c r="F6862" s="7" t="str">
        <f t="shared" si="180"/>
        <v>Current</v>
      </c>
      <c r="G6862" s="7" t="str">
        <f t="shared" si="181"/>
        <v/>
      </c>
      <c r="H6862" s="7" t="str">
        <f>IF(G6862="Utterance", IF(ISNUMBER(SEARCH("Unrecognized",D6862)), "Unrecognized", IF(ISNUMBER(SEARCH("Mismatched",D6862)), "Mismatched", IF(ISNUMBER(SEARCH("False Positive",D6862)), "False Positive", "Irrelevant"))), "")</f>
        <v/>
      </c>
      <c r="J6862" s="7" t="s">
        <v>3744</v>
      </c>
      <c r="K6862" s="7" t="s">
        <v>3357</v>
      </c>
      <c r="L6862" s="9">
        <v>45006</v>
      </c>
      <c r="M6862" s="13">
        <v>0.4621527777777778</v>
      </c>
      <c r="N6862" s="14">
        <v>513002126792670</v>
      </c>
      <c r="O6862" s="7">
        <f>IF(LEN(TRIM($A6862))=0,0,LEN($A6862)-LEN(SUBSTITUTE($A6862," ",""))+1)</f>
        <v>4</v>
      </c>
      <c r="P6862">
        <f t="shared" si="182"/>
        <v>3411</v>
      </c>
    </row>
    <row r="6863" spans="1:16" ht="112" x14ac:dyDescent="0.2">
      <c r="A6863" s="8" t="s">
        <v>224</v>
      </c>
      <c r="C6863" s="7" t="s">
        <v>4</v>
      </c>
      <c r="F6863" s="7" t="str">
        <f t="shared" si="180"/>
        <v/>
      </c>
      <c r="G6863" s="7" t="str">
        <f t="shared" si="181"/>
        <v/>
      </c>
      <c r="K6863" s="7" t="s">
        <v>3357</v>
      </c>
      <c r="L6863" s="9">
        <v>45006</v>
      </c>
      <c r="M6863" s="13">
        <v>0.4621527777777778</v>
      </c>
      <c r="N6863" s="14">
        <v>513002126792670</v>
      </c>
      <c r="P6863" t="str">
        <f t="shared" si="182"/>
        <v/>
      </c>
    </row>
    <row r="6864" spans="1:16" ht="16" x14ac:dyDescent="0.2">
      <c r="A6864" s="8" t="s">
        <v>1247</v>
      </c>
      <c r="C6864" s="7" t="s">
        <v>2</v>
      </c>
      <c r="D6864" s="7" t="s">
        <v>3389</v>
      </c>
      <c r="E6864" s="7" t="str">
        <f>IF(OR(D6864="", D6864="___"),"", LEFT(D6864,FIND(" &gt;",D6864)-1))</f>
        <v>Success</v>
      </c>
      <c r="F6864" s="7" t="str">
        <f t="shared" si="180"/>
        <v>Current</v>
      </c>
      <c r="G6864" s="7" t="str">
        <f t="shared" si="181"/>
        <v/>
      </c>
      <c r="H6864" s="7" t="str">
        <f>IF(G6864="Utterance", IF(ISNUMBER(SEARCH("Unrecognized",D6864)), "Unrecognized", IF(ISNUMBER(SEARCH("Mismatched",D6864)), "Mismatched", IF(ISNUMBER(SEARCH("False Positive",D6864)), "False Positive", "Irrelevant"))), "")</f>
        <v/>
      </c>
      <c r="J6864" s="7" t="s">
        <v>3431</v>
      </c>
      <c r="K6864" s="7" t="s">
        <v>3357</v>
      </c>
      <c r="L6864" s="9">
        <v>45006</v>
      </c>
      <c r="M6864" s="13">
        <v>0.46344907407407404</v>
      </c>
      <c r="N6864" s="14">
        <v>202000190417407</v>
      </c>
      <c r="O6864" s="7">
        <f>IF(LEN(TRIM($A6864))=0,0,LEN($A6864)-LEN(SUBSTITUTE($A6864," ",""))+1)</f>
        <v>10</v>
      </c>
      <c r="P6864">
        <f t="shared" si="182"/>
        <v>3411</v>
      </c>
    </row>
    <row r="6865" spans="1:16" ht="80" x14ac:dyDescent="0.2">
      <c r="A6865" s="8" t="s">
        <v>317</v>
      </c>
      <c r="C6865" s="7" t="s">
        <v>4</v>
      </c>
      <c r="F6865" s="7" t="str">
        <f t="shared" si="180"/>
        <v/>
      </c>
      <c r="G6865" s="7" t="str">
        <f t="shared" si="181"/>
        <v/>
      </c>
      <c r="K6865" s="7" t="s">
        <v>3357</v>
      </c>
      <c r="L6865" s="9">
        <v>45006</v>
      </c>
      <c r="M6865" s="13">
        <v>0.46344907407407404</v>
      </c>
      <c r="N6865" s="14">
        <v>202000190417407</v>
      </c>
      <c r="P6865" t="str">
        <f t="shared" si="182"/>
        <v/>
      </c>
    </row>
    <row r="6866" spans="1:16" ht="16" x14ac:dyDescent="0.2">
      <c r="A6866" s="8" t="s">
        <v>931</v>
      </c>
      <c r="C6866" s="7" t="s">
        <v>2</v>
      </c>
      <c r="D6866" s="7" t="s">
        <v>3411</v>
      </c>
      <c r="E6866" s="7" t="str">
        <f>IF(OR(D6866="", D6866="___"),"", LEFT(D6866,FIND(" &gt;",D6866)-1))</f>
        <v>Qualified Success</v>
      </c>
      <c r="F6866" s="7" t="str">
        <f t="shared" si="180"/>
        <v>Current</v>
      </c>
      <c r="G6866" s="7" t="str">
        <f t="shared" si="181"/>
        <v>Response</v>
      </c>
      <c r="H6866" s="7" t="str">
        <f>IF(G6866="Utterance", IF(ISNUMBER(SEARCH("Unrecognized",D6866)), "Unrecognized", IF(ISNUMBER(SEARCH("Mismatched",D6866)), "Mismatched", IF(ISNUMBER(SEARCH("False Positive",D6866)), "False Positive", "Irrelevant"))), "")</f>
        <v/>
      </c>
      <c r="J6866" s="7" t="s">
        <v>3428</v>
      </c>
      <c r="K6866" s="7" t="s">
        <v>3357</v>
      </c>
      <c r="L6866" s="9">
        <v>45006</v>
      </c>
      <c r="M6866" s="13">
        <v>0.46585648148148145</v>
      </c>
      <c r="N6866" s="14">
        <v>204440003509648</v>
      </c>
      <c r="O6866" s="7">
        <f>IF(LEN(TRIM($A6866))=0,0,LEN($A6866)-LEN(SUBSTITUTE($A6866," ",""))+1)</f>
        <v>7</v>
      </c>
      <c r="P6866">
        <f t="shared" si="182"/>
        <v>201</v>
      </c>
    </row>
    <row r="6867" spans="1:16" ht="112" x14ac:dyDescent="0.2">
      <c r="A6867" s="8" t="s">
        <v>345</v>
      </c>
      <c r="C6867" s="7" t="s">
        <v>4</v>
      </c>
      <c r="F6867" s="7" t="str">
        <f t="shared" si="180"/>
        <v/>
      </c>
      <c r="G6867" s="7" t="str">
        <f t="shared" si="181"/>
        <v/>
      </c>
      <c r="K6867" s="7" t="s">
        <v>3357</v>
      </c>
      <c r="L6867" s="9">
        <v>45006</v>
      </c>
      <c r="M6867" s="13">
        <v>0.46585648148148145</v>
      </c>
      <c r="N6867" s="14">
        <v>204440003509648</v>
      </c>
      <c r="P6867" t="str">
        <f t="shared" si="182"/>
        <v/>
      </c>
    </row>
    <row r="6868" spans="1:16" ht="16" x14ac:dyDescent="0.2">
      <c r="A6868" s="8" t="s">
        <v>1763</v>
      </c>
      <c r="C6868" s="7" t="s">
        <v>2</v>
      </c>
      <c r="D6868" s="7" t="s">
        <v>3400</v>
      </c>
      <c r="E6868" s="7" t="str">
        <f>IF(OR(D6868="", D6868="___"),"", LEFT(D6868,FIND(" &gt;",D6868)-1))</f>
        <v>Failure</v>
      </c>
      <c r="F6868" s="7" t="str">
        <f t="shared" si="180"/>
        <v>Current</v>
      </c>
      <c r="G6868" s="7" t="str">
        <f t="shared" si="181"/>
        <v>Interaction</v>
      </c>
      <c r="H6868" s="7" t="str">
        <f>IF(G6868="Utterance", IF(ISNUMBER(SEARCH("Unrecognized",D6868)), "Unrecognized", IF(ISNUMBER(SEARCH("Mismatched",D6868)), "Mismatched", IF(ISNUMBER(SEARCH("False Positive",D6868)), "False Positive", "Irrelevant"))), "")</f>
        <v/>
      </c>
      <c r="J6868" s="7" t="s">
        <v>3742</v>
      </c>
      <c r="K6868" s="7" t="s">
        <v>3357</v>
      </c>
      <c r="L6868" s="9">
        <v>45006</v>
      </c>
      <c r="M6868" s="13">
        <v>0.46869212962962964</v>
      </c>
      <c r="N6868" s="14">
        <v>513003429422258</v>
      </c>
      <c r="O6868" s="7">
        <f>IF(LEN(TRIM($A6868))=0,0,LEN($A6868)-LEN(SUBSTITUTE($A6868," ",""))+1)</f>
        <v>4</v>
      </c>
      <c r="P6868">
        <f t="shared" si="182"/>
        <v>412</v>
      </c>
    </row>
    <row r="6869" spans="1:16" ht="48" x14ac:dyDescent="0.2">
      <c r="A6869" s="8" t="s">
        <v>228</v>
      </c>
      <c r="C6869" s="7" t="s">
        <v>4</v>
      </c>
      <c r="F6869" s="7" t="str">
        <f t="shared" si="180"/>
        <v/>
      </c>
      <c r="G6869" s="7" t="str">
        <f t="shared" si="181"/>
        <v/>
      </c>
      <c r="K6869" s="7" t="s">
        <v>3357</v>
      </c>
      <c r="L6869" s="9">
        <v>45006</v>
      </c>
      <c r="M6869" s="13">
        <v>0.46869212962962964</v>
      </c>
      <c r="N6869" s="14">
        <v>513003429422258</v>
      </c>
      <c r="P6869" t="str">
        <f t="shared" si="182"/>
        <v/>
      </c>
    </row>
    <row r="6870" spans="1:16" ht="16" x14ac:dyDescent="0.2">
      <c r="A6870" s="8" t="s">
        <v>1765</v>
      </c>
      <c r="C6870" s="7" t="s">
        <v>2</v>
      </c>
      <c r="D6870" s="7" t="s">
        <v>3389</v>
      </c>
      <c r="E6870" s="7" t="str">
        <f>IF(OR(D6870="", D6870="___"),"", LEFT(D6870,FIND(" &gt;",D6870)-1))</f>
        <v>Success</v>
      </c>
      <c r="F6870" s="7" t="str">
        <f t="shared" si="180"/>
        <v>Current</v>
      </c>
      <c r="G6870" s="7" t="str">
        <f t="shared" si="181"/>
        <v/>
      </c>
      <c r="H6870" s="7" t="str">
        <f>IF(G6870="Utterance", IF(ISNUMBER(SEARCH("Unrecognized",D6870)), "Unrecognized", IF(ISNUMBER(SEARCH("Mismatched",D6870)), "Mismatched", IF(ISNUMBER(SEARCH("False Positive",D6870)), "False Positive", "Irrelevant"))), "")</f>
        <v/>
      </c>
      <c r="J6870" s="7" t="s">
        <v>3755</v>
      </c>
      <c r="K6870" s="7" t="s">
        <v>3357</v>
      </c>
      <c r="L6870" s="9">
        <v>45006</v>
      </c>
      <c r="M6870" s="13">
        <v>0.46908564814814818</v>
      </c>
      <c r="N6870" s="14">
        <v>513003429422258</v>
      </c>
      <c r="O6870" s="7">
        <f>IF(LEN(TRIM($A6870))=0,0,LEN($A6870)-LEN(SUBSTITUTE($A6870," ",""))+1)</f>
        <v>5</v>
      </c>
      <c r="P6870">
        <f t="shared" si="182"/>
        <v>3411</v>
      </c>
    </row>
    <row r="6871" spans="1:16" ht="48" x14ac:dyDescent="0.2">
      <c r="A6871" s="8" t="s">
        <v>386</v>
      </c>
      <c r="C6871" s="7" t="s">
        <v>4</v>
      </c>
      <c r="F6871" s="7" t="str">
        <f t="shared" si="180"/>
        <v/>
      </c>
      <c r="G6871" s="7" t="str">
        <f t="shared" si="181"/>
        <v/>
      </c>
      <c r="K6871" s="7" t="s">
        <v>3357</v>
      </c>
      <c r="L6871" s="9">
        <v>45006</v>
      </c>
      <c r="M6871" s="13">
        <v>0.46934027777777776</v>
      </c>
      <c r="N6871" s="14">
        <v>513003429422258</v>
      </c>
      <c r="P6871" t="str">
        <f t="shared" si="182"/>
        <v/>
      </c>
    </row>
    <row r="6872" spans="1:16" ht="16" x14ac:dyDescent="0.2">
      <c r="A6872" s="8" t="s">
        <v>269</v>
      </c>
      <c r="B6872" s="7" t="s">
        <v>3487</v>
      </c>
      <c r="C6872" s="7" t="s">
        <v>2</v>
      </c>
      <c r="D6872" s="7" t="s">
        <v>3389</v>
      </c>
      <c r="E6872" s="7" t="str">
        <f>IF(OR(D6872="", D6872="___"),"", LEFT(D6872,FIND(" &gt;",D6872)-1))</f>
        <v>Success</v>
      </c>
      <c r="F6872" s="7" t="str">
        <f t="shared" si="180"/>
        <v>Current</v>
      </c>
      <c r="G6872" s="7" t="str">
        <f t="shared" si="181"/>
        <v/>
      </c>
      <c r="H6872" s="7" t="str">
        <f>IF(G6872="Utterance", IF(ISNUMBER(SEARCH("Unrecognized",D6872)), "Unrecognized", IF(ISNUMBER(SEARCH("Mismatched",D6872)), "Mismatched", IF(ISNUMBER(SEARCH("False Positive",D6872)), "False Positive", "Irrelevant"))), "")</f>
        <v/>
      </c>
      <c r="J6872" s="7" t="s">
        <v>3428</v>
      </c>
      <c r="K6872" s="7" t="s">
        <v>3357</v>
      </c>
      <c r="L6872" s="9">
        <v>45006</v>
      </c>
      <c r="M6872" s="13">
        <v>0.47060185185185183</v>
      </c>
      <c r="N6872" s="14">
        <v>204440003495282</v>
      </c>
      <c r="O6872" s="7">
        <f>IF(LEN(TRIM($A6872))=0,0,LEN($A6872)-LEN(SUBSTITUTE($A6872," ",""))+1)</f>
        <v>3</v>
      </c>
      <c r="P6872">
        <f t="shared" si="182"/>
        <v>3411</v>
      </c>
    </row>
    <row r="6873" spans="1:16" ht="64" x14ac:dyDescent="0.2">
      <c r="A6873" s="8" t="s">
        <v>270</v>
      </c>
      <c r="C6873" s="7" t="s">
        <v>4</v>
      </c>
      <c r="F6873" s="7" t="str">
        <f t="shared" si="180"/>
        <v/>
      </c>
      <c r="G6873" s="7" t="str">
        <f t="shared" si="181"/>
        <v/>
      </c>
      <c r="K6873" s="7" t="s">
        <v>3357</v>
      </c>
      <c r="L6873" s="9">
        <v>45006</v>
      </c>
      <c r="M6873" s="13">
        <v>0.47060185185185183</v>
      </c>
      <c r="N6873" s="14">
        <v>204440003495282</v>
      </c>
      <c r="P6873" t="str">
        <f t="shared" si="182"/>
        <v/>
      </c>
    </row>
    <row r="6874" spans="1:16" ht="16" x14ac:dyDescent="0.2">
      <c r="A6874" s="8" t="s">
        <v>1248</v>
      </c>
      <c r="C6874" s="7" t="s">
        <v>2</v>
      </c>
      <c r="D6874" s="7" t="s">
        <v>3391</v>
      </c>
      <c r="E6874" s="7" t="str">
        <f>IF(OR(D6874="", D6874="___"),"", LEFT(D6874,FIND(" &gt;",D6874)-1))</f>
        <v>Failure</v>
      </c>
      <c r="F6874" s="7" t="str">
        <f t="shared" si="180"/>
        <v>Current</v>
      </c>
      <c r="G6874" s="7" t="str">
        <f t="shared" si="181"/>
        <v>Utterance</v>
      </c>
      <c r="H6874" s="7" t="str">
        <f>IF(G6874="Utterance", IF(ISNUMBER(SEARCH("Unrecognized",D6874)), "Unrecognized", IF(ISNUMBER(SEARCH("Mismatched",D6874)), "Mismatched", IF(ISNUMBER(SEARCH("False Positive",D6874)), "False Positive", "Irrelevant"))), "")</f>
        <v>Mismatched</v>
      </c>
      <c r="J6874" s="7" t="s">
        <v>213</v>
      </c>
      <c r="K6874" s="7" t="s">
        <v>3357</v>
      </c>
      <c r="L6874" s="9">
        <v>45006</v>
      </c>
      <c r="M6874" s="13">
        <v>0.47092592592592591</v>
      </c>
      <c r="N6874" s="14">
        <v>202000190417407</v>
      </c>
      <c r="O6874" s="7">
        <f>IF(LEN(TRIM($A6874))=0,0,LEN($A6874)-LEN(SUBSTITUTE($A6874," ",""))+1)</f>
        <v>7</v>
      </c>
      <c r="P6874">
        <f t="shared" si="182"/>
        <v>705</v>
      </c>
    </row>
    <row r="6875" spans="1:16" ht="144" x14ac:dyDescent="0.2">
      <c r="A6875" s="8" t="s">
        <v>272</v>
      </c>
      <c r="C6875" s="7" t="s">
        <v>4</v>
      </c>
      <c r="F6875" s="7" t="str">
        <f t="shared" si="180"/>
        <v/>
      </c>
      <c r="G6875" s="7" t="str">
        <f t="shared" si="181"/>
        <v/>
      </c>
      <c r="K6875" s="7" t="s">
        <v>3357</v>
      </c>
      <c r="L6875" s="9">
        <v>45006</v>
      </c>
      <c r="M6875" s="13">
        <v>0.47093750000000001</v>
      </c>
      <c r="N6875" s="14">
        <v>202000190417407</v>
      </c>
      <c r="P6875" t="str">
        <f t="shared" si="182"/>
        <v/>
      </c>
    </row>
    <row r="6876" spans="1:16" ht="16" x14ac:dyDescent="0.2">
      <c r="A6876" s="8" t="s">
        <v>269</v>
      </c>
      <c r="B6876" s="7" t="s">
        <v>3487</v>
      </c>
      <c r="C6876" s="7" t="s">
        <v>2</v>
      </c>
      <c r="D6876" s="7" t="s">
        <v>3389</v>
      </c>
      <c r="E6876" s="7" t="str">
        <f>IF(OR(D6876="", D6876="___"),"", LEFT(D6876,FIND(" &gt;",D6876)-1))</f>
        <v>Success</v>
      </c>
      <c r="F6876" s="7" t="str">
        <f t="shared" si="180"/>
        <v>Current</v>
      </c>
      <c r="G6876" s="7" t="str">
        <f t="shared" si="181"/>
        <v/>
      </c>
      <c r="H6876" s="7" t="str">
        <f>IF(G6876="Utterance", IF(ISNUMBER(SEARCH("Unrecognized",D6876)), "Unrecognized", IF(ISNUMBER(SEARCH("Mismatched",D6876)), "Mismatched", IF(ISNUMBER(SEARCH("False Positive",D6876)), "False Positive", "Irrelevant"))), "")</f>
        <v/>
      </c>
      <c r="J6876" s="7" t="s">
        <v>3428</v>
      </c>
      <c r="K6876" s="7" t="s">
        <v>3357</v>
      </c>
      <c r="L6876" s="9">
        <v>45006</v>
      </c>
      <c r="M6876" s="13">
        <v>0.47239583333333335</v>
      </c>
      <c r="N6876" s="14">
        <v>204440003495282</v>
      </c>
      <c r="O6876" s="7">
        <f>IF(LEN(TRIM($A6876))=0,0,LEN($A6876)-LEN(SUBSTITUTE($A6876," ",""))+1)</f>
        <v>3</v>
      </c>
      <c r="P6876">
        <f t="shared" si="182"/>
        <v>3411</v>
      </c>
    </row>
    <row r="6877" spans="1:16" ht="64" x14ac:dyDescent="0.2">
      <c r="A6877" s="8" t="s">
        <v>270</v>
      </c>
      <c r="C6877" s="7" t="s">
        <v>4</v>
      </c>
      <c r="F6877" s="7" t="str">
        <f t="shared" si="180"/>
        <v/>
      </c>
      <c r="G6877" s="7" t="str">
        <f t="shared" si="181"/>
        <v/>
      </c>
      <c r="K6877" s="7" t="s">
        <v>3357</v>
      </c>
      <c r="L6877" s="9">
        <v>45006</v>
      </c>
      <c r="M6877" s="13">
        <v>0.47239583333333335</v>
      </c>
      <c r="N6877" s="14">
        <v>204440003495282</v>
      </c>
      <c r="P6877" t="str">
        <f t="shared" si="182"/>
        <v/>
      </c>
    </row>
    <row r="6878" spans="1:16" ht="16" x14ac:dyDescent="0.2">
      <c r="A6878" s="8" t="s">
        <v>367</v>
      </c>
      <c r="C6878" s="7" t="s">
        <v>2</v>
      </c>
      <c r="D6878" s="7" t="s">
        <v>3389</v>
      </c>
      <c r="E6878" s="7" t="str">
        <f>IF(OR(D6878="", D6878="___"),"", LEFT(D6878,FIND(" &gt;",D6878)-1))</f>
        <v>Success</v>
      </c>
      <c r="F6878" s="7" t="str">
        <f t="shared" si="180"/>
        <v>Current</v>
      </c>
      <c r="G6878" s="7" t="str">
        <f t="shared" si="181"/>
        <v/>
      </c>
      <c r="H6878" s="7" t="str">
        <f>IF(G6878="Utterance", IF(ISNUMBER(SEARCH("Unrecognized",D6878)), "Unrecognized", IF(ISNUMBER(SEARCH("Mismatched",D6878)), "Mismatched", IF(ISNUMBER(SEARCH("False Positive",D6878)), "False Positive", "Irrelevant"))), "")</f>
        <v/>
      </c>
      <c r="J6878" s="7" t="s">
        <v>3428</v>
      </c>
      <c r="K6878" s="7" t="s">
        <v>3357</v>
      </c>
      <c r="L6878" s="9">
        <v>45006</v>
      </c>
      <c r="M6878" s="13">
        <v>0.47261574074074075</v>
      </c>
      <c r="N6878" s="14">
        <v>513001883093173</v>
      </c>
      <c r="O6878" s="7">
        <f>IF(LEN(TRIM($A6878))=0,0,LEN($A6878)-LEN(SUBSTITUTE($A6878," ",""))+1)</f>
        <v>3</v>
      </c>
      <c r="P6878">
        <f t="shared" si="182"/>
        <v>3411</v>
      </c>
    </row>
    <row r="6879" spans="1:16" ht="64" x14ac:dyDescent="0.2">
      <c r="A6879" s="8" t="s">
        <v>254</v>
      </c>
      <c r="C6879" s="7" t="s">
        <v>4</v>
      </c>
      <c r="F6879" s="7" t="str">
        <f t="shared" si="180"/>
        <v/>
      </c>
      <c r="G6879" s="7" t="str">
        <f t="shared" si="181"/>
        <v/>
      </c>
      <c r="K6879" s="7" t="s">
        <v>3357</v>
      </c>
      <c r="L6879" s="9">
        <v>45006</v>
      </c>
      <c r="M6879" s="13">
        <v>0.47261574074074075</v>
      </c>
      <c r="N6879" s="14">
        <v>513001883093173</v>
      </c>
      <c r="P6879" t="str">
        <f t="shared" si="182"/>
        <v/>
      </c>
    </row>
    <row r="6880" spans="1:16" ht="16" x14ac:dyDescent="0.2">
      <c r="A6880" s="8" t="s">
        <v>1140</v>
      </c>
      <c r="C6880" s="7" t="s">
        <v>2</v>
      </c>
      <c r="D6880" s="7" t="s">
        <v>3389</v>
      </c>
      <c r="E6880" s="7" t="str">
        <f>IF(OR(D6880="", D6880="___"),"", LEFT(D6880,FIND(" &gt;",D6880)-1))</f>
        <v>Success</v>
      </c>
      <c r="F6880" s="7" t="str">
        <f t="shared" si="180"/>
        <v>Current</v>
      </c>
      <c r="G6880" s="7" t="str">
        <f t="shared" si="181"/>
        <v/>
      </c>
      <c r="H6880" s="7" t="str">
        <f>IF(G6880="Utterance", IF(ISNUMBER(SEARCH("Unrecognized",D6880)), "Unrecognized", IF(ISNUMBER(SEARCH("Mismatched",D6880)), "Mismatched", IF(ISNUMBER(SEARCH("False Positive",D6880)), "False Positive", "Irrelevant"))), "")</f>
        <v/>
      </c>
      <c r="J6880" s="7" t="s">
        <v>3743</v>
      </c>
      <c r="K6880" s="7" t="s">
        <v>3357</v>
      </c>
      <c r="L6880" s="9">
        <v>45006</v>
      </c>
      <c r="M6880" s="13">
        <v>0.47285879629629629</v>
      </c>
      <c r="N6880" s="14">
        <v>204440003540022</v>
      </c>
      <c r="O6880" s="7">
        <f>IF(LEN(TRIM($A6880))=0,0,LEN($A6880)-LEN(SUBSTITUTE($A6880," ",""))+1)</f>
        <v>6</v>
      </c>
      <c r="P6880">
        <f t="shared" si="182"/>
        <v>3411</v>
      </c>
    </row>
    <row r="6881" spans="1:16" ht="224" x14ac:dyDescent="0.2">
      <c r="A6881" s="8" t="s">
        <v>3656</v>
      </c>
      <c r="C6881" s="7" t="s">
        <v>4</v>
      </c>
      <c r="F6881" s="7" t="str">
        <f t="shared" si="180"/>
        <v/>
      </c>
      <c r="G6881" s="7" t="str">
        <f t="shared" si="181"/>
        <v/>
      </c>
      <c r="K6881" s="7" t="s">
        <v>3357</v>
      </c>
      <c r="L6881" s="9">
        <v>45006</v>
      </c>
      <c r="M6881" s="13">
        <v>0.47288194444444448</v>
      </c>
      <c r="N6881" s="14">
        <v>204440003540022</v>
      </c>
      <c r="P6881" t="str">
        <f t="shared" si="182"/>
        <v/>
      </c>
    </row>
    <row r="6882" spans="1:16" ht="16" x14ac:dyDescent="0.2">
      <c r="A6882" s="8" t="s">
        <v>314</v>
      </c>
      <c r="C6882" s="7" t="s">
        <v>2</v>
      </c>
      <c r="D6882" s="7" t="s">
        <v>3391</v>
      </c>
      <c r="E6882" s="7" t="str">
        <f>IF(OR(D6882="", D6882="___"),"", LEFT(D6882,FIND(" &gt;",D6882)-1))</f>
        <v>Failure</v>
      </c>
      <c r="F6882" s="7" t="str">
        <f t="shared" si="180"/>
        <v>Current</v>
      </c>
      <c r="G6882" s="7" t="str">
        <f t="shared" si="181"/>
        <v>Utterance</v>
      </c>
      <c r="H6882" s="7" t="str">
        <f>IF(G6882="Utterance", IF(ISNUMBER(SEARCH("Unrecognized",D6882)), "Unrecognized", IF(ISNUMBER(SEARCH("Mismatched",D6882)), "Mismatched", IF(ISNUMBER(SEARCH("False Positive",D6882)), "False Positive", "Irrelevant"))), "")</f>
        <v>Mismatched</v>
      </c>
      <c r="J6882" s="7" t="s">
        <v>3743</v>
      </c>
      <c r="K6882" s="7" t="s">
        <v>3357</v>
      </c>
      <c r="L6882" s="9">
        <v>45006</v>
      </c>
      <c r="M6882" s="13">
        <v>0.47295138888888894</v>
      </c>
      <c r="N6882" s="14">
        <v>204440003492838</v>
      </c>
      <c r="O6882" s="7">
        <f>IF(LEN(TRIM($A6882))=0,0,LEN($A6882)-LEN(SUBSTITUTE($A6882," ",""))+1)</f>
        <v>9</v>
      </c>
      <c r="P6882">
        <f t="shared" si="182"/>
        <v>705</v>
      </c>
    </row>
    <row r="6883" spans="1:16" ht="112" x14ac:dyDescent="0.2">
      <c r="A6883" s="8" t="s">
        <v>304</v>
      </c>
      <c r="C6883" s="7" t="s">
        <v>4</v>
      </c>
      <c r="F6883" s="7" t="str">
        <f t="shared" si="180"/>
        <v/>
      </c>
      <c r="G6883" s="7" t="str">
        <f t="shared" si="181"/>
        <v/>
      </c>
      <c r="K6883" s="7" t="s">
        <v>3357</v>
      </c>
      <c r="L6883" s="9">
        <v>45006</v>
      </c>
      <c r="M6883" s="13">
        <v>0.47295138888888894</v>
      </c>
      <c r="N6883" s="14">
        <v>204440003492838</v>
      </c>
      <c r="P6883" t="str">
        <f t="shared" si="182"/>
        <v/>
      </c>
    </row>
    <row r="6884" spans="1:16" ht="16" x14ac:dyDescent="0.2">
      <c r="A6884" s="8" t="s">
        <v>314</v>
      </c>
      <c r="C6884" s="7" t="s">
        <v>2</v>
      </c>
      <c r="D6884" s="7" t="s">
        <v>3391</v>
      </c>
      <c r="E6884" s="7" t="str">
        <f>IF(OR(D6884="", D6884="___"),"", LEFT(D6884,FIND(" &gt;",D6884)-1))</f>
        <v>Failure</v>
      </c>
      <c r="F6884" s="7" t="str">
        <f t="shared" si="180"/>
        <v>Current</v>
      </c>
      <c r="G6884" s="7" t="str">
        <f t="shared" si="181"/>
        <v>Utterance</v>
      </c>
      <c r="H6884" s="7" t="str">
        <f>IF(G6884="Utterance", IF(ISNUMBER(SEARCH("Unrecognized",D6884)), "Unrecognized", IF(ISNUMBER(SEARCH("Mismatched",D6884)), "Mismatched", IF(ISNUMBER(SEARCH("False Positive",D6884)), "False Positive", "Irrelevant"))), "")</f>
        <v>Mismatched</v>
      </c>
      <c r="J6884" s="7" t="s">
        <v>3743</v>
      </c>
      <c r="K6884" s="7" t="s">
        <v>3357</v>
      </c>
      <c r="L6884" s="9">
        <v>45006</v>
      </c>
      <c r="M6884" s="13">
        <v>0.47326388888888887</v>
      </c>
      <c r="N6884" s="14">
        <v>204440003492838</v>
      </c>
      <c r="O6884" s="7">
        <f>IF(LEN(TRIM($A6884))=0,0,LEN($A6884)-LEN(SUBSTITUTE($A6884," ",""))+1)</f>
        <v>9</v>
      </c>
      <c r="P6884">
        <f t="shared" si="182"/>
        <v>705</v>
      </c>
    </row>
    <row r="6885" spans="1:16" ht="112" x14ac:dyDescent="0.2">
      <c r="A6885" s="8" t="s">
        <v>304</v>
      </c>
      <c r="C6885" s="7" t="s">
        <v>4</v>
      </c>
      <c r="F6885" s="7" t="str">
        <f t="shared" si="180"/>
        <v/>
      </c>
      <c r="G6885" s="7" t="str">
        <f t="shared" si="181"/>
        <v/>
      </c>
      <c r="K6885" s="7" t="s">
        <v>3357</v>
      </c>
      <c r="L6885" s="9">
        <v>45006</v>
      </c>
      <c r="M6885" s="13">
        <v>0.47326388888888887</v>
      </c>
      <c r="N6885" s="14">
        <v>204440003492838</v>
      </c>
      <c r="P6885" t="str">
        <f t="shared" si="182"/>
        <v/>
      </c>
    </row>
    <row r="6886" spans="1:16" ht="16" x14ac:dyDescent="0.2">
      <c r="A6886" s="8" t="s">
        <v>259</v>
      </c>
      <c r="B6886" s="7" t="s">
        <v>3487</v>
      </c>
      <c r="C6886" s="7" t="s">
        <v>2</v>
      </c>
      <c r="D6886" s="7" t="s">
        <v>3389</v>
      </c>
      <c r="E6886" s="7" t="str">
        <f>IF(OR(D6886="", D6886="___"),"", LEFT(D6886,FIND(" &gt;",D6886)-1))</f>
        <v>Success</v>
      </c>
      <c r="F6886" s="7" t="str">
        <f t="shared" si="180"/>
        <v>Current</v>
      </c>
      <c r="G6886" s="7" t="str">
        <f t="shared" si="181"/>
        <v/>
      </c>
      <c r="H6886" s="7" t="str">
        <f>IF(G6886="Utterance", IF(ISNUMBER(SEARCH("Unrecognized",D6886)), "Unrecognized", IF(ISNUMBER(SEARCH("Mismatched",D6886)), "Mismatched", IF(ISNUMBER(SEARCH("False Positive",D6886)), "False Positive", "Irrelevant"))), "")</f>
        <v/>
      </c>
      <c r="J6886" s="7" t="s">
        <v>3743</v>
      </c>
      <c r="K6886" s="7" t="s">
        <v>3357</v>
      </c>
      <c r="L6886" s="9">
        <v>45006</v>
      </c>
      <c r="M6886" s="13">
        <v>0.47336805555555556</v>
      </c>
      <c r="N6886" s="14">
        <v>204440003492838</v>
      </c>
      <c r="O6886" s="7">
        <f>IF(LEN(TRIM($A6886))=0,0,LEN($A6886)-LEN(SUBSTITUTE($A6886," ",""))+1)</f>
        <v>4</v>
      </c>
      <c r="P6886">
        <f t="shared" si="182"/>
        <v>3411</v>
      </c>
    </row>
    <row r="6887" spans="1:16" ht="240" x14ac:dyDescent="0.2">
      <c r="A6887" s="8" t="s">
        <v>3657</v>
      </c>
      <c r="C6887" s="7" t="s">
        <v>4</v>
      </c>
      <c r="F6887" s="7" t="str">
        <f t="shared" si="180"/>
        <v/>
      </c>
      <c r="G6887" s="7" t="str">
        <f t="shared" si="181"/>
        <v/>
      </c>
      <c r="K6887" s="7" t="s">
        <v>3357</v>
      </c>
      <c r="L6887" s="9">
        <v>45006</v>
      </c>
      <c r="M6887" s="13">
        <v>0.47339120370370374</v>
      </c>
      <c r="N6887" s="14">
        <v>204440003492838</v>
      </c>
      <c r="P6887" t="str">
        <f t="shared" si="182"/>
        <v/>
      </c>
    </row>
    <row r="6888" spans="1:16" ht="16" x14ac:dyDescent="0.2">
      <c r="A6888" s="8" t="s">
        <v>260</v>
      </c>
      <c r="C6888" s="7" t="s">
        <v>2</v>
      </c>
      <c r="D6888" s="7" t="s">
        <v>3389</v>
      </c>
      <c r="E6888" s="7" t="str">
        <f>IF(OR(D6888="", D6888="___"),"", LEFT(D6888,FIND(" &gt;",D6888)-1))</f>
        <v>Success</v>
      </c>
      <c r="F6888" s="7" t="str">
        <f t="shared" si="180"/>
        <v>Current</v>
      </c>
      <c r="G6888" s="7" t="str">
        <f t="shared" si="181"/>
        <v/>
      </c>
      <c r="H6888" s="7" t="str">
        <f>IF(G6888="Utterance", IF(ISNUMBER(SEARCH("Unrecognized",D6888)), "Unrecognized", IF(ISNUMBER(SEARCH("Mismatched",D6888)), "Mismatched", IF(ISNUMBER(SEARCH("False Positive",D6888)), "False Positive", "Irrelevant"))), "")</f>
        <v/>
      </c>
      <c r="J6888" s="7" t="s">
        <v>3743</v>
      </c>
      <c r="K6888" s="7" t="s">
        <v>3357</v>
      </c>
      <c r="L6888" s="9">
        <v>45006</v>
      </c>
      <c r="M6888" s="13">
        <v>0.47357638888888887</v>
      </c>
      <c r="N6888" s="14">
        <v>204440003492838</v>
      </c>
      <c r="O6888" s="7">
        <f>IF(LEN(TRIM($A6888))=0,0,LEN($A6888)-LEN(SUBSTITUTE($A6888," ",""))+1)</f>
        <v>6</v>
      </c>
      <c r="P6888">
        <f t="shared" si="182"/>
        <v>3411</v>
      </c>
    </row>
    <row r="6889" spans="1:16" ht="48" x14ac:dyDescent="0.2">
      <c r="A6889" s="8" t="s">
        <v>261</v>
      </c>
      <c r="C6889" s="7" t="s">
        <v>4</v>
      </c>
      <c r="F6889" s="7" t="str">
        <f t="shared" si="180"/>
        <v/>
      </c>
      <c r="G6889" s="7" t="str">
        <f t="shared" si="181"/>
        <v/>
      </c>
      <c r="K6889" s="7" t="s">
        <v>3357</v>
      </c>
      <c r="L6889" s="9">
        <v>45006</v>
      </c>
      <c r="M6889" s="13">
        <v>0.47357638888888887</v>
      </c>
      <c r="N6889" s="14">
        <v>204440003492838</v>
      </c>
      <c r="P6889" t="str">
        <f t="shared" si="182"/>
        <v/>
      </c>
    </row>
    <row r="6890" spans="1:16" ht="16" x14ac:dyDescent="0.2">
      <c r="A6890" s="8" t="s">
        <v>210</v>
      </c>
      <c r="C6890" s="7" t="s">
        <v>2</v>
      </c>
      <c r="D6890" s="7" t="s">
        <v>3389</v>
      </c>
      <c r="E6890" s="7" t="str">
        <f>IF(OR(D6890="", D6890="___"),"", LEFT(D6890,FIND(" &gt;",D6890)-1))</f>
        <v>Success</v>
      </c>
      <c r="F6890" s="7" t="str">
        <f t="shared" si="180"/>
        <v>Current</v>
      </c>
      <c r="G6890" s="7" t="str">
        <f t="shared" si="181"/>
        <v/>
      </c>
      <c r="H6890" s="7" t="str">
        <f>IF(G6890="Utterance", IF(ISNUMBER(SEARCH("Unrecognized",D6890)), "Unrecognized", IF(ISNUMBER(SEARCH("Mismatched",D6890)), "Mismatched", IF(ISNUMBER(SEARCH("False Positive",D6890)), "False Positive", "Irrelevant"))), "")</f>
        <v/>
      </c>
      <c r="J6890" s="7" t="s">
        <v>3428</v>
      </c>
      <c r="K6890" s="7" t="s">
        <v>3357</v>
      </c>
      <c r="L6890" s="9">
        <v>45006</v>
      </c>
      <c r="M6890" s="13">
        <v>0.47362268518518519</v>
      </c>
      <c r="N6890" s="14">
        <v>513002595737181</v>
      </c>
      <c r="O6890" s="7">
        <f>IF(LEN(TRIM($A6890))=0,0,LEN($A6890)-LEN(SUBSTITUTE($A6890," ",""))+1)</f>
        <v>2</v>
      </c>
      <c r="P6890">
        <f t="shared" si="182"/>
        <v>3411</v>
      </c>
    </row>
    <row r="6891" spans="1:16" ht="32" x14ac:dyDescent="0.2">
      <c r="A6891" s="8" t="s">
        <v>211</v>
      </c>
      <c r="C6891" s="7" t="s">
        <v>4</v>
      </c>
      <c r="F6891" s="7" t="str">
        <f t="shared" si="180"/>
        <v/>
      </c>
      <c r="G6891" s="7" t="str">
        <f t="shared" si="181"/>
        <v/>
      </c>
      <c r="K6891" s="7" t="s">
        <v>3357</v>
      </c>
      <c r="L6891" s="9">
        <v>45006</v>
      </c>
      <c r="M6891" s="13">
        <v>0.47362268518518519</v>
      </c>
      <c r="N6891" s="14">
        <v>513002595737181</v>
      </c>
      <c r="P6891" t="str">
        <f t="shared" si="182"/>
        <v/>
      </c>
    </row>
    <row r="6892" spans="1:16" x14ac:dyDescent="0.2">
      <c r="A6892" s="10">
        <v>45291</v>
      </c>
      <c r="C6892" s="7" t="s">
        <v>2</v>
      </c>
      <c r="D6892" s="7" t="s">
        <v>3389</v>
      </c>
      <c r="E6892" s="7" t="str">
        <f>IF(OR(D6892="", D6892="___"),"", LEFT(D6892,FIND(" &gt;",D6892)-1))</f>
        <v>Success</v>
      </c>
      <c r="F6892" s="7" t="str">
        <f t="shared" si="180"/>
        <v>Current</v>
      </c>
      <c r="G6892" s="7" t="str">
        <f t="shared" si="181"/>
        <v/>
      </c>
      <c r="H6892" s="7" t="str">
        <f>IF(G6892="Utterance", IF(ISNUMBER(SEARCH("Unrecognized",D6892)), "Unrecognized", IF(ISNUMBER(SEARCH("Mismatched",D6892)), "Mismatched", IF(ISNUMBER(SEARCH("False Positive",D6892)), "False Positive", "Irrelevant"))), "")</f>
        <v/>
      </c>
      <c r="J6892" s="7" t="s">
        <v>3743</v>
      </c>
      <c r="K6892" s="7" t="s">
        <v>3357</v>
      </c>
      <c r="L6892" s="9">
        <v>45006</v>
      </c>
      <c r="M6892" s="13">
        <v>0.47369212962962964</v>
      </c>
      <c r="N6892" s="14">
        <v>204440003492838</v>
      </c>
      <c r="O6892" s="7">
        <f>IF(LEN(TRIM($A6892))=0,0,LEN($A6892)-LEN(SUBSTITUTE($A6892," ",""))+1)</f>
        <v>1</v>
      </c>
      <c r="P6892">
        <f t="shared" si="182"/>
        <v>3411</v>
      </c>
    </row>
    <row r="6893" spans="1:16" ht="240" x14ac:dyDescent="0.2">
      <c r="A6893" s="8" t="s">
        <v>456</v>
      </c>
      <c r="C6893" s="7" t="s">
        <v>4</v>
      </c>
      <c r="F6893" s="7" t="str">
        <f t="shared" si="180"/>
        <v/>
      </c>
      <c r="G6893" s="7" t="str">
        <f t="shared" si="181"/>
        <v/>
      </c>
      <c r="K6893" s="7" t="s">
        <v>3357</v>
      </c>
      <c r="L6893" s="9">
        <v>45006</v>
      </c>
      <c r="M6893" s="13">
        <v>0.47370370370370374</v>
      </c>
      <c r="N6893" s="14">
        <v>204440003492838</v>
      </c>
      <c r="P6893" t="str">
        <f t="shared" si="182"/>
        <v/>
      </c>
    </row>
    <row r="6894" spans="1:16" ht="16" x14ac:dyDescent="0.2">
      <c r="A6894" s="8" t="s">
        <v>1574</v>
      </c>
      <c r="C6894" s="7" t="s">
        <v>2</v>
      </c>
      <c r="D6894" s="7" t="s">
        <v>3400</v>
      </c>
      <c r="E6894" s="7" t="str">
        <f>IF(OR(D6894="", D6894="___"),"", LEFT(D6894,FIND(" &gt;",D6894)-1))</f>
        <v>Failure</v>
      </c>
      <c r="F6894" s="7" t="str">
        <f t="shared" si="180"/>
        <v>Current</v>
      </c>
      <c r="G6894" s="7" t="str">
        <f t="shared" si="181"/>
        <v>Interaction</v>
      </c>
      <c r="H6894" s="7" t="str">
        <f>IF(G6894="Utterance", IF(ISNUMBER(SEARCH("Unrecognized",D6894)), "Unrecognized", IF(ISNUMBER(SEARCH("Mismatched",D6894)), "Mismatched", IF(ISNUMBER(SEARCH("False Positive",D6894)), "False Positive", "Irrelevant"))), "")</f>
        <v/>
      </c>
      <c r="J6894" s="7" t="s">
        <v>3742</v>
      </c>
      <c r="K6894" s="7" t="s">
        <v>3357</v>
      </c>
      <c r="L6894" s="9">
        <v>45006</v>
      </c>
      <c r="M6894" s="13">
        <v>0.47372685185185182</v>
      </c>
      <c r="N6894" s="14">
        <v>513002595737181</v>
      </c>
      <c r="O6894" s="7">
        <f>IF(LEN(TRIM($A6894))=0,0,LEN($A6894)-LEN(SUBSTITUTE($A6894," ",""))+1)</f>
        <v>2</v>
      </c>
      <c r="P6894">
        <f t="shared" si="182"/>
        <v>412</v>
      </c>
    </row>
    <row r="6895" spans="1:16" ht="112" x14ac:dyDescent="0.2">
      <c r="A6895" s="8" t="s">
        <v>298</v>
      </c>
      <c r="C6895" s="7" t="s">
        <v>4</v>
      </c>
      <c r="F6895" s="7" t="str">
        <f t="shared" si="180"/>
        <v/>
      </c>
      <c r="G6895" s="7" t="str">
        <f t="shared" si="181"/>
        <v/>
      </c>
      <c r="K6895" s="7" t="s">
        <v>3357</v>
      </c>
      <c r="L6895" s="9">
        <v>45006</v>
      </c>
      <c r="M6895" s="13">
        <v>0.47372685185185182</v>
      </c>
      <c r="N6895" s="14">
        <v>513002595737181</v>
      </c>
      <c r="P6895" t="str">
        <f t="shared" si="182"/>
        <v/>
      </c>
    </row>
    <row r="6896" spans="1:16" ht="16" x14ac:dyDescent="0.2">
      <c r="A6896" s="8" t="s">
        <v>259</v>
      </c>
      <c r="B6896" s="7" t="s">
        <v>3487</v>
      </c>
      <c r="C6896" s="7" t="s">
        <v>2</v>
      </c>
      <c r="D6896" s="7" t="s">
        <v>3389</v>
      </c>
      <c r="E6896" s="7" t="str">
        <f>IF(OR(D6896="", D6896="___"),"", LEFT(D6896,FIND(" &gt;",D6896)-1))</f>
        <v>Success</v>
      </c>
      <c r="F6896" s="7" t="str">
        <f t="shared" si="180"/>
        <v>Current</v>
      </c>
      <c r="G6896" s="7" t="str">
        <f t="shared" si="181"/>
        <v/>
      </c>
      <c r="H6896" s="7" t="str">
        <f>IF(G6896="Utterance", IF(ISNUMBER(SEARCH("Unrecognized",D6896)), "Unrecognized", IF(ISNUMBER(SEARCH("Mismatched",D6896)), "Mismatched", IF(ISNUMBER(SEARCH("False Positive",D6896)), "False Positive", "Irrelevant"))), "")</f>
        <v/>
      </c>
      <c r="J6896" s="7" t="s">
        <v>3743</v>
      </c>
      <c r="K6896" s="7" t="s">
        <v>3357</v>
      </c>
      <c r="L6896" s="9">
        <v>45006</v>
      </c>
      <c r="M6896" s="13">
        <v>0.47427083333333336</v>
      </c>
      <c r="N6896" s="14">
        <v>204440003503786</v>
      </c>
      <c r="O6896" s="7">
        <f>IF(LEN(TRIM($A6896))=0,0,LEN($A6896)-LEN(SUBSTITUTE($A6896," ",""))+1)</f>
        <v>4</v>
      </c>
      <c r="P6896">
        <f t="shared" si="182"/>
        <v>3411</v>
      </c>
    </row>
    <row r="6897" spans="1:16" ht="224" x14ac:dyDescent="0.2">
      <c r="A6897" s="8" t="s">
        <v>3658</v>
      </c>
      <c r="C6897" s="7" t="s">
        <v>4</v>
      </c>
      <c r="F6897" s="7" t="str">
        <f t="shared" ref="F6897:F6960" si="183">IF(OR(E6897="Success",E6897="Qualified Success"),"Current",IF(E6897="Failure",IF(RIGHT(D6897,6)="Future","Future",IF(RIGHT(D6897,10)="Irrelevant","Irrelevant","Current")),""))</f>
        <v/>
      </c>
      <c r="G6897" s="7" t="str">
        <f t="shared" ref="G6897:G6960" si="184">IF(OR(ISBLANK(D6897),D6897="Unclassifiable &gt;"),"",IF(ISNUMBER(SEARCH("Utterance",D6897)),"Utterance",IF(ISNUMBER(SEARCH("Response",D6897)),"Response",IF(ISNUMBER(SEARCH("Interaction",D6897)),"Interaction",IF(ISNUMBER(SEARCH("System",D6897)),"System","")))))</f>
        <v/>
      </c>
      <c r="K6897" s="7" t="s">
        <v>3357</v>
      </c>
      <c r="L6897" s="9">
        <v>45006</v>
      </c>
      <c r="M6897" s="13">
        <v>0.4742939814814815</v>
      </c>
      <c r="N6897" s="14">
        <v>204440003503786</v>
      </c>
      <c r="P6897" t="str">
        <f t="shared" si="182"/>
        <v/>
      </c>
    </row>
    <row r="6898" spans="1:16" ht="16" x14ac:dyDescent="0.2">
      <c r="A6898" s="8" t="s">
        <v>148</v>
      </c>
      <c r="C6898" s="7" t="s">
        <v>2</v>
      </c>
      <c r="D6898" s="7" t="s">
        <v>3389</v>
      </c>
      <c r="E6898" s="7" t="str">
        <f>IF(OR(D6898="", D6898="___"),"", LEFT(D6898,FIND(" &gt;",D6898)-1))</f>
        <v>Success</v>
      </c>
      <c r="F6898" s="7" t="str">
        <f t="shared" si="183"/>
        <v>Current</v>
      </c>
      <c r="G6898" s="7" t="str">
        <f t="shared" si="184"/>
        <v/>
      </c>
      <c r="H6898" s="7" t="str">
        <f>IF(G6898="Utterance", IF(ISNUMBER(SEARCH("Unrecognized",D6898)), "Unrecognized", IF(ISNUMBER(SEARCH("Mismatched",D6898)), "Mismatched", IF(ISNUMBER(SEARCH("False Positive",D6898)), "False Positive", "Irrelevant"))), "")</f>
        <v/>
      </c>
      <c r="J6898" s="7" t="s">
        <v>3428</v>
      </c>
      <c r="K6898" s="7" t="s">
        <v>3357</v>
      </c>
      <c r="L6898" s="9">
        <v>45006</v>
      </c>
      <c r="M6898" s="13">
        <v>0.47464120370370372</v>
      </c>
      <c r="N6898" s="14">
        <v>204440003487763</v>
      </c>
      <c r="O6898" s="7">
        <f>IF(LEN(TRIM($A6898))=0,0,LEN($A6898)-LEN(SUBSTITUTE($A6898," ",""))+1)</f>
        <v>11</v>
      </c>
      <c r="P6898">
        <f t="shared" si="182"/>
        <v>3411</v>
      </c>
    </row>
    <row r="6899" spans="1:16" ht="16" x14ac:dyDescent="0.2">
      <c r="A6899" s="8" t="s">
        <v>145</v>
      </c>
      <c r="C6899" s="7" t="s">
        <v>4</v>
      </c>
      <c r="F6899" s="7" t="str">
        <f t="shared" si="183"/>
        <v/>
      </c>
      <c r="G6899" s="7" t="str">
        <f t="shared" si="184"/>
        <v/>
      </c>
      <c r="K6899" s="7" t="s">
        <v>3357</v>
      </c>
      <c r="L6899" s="9">
        <v>45006</v>
      </c>
      <c r="M6899" s="13">
        <v>0.47464120370370372</v>
      </c>
      <c r="N6899" s="14">
        <v>204440003487763</v>
      </c>
      <c r="P6899" t="str">
        <f t="shared" si="182"/>
        <v/>
      </c>
    </row>
    <row r="6900" spans="1:16" ht="16" x14ac:dyDescent="0.2">
      <c r="A6900" s="8" t="s">
        <v>148</v>
      </c>
      <c r="C6900" s="7" t="s">
        <v>2</v>
      </c>
      <c r="D6900" s="7" t="s">
        <v>3389</v>
      </c>
      <c r="E6900" s="7" t="str">
        <f>IF(OR(D6900="", D6900="___"),"", LEFT(D6900,FIND(" &gt;",D6900)-1))</f>
        <v>Success</v>
      </c>
      <c r="F6900" s="7" t="str">
        <f t="shared" si="183"/>
        <v>Current</v>
      </c>
      <c r="G6900" s="7" t="str">
        <f t="shared" si="184"/>
        <v/>
      </c>
      <c r="H6900" s="7" t="str">
        <f>IF(G6900="Utterance", IF(ISNUMBER(SEARCH("Unrecognized",D6900)), "Unrecognized", IF(ISNUMBER(SEARCH("Mismatched",D6900)), "Mismatched", IF(ISNUMBER(SEARCH("False Positive",D6900)), "False Positive", "Irrelevant"))), "")</f>
        <v/>
      </c>
      <c r="J6900" s="7" t="s">
        <v>3428</v>
      </c>
      <c r="K6900" s="7" t="s">
        <v>3357</v>
      </c>
      <c r="L6900" s="9">
        <v>45006</v>
      </c>
      <c r="M6900" s="13">
        <v>0.47469907407407402</v>
      </c>
      <c r="N6900" s="14">
        <v>204440003487763</v>
      </c>
      <c r="O6900" s="7">
        <f>IF(LEN(TRIM($A6900))=0,0,LEN($A6900)-LEN(SUBSTITUTE($A6900," ",""))+1)</f>
        <v>11</v>
      </c>
      <c r="P6900">
        <f t="shared" si="182"/>
        <v>3411</v>
      </c>
    </row>
    <row r="6901" spans="1:16" ht="16" x14ac:dyDescent="0.2">
      <c r="A6901" s="8" t="s">
        <v>149</v>
      </c>
      <c r="C6901" s="7" t="s">
        <v>4</v>
      </c>
      <c r="F6901" s="7" t="str">
        <f t="shared" si="183"/>
        <v/>
      </c>
      <c r="G6901" s="7" t="str">
        <f t="shared" si="184"/>
        <v/>
      </c>
      <c r="K6901" s="7" t="s">
        <v>3357</v>
      </c>
      <c r="L6901" s="9">
        <v>45006</v>
      </c>
      <c r="M6901" s="13">
        <v>0.47469907407407402</v>
      </c>
      <c r="N6901" s="14">
        <v>204440003487763</v>
      </c>
      <c r="P6901" t="str">
        <f t="shared" si="182"/>
        <v/>
      </c>
    </row>
    <row r="6902" spans="1:16" ht="409.6" x14ac:dyDescent="0.2">
      <c r="A6902" s="8" t="s">
        <v>150</v>
      </c>
      <c r="C6902" s="7" t="s">
        <v>4</v>
      </c>
      <c r="F6902" s="7" t="str">
        <f t="shared" si="183"/>
        <v/>
      </c>
      <c r="G6902" s="7" t="str">
        <f t="shared" si="184"/>
        <v/>
      </c>
      <c r="K6902" s="7" t="s">
        <v>3357</v>
      </c>
      <c r="L6902" s="9">
        <v>45006</v>
      </c>
      <c r="M6902" s="13">
        <v>0.47469907407407402</v>
      </c>
      <c r="N6902" s="14">
        <v>204440003487763</v>
      </c>
      <c r="P6902" t="str">
        <f t="shared" si="182"/>
        <v/>
      </c>
    </row>
    <row r="6903" spans="1:16" ht="16" x14ac:dyDescent="0.2">
      <c r="A6903" s="8" t="s">
        <v>147</v>
      </c>
      <c r="C6903" s="7" t="s">
        <v>4</v>
      </c>
      <c r="F6903" s="7" t="str">
        <f t="shared" si="183"/>
        <v/>
      </c>
      <c r="G6903" s="7" t="str">
        <f t="shared" si="184"/>
        <v/>
      </c>
      <c r="K6903" s="7" t="s">
        <v>3357</v>
      </c>
      <c r="L6903" s="9">
        <v>45006</v>
      </c>
      <c r="M6903" s="13">
        <v>0.47469907407407402</v>
      </c>
      <c r="N6903" s="14">
        <v>204440003487763</v>
      </c>
      <c r="P6903" t="str">
        <f t="shared" si="182"/>
        <v/>
      </c>
    </row>
    <row r="6904" spans="1:16" ht="16" x14ac:dyDescent="0.2">
      <c r="A6904" s="8" t="s">
        <v>151</v>
      </c>
      <c r="C6904" s="7" t="s">
        <v>2</v>
      </c>
      <c r="D6904" s="7" t="s">
        <v>3405</v>
      </c>
      <c r="E6904" s="7" t="str">
        <f>IF(OR(D6904="", D6904="___"),"", LEFT(D6904,FIND(" &gt;",D6904)-1))</f>
        <v>Failure</v>
      </c>
      <c r="F6904" s="7" t="str">
        <f t="shared" si="183"/>
        <v>Current</v>
      </c>
      <c r="G6904" s="7" t="str">
        <f t="shared" si="184"/>
        <v>System</v>
      </c>
      <c r="H6904" s="7" t="str">
        <f>IF(G6904="Utterance", IF(ISNUMBER(SEARCH("Unrecognized",D6904)), "Unrecognized", IF(ISNUMBER(SEARCH("Mismatched",D6904)), "Mismatched", IF(ISNUMBER(SEARCH("False Positive",D6904)), "False Positive", "Irrelevant"))), "")</f>
        <v/>
      </c>
      <c r="I6904" s="7" t="s">
        <v>152</v>
      </c>
      <c r="J6904" s="7" t="s">
        <v>3753</v>
      </c>
      <c r="K6904" s="7" t="s">
        <v>3357</v>
      </c>
      <c r="L6904" s="9">
        <v>45006</v>
      </c>
      <c r="M6904" s="13">
        <v>0.47486111111111112</v>
      </c>
      <c r="N6904" s="14">
        <v>204440003487763</v>
      </c>
      <c r="O6904" s="7">
        <f>IF(LEN(TRIM($A6904))=0,0,LEN($A6904)-LEN(SUBSTITUTE($A6904," ",""))+1)</f>
        <v>2</v>
      </c>
      <c r="P6904">
        <f t="shared" si="182"/>
        <v>168</v>
      </c>
    </row>
    <row r="6905" spans="1:16" ht="16" x14ac:dyDescent="0.2">
      <c r="A6905" s="8" t="s">
        <v>152</v>
      </c>
      <c r="C6905" s="7" t="s">
        <v>4</v>
      </c>
      <c r="F6905" s="7" t="str">
        <f t="shared" si="183"/>
        <v/>
      </c>
      <c r="G6905" s="7" t="str">
        <f t="shared" si="184"/>
        <v/>
      </c>
      <c r="K6905" s="7" t="s">
        <v>3357</v>
      </c>
      <c r="L6905" s="9">
        <v>45006</v>
      </c>
      <c r="M6905" s="13">
        <v>0.47486111111111112</v>
      </c>
      <c r="N6905" s="14">
        <v>204440003487763</v>
      </c>
      <c r="P6905" t="str">
        <f t="shared" si="182"/>
        <v/>
      </c>
    </row>
    <row r="6906" spans="1:16" ht="16" x14ac:dyDescent="0.2">
      <c r="A6906" s="8" t="s">
        <v>151</v>
      </c>
      <c r="C6906" s="7" t="s">
        <v>2</v>
      </c>
      <c r="D6906" s="7" t="s">
        <v>3389</v>
      </c>
      <c r="E6906" s="7" t="str">
        <f>IF(OR(D6906="", D6906="___"),"", LEFT(D6906,FIND(" &gt;",D6906)-1))</f>
        <v>Success</v>
      </c>
      <c r="F6906" s="7" t="str">
        <f t="shared" si="183"/>
        <v>Current</v>
      </c>
      <c r="G6906" s="7" t="str">
        <f t="shared" si="184"/>
        <v/>
      </c>
      <c r="H6906" s="7" t="str">
        <f>IF(G6906="Utterance", IF(ISNUMBER(SEARCH("Unrecognized",D6906)), "Unrecognized", IF(ISNUMBER(SEARCH("Mismatched",D6906)), "Mismatched", IF(ISNUMBER(SEARCH("False Positive",D6906)), "False Positive", "Irrelevant"))), "")</f>
        <v/>
      </c>
      <c r="J6906" s="7" t="s">
        <v>3753</v>
      </c>
      <c r="K6906" s="7" t="s">
        <v>3357</v>
      </c>
      <c r="L6906" s="9">
        <v>45006</v>
      </c>
      <c r="M6906" s="13">
        <v>0.47487268518518522</v>
      </c>
      <c r="N6906" s="14">
        <v>204440003487763</v>
      </c>
      <c r="O6906" s="7">
        <f>IF(LEN(TRIM($A6906))=0,0,LEN($A6906)-LEN(SUBSTITUTE($A6906," ",""))+1)</f>
        <v>2</v>
      </c>
      <c r="P6906">
        <f t="shared" si="182"/>
        <v>3411</v>
      </c>
    </row>
    <row r="6907" spans="1:16" ht="240" x14ac:dyDescent="0.2">
      <c r="A6907" s="8" t="s">
        <v>242</v>
      </c>
      <c r="C6907" s="7" t="s">
        <v>4</v>
      </c>
      <c r="F6907" s="7" t="str">
        <f t="shared" si="183"/>
        <v/>
      </c>
      <c r="G6907" s="7" t="str">
        <f t="shared" si="184"/>
        <v/>
      </c>
      <c r="K6907" s="7" t="s">
        <v>3357</v>
      </c>
      <c r="L6907" s="9">
        <v>45006</v>
      </c>
      <c r="M6907" s="13">
        <v>0.47487268518518522</v>
      </c>
      <c r="N6907" s="14">
        <v>204440003487763</v>
      </c>
      <c r="P6907" t="str">
        <f t="shared" si="182"/>
        <v/>
      </c>
    </row>
    <row r="6908" spans="1:16" ht="16" x14ac:dyDescent="0.2">
      <c r="A6908" s="8" t="s">
        <v>315</v>
      </c>
      <c r="C6908" s="7" t="s">
        <v>2</v>
      </c>
      <c r="D6908" s="7" t="s">
        <v>3389</v>
      </c>
      <c r="E6908" s="7" t="str">
        <f>IF(OR(D6908="", D6908="___"),"", LEFT(D6908,FIND(" &gt;",D6908)-1))</f>
        <v>Success</v>
      </c>
      <c r="F6908" s="7" t="str">
        <f t="shared" si="183"/>
        <v>Current</v>
      </c>
      <c r="G6908" s="7" t="str">
        <f t="shared" si="184"/>
        <v/>
      </c>
      <c r="H6908" s="7" t="str">
        <f>IF(G6908="Utterance", IF(ISNUMBER(SEARCH("Unrecognized",D6908)), "Unrecognized", IF(ISNUMBER(SEARCH("Mismatched",D6908)), "Mismatched", IF(ISNUMBER(SEARCH("False Positive",D6908)), "False Positive", "Irrelevant"))), "")</f>
        <v/>
      </c>
      <c r="J6908" s="7" t="s">
        <v>3428</v>
      </c>
      <c r="K6908" s="7" t="s">
        <v>3357</v>
      </c>
      <c r="L6908" s="9">
        <v>45006</v>
      </c>
      <c r="M6908" s="13">
        <v>0.47579861111111116</v>
      </c>
      <c r="N6908" s="14">
        <v>204440003487763</v>
      </c>
      <c r="O6908" s="7">
        <f>IF(LEN(TRIM($A6908))=0,0,LEN($A6908)-LEN(SUBSTITUTE($A6908," ",""))+1)</f>
        <v>3</v>
      </c>
      <c r="P6908">
        <f t="shared" si="182"/>
        <v>3411</v>
      </c>
    </row>
    <row r="6909" spans="1:16" ht="64" x14ac:dyDescent="0.2">
      <c r="A6909" s="8" t="s">
        <v>270</v>
      </c>
      <c r="C6909" s="7" t="s">
        <v>4</v>
      </c>
      <c r="F6909" s="7" t="str">
        <f t="shared" si="183"/>
        <v/>
      </c>
      <c r="G6909" s="7" t="str">
        <f t="shared" si="184"/>
        <v/>
      </c>
      <c r="K6909" s="7" t="s">
        <v>3357</v>
      </c>
      <c r="L6909" s="9">
        <v>45006</v>
      </c>
      <c r="M6909" s="13">
        <v>0.47579861111111116</v>
      </c>
      <c r="N6909" s="14">
        <v>204440003487763</v>
      </c>
      <c r="P6909" t="str">
        <f t="shared" si="182"/>
        <v/>
      </c>
    </row>
    <row r="6910" spans="1:16" ht="16" x14ac:dyDescent="0.2">
      <c r="A6910" s="8" t="s">
        <v>158</v>
      </c>
      <c r="C6910" s="7" t="s">
        <v>2</v>
      </c>
      <c r="D6910" s="7" t="s">
        <v>3389</v>
      </c>
      <c r="E6910" s="7" t="str">
        <f>IF(OR(D6910="", D6910="___"),"", LEFT(D6910,FIND(" &gt;",D6910)-1))</f>
        <v>Success</v>
      </c>
      <c r="F6910" s="7" t="str">
        <f t="shared" si="183"/>
        <v>Current</v>
      </c>
      <c r="G6910" s="7" t="str">
        <f t="shared" si="184"/>
        <v/>
      </c>
      <c r="H6910" s="7" t="str">
        <f>IF(G6910="Utterance", IF(ISNUMBER(SEARCH("Unrecognized",D6910)), "Unrecognized", IF(ISNUMBER(SEARCH("Mismatched",D6910)), "Mismatched", IF(ISNUMBER(SEARCH("False Positive",D6910)), "False Positive", "Irrelevant"))), "")</f>
        <v/>
      </c>
      <c r="J6910" s="7" t="s">
        <v>3744</v>
      </c>
      <c r="K6910" s="7" t="s">
        <v>3357</v>
      </c>
      <c r="L6910" s="9">
        <v>45006</v>
      </c>
      <c r="M6910" s="13">
        <v>0.47824074074074074</v>
      </c>
      <c r="N6910" s="14">
        <v>513003212049277</v>
      </c>
      <c r="O6910" s="7">
        <f>IF(LEN(TRIM($A6910))=0,0,LEN($A6910)-LEN(SUBSTITUTE($A6910," ",""))+1)</f>
        <v>4</v>
      </c>
      <c r="P6910">
        <f t="shared" si="182"/>
        <v>3411</v>
      </c>
    </row>
    <row r="6911" spans="1:16" ht="112" x14ac:dyDescent="0.2">
      <c r="A6911" s="8" t="s">
        <v>224</v>
      </c>
      <c r="C6911" s="7" t="s">
        <v>4</v>
      </c>
      <c r="F6911" s="7" t="str">
        <f t="shared" si="183"/>
        <v/>
      </c>
      <c r="G6911" s="7" t="str">
        <f t="shared" si="184"/>
        <v/>
      </c>
      <c r="K6911" s="7" t="s">
        <v>3357</v>
      </c>
      <c r="L6911" s="9">
        <v>45006</v>
      </c>
      <c r="M6911" s="13">
        <v>0.47824074074074074</v>
      </c>
      <c r="N6911" s="14">
        <v>513003212049277</v>
      </c>
      <c r="P6911" t="str">
        <f t="shared" si="182"/>
        <v/>
      </c>
    </row>
    <row r="6912" spans="1:16" ht="16" x14ac:dyDescent="0.2">
      <c r="A6912" s="8" t="s">
        <v>223</v>
      </c>
      <c r="B6912" s="7" t="s">
        <v>3487</v>
      </c>
      <c r="C6912" s="7" t="s">
        <v>2</v>
      </c>
      <c r="D6912" s="7" t="s">
        <v>3389</v>
      </c>
      <c r="E6912" s="7" t="str">
        <f>IF(OR(D6912="", D6912="___"),"", LEFT(D6912,FIND(" &gt;",D6912)-1))</f>
        <v>Success</v>
      </c>
      <c r="F6912" s="7" t="str">
        <f t="shared" si="183"/>
        <v>Current</v>
      </c>
      <c r="G6912" s="7" t="str">
        <f t="shared" si="184"/>
        <v/>
      </c>
      <c r="H6912" s="7" t="str">
        <f>IF(G6912="Utterance", IF(ISNUMBER(SEARCH("Unrecognized",D6912)), "Unrecognized", IF(ISNUMBER(SEARCH("Mismatched",D6912)), "Mismatched", IF(ISNUMBER(SEARCH("False Positive",D6912)), "False Positive", "Irrelevant"))), "")</f>
        <v/>
      </c>
      <c r="J6912" s="7" t="s">
        <v>3744</v>
      </c>
      <c r="K6912" s="7" t="s">
        <v>3357</v>
      </c>
      <c r="L6912" s="9">
        <v>45006</v>
      </c>
      <c r="M6912" s="13">
        <v>0.48090277777777773</v>
      </c>
      <c r="N6912" s="14">
        <v>513001883093173</v>
      </c>
      <c r="O6912" s="7">
        <f>IF(LEN(TRIM($A6912))=0,0,LEN($A6912)-LEN(SUBSTITUTE($A6912," ",""))+1)</f>
        <v>3</v>
      </c>
      <c r="P6912">
        <f t="shared" si="182"/>
        <v>3411</v>
      </c>
    </row>
    <row r="6913" spans="1:16" ht="112" x14ac:dyDescent="0.2">
      <c r="A6913" s="8" t="s">
        <v>224</v>
      </c>
      <c r="C6913" s="7" t="s">
        <v>4</v>
      </c>
      <c r="F6913" s="7" t="str">
        <f t="shared" si="183"/>
        <v/>
      </c>
      <c r="G6913" s="7" t="str">
        <f t="shared" si="184"/>
        <v/>
      </c>
      <c r="K6913" s="7" t="s">
        <v>3357</v>
      </c>
      <c r="L6913" s="9">
        <v>45006</v>
      </c>
      <c r="M6913" s="13">
        <v>0.48090277777777773</v>
      </c>
      <c r="N6913" s="14">
        <v>513001883093173</v>
      </c>
      <c r="P6913" t="str">
        <f t="shared" si="182"/>
        <v/>
      </c>
    </row>
    <row r="6914" spans="1:16" ht="16" x14ac:dyDescent="0.2">
      <c r="A6914" s="8" t="s">
        <v>583</v>
      </c>
      <c r="C6914" s="7" t="s">
        <v>2</v>
      </c>
      <c r="D6914" s="7" t="s">
        <v>3389</v>
      </c>
      <c r="E6914" s="7" t="str">
        <f>IF(OR(D6914="", D6914="___"),"", LEFT(D6914,FIND(" &gt;",D6914)-1))</f>
        <v>Success</v>
      </c>
      <c r="F6914" s="7" t="str">
        <f t="shared" si="183"/>
        <v>Current</v>
      </c>
      <c r="G6914" s="7" t="str">
        <f t="shared" si="184"/>
        <v/>
      </c>
      <c r="H6914" s="7" t="str">
        <f>IF(G6914="Utterance", IF(ISNUMBER(SEARCH("Unrecognized",D6914)), "Unrecognized", IF(ISNUMBER(SEARCH("Mismatched",D6914)), "Mismatched", IF(ISNUMBER(SEARCH("False Positive",D6914)), "False Positive", "Irrelevant"))), "")</f>
        <v/>
      </c>
      <c r="J6914" s="7" t="s">
        <v>3742</v>
      </c>
      <c r="K6914" s="7" t="s">
        <v>3357</v>
      </c>
      <c r="L6914" s="9">
        <v>45006</v>
      </c>
      <c r="M6914" s="13">
        <v>0.4916550925925926</v>
      </c>
      <c r="N6914" s="14">
        <v>204440003496962</v>
      </c>
      <c r="O6914" s="7">
        <f>IF(LEN(TRIM($A6914))=0,0,LEN($A6914)-LEN(SUBSTITUTE($A6914," ",""))+1)</f>
        <v>14</v>
      </c>
      <c r="P6914">
        <f t="shared" si="182"/>
        <v>3411</v>
      </c>
    </row>
    <row r="6915" spans="1:16" ht="32" x14ac:dyDescent="0.2">
      <c r="A6915" s="8" t="s">
        <v>584</v>
      </c>
      <c r="C6915" s="7" t="s">
        <v>4</v>
      </c>
      <c r="F6915" s="7" t="str">
        <f t="shared" si="183"/>
        <v/>
      </c>
      <c r="G6915" s="7" t="str">
        <f t="shared" si="184"/>
        <v/>
      </c>
      <c r="K6915" s="7" t="s">
        <v>3357</v>
      </c>
      <c r="L6915" s="9">
        <v>45006</v>
      </c>
      <c r="M6915" s="13">
        <v>0.4916550925925926</v>
      </c>
      <c r="N6915" s="14">
        <v>204440003496962</v>
      </c>
      <c r="P6915" t="str">
        <f t="shared" ref="P6915:P6978" si="185">IF(D6915="", "", COUNTIF($D$1:$D$12000, D6915))</f>
        <v/>
      </c>
    </row>
    <row r="6916" spans="1:16" ht="16" x14ac:dyDescent="0.2">
      <c r="A6916" s="8" t="s">
        <v>750</v>
      </c>
      <c r="C6916" s="7" t="s">
        <v>2</v>
      </c>
      <c r="D6916" s="7" t="s">
        <v>3391</v>
      </c>
      <c r="E6916" s="7" t="str">
        <f>IF(OR(D6916="", D6916="___"),"", LEFT(D6916,FIND(" &gt;",D6916)-1))</f>
        <v>Failure</v>
      </c>
      <c r="F6916" s="7" t="str">
        <f t="shared" si="183"/>
        <v>Current</v>
      </c>
      <c r="G6916" s="7" t="str">
        <f t="shared" si="184"/>
        <v>Utterance</v>
      </c>
      <c r="H6916" s="7" t="str">
        <f>IF(G6916="Utterance", IF(ISNUMBER(SEARCH("Unrecognized",D6916)), "Unrecognized", IF(ISNUMBER(SEARCH("Mismatched",D6916)), "Mismatched", IF(ISNUMBER(SEARCH("False Positive",D6916)), "False Positive", "Irrelevant"))), "")</f>
        <v>Mismatched</v>
      </c>
      <c r="J6916" s="7" t="s">
        <v>3750</v>
      </c>
      <c r="K6916" s="7" t="s">
        <v>3357</v>
      </c>
      <c r="L6916" s="9">
        <v>45006</v>
      </c>
      <c r="M6916" s="13">
        <v>0.49729166666666669</v>
      </c>
      <c r="N6916" s="14">
        <v>202000107750700</v>
      </c>
      <c r="O6916" s="7">
        <f>IF(LEN(TRIM($A6916))=0,0,LEN($A6916)-LEN(SUBSTITUTE($A6916," ",""))+1)</f>
        <v>2</v>
      </c>
      <c r="P6916">
        <f t="shared" si="185"/>
        <v>705</v>
      </c>
    </row>
    <row r="6917" spans="1:16" ht="16" x14ac:dyDescent="0.2">
      <c r="A6917" s="8" t="s">
        <v>339</v>
      </c>
      <c r="C6917" s="7" t="s">
        <v>4</v>
      </c>
      <c r="F6917" s="7" t="str">
        <f t="shared" si="183"/>
        <v/>
      </c>
      <c r="G6917" s="7" t="str">
        <f t="shared" si="184"/>
        <v/>
      </c>
      <c r="K6917" s="7" t="s">
        <v>3357</v>
      </c>
      <c r="L6917" s="9">
        <v>45006</v>
      </c>
      <c r="M6917" s="13">
        <v>0.49758101851851855</v>
      </c>
      <c r="N6917" s="14">
        <v>202000107750700</v>
      </c>
      <c r="P6917" t="str">
        <f t="shared" si="185"/>
        <v/>
      </c>
    </row>
    <row r="6918" spans="1:16" ht="16" x14ac:dyDescent="0.2">
      <c r="A6918" s="8" t="s">
        <v>360</v>
      </c>
      <c r="C6918" s="7" t="s">
        <v>2</v>
      </c>
      <c r="D6918" s="7" t="s">
        <v>3400</v>
      </c>
      <c r="E6918" s="7" t="str">
        <f>IF(OR(D6918="", D6918="___"),"", LEFT(D6918,FIND(" &gt;",D6918)-1))</f>
        <v>Failure</v>
      </c>
      <c r="F6918" s="7" t="str">
        <f t="shared" si="183"/>
        <v>Current</v>
      </c>
      <c r="G6918" s="7" t="str">
        <f t="shared" si="184"/>
        <v>Interaction</v>
      </c>
      <c r="H6918" s="7" t="str">
        <f>IF(G6918="Utterance", IF(ISNUMBER(SEARCH("Unrecognized",D6918)), "Unrecognized", IF(ISNUMBER(SEARCH("Mismatched",D6918)), "Mismatched", IF(ISNUMBER(SEARCH("False Positive",D6918)), "False Positive", "Irrelevant"))), "")</f>
        <v/>
      </c>
      <c r="J6918" s="7" t="s">
        <v>3751</v>
      </c>
      <c r="K6918" s="7" t="s">
        <v>3357</v>
      </c>
      <c r="L6918" s="9">
        <v>45006</v>
      </c>
      <c r="M6918" s="13">
        <v>0.49789351851851849</v>
      </c>
      <c r="N6918" s="14">
        <v>204440003489179</v>
      </c>
      <c r="O6918" s="7">
        <f>IF(LEN(TRIM($A6918))=0,0,LEN($A6918)-LEN(SUBSTITUTE($A6918," ",""))+1)</f>
        <v>3</v>
      </c>
      <c r="P6918">
        <f t="shared" si="185"/>
        <v>412</v>
      </c>
    </row>
    <row r="6919" spans="1:16" ht="48" x14ac:dyDescent="0.2">
      <c r="A6919" s="8" t="s">
        <v>361</v>
      </c>
      <c r="C6919" s="7" t="s">
        <v>4</v>
      </c>
      <c r="F6919" s="7" t="str">
        <f t="shared" si="183"/>
        <v/>
      </c>
      <c r="G6919" s="7" t="str">
        <f t="shared" si="184"/>
        <v/>
      </c>
      <c r="K6919" s="7" t="s">
        <v>3357</v>
      </c>
      <c r="L6919" s="9">
        <v>45006</v>
      </c>
      <c r="M6919" s="13">
        <v>0.49790509259259258</v>
      </c>
      <c r="N6919" s="14">
        <v>204440003489179</v>
      </c>
      <c r="P6919" t="str">
        <f t="shared" si="185"/>
        <v/>
      </c>
    </row>
    <row r="6920" spans="1:16" ht="16" x14ac:dyDescent="0.2">
      <c r="A6920" s="8" t="s">
        <v>1407</v>
      </c>
      <c r="C6920" s="7" t="s">
        <v>2</v>
      </c>
      <c r="D6920" s="7" t="s">
        <v>3389</v>
      </c>
      <c r="E6920" s="7" t="str">
        <f>IF(OR(D6920="", D6920="___"),"", LEFT(D6920,FIND(" &gt;",D6920)-1))</f>
        <v>Success</v>
      </c>
      <c r="F6920" s="7" t="str">
        <f t="shared" si="183"/>
        <v>Current</v>
      </c>
      <c r="G6920" s="7" t="str">
        <f t="shared" si="184"/>
        <v/>
      </c>
      <c r="H6920" s="7" t="str">
        <f>IF(G6920="Utterance", IF(ISNUMBER(SEARCH("Unrecognized",D6920)), "Unrecognized", IF(ISNUMBER(SEARCH("Mismatched",D6920)), "Mismatched", IF(ISNUMBER(SEARCH("False Positive",D6920)), "False Positive", "Irrelevant"))), "")</f>
        <v/>
      </c>
      <c r="J6920" s="7" t="s">
        <v>3430</v>
      </c>
      <c r="K6920" s="7" t="s">
        <v>3357</v>
      </c>
      <c r="L6920" s="9">
        <v>45006</v>
      </c>
      <c r="M6920" s="13">
        <v>0.49901620370370375</v>
      </c>
      <c r="N6920" s="14">
        <v>202000640623567</v>
      </c>
      <c r="O6920" s="7">
        <f>IF(LEN(TRIM($A6920))=0,0,LEN($A6920)-LEN(SUBSTITUTE($A6920," ",""))+1)</f>
        <v>2</v>
      </c>
      <c r="P6920">
        <f t="shared" si="185"/>
        <v>3411</v>
      </c>
    </row>
    <row r="6921" spans="1:16" ht="144" x14ac:dyDescent="0.2">
      <c r="A6921" s="8" t="s">
        <v>1200</v>
      </c>
      <c r="C6921" s="7" t="s">
        <v>4</v>
      </c>
      <c r="F6921" s="7" t="str">
        <f t="shared" si="183"/>
        <v/>
      </c>
      <c r="G6921" s="7" t="str">
        <f t="shared" si="184"/>
        <v/>
      </c>
      <c r="K6921" s="7" t="s">
        <v>3357</v>
      </c>
      <c r="L6921" s="9">
        <v>45006</v>
      </c>
      <c r="M6921" s="13">
        <v>0.49903935185185189</v>
      </c>
      <c r="N6921" s="14">
        <v>202000640623567</v>
      </c>
      <c r="P6921" t="str">
        <f t="shared" si="185"/>
        <v/>
      </c>
    </row>
    <row r="6922" spans="1:16" ht="16" x14ac:dyDescent="0.2">
      <c r="A6922" s="8" t="s">
        <v>1088</v>
      </c>
      <c r="C6922" s="7" t="s">
        <v>2</v>
      </c>
      <c r="D6922" s="7" t="s">
        <v>3400</v>
      </c>
      <c r="E6922" s="7" t="str">
        <f>IF(OR(D6922="", D6922="___"),"", LEFT(D6922,FIND(" &gt;",D6922)-1))</f>
        <v>Failure</v>
      </c>
      <c r="F6922" s="7" t="str">
        <f t="shared" si="183"/>
        <v>Current</v>
      </c>
      <c r="G6922" s="7" t="str">
        <f t="shared" si="184"/>
        <v>Interaction</v>
      </c>
      <c r="H6922" s="7" t="str">
        <f>IF(G6922="Utterance", IF(ISNUMBER(SEARCH("Unrecognized",D6922)), "Unrecognized", IF(ISNUMBER(SEARCH("Mismatched",D6922)), "Mismatched", IF(ISNUMBER(SEARCH("False Positive",D6922)), "False Positive", "Irrelevant"))), "")</f>
        <v/>
      </c>
      <c r="J6922" s="7" t="s">
        <v>3431</v>
      </c>
      <c r="K6922" s="7" t="s">
        <v>3357</v>
      </c>
      <c r="L6922" s="9">
        <v>45006</v>
      </c>
      <c r="M6922" s="13">
        <v>0.50310185185185186</v>
      </c>
      <c r="N6922" s="14">
        <v>204440003537595</v>
      </c>
      <c r="O6922" s="7">
        <f>IF(LEN(TRIM($A6922))=0,0,LEN($A6922)-LEN(SUBSTITUTE($A6922," ",""))+1)</f>
        <v>6</v>
      </c>
      <c r="P6922">
        <f t="shared" si="185"/>
        <v>412</v>
      </c>
    </row>
    <row r="6923" spans="1:16" ht="48" x14ac:dyDescent="0.2">
      <c r="A6923" s="8" t="s">
        <v>228</v>
      </c>
      <c r="C6923" s="7" t="s">
        <v>4</v>
      </c>
      <c r="F6923" s="7" t="str">
        <f t="shared" si="183"/>
        <v/>
      </c>
      <c r="G6923" s="7" t="str">
        <f t="shared" si="184"/>
        <v/>
      </c>
      <c r="K6923" s="7" t="s">
        <v>3357</v>
      </c>
      <c r="L6923" s="9">
        <v>45006</v>
      </c>
      <c r="M6923" s="13">
        <v>0.50310185185185186</v>
      </c>
      <c r="N6923" s="14">
        <v>204440003537595</v>
      </c>
      <c r="P6923" t="str">
        <f t="shared" si="185"/>
        <v/>
      </c>
    </row>
    <row r="6924" spans="1:16" ht="16" x14ac:dyDescent="0.2">
      <c r="A6924" s="8" t="s">
        <v>1089</v>
      </c>
      <c r="C6924" s="7" t="s">
        <v>2</v>
      </c>
      <c r="D6924" s="7" t="s">
        <v>3389</v>
      </c>
      <c r="E6924" s="7" t="str">
        <f>IF(OR(D6924="", D6924="___"),"", LEFT(D6924,FIND(" &gt;",D6924)-1))</f>
        <v>Success</v>
      </c>
      <c r="F6924" s="7" t="str">
        <f t="shared" si="183"/>
        <v>Current</v>
      </c>
      <c r="G6924" s="7" t="str">
        <f t="shared" si="184"/>
        <v/>
      </c>
      <c r="H6924" s="7" t="str">
        <f>IF(G6924="Utterance", IF(ISNUMBER(SEARCH("Unrecognized",D6924)), "Unrecognized", IF(ISNUMBER(SEARCH("Mismatched",D6924)), "Mismatched", IF(ISNUMBER(SEARCH("False Positive",D6924)), "False Positive", "Irrelevant"))), "")</f>
        <v/>
      </c>
      <c r="J6924" s="7" t="s">
        <v>3431</v>
      </c>
      <c r="K6924" s="7" t="s">
        <v>3357</v>
      </c>
      <c r="L6924" s="9">
        <v>45006</v>
      </c>
      <c r="M6924" s="13">
        <v>0.50326388888888884</v>
      </c>
      <c r="N6924" s="14">
        <v>204440003537595</v>
      </c>
      <c r="O6924" s="7">
        <f>IF(LEN(TRIM($A6924))=0,0,LEN($A6924)-LEN(SUBSTITUTE($A6924," ",""))+1)</f>
        <v>5</v>
      </c>
      <c r="P6924">
        <f t="shared" si="185"/>
        <v>3411</v>
      </c>
    </row>
    <row r="6925" spans="1:16" ht="128" x14ac:dyDescent="0.2">
      <c r="A6925" s="8" t="s">
        <v>463</v>
      </c>
      <c r="C6925" s="7" t="s">
        <v>4</v>
      </c>
      <c r="F6925" s="7" t="str">
        <f t="shared" si="183"/>
        <v/>
      </c>
      <c r="G6925" s="7" t="str">
        <f t="shared" si="184"/>
        <v/>
      </c>
      <c r="K6925" s="7" t="s">
        <v>3357</v>
      </c>
      <c r="L6925" s="9">
        <v>45006</v>
      </c>
      <c r="M6925" s="13">
        <v>0.50326388888888884</v>
      </c>
      <c r="N6925" s="14">
        <v>204440003537595</v>
      </c>
      <c r="P6925" t="str">
        <f t="shared" si="185"/>
        <v/>
      </c>
    </row>
    <row r="6926" spans="1:16" ht="16" x14ac:dyDescent="0.2">
      <c r="A6926" s="8" t="s">
        <v>1085</v>
      </c>
      <c r="C6926" s="7" t="s">
        <v>2</v>
      </c>
      <c r="D6926" s="7" t="s">
        <v>3400</v>
      </c>
      <c r="E6926" s="7" t="str">
        <f>IF(OR(D6926="", D6926="___"),"", LEFT(D6926,FIND(" &gt;",D6926)-1))</f>
        <v>Failure</v>
      </c>
      <c r="F6926" s="7" t="str">
        <f t="shared" si="183"/>
        <v>Current</v>
      </c>
      <c r="G6926" s="7" t="str">
        <f t="shared" si="184"/>
        <v>Interaction</v>
      </c>
      <c r="H6926" s="7" t="str">
        <f>IF(G6926="Utterance", IF(ISNUMBER(SEARCH("Unrecognized",D6926)), "Unrecognized", IF(ISNUMBER(SEARCH("Mismatched",D6926)), "Mismatched", IF(ISNUMBER(SEARCH("False Positive",D6926)), "False Positive", "Irrelevant"))), "")</f>
        <v/>
      </c>
      <c r="J6926" s="7" t="s">
        <v>3431</v>
      </c>
      <c r="K6926" s="7" t="s">
        <v>3357</v>
      </c>
      <c r="L6926" s="9">
        <v>45006</v>
      </c>
      <c r="M6926" s="13">
        <v>0.50359953703703708</v>
      </c>
      <c r="N6926" s="14">
        <v>204440003537595</v>
      </c>
      <c r="O6926" s="7">
        <f>IF(LEN(TRIM($A6926))=0,0,LEN($A6926)-LEN(SUBSTITUTE($A6926," ",""))+1)</f>
        <v>6</v>
      </c>
      <c r="P6926">
        <f t="shared" si="185"/>
        <v>412</v>
      </c>
    </row>
    <row r="6927" spans="1:16" ht="80" x14ac:dyDescent="0.2">
      <c r="A6927" s="8" t="s">
        <v>317</v>
      </c>
      <c r="C6927" s="7" t="s">
        <v>4</v>
      </c>
      <c r="F6927" s="7" t="str">
        <f t="shared" si="183"/>
        <v/>
      </c>
      <c r="G6927" s="7" t="str">
        <f t="shared" si="184"/>
        <v/>
      </c>
      <c r="K6927" s="7" t="s">
        <v>3357</v>
      </c>
      <c r="L6927" s="9">
        <v>45006</v>
      </c>
      <c r="M6927" s="13">
        <v>0.50359953703703708</v>
      </c>
      <c r="N6927" s="14">
        <v>204440003537595</v>
      </c>
      <c r="P6927" t="str">
        <f t="shared" si="185"/>
        <v/>
      </c>
    </row>
    <row r="6928" spans="1:16" ht="16" x14ac:dyDescent="0.2">
      <c r="A6928" s="8" t="s">
        <v>1083</v>
      </c>
      <c r="C6928" s="7" t="s">
        <v>2</v>
      </c>
      <c r="D6928" s="7" t="s">
        <v>3389</v>
      </c>
      <c r="E6928" s="7" t="str">
        <f>IF(OR(D6928="", D6928="___"),"", LEFT(D6928,FIND(" &gt;",D6928)-1))</f>
        <v>Success</v>
      </c>
      <c r="F6928" s="7" t="str">
        <f t="shared" si="183"/>
        <v>Current</v>
      </c>
      <c r="G6928" s="7" t="str">
        <f t="shared" si="184"/>
        <v/>
      </c>
      <c r="H6928" s="7" t="str">
        <f>IF(G6928="Utterance", IF(ISNUMBER(SEARCH("Unrecognized",D6928)), "Unrecognized", IF(ISNUMBER(SEARCH("Mismatched",D6928)), "Mismatched", IF(ISNUMBER(SEARCH("False Positive",D6928)), "False Positive", "Irrelevant"))), "")</f>
        <v/>
      </c>
      <c r="J6928" s="7" t="s">
        <v>3741</v>
      </c>
      <c r="K6928" s="7" t="s">
        <v>3357</v>
      </c>
      <c r="L6928" s="9">
        <v>45006</v>
      </c>
      <c r="M6928" s="13">
        <v>0.50709490740740748</v>
      </c>
      <c r="N6928" s="14">
        <v>204440003537595</v>
      </c>
      <c r="O6928" s="7">
        <f>IF(LEN(TRIM($A6928))=0,0,LEN($A6928)-LEN(SUBSTITUTE($A6928," ",""))+1)</f>
        <v>3</v>
      </c>
      <c r="P6928">
        <f t="shared" si="185"/>
        <v>3411</v>
      </c>
    </row>
    <row r="6929" spans="1:16" ht="112" x14ac:dyDescent="0.2">
      <c r="A6929" s="8" t="s">
        <v>304</v>
      </c>
      <c r="C6929" s="7" t="s">
        <v>4</v>
      </c>
      <c r="F6929" s="7" t="str">
        <f t="shared" si="183"/>
        <v/>
      </c>
      <c r="G6929" s="7" t="str">
        <f t="shared" si="184"/>
        <v/>
      </c>
      <c r="K6929" s="7" t="s">
        <v>3357</v>
      </c>
      <c r="L6929" s="9">
        <v>45006</v>
      </c>
      <c r="M6929" s="13">
        <v>0.50709490740740748</v>
      </c>
      <c r="N6929" s="14">
        <v>204440003537595</v>
      </c>
      <c r="P6929" t="str">
        <f t="shared" si="185"/>
        <v/>
      </c>
    </row>
    <row r="6930" spans="1:16" ht="16" x14ac:dyDescent="0.2">
      <c r="A6930" s="8" t="s">
        <v>1435</v>
      </c>
      <c r="C6930" s="7" t="s">
        <v>2</v>
      </c>
      <c r="D6930" s="7" t="s">
        <v>3389</v>
      </c>
      <c r="E6930" s="7" t="str">
        <f>IF(OR(D6930="", D6930="___"),"", LEFT(D6930,FIND(" &gt;",D6930)-1))</f>
        <v>Success</v>
      </c>
      <c r="F6930" s="7" t="str">
        <f t="shared" si="183"/>
        <v>Current</v>
      </c>
      <c r="G6930" s="7" t="str">
        <f t="shared" si="184"/>
        <v/>
      </c>
      <c r="H6930" s="7" t="str">
        <f>IF(G6930="Utterance", IF(ISNUMBER(SEARCH("Unrecognized",D6930)), "Unrecognized", IF(ISNUMBER(SEARCH("Mismatched",D6930)), "Mismatched", IF(ISNUMBER(SEARCH("False Positive",D6930)), "False Positive", "Irrelevant"))), "")</f>
        <v/>
      </c>
      <c r="J6930" s="7" t="s">
        <v>3758</v>
      </c>
      <c r="K6930" s="7" t="s">
        <v>3357</v>
      </c>
      <c r="L6930" s="9">
        <v>45006</v>
      </c>
      <c r="M6930" s="13">
        <v>0.50815972222222217</v>
      </c>
      <c r="N6930" s="14">
        <v>202000718050451</v>
      </c>
      <c r="O6930" s="7">
        <f>IF(LEN(TRIM($A6930))=0,0,LEN($A6930)-LEN(SUBSTITUTE($A6930," ",""))+1)</f>
        <v>9</v>
      </c>
      <c r="P6930">
        <f t="shared" si="185"/>
        <v>3411</v>
      </c>
    </row>
    <row r="6931" spans="1:16" ht="96" x14ac:dyDescent="0.2">
      <c r="A6931" s="8" t="s">
        <v>454</v>
      </c>
      <c r="C6931" s="7" t="s">
        <v>4</v>
      </c>
      <c r="F6931" s="7" t="str">
        <f t="shared" si="183"/>
        <v/>
      </c>
      <c r="G6931" s="7" t="str">
        <f t="shared" si="184"/>
        <v/>
      </c>
      <c r="K6931" s="7" t="s">
        <v>3357</v>
      </c>
      <c r="L6931" s="9">
        <v>45006</v>
      </c>
      <c r="M6931" s="13">
        <v>0.50815972222222217</v>
      </c>
      <c r="N6931" s="14">
        <v>202000718050451</v>
      </c>
      <c r="P6931" t="str">
        <f t="shared" si="185"/>
        <v/>
      </c>
    </row>
    <row r="6932" spans="1:16" ht="16" x14ac:dyDescent="0.2">
      <c r="A6932" s="8" t="s">
        <v>154</v>
      </c>
      <c r="C6932" s="7" t="s">
        <v>2</v>
      </c>
      <c r="D6932" s="7" t="s">
        <v>3389</v>
      </c>
      <c r="E6932" s="7" t="str">
        <f>IF(OR(D6932="", D6932="___"),"", LEFT(D6932,FIND(" &gt;",D6932)-1))</f>
        <v>Success</v>
      </c>
      <c r="F6932" s="7" t="str">
        <f t="shared" si="183"/>
        <v>Current</v>
      </c>
      <c r="G6932" s="7" t="str">
        <f t="shared" si="184"/>
        <v/>
      </c>
      <c r="H6932" s="7" t="str">
        <f>IF(G6932="Utterance", IF(ISNUMBER(SEARCH("Unrecognized",D6932)), "Unrecognized", IF(ISNUMBER(SEARCH("Mismatched",D6932)), "Mismatched", IF(ISNUMBER(SEARCH("False Positive",D6932)), "False Positive", "Irrelevant"))), "")</f>
        <v/>
      </c>
      <c r="J6932" s="7" t="s">
        <v>3750</v>
      </c>
      <c r="K6932" s="7" t="s">
        <v>3357</v>
      </c>
      <c r="L6932" s="9">
        <v>45006</v>
      </c>
      <c r="M6932" s="13">
        <v>0.5128125</v>
      </c>
      <c r="N6932" s="14">
        <v>202000718050451</v>
      </c>
      <c r="O6932" s="7">
        <f>IF(LEN(TRIM($A6932))=0,0,LEN($A6932)-LEN(SUBSTITUTE($A6932," ",""))+1)</f>
        <v>3</v>
      </c>
      <c r="P6932">
        <f t="shared" si="185"/>
        <v>3411</v>
      </c>
    </row>
    <row r="6933" spans="1:16" ht="240" x14ac:dyDescent="0.2">
      <c r="A6933" s="8" t="s">
        <v>1431</v>
      </c>
      <c r="C6933" s="7" t="s">
        <v>4</v>
      </c>
      <c r="F6933" s="7" t="str">
        <f t="shared" si="183"/>
        <v/>
      </c>
      <c r="G6933" s="7" t="str">
        <f t="shared" si="184"/>
        <v/>
      </c>
      <c r="K6933" s="7" t="s">
        <v>3357</v>
      </c>
      <c r="L6933" s="9">
        <v>45006</v>
      </c>
      <c r="M6933" s="13">
        <v>0.51283564814814808</v>
      </c>
      <c r="N6933" s="14">
        <v>202000718050451</v>
      </c>
      <c r="P6933" t="str">
        <f t="shared" si="185"/>
        <v/>
      </c>
    </row>
    <row r="6934" spans="1:16" ht="16" x14ac:dyDescent="0.2">
      <c r="A6934" s="8" t="s">
        <v>239</v>
      </c>
      <c r="C6934" s="7" t="s">
        <v>2</v>
      </c>
      <c r="D6934" s="7" t="s">
        <v>3389</v>
      </c>
      <c r="E6934" s="7" t="str">
        <f>IF(OR(D6934="", D6934="___"),"", LEFT(D6934,FIND(" &gt;",D6934)-1))</f>
        <v>Success</v>
      </c>
      <c r="F6934" s="7" t="str">
        <f t="shared" si="183"/>
        <v>Current</v>
      </c>
      <c r="G6934" s="7" t="str">
        <f t="shared" si="184"/>
        <v/>
      </c>
      <c r="H6934" s="7" t="str">
        <f>IF(G6934="Utterance", IF(ISNUMBER(SEARCH("Unrecognized",D6934)), "Unrecognized", IF(ISNUMBER(SEARCH("Mismatched",D6934)), "Mismatched", IF(ISNUMBER(SEARCH("False Positive",D6934)), "False Positive", "Irrelevant"))), "")</f>
        <v/>
      </c>
      <c r="J6934" s="7" t="s">
        <v>3750</v>
      </c>
      <c r="K6934" s="7" t="s">
        <v>3357</v>
      </c>
      <c r="L6934" s="9">
        <v>45006</v>
      </c>
      <c r="M6934" s="13">
        <v>0.51322916666666674</v>
      </c>
      <c r="N6934" s="14">
        <v>202000718050451</v>
      </c>
      <c r="O6934" s="7">
        <f>IF(LEN(TRIM($A6934))=0,0,LEN($A6934)-LEN(SUBSTITUTE($A6934," ",""))+1)</f>
        <v>11</v>
      </c>
      <c r="P6934">
        <f t="shared" si="185"/>
        <v>3411</v>
      </c>
    </row>
    <row r="6935" spans="1:16" ht="240" x14ac:dyDescent="0.2">
      <c r="A6935" s="8" t="s">
        <v>1431</v>
      </c>
      <c r="C6935" s="7" t="s">
        <v>4</v>
      </c>
      <c r="F6935" s="7" t="str">
        <f t="shared" si="183"/>
        <v/>
      </c>
      <c r="G6935" s="7" t="str">
        <f t="shared" si="184"/>
        <v/>
      </c>
      <c r="K6935" s="7" t="s">
        <v>3357</v>
      </c>
      <c r="L6935" s="9">
        <v>45006</v>
      </c>
      <c r="M6935" s="13">
        <v>0.51322916666666674</v>
      </c>
      <c r="N6935" s="14">
        <v>202000718050451</v>
      </c>
      <c r="P6935" t="str">
        <f t="shared" si="185"/>
        <v/>
      </c>
    </row>
    <row r="6936" spans="1:16" ht="16" x14ac:dyDescent="0.2">
      <c r="A6936" s="8" t="s">
        <v>728</v>
      </c>
      <c r="C6936" s="7" t="s">
        <v>2</v>
      </c>
      <c r="D6936" s="7" t="s">
        <v>3389</v>
      </c>
      <c r="E6936" s="7" t="str">
        <f>IF(OR(D6936="", D6936="___"),"", LEFT(D6936,FIND(" &gt;",D6936)-1))</f>
        <v>Success</v>
      </c>
      <c r="F6936" s="7" t="str">
        <f t="shared" si="183"/>
        <v>Current</v>
      </c>
      <c r="G6936" s="7" t="str">
        <f t="shared" si="184"/>
        <v/>
      </c>
      <c r="H6936" s="7" t="str">
        <f>IF(G6936="Utterance", IF(ISNUMBER(SEARCH("Unrecognized",D6936)), "Unrecognized", IF(ISNUMBER(SEARCH("Mismatched",D6936)), "Mismatched", IF(ISNUMBER(SEARCH("False Positive",D6936)), "False Positive", "Irrelevant"))), "")</f>
        <v/>
      </c>
      <c r="J6936" s="7" t="s">
        <v>3741</v>
      </c>
      <c r="K6936" s="7" t="s">
        <v>3357</v>
      </c>
      <c r="L6936" s="9">
        <v>45006</v>
      </c>
      <c r="M6936" s="13">
        <v>0.51358796296296294</v>
      </c>
      <c r="N6936" s="14">
        <v>202000033877882</v>
      </c>
      <c r="O6936" s="7">
        <f>IF(LEN(TRIM($A6936))=0,0,LEN($A6936)-LEN(SUBSTITUTE($A6936," ",""))+1)</f>
        <v>2</v>
      </c>
      <c r="P6936">
        <f t="shared" si="185"/>
        <v>3411</v>
      </c>
    </row>
    <row r="6937" spans="1:16" ht="144" x14ac:dyDescent="0.2">
      <c r="A6937" s="8" t="s">
        <v>250</v>
      </c>
      <c r="C6937" s="7" t="s">
        <v>4</v>
      </c>
      <c r="F6937" s="7" t="str">
        <f t="shared" si="183"/>
        <v/>
      </c>
      <c r="G6937" s="7" t="str">
        <f t="shared" si="184"/>
        <v/>
      </c>
      <c r="K6937" s="7" t="s">
        <v>3357</v>
      </c>
      <c r="L6937" s="9">
        <v>45006</v>
      </c>
      <c r="M6937" s="13">
        <v>0.51359953703703709</v>
      </c>
      <c r="N6937" s="14">
        <v>202000033877882</v>
      </c>
      <c r="P6937" t="str">
        <f t="shared" si="185"/>
        <v/>
      </c>
    </row>
    <row r="6938" spans="1:16" ht="16" x14ac:dyDescent="0.2">
      <c r="A6938" s="8" t="s">
        <v>1829</v>
      </c>
      <c r="C6938" s="7" t="s">
        <v>2</v>
      </c>
      <c r="D6938" s="7" t="s">
        <v>3389</v>
      </c>
      <c r="E6938" s="7" t="str">
        <f>IF(OR(D6938="", D6938="___"),"", LEFT(D6938,FIND(" &gt;",D6938)-1))</f>
        <v>Success</v>
      </c>
      <c r="F6938" s="7" t="str">
        <f t="shared" si="183"/>
        <v>Current</v>
      </c>
      <c r="G6938" s="7" t="str">
        <f t="shared" si="184"/>
        <v/>
      </c>
      <c r="H6938" s="7" t="str">
        <f>IF(G6938="Utterance", IF(ISNUMBER(SEARCH("Unrecognized",D6938)), "Unrecognized", IF(ISNUMBER(SEARCH("Mismatched",D6938)), "Mismatched", IF(ISNUMBER(SEARCH("False Positive",D6938)), "False Positive", "Irrelevant"))), "")</f>
        <v/>
      </c>
      <c r="J6938" s="7" t="s">
        <v>3431</v>
      </c>
      <c r="K6938" s="7" t="s">
        <v>3357</v>
      </c>
      <c r="L6938" s="9">
        <v>45006</v>
      </c>
      <c r="M6938" s="13">
        <v>0.51873842592592589</v>
      </c>
      <c r="N6938" s="14">
        <v>513003537681225</v>
      </c>
      <c r="O6938" s="7">
        <f>IF(LEN(TRIM($A6938))=0,0,LEN($A6938)-LEN(SUBSTITUTE($A6938," ",""))+1)</f>
        <v>16</v>
      </c>
      <c r="P6938">
        <f t="shared" si="185"/>
        <v>3411</v>
      </c>
    </row>
    <row r="6939" spans="1:16" ht="144" x14ac:dyDescent="0.2">
      <c r="A6939" s="8" t="s">
        <v>395</v>
      </c>
      <c r="C6939" s="7" t="s">
        <v>4</v>
      </c>
      <c r="F6939" s="7" t="str">
        <f t="shared" si="183"/>
        <v/>
      </c>
      <c r="G6939" s="7" t="str">
        <f t="shared" si="184"/>
        <v/>
      </c>
      <c r="K6939" s="7" t="s">
        <v>3357</v>
      </c>
      <c r="L6939" s="9">
        <v>45006</v>
      </c>
      <c r="M6939" s="13">
        <v>0.51873842592592589</v>
      </c>
      <c r="N6939" s="14">
        <v>513003537681225</v>
      </c>
      <c r="P6939" t="str">
        <f t="shared" si="185"/>
        <v/>
      </c>
    </row>
    <row r="6940" spans="1:16" ht="16" x14ac:dyDescent="0.2">
      <c r="A6940" s="8" t="s">
        <v>212</v>
      </c>
      <c r="C6940" s="7" t="s">
        <v>2</v>
      </c>
      <c r="D6940" s="7" t="s">
        <v>3391</v>
      </c>
      <c r="E6940" s="7" t="str">
        <f>IF(OR(D6940="", D6940="___"),"", LEFT(D6940,FIND(" &gt;",D6940)-1))</f>
        <v>Failure</v>
      </c>
      <c r="F6940" s="7" t="str">
        <f t="shared" si="183"/>
        <v>Current</v>
      </c>
      <c r="G6940" s="7" t="str">
        <f t="shared" si="184"/>
        <v>Utterance</v>
      </c>
      <c r="H6940" s="7" t="str">
        <f>IF(G6940="Utterance", IF(ISNUMBER(SEARCH("Unrecognized",D6940)), "Unrecognized", IF(ISNUMBER(SEARCH("Mismatched",D6940)), "Mismatched", IF(ISNUMBER(SEARCH("False Positive",D6940)), "False Positive", "Irrelevant"))), "")</f>
        <v>Mismatched</v>
      </c>
      <c r="J6940" s="7" t="s">
        <v>3742</v>
      </c>
      <c r="K6940" s="7" t="s">
        <v>3357</v>
      </c>
      <c r="L6940" s="9">
        <v>45006</v>
      </c>
      <c r="M6940" s="13">
        <v>0.52012731481481478</v>
      </c>
      <c r="N6940" s="14">
        <v>513001520481277</v>
      </c>
      <c r="O6940" s="7">
        <f>IF(LEN(TRIM($A6940))=0,0,LEN($A6940)-LEN(SUBSTITUTE($A6940," ",""))+1)</f>
        <v>1</v>
      </c>
      <c r="P6940">
        <f t="shared" si="185"/>
        <v>705</v>
      </c>
    </row>
    <row r="6941" spans="1:16" ht="144" x14ac:dyDescent="0.2">
      <c r="A6941" s="8" t="s">
        <v>247</v>
      </c>
      <c r="C6941" s="7" t="s">
        <v>4</v>
      </c>
      <c r="F6941" s="7" t="str">
        <f t="shared" si="183"/>
        <v/>
      </c>
      <c r="G6941" s="7" t="str">
        <f t="shared" si="184"/>
        <v/>
      </c>
      <c r="K6941" s="7" t="s">
        <v>3357</v>
      </c>
      <c r="L6941" s="9">
        <v>45006</v>
      </c>
      <c r="M6941" s="13">
        <v>0.52012731481481478</v>
      </c>
      <c r="N6941" s="14">
        <v>513001520481277</v>
      </c>
      <c r="P6941" t="str">
        <f t="shared" si="185"/>
        <v/>
      </c>
    </row>
    <row r="6942" spans="1:16" ht="16" x14ac:dyDescent="0.2">
      <c r="A6942" s="8" t="s">
        <v>1462</v>
      </c>
      <c r="C6942" s="7" t="s">
        <v>2</v>
      </c>
      <c r="D6942" s="7" t="s">
        <v>3400</v>
      </c>
      <c r="E6942" s="7" t="str">
        <f>IF(OR(D6942="", D6942="___"),"", LEFT(D6942,FIND(" &gt;",D6942)-1))</f>
        <v>Failure</v>
      </c>
      <c r="F6942" s="7" t="str">
        <f t="shared" si="183"/>
        <v>Current</v>
      </c>
      <c r="G6942" s="7" t="str">
        <f t="shared" si="184"/>
        <v>Interaction</v>
      </c>
      <c r="H6942" s="7" t="str">
        <f>IF(G6942="Utterance", IF(ISNUMBER(SEARCH("Unrecognized",D6942)), "Unrecognized", IF(ISNUMBER(SEARCH("Mismatched",D6942)), "Mismatched", IF(ISNUMBER(SEARCH("False Positive",D6942)), "False Positive", "Irrelevant"))), "")</f>
        <v/>
      </c>
      <c r="J6942" s="7" t="s">
        <v>3742</v>
      </c>
      <c r="K6942" s="7" t="s">
        <v>3357</v>
      </c>
      <c r="L6942" s="9">
        <v>45006</v>
      </c>
      <c r="M6942" s="13">
        <v>0.52045138888888887</v>
      </c>
      <c r="N6942" s="14">
        <v>513001520481277</v>
      </c>
      <c r="O6942" s="7">
        <f>IF(LEN(TRIM($A6942))=0,0,LEN($A6942)-LEN(SUBSTITUTE($A6942," ",""))+1)</f>
        <v>3</v>
      </c>
      <c r="P6942">
        <f t="shared" si="185"/>
        <v>412</v>
      </c>
    </row>
    <row r="6943" spans="1:16" ht="67" customHeight="1" x14ac:dyDescent="0.2">
      <c r="A6943" s="8" t="s">
        <v>245</v>
      </c>
      <c r="C6943" s="7" t="s">
        <v>4</v>
      </c>
      <c r="F6943" s="7" t="str">
        <f t="shared" si="183"/>
        <v/>
      </c>
      <c r="G6943" s="7" t="str">
        <f t="shared" si="184"/>
        <v/>
      </c>
      <c r="K6943" s="7" t="s">
        <v>3357</v>
      </c>
      <c r="L6943" s="9">
        <v>45006</v>
      </c>
      <c r="M6943" s="13">
        <v>0.52046296296296302</v>
      </c>
      <c r="N6943" s="14">
        <v>513001520481277</v>
      </c>
      <c r="P6943" t="str">
        <f t="shared" si="185"/>
        <v/>
      </c>
    </row>
    <row r="6944" spans="1:16" ht="16" x14ac:dyDescent="0.2">
      <c r="A6944" s="8" t="s">
        <v>1463</v>
      </c>
      <c r="C6944" s="7" t="s">
        <v>2</v>
      </c>
      <c r="D6944" s="7" t="s">
        <v>3389</v>
      </c>
      <c r="E6944" s="7" t="str">
        <f>IF(OR(D6944="", D6944="___"),"", LEFT(D6944,FIND(" &gt;",D6944)-1))</f>
        <v>Success</v>
      </c>
      <c r="F6944" s="7" t="str">
        <f t="shared" si="183"/>
        <v>Current</v>
      </c>
      <c r="G6944" s="7" t="str">
        <f t="shared" si="184"/>
        <v/>
      </c>
      <c r="H6944" s="7" t="str">
        <f>IF(G6944="Utterance", IF(ISNUMBER(SEARCH("Unrecognized",D6944)), "Unrecognized", IF(ISNUMBER(SEARCH("Mismatched",D6944)), "Mismatched", IF(ISNUMBER(SEARCH("False Positive",D6944)), "False Positive", "Irrelevant"))), "")</f>
        <v/>
      </c>
      <c r="J6944" s="7" t="s">
        <v>3742</v>
      </c>
      <c r="K6944" s="7" t="s">
        <v>3357</v>
      </c>
      <c r="L6944" s="9">
        <v>45006</v>
      </c>
      <c r="M6944" s="13">
        <v>0.52057870370370374</v>
      </c>
      <c r="N6944" s="14">
        <v>513001520481277</v>
      </c>
      <c r="O6944" s="7">
        <f>IF(LEN(TRIM($A6944))=0,0,LEN($A6944)-LEN(SUBSTITUTE($A6944," ",""))+1)</f>
        <v>2</v>
      </c>
      <c r="P6944">
        <f t="shared" si="185"/>
        <v>3411</v>
      </c>
    </row>
    <row r="6945" spans="1:16" ht="192" x14ac:dyDescent="0.2">
      <c r="A6945" s="8" t="s">
        <v>862</v>
      </c>
      <c r="C6945" s="7" t="s">
        <v>4</v>
      </c>
      <c r="F6945" s="7" t="str">
        <f t="shared" si="183"/>
        <v/>
      </c>
      <c r="G6945" s="7" t="str">
        <f t="shared" si="184"/>
        <v/>
      </c>
      <c r="K6945" s="7" t="s">
        <v>3357</v>
      </c>
      <c r="L6945" s="9">
        <v>45006</v>
      </c>
      <c r="M6945" s="13">
        <v>0.52057870370370374</v>
      </c>
      <c r="N6945" s="14">
        <v>513001520481277</v>
      </c>
      <c r="P6945" t="str">
        <f t="shared" si="185"/>
        <v/>
      </c>
    </row>
    <row r="6946" spans="1:16" ht="16" x14ac:dyDescent="0.2">
      <c r="A6946" s="8" t="s">
        <v>158</v>
      </c>
      <c r="C6946" s="7" t="s">
        <v>2</v>
      </c>
      <c r="D6946" s="7" t="s">
        <v>3389</v>
      </c>
      <c r="E6946" s="7" t="str">
        <f>IF(OR(D6946="", D6946="___"),"", LEFT(D6946,FIND(" &gt;",D6946)-1))</f>
        <v>Success</v>
      </c>
      <c r="F6946" s="7" t="str">
        <f t="shared" si="183"/>
        <v>Current</v>
      </c>
      <c r="G6946" s="7" t="str">
        <f t="shared" si="184"/>
        <v/>
      </c>
      <c r="H6946" s="7" t="str">
        <f>IF(G6946="Utterance", IF(ISNUMBER(SEARCH("Unrecognized",D6946)), "Unrecognized", IF(ISNUMBER(SEARCH("Mismatched",D6946)), "Mismatched", IF(ISNUMBER(SEARCH("False Positive",D6946)), "False Positive", "Irrelevant"))), "")</f>
        <v/>
      </c>
      <c r="J6946" s="7" t="s">
        <v>3744</v>
      </c>
      <c r="K6946" s="7" t="s">
        <v>3357</v>
      </c>
      <c r="L6946" s="9">
        <v>45006</v>
      </c>
      <c r="M6946" s="13">
        <v>0.52214120370370376</v>
      </c>
      <c r="N6946" s="14">
        <v>202000042917554</v>
      </c>
      <c r="O6946" s="7">
        <f>IF(LEN(TRIM($A6946))=0,0,LEN($A6946)-LEN(SUBSTITUTE($A6946," ",""))+1)</f>
        <v>4</v>
      </c>
      <c r="P6946">
        <f t="shared" si="185"/>
        <v>3411</v>
      </c>
    </row>
    <row r="6947" spans="1:16" ht="112" x14ac:dyDescent="0.2">
      <c r="A6947" s="8" t="s">
        <v>224</v>
      </c>
      <c r="C6947" s="7" t="s">
        <v>4</v>
      </c>
      <c r="F6947" s="7" t="str">
        <f t="shared" si="183"/>
        <v/>
      </c>
      <c r="G6947" s="7" t="str">
        <f t="shared" si="184"/>
        <v/>
      </c>
      <c r="K6947" s="7" t="s">
        <v>3357</v>
      </c>
      <c r="L6947" s="9">
        <v>45006</v>
      </c>
      <c r="M6947" s="13">
        <v>0.52214120370370376</v>
      </c>
      <c r="N6947" s="14">
        <v>202000042917554</v>
      </c>
      <c r="P6947" t="str">
        <f t="shared" si="185"/>
        <v/>
      </c>
    </row>
    <row r="6948" spans="1:16" ht="16" x14ac:dyDescent="0.2">
      <c r="A6948" s="8" t="s">
        <v>1774</v>
      </c>
      <c r="C6948" s="7" t="s">
        <v>2</v>
      </c>
      <c r="D6948" s="7" t="s">
        <v>3389</v>
      </c>
      <c r="E6948" s="7" t="str">
        <f>IF(OR(D6948="", D6948="___"),"", LEFT(D6948,FIND(" &gt;",D6948)-1))</f>
        <v>Success</v>
      </c>
      <c r="F6948" s="7" t="str">
        <f t="shared" si="183"/>
        <v>Current</v>
      </c>
      <c r="G6948" s="7" t="str">
        <f t="shared" si="184"/>
        <v/>
      </c>
      <c r="H6948" s="7" t="str">
        <f>IF(G6948="Utterance", IF(ISNUMBER(SEARCH("Unrecognized",D6948)), "Unrecognized", IF(ISNUMBER(SEARCH("Mismatched",D6948)), "Mismatched", IF(ISNUMBER(SEARCH("False Positive",D6948)), "False Positive", "Irrelevant"))), "")</f>
        <v/>
      </c>
      <c r="J6948" s="7" t="s">
        <v>3431</v>
      </c>
      <c r="K6948" s="7" t="s">
        <v>3357</v>
      </c>
      <c r="L6948" s="9">
        <v>45006</v>
      </c>
      <c r="M6948" s="13">
        <v>0.52974537037037039</v>
      </c>
      <c r="N6948" s="14">
        <v>513003469050504</v>
      </c>
      <c r="O6948" s="7">
        <f>IF(LEN(TRIM($A6948))=0,0,LEN($A6948)-LEN(SUBSTITUTE($A6948," ",""))+1)</f>
        <v>4</v>
      </c>
      <c r="P6948">
        <f t="shared" si="185"/>
        <v>3411</v>
      </c>
    </row>
    <row r="6949" spans="1:16" ht="158" customHeight="1" x14ac:dyDescent="0.2">
      <c r="A6949" s="8" t="s">
        <v>463</v>
      </c>
      <c r="C6949" s="7" t="s">
        <v>4</v>
      </c>
      <c r="F6949" s="7" t="str">
        <f t="shared" si="183"/>
        <v/>
      </c>
      <c r="G6949" s="7" t="str">
        <f t="shared" si="184"/>
        <v/>
      </c>
      <c r="K6949" s="7" t="s">
        <v>3357</v>
      </c>
      <c r="L6949" s="9">
        <v>45006</v>
      </c>
      <c r="M6949" s="13">
        <v>0.52974537037037039</v>
      </c>
      <c r="N6949" s="14">
        <v>513003469050504</v>
      </c>
      <c r="P6949" t="str">
        <f t="shared" si="185"/>
        <v/>
      </c>
    </row>
    <row r="6950" spans="1:16" ht="16" x14ac:dyDescent="0.2">
      <c r="A6950" s="8" t="s">
        <v>223</v>
      </c>
      <c r="B6950" s="7" t="s">
        <v>3487</v>
      </c>
      <c r="C6950" s="7" t="s">
        <v>2</v>
      </c>
      <c r="D6950" s="7" t="s">
        <v>3389</v>
      </c>
      <c r="E6950" s="7" t="str">
        <f>IF(OR(D6950="", D6950="___"),"", LEFT(D6950,FIND(" &gt;",D6950)-1))</f>
        <v>Success</v>
      </c>
      <c r="F6950" s="7" t="str">
        <f t="shared" si="183"/>
        <v>Current</v>
      </c>
      <c r="G6950" s="7" t="str">
        <f t="shared" si="184"/>
        <v/>
      </c>
      <c r="H6950" s="7" t="str">
        <f>IF(G6950="Utterance", IF(ISNUMBER(SEARCH("Unrecognized",D6950)), "Unrecognized", IF(ISNUMBER(SEARCH("Mismatched",D6950)), "Mismatched", IF(ISNUMBER(SEARCH("False Positive",D6950)), "False Positive", "Irrelevant"))), "")</f>
        <v/>
      </c>
      <c r="J6950" s="7" t="s">
        <v>3744</v>
      </c>
      <c r="K6950" s="7" t="s">
        <v>3357</v>
      </c>
      <c r="L6950" s="9">
        <v>45006</v>
      </c>
      <c r="M6950" s="13">
        <v>0.53046296296296302</v>
      </c>
      <c r="N6950" s="14">
        <v>204440003540639</v>
      </c>
      <c r="O6950" s="7">
        <f>IF(LEN(TRIM($A6950))=0,0,LEN($A6950)-LEN(SUBSTITUTE($A6950," ",""))+1)</f>
        <v>3</v>
      </c>
      <c r="P6950">
        <f t="shared" si="185"/>
        <v>3411</v>
      </c>
    </row>
    <row r="6951" spans="1:16" ht="112" x14ac:dyDescent="0.2">
      <c r="A6951" s="8" t="s">
        <v>224</v>
      </c>
      <c r="C6951" s="7" t="s">
        <v>4</v>
      </c>
      <c r="F6951" s="7" t="str">
        <f t="shared" si="183"/>
        <v/>
      </c>
      <c r="G6951" s="7" t="str">
        <f t="shared" si="184"/>
        <v/>
      </c>
      <c r="K6951" s="7" t="s">
        <v>3357</v>
      </c>
      <c r="L6951" s="9">
        <v>45006</v>
      </c>
      <c r="M6951" s="13">
        <v>0.53046296296296302</v>
      </c>
      <c r="N6951" s="14">
        <v>204440003540639</v>
      </c>
      <c r="P6951" t="str">
        <f t="shared" si="185"/>
        <v/>
      </c>
    </row>
    <row r="6952" spans="1:16" ht="16" x14ac:dyDescent="0.2">
      <c r="A6952" s="8" t="s">
        <v>1775</v>
      </c>
      <c r="C6952" s="7" t="s">
        <v>2</v>
      </c>
      <c r="D6952" s="7" t="s">
        <v>3389</v>
      </c>
      <c r="E6952" s="7" t="str">
        <f>IF(OR(D6952="", D6952="___"),"", LEFT(D6952,FIND(" &gt;",D6952)-1))</f>
        <v>Success</v>
      </c>
      <c r="F6952" s="7" t="str">
        <f t="shared" si="183"/>
        <v>Current</v>
      </c>
      <c r="G6952" s="7" t="str">
        <f t="shared" si="184"/>
        <v/>
      </c>
      <c r="H6952" s="7" t="str">
        <f>IF(G6952="Utterance", IF(ISNUMBER(SEARCH("Unrecognized",D6952)), "Unrecognized", IF(ISNUMBER(SEARCH("Mismatched",D6952)), "Mismatched", IF(ISNUMBER(SEARCH("False Positive",D6952)), "False Positive", "Irrelevant"))), "")</f>
        <v/>
      </c>
      <c r="J6952" s="7" t="s">
        <v>3431</v>
      </c>
      <c r="K6952" s="7" t="s">
        <v>3357</v>
      </c>
      <c r="L6952" s="9">
        <v>45006</v>
      </c>
      <c r="M6952" s="13">
        <v>0.53047453703703706</v>
      </c>
      <c r="N6952" s="14">
        <v>513003469050504</v>
      </c>
      <c r="O6952" s="7">
        <f>IF(LEN(TRIM($A6952))=0,0,LEN($A6952)-LEN(SUBSTITUTE($A6952," ",""))+1)</f>
        <v>3</v>
      </c>
      <c r="P6952">
        <f t="shared" si="185"/>
        <v>3411</v>
      </c>
    </row>
    <row r="6953" spans="1:16" ht="48" x14ac:dyDescent="0.2">
      <c r="A6953" s="8" t="s">
        <v>228</v>
      </c>
      <c r="C6953" s="7" t="s">
        <v>4</v>
      </c>
      <c r="F6953" s="7" t="str">
        <f t="shared" si="183"/>
        <v/>
      </c>
      <c r="G6953" s="7" t="str">
        <f t="shared" si="184"/>
        <v/>
      </c>
      <c r="K6953" s="7" t="s">
        <v>3357</v>
      </c>
      <c r="L6953" s="9">
        <v>45006</v>
      </c>
      <c r="M6953" s="13">
        <v>0.53047453703703706</v>
      </c>
      <c r="N6953" s="14">
        <v>513003469050504</v>
      </c>
      <c r="P6953" t="str">
        <f t="shared" si="185"/>
        <v/>
      </c>
    </row>
    <row r="6954" spans="1:16" ht="16" x14ac:dyDescent="0.2">
      <c r="A6954" s="8" t="s">
        <v>259</v>
      </c>
      <c r="B6954" s="7" t="s">
        <v>3487</v>
      </c>
      <c r="C6954" s="7" t="s">
        <v>2</v>
      </c>
      <c r="D6954" s="7" t="s">
        <v>3389</v>
      </c>
      <c r="E6954" s="7" t="str">
        <f>IF(OR(D6954="", D6954="___"),"", LEFT(D6954,FIND(" &gt;",D6954)-1))</f>
        <v>Success</v>
      </c>
      <c r="F6954" s="7" t="str">
        <f t="shared" si="183"/>
        <v>Current</v>
      </c>
      <c r="G6954" s="7" t="str">
        <f t="shared" si="184"/>
        <v/>
      </c>
      <c r="H6954" s="7" t="str">
        <f>IF(G6954="Utterance", IF(ISNUMBER(SEARCH("Unrecognized",D6954)), "Unrecognized", IF(ISNUMBER(SEARCH("Mismatched",D6954)), "Mismatched", IF(ISNUMBER(SEARCH("False Positive",D6954)), "False Positive", "Irrelevant"))), "")</f>
        <v/>
      </c>
      <c r="J6954" s="7" t="s">
        <v>3743</v>
      </c>
      <c r="K6954" s="7" t="s">
        <v>3357</v>
      </c>
      <c r="L6954" s="9">
        <v>45006</v>
      </c>
      <c r="M6954" s="13">
        <v>0.53255787037037039</v>
      </c>
      <c r="N6954" s="14">
        <v>513003340818487</v>
      </c>
      <c r="O6954" s="7">
        <f>IF(LEN(TRIM($A6954))=0,0,LEN($A6954)-LEN(SUBSTITUTE($A6954," ",""))+1)</f>
        <v>4</v>
      </c>
      <c r="P6954">
        <f t="shared" si="185"/>
        <v>3411</v>
      </c>
    </row>
    <row r="6955" spans="1:16" ht="224" x14ac:dyDescent="0.2">
      <c r="A6955" s="8" t="s">
        <v>3659</v>
      </c>
      <c r="C6955" s="7" t="s">
        <v>4</v>
      </c>
      <c r="F6955" s="7" t="str">
        <f t="shared" si="183"/>
        <v/>
      </c>
      <c r="G6955" s="7" t="str">
        <f t="shared" si="184"/>
        <v/>
      </c>
      <c r="K6955" s="7" t="s">
        <v>3357</v>
      </c>
      <c r="L6955" s="9">
        <v>45006</v>
      </c>
      <c r="M6955" s="13">
        <v>0.53285879629629629</v>
      </c>
      <c r="N6955" s="14">
        <v>513003340818487</v>
      </c>
      <c r="P6955" t="str">
        <f t="shared" si="185"/>
        <v/>
      </c>
    </row>
    <row r="6956" spans="1:16" ht="16" x14ac:dyDescent="0.2">
      <c r="A6956" s="8" t="s">
        <v>260</v>
      </c>
      <c r="C6956" s="7" t="s">
        <v>2</v>
      </c>
      <c r="D6956" s="7" t="s">
        <v>3389</v>
      </c>
      <c r="E6956" s="7" t="str">
        <f>IF(OR(D6956="", D6956="___"),"", LEFT(D6956,FIND(" &gt;",D6956)-1))</f>
        <v>Success</v>
      </c>
      <c r="F6956" s="7" t="str">
        <f t="shared" si="183"/>
        <v>Current</v>
      </c>
      <c r="G6956" s="7" t="str">
        <f t="shared" si="184"/>
        <v/>
      </c>
      <c r="H6956" s="7" t="str">
        <f>IF(G6956="Utterance", IF(ISNUMBER(SEARCH("Unrecognized",D6956)), "Unrecognized", IF(ISNUMBER(SEARCH("Mismatched",D6956)), "Mismatched", IF(ISNUMBER(SEARCH("False Positive",D6956)), "False Positive", "Irrelevant"))), "")</f>
        <v/>
      </c>
      <c r="J6956" s="7" t="s">
        <v>3743</v>
      </c>
      <c r="K6956" s="7" t="s">
        <v>3357</v>
      </c>
      <c r="L6956" s="9">
        <v>45006</v>
      </c>
      <c r="M6956" s="13">
        <v>0.53313657407407411</v>
      </c>
      <c r="N6956" s="14">
        <v>513003340818487</v>
      </c>
      <c r="O6956" s="7">
        <f>IF(LEN(TRIM($A6956))=0,0,LEN($A6956)-LEN(SUBSTITUTE($A6956," ",""))+1)</f>
        <v>6</v>
      </c>
      <c r="P6956">
        <f t="shared" si="185"/>
        <v>3411</v>
      </c>
    </row>
    <row r="6957" spans="1:16" ht="48" x14ac:dyDescent="0.2">
      <c r="A6957" s="8" t="s">
        <v>261</v>
      </c>
      <c r="C6957" s="7" t="s">
        <v>4</v>
      </c>
      <c r="F6957" s="7" t="str">
        <f t="shared" si="183"/>
        <v/>
      </c>
      <c r="G6957" s="7" t="str">
        <f t="shared" si="184"/>
        <v/>
      </c>
      <c r="K6957" s="7" t="s">
        <v>3357</v>
      </c>
      <c r="L6957" s="9">
        <v>45006</v>
      </c>
      <c r="M6957" s="13">
        <v>0.53313657407407411</v>
      </c>
      <c r="N6957" s="14">
        <v>513003340818487</v>
      </c>
      <c r="P6957" t="str">
        <f t="shared" si="185"/>
        <v/>
      </c>
    </row>
    <row r="6958" spans="1:16" x14ac:dyDescent="0.2">
      <c r="A6958" s="10">
        <v>45291</v>
      </c>
      <c r="C6958" s="7" t="s">
        <v>2</v>
      </c>
      <c r="D6958" s="7" t="s">
        <v>3389</v>
      </c>
      <c r="E6958" s="7" t="str">
        <f>IF(OR(D6958="", D6958="___"),"", LEFT(D6958,FIND(" &gt;",D6958)-1))</f>
        <v>Success</v>
      </c>
      <c r="F6958" s="7" t="str">
        <f t="shared" si="183"/>
        <v>Current</v>
      </c>
      <c r="G6958" s="7" t="str">
        <f t="shared" si="184"/>
        <v/>
      </c>
      <c r="H6958" s="7" t="str">
        <f>IF(G6958="Utterance", IF(ISNUMBER(SEARCH("Unrecognized",D6958)), "Unrecognized", IF(ISNUMBER(SEARCH("Mismatched",D6958)), "Mismatched", IF(ISNUMBER(SEARCH("False Positive",D6958)), "False Positive", "Irrelevant"))), "")</f>
        <v/>
      </c>
      <c r="J6958" s="7" t="s">
        <v>3743</v>
      </c>
      <c r="K6958" s="7" t="s">
        <v>3357</v>
      </c>
      <c r="L6958" s="9">
        <v>45006</v>
      </c>
      <c r="M6958" s="13">
        <v>0.53322916666666664</v>
      </c>
      <c r="N6958" s="14">
        <v>513003340818487</v>
      </c>
      <c r="O6958" s="7">
        <f>IF(LEN(TRIM($A6958))=0,0,LEN($A6958)-LEN(SUBSTITUTE($A6958," ",""))+1)</f>
        <v>1</v>
      </c>
      <c r="P6958">
        <f t="shared" si="185"/>
        <v>3411</v>
      </c>
    </row>
    <row r="6959" spans="1:16" ht="224" x14ac:dyDescent="0.2">
      <c r="A6959" s="8" t="s">
        <v>1727</v>
      </c>
      <c r="C6959" s="7" t="s">
        <v>4</v>
      </c>
      <c r="F6959" s="7" t="str">
        <f t="shared" si="183"/>
        <v/>
      </c>
      <c r="G6959" s="7" t="str">
        <f t="shared" si="184"/>
        <v/>
      </c>
      <c r="K6959" s="7" t="s">
        <v>3357</v>
      </c>
      <c r="L6959" s="9">
        <v>45006</v>
      </c>
      <c r="M6959" s="13">
        <v>0.53326388888888887</v>
      </c>
      <c r="N6959" s="14">
        <v>513003340818487</v>
      </c>
      <c r="P6959" t="str">
        <f t="shared" si="185"/>
        <v/>
      </c>
    </row>
    <row r="6960" spans="1:16" ht="16" x14ac:dyDescent="0.2">
      <c r="A6960" s="8" t="s">
        <v>575</v>
      </c>
      <c r="C6960" s="7" t="s">
        <v>2</v>
      </c>
      <c r="D6960" s="7" t="s">
        <v>3411</v>
      </c>
      <c r="E6960" s="7" t="str">
        <f>IF(OR(D6960="", D6960="___"),"", LEFT(D6960,FIND(" &gt;",D6960)-1))</f>
        <v>Qualified Success</v>
      </c>
      <c r="F6960" s="7" t="str">
        <f t="shared" si="183"/>
        <v>Current</v>
      </c>
      <c r="G6960" s="7" t="str">
        <f t="shared" si="184"/>
        <v>Response</v>
      </c>
      <c r="H6960" s="7" t="str">
        <f>IF(G6960="Utterance", IF(ISNUMBER(SEARCH("Unrecognized",D6960)), "Unrecognized", IF(ISNUMBER(SEARCH("Mismatched",D6960)), "Mismatched", IF(ISNUMBER(SEARCH("False Positive",D6960)), "False Positive", "Irrelevant"))), "")</f>
        <v/>
      </c>
      <c r="J6960" s="7" t="s">
        <v>3445</v>
      </c>
      <c r="K6960" s="7" t="s">
        <v>3357</v>
      </c>
      <c r="L6960" s="9">
        <v>45006</v>
      </c>
      <c r="M6960" s="13">
        <v>0.53361111111111115</v>
      </c>
      <c r="N6960" s="14">
        <v>204440003496417</v>
      </c>
      <c r="O6960" s="7">
        <f>IF(LEN(TRIM($A6960))=0,0,LEN($A6960)-LEN(SUBSTITUTE($A6960," ",""))+1)</f>
        <v>16</v>
      </c>
      <c r="P6960">
        <f t="shared" si="185"/>
        <v>201</v>
      </c>
    </row>
    <row r="6961" spans="1:16" ht="128" x14ac:dyDescent="0.2">
      <c r="A6961" s="8" t="s">
        <v>576</v>
      </c>
      <c r="C6961" s="7" t="s">
        <v>4</v>
      </c>
      <c r="F6961" s="7" t="str">
        <f t="shared" ref="F6961:F7024" si="186">IF(OR(E6961="Success",E6961="Qualified Success"),"Current",IF(E6961="Failure",IF(RIGHT(D6961,6)="Future","Future",IF(RIGHT(D6961,10)="Irrelevant","Irrelevant","Current")),""))</f>
        <v/>
      </c>
      <c r="G6961" s="7" t="str">
        <f t="shared" ref="G6961:G7024" si="187">IF(OR(ISBLANK(D6961),D6961="Unclassifiable &gt;"),"",IF(ISNUMBER(SEARCH("Utterance",D6961)),"Utterance",IF(ISNUMBER(SEARCH("Response",D6961)),"Response",IF(ISNUMBER(SEARCH("Interaction",D6961)),"Interaction",IF(ISNUMBER(SEARCH("System",D6961)),"System","")))))</f>
        <v/>
      </c>
      <c r="K6961" s="7" t="s">
        <v>3357</v>
      </c>
      <c r="L6961" s="9">
        <v>45006</v>
      </c>
      <c r="M6961" s="13">
        <v>0.53361111111111115</v>
      </c>
      <c r="N6961" s="14">
        <v>204440003496417</v>
      </c>
      <c r="P6961" t="str">
        <f t="shared" si="185"/>
        <v/>
      </c>
    </row>
    <row r="6962" spans="1:16" ht="16" x14ac:dyDescent="0.2">
      <c r="A6962" s="8" t="s">
        <v>322</v>
      </c>
      <c r="B6962" s="7" t="s">
        <v>3487</v>
      </c>
      <c r="C6962" s="7" t="s">
        <v>2</v>
      </c>
      <c r="D6962" s="7" t="s">
        <v>3389</v>
      </c>
      <c r="E6962" s="7" t="str">
        <f>IF(OR(D6962="", D6962="___"),"", LEFT(D6962,FIND(" &gt;",D6962)-1))</f>
        <v>Success</v>
      </c>
      <c r="F6962" s="7" t="str">
        <f t="shared" si="186"/>
        <v>Current</v>
      </c>
      <c r="G6962" s="7" t="str">
        <f t="shared" si="187"/>
        <v/>
      </c>
      <c r="H6962" s="7" t="str">
        <f>IF(G6962="Utterance", IF(ISNUMBER(SEARCH("Unrecognized",D6962)), "Unrecognized", IF(ISNUMBER(SEARCH("Mismatched",D6962)), "Mismatched", IF(ISNUMBER(SEARCH("False Positive",D6962)), "False Positive", "Irrelevant"))), "")</f>
        <v/>
      </c>
      <c r="J6962" s="7" t="s">
        <v>3758</v>
      </c>
      <c r="K6962" s="7" t="s">
        <v>3357</v>
      </c>
      <c r="L6962" s="9">
        <v>45006</v>
      </c>
      <c r="M6962" s="13">
        <v>0.53372685185185187</v>
      </c>
      <c r="N6962" s="14">
        <v>513003340818487</v>
      </c>
      <c r="O6962" s="7">
        <f>IF(LEN(TRIM($A6962))=0,0,LEN($A6962)-LEN(SUBSTITUTE($A6962," ",""))+1)</f>
        <v>4</v>
      </c>
      <c r="P6962">
        <f t="shared" si="185"/>
        <v>3411</v>
      </c>
    </row>
    <row r="6963" spans="1:16" ht="16" x14ac:dyDescent="0.2">
      <c r="A6963" s="8" t="s">
        <v>3364</v>
      </c>
      <c r="C6963" s="7" t="s">
        <v>4</v>
      </c>
      <c r="F6963" s="7" t="str">
        <f t="shared" si="186"/>
        <v/>
      </c>
      <c r="G6963" s="7" t="str">
        <f t="shared" si="187"/>
        <v/>
      </c>
      <c r="K6963" s="7" t="s">
        <v>3357</v>
      </c>
      <c r="L6963" s="9">
        <v>45006</v>
      </c>
      <c r="M6963" s="13">
        <v>0.53373842592592591</v>
      </c>
      <c r="N6963" s="14">
        <v>513003340818487</v>
      </c>
      <c r="P6963" t="str">
        <f t="shared" si="185"/>
        <v/>
      </c>
    </row>
    <row r="6964" spans="1:16" ht="32" x14ac:dyDescent="0.2">
      <c r="A6964" s="8" t="s">
        <v>268</v>
      </c>
      <c r="C6964" s="7" t="s">
        <v>4</v>
      </c>
      <c r="F6964" s="7" t="str">
        <f t="shared" si="186"/>
        <v/>
      </c>
      <c r="G6964" s="7" t="str">
        <f t="shared" si="187"/>
        <v/>
      </c>
      <c r="K6964" s="7" t="s">
        <v>3357</v>
      </c>
      <c r="L6964" s="9">
        <v>45006</v>
      </c>
      <c r="M6964" s="13">
        <v>0.53373842592592591</v>
      </c>
      <c r="N6964" s="14">
        <v>513003340818487</v>
      </c>
      <c r="P6964" t="str">
        <f t="shared" si="185"/>
        <v/>
      </c>
    </row>
    <row r="6965" spans="1:16" ht="16" x14ac:dyDescent="0.2">
      <c r="A6965" s="8" t="s">
        <v>259</v>
      </c>
      <c r="B6965" s="7" t="s">
        <v>3487</v>
      </c>
      <c r="C6965" s="7" t="s">
        <v>2</v>
      </c>
      <c r="D6965" s="7" t="s">
        <v>3389</v>
      </c>
      <c r="E6965" s="7" t="str">
        <f>IF(OR(D6965="", D6965="___"),"", LEFT(D6965,FIND(" &gt;",D6965)-1))</f>
        <v>Success</v>
      </c>
      <c r="F6965" s="7" t="str">
        <f t="shared" si="186"/>
        <v>Current</v>
      </c>
      <c r="G6965" s="7" t="str">
        <f t="shared" si="187"/>
        <v/>
      </c>
      <c r="H6965" s="7" t="str">
        <f>IF(G6965="Utterance", IF(ISNUMBER(SEARCH("Unrecognized",D6965)), "Unrecognized", IF(ISNUMBER(SEARCH("Mismatched",D6965)), "Mismatched", IF(ISNUMBER(SEARCH("False Positive",D6965)), "False Positive", "Irrelevant"))), "")</f>
        <v/>
      </c>
      <c r="J6965" s="7" t="s">
        <v>3743</v>
      </c>
      <c r="K6965" s="7" t="s">
        <v>3357</v>
      </c>
      <c r="L6965" s="9">
        <v>45006</v>
      </c>
      <c r="M6965" s="13">
        <v>0.53429398148148144</v>
      </c>
      <c r="N6965" s="14">
        <v>204440003501652</v>
      </c>
      <c r="O6965" s="7">
        <f>IF(LEN(TRIM($A6965))=0,0,LEN($A6965)-LEN(SUBSTITUTE($A6965," ",""))+1)</f>
        <v>4</v>
      </c>
      <c r="P6965">
        <f t="shared" si="185"/>
        <v>3411</v>
      </c>
    </row>
    <row r="6966" spans="1:16" ht="224" x14ac:dyDescent="0.2">
      <c r="A6966" s="8" t="s">
        <v>3660</v>
      </c>
      <c r="C6966" s="7" t="s">
        <v>4</v>
      </c>
      <c r="F6966" s="7" t="str">
        <f t="shared" si="186"/>
        <v/>
      </c>
      <c r="G6966" s="7" t="str">
        <f t="shared" si="187"/>
        <v/>
      </c>
      <c r="K6966" s="7" t="s">
        <v>3357</v>
      </c>
      <c r="L6966" s="9">
        <v>45006</v>
      </c>
      <c r="M6966" s="13">
        <v>0.53430555555555559</v>
      </c>
      <c r="N6966" s="14">
        <v>204440003501652</v>
      </c>
      <c r="P6966" t="str">
        <f t="shared" si="185"/>
        <v/>
      </c>
    </row>
    <row r="6967" spans="1:16" ht="16" x14ac:dyDescent="0.2">
      <c r="A6967" s="8" t="s">
        <v>260</v>
      </c>
      <c r="C6967" s="7" t="s">
        <v>2</v>
      </c>
      <c r="D6967" s="7" t="s">
        <v>3389</v>
      </c>
      <c r="E6967" s="7" t="str">
        <f>IF(OR(D6967="", D6967="___"),"", LEFT(D6967,FIND(" &gt;",D6967)-1))</f>
        <v>Success</v>
      </c>
      <c r="F6967" s="7" t="str">
        <f t="shared" si="186"/>
        <v>Current</v>
      </c>
      <c r="G6967" s="7" t="str">
        <f t="shared" si="187"/>
        <v/>
      </c>
      <c r="H6967" s="7" t="str">
        <f>IF(G6967="Utterance", IF(ISNUMBER(SEARCH("Unrecognized",D6967)), "Unrecognized", IF(ISNUMBER(SEARCH("Mismatched",D6967)), "Mismatched", IF(ISNUMBER(SEARCH("False Positive",D6967)), "False Positive", "Irrelevant"))), "")</f>
        <v/>
      </c>
      <c r="J6967" s="7" t="s">
        <v>3743</v>
      </c>
      <c r="K6967" s="7" t="s">
        <v>3357</v>
      </c>
      <c r="L6967" s="9">
        <v>45006</v>
      </c>
      <c r="M6967" s="13">
        <v>0.53456018518518522</v>
      </c>
      <c r="N6967" s="14">
        <v>204440003501652</v>
      </c>
      <c r="O6967" s="7">
        <f>IF(LEN(TRIM($A6967))=0,0,LEN($A6967)-LEN(SUBSTITUTE($A6967," ",""))+1)</f>
        <v>6</v>
      </c>
      <c r="P6967">
        <f t="shared" si="185"/>
        <v>3411</v>
      </c>
    </row>
    <row r="6968" spans="1:16" ht="48" x14ac:dyDescent="0.2">
      <c r="A6968" s="8" t="s">
        <v>261</v>
      </c>
      <c r="C6968" s="7" t="s">
        <v>4</v>
      </c>
      <c r="F6968" s="7" t="str">
        <f t="shared" si="186"/>
        <v/>
      </c>
      <c r="G6968" s="7" t="str">
        <f t="shared" si="187"/>
        <v/>
      </c>
      <c r="K6968" s="7" t="s">
        <v>3357</v>
      </c>
      <c r="L6968" s="9">
        <v>45006</v>
      </c>
      <c r="M6968" s="13">
        <v>0.53456018518518522</v>
      </c>
      <c r="N6968" s="14">
        <v>204440003501652</v>
      </c>
      <c r="P6968" t="str">
        <f t="shared" si="185"/>
        <v/>
      </c>
    </row>
    <row r="6969" spans="1:16" x14ac:dyDescent="0.2">
      <c r="A6969" s="10">
        <v>45017</v>
      </c>
      <c r="C6969" s="7" t="s">
        <v>2</v>
      </c>
      <c r="D6969" s="7" t="s">
        <v>3389</v>
      </c>
      <c r="E6969" s="7" t="str">
        <f>IF(OR(D6969="", D6969="___"),"", LEFT(D6969,FIND(" &gt;",D6969)-1))</f>
        <v>Success</v>
      </c>
      <c r="F6969" s="7" t="str">
        <f t="shared" si="186"/>
        <v>Current</v>
      </c>
      <c r="G6969" s="7" t="str">
        <f t="shared" si="187"/>
        <v/>
      </c>
      <c r="H6969" s="7" t="str">
        <f>IF(G6969="Utterance", IF(ISNUMBER(SEARCH("Unrecognized",D6969)), "Unrecognized", IF(ISNUMBER(SEARCH("Mismatched",D6969)), "Mismatched", IF(ISNUMBER(SEARCH("False Positive",D6969)), "False Positive", "Irrelevant"))), "")</f>
        <v/>
      </c>
      <c r="J6969" s="7" t="s">
        <v>3743</v>
      </c>
      <c r="K6969" s="7" t="s">
        <v>3357</v>
      </c>
      <c r="L6969" s="9">
        <v>45006</v>
      </c>
      <c r="M6969" s="13">
        <v>0.53471064814814817</v>
      </c>
      <c r="N6969" s="14">
        <v>204440003501652</v>
      </c>
      <c r="O6969" s="7">
        <f>IF(LEN(TRIM($A6969))=0,0,LEN($A6969)-LEN(SUBSTITUTE($A6969," ",""))+1)</f>
        <v>1</v>
      </c>
      <c r="P6969">
        <f t="shared" si="185"/>
        <v>3411</v>
      </c>
    </row>
    <row r="6970" spans="1:16" ht="224" x14ac:dyDescent="0.2">
      <c r="A6970" s="8" t="s">
        <v>721</v>
      </c>
      <c r="C6970" s="7" t="s">
        <v>4</v>
      </c>
      <c r="F6970" s="7" t="str">
        <f t="shared" si="186"/>
        <v/>
      </c>
      <c r="G6970" s="7" t="str">
        <f t="shared" si="187"/>
        <v/>
      </c>
      <c r="K6970" s="7" t="s">
        <v>3357</v>
      </c>
      <c r="L6970" s="9">
        <v>45006</v>
      </c>
      <c r="M6970" s="13">
        <v>0.53472222222222221</v>
      </c>
      <c r="N6970" s="14">
        <v>204440003501652</v>
      </c>
      <c r="P6970" t="str">
        <f t="shared" si="185"/>
        <v/>
      </c>
    </row>
    <row r="6971" spans="1:16" ht="16" x14ac:dyDescent="0.2">
      <c r="A6971" s="8" t="s">
        <v>260</v>
      </c>
      <c r="C6971" s="7" t="s">
        <v>2</v>
      </c>
      <c r="D6971" s="7" t="s">
        <v>3389</v>
      </c>
      <c r="E6971" s="7" t="str">
        <f>IF(OR(D6971="", D6971="___"),"", LEFT(D6971,FIND(" &gt;",D6971)-1))</f>
        <v>Success</v>
      </c>
      <c r="F6971" s="7" t="str">
        <f t="shared" si="186"/>
        <v>Current</v>
      </c>
      <c r="G6971" s="7" t="str">
        <f t="shared" si="187"/>
        <v/>
      </c>
      <c r="H6971" s="7" t="str">
        <f>IF(G6971="Utterance", IF(ISNUMBER(SEARCH("Unrecognized",D6971)), "Unrecognized", IF(ISNUMBER(SEARCH("Mismatched",D6971)), "Mismatched", IF(ISNUMBER(SEARCH("False Positive",D6971)), "False Positive", "Irrelevant"))), "")</f>
        <v/>
      </c>
      <c r="J6971" s="7" t="s">
        <v>3743</v>
      </c>
      <c r="K6971" s="7" t="s">
        <v>3357</v>
      </c>
      <c r="L6971" s="9">
        <v>45006</v>
      </c>
      <c r="M6971" s="13">
        <v>0.5348032407407407</v>
      </c>
      <c r="N6971" s="14">
        <v>204440003501652</v>
      </c>
      <c r="O6971" s="7">
        <f>IF(LEN(TRIM($A6971))=0,0,LEN($A6971)-LEN(SUBSTITUTE($A6971," ",""))+1)</f>
        <v>6</v>
      </c>
      <c r="P6971">
        <f t="shared" si="185"/>
        <v>3411</v>
      </c>
    </row>
    <row r="6972" spans="1:16" ht="48" x14ac:dyDescent="0.2">
      <c r="A6972" s="8" t="s">
        <v>261</v>
      </c>
      <c r="C6972" s="7" t="s">
        <v>4</v>
      </c>
      <c r="F6972" s="7" t="str">
        <f t="shared" si="186"/>
        <v/>
      </c>
      <c r="G6972" s="7" t="str">
        <f t="shared" si="187"/>
        <v/>
      </c>
      <c r="K6972" s="7" t="s">
        <v>3357</v>
      </c>
      <c r="L6972" s="9">
        <v>45006</v>
      </c>
      <c r="M6972" s="13">
        <v>0.5348032407407407</v>
      </c>
      <c r="N6972" s="14">
        <v>204440003501652</v>
      </c>
      <c r="P6972" t="str">
        <f t="shared" si="185"/>
        <v/>
      </c>
    </row>
    <row r="6973" spans="1:16" x14ac:dyDescent="0.2">
      <c r="A6973" s="10">
        <v>44927</v>
      </c>
      <c r="C6973" s="7" t="s">
        <v>2</v>
      </c>
      <c r="D6973" s="7" t="s">
        <v>3389</v>
      </c>
      <c r="E6973" s="7" t="str">
        <f>IF(OR(D6973="", D6973="___"),"", LEFT(D6973,FIND(" &gt;",D6973)-1))</f>
        <v>Success</v>
      </c>
      <c r="F6973" s="7" t="str">
        <f t="shared" si="186"/>
        <v>Current</v>
      </c>
      <c r="G6973" s="7" t="str">
        <f t="shared" si="187"/>
        <v/>
      </c>
      <c r="H6973" s="7" t="str">
        <f>IF(G6973="Utterance", IF(ISNUMBER(SEARCH("Unrecognized",D6973)), "Unrecognized", IF(ISNUMBER(SEARCH("Mismatched",D6973)), "Mismatched", IF(ISNUMBER(SEARCH("False Positive",D6973)), "False Positive", "Irrelevant"))), "")</f>
        <v/>
      </c>
      <c r="J6973" s="7" t="s">
        <v>3743</v>
      </c>
      <c r="K6973" s="7" t="s">
        <v>3357</v>
      </c>
      <c r="L6973" s="9">
        <v>45006</v>
      </c>
      <c r="M6973" s="13">
        <v>0.5348842592592592</v>
      </c>
      <c r="N6973" s="14">
        <v>204440003501652</v>
      </c>
      <c r="O6973" s="7">
        <f>IF(LEN(TRIM($A6973))=0,0,LEN($A6973)-LEN(SUBSTITUTE($A6973," ",""))+1)</f>
        <v>1</v>
      </c>
      <c r="P6973">
        <f t="shared" si="185"/>
        <v>3411</v>
      </c>
    </row>
    <row r="6974" spans="1:16" ht="224" x14ac:dyDescent="0.2">
      <c r="A6974" s="8" t="s">
        <v>722</v>
      </c>
      <c r="C6974" s="7" t="s">
        <v>4</v>
      </c>
      <c r="F6974" s="7" t="str">
        <f t="shared" si="186"/>
        <v/>
      </c>
      <c r="G6974" s="7" t="str">
        <f t="shared" si="187"/>
        <v/>
      </c>
      <c r="K6974" s="7" t="s">
        <v>3357</v>
      </c>
      <c r="L6974" s="9">
        <v>45006</v>
      </c>
      <c r="M6974" s="13">
        <v>0.53489583333333335</v>
      </c>
      <c r="N6974" s="14">
        <v>204440003501652</v>
      </c>
      <c r="P6974" t="str">
        <f t="shared" si="185"/>
        <v/>
      </c>
    </row>
    <row r="6975" spans="1:16" ht="32" x14ac:dyDescent="0.2">
      <c r="A6975" s="8" t="s">
        <v>723</v>
      </c>
      <c r="C6975" s="7" t="s">
        <v>2</v>
      </c>
      <c r="D6975" s="7" t="s">
        <v>3400</v>
      </c>
      <c r="E6975" s="7" t="str">
        <f>IF(OR(D6975="", D6975="___"),"", LEFT(D6975,FIND(" &gt;",D6975)-1))</f>
        <v>Failure</v>
      </c>
      <c r="F6975" s="7" t="str">
        <f t="shared" si="186"/>
        <v>Current</v>
      </c>
      <c r="G6975" s="7" t="str">
        <f t="shared" si="187"/>
        <v>Interaction</v>
      </c>
      <c r="H6975" s="7" t="str">
        <f>IF(G6975="Utterance", IF(ISNUMBER(SEARCH("Unrecognized",D6975)), "Unrecognized", IF(ISNUMBER(SEARCH("Mismatched",D6975)), "Mismatched", IF(ISNUMBER(SEARCH("False Positive",D6975)), "False Positive", "Irrelevant"))), "")</f>
        <v/>
      </c>
      <c r="J6975" s="7" t="s">
        <v>3459</v>
      </c>
      <c r="K6975" s="7" t="s">
        <v>3357</v>
      </c>
      <c r="L6975" s="9">
        <v>45006</v>
      </c>
      <c r="M6975" s="13">
        <v>0.53643518518518518</v>
      </c>
      <c r="N6975" s="14">
        <v>204440003501652</v>
      </c>
      <c r="O6975" s="7">
        <f>IF(LEN(TRIM($A6975))=0,0,LEN($A6975)-LEN(SUBSTITUTE($A6975," ",""))+1)</f>
        <v>28</v>
      </c>
      <c r="P6975">
        <f t="shared" si="185"/>
        <v>412</v>
      </c>
    </row>
    <row r="6976" spans="1:16" ht="32" x14ac:dyDescent="0.2">
      <c r="A6976" s="8" t="s">
        <v>723</v>
      </c>
      <c r="C6976" s="7" t="s">
        <v>2</v>
      </c>
      <c r="D6976" s="7" t="s">
        <v>3405</v>
      </c>
      <c r="E6976" s="7" t="str">
        <f>IF(OR(D6976="", D6976="___"),"", LEFT(D6976,FIND(" &gt;",D6976)-1))</f>
        <v>Failure</v>
      </c>
      <c r="F6976" s="7" t="str">
        <f t="shared" si="186"/>
        <v>Current</v>
      </c>
      <c r="G6976" s="7" t="str">
        <f t="shared" si="187"/>
        <v>System</v>
      </c>
      <c r="H6976" s="7" t="str">
        <f>IF(G6976="Utterance", IF(ISNUMBER(SEARCH("Unrecognized",D6976)), "Unrecognized", IF(ISNUMBER(SEARCH("Mismatched",D6976)), "Mismatched", IF(ISNUMBER(SEARCH("False Positive",D6976)), "False Positive", "Irrelevant"))), "")</f>
        <v/>
      </c>
      <c r="I6976" s="7" t="s">
        <v>152</v>
      </c>
      <c r="J6976" s="7" t="s">
        <v>3459</v>
      </c>
      <c r="K6976" s="7" t="s">
        <v>3357</v>
      </c>
      <c r="L6976" s="9">
        <v>45006</v>
      </c>
      <c r="M6976" s="13">
        <v>0.53643518518518518</v>
      </c>
      <c r="N6976" s="14">
        <v>204440003501652</v>
      </c>
      <c r="O6976" s="7">
        <f>IF(LEN(TRIM($A6976))=0,0,LEN($A6976)-LEN(SUBSTITUTE($A6976," ",""))+1)</f>
        <v>28</v>
      </c>
      <c r="P6976">
        <f t="shared" si="185"/>
        <v>168</v>
      </c>
    </row>
    <row r="6977" spans="1:16" ht="16" x14ac:dyDescent="0.2">
      <c r="A6977" s="8" t="s">
        <v>152</v>
      </c>
      <c r="C6977" s="7" t="s">
        <v>4</v>
      </c>
      <c r="F6977" s="7" t="str">
        <f t="shared" si="186"/>
        <v/>
      </c>
      <c r="G6977" s="7" t="str">
        <f t="shared" si="187"/>
        <v/>
      </c>
      <c r="K6977" s="7" t="s">
        <v>3357</v>
      </c>
      <c r="L6977" s="9">
        <v>45006</v>
      </c>
      <c r="M6977" s="13">
        <v>0.53643518518518518</v>
      </c>
      <c r="N6977" s="14">
        <v>204440003501652</v>
      </c>
      <c r="P6977" t="str">
        <f t="shared" si="185"/>
        <v/>
      </c>
    </row>
    <row r="6978" spans="1:16" ht="64" x14ac:dyDescent="0.2">
      <c r="A6978" s="8" t="s">
        <v>724</v>
      </c>
      <c r="C6978" s="7" t="s">
        <v>4</v>
      </c>
      <c r="F6978" s="7" t="str">
        <f t="shared" si="186"/>
        <v/>
      </c>
      <c r="G6978" s="7" t="str">
        <f t="shared" si="187"/>
        <v/>
      </c>
      <c r="K6978" s="7" t="s">
        <v>3357</v>
      </c>
      <c r="L6978" s="9">
        <v>45006</v>
      </c>
      <c r="M6978" s="13">
        <v>0.53643518518518518</v>
      </c>
      <c r="N6978" s="14">
        <v>204440003501652</v>
      </c>
      <c r="P6978" t="str">
        <f t="shared" si="185"/>
        <v/>
      </c>
    </row>
    <row r="6979" spans="1:16" ht="16" x14ac:dyDescent="0.2">
      <c r="A6979" s="8" t="s">
        <v>223</v>
      </c>
      <c r="B6979" s="7" t="s">
        <v>3487</v>
      </c>
      <c r="C6979" s="7" t="s">
        <v>2</v>
      </c>
      <c r="D6979" s="7" t="s">
        <v>3389</v>
      </c>
      <c r="E6979" s="7" t="str">
        <f>IF(OR(D6979="", D6979="___"),"", LEFT(D6979,FIND(" &gt;",D6979)-1))</f>
        <v>Success</v>
      </c>
      <c r="F6979" s="7" t="str">
        <f t="shared" si="186"/>
        <v>Current</v>
      </c>
      <c r="G6979" s="7" t="str">
        <f t="shared" si="187"/>
        <v/>
      </c>
      <c r="H6979" s="7" t="str">
        <f>IF(G6979="Utterance", IF(ISNUMBER(SEARCH("Unrecognized",D6979)), "Unrecognized", IF(ISNUMBER(SEARCH("Mismatched",D6979)), "Mismatched", IF(ISNUMBER(SEARCH("False Positive",D6979)), "False Positive", "Irrelevant"))), "")</f>
        <v/>
      </c>
      <c r="J6979" s="7" t="s">
        <v>3744</v>
      </c>
      <c r="K6979" s="7" t="s">
        <v>3357</v>
      </c>
      <c r="L6979" s="9">
        <v>45006</v>
      </c>
      <c r="M6979" s="13">
        <v>0.5420949074074074</v>
      </c>
      <c r="N6979" s="14">
        <v>513002580005230</v>
      </c>
      <c r="O6979" s="7">
        <f>IF(LEN(TRIM($A6979))=0,0,LEN($A6979)-LEN(SUBSTITUTE($A6979," ",""))+1)</f>
        <v>3</v>
      </c>
      <c r="P6979">
        <f t="shared" ref="P6979:P7042" si="188">IF(D6979="", "", COUNTIF($D$1:$D$12000, D6979))</f>
        <v>3411</v>
      </c>
    </row>
    <row r="6980" spans="1:16" ht="112" x14ac:dyDescent="0.2">
      <c r="A6980" s="8" t="s">
        <v>224</v>
      </c>
      <c r="C6980" s="7" t="s">
        <v>4</v>
      </c>
      <c r="F6980" s="7" t="str">
        <f t="shared" si="186"/>
        <v/>
      </c>
      <c r="G6980" s="7" t="str">
        <f t="shared" si="187"/>
        <v/>
      </c>
      <c r="K6980" s="7" t="s">
        <v>3357</v>
      </c>
      <c r="L6980" s="9">
        <v>45006</v>
      </c>
      <c r="M6980" s="13">
        <v>0.5420949074074074</v>
      </c>
      <c r="N6980" s="14">
        <v>513002580005230</v>
      </c>
      <c r="P6980" t="str">
        <f t="shared" si="188"/>
        <v/>
      </c>
    </row>
    <row r="6981" spans="1:16" ht="16" x14ac:dyDescent="0.2">
      <c r="A6981" s="8" t="s">
        <v>158</v>
      </c>
      <c r="C6981" s="7" t="s">
        <v>2</v>
      </c>
      <c r="D6981" s="7" t="s">
        <v>3389</v>
      </c>
      <c r="E6981" s="7" t="str">
        <f>IF(OR(D6981="", D6981="___"),"", LEFT(D6981,FIND(" &gt;",D6981)-1))</f>
        <v>Success</v>
      </c>
      <c r="F6981" s="7" t="str">
        <f t="shared" si="186"/>
        <v>Current</v>
      </c>
      <c r="G6981" s="7" t="str">
        <f t="shared" si="187"/>
        <v/>
      </c>
      <c r="H6981" s="7" t="str">
        <f>IF(G6981="Utterance", IF(ISNUMBER(SEARCH("Unrecognized",D6981)), "Unrecognized", IF(ISNUMBER(SEARCH("Mismatched",D6981)), "Mismatched", IF(ISNUMBER(SEARCH("False Positive",D6981)), "False Positive", "Irrelevant"))), "")</f>
        <v/>
      </c>
      <c r="J6981" s="7" t="s">
        <v>3744</v>
      </c>
      <c r="K6981" s="7" t="s">
        <v>3357</v>
      </c>
      <c r="L6981" s="9">
        <v>45006</v>
      </c>
      <c r="M6981" s="13">
        <v>0.54270833333333335</v>
      </c>
      <c r="N6981" s="14">
        <v>202000521627521</v>
      </c>
      <c r="O6981" s="7">
        <f>IF(LEN(TRIM($A6981))=0,0,LEN($A6981)-LEN(SUBSTITUTE($A6981," ",""))+1)</f>
        <v>4</v>
      </c>
      <c r="P6981">
        <f t="shared" si="188"/>
        <v>3411</v>
      </c>
    </row>
    <row r="6982" spans="1:16" ht="112" x14ac:dyDescent="0.2">
      <c r="A6982" s="8" t="s">
        <v>224</v>
      </c>
      <c r="C6982" s="7" t="s">
        <v>4</v>
      </c>
      <c r="F6982" s="7" t="str">
        <f t="shared" si="186"/>
        <v/>
      </c>
      <c r="G6982" s="7" t="str">
        <f t="shared" si="187"/>
        <v/>
      </c>
      <c r="K6982" s="7" t="s">
        <v>3357</v>
      </c>
      <c r="L6982" s="9">
        <v>45006</v>
      </c>
      <c r="M6982" s="13">
        <v>0.54270833333333335</v>
      </c>
      <c r="N6982" s="14">
        <v>202000521627521</v>
      </c>
      <c r="P6982" t="str">
        <f t="shared" si="188"/>
        <v/>
      </c>
    </row>
    <row r="6983" spans="1:16" ht="16" x14ac:dyDescent="0.2">
      <c r="A6983" s="8" t="s">
        <v>1828</v>
      </c>
      <c r="C6983" s="7" t="s">
        <v>2</v>
      </c>
      <c r="D6983" s="7" t="s">
        <v>3400</v>
      </c>
      <c r="E6983" s="7" t="str">
        <f>IF(OR(D6983="", D6983="___"),"", LEFT(D6983,FIND(" &gt;",D6983)-1))</f>
        <v>Failure</v>
      </c>
      <c r="F6983" s="7" t="str">
        <f t="shared" si="186"/>
        <v>Current</v>
      </c>
      <c r="G6983" s="7" t="str">
        <f t="shared" si="187"/>
        <v>Interaction</v>
      </c>
      <c r="H6983" s="7" t="str">
        <f>IF(G6983="Utterance", IF(ISNUMBER(SEARCH("Unrecognized",D6983)), "Unrecognized", IF(ISNUMBER(SEARCH("Mismatched",D6983)), "Mismatched", IF(ISNUMBER(SEARCH("False Positive",D6983)), "False Positive", "Irrelevant"))), "")</f>
        <v/>
      </c>
      <c r="J6983" s="7" t="s">
        <v>3441</v>
      </c>
      <c r="K6983" s="7" t="s">
        <v>3357</v>
      </c>
      <c r="L6983" s="9">
        <v>45006</v>
      </c>
      <c r="M6983" s="13">
        <v>0.54365740740740742</v>
      </c>
      <c r="N6983" s="14">
        <v>513003537681225</v>
      </c>
      <c r="O6983" s="7">
        <f>IF(LEN(TRIM($A6983))=0,0,LEN($A6983)-LEN(SUBSTITUTE($A6983," ",""))+1)</f>
        <v>4</v>
      </c>
      <c r="P6983">
        <f t="shared" si="188"/>
        <v>412</v>
      </c>
    </row>
    <row r="6984" spans="1:16" ht="176" x14ac:dyDescent="0.2">
      <c r="A6984" s="8" t="s">
        <v>564</v>
      </c>
      <c r="C6984" s="7" t="s">
        <v>4</v>
      </c>
      <c r="F6984" s="7" t="str">
        <f t="shared" si="186"/>
        <v/>
      </c>
      <c r="G6984" s="7" t="str">
        <f t="shared" si="187"/>
        <v/>
      </c>
      <c r="K6984" s="7" t="s">
        <v>3357</v>
      </c>
      <c r="L6984" s="9">
        <v>45006</v>
      </c>
      <c r="M6984" s="13">
        <v>0.54365740740740742</v>
      </c>
      <c r="N6984" s="14">
        <v>513003537681225</v>
      </c>
      <c r="P6984" t="str">
        <f t="shared" si="188"/>
        <v/>
      </c>
    </row>
    <row r="6985" spans="1:16" ht="16" x14ac:dyDescent="0.2">
      <c r="A6985" s="8" t="s">
        <v>1776</v>
      </c>
      <c r="C6985" s="7" t="s">
        <v>2</v>
      </c>
      <c r="D6985" s="7" t="s">
        <v>3391</v>
      </c>
      <c r="E6985" s="7" t="str">
        <f>IF(OR(D6985="", D6985="___"),"", LEFT(D6985,FIND(" &gt;",D6985)-1))</f>
        <v>Failure</v>
      </c>
      <c r="F6985" s="7" t="str">
        <f t="shared" si="186"/>
        <v>Current</v>
      </c>
      <c r="G6985" s="7" t="str">
        <f t="shared" si="187"/>
        <v>Utterance</v>
      </c>
      <c r="H6985" s="7" t="str">
        <f>IF(G6985="Utterance", IF(ISNUMBER(SEARCH("Unrecognized",D6985)), "Unrecognized", IF(ISNUMBER(SEARCH("Mismatched",D6985)), "Mismatched", IF(ISNUMBER(SEARCH("False Positive",D6985)), "False Positive", "Irrelevant"))), "")</f>
        <v>Mismatched</v>
      </c>
      <c r="J6985" s="7" t="s">
        <v>213</v>
      </c>
      <c r="K6985" s="7" t="s">
        <v>3357</v>
      </c>
      <c r="L6985" s="9">
        <v>45006</v>
      </c>
      <c r="M6985" s="13">
        <v>0.54502314814814812</v>
      </c>
      <c r="N6985" s="14">
        <v>513003480787921</v>
      </c>
      <c r="O6985" s="7">
        <f>IF(LEN(TRIM($A6985))=0,0,LEN($A6985)-LEN(SUBSTITUTE($A6985," ",""))+1)</f>
        <v>3</v>
      </c>
      <c r="P6985">
        <f t="shared" si="188"/>
        <v>705</v>
      </c>
    </row>
    <row r="6986" spans="1:16" ht="96" x14ac:dyDescent="0.2">
      <c r="A6986" s="8" t="s">
        <v>1777</v>
      </c>
      <c r="C6986" s="7" t="s">
        <v>4</v>
      </c>
      <c r="F6986" s="7" t="str">
        <f t="shared" si="186"/>
        <v/>
      </c>
      <c r="G6986" s="7" t="str">
        <f t="shared" si="187"/>
        <v/>
      </c>
      <c r="K6986" s="7" t="s">
        <v>3357</v>
      </c>
      <c r="L6986" s="9">
        <v>45006</v>
      </c>
      <c r="M6986" s="13">
        <v>0.54504629629629631</v>
      </c>
      <c r="N6986" s="14">
        <v>513003480787921</v>
      </c>
      <c r="P6986" t="str">
        <f t="shared" si="188"/>
        <v/>
      </c>
    </row>
    <row r="6987" spans="1:16" ht="16" x14ac:dyDescent="0.2">
      <c r="A6987" s="8" t="s">
        <v>1779</v>
      </c>
      <c r="C6987" s="7" t="s">
        <v>2</v>
      </c>
      <c r="D6987" s="7" t="s">
        <v>3391</v>
      </c>
      <c r="E6987" s="7" t="str">
        <f>IF(OR(D6987="", D6987="___"),"", LEFT(D6987,FIND(" &gt;",D6987)-1))</f>
        <v>Failure</v>
      </c>
      <c r="F6987" s="7" t="str">
        <f t="shared" si="186"/>
        <v>Current</v>
      </c>
      <c r="G6987" s="7" t="str">
        <f t="shared" si="187"/>
        <v>Utterance</v>
      </c>
      <c r="H6987" s="7" t="str">
        <f>IF(G6987="Utterance", IF(ISNUMBER(SEARCH("Unrecognized",D6987)), "Unrecognized", IF(ISNUMBER(SEARCH("Mismatched",D6987)), "Mismatched", IF(ISNUMBER(SEARCH("False Positive",D6987)), "False Positive", "Irrelevant"))), "")</f>
        <v>Mismatched</v>
      </c>
      <c r="J6987" s="7" t="s">
        <v>213</v>
      </c>
      <c r="K6987" s="7" t="s">
        <v>3357</v>
      </c>
      <c r="L6987" s="9">
        <v>45006</v>
      </c>
      <c r="M6987" s="13">
        <v>0.54518518518518522</v>
      </c>
      <c r="N6987" s="14">
        <v>513003480787921</v>
      </c>
      <c r="O6987" s="7">
        <f>IF(LEN(TRIM($A6987))=0,0,LEN($A6987)-LEN(SUBSTITUTE($A6987," ",""))+1)</f>
        <v>6</v>
      </c>
      <c r="P6987">
        <f t="shared" si="188"/>
        <v>705</v>
      </c>
    </row>
    <row r="6988" spans="1:16" ht="96" x14ac:dyDescent="0.2">
      <c r="A6988" s="8" t="s">
        <v>1777</v>
      </c>
      <c r="C6988" s="7" t="s">
        <v>4</v>
      </c>
      <c r="F6988" s="7" t="str">
        <f t="shared" si="186"/>
        <v/>
      </c>
      <c r="G6988" s="7" t="str">
        <f t="shared" si="187"/>
        <v/>
      </c>
      <c r="K6988" s="7" t="s">
        <v>3357</v>
      </c>
      <c r="L6988" s="9">
        <v>45006</v>
      </c>
      <c r="M6988" s="13">
        <v>0.54518518518518522</v>
      </c>
      <c r="N6988" s="14">
        <v>513003480787921</v>
      </c>
      <c r="P6988" t="str">
        <f t="shared" si="188"/>
        <v/>
      </c>
    </row>
    <row r="6989" spans="1:16" ht="16" x14ac:dyDescent="0.2">
      <c r="A6989" s="8" t="s">
        <v>1778</v>
      </c>
      <c r="C6989" s="7" t="s">
        <v>2</v>
      </c>
      <c r="D6989" s="7" t="s">
        <v>3391</v>
      </c>
      <c r="E6989" s="7" t="str">
        <f>IF(OR(D6989="", D6989="___"),"", LEFT(D6989,FIND(" &gt;",D6989)-1))</f>
        <v>Failure</v>
      </c>
      <c r="F6989" s="7" t="str">
        <f t="shared" si="186"/>
        <v>Current</v>
      </c>
      <c r="G6989" s="7" t="str">
        <f t="shared" si="187"/>
        <v>Utterance</v>
      </c>
      <c r="H6989" s="7" t="str">
        <f>IF(G6989="Utterance", IF(ISNUMBER(SEARCH("Unrecognized",D6989)), "Unrecognized", IF(ISNUMBER(SEARCH("Mismatched",D6989)), "Mismatched", IF(ISNUMBER(SEARCH("False Positive",D6989)), "False Positive", "Irrelevant"))), "")</f>
        <v>Mismatched</v>
      </c>
      <c r="J6989" s="7" t="s">
        <v>3742</v>
      </c>
      <c r="K6989" s="7" t="s">
        <v>3357</v>
      </c>
      <c r="L6989" s="9">
        <v>45006</v>
      </c>
      <c r="M6989" s="13">
        <v>0.5455092592592593</v>
      </c>
      <c r="N6989" s="14">
        <v>513003480787921</v>
      </c>
      <c r="O6989" s="7">
        <f>IF(LEN(TRIM($A6989))=0,0,LEN($A6989)-LEN(SUBSTITUTE($A6989," ",""))+1)</f>
        <v>5</v>
      </c>
      <c r="P6989">
        <f t="shared" si="188"/>
        <v>705</v>
      </c>
    </row>
    <row r="6990" spans="1:16" ht="64" x14ac:dyDescent="0.2">
      <c r="A6990" s="8" t="s">
        <v>1233</v>
      </c>
      <c r="C6990" s="7" t="s">
        <v>4</v>
      </c>
      <c r="F6990" s="7" t="str">
        <f t="shared" si="186"/>
        <v/>
      </c>
      <c r="G6990" s="7" t="str">
        <f t="shared" si="187"/>
        <v/>
      </c>
      <c r="K6990" s="7" t="s">
        <v>3357</v>
      </c>
      <c r="L6990" s="9">
        <v>45006</v>
      </c>
      <c r="M6990" s="13">
        <v>0.5455092592592593</v>
      </c>
      <c r="N6990" s="14">
        <v>513003480787921</v>
      </c>
      <c r="P6990" t="str">
        <f t="shared" si="188"/>
        <v/>
      </c>
    </row>
    <row r="6991" spans="1:16" ht="16" x14ac:dyDescent="0.2">
      <c r="A6991" s="8" t="s">
        <v>1084</v>
      </c>
      <c r="C6991" s="7" t="s">
        <v>2</v>
      </c>
      <c r="D6991" s="7" t="s">
        <v>3389</v>
      </c>
      <c r="E6991" s="7" t="str">
        <f>IF(OR(D6991="", D6991="___"),"", LEFT(D6991,FIND(" &gt;",D6991)-1))</f>
        <v>Success</v>
      </c>
      <c r="F6991" s="7" t="str">
        <f t="shared" si="186"/>
        <v>Current</v>
      </c>
      <c r="G6991" s="7" t="str">
        <f t="shared" si="187"/>
        <v/>
      </c>
      <c r="H6991" s="7" t="str">
        <f>IF(G6991="Utterance", IF(ISNUMBER(SEARCH("Unrecognized",D6991)), "Unrecognized", IF(ISNUMBER(SEARCH("Mismatched",D6991)), "Mismatched", IF(ISNUMBER(SEARCH("False Positive",D6991)), "False Positive", "Irrelevant"))), "")</f>
        <v/>
      </c>
      <c r="J6991" s="7" t="s">
        <v>3741</v>
      </c>
      <c r="K6991" s="7" t="s">
        <v>3357</v>
      </c>
      <c r="L6991" s="9">
        <v>45006</v>
      </c>
      <c r="M6991" s="13">
        <v>0.5510532407407408</v>
      </c>
      <c r="N6991" s="14">
        <v>204440003537595</v>
      </c>
      <c r="O6991" s="7">
        <f>IF(LEN(TRIM($A6991))=0,0,LEN($A6991)-LEN(SUBSTITUTE($A6991," ",""))+1)</f>
        <v>2</v>
      </c>
      <c r="P6991">
        <f t="shared" si="188"/>
        <v>3411</v>
      </c>
    </row>
    <row r="6992" spans="1:16" ht="64" x14ac:dyDescent="0.2">
      <c r="A6992" s="8" t="s">
        <v>220</v>
      </c>
      <c r="C6992" s="7" t="s">
        <v>4</v>
      </c>
      <c r="F6992" s="7" t="str">
        <f t="shared" si="186"/>
        <v/>
      </c>
      <c r="G6992" s="7" t="str">
        <f t="shared" si="187"/>
        <v/>
      </c>
      <c r="K6992" s="7" t="s">
        <v>3357</v>
      </c>
      <c r="L6992" s="9">
        <v>45006</v>
      </c>
      <c r="M6992" s="13">
        <v>0.5510532407407408</v>
      </c>
      <c r="N6992" s="14">
        <v>204440003537595</v>
      </c>
      <c r="P6992" t="str">
        <f t="shared" si="188"/>
        <v/>
      </c>
    </row>
    <row r="6993" spans="1:16" ht="16" x14ac:dyDescent="0.2">
      <c r="A6993" s="8" t="s">
        <v>291</v>
      </c>
      <c r="C6993" s="7" t="s">
        <v>2</v>
      </c>
      <c r="D6993" s="7" t="s">
        <v>3389</v>
      </c>
      <c r="E6993" s="7" t="str">
        <f>IF(OR(D6993="", D6993="___"),"", LEFT(D6993,FIND(" &gt;",D6993)-1))</f>
        <v>Success</v>
      </c>
      <c r="F6993" s="7" t="str">
        <f t="shared" si="186"/>
        <v>Current</v>
      </c>
      <c r="G6993" s="7" t="str">
        <f t="shared" si="187"/>
        <v/>
      </c>
      <c r="H6993" s="7" t="str">
        <f>IF(G6993="Utterance", IF(ISNUMBER(SEARCH("Unrecognized",D6993)), "Unrecognized", IF(ISNUMBER(SEARCH("Mismatched",D6993)), "Mismatched", IF(ISNUMBER(SEARCH("False Positive",D6993)), "False Positive", "Irrelevant"))), "")</f>
        <v/>
      </c>
      <c r="J6993" s="7" t="s">
        <v>3750</v>
      </c>
      <c r="K6993" s="7" t="s">
        <v>3357</v>
      </c>
      <c r="L6993" s="9">
        <v>45006</v>
      </c>
      <c r="M6993" s="13">
        <v>0.55473379629629627</v>
      </c>
      <c r="N6993" s="14">
        <v>204440003487144</v>
      </c>
      <c r="O6993" s="7">
        <f>IF(LEN(TRIM($A6993))=0,0,LEN($A6993)-LEN(SUBSTITUTE($A6993," ",""))+1)</f>
        <v>4</v>
      </c>
      <c r="P6993">
        <f t="shared" si="188"/>
        <v>3411</v>
      </c>
    </row>
    <row r="6994" spans="1:16" ht="240" x14ac:dyDescent="0.2">
      <c r="A6994" s="8" t="s">
        <v>292</v>
      </c>
      <c r="C6994" s="7" t="s">
        <v>4</v>
      </c>
      <c r="F6994" s="7" t="str">
        <f t="shared" si="186"/>
        <v/>
      </c>
      <c r="G6994" s="7" t="str">
        <f t="shared" si="187"/>
        <v/>
      </c>
      <c r="K6994" s="7" t="s">
        <v>3357</v>
      </c>
      <c r="L6994" s="9">
        <v>45006</v>
      </c>
      <c r="M6994" s="13">
        <v>0.55475694444444446</v>
      </c>
      <c r="N6994" s="14">
        <v>204440003487144</v>
      </c>
      <c r="P6994" t="str">
        <f t="shared" si="188"/>
        <v/>
      </c>
    </row>
    <row r="6995" spans="1:16" ht="16" x14ac:dyDescent="0.2">
      <c r="A6995" s="8" t="s">
        <v>764</v>
      </c>
      <c r="C6995" s="7" t="s">
        <v>2</v>
      </c>
      <c r="D6995" s="7" t="s">
        <v>3389</v>
      </c>
      <c r="E6995" s="7" t="str">
        <f>IF(OR(D6995="", D6995="___"),"", LEFT(D6995,FIND(" &gt;",D6995)-1))</f>
        <v>Success</v>
      </c>
      <c r="F6995" s="7" t="str">
        <f t="shared" si="186"/>
        <v>Current</v>
      </c>
      <c r="G6995" s="7" t="str">
        <f t="shared" si="187"/>
        <v/>
      </c>
      <c r="H6995" s="7" t="str">
        <f>IF(G6995="Utterance", IF(ISNUMBER(SEARCH("Unrecognized",D6995)), "Unrecognized", IF(ISNUMBER(SEARCH("Mismatched",D6995)), "Mismatched", IF(ISNUMBER(SEARCH("False Positive",D6995)), "False Positive", "Irrelevant"))), "")</f>
        <v/>
      </c>
      <c r="J6995" s="7" t="s">
        <v>3741</v>
      </c>
      <c r="K6995" s="7" t="s">
        <v>3357</v>
      </c>
      <c r="L6995" s="9">
        <v>45006</v>
      </c>
      <c r="M6995" s="13">
        <v>0.55679398148148151</v>
      </c>
      <c r="N6995" s="14">
        <v>204440003541154</v>
      </c>
      <c r="O6995" s="7">
        <f>IF(LEN(TRIM($A6995))=0,0,LEN($A6995)-LEN(SUBSTITUTE($A6995," ",""))+1)</f>
        <v>3</v>
      </c>
      <c r="P6995">
        <f t="shared" si="188"/>
        <v>3411</v>
      </c>
    </row>
    <row r="6996" spans="1:16" ht="160" x14ac:dyDescent="0.2">
      <c r="A6996" s="8" t="s">
        <v>238</v>
      </c>
      <c r="C6996" s="7" t="s">
        <v>4</v>
      </c>
      <c r="F6996" s="7" t="str">
        <f t="shared" si="186"/>
        <v/>
      </c>
      <c r="G6996" s="7" t="str">
        <f t="shared" si="187"/>
        <v/>
      </c>
      <c r="K6996" s="7" t="s">
        <v>3357</v>
      </c>
      <c r="L6996" s="9">
        <v>45006</v>
      </c>
      <c r="M6996" s="13">
        <v>0.55680555555555555</v>
      </c>
      <c r="N6996" s="14">
        <v>204440003541154</v>
      </c>
      <c r="P6996" t="str">
        <f t="shared" si="188"/>
        <v/>
      </c>
    </row>
    <row r="6997" spans="1:16" ht="48" x14ac:dyDescent="0.2">
      <c r="A6997" s="8" t="s">
        <v>257</v>
      </c>
      <c r="C6997" s="7" t="s">
        <v>2</v>
      </c>
      <c r="D6997" s="7" t="s">
        <v>3400</v>
      </c>
      <c r="E6997" s="7" t="str">
        <f>IF(OR(D6997="", D6997="___"),"", LEFT(D6997,FIND(" &gt;",D6997)-1))</f>
        <v>Failure</v>
      </c>
      <c r="F6997" s="7" t="str">
        <f t="shared" si="186"/>
        <v>Current</v>
      </c>
      <c r="G6997" s="7" t="str">
        <f t="shared" si="187"/>
        <v>Interaction</v>
      </c>
      <c r="H6997" s="7" t="str">
        <f>IF(G6997="Utterance", IF(ISNUMBER(SEARCH("Unrecognized",D6997)), "Unrecognized", IF(ISNUMBER(SEARCH("Mismatched",D6997)), "Mismatched", IF(ISNUMBER(SEARCH("False Positive",D6997)), "False Positive", "Irrelevant"))), "")</f>
        <v/>
      </c>
      <c r="J6997" s="7" t="s">
        <v>3434</v>
      </c>
      <c r="K6997" s="7" t="s">
        <v>3357</v>
      </c>
      <c r="L6997" s="9">
        <v>45006</v>
      </c>
      <c r="M6997" s="13">
        <v>0.5604513888888889</v>
      </c>
      <c r="N6997" s="14">
        <v>204440003486895</v>
      </c>
      <c r="O6997" s="7">
        <f>IF(LEN(TRIM($A6997))=0,0,LEN($A6997)-LEN(SUBSTITUTE($A6997," ",""))+1)</f>
        <v>60</v>
      </c>
      <c r="P6997">
        <f t="shared" si="188"/>
        <v>412</v>
      </c>
    </row>
    <row r="6998" spans="1:16" ht="128" x14ac:dyDescent="0.2">
      <c r="A6998" s="8" t="s">
        <v>258</v>
      </c>
      <c r="C6998" s="7" t="s">
        <v>4</v>
      </c>
      <c r="F6998" s="7" t="str">
        <f t="shared" si="186"/>
        <v/>
      </c>
      <c r="G6998" s="7" t="str">
        <f t="shared" si="187"/>
        <v/>
      </c>
      <c r="K6998" s="7" t="s">
        <v>3357</v>
      </c>
      <c r="L6998" s="9">
        <v>45006</v>
      </c>
      <c r="M6998" s="13">
        <v>0.5604513888888889</v>
      </c>
      <c r="N6998" s="14">
        <v>204440003486895</v>
      </c>
      <c r="P6998" t="str">
        <f t="shared" si="188"/>
        <v/>
      </c>
    </row>
    <row r="6999" spans="1:16" ht="16" x14ac:dyDescent="0.2">
      <c r="A6999" s="8" t="s">
        <v>256</v>
      </c>
      <c r="C6999" s="7" t="s">
        <v>2</v>
      </c>
      <c r="D6999" s="7" t="s">
        <v>3389</v>
      </c>
      <c r="E6999" s="7" t="str">
        <f>IF(OR(D6999="", D6999="___"),"", LEFT(D6999,FIND(" &gt;",D6999)-1))</f>
        <v>Success</v>
      </c>
      <c r="F6999" s="7" t="str">
        <f t="shared" si="186"/>
        <v>Current</v>
      </c>
      <c r="G6999" s="7" t="str">
        <f t="shared" si="187"/>
        <v/>
      </c>
      <c r="H6999" s="7" t="str">
        <f>IF(G6999="Utterance", IF(ISNUMBER(SEARCH("Unrecognized",D6999)), "Unrecognized", IF(ISNUMBER(SEARCH("Mismatched",D6999)), "Mismatched", IF(ISNUMBER(SEARCH("False Positive",D6999)), "False Positive", "Irrelevant"))), "")</f>
        <v/>
      </c>
      <c r="J6999" s="7" t="s">
        <v>213</v>
      </c>
      <c r="K6999" s="7" t="s">
        <v>3357</v>
      </c>
      <c r="L6999" s="9">
        <v>45006</v>
      </c>
      <c r="M6999" s="13">
        <v>0.56105324074074081</v>
      </c>
      <c r="N6999" s="14">
        <v>204440003486895</v>
      </c>
      <c r="O6999" s="7">
        <f>IF(LEN(TRIM($A6999))=0,0,LEN($A6999)-LEN(SUBSTITUTE($A6999," ",""))+1)</f>
        <v>7</v>
      </c>
      <c r="P6999">
        <f t="shared" si="188"/>
        <v>3411</v>
      </c>
    </row>
    <row r="7000" spans="1:16" ht="304" x14ac:dyDescent="0.2">
      <c r="A7000" s="8" t="s">
        <v>255</v>
      </c>
      <c r="C7000" s="7" t="s">
        <v>4</v>
      </c>
      <c r="F7000" s="7" t="str">
        <f t="shared" si="186"/>
        <v/>
      </c>
      <c r="G7000" s="7" t="str">
        <f t="shared" si="187"/>
        <v/>
      </c>
      <c r="K7000" s="7" t="s">
        <v>3357</v>
      </c>
      <c r="L7000" s="9">
        <v>45006</v>
      </c>
      <c r="M7000" s="13">
        <v>0.56105324074074081</v>
      </c>
      <c r="N7000" s="14">
        <v>204440003486895</v>
      </c>
      <c r="P7000" t="str">
        <f t="shared" si="188"/>
        <v/>
      </c>
    </row>
    <row r="7001" spans="1:16" ht="16" x14ac:dyDescent="0.2">
      <c r="A7001" s="8" t="s">
        <v>1414</v>
      </c>
      <c r="C7001" s="7" t="s">
        <v>2</v>
      </c>
      <c r="D7001" s="7" t="s">
        <v>3389</v>
      </c>
      <c r="E7001" s="7" t="str">
        <f>IF(OR(D7001="", D7001="___"),"", LEFT(D7001,FIND(" &gt;",D7001)-1))</f>
        <v>Success</v>
      </c>
      <c r="F7001" s="7" t="str">
        <f t="shared" si="186"/>
        <v>Current</v>
      </c>
      <c r="G7001" s="7" t="str">
        <f t="shared" si="187"/>
        <v/>
      </c>
      <c r="H7001" s="7" t="str">
        <f>IF(G7001="Utterance", IF(ISNUMBER(SEARCH("Unrecognized",D7001)), "Unrecognized", IF(ISNUMBER(SEARCH("Mismatched",D7001)), "Mismatched", IF(ISNUMBER(SEARCH("False Positive",D7001)), "False Positive", "Irrelevant"))), "")</f>
        <v/>
      </c>
      <c r="J7001" s="7" t="s">
        <v>3742</v>
      </c>
      <c r="K7001" s="7" t="s">
        <v>3357</v>
      </c>
      <c r="L7001" s="9">
        <v>45006</v>
      </c>
      <c r="M7001" s="13">
        <v>0.56866898148148148</v>
      </c>
      <c r="N7001" s="14">
        <v>202000666020872</v>
      </c>
      <c r="O7001" s="7">
        <f>IF(LEN(TRIM($A7001))=0,0,LEN($A7001)-LEN(SUBSTITUTE($A7001," ",""))+1)</f>
        <v>4</v>
      </c>
      <c r="P7001">
        <f t="shared" si="188"/>
        <v>3411</v>
      </c>
    </row>
    <row r="7002" spans="1:16" ht="80" x14ac:dyDescent="0.2">
      <c r="A7002" s="8" t="s">
        <v>763</v>
      </c>
      <c r="C7002" s="7" t="s">
        <v>4</v>
      </c>
      <c r="F7002" s="7" t="str">
        <f t="shared" si="186"/>
        <v/>
      </c>
      <c r="G7002" s="7" t="str">
        <f t="shared" si="187"/>
        <v/>
      </c>
      <c r="K7002" s="7" t="s">
        <v>3357</v>
      </c>
      <c r="L7002" s="9">
        <v>45006</v>
      </c>
      <c r="M7002" s="13">
        <v>0.56866898148148148</v>
      </c>
      <c r="N7002" s="14">
        <v>202000666020872</v>
      </c>
      <c r="P7002" t="str">
        <f t="shared" si="188"/>
        <v/>
      </c>
    </row>
    <row r="7003" spans="1:16" ht="16" x14ac:dyDescent="0.2">
      <c r="A7003" s="8" t="s">
        <v>1415</v>
      </c>
      <c r="C7003" s="7" t="s">
        <v>2</v>
      </c>
      <c r="D7003" s="7" t="s">
        <v>3400</v>
      </c>
      <c r="E7003" s="7" t="str">
        <f>IF(OR(D7003="", D7003="___"),"", LEFT(D7003,FIND(" &gt;",D7003)-1))</f>
        <v>Failure</v>
      </c>
      <c r="F7003" s="7" t="str">
        <f t="shared" si="186"/>
        <v>Current</v>
      </c>
      <c r="G7003" s="7" t="str">
        <f t="shared" si="187"/>
        <v>Interaction</v>
      </c>
      <c r="H7003" s="7" t="str">
        <f>IF(G7003="Utterance", IF(ISNUMBER(SEARCH("Unrecognized",D7003)), "Unrecognized", IF(ISNUMBER(SEARCH("Mismatched",D7003)), "Mismatched", IF(ISNUMBER(SEARCH("False Positive",D7003)), "False Positive", "Irrelevant"))), "")</f>
        <v/>
      </c>
      <c r="J7003" s="7" t="s">
        <v>3449</v>
      </c>
      <c r="K7003" s="7" t="s">
        <v>3357</v>
      </c>
      <c r="L7003" s="9">
        <v>45006</v>
      </c>
      <c r="M7003" s="13">
        <v>0.56910879629629629</v>
      </c>
      <c r="N7003" s="14">
        <v>202000666020872</v>
      </c>
      <c r="O7003" s="7">
        <f>IF(LEN(TRIM($A7003))=0,0,LEN($A7003)-LEN(SUBSTITUTE($A7003," ",""))+1)</f>
        <v>13</v>
      </c>
      <c r="P7003">
        <f t="shared" si="188"/>
        <v>412</v>
      </c>
    </row>
    <row r="7004" spans="1:16" ht="64" x14ac:dyDescent="0.2">
      <c r="A7004" s="8" t="s">
        <v>306</v>
      </c>
      <c r="C7004" s="7" t="s">
        <v>4</v>
      </c>
      <c r="F7004" s="7" t="str">
        <f t="shared" si="186"/>
        <v/>
      </c>
      <c r="G7004" s="7" t="str">
        <f t="shared" si="187"/>
        <v/>
      </c>
      <c r="K7004" s="7" t="s">
        <v>3357</v>
      </c>
      <c r="L7004" s="9">
        <v>45006</v>
      </c>
      <c r="M7004" s="13">
        <v>0.56912037037037033</v>
      </c>
      <c r="N7004" s="14">
        <v>202000666020872</v>
      </c>
      <c r="P7004" t="str">
        <f t="shared" si="188"/>
        <v/>
      </c>
    </row>
    <row r="7005" spans="1:16" ht="16" x14ac:dyDescent="0.2">
      <c r="A7005" s="8" t="s">
        <v>158</v>
      </c>
      <c r="C7005" s="7" t="s">
        <v>2</v>
      </c>
      <c r="D7005" s="7" t="s">
        <v>3389</v>
      </c>
      <c r="E7005" s="7" t="str">
        <f>IF(OR(D7005="", D7005="___"),"", LEFT(D7005,FIND(" &gt;",D7005)-1))</f>
        <v>Success</v>
      </c>
      <c r="F7005" s="7" t="str">
        <f t="shared" si="186"/>
        <v>Current</v>
      </c>
      <c r="G7005" s="7" t="str">
        <f t="shared" si="187"/>
        <v/>
      </c>
      <c r="H7005" s="7" t="str">
        <f>IF(G7005="Utterance", IF(ISNUMBER(SEARCH("Unrecognized",D7005)), "Unrecognized", IF(ISNUMBER(SEARCH("Mismatched",D7005)), "Mismatched", IF(ISNUMBER(SEARCH("False Positive",D7005)), "False Positive", "Irrelevant"))), "")</f>
        <v/>
      </c>
      <c r="J7005" s="7" t="s">
        <v>3744</v>
      </c>
      <c r="K7005" s="7" t="s">
        <v>3357</v>
      </c>
      <c r="L7005" s="9">
        <v>45006</v>
      </c>
      <c r="M7005" s="13">
        <v>0.56957175925925929</v>
      </c>
      <c r="N7005" s="14">
        <v>204440003497721</v>
      </c>
      <c r="O7005" s="7">
        <f>IF(LEN(TRIM($A7005))=0,0,LEN($A7005)-LEN(SUBSTITUTE($A7005," ",""))+1)</f>
        <v>4</v>
      </c>
      <c r="P7005">
        <f t="shared" si="188"/>
        <v>3411</v>
      </c>
    </row>
    <row r="7006" spans="1:16" ht="112" x14ac:dyDescent="0.2">
      <c r="A7006" s="8" t="s">
        <v>224</v>
      </c>
      <c r="C7006" s="7" t="s">
        <v>4</v>
      </c>
      <c r="F7006" s="7" t="str">
        <f t="shared" si="186"/>
        <v/>
      </c>
      <c r="G7006" s="7" t="str">
        <f t="shared" si="187"/>
        <v/>
      </c>
      <c r="K7006" s="7" t="s">
        <v>3357</v>
      </c>
      <c r="L7006" s="9">
        <v>45006</v>
      </c>
      <c r="M7006" s="13">
        <v>0.56957175925925929</v>
      </c>
      <c r="N7006" s="14">
        <v>204440003497721</v>
      </c>
      <c r="P7006" t="str">
        <f t="shared" si="188"/>
        <v/>
      </c>
    </row>
    <row r="7007" spans="1:16" ht="16" x14ac:dyDescent="0.2">
      <c r="A7007" s="8" t="s">
        <v>259</v>
      </c>
      <c r="B7007" s="7" t="s">
        <v>3487</v>
      </c>
      <c r="C7007" s="7" t="s">
        <v>2</v>
      </c>
      <c r="D7007" s="7" t="s">
        <v>3389</v>
      </c>
      <c r="E7007" s="7" t="str">
        <f>IF(OR(D7007="", D7007="___"),"", LEFT(D7007,FIND(" &gt;",D7007)-1))</f>
        <v>Success</v>
      </c>
      <c r="F7007" s="7" t="str">
        <f t="shared" si="186"/>
        <v>Current</v>
      </c>
      <c r="G7007" s="7" t="str">
        <f t="shared" si="187"/>
        <v/>
      </c>
      <c r="H7007" s="7" t="str">
        <f>IF(G7007="Utterance", IF(ISNUMBER(SEARCH("Unrecognized",D7007)), "Unrecognized", IF(ISNUMBER(SEARCH("Mismatched",D7007)), "Mismatched", IF(ISNUMBER(SEARCH("False Positive",D7007)), "False Positive", "Irrelevant"))), "")</f>
        <v/>
      </c>
      <c r="J7007" s="7" t="s">
        <v>3743</v>
      </c>
      <c r="K7007" s="7" t="s">
        <v>3357</v>
      </c>
      <c r="L7007" s="9">
        <v>45006</v>
      </c>
      <c r="M7007" s="13">
        <v>0.57421296296296298</v>
      </c>
      <c r="N7007" s="14">
        <v>204440003498598</v>
      </c>
      <c r="O7007" s="7">
        <f>IF(LEN(TRIM($A7007))=0,0,LEN($A7007)-LEN(SUBSTITUTE($A7007," ",""))+1)</f>
        <v>4</v>
      </c>
      <c r="P7007">
        <f t="shared" si="188"/>
        <v>3411</v>
      </c>
    </row>
    <row r="7008" spans="1:16" ht="224" x14ac:dyDescent="0.2">
      <c r="A7008" s="8" t="s">
        <v>3652</v>
      </c>
      <c r="C7008" s="7" t="s">
        <v>4</v>
      </c>
      <c r="F7008" s="7" t="str">
        <f t="shared" si="186"/>
        <v/>
      </c>
      <c r="G7008" s="7" t="str">
        <f t="shared" si="187"/>
        <v/>
      </c>
      <c r="K7008" s="7" t="s">
        <v>3357</v>
      </c>
      <c r="L7008" s="9">
        <v>45006</v>
      </c>
      <c r="M7008" s="13">
        <v>0.5744907407407408</v>
      </c>
      <c r="N7008" s="14">
        <v>204440003498598</v>
      </c>
      <c r="P7008" t="str">
        <f t="shared" si="188"/>
        <v/>
      </c>
    </row>
    <row r="7009" spans="1:16" ht="16" x14ac:dyDescent="0.2">
      <c r="A7009" s="8" t="s">
        <v>778</v>
      </c>
      <c r="C7009" s="7" t="s">
        <v>2</v>
      </c>
      <c r="D7009" s="7" t="s">
        <v>3389</v>
      </c>
      <c r="E7009" s="7" t="str">
        <f>IF(OR(D7009="", D7009="___"),"", LEFT(D7009,FIND(" &gt;",D7009)-1))</f>
        <v>Success</v>
      </c>
      <c r="F7009" s="7" t="str">
        <f t="shared" si="186"/>
        <v>Current</v>
      </c>
      <c r="G7009" s="7" t="str">
        <f t="shared" si="187"/>
        <v/>
      </c>
      <c r="H7009" s="7" t="str">
        <f>IF(G7009="Utterance", IF(ISNUMBER(SEARCH("Unrecognized",D7009)), "Unrecognized", IF(ISNUMBER(SEARCH("Mismatched",D7009)), "Mismatched", IF(ISNUMBER(SEARCH("False Positive",D7009)), "False Positive", "Irrelevant"))), "")</f>
        <v/>
      </c>
      <c r="J7009" s="7" t="s">
        <v>3750</v>
      </c>
      <c r="K7009" s="7" t="s">
        <v>3357</v>
      </c>
      <c r="L7009" s="9">
        <v>45006</v>
      </c>
      <c r="M7009" s="13">
        <v>0.57729166666666665</v>
      </c>
      <c r="N7009" s="14">
        <v>202000453857774</v>
      </c>
      <c r="O7009" s="7">
        <f>IF(LEN(TRIM($A7009))=0,0,LEN($A7009)-LEN(SUBSTITUTE($A7009," ",""))+1)</f>
        <v>2</v>
      </c>
      <c r="P7009">
        <f t="shared" si="188"/>
        <v>3411</v>
      </c>
    </row>
    <row r="7010" spans="1:16" ht="80" x14ac:dyDescent="0.2">
      <c r="A7010" s="8" t="s">
        <v>779</v>
      </c>
      <c r="C7010" s="7" t="s">
        <v>4</v>
      </c>
      <c r="F7010" s="7" t="str">
        <f t="shared" si="186"/>
        <v/>
      </c>
      <c r="G7010" s="7" t="str">
        <f t="shared" si="187"/>
        <v/>
      </c>
      <c r="K7010" s="7" t="s">
        <v>3357</v>
      </c>
      <c r="L7010" s="9">
        <v>45006</v>
      </c>
      <c r="M7010" s="13">
        <v>0.57729166666666665</v>
      </c>
      <c r="N7010" s="14">
        <v>202000453857774</v>
      </c>
      <c r="P7010" t="str">
        <f t="shared" si="188"/>
        <v/>
      </c>
    </row>
    <row r="7011" spans="1:16" ht="16" x14ac:dyDescent="0.2">
      <c r="A7011" s="8" t="s">
        <v>9</v>
      </c>
      <c r="B7011" s="7" t="s">
        <v>3487</v>
      </c>
      <c r="C7011" s="7" t="s">
        <v>2</v>
      </c>
      <c r="D7011" s="7" t="s">
        <v>3389</v>
      </c>
      <c r="E7011" s="7" t="str">
        <f>IF(OR(D7011="", D7011="___"),"", LEFT(D7011,FIND(" &gt;",D7011)-1))</f>
        <v>Success</v>
      </c>
      <c r="F7011" s="7" t="str">
        <f t="shared" si="186"/>
        <v>Current</v>
      </c>
      <c r="G7011" s="7" t="str">
        <f t="shared" si="187"/>
        <v/>
      </c>
      <c r="H7011" s="7" t="str">
        <f>IF(G7011="Utterance", IF(ISNUMBER(SEARCH("Unrecognized",D7011)), "Unrecognized", IF(ISNUMBER(SEARCH("Mismatched",D7011)), "Mismatched", IF(ISNUMBER(SEARCH("False Positive",D7011)), "False Positive", "Irrelevant"))), "")</f>
        <v/>
      </c>
      <c r="J7011" s="7" t="s">
        <v>3445</v>
      </c>
      <c r="K7011" s="7" t="s">
        <v>3357</v>
      </c>
      <c r="L7011" s="9">
        <v>45006</v>
      </c>
      <c r="M7011" s="13">
        <v>0.58122685185185186</v>
      </c>
      <c r="N7011" s="14">
        <v>204440003539432</v>
      </c>
      <c r="O7011" s="7">
        <f>IF(LEN(TRIM($A7011))=0,0,LEN($A7011)-LEN(SUBSTITUTE($A7011," ",""))+1)</f>
        <v>6</v>
      </c>
      <c r="P7011">
        <f t="shared" si="188"/>
        <v>3411</v>
      </c>
    </row>
    <row r="7012" spans="1:16" ht="16" x14ac:dyDescent="0.2">
      <c r="A7012" s="8" t="s">
        <v>46</v>
      </c>
      <c r="C7012" s="7" t="s">
        <v>4</v>
      </c>
      <c r="F7012" s="7" t="str">
        <f t="shared" si="186"/>
        <v/>
      </c>
      <c r="G7012" s="7" t="str">
        <f t="shared" si="187"/>
        <v/>
      </c>
      <c r="K7012" s="7" t="s">
        <v>3357</v>
      </c>
      <c r="L7012" s="9">
        <v>45006</v>
      </c>
      <c r="M7012" s="13">
        <v>0.58126157407407408</v>
      </c>
      <c r="N7012" s="14">
        <v>204440003539432</v>
      </c>
      <c r="P7012" t="str">
        <f t="shared" si="188"/>
        <v/>
      </c>
    </row>
    <row r="7013" spans="1:16" ht="409.6" x14ac:dyDescent="0.2">
      <c r="A7013" s="8" t="s">
        <v>47</v>
      </c>
      <c r="C7013" s="7" t="s">
        <v>4</v>
      </c>
      <c r="F7013" s="7" t="str">
        <f t="shared" si="186"/>
        <v/>
      </c>
      <c r="G7013" s="7" t="str">
        <f t="shared" si="187"/>
        <v/>
      </c>
      <c r="K7013" s="7" t="s">
        <v>3357</v>
      </c>
      <c r="L7013" s="9">
        <v>45006</v>
      </c>
      <c r="M7013" s="13">
        <v>0.58126157407407408</v>
      </c>
      <c r="N7013" s="14">
        <v>204440003539432</v>
      </c>
      <c r="P7013" t="str">
        <f t="shared" si="188"/>
        <v/>
      </c>
    </row>
    <row r="7014" spans="1:16" ht="48" x14ac:dyDescent="0.2">
      <c r="A7014" s="8" t="s">
        <v>33</v>
      </c>
      <c r="C7014" s="7" t="s">
        <v>4</v>
      </c>
      <c r="F7014" s="7" t="str">
        <f t="shared" si="186"/>
        <v/>
      </c>
      <c r="G7014" s="7" t="str">
        <f t="shared" si="187"/>
        <v/>
      </c>
      <c r="K7014" s="7" t="s">
        <v>3357</v>
      </c>
      <c r="L7014" s="9">
        <v>45006</v>
      </c>
      <c r="M7014" s="13">
        <v>0.58126157407407408</v>
      </c>
      <c r="N7014" s="14">
        <v>204440003539432</v>
      </c>
      <c r="P7014" t="str">
        <f t="shared" si="188"/>
        <v/>
      </c>
    </row>
    <row r="7015" spans="1:16" ht="16" x14ac:dyDescent="0.2">
      <c r="A7015" s="8" t="s">
        <v>269</v>
      </c>
      <c r="B7015" s="7" t="s">
        <v>3487</v>
      </c>
      <c r="C7015" s="7" t="s">
        <v>2</v>
      </c>
      <c r="D7015" s="7" t="s">
        <v>3389</v>
      </c>
      <c r="E7015" s="7" t="str">
        <f>IF(OR(D7015="", D7015="___"),"", LEFT(D7015,FIND(" &gt;",D7015)-1))</f>
        <v>Success</v>
      </c>
      <c r="F7015" s="7" t="str">
        <f t="shared" si="186"/>
        <v>Current</v>
      </c>
      <c r="G7015" s="7" t="str">
        <f t="shared" si="187"/>
        <v/>
      </c>
      <c r="H7015" s="7" t="str">
        <f>IF(G7015="Utterance", IF(ISNUMBER(SEARCH("Unrecognized",D7015)), "Unrecognized", IF(ISNUMBER(SEARCH("Mismatched",D7015)), "Mismatched", IF(ISNUMBER(SEARCH("False Positive",D7015)), "False Positive", "Irrelevant"))), "")</f>
        <v/>
      </c>
      <c r="J7015" s="7" t="s">
        <v>3428</v>
      </c>
      <c r="K7015" s="7" t="s">
        <v>3357</v>
      </c>
      <c r="L7015" s="9">
        <v>45006</v>
      </c>
      <c r="M7015" s="13">
        <v>0.583125</v>
      </c>
      <c r="N7015" s="14">
        <v>204440003539432</v>
      </c>
      <c r="O7015" s="7">
        <f>IF(LEN(TRIM($A7015))=0,0,LEN($A7015)-LEN(SUBSTITUTE($A7015," ",""))+1)</f>
        <v>3</v>
      </c>
      <c r="P7015">
        <f t="shared" si="188"/>
        <v>3411</v>
      </c>
    </row>
    <row r="7016" spans="1:16" ht="64" x14ac:dyDescent="0.2">
      <c r="A7016" s="8" t="s">
        <v>270</v>
      </c>
      <c r="C7016" s="7" t="s">
        <v>4</v>
      </c>
      <c r="F7016" s="7" t="str">
        <f t="shared" si="186"/>
        <v/>
      </c>
      <c r="G7016" s="7" t="str">
        <f t="shared" si="187"/>
        <v/>
      </c>
      <c r="K7016" s="7" t="s">
        <v>3357</v>
      </c>
      <c r="L7016" s="9">
        <v>45006</v>
      </c>
      <c r="M7016" s="13">
        <v>0.583125</v>
      </c>
      <c r="N7016" s="14">
        <v>204440003539432</v>
      </c>
      <c r="P7016" t="str">
        <f t="shared" si="188"/>
        <v/>
      </c>
    </row>
    <row r="7017" spans="1:16" ht="16" x14ac:dyDescent="0.2">
      <c r="A7017" s="8" t="s">
        <v>158</v>
      </c>
      <c r="C7017" s="7" t="s">
        <v>2</v>
      </c>
      <c r="D7017" s="7" t="s">
        <v>3389</v>
      </c>
      <c r="E7017" s="7" t="str">
        <f>IF(OR(D7017="", D7017="___"),"", LEFT(D7017,FIND(" &gt;",D7017)-1))</f>
        <v>Success</v>
      </c>
      <c r="F7017" s="7" t="str">
        <f t="shared" si="186"/>
        <v>Current</v>
      </c>
      <c r="G7017" s="7" t="str">
        <f t="shared" si="187"/>
        <v/>
      </c>
      <c r="H7017" s="7" t="str">
        <f>IF(G7017="Utterance", IF(ISNUMBER(SEARCH("Unrecognized",D7017)), "Unrecognized", IF(ISNUMBER(SEARCH("Mismatched",D7017)), "Mismatched", IF(ISNUMBER(SEARCH("False Positive",D7017)), "False Positive", "Irrelevant"))), "")</f>
        <v/>
      </c>
      <c r="J7017" s="7" t="s">
        <v>3744</v>
      </c>
      <c r="K7017" s="7" t="s">
        <v>3357</v>
      </c>
      <c r="L7017" s="9">
        <v>45006</v>
      </c>
      <c r="M7017" s="13">
        <v>0.5860995370370371</v>
      </c>
      <c r="N7017" s="14">
        <v>513001967265763</v>
      </c>
      <c r="O7017" s="7">
        <f>IF(LEN(TRIM($A7017))=0,0,LEN($A7017)-LEN(SUBSTITUTE($A7017," ",""))+1)</f>
        <v>4</v>
      </c>
      <c r="P7017">
        <f t="shared" si="188"/>
        <v>3411</v>
      </c>
    </row>
    <row r="7018" spans="1:16" ht="112" x14ac:dyDescent="0.2">
      <c r="A7018" s="8" t="s">
        <v>224</v>
      </c>
      <c r="C7018" s="7" t="s">
        <v>4</v>
      </c>
      <c r="F7018" s="7" t="str">
        <f t="shared" si="186"/>
        <v/>
      </c>
      <c r="G7018" s="7" t="str">
        <f t="shared" si="187"/>
        <v/>
      </c>
      <c r="K7018" s="7" t="s">
        <v>3357</v>
      </c>
      <c r="L7018" s="9">
        <v>45006</v>
      </c>
      <c r="M7018" s="13">
        <v>0.5860995370370371</v>
      </c>
      <c r="N7018" s="14">
        <v>513001967265763</v>
      </c>
      <c r="P7018" t="str">
        <f t="shared" si="188"/>
        <v/>
      </c>
    </row>
    <row r="7019" spans="1:16" ht="16" x14ac:dyDescent="0.2">
      <c r="A7019" s="8" t="s">
        <v>1087</v>
      </c>
      <c r="C7019" s="7" t="s">
        <v>2</v>
      </c>
      <c r="D7019" s="7" t="s">
        <v>3391</v>
      </c>
      <c r="E7019" s="7" t="str">
        <f>IF(OR(D7019="", D7019="___"),"", LEFT(D7019,FIND(" &gt;",D7019)-1))</f>
        <v>Failure</v>
      </c>
      <c r="F7019" s="7" t="str">
        <f t="shared" si="186"/>
        <v>Current</v>
      </c>
      <c r="G7019" s="7" t="str">
        <f t="shared" si="187"/>
        <v>Utterance</v>
      </c>
      <c r="H7019" s="7" t="str">
        <f>IF(G7019="Utterance", IF(ISNUMBER(SEARCH("Unrecognized",D7019)), "Unrecognized", IF(ISNUMBER(SEARCH("Mismatched",D7019)), "Mismatched", IF(ISNUMBER(SEARCH("False Positive",D7019)), "False Positive", "Irrelevant"))), "")</f>
        <v>Mismatched</v>
      </c>
      <c r="J7019" s="7" t="s">
        <v>3743</v>
      </c>
      <c r="K7019" s="7" t="s">
        <v>3357</v>
      </c>
      <c r="L7019" s="9">
        <v>45006</v>
      </c>
      <c r="M7019" s="13">
        <v>0.58714120370370371</v>
      </c>
      <c r="N7019" s="14">
        <v>204440003537595</v>
      </c>
      <c r="O7019" s="7">
        <f>IF(LEN(TRIM($A7019))=0,0,LEN($A7019)-LEN(SUBSTITUTE($A7019," ",""))+1)</f>
        <v>4</v>
      </c>
      <c r="P7019">
        <f t="shared" si="188"/>
        <v>705</v>
      </c>
    </row>
    <row r="7020" spans="1:16" ht="32" x14ac:dyDescent="0.2">
      <c r="A7020" s="8" t="s">
        <v>312</v>
      </c>
      <c r="C7020" s="7" t="s">
        <v>4</v>
      </c>
      <c r="F7020" s="7" t="str">
        <f t="shared" si="186"/>
        <v/>
      </c>
      <c r="G7020" s="7" t="str">
        <f t="shared" si="187"/>
        <v/>
      </c>
      <c r="K7020" s="7" t="s">
        <v>3357</v>
      </c>
      <c r="L7020" s="9">
        <v>45006</v>
      </c>
      <c r="M7020" s="13">
        <v>0.58714120370370371</v>
      </c>
      <c r="N7020" s="14">
        <v>204440003537595</v>
      </c>
      <c r="P7020" t="str">
        <f t="shared" si="188"/>
        <v/>
      </c>
    </row>
    <row r="7021" spans="1:16" ht="16" x14ac:dyDescent="0.2">
      <c r="A7021" s="8" t="s">
        <v>1086</v>
      </c>
      <c r="C7021" s="7" t="s">
        <v>2</v>
      </c>
      <c r="D7021" s="7" t="s">
        <v>3389</v>
      </c>
      <c r="E7021" s="7" t="str">
        <f>IF(OR(D7021="", D7021="___"),"", LEFT(D7021,FIND(" &gt;",D7021)-1))</f>
        <v>Success</v>
      </c>
      <c r="F7021" s="7" t="str">
        <f t="shared" si="186"/>
        <v>Current</v>
      </c>
      <c r="G7021" s="7" t="str">
        <f t="shared" si="187"/>
        <v/>
      </c>
      <c r="H7021" s="7" t="str">
        <f>IF(G7021="Utterance", IF(ISNUMBER(SEARCH("Unrecognized",D7021)), "Unrecognized", IF(ISNUMBER(SEARCH("Mismatched",D7021)), "Mismatched", IF(ISNUMBER(SEARCH("False Positive",D7021)), "False Positive", "Irrelevant"))), "")</f>
        <v/>
      </c>
      <c r="J7021" s="7" t="s">
        <v>3743</v>
      </c>
      <c r="K7021" s="7" t="s">
        <v>3357</v>
      </c>
      <c r="L7021" s="9">
        <v>45006</v>
      </c>
      <c r="M7021" s="13">
        <v>0.58726851851851858</v>
      </c>
      <c r="N7021" s="14">
        <v>204440003537595</v>
      </c>
      <c r="O7021" s="7">
        <f>IF(LEN(TRIM($A7021))=0,0,LEN($A7021)-LEN(SUBSTITUTE($A7021," ",""))+1)</f>
        <v>3</v>
      </c>
      <c r="P7021">
        <f t="shared" si="188"/>
        <v>3411</v>
      </c>
    </row>
    <row r="7022" spans="1:16" ht="224" x14ac:dyDescent="0.2">
      <c r="A7022" s="8" t="s">
        <v>3661</v>
      </c>
      <c r="C7022" s="7" t="s">
        <v>4</v>
      </c>
      <c r="F7022" s="7" t="str">
        <f t="shared" si="186"/>
        <v/>
      </c>
      <c r="G7022" s="7" t="str">
        <f t="shared" si="187"/>
        <v/>
      </c>
      <c r="K7022" s="7" t="s">
        <v>3357</v>
      </c>
      <c r="L7022" s="9">
        <v>45006</v>
      </c>
      <c r="M7022" s="13">
        <v>0.5873032407407407</v>
      </c>
      <c r="N7022" s="14">
        <v>204440003537595</v>
      </c>
      <c r="P7022" t="str">
        <f t="shared" si="188"/>
        <v/>
      </c>
    </row>
    <row r="7023" spans="1:16" ht="16" x14ac:dyDescent="0.2">
      <c r="A7023" s="8" t="s">
        <v>1201</v>
      </c>
      <c r="C7023" s="7" t="s">
        <v>2</v>
      </c>
      <c r="D7023" s="7" t="s">
        <v>3389</v>
      </c>
      <c r="E7023" s="7" t="str">
        <f>IF(OR(D7023="", D7023="___"),"", LEFT(D7023,FIND(" &gt;",D7023)-1))</f>
        <v>Success</v>
      </c>
      <c r="F7023" s="7" t="str">
        <f t="shared" si="186"/>
        <v>Current</v>
      </c>
      <c r="G7023" s="7" t="str">
        <f t="shared" si="187"/>
        <v/>
      </c>
      <c r="H7023" s="7" t="str">
        <f>IF(G7023="Utterance", IF(ISNUMBER(SEARCH("Unrecognized",D7023)), "Unrecognized", IF(ISNUMBER(SEARCH("Mismatched",D7023)), "Mismatched", IF(ISNUMBER(SEARCH("False Positive",D7023)), "False Positive", "Irrelevant"))), "")</f>
        <v/>
      </c>
      <c r="J7023" s="7" t="s">
        <v>3363</v>
      </c>
      <c r="K7023" s="7" t="s">
        <v>3357</v>
      </c>
      <c r="L7023" s="9">
        <v>45006</v>
      </c>
      <c r="M7023" s="13">
        <v>0.59098379629629627</v>
      </c>
      <c r="N7023" s="14">
        <v>204440003542919</v>
      </c>
      <c r="O7023" s="7">
        <f>IF(LEN(TRIM($A7023))=0,0,LEN($A7023)-LEN(SUBSTITUTE($A7023," ",""))+1)</f>
        <v>9</v>
      </c>
      <c r="P7023">
        <f t="shared" si="188"/>
        <v>3411</v>
      </c>
    </row>
    <row r="7024" spans="1:16" ht="80" x14ac:dyDescent="0.2">
      <c r="A7024" s="8" t="s">
        <v>430</v>
      </c>
      <c r="C7024" s="7" t="s">
        <v>4</v>
      </c>
      <c r="F7024" s="7" t="str">
        <f t="shared" si="186"/>
        <v/>
      </c>
      <c r="G7024" s="7" t="str">
        <f t="shared" si="187"/>
        <v/>
      </c>
      <c r="K7024" s="7" t="s">
        <v>3357</v>
      </c>
      <c r="L7024" s="9">
        <v>45006</v>
      </c>
      <c r="M7024" s="13">
        <v>0.59098379629629627</v>
      </c>
      <c r="N7024" s="14">
        <v>204440003542919</v>
      </c>
      <c r="P7024" t="str">
        <f t="shared" si="188"/>
        <v/>
      </c>
    </row>
    <row r="7025" spans="1:16" ht="16" x14ac:dyDescent="0.2">
      <c r="A7025" s="8" t="s">
        <v>259</v>
      </c>
      <c r="B7025" s="7" t="s">
        <v>3487</v>
      </c>
      <c r="C7025" s="7" t="s">
        <v>2</v>
      </c>
      <c r="D7025" s="7" t="s">
        <v>3389</v>
      </c>
      <c r="E7025" s="7" t="str">
        <f>IF(OR(D7025="", D7025="___"),"", LEFT(D7025,FIND(" &gt;",D7025)-1))</f>
        <v>Success</v>
      </c>
      <c r="F7025" s="7" t="str">
        <f t="shared" ref="F7025:F7088" si="189">IF(OR(E7025="Success",E7025="Qualified Success"),"Current",IF(E7025="Failure",IF(RIGHT(D7025,6)="Future","Future",IF(RIGHT(D7025,10)="Irrelevant","Irrelevant","Current")),""))</f>
        <v>Current</v>
      </c>
      <c r="G7025" s="7" t="str">
        <f t="shared" ref="G7025:G7088" si="190">IF(OR(ISBLANK(D7025),D7025="Unclassifiable &gt;"),"",IF(ISNUMBER(SEARCH("Utterance",D7025)),"Utterance",IF(ISNUMBER(SEARCH("Response",D7025)),"Response",IF(ISNUMBER(SEARCH("Interaction",D7025)),"Interaction",IF(ISNUMBER(SEARCH("System",D7025)),"System","")))))</f>
        <v/>
      </c>
      <c r="H7025" s="7" t="str">
        <f>IF(G7025="Utterance", IF(ISNUMBER(SEARCH("Unrecognized",D7025)), "Unrecognized", IF(ISNUMBER(SEARCH("Mismatched",D7025)), "Mismatched", IF(ISNUMBER(SEARCH("False Positive",D7025)), "False Positive", "Irrelevant"))), "")</f>
        <v/>
      </c>
      <c r="J7025" s="7" t="s">
        <v>3743</v>
      </c>
      <c r="K7025" s="7" t="s">
        <v>3357</v>
      </c>
      <c r="L7025" s="9">
        <v>45006</v>
      </c>
      <c r="M7025" s="13">
        <v>0.59260416666666671</v>
      </c>
      <c r="N7025" s="14">
        <v>513001515703789</v>
      </c>
      <c r="O7025" s="7">
        <f>IF(LEN(TRIM($A7025))=0,0,LEN($A7025)-LEN(SUBSTITUTE($A7025," ",""))+1)</f>
        <v>4</v>
      </c>
      <c r="P7025">
        <f t="shared" si="188"/>
        <v>3411</v>
      </c>
    </row>
    <row r="7026" spans="1:16" ht="224" x14ac:dyDescent="0.2">
      <c r="A7026" s="8" t="s">
        <v>3662</v>
      </c>
      <c r="C7026" s="7" t="s">
        <v>4</v>
      </c>
      <c r="F7026" s="7" t="str">
        <f t="shared" si="189"/>
        <v/>
      </c>
      <c r="G7026" s="7" t="str">
        <f t="shared" si="190"/>
        <v/>
      </c>
      <c r="K7026" s="7" t="s">
        <v>3357</v>
      </c>
      <c r="L7026" s="9">
        <v>45006</v>
      </c>
      <c r="M7026" s="13">
        <v>0.59263888888888883</v>
      </c>
      <c r="N7026" s="14">
        <v>513001515703789</v>
      </c>
      <c r="P7026" t="str">
        <f t="shared" si="188"/>
        <v/>
      </c>
    </row>
    <row r="7027" spans="1:16" ht="16" x14ac:dyDescent="0.2">
      <c r="A7027" s="8" t="s">
        <v>402</v>
      </c>
      <c r="C7027" s="7" t="s">
        <v>2</v>
      </c>
      <c r="D7027" s="7" t="s">
        <v>3405</v>
      </c>
      <c r="E7027" s="7" t="str">
        <f>IF(OR(D7027="", D7027="___"),"", LEFT(D7027,FIND(" &gt;",D7027)-1))</f>
        <v>Failure</v>
      </c>
      <c r="F7027" s="7" t="str">
        <f t="shared" si="189"/>
        <v>Current</v>
      </c>
      <c r="G7027" s="7" t="str">
        <f t="shared" si="190"/>
        <v>System</v>
      </c>
      <c r="H7027" s="7" t="str">
        <f>IF(G7027="Utterance", IF(ISNUMBER(SEARCH("Unrecognized",D7027)), "Unrecognized", IF(ISNUMBER(SEARCH("Mismatched",D7027)), "Mismatched", IF(ISNUMBER(SEARCH("False Positive",D7027)), "False Positive", "Irrelevant"))), "")</f>
        <v/>
      </c>
      <c r="I7027" s="7" t="s">
        <v>152</v>
      </c>
      <c r="J7027" s="7" t="s">
        <v>3741</v>
      </c>
      <c r="K7027" s="7" t="s">
        <v>3357</v>
      </c>
      <c r="L7027" s="9">
        <v>45006</v>
      </c>
      <c r="M7027" s="13">
        <v>0.59289351851851857</v>
      </c>
      <c r="N7027" s="14">
        <v>513001515703789</v>
      </c>
      <c r="O7027" s="7">
        <f>IF(LEN(TRIM($A7027))=0,0,LEN($A7027)-LEN(SUBSTITUTE($A7027," ",""))+1)</f>
        <v>6</v>
      </c>
      <c r="P7027">
        <f t="shared" si="188"/>
        <v>168</v>
      </c>
    </row>
    <row r="7028" spans="1:16" ht="16" x14ac:dyDescent="0.2">
      <c r="A7028" s="8" t="s">
        <v>152</v>
      </c>
      <c r="C7028" s="7" t="s">
        <v>4</v>
      </c>
      <c r="F7028" s="7" t="str">
        <f t="shared" si="189"/>
        <v/>
      </c>
      <c r="G7028" s="7" t="str">
        <f t="shared" si="190"/>
        <v/>
      </c>
      <c r="K7028" s="7" t="s">
        <v>3357</v>
      </c>
      <c r="L7028" s="9">
        <v>45006</v>
      </c>
      <c r="M7028" s="13">
        <v>0.59289351851851857</v>
      </c>
      <c r="N7028" s="14">
        <v>513001515703789</v>
      </c>
      <c r="P7028" t="str">
        <f t="shared" si="188"/>
        <v/>
      </c>
    </row>
    <row r="7029" spans="1:16" ht="16" x14ac:dyDescent="0.2">
      <c r="A7029" s="8" t="s">
        <v>402</v>
      </c>
      <c r="C7029" s="7" t="s">
        <v>2</v>
      </c>
      <c r="D7029" s="7" t="s">
        <v>3389</v>
      </c>
      <c r="E7029" s="7" t="str">
        <f>IF(OR(D7029="", D7029="___"),"", LEFT(D7029,FIND(" &gt;",D7029)-1))</f>
        <v>Success</v>
      </c>
      <c r="F7029" s="7" t="str">
        <f t="shared" si="189"/>
        <v>Current</v>
      </c>
      <c r="G7029" s="7" t="str">
        <f t="shared" si="190"/>
        <v/>
      </c>
      <c r="H7029" s="7" t="str">
        <f>IF(G7029="Utterance", IF(ISNUMBER(SEARCH("Unrecognized",D7029)), "Unrecognized", IF(ISNUMBER(SEARCH("Mismatched",D7029)), "Mismatched", IF(ISNUMBER(SEARCH("False Positive",D7029)), "False Positive", "Irrelevant"))), "")</f>
        <v/>
      </c>
      <c r="J7029" s="7" t="s">
        <v>3741</v>
      </c>
      <c r="K7029" s="7" t="s">
        <v>3357</v>
      </c>
      <c r="L7029" s="9">
        <v>45006</v>
      </c>
      <c r="M7029" s="13">
        <v>0.59290509259259261</v>
      </c>
      <c r="N7029" s="14">
        <v>513001515703789</v>
      </c>
      <c r="O7029" s="7">
        <f>IF(LEN(TRIM($A7029))=0,0,LEN($A7029)-LEN(SUBSTITUTE($A7029," ",""))+1)</f>
        <v>6</v>
      </c>
      <c r="P7029">
        <f t="shared" si="188"/>
        <v>3411</v>
      </c>
    </row>
    <row r="7030" spans="1:16" ht="144" x14ac:dyDescent="0.2">
      <c r="A7030" s="8" t="s">
        <v>250</v>
      </c>
      <c r="C7030" s="7" t="s">
        <v>4</v>
      </c>
      <c r="F7030" s="7" t="str">
        <f t="shared" si="189"/>
        <v/>
      </c>
      <c r="G7030" s="7" t="str">
        <f t="shared" si="190"/>
        <v/>
      </c>
      <c r="K7030" s="7" t="s">
        <v>3357</v>
      </c>
      <c r="L7030" s="9">
        <v>45006</v>
      </c>
      <c r="M7030" s="13">
        <v>0.59290509259259261</v>
      </c>
      <c r="N7030" s="14">
        <v>513001515703789</v>
      </c>
      <c r="P7030" t="str">
        <f t="shared" si="188"/>
        <v/>
      </c>
    </row>
    <row r="7031" spans="1:16" ht="16" x14ac:dyDescent="0.2">
      <c r="A7031" s="8" t="s">
        <v>387</v>
      </c>
      <c r="C7031" s="7" t="s">
        <v>2</v>
      </c>
      <c r="D7031" s="7" t="s">
        <v>3389</v>
      </c>
      <c r="E7031" s="7" t="str">
        <f>IF(OR(D7031="", D7031="___"),"", LEFT(D7031,FIND(" &gt;",D7031)-1))</f>
        <v>Success</v>
      </c>
      <c r="F7031" s="7" t="str">
        <f t="shared" si="189"/>
        <v>Current</v>
      </c>
      <c r="G7031" s="7" t="str">
        <f t="shared" si="190"/>
        <v/>
      </c>
      <c r="H7031" s="7" t="str">
        <f>IF(G7031="Utterance", IF(ISNUMBER(SEARCH("Unrecognized",D7031)), "Unrecognized", IF(ISNUMBER(SEARCH("Mismatched",D7031)), "Mismatched", IF(ISNUMBER(SEARCH("False Positive",D7031)), "False Positive", "Irrelevant"))), "")</f>
        <v/>
      </c>
      <c r="J7031" s="7" t="s">
        <v>3741</v>
      </c>
      <c r="K7031" s="7" t="s">
        <v>3357</v>
      </c>
      <c r="L7031" s="9">
        <v>45006</v>
      </c>
      <c r="M7031" s="13">
        <v>0.59664351851851849</v>
      </c>
      <c r="N7031" s="14">
        <v>204440003507876</v>
      </c>
      <c r="O7031" s="7">
        <f>IF(LEN(TRIM($A7031))=0,0,LEN($A7031)-LEN(SUBSTITUTE($A7031," ",""))+1)</f>
        <v>2</v>
      </c>
      <c r="P7031">
        <f t="shared" si="188"/>
        <v>3411</v>
      </c>
    </row>
    <row r="7032" spans="1:16" ht="160" x14ac:dyDescent="0.2">
      <c r="A7032" s="8" t="s">
        <v>238</v>
      </c>
      <c r="C7032" s="7" t="s">
        <v>4</v>
      </c>
      <c r="F7032" s="7" t="str">
        <f t="shared" si="189"/>
        <v/>
      </c>
      <c r="G7032" s="7" t="str">
        <f t="shared" si="190"/>
        <v/>
      </c>
      <c r="K7032" s="7" t="s">
        <v>3357</v>
      </c>
      <c r="L7032" s="9">
        <v>45006</v>
      </c>
      <c r="M7032" s="13">
        <v>0.59664351851851849</v>
      </c>
      <c r="N7032" s="14">
        <v>204440003507876</v>
      </c>
      <c r="P7032" t="str">
        <f t="shared" si="188"/>
        <v/>
      </c>
    </row>
    <row r="7033" spans="1:16" ht="16" x14ac:dyDescent="0.2">
      <c r="A7033" s="8" t="s">
        <v>198</v>
      </c>
      <c r="C7033" s="7" t="s">
        <v>2</v>
      </c>
      <c r="D7033" s="7" t="s">
        <v>3389</v>
      </c>
      <c r="E7033" s="7" t="str">
        <f>IF(OR(D7033="", D7033="___"),"", LEFT(D7033,FIND(" &gt;",D7033)-1))</f>
        <v>Success</v>
      </c>
      <c r="F7033" s="7" t="str">
        <f t="shared" si="189"/>
        <v>Current</v>
      </c>
      <c r="G7033" s="7" t="str">
        <f t="shared" si="190"/>
        <v/>
      </c>
      <c r="H7033" s="7" t="str">
        <f>IF(G7033="Utterance", IF(ISNUMBER(SEARCH("Unrecognized",D7033)), "Unrecognized", IF(ISNUMBER(SEARCH("Mismatched",D7033)), "Mismatched", IF(ISNUMBER(SEARCH("False Positive",D7033)), "False Positive", "Irrelevant"))), "")</f>
        <v/>
      </c>
      <c r="J7033" s="7" t="s">
        <v>3750</v>
      </c>
      <c r="K7033" s="7" t="s">
        <v>3357</v>
      </c>
      <c r="L7033" s="9">
        <v>45006</v>
      </c>
      <c r="M7033" s="13">
        <v>0.59892361111111114</v>
      </c>
      <c r="N7033" s="14">
        <v>204440003499299</v>
      </c>
      <c r="O7033" s="7">
        <f>IF(LEN(TRIM($A7033))=0,0,LEN($A7033)-LEN(SUBSTITUTE($A7033," ",""))+1)</f>
        <v>3</v>
      </c>
      <c r="P7033">
        <f t="shared" si="188"/>
        <v>3411</v>
      </c>
    </row>
    <row r="7034" spans="1:16" ht="240" x14ac:dyDescent="0.2">
      <c r="A7034" s="8" t="s">
        <v>656</v>
      </c>
      <c r="C7034" s="7" t="s">
        <v>4</v>
      </c>
      <c r="F7034" s="7" t="str">
        <f t="shared" si="189"/>
        <v/>
      </c>
      <c r="G7034" s="7" t="str">
        <f t="shared" si="190"/>
        <v/>
      </c>
      <c r="K7034" s="7" t="s">
        <v>3357</v>
      </c>
      <c r="L7034" s="9">
        <v>45006</v>
      </c>
      <c r="M7034" s="13">
        <v>0.59893518518518518</v>
      </c>
      <c r="N7034" s="14">
        <v>204440003499299</v>
      </c>
      <c r="P7034" t="str">
        <f t="shared" si="188"/>
        <v/>
      </c>
    </row>
    <row r="7035" spans="1:16" ht="16" x14ac:dyDescent="0.2">
      <c r="A7035" s="8" t="s">
        <v>976</v>
      </c>
      <c r="C7035" s="7" t="s">
        <v>2</v>
      </c>
      <c r="D7035" s="7" t="s">
        <v>3389</v>
      </c>
      <c r="E7035" s="7" t="str">
        <f>IF(OR(D7035="", D7035="___"),"", LEFT(D7035,FIND(" &gt;",D7035)-1))</f>
        <v>Success</v>
      </c>
      <c r="F7035" s="7" t="str">
        <f t="shared" si="189"/>
        <v>Current</v>
      </c>
      <c r="G7035" s="7" t="str">
        <f t="shared" si="190"/>
        <v/>
      </c>
      <c r="H7035" s="7" t="str">
        <f>IF(G7035="Utterance", IF(ISNUMBER(SEARCH("Unrecognized",D7035)), "Unrecognized", IF(ISNUMBER(SEARCH("Mismatched",D7035)), "Mismatched", IF(ISNUMBER(SEARCH("False Positive",D7035)), "False Positive", "Irrelevant"))), "")</f>
        <v/>
      </c>
      <c r="J7035" s="7" t="s">
        <v>3742</v>
      </c>
      <c r="K7035" s="7" t="s">
        <v>3357</v>
      </c>
      <c r="L7035" s="9">
        <v>45006</v>
      </c>
      <c r="M7035" s="13">
        <v>0.60810185185185184</v>
      </c>
      <c r="N7035" s="14">
        <v>204440003537097</v>
      </c>
      <c r="O7035" s="7">
        <f>IF(LEN(TRIM($A7035))=0,0,LEN($A7035)-LEN(SUBSTITUTE($A7035," ",""))+1)</f>
        <v>11</v>
      </c>
      <c r="P7035">
        <f t="shared" si="188"/>
        <v>3411</v>
      </c>
    </row>
    <row r="7036" spans="1:16" ht="192" x14ac:dyDescent="0.2">
      <c r="A7036" s="8" t="s">
        <v>862</v>
      </c>
      <c r="C7036" s="7" t="s">
        <v>4</v>
      </c>
      <c r="F7036" s="7" t="str">
        <f t="shared" si="189"/>
        <v/>
      </c>
      <c r="G7036" s="7" t="str">
        <f t="shared" si="190"/>
        <v/>
      </c>
      <c r="K7036" s="7" t="s">
        <v>3357</v>
      </c>
      <c r="L7036" s="9">
        <v>45006</v>
      </c>
      <c r="M7036" s="13">
        <v>0.60810185185185184</v>
      </c>
      <c r="N7036" s="14">
        <v>204440003537097</v>
      </c>
      <c r="P7036" t="str">
        <f t="shared" si="188"/>
        <v/>
      </c>
    </row>
    <row r="7037" spans="1:16" ht="16" x14ac:dyDescent="0.2">
      <c r="A7037" s="8" t="s">
        <v>269</v>
      </c>
      <c r="B7037" s="7" t="s">
        <v>3487</v>
      </c>
      <c r="C7037" s="7" t="s">
        <v>2</v>
      </c>
      <c r="D7037" s="7" t="s">
        <v>3389</v>
      </c>
      <c r="E7037" s="7" t="str">
        <f>IF(OR(D7037="", D7037="___"),"", LEFT(D7037,FIND(" &gt;",D7037)-1))</f>
        <v>Success</v>
      </c>
      <c r="F7037" s="7" t="str">
        <f t="shared" si="189"/>
        <v>Current</v>
      </c>
      <c r="G7037" s="7" t="str">
        <f t="shared" si="190"/>
        <v/>
      </c>
      <c r="H7037" s="7" t="str">
        <f>IF(G7037="Utterance", IF(ISNUMBER(SEARCH("Unrecognized",D7037)), "Unrecognized", IF(ISNUMBER(SEARCH("Mismatched",D7037)), "Mismatched", IF(ISNUMBER(SEARCH("False Positive",D7037)), "False Positive", "Irrelevant"))), "")</f>
        <v/>
      </c>
      <c r="J7037" s="7" t="s">
        <v>3428</v>
      </c>
      <c r="K7037" s="7" t="s">
        <v>3357</v>
      </c>
      <c r="L7037" s="9">
        <v>45006</v>
      </c>
      <c r="M7037" s="13">
        <v>0.6086111111111111</v>
      </c>
      <c r="N7037" s="14">
        <v>204440003495282</v>
      </c>
      <c r="O7037" s="7">
        <f>IF(LEN(TRIM($A7037))=0,0,LEN($A7037)-LEN(SUBSTITUTE($A7037," ",""))+1)</f>
        <v>3</v>
      </c>
      <c r="P7037">
        <f t="shared" si="188"/>
        <v>3411</v>
      </c>
    </row>
    <row r="7038" spans="1:16" ht="64" x14ac:dyDescent="0.2">
      <c r="A7038" s="8" t="s">
        <v>270</v>
      </c>
      <c r="C7038" s="7" t="s">
        <v>4</v>
      </c>
      <c r="F7038" s="7" t="str">
        <f t="shared" si="189"/>
        <v/>
      </c>
      <c r="G7038" s="7" t="str">
        <f t="shared" si="190"/>
        <v/>
      </c>
      <c r="K7038" s="7" t="s">
        <v>3357</v>
      </c>
      <c r="L7038" s="9">
        <v>45006</v>
      </c>
      <c r="M7038" s="13">
        <v>0.6086111111111111</v>
      </c>
      <c r="N7038" s="14">
        <v>204440003495282</v>
      </c>
      <c r="P7038" t="str">
        <f t="shared" si="188"/>
        <v/>
      </c>
    </row>
    <row r="7039" spans="1:16" ht="16" x14ac:dyDescent="0.2">
      <c r="A7039" s="8" t="s">
        <v>836</v>
      </c>
      <c r="C7039" s="7" t="s">
        <v>2</v>
      </c>
      <c r="D7039" s="7" t="s">
        <v>3391</v>
      </c>
      <c r="E7039" s="7" t="str">
        <f>IF(OR(D7039="", D7039="___"),"", LEFT(D7039,FIND(" &gt;",D7039)-1))</f>
        <v>Failure</v>
      </c>
      <c r="F7039" s="7" t="str">
        <f t="shared" si="189"/>
        <v>Current</v>
      </c>
      <c r="G7039" s="7" t="str">
        <f t="shared" si="190"/>
        <v>Utterance</v>
      </c>
      <c r="H7039" s="7" t="str">
        <f>IF(G7039="Utterance", IF(ISNUMBER(SEARCH("Unrecognized",D7039)), "Unrecognized", IF(ISNUMBER(SEARCH("Mismatched",D7039)), "Mismatched", IF(ISNUMBER(SEARCH("False Positive",D7039)), "False Positive", "Irrelevant"))), "")</f>
        <v>Mismatched</v>
      </c>
      <c r="J7039" s="7" t="s">
        <v>3742</v>
      </c>
      <c r="K7039" s="7" t="s">
        <v>3357</v>
      </c>
      <c r="L7039" s="9">
        <v>45006</v>
      </c>
      <c r="M7039" s="13">
        <v>0.61053240740740744</v>
      </c>
      <c r="N7039" s="14">
        <v>204440003506149</v>
      </c>
      <c r="O7039" s="7">
        <f>IF(LEN(TRIM($A7039))=0,0,LEN($A7039)-LEN(SUBSTITUTE($A7039," ",""))+1)</f>
        <v>2</v>
      </c>
      <c r="P7039">
        <f t="shared" si="188"/>
        <v>705</v>
      </c>
    </row>
    <row r="7040" spans="1:16" ht="64" x14ac:dyDescent="0.2">
      <c r="A7040" s="8" t="s">
        <v>220</v>
      </c>
      <c r="C7040" s="7" t="s">
        <v>4</v>
      </c>
      <c r="F7040" s="7" t="str">
        <f t="shared" si="189"/>
        <v/>
      </c>
      <c r="G7040" s="7" t="str">
        <f t="shared" si="190"/>
        <v/>
      </c>
      <c r="K7040" s="7" t="s">
        <v>3357</v>
      </c>
      <c r="L7040" s="9">
        <v>45006</v>
      </c>
      <c r="M7040" s="13">
        <v>0.61053240740740744</v>
      </c>
      <c r="N7040" s="14">
        <v>204440003506149</v>
      </c>
      <c r="P7040" t="str">
        <f t="shared" si="188"/>
        <v/>
      </c>
    </row>
    <row r="7041" spans="1:16" ht="16" x14ac:dyDescent="0.2">
      <c r="A7041" s="8" t="s">
        <v>522</v>
      </c>
      <c r="C7041" s="7" t="s">
        <v>2</v>
      </c>
      <c r="D7041" s="7" t="s">
        <v>3389</v>
      </c>
      <c r="E7041" s="7" t="str">
        <f>IF(OR(D7041="", D7041="___"),"", LEFT(D7041,FIND(" &gt;",D7041)-1))</f>
        <v>Success</v>
      </c>
      <c r="F7041" s="7" t="str">
        <f t="shared" si="189"/>
        <v>Current</v>
      </c>
      <c r="G7041" s="7" t="str">
        <f t="shared" si="190"/>
        <v/>
      </c>
      <c r="H7041" s="7" t="str">
        <f>IF(G7041="Utterance", IF(ISNUMBER(SEARCH("Unrecognized",D7041)), "Unrecognized", IF(ISNUMBER(SEARCH("Mismatched",D7041)), "Mismatched", IF(ISNUMBER(SEARCH("False Positive",D7041)), "False Positive", "Irrelevant"))), "")</f>
        <v/>
      </c>
      <c r="J7041" s="7" t="s">
        <v>3741</v>
      </c>
      <c r="K7041" s="7" t="s">
        <v>3357</v>
      </c>
      <c r="L7041" s="9">
        <v>45006</v>
      </c>
      <c r="M7041" s="13">
        <v>0.61246527777777782</v>
      </c>
      <c r="N7041" s="14">
        <v>204440003495282</v>
      </c>
      <c r="O7041" s="7">
        <f>IF(LEN(TRIM($A7041))=0,0,LEN($A7041)-LEN(SUBSTITUTE($A7041," ",""))+1)</f>
        <v>5</v>
      </c>
      <c r="P7041">
        <f t="shared" si="188"/>
        <v>3411</v>
      </c>
    </row>
    <row r="7042" spans="1:16" ht="112" x14ac:dyDescent="0.2">
      <c r="A7042" s="8" t="s">
        <v>345</v>
      </c>
      <c r="C7042" s="7" t="s">
        <v>4</v>
      </c>
      <c r="F7042" s="7" t="str">
        <f t="shared" si="189"/>
        <v/>
      </c>
      <c r="G7042" s="7" t="str">
        <f t="shared" si="190"/>
        <v/>
      </c>
      <c r="K7042" s="7" t="s">
        <v>3357</v>
      </c>
      <c r="L7042" s="9">
        <v>45006</v>
      </c>
      <c r="M7042" s="13">
        <v>0.61246527777777782</v>
      </c>
      <c r="N7042" s="14">
        <v>204440003495282</v>
      </c>
      <c r="P7042" t="str">
        <f t="shared" si="188"/>
        <v/>
      </c>
    </row>
    <row r="7043" spans="1:16" ht="16" x14ac:dyDescent="0.2">
      <c r="A7043" s="8" t="s">
        <v>253</v>
      </c>
      <c r="C7043" s="7" t="s">
        <v>2</v>
      </c>
      <c r="D7043" s="7" t="s">
        <v>3391</v>
      </c>
      <c r="E7043" s="7" t="str">
        <f>IF(OR(D7043="", D7043="___"),"", LEFT(D7043,FIND(" &gt;",D7043)-1))</f>
        <v>Failure</v>
      </c>
      <c r="F7043" s="7" t="str">
        <f t="shared" si="189"/>
        <v>Current</v>
      </c>
      <c r="G7043" s="7" t="str">
        <f t="shared" si="190"/>
        <v>Utterance</v>
      </c>
      <c r="H7043" s="7" t="str">
        <f>IF(G7043="Utterance", IF(ISNUMBER(SEARCH("Unrecognized",D7043)), "Unrecognized", IF(ISNUMBER(SEARCH("Mismatched",D7043)), "Mismatched", IF(ISNUMBER(SEARCH("False Positive",D7043)), "False Positive", "Irrelevant"))), "")</f>
        <v>Mismatched</v>
      </c>
      <c r="J7043" s="7" t="s">
        <v>3741</v>
      </c>
      <c r="K7043" s="7" t="s">
        <v>3357</v>
      </c>
      <c r="L7043" s="9">
        <v>45006</v>
      </c>
      <c r="M7043" s="13">
        <v>0.6128703703703704</v>
      </c>
      <c r="N7043" s="14">
        <v>204440003495282</v>
      </c>
      <c r="O7043" s="7">
        <f>IF(LEN(TRIM($A7043))=0,0,LEN($A7043)-LEN(SUBSTITUTE($A7043," ",""))+1)</f>
        <v>1</v>
      </c>
      <c r="P7043">
        <f t="shared" ref="P7043:P7106" si="191">IF(D7043="", "", COUNTIF($D$1:$D$12000, D7043))</f>
        <v>705</v>
      </c>
    </row>
    <row r="7044" spans="1:16" ht="64" x14ac:dyDescent="0.2">
      <c r="A7044" s="8" t="s">
        <v>254</v>
      </c>
      <c r="C7044" s="7" t="s">
        <v>4</v>
      </c>
      <c r="F7044" s="7" t="str">
        <f t="shared" si="189"/>
        <v/>
      </c>
      <c r="G7044" s="7" t="str">
        <f t="shared" si="190"/>
        <v/>
      </c>
      <c r="K7044" s="7" t="s">
        <v>3357</v>
      </c>
      <c r="L7044" s="9">
        <v>45006</v>
      </c>
      <c r="M7044" s="13">
        <v>0.6128703703703704</v>
      </c>
      <c r="N7044" s="14">
        <v>204440003495282</v>
      </c>
      <c r="P7044" t="str">
        <f t="shared" si="191"/>
        <v/>
      </c>
    </row>
    <row r="7045" spans="1:16" ht="16" x14ac:dyDescent="0.2">
      <c r="A7045" s="8" t="s">
        <v>520</v>
      </c>
      <c r="C7045" s="7" t="s">
        <v>2</v>
      </c>
      <c r="D7045" s="7" t="s">
        <v>3389</v>
      </c>
      <c r="E7045" s="7" t="str">
        <f>IF(OR(D7045="", D7045="___"),"", LEFT(D7045,FIND(" &gt;",D7045)-1))</f>
        <v>Success</v>
      </c>
      <c r="F7045" s="7" t="str">
        <f t="shared" si="189"/>
        <v>Current</v>
      </c>
      <c r="G7045" s="7" t="str">
        <f t="shared" si="190"/>
        <v/>
      </c>
      <c r="H7045" s="7" t="str">
        <f>IF(G7045="Utterance", IF(ISNUMBER(SEARCH("Unrecognized",D7045)), "Unrecognized", IF(ISNUMBER(SEARCH("Mismatched",D7045)), "Mismatched", IF(ISNUMBER(SEARCH("False Positive",D7045)), "False Positive", "Irrelevant"))), "")</f>
        <v/>
      </c>
      <c r="J7045" s="7" t="s">
        <v>3741</v>
      </c>
      <c r="K7045" s="7" t="s">
        <v>3357</v>
      </c>
      <c r="L7045" s="9">
        <v>45006</v>
      </c>
      <c r="M7045" s="13">
        <v>0.61335648148148147</v>
      </c>
      <c r="N7045" s="14">
        <v>204440003495282</v>
      </c>
      <c r="O7045" s="7">
        <f>IF(LEN(TRIM($A7045))=0,0,LEN($A7045)-LEN(SUBSTITUTE($A7045," ",""))+1)</f>
        <v>2</v>
      </c>
      <c r="P7045">
        <f t="shared" si="191"/>
        <v>3411</v>
      </c>
    </row>
    <row r="7046" spans="1:16" ht="48" x14ac:dyDescent="0.2">
      <c r="A7046" s="8" t="s">
        <v>404</v>
      </c>
      <c r="C7046" s="7" t="s">
        <v>4</v>
      </c>
      <c r="F7046" s="7" t="str">
        <f t="shared" si="189"/>
        <v/>
      </c>
      <c r="G7046" s="7" t="str">
        <f t="shared" si="190"/>
        <v/>
      </c>
      <c r="K7046" s="7" t="s">
        <v>3357</v>
      </c>
      <c r="L7046" s="9">
        <v>45006</v>
      </c>
      <c r="M7046" s="13">
        <v>0.61335648148148147</v>
      </c>
      <c r="N7046" s="14">
        <v>204440003495282</v>
      </c>
      <c r="P7046" t="str">
        <f t="shared" si="191"/>
        <v/>
      </c>
    </row>
    <row r="7047" spans="1:16" ht="16" x14ac:dyDescent="0.2">
      <c r="A7047" s="8" t="s">
        <v>322</v>
      </c>
      <c r="B7047" s="7" t="s">
        <v>3487</v>
      </c>
      <c r="C7047" s="7" t="s">
        <v>2</v>
      </c>
      <c r="D7047" s="7" t="s">
        <v>3389</v>
      </c>
      <c r="E7047" s="7" t="str">
        <f>IF(OR(D7047="", D7047="___"),"", LEFT(D7047,FIND(" &gt;",D7047)-1))</f>
        <v>Success</v>
      </c>
      <c r="F7047" s="7" t="str">
        <f t="shared" si="189"/>
        <v>Current</v>
      </c>
      <c r="G7047" s="7" t="str">
        <f t="shared" si="190"/>
        <v/>
      </c>
      <c r="H7047" s="7" t="str">
        <f>IF(G7047="Utterance", IF(ISNUMBER(SEARCH("Unrecognized",D7047)), "Unrecognized", IF(ISNUMBER(SEARCH("Mismatched",D7047)), "Mismatched", IF(ISNUMBER(SEARCH("False Positive",D7047)), "False Positive", "Irrelevant"))), "")</f>
        <v/>
      </c>
      <c r="J7047" s="7" t="s">
        <v>3758</v>
      </c>
      <c r="K7047" s="7" t="s">
        <v>3357</v>
      </c>
      <c r="L7047" s="9">
        <v>45006</v>
      </c>
      <c r="M7047" s="13">
        <v>0.62002314814814818</v>
      </c>
      <c r="N7047" s="14">
        <v>513002558526310</v>
      </c>
      <c r="O7047" s="7">
        <f>IF(LEN(TRIM($A7047))=0,0,LEN($A7047)-LEN(SUBSTITUTE($A7047," ",""))+1)</f>
        <v>4</v>
      </c>
      <c r="P7047">
        <f t="shared" si="191"/>
        <v>3411</v>
      </c>
    </row>
    <row r="7048" spans="1:16" ht="32" x14ac:dyDescent="0.2">
      <c r="A7048" s="8" t="s">
        <v>3366</v>
      </c>
      <c r="C7048" s="7" t="s">
        <v>4</v>
      </c>
      <c r="F7048" s="7" t="str">
        <f t="shared" si="189"/>
        <v/>
      </c>
      <c r="G7048" s="7" t="str">
        <f t="shared" si="190"/>
        <v/>
      </c>
      <c r="K7048" s="7" t="s">
        <v>3357</v>
      </c>
      <c r="L7048" s="9">
        <v>45006</v>
      </c>
      <c r="M7048" s="13">
        <v>0.62028935185185186</v>
      </c>
      <c r="N7048" s="14">
        <v>513002558526310</v>
      </c>
      <c r="P7048" t="str">
        <f t="shared" si="191"/>
        <v/>
      </c>
    </row>
    <row r="7049" spans="1:16" ht="32" x14ac:dyDescent="0.2">
      <c r="A7049" s="8" t="s">
        <v>268</v>
      </c>
      <c r="C7049" s="7" t="s">
        <v>4</v>
      </c>
      <c r="F7049" s="7" t="str">
        <f t="shared" si="189"/>
        <v/>
      </c>
      <c r="G7049" s="7" t="str">
        <f t="shared" si="190"/>
        <v/>
      </c>
      <c r="K7049" s="7" t="s">
        <v>3357</v>
      </c>
      <c r="L7049" s="9">
        <v>45006</v>
      </c>
      <c r="M7049" s="13">
        <v>0.62028935185185186</v>
      </c>
      <c r="N7049" s="14">
        <v>513002558526310</v>
      </c>
      <c r="P7049" t="str">
        <f t="shared" si="191"/>
        <v/>
      </c>
    </row>
    <row r="7050" spans="1:16" ht="16" x14ac:dyDescent="0.2">
      <c r="A7050" s="8" t="s">
        <v>519</v>
      </c>
      <c r="C7050" s="7" t="s">
        <v>2</v>
      </c>
      <c r="D7050" s="7" t="s">
        <v>3389</v>
      </c>
      <c r="E7050" s="7" t="str">
        <f>IF(OR(D7050="", D7050="___"),"", LEFT(D7050,FIND(" &gt;",D7050)-1))</f>
        <v>Success</v>
      </c>
      <c r="F7050" s="7" t="str">
        <f t="shared" si="189"/>
        <v>Current</v>
      </c>
      <c r="G7050" s="7" t="str">
        <f t="shared" si="190"/>
        <v/>
      </c>
      <c r="H7050" s="7" t="str">
        <f>IF(G7050="Utterance", IF(ISNUMBER(SEARCH("Unrecognized",D7050)), "Unrecognized", IF(ISNUMBER(SEARCH("Mismatched",D7050)), "Mismatched", IF(ISNUMBER(SEARCH("False Positive",D7050)), "False Positive", "Irrelevant"))), "")</f>
        <v/>
      </c>
      <c r="J7050" s="7" t="s">
        <v>3428</v>
      </c>
      <c r="K7050" s="7" t="s">
        <v>3357</v>
      </c>
      <c r="L7050" s="9">
        <v>45006</v>
      </c>
      <c r="M7050" s="13">
        <v>0.62594907407407407</v>
      </c>
      <c r="N7050" s="14">
        <v>204440003495282</v>
      </c>
      <c r="O7050" s="7">
        <f>IF(LEN(TRIM($A7050))=0,0,LEN($A7050)-LEN(SUBSTITUTE($A7050," ",""))+1)</f>
        <v>4</v>
      </c>
      <c r="P7050">
        <f t="shared" si="191"/>
        <v>3411</v>
      </c>
    </row>
    <row r="7051" spans="1:16" ht="64" x14ac:dyDescent="0.2">
      <c r="A7051" s="8" t="s">
        <v>254</v>
      </c>
      <c r="C7051" s="7" t="s">
        <v>4</v>
      </c>
      <c r="F7051" s="7" t="str">
        <f t="shared" si="189"/>
        <v/>
      </c>
      <c r="G7051" s="7" t="str">
        <f t="shared" si="190"/>
        <v/>
      </c>
      <c r="K7051" s="7" t="s">
        <v>3357</v>
      </c>
      <c r="L7051" s="9">
        <v>45006</v>
      </c>
      <c r="M7051" s="13">
        <v>0.62594907407407407</v>
      </c>
      <c r="N7051" s="14">
        <v>204440003495282</v>
      </c>
      <c r="P7051" t="str">
        <f t="shared" si="191"/>
        <v/>
      </c>
    </row>
    <row r="7052" spans="1:16" ht="16" x14ac:dyDescent="0.2">
      <c r="A7052" s="8" t="s">
        <v>158</v>
      </c>
      <c r="C7052" s="7" t="s">
        <v>2</v>
      </c>
      <c r="D7052" s="7" t="s">
        <v>3389</v>
      </c>
      <c r="E7052" s="7" t="str">
        <f>IF(OR(D7052="", D7052="___"),"", LEFT(D7052,FIND(" &gt;",D7052)-1))</f>
        <v>Success</v>
      </c>
      <c r="F7052" s="7" t="str">
        <f t="shared" si="189"/>
        <v>Current</v>
      </c>
      <c r="G7052" s="7" t="str">
        <f t="shared" si="190"/>
        <v/>
      </c>
      <c r="H7052" s="7" t="str">
        <f>IF(G7052="Utterance", IF(ISNUMBER(SEARCH("Unrecognized",D7052)), "Unrecognized", IF(ISNUMBER(SEARCH("Mismatched",D7052)), "Mismatched", IF(ISNUMBER(SEARCH("False Positive",D7052)), "False Positive", "Irrelevant"))), "")</f>
        <v/>
      </c>
      <c r="J7052" s="7" t="s">
        <v>3744</v>
      </c>
      <c r="K7052" s="7" t="s">
        <v>3357</v>
      </c>
      <c r="L7052" s="9">
        <v>45006</v>
      </c>
      <c r="M7052" s="13">
        <v>0.62630787037037039</v>
      </c>
      <c r="N7052" s="14">
        <v>202000060767154</v>
      </c>
      <c r="O7052" s="7">
        <f>IF(LEN(TRIM($A7052))=0,0,LEN($A7052)-LEN(SUBSTITUTE($A7052," ",""))+1)</f>
        <v>4</v>
      </c>
      <c r="P7052">
        <f t="shared" si="191"/>
        <v>3411</v>
      </c>
    </row>
    <row r="7053" spans="1:16" ht="112" x14ac:dyDescent="0.2">
      <c r="A7053" s="8" t="s">
        <v>224</v>
      </c>
      <c r="C7053" s="7" t="s">
        <v>4</v>
      </c>
      <c r="F7053" s="7" t="str">
        <f t="shared" si="189"/>
        <v/>
      </c>
      <c r="G7053" s="7" t="str">
        <f t="shared" si="190"/>
        <v/>
      </c>
      <c r="K7053" s="7" t="s">
        <v>3357</v>
      </c>
      <c r="L7053" s="9">
        <v>45006</v>
      </c>
      <c r="M7053" s="13">
        <v>0.62631944444444443</v>
      </c>
      <c r="N7053" s="14">
        <v>202000060767154</v>
      </c>
      <c r="P7053" t="str">
        <f t="shared" si="191"/>
        <v/>
      </c>
    </row>
    <row r="7054" spans="1:16" ht="16" x14ac:dyDescent="0.2">
      <c r="A7054" s="8" t="s">
        <v>905</v>
      </c>
      <c r="C7054" s="7" t="s">
        <v>2</v>
      </c>
      <c r="D7054" s="7" t="s">
        <v>3389</v>
      </c>
      <c r="E7054" s="7" t="str">
        <f>IF(OR(D7054="", D7054="___"),"", LEFT(D7054,FIND(" &gt;",D7054)-1))</f>
        <v>Success</v>
      </c>
      <c r="F7054" s="7" t="str">
        <f t="shared" si="189"/>
        <v>Current</v>
      </c>
      <c r="G7054" s="7" t="str">
        <f t="shared" si="190"/>
        <v/>
      </c>
      <c r="H7054" s="7" t="str">
        <f>IF(G7054="Utterance", IF(ISNUMBER(SEARCH("Unrecognized",D7054)), "Unrecognized", IF(ISNUMBER(SEARCH("Mismatched",D7054)), "Mismatched", IF(ISNUMBER(SEARCH("False Positive",D7054)), "False Positive", "Irrelevant"))), "")</f>
        <v/>
      </c>
      <c r="J7054" s="7" t="s">
        <v>3755</v>
      </c>
      <c r="K7054" s="7" t="s">
        <v>3357</v>
      </c>
      <c r="L7054" s="9">
        <v>45006</v>
      </c>
      <c r="M7054" s="13">
        <v>0.62692129629629634</v>
      </c>
      <c r="N7054" s="14">
        <v>204440003508531</v>
      </c>
      <c r="O7054" s="7">
        <f>IF(LEN(TRIM($A7054))=0,0,LEN($A7054)-LEN(SUBSTITUTE($A7054," ",""))+1)</f>
        <v>6</v>
      </c>
      <c r="P7054">
        <f t="shared" si="191"/>
        <v>3411</v>
      </c>
    </row>
    <row r="7055" spans="1:16" ht="208" x14ac:dyDescent="0.2">
      <c r="A7055" s="8" t="s">
        <v>277</v>
      </c>
      <c r="C7055" s="7" t="s">
        <v>4</v>
      </c>
      <c r="F7055" s="7" t="str">
        <f t="shared" si="189"/>
        <v/>
      </c>
      <c r="G7055" s="7" t="str">
        <f t="shared" si="190"/>
        <v/>
      </c>
      <c r="K7055" s="7" t="s">
        <v>3357</v>
      </c>
      <c r="L7055" s="9">
        <v>45006</v>
      </c>
      <c r="M7055" s="13">
        <v>0.62692129629629634</v>
      </c>
      <c r="N7055" s="14">
        <v>204440003508531</v>
      </c>
      <c r="P7055" t="str">
        <f t="shared" si="191"/>
        <v/>
      </c>
    </row>
    <row r="7056" spans="1:16" ht="16" x14ac:dyDescent="0.2">
      <c r="A7056" s="8" t="s">
        <v>907</v>
      </c>
      <c r="C7056" s="7" t="s">
        <v>2</v>
      </c>
      <c r="D7056" s="7" t="s">
        <v>3400</v>
      </c>
      <c r="E7056" s="7" t="str">
        <f>IF(OR(D7056="", D7056="___"),"", LEFT(D7056,FIND(" &gt;",D7056)-1))</f>
        <v>Failure</v>
      </c>
      <c r="F7056" s="7" t="str">
        <f t="shared" si="189"/>
        <v>Current</v>
      </c>
      <c r="G7056" s="7" t="str">
        <f t="shared" si="190"/>
        <v>Interaction</v>
      </c>
      <c r="H7056" s="7" t="str">
        <f>IF(G7056="Utterance", IF(ISNUMBER(SEARCH("Unrecognized",D7056)), "Unrecognized", IF(ISNUMBER(SEARCH("Mismatched",D7056)), "Mismatched", IF(ISNUMBER(SEARCH("False Positive",D7056)), "False Positive", "Irrelevant"))), "")</f>
        <v/>
      </c>
      <c r="J7056" s="7" t="s">
        <v>3755</v>
      </c>
      <c r="K7056" s="7" t="s">
        <v>3357</v>
      </c>
      <c r="L7056" s="9">
        <v>45006</v>
      </c>
      <c r="M7056" s="13">
        <v>0.62888888888888894</v>
      </c>
      <c r="N7056" s="14">
        <v>204440003508531</v>
      </c>
      <c r="O7056" s="7">
        <f>IF(LEN(TRIM($A7056))=0,0,LEN($A7056)-LEN(SUBSTITUTE($A7056," ",""))+1)</f>
        <v>5</v>
      </c>
      <c r="P7056">
        <f t="shared" si="191"/>
        <v>412</v>
      </c>
    </row>
    <row r="7057" spans="1:16" ht="96" x14ac:dyDescent="0.2">
      <c r="A7057" s="8" t="s">
        <v>908</v>
      </c>
      <c r="C7057" s="7" t="s">
        <v>4</v>
      </c>
      <c r="F7057" s="7" t="str">
        <f t="shared" si="189"/>
        <v/>
      </c>
      <c r="G7057" s="7" t="str">
        <f t="shared" si="190"/>
        <v/>
      </c>
      <c r="K7057" s="7" t="s">
        <v>3357</v>
      </c>
      <c r="L7057" s="9">
        <v>45006</v>
      </c>
      <c r="M7057" s="13">
        <v>0.62888888888888894</v>
      </c>
      <c r="N7057" s="14">
        <v>204440003508531</v>
      </c>
      <c r="P7057" t="str">
        <f t="shared" si="191"/>
        <v/>
      </c>
    </row>
    <row r="7058" spans="1:16" ht="16" x14ac:dyDescent="0.2">
      <c r="A7058" s="8" t="s">
        <v>906</v>
      </c>
      <c r="C7058" s="7" t="s">
        <v>2</v>
      </c>
      <c r="D7058" s="7" t="s">
        <v>3400</v>
      </c>
      <c r="E7058" s="7" t="str">
        <f>IF(OR(D7058="", D7058="___"),"", LEFT(D7058,FIND(" &gt;",D7058)-1))</f>
        <v>Failure</v>
      </c>
      <c r="F7058" s="7" t="str">
        <f t="shared" si="189"/>
        <v>Current</v>
      </c>
      <c r="G7058" s="7" t="str">
        <f t="shared" si="190"/>
        <v>Interaction</v>
      </c>
      <c r="H7058" s="7" t="str">
        <f>IF(G7058="Utterance", IF(ISNUMBER(SEARCH("Unrecognized",D7058)), "Unrecognized", IF(ISNUMBER(SEARCH("Mismatched",D7058)), "Mismatched", IF(ISNUMBER(SEARCH("False Positive",D7058)), "False Positive", "Irrelevant"))), "")</f>
        <v/>
      </c>
      <c r="J7058" s="7" t="s">
        <v>3434</v>
      </c>
      <c r="K7058" s="7" t="s">
        <v>3357</v>
      </c>
      <c r="L7058" s="9">
        <v>45006</v>
      </c>
      <c r="M7058" s="13">
        <v>0.62924768518518526</v>
      </c>
      <c r="N7058" s="14">
        <v>204440003508531</v>
      </c>
      <c r="O7058" s="7">
        <f>IF(LEN(TRIM($A7058))=0,0,LEN($A7058)-LEN(SUBSTITUTE($A7058," ",""))+1)</f>
        <v>6</v>
      </c>
      <c r="P7058">
        <f t="shared" si="191"/>
        <v>412</v>
      </c>
    </row>
    <row r="7059" spans="1:16" ht="48" x14ac:dyDescent="0.2">
      <c r="A7059" s="8" t="s">
        <v>404</v>
      </c>
      <c r="C7059" s="7" t="s">
        <v>4</v>
      </c>
      <c r="F7059" s="7" t="str">
        <f t="shared" si="189"/>
        <v/>
      </c>
      <c r="G7059" s="7" t="str">
        <f t="shared" si="190"/>
        <v/>
      </c>
      <c r="K7059" s="7" t="s">
        <v>3357</v>
      </c>
      <c r="L7059" s="9">
        <v>45006</v>
      </c>
      <c r="M7059" s="13">
        <v>0.62924768518518526</v>
      </c>
      <c r="N7059" s="14">
        <v>204440003508531</v>
      </c>
      <c r="P7059" t="str">
        <f t="shared" si="191"/>
        <v/>
      </c>
    </row>
    <row r="7060" spans="1:16" ht="16" x14ac:dyDescent="0.2">
      <c r="A7060" s="8" t="s">
        <v>302</v>
      </c>
      <c r="B7060" s="7" t="s">
        <v>3487</v>
      </c>
      <c r="C7060" s="7" t="s">
        <v>2</v>
      </c>
      <c r="D7060" s="7" t="s">
        <v>3389</v>
      </c>
      <c r="E7060" s="7" t="str">
        <f>IF(OR(D7060="", D7060="___"),"", LEFT(D7060,FIND(" &gt;",D7060)-1))</f>
        <v>Success</v>
      </c>
      <c r="F7060" s="7" t="str">
        <f t="shared" si="189"/>
        <v>Current</v>
      </c>
      <c r="G7060" s="7" t="str">
        <f t="shared" si="190"/>
        <v/>
      </c>
      <c r="H7060" s="7" t="str">
        <f>IF(G7060="Utterance", IF(ISNUMBER(SEARCH("Unrecognized",D7060)), "Unrecognized", IF(ISNUMBER(SEARCH("Mismatched",D7060)), "Mismatched", IF(ISNUMBER(SEARCH("False Positive",D7060)), "False Positive", "Irrelevant"))), "")</f>
        <v/>
      </c>
      <c r="J7060" s="7" t="s">
        <v>3428</v>
      </c>
      <c r="K7060" s="7" t="s">
        <v>3357</v>
      </c>
      <c r="L7060" s="9">
        <v>45006</v>
      </c>
      <c r="M7060" s="13">
        <v>0.63258101851851845</v>
      </c>
      <c r="N7060" s="14">
        <v>204440003495282</v>
      </c>
      <c r="O7060" s="7">
        <f>IF(LEN(TRIM($A7060))=0,0,LEN($A7060)-LEN(SUBSTITUTE($A7060," ",""))+1)</f>
        <v>3</v>
      </c>
      <c r="P7060">
        <f t="shared" si="191"/>
        <v>3411</v>
      </c>
    </row>
    <row r="7061" spans="1:16" ht="64" x14ac:dyDescent="0.2">
      <c r="A7061" s="8" t="s">
        <v>220</v>
      </c>
      <c r="C7061" s="7" t="s">
        <v>4</v>
      </c>
      <c r="F7061" s="7" t="str">
        <f t="shared" si="189"/>
        <v/>
      </c>
      <c r="G7061" s="7" t="str">
        <f t="shared" si="190"/>
        <v/>
      </c>
      <c r="K7061" s="7" t="s">
        <v>3357</v>
      </c>
      <c r="L7061" s="9">
        <v>45006</v>
      </c>
      <c r="M7061" s="13">
        <v>0.63258101851851845</v>
      </c>
      <c r="N7061" s="14">
        <v>204440003495282</v>
      </c>
      <c r="P7061" t="str">
        <f t="shared" si="191"/>
        <v/>
      </c>
    </row>
    <row r="7062" spans="1:16" ht="16" x14ac:dyDescent="0.2">
      <c r="A7062" s="8" t="s">
        <v>387</v>
      </c>
      <c r="C7062" s="7" t="s">
        <v>2</v>
      </c>
      <c r="D7062" s="7" t="s">
        <v>3389</v>
      </c>
      <c r="E7062" s="7" t="str">
        <f>IF(OR(D7062="", D7062="___"),"", LEFT(D7062,FIND(" &gt;",D7062)-1))</f>
        <v>Success</v>
      </c>
      <c r="F7062" s="7" t="str">
        <f t="shared" si="189"/>
        <v>Current</v>
      </c>
      <c r="G7062" s="7" t="str">
        <f t="shared" si="190"/>
        <v/>
      </c>
      <c r="H7062" s="7" t="str">
        <f>IF(G7062="Utterance", IF(ISNUMBER(SEARCH("Unrecognized",D7062)), "Unrecognized", IF(ISNUMBER(SEARCH("Mismatched",D7062)), "Mismatched", IF(ISNUMBER(SEARCH("False Positive",D7062)), "False Positive", "Irrelevant"))), "")</f>
        <v/>
      </c>
      <c r="J7062" s="7" t="s">
        <v>3741</v>
      </c>
      <c r="K7062" s="7" t="s">
        <v>3357</v>
      </c>
      <c r="L7062" s="9">
        <v>45006</v>
      </c>
      <c r="M7062" s="13">
        <v>0.63384259259259257</v>
      </c>
      <c r="N7062" s="14">
        <v>204440003492674</v>
      </c>
      <c r="O7062" s="7">
        <f>IF(LEN(TRIM($A7062))=0,0,LEN($A7062)-LEN(SUBSTITUTE($A7062," ",""))+1)</f>
        <v>2</v>
      </c>
      <c r="P7062">
        <f t="shared" si="191"/>
        <v>3411</v>
      </c>
    </row>
    <row r="7063" spans="1:16" ht="160" x14ac:dyDescent="0.2">
      <c r="A7063" s="8" t="s">
        <v>238</v>
      </c>
      <c r="C7063" s="7" t="s">
        <v>4</v>
      </c>
      <c r="F7063" s="7" t="str">
        <f t="shared" si="189"/>
        <v/>
      </c>
      <c r="G7063" s="7" t="str">
        <f t="shared" si="190"/>
        <v/>
      </c>
      <c r="K7063" s="7" t="s">
        <v>3357</v>
      </c>
      <c r="L7063" s="9">
        <v>45006</v>
      </c>
      <c r="M7063" s="13">
        <v>0.63384259259259257</v>
      </c>
      <c r="N7063" s="14">
        <v>204440003492674</v>
      </c>
      <c r="P7063" t="str">
        <f t="shared" si="191"/>
        <v/>
      </c>
    </row>
    <row r="7064" spans="1:16" ht="16" x14ac:dyDescent="0.2">
      <c r="A7064" s="8" t="s">
        <v>1325</v>
      </c>
      <c r="C7064" s="7" t="s">
        <v>2</v>
      </c>
      <c r="D7064" s="7" t="s">
        <v>3389</v>
      </c>
      <c r="E7064" s="7" t="str">
        <f>IF(OR(D7064="", D7064="___"),"", LEFT(D7064,FIND(" &gt;",D7064)-1))</f>
        <v>Success</v>
      </c>
      <c r="F7064" s="7" t="str">
        <f t="shared" si="189"/>
        <v>Current</v>
      </c>
      <c r="G7064" s="7" t="str">
        <f t="shared" si="190"/>
        <v/>
      </c>
      <c r="H7064" s="7" t="str">
        <f>IF(G7064="Utterance", IF(ISNUMBER(SEARCH("Unrecognized",D7064)), "Unrecognized", IF(ISNUMBER(SEARCH("Mismatched",D7064)), "Mismatched", IF(ISNUMBER(SEARCH("False Positive",D7064)), "False Positive", "Irrelevant"))), "")</f>
        <v/>
      </c>
      <c r="J7064" s="7" t="s">
        <v>3743</v>
      </c>
      <c r="K7064" s="7" t="s">
        <v>3357</v>
      </c>
      <c r="L7064" s="9">
        <v>45006</v>
      </c>
      <c r="M7064" s="13">
        <v>0.63864583333333336</v>
      </c>
      <c r="N7064" s="14">
        <v>202000396870083</v>
      </c>
      <c r="O7064" s="7">
        <f>IF(LEN(TRIM($A7064))=0,0,LEN($A7064)-LEN(SUBSTITUTE($A7064," ",""))+1)</f>
        <v>6</v>
      </c>
      <c r="P7064">
        <f t="shared" si="191"/>
        <v>3411</v>
      </c>
    </row>
    <row r="7065" spans="1:16" ht="240" x14ac:dyDescent="0.2">
      <c r="A7065" s="8" t="s">
        <v>1326</v>
      </c>
      <c r="C7065" s="7" t="s">
        <v>4</v>
      </c>
      <c r="F7065" s="7" t="str">
        <f t="shared" si="189"/>
        <v/>
      </c>
      <c r="G7065" s="7" t="str">
        <f t="shared" si="190"/>
        <v/>
      </c>
      <c r="K7065" s="7" t="s">
        <v>3357</v>
      </c>
      <c r="L7065" s="9">
        <v>45006</v>
      </c>
      <c r="M7065" s="13">
        <v>0.63892361111111107</v>
      </c>
      <c r="N7065" s="14">
        <v>202000396870083</v>
      </c>
      <c r="P7065" t="str">
        <f t="shared" si="191"/>
        <v/>
      </c>
    </row>
    <row r="7066" spans="1:16" ht="16" x14ac:dyDescent="0.2">
      <c r="A7066" s="8" t="s">
        <v>1327</v>
      </c>
      <c r="C7066" s="7" t="s">
        <v>2</v>
      </c>
      <c r="D7066" s="7" t="s">
        <v>3405</v>
      </c>
      <c r="E7066" s="7" t="str">
        <f>IF(OR(D7066="", D7066="___"),"", LEFT(D7066,FIND(" &gt;",D7066)-1))</f>
        <v>Failure</v>
      </c>
      <c r="F7066" s="7" t="str">
        <f t="shared" si="189"/>
        <v>Current</v>
      </c>
      <c r="G7066" s="7" t="str">
        <f t="shared" si="190"/>
        <v>System</v>
      </c>
      <c r="H7066" s="7" t="str">
        <f>IF(G7066="Utterance", IF(ISNUMBER(SEARCH("Unrecognized",D7066)), "Unrecognized", IF(ISNUMBER(SEARCH("Mismatched",D7066)), "Mismatched", IF(ISNUMBER(SEARCH("False Positive",D7066)), "False Positive", "Irrelevant"))), "")</f>
        <v/>
      </c>
      <c r="I7066" s="7" t="s">
        <v>152</v>
      </c>
      <c r="J7066" s="7" t="s">
        <v>3755</v>
      </c>
      <c r="K7066" s="7" t="s">
        <v>3357</v>
      </c>
      <c r="L7066" s="9">
        <v>45006</v>
      </c>
      <c r="M7066" s="13">
        <v>0.63893518518518522</v>
      </c>
      <c r="N7066" s="14">
        <v>202000396870083</v>
      </c>
      <c r="O7066" s="7">
        <f>IF(LEN(TRIM($A7066))=0,0,LEN($A7066)-LEN(SUBSTITUTE($A7066," ",""))+1)</f>
        <v>5</v>
      </c>
      <c r="P7066">
        <f t="shared" si="191"/>
        <v>168</v>
      </c>
    </row>
    <row r="7067" spans="1:16" ht="16" x14ac:dyDescent="0.2">
      <c r="A7067" s="8" t="s">
        <v>152</v>
      </c>
      <c r="C7067" s="7" t="s">
        <v>4</v>
      </c>
      <c r="F7067" s="7" t="str">
        <f t="shared" si="189"/>
        <v/>
      </c>
      <c r="G7067" s="7" t="str">
        <f t="shared" si="190"/>
        <v/>
      </c>
      <c r="K7067" s="7" t="s">
        <v>3357</v>
      </c>
      <c r="L7067" s="9">
        <v>45006</v>
      </c>
      <c r="M7067" s="13">
        <v>0.63893518518518522</v>
      </c>
      <c r="N7067" s="14">
        <v>202000396870083</v>
      </c>
      <c r="P7067" t="str">
        <f t="shared" si="191"/>
        <v/>
      </c>
    </row>
    <row r="7068" spans="1:16" ht="16" x14ac:dyDescent="0.2">
      <c r="A7068" s="8" t="s">
        <v>1534</v>
      </c>
      <c r="C7068" s="7" t="s">
        <v>2</v>
      </c>
      <c r="D7068" s="7" t="s">
        <v>3389</v>
      </c>
      <c r="E7068" s="7" t="str">
        <f>IF(OR(D7068="", D7068="___"),"", LEFT(D7068,FIND(" &gt;",D7068)-1))</f>
        <v>Success</v>
      </c>
      <c r="F7068" s="7" t="str">
        <f t="shared" si="189"/>
        <v>Current</v>
      </c>
      <c r="G7068" s="7" t="str">
        <f t="shared" si="190"/>
        <v/>
      </c>
      <c r="H7068" s="7" t="str">
        <f>IF(G7068="Utterance", IF(ISNUMBER(SEARCH("Unrecognized",D7068)), "Unrecognized", IF(ISNUMBER(SEARCH("Mismatched",D7068)), "Mismatched", IF(ISNUMBER(SEARCH("False Positive",D7068)), "False Positive", "Irrelevant"))), "")</f>
        <v/>
      </c>
      <c r="J7068" s="7" t="s">
        <v>3449</v>
      </c>
      <c r="K7068" s="7" t="s">
        <v>3357</v>
      </c>
      <c r="L7068" s="9">
        <v>45006</v>
      </c>
      <c r="M7068" s="13">
        <v>0.63898148148148148</v>
      </c>
      <c r="N7068" s="14">
        <v>513002337167283</v>
      </c>
      <c r="O7068" s="7">
        <f>IF(LEN(TRIM($A7068))=0,0,LEN($A7068)-LEN(SUBSTITUTE($A7068," ",""))+1)</f>
        <v>5</v>
      </c>
      <c r="P7068">
        <f t="shared" si="191"/>
        <v>3411</v>
      </c>
    </row>
    <row r="7069" spans="1:16" ht="64" x14ac:dyDescent="0.2">
      <c r="A7069" s="8" t="s">
        <v>306</v>
      </c>
      <c r="C7069" s="7" t="s">
        <v>4</v>
      </c>
      <c r="F7069" s="7" t="str">
        <f t="shared" si="189"/>
        <v/>
      </c>
      <c r="G7069" s="7" t="str">
        <f t="shared" si="190"/>
        <v/>
      </c>
      <c r="K7069" s="7" t="s">
        <v>3357</v>
      </c>
      <c r="L7069" s="9">
        <v>45006</v>
      </c>
      <c r="M7069" s="13">
        <v>0.63898148148148148</v>
      </c>
      <c r="N7069" s="14">
        <v>513002337167283</v>
      </c>
      <c r="P7069" t="str">
        <f t="shared" si="191"/>
        <v/>
      </c>
    </row>
    <row r="7070" spans="1:16" ht="16" x14ac:dyDescent="0.2">
      <c r="A7070" s="8" t="s">
        <v>1532</v>
      </c>
      <c r="C7070" s="7" t="s">
        <v>2</v>
      </c>
      <c r="D7070" s="7" t="s">
        <v>3389</v>
      </c>
      <c r="E7070" s="7" t="str">
        <f>IF(OR(D7070="", D7070="___"),"", LEFT(D7070,FIND(" &gt;",D7070)-1))</f>
        <v>Success</v>
      </c>
      <c r="F7070" s="7" t="str">
        <f t="shared" si="189"/>
        <v>Current</v>
      </c>
      <c r="G7070" s="7" t="str">
        <f t="shared" si="190"/>
        <v/>
      </c>
      <c r="H7070" s="7" t="str">
        <f>IF(G7070="Utterance", IF(ISNUMBER(SEARCH("Unrecognized",D7070)), "Unrecognized", IF(ISNUMBER(SEARCH("Mismatched",D7070)), "Mismatched", IF(ISNUMBER(SEARCH("False Positive",D7070)), "False Positive", "Irrelevant"))), "")</f>
        <v/>
      </c>
      <c r="J7070" s="7" t="s">
        <v>3755</v>
      </c>
      <c r="K7070" s="7" t="s">
        <v>3357</v>
      </c>
      <c r="L7070" s="9">
        <v>45006</v>
      </c>
      <c r="M7070" s="13">
        <v>0.63930555555555557</v>
      </c>
      <c r="N7070" s="14">
        <v>513002337167283</v>
      </c>
      <c r="O7070" s="7">
        <f>IF(LEN(TRIM($A7070))=0,0,LEN($A7070)-LEN(SUBSTITUTE($A7070," ",""))+1)</f>
        <v>4</v>
      </c>
      <c r="P7070">
        <f t="shared" si="191"/>
        <v>3411</v>
      </c>
    </row>
    <row r="7071" spans="1:16" ht="48" x14ac:dyDescent="0.2">
      <c r="A7071" s="8" t="s">
        <v>1533</v>
      </c>
      <c r="C7071" s="7" t="s">
        <v>4</v>
      </c>
      <c r="F7071" s="7" t="str">
        <f t="shared" si="189"/>
        <v/>
      </c>
      <c r="G7071" s="7" t="str">
        <f t="shared" si="190"/>
        <v/>
      </c>
      <c r="K7071" s="7" t="s">
        <v>3357</v>
      </c>
      <c r="L7071" s="9">
        <v>45006</v>
      </c>
      <c r="M7071" s="13">
        <v>0.63931712962962961</v>
      </c>
      <c r="N7071" s="14">
        <v>513002337167283</v>
      </c>
      <c r="P7071" t="str">
        <f t="shared" si="191"/>
        <v/>
      </c>
    </row>
    <row r="7072" spans="1:16" ht="16" x14ac:dyDescent="0.2">
      <c r="A7072" s="8" t="s">
        <v>1825</v>
      </c>
      <c r="C7072" s="7" t="s">
        <v>2</v>
      </c>
      <c r="D7072" s="7" t="s">
        <v>3400</v>
      </c>
      <c r="E7072" s="7" t="str">
        <f>IF(OR(D7072="", D7072="___"),"", LEFT(D7072,FIND(" &gt;",D7072)-1))</f>
        <v>Failure</v>
      </c>
      <c r="F7072" s="7" t="str">
        <f t="shared" si="189"/>
        <v>Current</v>
      </c>
      <c r="G7072" s="7" t="str">
        <f t="shared" si="190"/>
        <v>Interaction</v>
      </c>
      <c r="H7072" s="7" t="str">
        <f>IF(G7072="Utterance", IF(ISNUMBER(SEARCH("Unrecognized",D7072)), "Unrecognized", IF(ISNUMBER(SEARCH("Mismatched",D7072)), "Mismatched", IF(ISNUMBER(SEARCH("False Positive",D7072)), "False Positive", "Irrelevant"))), "")</f>
        <v/>
      </c>
      <c r="J7072" s="7" t="s">
        <v>3439</v>
      </c>
      <c r="K7072" s="7" t="s">
        <v>3357</v>
      </c>
      <c r="L7072" s="9">
        <v>45006</v>
      </c>
      <c r="M7072" s="13">
        <v>0.64943287037037034</v>
      </c>
      <c r="N7072" s="14">
        <v>513003533656871</v>
      </c>
      <c r="O7072" s="7">
        <f>IF(LEN(TRIM($A7072))=0,0,LEN($A7072)-LEN(SUBSTITUTE($A7072," ",""))+1)</f>
        <v>2</v>
      </c>
      <c r="P7072">
        <f t="shared" si="191"/>
        <v>412</v>
      </c>
    </row>
    <row r="7073" spans="1:16" ht="96" x14ac:dyDescent="0.2">
      <c r="A7073" s="8" t="s">
        <v>436</v>
      </c>
      <c r="C7073" s="7" t="s">
        <v>4</v>
      </c>
      <c r="F7073" s="7" t="str">
        <f t="shared" si="189"/>
        <v/>
      </c>
      <c r="G7073" s="7" t="str">
        <f t="shared" si="190"/>
        <v/>
      </c>
      <c r="K7073" s="7" t="s">
        <v>3357</v>
      </c>
      <c r="L7073" s="9">
        <v>45006</v>
      </c>
      <c r="M7073" s="13">
        <v>0.64943287037037034</v>
      </c>
      <c r="N7073" s="14">
        <v>513003533656871</v>
      </c>
      <c r="P7073" t="str">
        <f t="shared" si="191"/>
        <v/>
      </c>
    </row>
    <row r="7074" spans="1:16" ht="16" x14ac:dyDescent="0.2">
      <c r="A7074" s="8" t="s">
        <v>332</v>
      </c>
      <c r="C7074" s="7" t="s">
        <v>2</v>
      </c>
      <c r="D7074" s="7" t="s">
        <v>3391</v>
      </c>
      <c r="E7074" s="7" t="str">
        <f>IF(OR(D7074="", D7074="___"),"", LEFT(D7074,FIND(" &gt;",D7074)-1))</f>
        <v>Failure</v>
      </c>
      <c r="F7074" s="7" t="str">
        <f t="shared" si="189"/>
        <v>Current</v>
      </c>
      <c r="G7074" s="7" t="str">
        <f t="shared" si="190"/>
        <v>Utterance</v>
      </c>
      <c r="H7074" s="7" t="str">
        <f>IF(G7074="Utterance", IF(ISNUMBER(SEARCH("Unrecognized",D7074)), "Unrecognized", IF(ISNUMBER(SEARCH("Mismatched",D7074)), "Mismatched", IF(ISNUMBER(SEARCH("False Positive",D7074)), "False Positive", "Irrelevant"))), "")</f>
        <v>Mismatched</v>
      </c>
      <c r="J7074" s="7" t="s">
        <v>3434</v>
      </c>
      <c r="K7074" s="7" t="s">
        <v>3357</v>
      </c>
      <c r="L7074" s="9">
        <v>45006</v>
      </c>
      <c r="M7074" s="13">
        <v>0.65240740740740744</v>
      </c>
      <c r="N7074" s="14">
        <v>204440003488239</v>
      </c>
      <c r="O7074" s="7">
        <f>IF(LEN(TRIM($A7074))=0,0,LEN($A7074)-LEN(SUBSTITUTE($A7074," ",""))+1)</f>
        <v>9</v>
      </c>
      <c r="P7074">
        <f t="shared" si="191"/>
        <v>705</v>
      </c>
    </row>
    <row r="7075" spans="1:16" ht="96" x14ac:dyDescent="0.2">
      <c r="A7075" s="8" t="s">
        <v>333</v>
      </c>
      <c r="C7075" s="7" t="s">
        <v>4</v>
      </c>
      <c r="F7075" s="7" t="str">
        <f t="shared" si="189"/>
        <v/>
      </c>
      <c r="G7075" s="7" t="str">
        <f t="shared" si="190"/>
        <v/>
      </c>
      <c r="K7075" s="7" t="s">
        <v>3357</v>
      </c>
      <c r="L7075" s="9">
        <v>45006</v>
      </c>
      <c r="M7075" s="13">
        <v>0.65240740740740744</v>
      </c>
      <c r="N7075" s="14">
        <v>204440003488239</v>
      </c>
      <c r="P7075" t="str">
        <f t="shared" si="191"/>
        <v/>
      </c>
    </row>
    <row r="7076" spans="1:16" ht="16" x14ac:dyDescent="0.2">
      <c r="A7076" s="8" t="s">
        <v>158</v>
      </c>
      <c r="C7076" s="7" t="s">
        <v>2</v>
      </c>
      <c r="D7076" s="7" t="s">
        <v>3389</v>
      </c>
      <c r="E7076" s="7" t="str">
        <f>IF(OR(D7076="", D7076="___"),"", LEFT(D7076,FIND(" &gt;",D7076)-1))</f>
        <v>Success</v>
      </c>
      <c r="F7076" s="7" t="str">
        <f t="shared" si="189"/>
        <v>Current</v>
      </c>
      <c r="G7076" s="7" t="str">
        <f t="shared" si="190"/>
        <v/>
      </c>
      <c r="H7076" s="7" t="str">
        <f>IF(G7076="Utterance", IF(ISNUMBER(SEARCH("Unrecognized",D7076)), "Unrecognized", IF(ISNUMBER(SEARCH("Mismatched",D7076)), "Mismatched", IF(ISNUMBER(SEARCH("False Positive",D7076)), "False Positive", "Irrelevant"))), "")</f>
        <v/>
      </c>
      <c r="J7076" s="7" t="s">
        <v>3744</v>
      </c>
      <c r="K7076" s="7" t="s">
        <v>3357</v>
      </c>
      <c r="L7076" s="9">
        <v>45006</v>
      </c>
      <c r="M7076" s="13">
        <v>0.65254629629629635</v>
      </c>
      <c r="N7076" s="14">
        <v>204440003491343</v>
      </c>
      <c r="O7076" s="7">
        <f>IF(LEN(TRIM($A7076))=0,0,LEN($A7076)-LEN(SUBSTITUTE($A7076," ",""))+1)</f>
        <v>4</v>
      </c>
      <c r="P7076">
        <f t="shared" si="191"/>
        <v>3411</v>
      </c>
    </row>
    <row r="7077" spans="1:16" ht="112" x14ac:dyDescent="0.2">
      <c r="A7077" s="8" t="s">
        <v>224</v>
      </c>
      <c r="C7077" s="7" t="s">
        <v>4</v>
      </c>
      <c r="F7077" s="7" t="str">
        <f t="shared" si="189"/>
        <v/>
      </c>
      <c r="G7077" s="7" t="str">
        <f t="shared" si="190"/>
        <v/>
      </c>
      <c r="K7077" s="7" t="s">
        <v>3357</v>
      </c>
      <c r="L7077" s="9">
        <v>45006</v>
      </c>
      <c r="M7077" s="13">
        <v>0.65254629629629635</v>
      </c>
      <c r="N7077" s="14">
        <v>204440003491343</v>
      </c>
      <c r="P7077" t="str">
        <f t="shared" si="191"/>
        <v/>
      </c>
    </row>
    <row r="7078" spans="1:16" ht="16" x14ac:dyDescent="0.2">
      <c r="A7078" s="8" t="s">
        <v>330</v>
      </c>
      <c r="C7078" s="7" t="s">
        <v>2</v>
      </c>
      <c r="D7078" s="7" t="s">
        <v>3389</v>
      </c>
      <c r="E7078" s="7" t="str">
        <f>IF(OR(D7078="", D7078="___"),"", LEFT(D7078,FIND(" &gt;",D7078)-1))</f>
        <v>Success</v>
      </c>
      <c r="F7078" s="7" t="str">
        <f t="shared" si="189"/>
        <v>Current</v>
      </c>
      <c r="G7078" s="7" t="str">
        <f t="shared" si="190"/>
        <v/>
      </c>
      <c r="H7078" s="7" t="str">
        <f>IF(G7078="Utterance", IF(ISNUMBER(SEARCH("Unrecognized",D7078)), "Unrecognized", IF(ISNUMBER(SEARCH("Mismatched",D7078)), "Mismatched", IF(ISNUMBER(SEARCH("False Positive",D7078)), "False Positive", "Irrelevant"))), "")</f>
        <v/>
      </c>
      <c r="J7078" s="7" t="s">
        <v>213</v>
      </c>
      <c r="K7078" s="7" t="s">
        <v>3357</v>
      </c>
      <c r="L7078" s="9">
        <v>45006</v>
      </c>
      <c r="M7078" s="13">
        <v>0.65267361111111111</v>
      </c>
      <c r="N7078" s="14">
        <v>204440003488239</v>
      </c>
      <c r="O7078" s="7">
        <f>IF(LEN(TRIM($A7078))=0,0,LEN($A7078)-LEN(SUBSTITUTE($A7078," ",""))+1)</f>
        <v>9</v>
      </c>
      <c r="P7078">
        <f t="shared" si="191"/>
        <v>3411</v>
      </c>
    </row>
    <row r="7079" spans="1:16" ht="64" x14ac:dyDescent="0.2">
      <c r="A7079" s="8" t="s">
        <v>331</v>
      </c>
      <c r="C7079" s="7" t="s">
        <v>4</v>
      </c>
      <c r="F7079" s="7" t="str">
        <f t="shared" si="189"/>
        <v/>
      </c>
      <c r="G7079" s="7" t="str">
        <f t="shared" si="190"/>
        <v/>
      </c>
      <c r="K7079" s="7" t="s">
        <v>3357</v>
      </c>
      <c r="L7079" s="9">
        <v>45006</v>
      </c>
      <c r="M7079" s="13">
        <v>0.65267361111111111</v>
      </c>
      <c r="N7079" s="14">
        <v>204440003488239</v>
      </c>
      <c r="P7079" t="str">
        <f t="shared" si="191"/>
        <v/>
      </c>
    </row>
    <row r="7080" spans="1:16" ht="16" x14ac:dyDescent="0.2">
      <c r="A7080" s="8" t="s">
        <v>334</v>
      </c>
      <c r="C7080" s="7" t="s">
        <v>2</v>
      </c>
      <c r="D7080" s="7" t="s">
        <v>3389</v>
      </c>
      <c r="E7080" s="7" t="str">
        <f>IF(OR(D7080="", D7080="___"),"", LEFT(D7080,FIND(" &gt;",D7080)-1))</f>
        <v>Success</v>
      </c>
      <c r="F7080" s="7" t="str">
        <f t="shared" si="189"/>
        <v>Current</v>
      </c>
      <c r="G7080" s="7" t="str">
        <f t="shared" si="190"/>
        <v/>
      </c>
      <c r="H7080" s="7" t="str">
        <f>IF(G7080="Utterance", IF(ISNUMBER(SEARCH("Unrecognized",D7080)), "Unrecognized", IF(ISNUMBER(SEARCH("Mismatched",D7080)), "Mismatched", IF(ISNUMBER(SEARCH("False Positive",D7080)), "False Positive", "Irrelevant"))), "")</f>
        <v/>
      </c>
      <c r="J7080" s="7" t="s">
        <v>3434</v>
      </c>
      <c r="K7080" s="7" t="s">
        <v>3357</v>
      </c>
      <c r="L7080" s="9">
        <v>45006</v>
      </c>
      <c r="M7080" s="13">
        <v>0.65296296296296297</v>
      </c>
      <c r="N7080" s="14">
        <v>204440003488239</v>
      </c>
      <c r="O7080" s="7">
        <f>IF(LEN(TRIM($A7080))=0,0,LEN($A7080)-LEN(SUBSTITUTE($A7080," ",""))+1)</f>
        <v>15</v>
      </c>
      <c r="P7080">
        <f t="shared" si="191"/>
        <v>3411</v>
      </c>
    </row>
    <row r="7081" spans="1:16" ht="64" x14ac:dyDescent="0.2">
      <c r="A7081" s="8" t="s">
        <v>331</v>
      </c>
      <c r="C7081" s="7" t="s">
        <v>4</v>
      </c>
      <c r="F7081" s="7" t="str">
        <f t="shared" si="189"/>
        <v/>
      </c>
      <c r="G7081" s="7" t="str">
        <f t="shared" si="190"/>
        <v/>
      </c>
      <c r="K7081" s="7" t="s">
        <v>3357</v>
      </c>
      <c r="L7081" s="9">
        <v>45006</v>
      </c>
      <c r="M7081" s="13">
        <v>0.65296296296296297</v>
      </c>
      <c r="N7081" s="14">
        <v>204440003488239</v>
      </c>
      <c r="P7081" t="str">
        <f t="shared" si="191"/>
        <v/>
      </c>
    </row>
    <row r="7082" spans="1:16" ht="16" x14ac:dyDescent="0.2">
      <c r="A7082" s="8" t="s">
        <v>302</v>
      </c>
      <c r="B7082" s="7" t="s">
        <v>3487</v>
      </c>
      <c r="C7082" s="7" t="s">
        <v>2</v>
      </c>
      <c r="D7082" s="7" t="s">
        <v>3389</v>
      </c>
      <c r="E7082" s="7" t="str">
        <f>IF(OR(D7082="", D7082="___"),"", LEFT(D7082,FIND(" &gt;",D7082)-1))</f>
        <v>Success</v>
      </c>
      <c r="F7082" s="7" t="str">
        <f t="shared" si="189"/>
        <v>Current</v>
      </c>
      <c r="G7082" s="7" t="str">
        <f t="shared" si="190"/>
        <v/>
      </c>
      <c r="H7082" s="7" t="str">
        <f>IF(G7082="Utterance", IF(ISNUMBER(SEARCH("Unrecognized",D7082)), "Unrecognized", IF(ISNUMBER(SEARCH("Mismatched",D7082)), "Mismatched", IF(ISNUMBER(SEARCH("False Positive",D7082)), "False Positive", "Irrelevant"))), "")</f>
        <v/>
      </c>
      <c r="J7082" s="7" t="s">
        <v>3428</v>
      </c>
      <c r="K7082" s="7" t="s">
        <v>3357</v>
      </c>
      <c r="L7082" s="9">
        <v>45006</v>
      </c>
      <c r="M7082" s="13">
        <v>0.65320601851851856</v>
      </c>
      <c r="N7082" s="14">
        <v>202000237887220</v>
      </c>
      <c r="O7082" s="7">
        <f>IF(LEN(TRIM($A7082))=0,0,LEN($A7082)-LEN(SUBSTITUTE($A7082," ",""))+1)</f>
        <v>3</v>
      </c>
      <c r="P7082">
        <f t="shared" si="191"/>
        <v>3411</v>
      </c>
    </row>
    <row r="7083" spans="1:16" ht="64" x14ac:dyDescent="0.2">
      <c r="A7083" s="8" t="s">
        <v>220</v>
      </c>
      <c r="C7083" s="7" t="s">
        <v>4</v>
      </c>
      <c r="F7083" s="7" t="str">
        <f t="shared" si="189"/>
        <v/>
      </c>
      <c r="G7083" s="7" t="str">
        <f t="shared" si="190"/>
        <v/>
      </c>
      <c r="K7083" s="7" t="s">
        <v>3357</v>
      </c>
      <c r="L7083" s="9">
        <v>45006</v>
      </c>
      <c r="M7083" s="13">
        <v>0.65320601851851856</v>
      </c>
      <c r="N7083" s="14">
        <v>202000237887220</v>
      </c>
      <c r="P7083" t="str">
        <f t="shared" si="191"/>
        <v/>
      </c>
    </row>
    <row r="7084" spans="1:16" ht="16" x14ac:dyDescent="0.2">
      <c r="A7084" s="8" t="s">
        <v>551</v>
      </c>
      <c r="C7084" s="7" t="s">
        <v>2</v>
      </c>
      <c r="D7084" s="7" t="s">
        <v>3389</v>
      </c>
      <c r="E7084" s="7" t="str">
        <f>IF(OR(D7084="", D7084="___"),"", LEFT(D7084,FIND(" &gt;",D7084)-1))</f>
        <v>Success</v>
      </c>
      <c r="F7084" s="7" t="str">
        <f t="shared" si="189"/>
        <v>Current</v>
      </c>
      <c r="G7084" s="7" t="str">
        <f t="shared" si="190"/>
        <v/>
      </c>
      <c r="H7084" s="7" t="str">
        <f>IF(G7084="Utterance", IF(ISNUMBER(SEARCH("Unrecognized",D7084)), "Unrecognized", IF(ISNUMBER(SEARCH("Mismatched",D7084)), "Mismatched", IF(ISNUMBER(SEARCH("False Positive",D7084)), "False Positive", "Irrelevant"))), "")</f>
        <v/>
      </c>
      <c r="J7084" s="7" t="s">
        <v>3756</v>
      </c>
      <c r="K7084" s="7" t="s">
        <v>3357</v>
      </c>
      <c r="L7084" s="9">
        <v>45006</v>
      </c>
      <c r="M7084" s="13">
        <v>0.65427083333333336</v>
      </c>
      <c r="N7084" s="14">
        <v>204440003500319</v>
      </c>
      <c r="O7084" s="7">
        <f>IF(LEN(TRIM($A7084))=0,0,LEN($A7084)-LEN(SUBSTITUTE($A7084," ",""))+1)</f>
        <v>2</v>
      </c>
      <c r="P7084">
        <f t="shared" si="191"/>
        <v>3411</v>
      </c>
    </row>
    <row r="7085" spans="1:16" ht="144" x14ac:dyDescent="0.2">
      <c r="A7085" s="8" t="s">
        <v>686</v>
      </c>
      <c r="C7085" s="7" t="s">
        <v>4</v>
      </c>
      <c r="F7085" s="7" t="str">
        <f t="shared" si="189"/>
        <v/>
      </c>
      <c r="G7085" s="7" t="str">
        <f t="shared" si="190"/>
        <v/>
      </c>
      <c r="K7085" s="7" t="s">
        <v>3357</v>
      </c>
      <c r="L7085" s="9">
        <v>45006</v>
      </c>
      <c r="M7085" s="13">
        <v>0.65429398148148155</v>
      </c>
      <c r="N7085" s="14">
        <v>204440003500319</v>
      </c>
      <c r="P7085" t="str">
        <f t="shared" si="191"/>
        <v/>
      </c>
    </row>
    <row r="7086" spans="1:16" ht="16" x14ac:dyDescent="0.2">
      <c r="A7086" s="8" t="s">
        <v>1809</v>
      </c>
      <c r="C7086" s="7" t="s">
        <v>2</v>
      </c>
      <c r="D7086" s="7" t="s">
        <v>3389</v>
      </c>
      <c r="E7086" s="7" t="str">
        <f>IF(OR(D7086="", D7086="___"),"", LEFT(D7086,FIND(" &gt;",D7086)-1))</f>
        <v>Success</v>
      </c>
      <c r="F7086" s="7" t="str">
        <f t="shared" si="189"/>
        <v>Current</v>
      </c>
      <c r="G7086" s="7" t="str">
        <f t="shared" si="190"/>
        <v/>
      </c>
      <c r="H7086" s="7" t="str">
        <f>IF(G7086="Utterance", IF(ISNUMBER(SEARCH("Unrecognized",D7086)), "Unrecognized", IF(ISNUMBER(SEARCH("Mismatched",D7086)), "Mismatched", IF(ISNUMBER(SEARCH("False Positive",D7086)), "False Positive", "Irrelevant"))), "")</f>
        <v/>
      </c>
      <c r="J7086" s="7" t="s">
        <v>3434</v>
      </c>
      <c r="K7086" s="7" t="s">
        <v>3357</v>
      </c>
      <c r="L7086" s="9">
        <v>45006</v>
      </c>
      <c r="M7086" s="13">
        <v>0.65704861111111112</v>
      </c>
      <c r="N7086" s="14">
        <v>513003519434624</v>
      </c>
      <c r="O7086" s="7">
        <f>IF(LEN(TRIM($A7086))=0,0,LEN($A7086)-LEN(SUBSTITUTE($A7086," ",""))+1)</f>
        <v>4</v>
      </c>
      <c r="P7086">
        <f t="shared" si="191"/>
        <v>3411</v>
      </c>
    </row>
    <row r="7087" spans="1:16" ht="64" x14ac:dyDescent="0.2">
      <c r="A7087" s="8" t="s">
        <v>331</v>
      </c>
      <c r="C7087" s="7" t="s">
        <v>4</v>
      </c>
      <c r="F7087" s="7" t="str">
        <f t="shared" si="189"/>
        <v/>
      </c>
      <c r="G7087" s="7" t="str">
        <f t="shared" si="190"/>
        <v/>
      </c>
      <c r="K7087" s="7" t="s">
        <v>3357</v>
      </c>
      <c r="L7087" s="9">
        <v>45006</v>
      </c>
      <c r="M7087" s="13">
        <v>0.65704861111111112</v>
      </c>
      <c r="N7087" s="14">
        <v>513003519434624</v>
      </c>
      <c r="P7087" t="str">
        <f t="shared" si="191"/>
        <v/>
      </c>
    </row>
    <row r="7088" spans="1:16" ht="16" x14ac:dyDescent="0.2">
      <c r="A7088" s="8" t="s">
        <v>802</v>
      </c>
      <c r="C7088" s="7" t="s">
        <v>2</v>
      </c>
      <c r="D7088" s="7" t="s">
        <v>3389</v>
      </c>
      <c r="E7088" s="7" t="str">
        <f>IF(OR(D7088="", D7088="___"),"", LEFT(D7088,FIND(" &gt;",D7088)-1))</f>
        <v>Success</v>
      </c>
      <c r="F7088" s="7" t="str">
        <f t="shared" si="189"/>
        <v>Current</v>
      </c>
      <c r="G7088" s="7" t="str">
        <f t="shared" si="190"/>
        <v/>
      </c>
      <c r="H7088" s="7" t="str">
        <f>IF(G7088="Utterance", IF(ISNUMBER(SEARCH("Unrecognized",D7088)), "Unrecognized", IF(ISNUMBER(SEARCH("Mismatched",D7088)), "Mismatched", IF(ISNUMBER(SEARCH("False Positive",D7088)), "False Positive", "Irrelevant"))), "")</f>
        <v/>
      </c>
      <c r="J7088" s="7" t="s">
        <v>3743</v>
      </c>
      <c r="K7088" s="7" t="s">
        <v>3357</v>
      </c>
      <c r="L7088" s="9">
        <v>45006</v>
      </c>
      <c r="M7088" s="13">
        <v>0.65954861111111118</v>
      </c>
      <c r="N7088" s="14">
        <v>513002600654973</v>
      </c>
      <c r="O7088" s="7">
        <f>IF(LEN(TRIM($A7088))=0,0,LEN($A7088)-LEN(SUBSTITUTE($A7088," ",""))+1)</f>
        <v>5</v>
      </c>
      <c r="P7088">
        <f t="shared" si="191"/>
        <v>3411</v>
      </c>
    </row>
    <row r="7089" spans="1:16" ht="224" x14ac:dyDescent="0.2">
      <c r="A7089" s="8" t="s">
        <v>3663</v>
      </c>
      <c r="C7089" s="7" t="s">
        <v>4</v>
      </c>
      <c r="F7089" s="7" t="str">
        <f t="shared" ref="F7089:F7152" si="192">IF(OR(E7089="Success",E7089="Qualified Success"),"Current",IF(E7089="Failure",IF(RIGHT(D7089,6)="Future","Future",IF(RIGHT(D7089,10)="Irrelevant","Irrelevant","Current")),""))</f>
        <v/>
      </c>
      <c r="G7089" s="7" t="str">
        <f t="shared" ref="G7089:G7152" si="193">IF(OR(ISBLANK(D7089),D7089="Unclassifiable &gt;"),"",IF(ISNUMBER(SEARCH("Utterance",D7089)),"Utterance",IF(ISNUMBER(SEARCH("Response",D7089)),"Response",IF(ISNUMBER(SEARCH("Interaction",D7089)),"Interaction",IF(ISNUMBER(SEARCH("System",D7089)),"System","")))))</f>
        <v/>
      </c>
      <c r="K7089" s="7" t="s">
        <v>3357</v>
      </c>
      <c r="L7089" s="9">
        <v>45006</v>
      </c>
      <c r="M7089" s="13">
        <v>0.65959490740740734</v>
      </c>
      <c r="N7089" s="14">
        <v>513002600654973</v>
      </c>
      <c r="P7089" t="str">
        <f t="shared" si="191"/>
        <v/>
      </c>
    </row>
    <row r="7090" spans="1:16" ht="16" x14ac:dyDescent="0.2">
      <c r="A7090" s="8" t="s">
        <v>249</v>
      </c>
      <c r="C7090" s="7" t="s">
        <v>2</v>
      </c>
      <c r="D7090" s="7" t="s">
        <v>3405</v>
      </c>
      <c r="E7090" s="7" t="str">
        <f>IF(OR(D7090="", D7090="___"),"", LEFT(D7090,FIND(" &gt;",D7090)-1))</f>
        <v>Failure</v>
      </c>
      <c r="F7090" s="7" t="str">
        <f t="shared" si="192"/>
        <v>Current</v>
      </c>
      <c r="G7090" s="7" t="str">
        <f t="shared" si="193"/>
        <v>System</v>
      </c>
      <c r="H7090" s="7" t="str">
        <f>IF(G7090="Utterance", IF(ISNUMBER(SEARCH("Unrecognized",D7090)), "Unrecognized", IF(ISNUMBER(SEARCH("Mismatched",D7090)), "Mismatched", IF(ISNUMBER(SEARCH("False Positive",D7090)), "False Positive", "Irrelevant"))), "")</f>
        <v/>
      </c>
      <c r="I7090" s="7" t="s">
        <v>152</v>
      </c>
      <c r="J7090" s="7" t="s">
        <v>3741</v>
      </c>
      <c r="K7090" s="7" t="s">
        <v>3357</v>
      </c>
      <c r="L7090" s="9">
        <v>45006</v>
      </c>
      <c r="M7090" s="13">
        <v>0.65975694444444444</v>
      </c>
      <c r="N7090" s="14">
        <v>513002600654973</v>
      </c>
      <c r="O7090" s="7">
        <f>IF(LEN(TRIM($A7090))=0,0,LEN($A7090)-LEN(SUBSTITUTE($A7090," ",""))+1)</f>
        <v>2</v>
      </c>
      <c r="P7090">
        <f t="shared" si="191"/>
        <v>168</v>
      </c>
    </row>
    <row r="7091" spans="1:16" ht="16" x14ac:dyDescent="0.2">
      <c r="A7091" s="8" t="s">
        <v>249</v>
      </c>
      <c r="C7091" s="7" t="s">
        <v>2</v>
      </c>
      <c r="D7091" s="7" t="s">
        <v>3389</v>
      </c>
      <c r="E7091" s="7" t="str">
        <f>IF(OR(D7091="", D7091="___"),"", LEFT(D7091,FIND(" &gt;",D7091)-1))</f>
        <v>Success</v>
      </c>
      <c r="F7091" s="7" t="str">
        <f t="shared" si="192"/>
        <v>Current</v>
      </c>
      <c r="G7091" s="7" t="str">
        <f t="shared" si="193"/>
        <v/>
      </c>
      <c r="H7091" s="7" t="str">
        <f>IF(G7091="Utterance", IF(ISNUMBER(SEARCH("Unrecognized",D7091)), "Unrecognized", IF(ISNUMBER(SEARCH("Mismatched",D7091)), "Mismatched", IF(ISNUMBER(SEARCH("False Positive",D7091)), "False Positive", "Irrelevant"))), "")</f>
        <v/>
      </c>
      <c r="J7091" s="7" t="s">
        <v>3741</v>
      </c>
      <c r="K7091" s="7" t="s">
        <v>3357</v>
      </c>
      <c r="L7091" s="9">
        <v>45006</v>
      </c>
      <c r="M7091" s="13">
        <v>0.65975694444444444</v>
      </c>
      <c r="N7091" s="14">
        <v>513002600654973</v>
      </c>
      <c r="O7091" s="7">
        <f>IF(LEN(TRIM($A7091))=0,0,LEN($A7091)-LEN(SUBSTITUTE($A7091," ",""))+1)</f>
        <v>2</v>
      </c>
      <c r="P7091">
        <f t="shared" si="191"/>
        <v>3411</v>
      </c>
    </row>
    <row r="7092" spans="1:16" ht="16" x14ac:dyDescent="0.2">
      <c r="A7092" s="8" t="s">
        <v>152</v>
      </c>
      <c r="C7092" s="7" t="s">
        <v>4</v>
      </c>
      <c r="F7092" s="7" t="str">
        <f t="shared" si="192"/>
        <v/>
      </c>
      <c r="G7092" s="7" t="str">
        <f t="shared" si="193"/>
        <v/>
      </c>
      <c r="K7092" s="7" t="s">
        <v>3357</v>
      </c>
      <c r="L7092" s="9">
        <v>45006</v>
      </c>
      <c r="M7092" s="13">
        <v>0.65975694444444444</v>
      </c>
      <c r="N7092" s="14">
        <v>513002600654973</v>
      </c>
      <c r="P7092" t="str">
        <f t="shared" si="191"/>
        <v/>
      </c>
    </row>
    <row r="7093" spans="1:16" ht="144" x14ac:dyDescent="0.2">
      <c r="A7093" s="8" t="s">
        <v>250</v>
      </c>
      <c r="C7093" s="7" t="s">
        <v>4</v>
      </c>
      <c r="F7093" s="7" t="str">
        <f t="shared" si="192"/>
        <v/>
      </c>
      <c r="G7093" s="7" t="str">
        <f t="shared" si="193"/>
        <v/>
      </c>
      <c r="K7093" s="7" t="s">
        <v>3357</v>
      </c>
      <c r="L7093" s="9">
        <v>45006</v>
      </c>
      <c r="M7093" s="13">
        <v>0.65976851851851859</v>
      </c>
      <c r="N7093" s="14">
        <v>513002600654973</v>
      </c>
      <c r="P7093" t="str">
        <f t="shared" si="191"/>
        <v/>
      </c>
    </row>
    <row r="7094" spans="1:16" ht="16" x14ac:dyDescent="0.2">
      <c r="A7094" s="8" t="s">
        <v>383</v>
      </c>
      <c r="C7094" s="7" t="s">
        <v>2</v>
      </c>
      <c r="D7094" s="7" t="s">
        <v>3400</v>
      </c>
      <c r="E7094" s="7" t="str">
        <f>IF(OR(D7094="", D7094="___"),"", LEFT(D7094,FIND(" &gt;",D7094)-1))</f>
        <v>Failure</v>
      </c>
      <c r="F7094" s="7" t="str">
        <f t="shared" si="192"/>
        <v>Current</v>
      </c>
      <c r="G7094" s="7" t="str">
        <f t="shared" si="193"/>
        <v>Interaction</v>
      </c>
      <c r="H7094" s="7" t="str">
        <f>IF(G7094="Utterance", IF(ISNUMBER(SEARCH("Unrecognized",D7094)), "Unrecognized", IF(ISNUMBER(SEARCH("Mismatched",D7094)), "Mismatched", IF(ISNUMBER(SEARCH("False Positive",D7094)), "False Positive", "Irrelevant"))), "")</f>
        <v/>
      </c>
      <c r="J7094" s="7" t="s">
        <v>3428</v>
      </c>
      <c r="K7094" s="7" t="s">
        <v>3357</v>
      </c>
      <c r="L7094" s="9">
        <v>45006</v>
      </c>
      <c r="M7094" s="13">
        <v>0.66321759259259261</v>
      </c>
      <c r="N7094" s="14">
        <v>204440003490861</v>
      </c>
      <c r="O7094" s="7">
        <f>IF(LEN(TRIM($A7094))=0,0,LEN($A7094)-LEN(SUBSTITUTE($A7094," ",""))+1)</f>
        <v>4</v>
      </c>
      <c r="P7094">
        <f t="shared" si="191"/>
        <v>412</v>
      </c>
    </row>
    <row r="7095" spans="1:16" ht="128" x14ac:dyDescent="0.2">
      <c r="A7095" s="8" t="s">
        <v>384</v>
      </c>
      <c r="C7095" s="7" t="s">
        <v>4</v>
      </c>
      <c r="F7095" s="7" t="str">
        <f t="shared" si="192"/>
        <v/>
      </c>
      <c r="G7095" s="7" t="str">
        <f t="shared" si="193"/>
        <v/>
      </c>
      <c r="K7095" s="7" t="s">
        <v>3357</v>
      </c>
      <c r="L7095" s="9">
        <v>45006</v>
      </c>
      <c r="M7095" s="13">
        <v>0.66322916666666665</v>
      </c>
      <c r="N7095" s="14">
        <v>204440003490861</v>
      </c>
      <c r="P7095" t="str">
        <f t="shared" si="191"/>
        <v/>
      </c>
    </row>
    <row r="7096" spans="1:16" ht="16" x14ac:dyDescent="0.2">
      <c r="A7096" s="8" t="s">
        <v>193</v>
      </c>
      <c r="C7096" s="7" t="s">
        <v>2</v>
      </c>
      <c r="D7096" s="7" t="s">
        <v>3389</v>
      </c>
      <c r="E7096" s="7" t="str">
        <f>IF(OR(D7096="", D7096="___"),"", LEFT(D7096,FIND(" &gt;",D7096)-1))</f>
        <v>Success</v>
      </c>
      <c r="F7096" s="7" t="str">
        <f t="shared" si="192"/>
        <v>Current</v>
      </c>
      <c r="G7096" s="7" t="str">
        <f t="shared" si="193"/>
        <v/>
      </c>
      <c r="H7096" s="7" t="str">
        <f>IF(G7096="Utterance", IF(ISNUMBER(SEARCH("Unrecognized",D7096)), "Unrecognized", IF(ISNUMBER(SEARCH("Mismatched",D7096)), "Mismatched", IF(ISNUMBER(SEARCH("False Positive",D7096)), "False Positive", "Irrelevant"))), "")</f>
        <v/>
      </c>
      <c r="J7096" s="7" t="s">
        <v>3428</v>
      </c>
      <c r="K7096" s="7" t="s">
        <v>3357</v>
      </c>
      <c r="L7096" s="9">
        <v>45006</v>
      </c>
      <c r="M7096" s="13">
        <v>0.66350694444444447</v>
      </c>
      <c r="N7096" s="14">
        <v>204440003490861</v>
      </c>
      <c r="O7096" s="7">
        <f>IF(LEN(TRIM($A7096))=0,0,LEN($A7096)-LEN(SUBSTITUTE($A7096," ",""))+1)</f>
        <v>2</v>
      </c>
      <c r="P7096">
        <f t="shared" si="191"/>
        <v>3411</v>
      </c>
    </row>
    <row r="7097" spans="1:16" ht="64" x14ac:dyDescent="0.2">
      <c r="A7097" s="8" t="s">
        <v>254</v>
      </c>
      <c r="C7097" s="7" t="s">
        <v>4</v>
      </c>
      <c r="F7097" s="7" t="str">
        <f t="shared" si="192"/>
        <v/>
      </c>
      <c r="G7097" s="7" t="str">
        <f t="shared" si="193"/>
        <v/>
      </c>
      <c r="K7097" s="7" t="s">
        <v>3357</v>
      </c>
      <c r="L7097" s="9">
        <v>45006</v>
      </c>
      <c r="M7097" s="13">
        <v>0.66350694444444447</v>
      </c>
      <c r="N7097" s="14">
        <v>204440003490861</v>
      </c>
      <c r="P7097" t="str">
        <f t="shared" si="191"/>
        <v/>
      </c>
    </row>
    <row r="7098" spans="1:16" ht="16" x14ac:dyDescent="0.2">
      <c r="A7098" s="8" t="s">
        <v>158</v>
      </c>
      <c r="C7098" s="7" t="s">
        <v>2</v>
      </c>
      <c r="D7098" s="7" t="s">
        <v>3389</v>
      </c>
      <c r="E7098" s="7" t="str">
        <f>IF(OR(D7098="", D7098="___"),"", LEFT(D7098,FIND(" &gt;",D7098)-1))</f>
        <v>Success</v>
      </c>
      <c r="F7098" s="7" t="str">
        <f t="shared" si="192"/>
        <v>Current</v>
      </c>
      <c r="G7098" s="7" t="str">
        <f t="shared" si="193"/>
        <v/>
      </c>
      <c r="H7098" s="7" t="str">
        <f>IF(G7098="Utterance", IF(ISNUMBER(SEARCH("Unrecognized",D7098)), "Unrecognized", IF(ISNUMBER(SEARCH("Mismatched",D7098)), "Mismatched", IF(ISNUMBER(SEARCH("False Positive",D7098)), "False Positive", "Irrelevant"))), "")</f>
        <v/>
      </c>
      <c r="J7098" s="7" t="s">
        <v>3744</v>
      </c>
      <c r="K7098" s="7" t="s">
        <v>3357</v>
      </c>
      <c r="L7098" s="9">
        <v>45006</v>
      </c>
      <c r="M7098" s="13">
        <v>0.66965277777777776</v>
      </c>
      <c r="N7098" s="14">
        <v>513003467579451</v>
      </c>
      <c r="O7098" s="7">
        <f>IF(LEN(TRIM($A7098))=0,0,LEN($A7098)-LEN(SUBSTITUTE($A7098," ",""))+1)</f>
        <v>4</v>
      </c>
      <c r="P7098">
        <f t="shared" si="191"/>
        <v>3411</v>
      </c>
    </row>
    <row r="7099" spans="1:16" ht="112" x14ac:dyDescent="0.2">
      <c r="A7099" s="8" t="s">
        <v>224</v>
      </c>
      <c r="C7099" s="7" t="s">
        <v>4</v>
      </c>
      <c r="F7099" s="7" t="str">
        <f t="shared" si="192"/>
        <v/>
      </c>
      <c r="G7099" s="7" t="str">
        <f t="shared" si="193"/>
        <v/>
      </c>
      <c r="K7099" s="7" t="s">
        <v>3357</v>
      </c>
      <c r="L7099" s="9">
        <v>45006</v>
      </c>
      <c r="M7099" s="13">
        <v>0.66965277777777776</v>
      </c>
      <c r="N7099" s="14">
        <v>513003467579451</v>
      </c>
      <c r="P7099" t="str">
        <f t="shared" si="191"/>
        <v/>
      </c>
    </row>
    <row r="7100" spans="1:16" ht="16" x14ac:dyDescent="0.2">
      <c r="A7100" s="8" t="s">
        <v>743</v>
      </c>
      <c r="C7100" s="7" t="s">
        <v>2</v>
      </c>
      <c r="D7100" s="7" t="s">
        <v>3389</v>
      </c>
      <c r="E7100" s="7" t="str">
        <f>IF(OR(D7100="", D7100="___"),"", LEFT(D7100,FIND(" &gt;",D7100)-1))</f>
        <v>Success</v>
      </c>
      <c r="F7100" s="7" t="str">
        <f t="shared" si="192"/>
        <v>Current</v>
      </c>
      <c r="G7100" s="7" t="str">
        <f t="shared" si="193"/>
        <v/>
      </c>
      <c r="H7100" s="7" t="str">
        <f>IF(G7100="Utterance", IF(ISNUMBER(SEARCH("Unrecognized",D7100)), "Unrecognized", IF(ISNUMBER(SEARCH("Mismatched",D7100)), "Mismatched", IF(ISNUMBER(SEARCH("False Positive",D7100)), "False Positive", "Irrelevant"))), "")</f>
        <v/>
      </c>
      <c r="J7100" s="7" t="s">
        <v>3756</v>
      </c>
      <c r="K7100" s="7" t="s">
        <v>3357</v>
      </c>
      <c r="L7100" s="9">
        <v>45006</v>
      </c>
      <c r="M7100" s="13">
        <v>0.67837962962962972</v>
      </c>
      <c r="N7100" s="14">
        <v>204440003502514</v>
      </c>
      <c r="O7100" s="7">
        <f>IF(LEN(TRIM($A7100))=0,0,LEN($A7100)-LEN(SUBSTITUTE($A7100," ",""))+1)</f>
        <v>7</v>
      </c>
      <c r="P7100">
        <f t="shared" si="191"/>
        <v>3411</v>
      </c>
    </row>
    <row r="7101" spans="1:16" ht="96" x14ac:dyDescent="0.2">
      <c r="A7101" s="8" t="s">
        <v>744</v>
      </c>
      <c r="C7101" s="7" t="s">
        <v>4</v>
      </c>
      <c r="F7101" s="7" t="str">
        <f t="shared" si="192"/>
        <v/>
      </c>
      <c r="G7101" s="7" t="str">
        <f t="shared" si="193"/>
        <v/>
      </c>
      <c r="K7101" s="7" t="s">
        <v>3357</v>
      </c>
      <c r="L7101" s="9">
        <v>45006</v>
      </c>
      <c r="M7101" s="13">
        <v>0.67837962962962972</v>
      </c>
      <c r="N7101" s="14">
        <v>204440003502514</v>
      </c>
      <c r="P7101" t="str">
        <f t="shared" si="191"/>
        <v/>
      </c>
    </row>
    <row r="7102" spans="1:16" ht="16" x14ac:dyDescent="0.2">
      <c r="A7102" s="8" t="s">
        <v>743</v>
      </c>
      <c r="C7102" s="7" t="s">
        <v>2</v>
      </c>
      <c r="D7102" s="7" t="s">
        <v>3389</v>
      </c>
      <c r="E7102" s="7" t="str">
        <f>IF(OR(D7102="", D7102="___"),"", LEFT(D7102,FIND(" &gt;",D7102)-1))</f>
        <v>Success</v>
      </c>
      <c r="F7102" s="7" t="str">
        <f t="shared" si="192"/>
        <v>Current</v>
      </c>
      <c r="G7102" s="7" t="str">
        <f t="shared" si="193"/>
        <v/>
      </c>
      <c r="H7102" s="7" t="str">
        <f>IF(G7102="Utterance", IF(ISNUMBER(SEARCH("Unrecognized",D7102)), "Unrecognized", IF(ISNUMBER(SEARCH("Mismatched",D7102)), "Mismatched", IF(ISNUMBER(SEARCH("False Positive",D7102)), "False Positive", "Irrelevant"))), "")</f>
        <v/>
      </c>
      <c r="J7102" s="7" t="s">
        <v>3756</v>
      </c>
      <c r="K7102" s="7" t="s">
        <v>3357</v>
      </c>
      <c r="L7102" s="9">
        <v>45006</v>
      </c>
      <c r="M7102" s="13">
        <v>0.67859953703703713</v>
      </c>
      <c r="N7102" s="14">
        <v>204440003502514</v>
      </c>
      <c r="O7102" s="7">
        <f>IF(LEN(TRIM($A7102))=0,0,LEN($A7102)-LEN(SUBSTITUTE($A7102," ",""))+1)</f>
        <v>7</v>
      </c>
      <c r="P7102">
        <f t="shared" si="191"/>
        <v>3411</v>
      </c>
    </row>
    <row r="7103" spans="1:16" ht="96" x14ac:dyDescent="0.2">
      <c r="A7103" s="8" t="s">
        <v>744</v>
      </c>
      <c r="C7103" s="7" t="s">
        <v>4</v>
      </c>
      <c r="F7103" s="7" t="str">
        <f t="shared" si="192"/>
        <v/>
      </c>
      <c r="G7103" s="7" t="str">
        <f t="shared" si="193"/>
        <v/>
      </c>
      <c r="K7103" s="7" t="s">
        <v>3357</v>
      </c>
      <c r="L7103" s="9">
        <v>45006</v>
      </c>
      <c r="M7103" s="13">
        <v>0.67859953703703713</v>
      </c>
      <c r="N7103" s="14">
        <v>204440003502514</v>
      </c>
      <c r="P7103" t="str">
        <f t="shared" si="191"/>
        <v/>
      </c>
    </row>
    <row r="7104" spans="1:16" ht="16" x14ac:dyDescent="0.2">
      <c r="A7104" s="8" t="s">
        <v>853</v>
      </c>
      <c r="C7104" s="7" t="s">
        <v>2</v>
      </c>
      <c r="D7104" s="7" t="s">
        <v>3389</v>
      </c>
      <c r="E7104" s="7" t="str">
        <f>IF(OR(D7104="", D7104="___"),"", LEFT(D7104,FIND(" &gt;",D7104)-1))</f>
        <v>Success</v>
      </c>
      <c r="F7104" s="7" t="str">
        <f t="shared" si="192"/>
        <v>Current</v>
      </c>
      <c r="G7104" s="7" t="str">
        <f t="shared" si="193"/>
        <v/>
      </c>
      <c r="H7104" s="7" t="str">
        <f>IF(G7104="Utterance", IF(ISNUMBER(SEARCH("Unrecognized",D7104)), "Unrecognized", IF(ISNUMBER(SEARCH("Mismatched",D7104)), "Mismatched", IF(ISNUMBER(SEARCH("False Positive",D7104)), "False Positive", "Irrelevant"))), "")</f>
        <v/>
      </c>
      <c r="J7104" s="7" t="s">
        <v>3430</v>
      </c>
      <c r="K7104" s="7" t="s">
        <v>3357</v>
      </c>
      <c r="L7104" s="9">
        <v>45006</v>
      </c>
      <c r="M7104" s="13">
        <v>0.68711805555555561</v>
      </c>
      <c r="N7104" s="14">
        <v>204440003506576</v>
      </c>
      <c r="O7104" s="7">
        <f>IF(LEN(TRIM($A7104))=0,0,LEN($A7104)-LEN(SUBSTITUTE($A7104," ",""))+1)</f>
        <v>4</v>
      </c>
      <c r="P7104">
        <f t="shared" si="191"/>
        <v>3411</v>
      </c>
    </row>
    <row r="7105" spans="1:16" ht="192" x14ac:dyDescent="0.2">
      <c r="A7105" s="8" t="s">
        <v>663</v>
      </c>
      <c r="C7105" s="7" t="s">
        <v>4</v>
      </c>
      <c r="F7105" s="7" t="str">
        <f t="shared" si="192"/>
        <v/>
      </c>
      <c r="G7105" s="7" t="str">
        <f t="shared" si="193"/>
        <v/>
      </c>
      <c r="K7105" s="7" t="s">
        <v>3357</v>
      </c>
      <c r="L7105" s="9">
        <v>45006</v>
      </c>
      <c r="M7105" s="13">
        <v>0.68738425925925928</v>
      </c>
      <c r="N7105" s="14">
        <v>204440003506576</v>
      </c>
      <c r="P7105" t="str">
        <f t="shared" si="191"/>
        <v/>
      </c>
    </row>
    <row r="7106" spans="1:16" ht="16" x14ac:dyDescent="0.2">
      <c r="A7106" s="8" t="s">
        <v>852</v>
      </c>
      <c r="C7106" s="7" t="s">
        <v>2</v>
      </c>
      <c r="D7106" s="7" t="s">
        <v>3400</v>
      </c>
      <c r="E7106" s="7" t="str">
        <f>IF(OR(D7106="", D7106="___"),"", LEFT(D7106,FIND(" &gt;",D7106)-1))</f>
        <v>Failure</v>
      </c>
      <c r="F7106" s="7" t="str">
        <f t="shared" si="192"/>
        <v>Current</v>
      </c>
      <c r="G7106" s="7" t="str">
        <f t="shared" si="193"/>
        <v>Interaction</v>
      </c>
      <c r="H7106" s="7" t="str">
        <f>IF(G7106="Utterance", IF(ISNUMBER(SEARCH("Unrecognized",D7106)), "Unrecognized", IF(ISNUMBER(SEARCH("Mismatched",D7106)), "Mismatched", IF(ISNUMBER(SEARCH("False Positive",D7106)), "False Positive", "Irrelevant"))), "")</f>
        <v/>
      </c>
      <c r="J7106" s="7" t="s">
        <v>3430</v>
      </c>
      <c r="K7106" s="7" t="s">
        <v>3357</v>
      </c>
      <c r="L7106" s="9">
        <v>45006</v>
      </c>
      <c r="M7106" s="13">
        <v>0.68792824074074066</v>
      </c>
      <c r="N7106" s="14">
        <v>204440003506576</v>
      </c>
      <c r="O7106" s="7">
        <f>IF(LEN(TRIM($A7106))=0,0,LEN($A7106)-LEN(SUBSTITUTE($A7106," ",""))+1)</f>
        <v>6</v>
      </c>
      <c r="P7106">
        <f t="shared" si="191"/>
        <v>412</v>
      </c>
    </row>
    <row r="7107" spans="1:16" ht="80" x14ac:dyDescent="0.2">
      <c r="A7107" s="8" t="s">
        <v>346</v>
      </c>
      <c r="C7107" s="7" t="s">
        <v>4</v>
      </c>
      <c r="F7107" s="7" t="str">
        <f t="shared" si="192"/>
        <v/>
      </c>
      <c r="G7107" s="7" t="str">
        <f t="shared" si="193"/>
        <v/>
      </c>
      <c r="K7107" s="7" t="s">
        <v>3357</v>
      </c>
      <c r="L7107" s="9">
        <v>45006</v>
      </c>
      <c r="M7107" s="13">
        <v>0.68792824074074066</v>
      </c>
      <c r="N7107" s="14">
        <v>204440003506576</v>
      </c>
      <c r="P7107" t="str">
        <f t="shared" ref="P7107:P7170" si="194">IF(D7107="", "", COUNTIF($D$1:$D$12000, D7107))</f>
        <v/>
      </c>
    </row>
    <row r="7108" spans="1:16" ht="16" x14ac:dyDescent="0.2">
      <c r="A7108" s="8" t="s">
        <v>158</v>
      </c>
      <c r="C7108" s="7" t="s">
        <v>2</v>
      </c>
      <c r="D7108" s="7" t="s">
        <v>3389</v>
      </c>
      <c r="E7108" s="7" t="str">
        <f>IF(OR(D7108="", D7108="___"),"", LEFT(D7108,FIND(" &gt;",D7108)-1))</f>
        <v>Success</v>
      </c>
      <c r="F7108" s="7" t="str">
        <f t="shared" si="192"/>
        <v>Current</v>
      </c>
      <c r="G7108" s="7" t="str">
        <f t="shared" si="193"/>
        <v/>
      </c>
      <c r="H7108" s="7" t="str">
        <f>IF(G7108="Utterance", IF(ISNUMBER(SEARCH("Unrecognized",D7108)), "Unrecognized", IF(ISNUMBER(SEARCH("Mismatched",D7108)), "Mismatched", IF(ISNUMBER(SEARCH("False Positive",D7108)), "False Positive", "Irrelevant"))), "")</f>
        <v/>
      </c>
      <c r="J7108" s="7" t="s">
        <v>3744</v>
      </c>
      <c r="K7108" s="7" t="s">
        <v>3357</v>
      </c>
      <c r="L7108" s="9">
        <v>45006</v>
      </c>
      <c r="M7108" s="13">
        <v>0.73105324074074074</v>
      </c>
      <c r="N7108" s="14">
        <v>204440003396846</v>
      </c>
      <c r="O7108" s="7">
        <f>IF(LEN(TRIM($A7108))=0,0,LEN($A7108)-LEN(SUBSTITUTE($A7108," ",""))+1)</f>
        <v>4</v>
      </c>
      <c r="P7108">
        <f t="shared" si="194"/>
        <v>3411</v>
      </c>
    </row>
    <row r="7109" spans="1:16" ht="112" x14ac:dyDescent="0.2">
      <c r="A7109" s="8" t="s">
        <v>224</v>
      </c>
      <c r="C7109" s="7" t="s">
        <v>4</v>
      </c>
      <c r="F7109" s="7" t="str">
        <f t="shared" si="192"/>
        <v/>
      </c>
      <c r="G7109" s="7" t="str">
        <f t="shared" si="193"/>
        <v/>
      </c>
      <c r="K7109" s="7" t="s">
        <v>3357</v>
      </c>
      <c r="L7109" s="9">
        <v>45006</v>
      </c>
      <c r="M7109" s="13">
        <v>0.73105324074074074</v>
      </c>
      <c r="N7109" s="14">
        <v>204440003396846</v>
      </c>
      <c r="P7109" t="str">
        <f t="shared" si="194"/>
        <v/>
      </c>
    </row>
    <row r="7110" spans="1:16" ht="16" x14ac:dyDescent="0.2">
      <c r="A7110" s="8" t="s">
        <v>1356</v>
      </c>
      <c r="C7110" s="7" t="s">
        <v>2</v>
      </c>
      <c r="D7110" s="7" t="s">
        <v>3389</v>
      </c>
      <c r="E7110" s="7" t="str">
        <f>IF(OR(D7110="", D7110="___"),"", LEFT(D7110,FIND(" &gt;",D7110)-1))</f>
        <v>Success</v>
      </c>
      <c r="F7110" s="7" t="str">
        <f t="shared" si="192"/>
        <v>Current</v>
      </c>
      <c r="G7110" s="7" t="str">
        <f t="shared" si="193"/>
        <v/>
      </c>
      <c r="H7110" s="7" t="str">
        <f>IF(G7110="Utterance", IF(ISNUMBER(SEARCH("Unrecognized",D7110)), "Unrecognized", IF(ISNUMBER(SEARCH("Mismatched",D7110)), "Mismatched", IF(ISNUMBER(SEARCH("False Positive",D7110)), "False Positive", "Irrelevant"))), "")</f>
        <v/>
      </c>
      <c r="J7110" s="7" t="s">
        <v>3742</v>
      </c>
      <c r="K7110" s="7" t="s">
        <v>3357</v>
      </c>
      <c r="L7110" s="9">
        <v>45006</v>
      </c>
      <c r="M7110" s="13">
        <v>0.76761574074074079</v>
      </c>
      <c r="N7110" s="14">
        <v>202000446970280</v>
      </c>
      <c r="O7110" s="7">
        <f>IF(LEN(TRIM($A7110))=0,0,LEN($A7110)-LEN(SUBSTITUTE($A7110," ",""))+1)</f>
        <v>6</v>
      </c>
      <c r="P7110">
        <f t="shared" si="194"/>
        <v>3411</v>
      </c>
    </row>
    <row r="7111" spans="1:16" ht="192" x14ac:dyDescent="0.2">
      <c r="A7111" s="8" t="s">
        <v>862</v>
      </c>
      <c r="C7111" s="7" t="s">
        <v>4</v>
      </c>
      <c r="F7111" s="7" t="str">
        <f t="shared" si="192"/>
        <v/>
      </c>
      <c r="G7111" s="7" t="str">
        <f t="shared" si="193"/>
        <v/>
      </c>
      <c r="K7111" s="7" t="s">
        <v>3357</v>
      </c>
      <c r="L7111" s="9">
        <v>45006</v>
      </c>
      <c r="M7111" s="13">
        <v>0.76761574074074079</v>
      </c>
      <c r="N7111" s="14">
        <v>202000446970280</v>
      </c>
      <c r="P7111" t="str">
        <f t="shared" si="194"/>
        <v/>
      </c>
    </row>
    <row r="7112" spans="1:16" ht="16" x14ac:dyDescent="0.2">
      <c r="A7112" s="8" t="s">
        <v>943</v>
      </c>
      <c r="C7112" s="7" t="s">
        <v>2</v>
      </c>
      <c r="D7112" s="7" t="s">
        <v>3389</v>
      </c>
      <c r="E7112" s="7" t="str">
        <f>IF(OR(D7112="", D7112="___"),"", LEFT(D7112,FIND(" &gt;",D7112)-1))</f>
        <v>Success</v>
      </c>
      <c r="F7112" s="7" t="str">
        <f t="shared" si="192"/>
        <v>Current</v>
      </c>
      <c r="G7112" s="7" t="str">
        <f t="shared" si="193"/>
        <v/>
      </c>
      <c r="H7112" s="7" t="str">
        <f>IF(G7112="Utterance", IF(ISNUMBER(SEARCH("Unrecognized",D7112)), "Unrecognized", IF(ISNUMBER(SEARCH("Mismatched",D7112)), "Mismatched", IF(ISNUMBER(SEARCH("False Positive",D7112)), "False Positive", "Irrelevant"))), "")</f>
        <v/>
      </c>
      <c r="J7112" s="7" t="s">
        <v>3756</v>
      </c>
      <c r="K7112" s="7" t="s">
        <v>3357</v>
      </c>
      <c r="L7112" s="9">
        <v>45006</v>
      </c>
      <c r="M7112" s="13">
        <v>0.78011574074074075</v>
      </c>
      <c r="N7112" s="14">
        <v>513001860013302</v>
      </c>
      <c r="O7112" s="7">
        <f>IF(LEN(TRIM($A7112))=0,0,LEN($A7112)-LEN(SUBSTITUTE($A7112," ",""))+1)</f>
        <v>1</v>
      </c>
      <c r="P7112">
        <f t="shared" si="194"/>
        <v>3411</v>
      </c>
    </row>
    <row r="7113" spans="1:16" ht="112" x14ac:dyDescent="0.2">
      <c r="A7113" s="8" t="s">
        <v>226</v>
      </c>
      <c r="C7113" s="7" t="s">
        <v>4</v>
      </c>
      <c r="F7113" s="7" t="str">
        <f t="shared" si="192"/>
        <v/>
      </c>
      <c r="G7113" s="7" t="str">
        <f t="shared" si="193"/>
        <v/>
      </c>
      <c r="K7113" s="7" t="s">
        <v>3357</v>
      </c>
      <c r="L7113" s="9">
        <v>45006</v>
      </c>
      <c r="M7113" s="13">
        <v>0.78011574074074075</v>
      </c>
      <c r="N7113" s="14">
        <v>513001860013302</v>
      </c>
      <c r="P7113" t="str">
        <f t="shared" si="194"/>
        <v/>
      </c>
    </row>
    <row r="7114" spans="1:16" ht="16" x14ac:dyDescent="0.2">
      <c r="A7114" s="8" t="s">
        <v>322</v>
      </c>
      <c r="B7114" s="7" t="s">
        <v>3487</v>
      </c>
      <c r="C7114" s="7" t="s">
        <v>2</v>
      </c>
      <c r="D7114" s="7" t="s">
        <v>3389</v>
      </c>
      <c r="E7114" s="7" t="str">
        <f>IF(OR(D7114="", D7114="___"),"", LEFT(D7114,FIND(" &gt;",D7114)-1))</f>
        <v>Success</v>
      </c>
      <c r="F7114" s="7" t="str">
        <f t="shared" si="192"/>
        <v>Current</v>
      </c>
      <c r="G7114" s="7" t="str">
        <f t="shared" si="193"/>
        <v/>
      </c>
      <c r="H7114" s="7" t="str">
        <f>IF(G7114="Utterance", IF(ISNUMBER(SEARCH("Unrecognized",D7114)), "Unrecognized", IF(ISNUMBER(SEARCH("Mismatched",D7114)), "Mismatched", IF(ISNUMBER(SEARCH("False Positive",D7114)), "False Positive", "Irrelevant"))), "")</f>
        <v/>
      </c>
      <c r="J7114" s="7" t="s">
        <v>3758</v>
      </c>
      <c r="K7114" s="7" t="s">
        <v>3357</v>
      </c>
      <c r="L7114" s="9">
        <v>45006</v>
      </c>
      <c r="M7114" s="13">
        <v>0.79335648148148152</v>
      </c>
      <c r="N7114" s="14">
        <v>513002558526310</v>
      </c>
      <c r="O7114" s="7">
        <f>IF(LEN(TRIM($A7114))=0,0,LEN($A7114)-LEN(SUBSTITUTE($A7114," ",""))+1)</f>
        <v>4</v>
      </c>
      <c r="P7114">
        <f t="shared" si="194"/>
        <v>3411</v>
      </c>
    </row>
    <row r="7115" spans="1:16" ht="32" x14ac:dyDescent="0.2">
      <c r="A7115" s="8" t="s">
        <v>3366</v>
      </c>
      <c r="C7115" s="7" t="s">
        <v>4</v>
      </c>
      <c r="F7115" s="7" t="str">
        <f t="shared" si="192"/>
        <v/>
      </c>
      <c r="G7115" s="7" t="str">
        <f t="shared" si="193"/>
        <v/>
      </c>
      <c r="K7115" s="7" t="s">
        <v>3357</v>
      </c>
      <c r="L7115" s="9">
        <v>45006</v>
      </c>
      <c r="M7115" s="13">
        <v>0.79363425925925923</v>
      </c>
      <c r="N7115" s="14">
        <v>513002558526310</v>
      </c>
      <c r="P7115" t="str">
        <f t="shared" si="194"/>
        <v/>
      </c>
    </row>
    <row r="7116" spans="1:16" ht="32" x14ac:dyDescent="0.2">
      <c r="A7116" s="8" t="s">
        <v>268</v>
      </c>
      <c r="C7116" s="7" t="s">
        <v>4</v>
      </c>
      <c r="F7116" s="7" t="str">
        <f t="shared" si="192"/>
        <v/>
      </c>
      <c r="G7116" s="7" t="str">
        <f t="shared" si="193"/>
        <v/>
      </c>
      <c r="K7116" s="7" t="s">
        <v>3357</v>
      </c>
      <c r="L7116" s="9">
        <v>45006</v>
      </c>
      <c r="M7116" s="13">
        <v>0.79363425925925923</v>
      </c>
      <c r="N7116" s="14">
        <v>513002558526310</v>
      </c>
      <c r="P7116" t="str">
        <f t="shared" si="194"/>
        <v/>
      </c>
    </row>
    <row r="7117" spans="1:16" ht="16" x14ac:dyDescent="0.2">
      <c r="A7117" s="8" t="s">
        <v>932</v>
      </c>
      <c r="C7117" s="7" t="s">
        <v>2</v>
      </c>
      <c r="D7117" s="7" t="s">
        <v>3389</v>
      </c>
      <c r="E7117" s="7" t="str">
        <f>IF(OR(D7117="", D7117="___"),"", LEFT(D7117,FIND(" &gt;",D7117)-1))</f>
        <v>Success</v>
      </c>
      <c r="F7117" s="7" t="str">
        <f t="shared" si="192"/>
        <v>Current</v>
      </c>
      <c r="G7117" s="7" t="str">
        <f t="shared" si="193"/>
        <v/>
      </c>
      <c r="H7117" s="7" t="str">
        <f>IF(G7117="Utterance", IF(ISNUMBER(SEARCH("Unrecognized",D7117)), "Unrecognized", IF(ISNUMBER(SEARCH("Mismatched",D7117)), "Mismatched", IF(ISNUMBER(SEARCH("False Positive",D7117)), "False Positive", "Irrelevant"))), "")</f>
        <v/>
      </c>
      <c r="J7117" s="7" t="s">
        <v>213</v>
      </c>
      <c r="K7117" s="7" t="s">
        <v>3357</v>
      </c>
      <c r="L7117" s="9">
        <v>45006</v>
      </c>
      <c r="M7117" s="13">
        <v>0.79568287037037033</v>
      </c>
      <c r="N7117" s="14">
        <v>204440003509665</v>
      </c>
      <c r="O7117" s="7">
        <f>IF(LEN(TRIM($A7117))=0,0,LEN($A7117)-LEN(SUBSTITUTE($A7117," ",""))+1)</f>
        <v>6</v>
      </c>
      <c r="P7117">
        <f t="shared" si="194"/>
        <v>3411</v>
      </c>
    </row>
    <row r="7118" spans="1:16" ht="144" x14ac:dyDescent="0.2">
      <c r="A7118" s="8" t="s">
        <v>218</v>
      </c>
      <c r="C7118" s="7" t="s">
        <v>4</v>
      </c>
      <c r="F7118" s="7" t="str">
        <f t="shared" si="192"/>
        <v/>
      </c>
      <c r="G7118" s="7" t="str">
        <f t="shared" si="193"/>
        <v/>
      </c>
      <c r="K7118" s="7" t="s">
        <v>3357</v>
      </c>
      <c r="L7118" s="9">
        <v>45006</v>
      </c>
      <c r="M7118" s="13">
        <v>0.79568287037037033</v>
      </c>
      <c r="N7118" s="14">
        <v>204440003509665</v>
      </c>
      <c r="P7118" t="str">
        <f t="shared" si="194"/>
        <v/>
      </c>
    </row>
    <row r="7119" spans="1:16" ht="16" x14ac:dyDescent="0.2">
      <c r="A7119" s="8" t="s">
        <v>1598</v>
      </c>
      <c r="C7119" s="7" t="s">
        <v>2</v>
      </c>
      <c r="D7119" s="7" t="s">
        <v>3391</v>
      </c>
      <c r="E7119" s="7" t="str">
        <f>IF(OR(D7119="", D7119="___"),"", LEFT(D7119,FIND(" &gt;",D7119)-1))</f>
        <v>Failure</v>
      </c>
      <c r="F7119" s="7" t="str">
        <f t="shared" si="192"/>
        <v>Current</v>
      </c>
      <c r="G7119" s="7" t="str">
        <f t="shared" si="193"/>
        <v>Utterance</v>
      </c>
      <c r="H7119" s="7" t="str">
        <f>IF(G7119="Utterance", IF(ISNUMBER(SEARCH("Unrecognized",D7119)), "Unrecognized", IF(ISNUMBER(SEARCH("Mismatched",D7119)), "Mismatched", IF(ISNUMBER(SEARCH("False Positive",D7119)), "False Positive", "Irrelevant"))), "")</f>
        <v>Mismatched</v>
      </c>
      <c r="J7119" s="7" t="s">
        <v>3741</v>
      </c>
      <c r="K7119" s="7" t="s">
        <v>3357</v>
      </c>
      <c r="L7119" s="9">
        <v>45006</v>
      </c>
      <c r="M7119" s="13">
        <v>0.95336805555555559</v>
      </c>
      <c r="N7119" s="14">
        <v>513002792755614</v>
      </c>
      <c r="O7119" s="7">
        <f>IF(LEN(TRIM($A7119))=0,0,LEN($A7119)-LEN(SUBSTITUTE($A7119," ",""))+1)</f>
        <v>7</v>
      </c>
      <c r="P7119">
        <f t="shared" si="194"/>
        <v>705</v>
      </c>
    </row>
    <row r="7120" spans="1:16" ht="64" x14ac:dyDescent="0.2">
      <c r="A7120" s="8" t="s">
        <v>220</v>
      </c>
      <c r="C7120" s="7" t="s">
        <v>4</v>
      </c>
      <c r="F7120" s="7" t="str">
        <f t="shared" si="192"/>
        <v/>
      </c>
      <c r="G7120" s="7" t="str">
        <f t="shared" si="193"/>
        <v/>
      </c>
      <c r="K7120" s="7" t="s">
        <v>3357</v>
      </c>
      <c r="L7120" s="9">
        <v>45006</v>
      </c>
      <c r="M7120" s="13">
        <v>0.95336805555555559</v>
      </c>
      <c r="N7120" s="14">
        <v>513002792755614</v>
      </c>
      <c r="P7120" t="str">
        <f t="shared" si="194"/>
        <v/>
      </c>
    </row>
    <row r="7121" spans="1:16" ht="16" x14ac:dyDescent="0.2">
      <c r="A7121" s="8" t="s">
        <v>1597</v>
      </c>
      <c r="C7121" s="7" t="s">
        <v>2</v>
      </c>
      <c r="D7121" s="7" t="s">
        <v>3389</v>
      </c>
      <c r="E7121" s="7" t="str">
        <f>IF(OR(D7121="", D7121="___"),"", LEFT(D7121,FIND(" &gt;",D7121)-1))</f>
        <v>Success</v>
      </c>
      <c r="F7121" s="7" t="str">
        <f t="shared" si="192"/>
        <v>Current</v>
      </c>
      <c r="G7121" s="7" t="str">
        <f t="shared" si="193"/>
        <v/>
      </c>
      <c r="H7121" s="7" t="str">
        <f>IF(G7121="Utterance", IF(ISNUMBER(SEARCH("Unrecognized",D7121)), "Unrecognized", IF(ISNUMBER(SEARCH("Mismatched",D7121)), "Mismatched", IF(ISNUMBER(SEARCH("False Positive",D7121)), "False Positive", "Irrelevant"))), "")</f>
        <v/>
      </c>
      <c r="J7121" s="7" t="s">
        <v>3754</v>
      </c>
      <c r="K7121" s="7" t="s">
        <v>3357</v>
      </c>
      <c r="L7121" s="9">
        <v>45006</v>
      </c>
      <c r="M7121" s="13">
        <v>0.95376157407407414</v>
      </c>
      <c r="N7121" s="14">
        <v>513002792755614</v>
      </c>
      <c r="O7121" s="7">
        <f>IF(LEN(TRIM($A7121))=0,0,LEN($A7121)-LEN(SUBSTITUTE($A7121," ",""))+1)</f>
        <v>1</v>
      </c>
      <c r="P7121">
        <f t="shared" si="194"/>
        <v>3411</v>
      </c>
    </row>
    <row r="7122" spans="1:16" ht="16" x14ac:dyDescent="0.2">
      <c r="A7122" s="8" t="s">
        <v>294</v>
      </c>
      <c r="C7122" s="7" t="s">
        <v>4</v>
      </c>
      <c r="F7122" s="7" t="str">
        <f t="shared" si="192"/>
        <v/>
      </c>
      <c r="G7122" s="7" t="str">
        <f t="shared" si="193"/>
        <v/>
      </c>
      <c r="K7122" s="7" t="s">
        <v>3357</v>
      </c>
      <c r="L7122" s="9">
        <v>45006</v>
      </c>
      <c r="M7122" s="13">
        <v>0.95376157407407414</v>
      </c>
      <c r="N7122" s="14">
        <v>513002792755614</v>
      </c>
      <c r="P7122" t="str">
        <f t="shared" si="194"/>
        <v/>
      </c>
    </row>
    <row r="7123" spans="1:16" ht="16" x14ac:dyDescent="0.2">
      <c r="A7123" s="8" t="s">
        <v>1596</v>
      </c>
      <c r="C7123" s="7" t="s">
        <v>2</v>
      </c>
      <c r="D7123" s="7" t="s">
        <v>3389</v>
      </c>
      <c r="E7123" s="7" t="str">
        <f>IF(OR(D7123="", D7123="___"),"", LEFT(D7123,FIND(" &gt;",D7123)-1))</f>
        <v>Success</v>
      </c>
      <c r="F7123" s="7" t="str">
        <f t="shared" si="192"/>
        <v>Current</v>
      </c>
      <c r="G7123" s="7" t="str">
        <f t="shared" si="193"/>
        <v/>
      </c>
      <c r="H7123" s="7" t="str">
        <f>IF(G7123="Utterance", IF(ISNUMBER(SEARCH("Unrecognized",D7123)), "Unrecognized", IF(ISNUMBER(SEARCH("Mismatched",D7123)), "Mismatched", IF(ISNUMBER(SEARCH("False Positive",D7123)), "False Positive", "Irrelevant"))), "")</f>
        <v/>
      </c>
      <c r="J7123" s="7" t="s">
        <v>3741</v>
      </c>
      <c r="K7123" s="7" t="s">
        <v>3357</v>
      </c>
      <c r="L7123" s="9">
        <v>45006</v>
      </c>
      <c r="M7123" s="13">
        <v>0.95862268518518512</v>
      </c>
      <c r="N7123" s="14">
        <v>513002792755614</v>
      </c>
      <c r="O7123" s="7">
        <f>IF(LEN(TRIM($A7123))=0,0,LEN($A7123)-LEN(SUBSTITUTE($A7123," ",""))+1)</f>
        <v>6</v>
      </c>
      <c r="P7123">
        <f t="shared" si="194"/>
        <v>3411</v>
      </c>
    </row>
    <row r="7124" spans="1:16" ht="112" x14ac:dyDescent="0.2">
      <c r="A7124" s="8" t="s">
        <v>458</v>
      </c>
      <c r="C7124" s="7" t="s">
        <v>4</v>
      </c>
      <c r="F7124" s="7" t="str">
        <f t="shared" si="192"/>
        <v/>
      </c>
      <c r="G7124" s="7" t="str">
        <f t="shared" si="193"/>
        <v/>
      </c>
      <c r="K7124" s="7" t="s">
        <v>3357</v>
      </c>
      <c r="L7124" s="9">
        <v>45006</v>
      </c>
      <c r="M7124" s="13">
        <v>0.95862268518518512</v>
      </c>
      <c r="N7124" s="14">
        <v>513002792755614</v>
      </c>
      <c r="P7124" t="str">
        <f t="shared" si="194"/>
        <v/>
      </c>
    </row>
    <row r="7125" spans="1:16" ht="16" x14ac:dyDescent="0.2">
      <c r="A7125" s="8" t="s">
        <v>1226</v>
      </c>
      <c r="C7125" s="7" t="s">
        <v>2</v>
      </c>
      <c r="D7125" s="7" t="s">
        <v>3400</v>
      </c>
      <c r="E7125" s="7" t="str">
        <f>IF(OR(D7125="", D7125="___"),"", LEFT(D7125,FIND(" &gt;",D7125)-1))</f>
        <v>Failure</v>
      </c>
      <c r="F7125" s="7" t="str">
        <f t="shared" si="192"/>
        <v>Current</v>
      </c>
      <c r="G7125" s="7" t="str">
        <f t="shared" si="193"/>
        <v>Interaction</v>
      </c>
      <c r="H7125" s="7" t="str">
        <f>IF(G7125="Utterance", IF(ISNUMBER(SEARCH("Unrecognized",D7125)), "Unrecognized", IF(ISNUMBER(SEARCH("Mismatched",D7125)), "Mismatched", IF(ISNUMBER(SEARCH("False Positive",D7125)), "False Positive", "Irrelevant"))), "")</f>
        <v/>
      </c>
      <c r="J7125" s="7" t="s">
        <v>3755</v>
      </c>
      <c r="K7125" s="7" t="s">
        <v>3354</v>
      </c>
      <c r="L7125" s="9">
        <v>45007</v>
      </c>
      <c r="M7125" s="13">
        <v>0.31085648148148148</v>
      </c>
      <c r="N7125" s="14">
        <v>202000061751353</v>
      </c>
      <c r="O7125" s="7">
        <f>IF(LEN(TRIM($A7125))=0,0,LEN($A7125)-LEN(SUBSTITUTE($A7125," ",""))+1)</f>
        <v>2</v>
      </c>
      <c r="P7125">
        <f t="shared" si="194"/>
        <v>412</v>
      </c>
    </row>
    <row r="7126" spans="1:16" ht="48" x14ac:dyDescent="0.2">
      <c r="A7126" s="8" t="s">
        <v>1227</v>
      </c>
      <c r="C7126" s="7" t="s">
        <v>4</v>
      </c>
      <c r="F7126" s="7" t="str">
        <f t="shared" si="192"/>
        <v/>
      </c>
      <c r="G7126" s="7" t="str">
        <f t="shared" si="193"/>
        <v/>
      </c>
      <c r="K7126" s="7" t="s">
        <v>3354</v>
      </c>
      <c r="L7126" s="9">
        <v>45007</v>
      </c>
      <c r="M7126" s="13">
        <v>0.31113425925925925</v>
      </c>
      <c r="N7126" s="14">
        <v>202000061751353</v>
      </c>
      <c r="P7126" t="str">
        <f t="shared" si="194"/>
        <v/>
      </c>
    </row>
    <row r="7127" spans="1:16" ht="16" x14ac:dyDescent="0.2">
      <c r="A7127" s="8" t="s">
        <v>1225</v>
      </c>
      <c r="C7127" s="7" t="s">
        <v>2</v>
      </c>
      <c r="D7127" s="7" t="s">
        <v>3389</v>
      </c>
      <c r="E7127" s="7" t="str">
        <f>IF(OR(D7127="", D7127="___"),"", LEFT(D7127,FIND(" &gt;",D7127)-1))</f>
        <v>Success</v>
      </c>
      <c r="F7127" s="7" t="str">
        <f t="shared" si="192"/>
        <v>Current</v>
      </c>
      <c r="G7127" s="7" t="str">
        <f t="shared" si="193"/>
        <v/>
      </c>
      <c r="H7127" s="7" t="str">
        <f>IF(G7127="Utterance", IF(ISNUMBER(SEARCH("Unrecognized",D7127)), "Unrecognized", IF(ISNUMBER(SEARCH("Mismatched",D7127)), "Mismatched", IF(ISNUMBER(SEARCH("False Positive",D7127)), "False Positive", "Irrelevant"))), "")</f>
        <v/>
      </c>
      <c r="J7127" s="7" t="s">
        <v>3753</v>
      </c>
      <c r="K7127" s="7" t="s">
        <v>3354</v>
      </c>
      <c r="L7127" s="9">
        <v>45007</v>
      </c>
      <c r="M7127" s="13">
        <v>0.31138888888888888</v>
      </c>
      <c r="N7127" s="14">
        <v>202000061751353</v>
      </c>
      <c r="O7127" s="7">
        <f>IF(LEN(TRIM($A7127))=0,0,LEN($A7127)-LEN(SUBSTITUTE($A7127," ",""))+1)</f>
        <v>3</v>
      </c>
      <c r="P7127">
        <f t="shared" si="194"/>
        <v>3411</v>
      </c>
    </row>
    <row r="7128" spans="1:16" ht="240" x14ac:dyDescent="0.2">
      <c r="A7128" s="8" t="s">
        <v>242</v>
      </c>
      <c r="C7128" s="7" t="s">
        <v>4</v>
      </c>
      <c r="F7128" s="7" t="str">
        <f t="shared" si="192"/>
        <v/>
      </c>
      <c r="G7128" s="7" t="str">
        <f t="shared" si="193"/>
        <v/>
      </c>
      <c r="K7128" s="7" t="s">
        <v>3354</v>
      </c>
      <c r="L7128" s="9">
        <v>45007</v>
      </c>
      <c r="M7128" s="13">
        <v>0.31138888888888888</v>
      </c>
      <c r="N7128" s="14">
        <v>202000061751353</v>
      </c>
      <c r="P7128" t="str">
        <f t="shared" si="194"/>
        <v/>
      </c>
    </row>
    <row r="7129" spans="1:16" ht="16" x14ac:dyDescent="0.2">
      <c r="A7129" s="8" t="s">
        <v>269</v>
      </c>
      <c r="B7129" s="7" t="s">
        <v>3487</v>
      </c>
      <c r="C7129" s="7" t="s">
        <v>2</v>
      </c>
      <c r="D7129" s="7" t="s">
        <v>3389</v>
      </c>
      <c r="E7129" s="7" t="str">
        <f>IF(OR(D7129="", D7129="___"),"", LEFT(D7129,FIND(" &gt;",D7129)-1))</f>
        <v>Success</v>
      </c>
      <c r="F7129" s="7" t="str">
        <f t="shared" si="192"/>
        <v>Current</v>
      </c>
      <c r="G7129" s="7" t="str">
        <f t="shared" si="193"/>
        <v/>
      </c>
      <c r="H7129" s="7" t="str">
        <f>IF(G7129="Utterance", IF(ISNUMBER(SEARCH("Unrecognized",D7129)), "Unrecognized", IF(ISNUMBER(SEARCH("Mismatched",D7129)), "Mismatched", IF(ISNUMBER(SEARCH("False Positive",D7129)), "False Positive", "Irrelevant"))), "")</f>
        <v/>
      </c>
      <c r="J7129" s="7" t="s">
        <v>3428</v>
      </c>
      <c r="K7129" s="7" t="s">
        <v>3354</v>
      </c>
      <c r="L7129" s="9">
        <v>45007</v>
      </c>
      <c r="M7129" s="13">
        <v>0.31619212962962967</v>
      </c>
      <c r="N7129" s="14">
        <v>204440003501678</v>
      </c>
      <c r="O7129" s="7">
        <f>IF(LEN(TRIM($A7129))=0,0,LEN($A7129)-LEN(SUBSTITUTE($A7129," ",""))+1)</f>
        <v>3</v>
      </c>
      <c r="P7129">
        <f t="shared" si="194"/>
        <v>3411</v>
      </c>
    </row>
    <row r="7130" spans="1:16" ht="64" x14ac:dyDescent="0.2">
      <c r="A7130" s="8" t="s">
        <v>270</v>
      </c>
      <c r="C7130" s="7" t="s">
        <v>4</v>
      </c>
      <c r="F7130" s="7" t="str">
        <f t="shared" si="192"/>
        <v/>
      </c>
      <c r="G7130" s="7" t="str">
        <f t="shared" si="193"/>
        <v/>
      </c>
      <c r="K7130" s="7" t="s">
        <v>3354</v>
      </c>
      <c r="L7130" s="9">
        <v>45007</v>
      </c>
      <c r="M7130" s="13">
        <v>0.31619212962962967</v>
      </c>
      <c r="N7130" s="14">
        <v>204440003501678</v>
      </c>
      <c r="P7130" t="str">
        <f t="shared" si="194"/>
        <v/>
      </c>
    </row>
    <row r="7131" spans="1:16" ht="32" x14ac:dyDescent="0.2">
      <c r="A7131" s="8" t="s">
        <v>727</v>
      </c>
      <c r="C7131" s="7" t="s">
        <v>2</v>
      </c>
      <c r="D7131" s="7" t="s">
        <v>3400</v>
      </c>
      <c r="E7131" s="7" t="str">
        <f>IF(OR(D7131="", D7131="___"),"", LEFT(D7131,FIND(" &gt;",D7131)-1))</f>
        <v>Failure</v>
      </c>
      <c r="F7131" s="7" t="str">
        <f t="shared" si="192"/>
        <v>Current</v>
      </c>
      <c r="G7131" s="7" t="str">
        <f t="shared" si="193"/>
        <v>Interaction</v>
      </c>
      <c r="H7131" s="7" t="str">
        <f>IF(G7131="Utterance", IF(ISNUMBER(SEARCH("Unrecognized",D7131)), "Unrecognized", IF(ISNUMBER(SEARCH("Mismatched",D7131)), "Mismatched", IF(ISNUMBER(SEARCH("False Positive",D7131)), "False Positive", "Irrelevant"))), "")</f>
        <v/>
      </c>
      <c r="J7131" s="7" t="s">
        <v>3434</v>
      </c>
      <c r="K7131" s="7" t="s">
        <v>3354</v>
      </c>
      <c r="L7131" s="9">
        <v>45007</v>
      </c>
      <c r="M7131" s="13">
        <v>0.31787037037037036</v>
      </c>
      <c r="N7131" s="14">
        <v>204440003501678</v>
      </c>
      <c r="O7131" s="7">
        <f>IF(LEN(TRIM($A7131))=0,0,LEN($A7131)-LEN(SUBSTITUTE($A7131," ",""))+1)</f>
        <v>34</v>
      </c>
      <c r="P7131">
        <f t="shared" si="194"/>
        <v>412</v>
      </c>
    </row>
    <row r="7132" spans="1:16" ht="167" customHeight="1" x14ac:dyDescent="0.2">
      <c r="A7132" s="8" t="s">
        <v>258</v>
      </c>
      <c r="C7132" s="7" t="s">
        <v>4</v>
      </c>
      <c r="F7132" s="7" t="str">
        <f t="shared" si="192"/>
        <v/>
      </c>
      <c r="G7132" s="7" t="str">
        <f t="shared" si="193"/>
        <v/>
      </c>
      <c r="K7132" s="7" t="s">
        <v>3354</v>
      </c>
      <c r="L7132" s="9">
        <v>45007</v>
      </c>
      <c r="M7132" s="13">
        <v>0.31788194444444445</v>
      </c>
      <c r="N7132" s="14">
        <v>204440003501678</v>
      </c>
      <c r="P7132" t="str">
        <f t="shared" si="194"/>
        <v/>
      </c>
    </row>
    <row r="7133" spans="1:16" ht="48" x14ac:dyDescent="0.2">
      <c r="A7133" s="8" t="s">
        <v>598</v>
      </c>
      <c r="C7133" s="7" t="s">
        <v>2</v>
      </c>
      <c r="D7133" s="7" t="s">
        <v>3400</v>
      </c>
      <c r="E7133" s="7" t="str">
        <f>IF(OR(D7133="", D7133="___"),"", LEFT(D7133,FIND(" &gt;",D7133)-1))</f>
        <v>Failure</v>
      </c>
      <c r="F7133" s="7" t="str">
        <f t="shared" si="192"/>
        <v>Current</v>
      </c>
      <c r="G7133" s="7" t="str">
        <f t="shared" si="193"/>
        <v>Interaction</v>
      </c>
      <c r="H7133" s="7" t="str">
        <f>IF(G7133="Utterance", IF(ISNUMBER(SEARCH("Unrecognized",D7133)), "Unrecognized", IF(ISNUMBER(SEARCH("Mismatched",D7133)), "Mismatched", IF(ISNUMBER(SEARCH("False Positive",D7133)), "False Positive", "Irrelevant"))), "")</f>
        <v/>
      </c>
      <c r="J7133" s="7" t="s">
        <v>213</v>
      </c>
      <c r="K7133" s="7" t="s">
        <v>3354</v>
      </c>
      <c r="L7133" s="9">
        <v>45007</v>
      </c>
      <c r="M7133" s="13">
        <v>0.3184953703703704</v>
      </c>
      <c r="N7133" s="14">
        <v>204440003497310</v>
      </c>
      <c r="O7133" s="7">
        <f>IF(LEN(TRIM($A7133))=0,0,LEN($A7133)-LEN(SUBSTITUTE($A7133," ",""))+1)</f>
        <v>60</v>
      </c>
      <c r="P7133">
        <f t="shared" si="194"/>
        <v>412</v>
      </c>
    </row>
    <row r="7134" spans="1:16" ht="160" x14ac:dyDescent="0.2">
      <c r="A7134" s="8" t="s">
        <v>238</v>
      </c>
      <c r="C7134" s="7" t="s">
        <v>4</v>
      </c>
      <c r="F7134" s="7" t="str">
        <f t="shared" si="192"/>
        <v/>
      </c>
      <c r="G7134" s="7" t="str">
        <f t="shared" si="193"/>
        <v/>
      </c>
      <c r="K7134" s="7" t="s">
        <v>3354</v>
      </c>
      <c r="L7134" s="9">
        <v>45007</v>
      </c>
      <c r="M7134" s="13">
        <v>0.3184953703703704</v>
      </c>
      <c r="N7134" s="14">
        <v>204440003497310</v>
      </c>
      <c r="P7134" t="str">
        <f t="shared" si="194"/>
        <v/>
      </c>
    </row>
    <row r="7135" spans="1:16" ht="16" x14ac:dyDescent="0.2">
      <c r="A7135" s="8" t="s">
        <v>725</v>
      </c>
      <c r="C7135" s="7" t="s">
        <v>2</v>
      </c>
      <c r="D7135" s="7" t="s">
        <v>3400</v>
      </c>
      <c r="E7135" s="7" t="str">
        <f>IF(OR(D7135="", D7135="___"),"", LEFT(D7135,FIND(" &gt;",D7135)-1))</f>
        <v>Failure</v>
      </c>
      <c r="F7135" s="7" t="str">
        <f t="shared" si="192"/>
        <v>Current</v>
      </c>
      <c r="G7135" s="7" t="str">
        <f t="shared" si="193"/>
        <v>Interaction</v>
      </c>
      <c r="H7135" s="7" t="str">
        <f>IF(G7135="Utterance", IF(ISNUMBER(SEARCH("Unrecognized",D7135)), "Unrecognized", IF(ISNUMBER(SEARCH("Mismatched",D7135)), "Mismatched", IF(ISNUMBER(SEARCH("False Positive",D7135)), "False Positive", "Irrelevant"))), "")</f>
        <v/>
      </c>
      <c r="J7135" s="7" t="s">
        <v>3434</v>
      </c>
      <c r="K7135" s="7" t="s">
        <v>3354</v>
      </c>
      <c r="L7135" s="9">
        <v>45007</v>
      </c>
      <c r="M7135" s="13">
        <v>0.31859953703703703</v>
      </c>
      <c r="N7135" s="14">
        <v>204440003501678</v>
      </c>
      <c r="O7135" s="7">
        <f>IF(LEN(TRIM($A7135))=0,0,LEN($A7135)-LEN(SUBSTITUTE($A7135," ",""))+1)</f>
        <v>17</v>
      </c>
      <c r="P7135">
        <f t="shared" si="194"/>
        <v>412</v>
      </c>
    </row>
    <row r="7136" spans="1:16" ht="192" x14ac:dyDescent="0.2">
      <c r="A7136" s="8" t="s">
        <v>726</v>
      </c>
      <c r="C7136" s="7" t="s">
        <v>4</v>
      </c>
      <c r="F7136" s="7" t="str">
        <f t="shared" si="192"/>
        <v/>
      </c>
      <c r="G7136" s="7" t="str">
        <f t="shared" si="193"/>
        <v/>
      </c>
      <c r="K7136" s="7" t="s">
        <v>3354</v>
      </c>
      <c r="L7136" s="9">
        <v>45007</v>
      </c>
      <c r="M7136" s="13">
        <v>0.31859953703703703</v>
      </c>
      <c r="N7136" s="14">
        <v>204440003501678</v>
      </c>
      <c r="P7136" t="str">
        <f t="shared" si="194"/>
        <v/>
      </c>
    </row>
    <row r="7137" spans="1:16" ht="16" x14ac:dyDescent="0.2">
      <c r="A7137" s="8" t="s">
        <v>259</v>
      </c>
      <c r="B7137" s="7" t="s">
        <v>3487</v>
      </c>
      <c r="C7137" s="7" t="s">
        <v>2</v>
      </c>
      <c r="D7137" s="7" t="s">
        <v>3389</v>
      </c>
      <c r="E7137" s="7" t="str">
        <f>IF(OR(D7137="", D7137="___"),"", LEFT(D7137,FIND(" &gt;",D7137)-1))</f>
        <v>Success</v>
      </c>
      <c r="F7137" s="7" t="str">
        <f t="shared" si="192"/>
        <v>Current</v>
      </c>
      <c r="G7137" s="7" t="str">
        <f t="shared" si="193"/>
        <v/>
      </c>
      <c r="H7137" s="7" t="str">
        <f>IF(G7137="Utterance", IF(ISNUMBER(SEARCH("Unrecognized",D7137)), "Unrecognized", IF(ISNUMBER(SEARCH("Mismatched",D7137)), "Mismatched", IF(ISNUMBER(SEARCH("False Positive",D7137)), "False Positive", "Irrelevant"))), "")</f>
        <v/>
      </c>
      <c r="J7137" s="7" t="s">
        <v>3743</v>
      </c>
      <c r="K7137" s="7" t="s">
        <v>3354</v>
      </c>
      <c r="L7137" s="9">
        <v>45007</v>
      </c>
      <c r="M7137" s="13">
        <v>0.32787037037037037</v>
      </c>
      <c r="N7137" s="14">
        <v>204440003498598</v>
      </c>
      <c r="O7137" s="7">
        <f>IF(LEN(TRIM($A7137))=0,0,LEN($A7137)-LEN(SUBSTITUTE($A7137," ",""))+1)</f>
        <v>4</v>
      </c>
      <c r="P7137">
        <f t="shared" si="194"/>
        <v>3411</v>
      </c>
    </row>
    <row r="7138" spans="1:16" ht="224" x14ac:dyDescent="0.2">
      <c r="A7138" s="8" t="s">
        <v>3664</v>
      </c>
      <c r="C7138" s="7" t="s">
        <v>4</v>
      </c>
      <c r="F7138" s="7" t="str">
        <f t="shared" si="192"/>
        <v/>
      </c>
      <c r="G7138" s="7" t="str">
        <f t="shared" si="193"/>
        <v/>
      </c>
      <c r="K7138" s="7" t="s">
        <v>3354</v>
      </c>
      <c r="L7138" s="9">
        <v>45007</v>
      </c>
      <c r="M7138" s="13">
        <v>0.32820601851851855</v>
      </c>
      <c r="N7138" s="14">
        <v>204440003498598</v>
      </c>
      <c r="P7138" t="str">
        <f t="shared" si="194"/>
        <v/>
      </c>
    </row>
    <row r="7139" spans="1:16" ht="16" x14ac:dyDescent="0.2">
      <c r="A7139" s="8" t="s">
        <v>158</v>
      </c>
      <c r="C7139" s="7" t="s">
        <v>2</v>
      </c>
      <c r="D7139" s="7" t="s">
        <v>3389</v>
      </c>
      <c r="E7139" s="7" t="str">
        <f>IF(OR(D7139="", D7139="___"),"", LEFT(D7139,FIND(" &gt;",D7139)-1))</f>
        <v>Success</v>
      </c>
      <c r="F7139" s="7" t="str">
        <f t="shared" si="192"/>
        <v>Current</v>
      </c>
      <c r="G7139" s="7" t="str">
        <f t="shared" si="193"/>
        <v/>
      </c>
      <c r="H7139" s="7" t="str">
        <f>IF(G7139="Utterance", IF(ISNUMBER(SEARCH("Unrecognized",D7139)), "Unrecognized", IF(ISNUMBER(SEARCH("Mismatched",D7139)), "Mismatched", IF(ISNUMBER(SEARCH("False Positive",D7139)), "False Positive", "Irrelevant"))), "")</f>
        <v/>
      </c>
      <c r="J7139" s="7" t="s">
        <v>3744</v>
      </c>
      <c r="K7139" s="7" t="s">
        <v>3354</v>
      </c>
      <c r="L7139" s="9">
        <v>45007</v>
      </c>
      <c r="M7139" s="13">
        <v>0.33153935185185185</v>
      </c>
      <c r="N7139" s="14">
        <v>513002458113917</v>
      </c>
      <c r="O7139" s="7">
        <f>IF(LEN(TRIM($A7139))=0,0,LEN($A7139)-LEN(SUBSTITUTE($A7139," ",""))+1)</f>
        <v>4</v>
      </c>
      <c r="P7139">
        <f t="shared" si="194"/>
        <v>3411</v>
      </c>
    </row>
    <row r="7140" spans="1:16" ht="112" x14ac:dyDescent="0.2">
      <c r="A7140" s="8" t="s">
        <v>224</v>
      </c>
      <c r="C7140" s="7" t="s">
        <v>4</v>
      </c>
      <c r="F7140" s="7" t="str">
        <f t="shared" si="192"/>
        <v/>
      </c>
      <c r="G7140" s="7" t="str">
        <f t="shared" si="193"/>
        <v/>
      </c>
      <c r="K7140" s="7" t="s">
        <v>3354</v>
      </c>
      <c r="L7140" s="9">
        <v>45007</v>
      </c>
      <c r="M7140" s="13">
        <v>0.33153935185185185</v>
      </c>
      <c r="N7140" s="14">
        <v>513002458113917</v>
      </c>
      <c r="P7140" t="str">
        <f t="shared" si="194"/>
        <v/>
      </c>
    </row>
    <row r="7141" spans="1:16" ht="16" x14ac:dyDescent="0.2">
      <c r="A7141" s="8" t="s">
        <v>302</v>
      </c>
      <c r="B7141" s="7" t="s">
        <v>3487</v>
      </c>
      <c r="C7141" s="7" t="s">
        <v>2</v>
      </c>
      <c r="D7141" s="7" t="s">
        <v>3389</v>
      </c>
      <c r="E7141" s="7" t="str">
        <f>IF(OR(D7141="", D7141="___"),"", LEFT(D7141,FIND(" &gt;",D7141)-1))</f>
        <v>Success</v>
      </c>
      <c r="F7141" s="7" t="str">
        <f t="shared" si="192"/>
        <v>Current</v>
      </c>
      <c r="G7141" s="7" t="str">
        <f t="shared" si="193"/>
        <v/>
      </c>
      <c r="H7141" s="7" t="str">
        <f>IF(G7141="Utterance", IF(ISNUMBER(SEARCH("Unrecognized",D7141)), "Unrecognized", IF(ISNUMBER(SEARCH("Mismatched",D7141)), "Mismatched", IF(ISNUMBER(SEARCH("False Positive",D7141)), "False Positive", "Irrelevant"))), "")</f>
        <v/>
      </c>
      <c r="J7141" s="7" t="s">
        <v>3428</v>
      </c>
      <c r="K7141" s="7" t="s">
        <v>3354</v>
      </c>
      <c r="L7141" s="9">
        <v>45007</v>
      </c>
      <c r="M7141" s="13">
        <v>0.3316087962962963</v>
      </c>
      <c r="N7141" s="14">
        <v>204440003508031</v>
      </c>
      <c r="O7141" s="7">
        <f>IF(LEN(TRIM($A7141))=0,0,LEN($A7141)-LEN(SUBSTITUTE($A7141," ",""))+1)</f>
        <v>3</v>
      </c>
      <c r="P7141">
        <f t="shared" si="194"/>
        <v>3411</v>
      </c>
    </row>
    <row r="7142" spans="1:16" ht="64" x14ac:dyDescent="0.2">
      <c r="A7142" s="8" t="s">
        <v>220</v>
      </c>
      <c r="C7142" s="7" t="s">
        <v>4</v>
      </c>
      <c r="F7142" s="7" t="str">
        <f t="shared" si="192"/>
        <v/>
      </c>
      <c r="G7142" s="7" t="str">
        <f t="shared" si="193"/>
        <v/>
      </c>
      <c r="K7142" s="7" t="s">
        <v>3354</v>
      </c>
      <c r="L7142" s="9">
        <v>45007</v>
      </c>
      <c r="M7142" s="13">
        <v>0.3316087962962963</v>
      </c>
      <c r="N7142" s="14">
        <v>204440003508031</v>
      </c>
      <c r="P7142" t="str">
        <f t="shared" si="194"/>
        <v/>
      </c>
    </row>
    <row r="7143" spans="1:16" ht="16" x14ac:dyDescent="0.2">
      <c r="A7143" s="8" t="s">
        <v>895</v>
      </c>
      <c r="C7143" s="7" t="s">
        <v>2</v>
      </c>
      <c r="D7143" s="7" t="s">
        <v>3389</v>
      </c>
      <c r="E7143" s="7" t="str">
        <f>IF(OR(D7143="", D7143="___"),"", LEFT(D7143,FIND(" &gt;",D7143)-1))</f>
        <v>Success</v>
      </c>
      <c r="F7143" s="7" t="str">
        <f t="shared" si="192"/>
        <v>Current</v>
      </c>
      <c r="G7143" s="7" t="str">
        <f t="shared" si="193"/>
        <v/>
      </c>
      <c r="H7143" s="7" t="str">
        <f>IF(G7143="Utterance", IF(ISNUMBER(SEARCH("Unrecognized",D7143)), "Unrecognized", IF(ISNUMBER(SEARCH("Mismatched",D7143)), "Mismatched", IF(ISNUMBER(SEARCH("False Positive",D7143)), "False Positive", "Irrelevant"))), "")</f>
        <v/>
      </c>
      <c r="J7143" s="7" t="s">
        <v>3756</v>
      </c>
      <c r="K7143" s="7" t="s">
        <v>3354</v>
      </c>
      <c r="L7143" s="9">
        <v>45007</v>
      </c>
      <c r="M7143" s="13">
        <v>0.33368055555555554</v>
      </c>
      <c r="N7143" s="14">
        <v>204440003508031</v>
      </c>
      <c r="O7143" s="7">
        <f>IF(LEN(TRIM($A7143))=0,0,LEN($A7143)-LEN(SUBSTITUTE($A7143," ",""))+1)</f>
        <v>2</v>
      </c>
      <c r="P7143">
        <f t="shared" si="194"/>
        <v>3411</v>
      </c>
    </row>
    <row r="7144" spans="1:16" ht="64" x14ac:dyDescent="0.2">
      <c r="A7144" s="8" t="s">
        <v>270</v>
      </c>
      <c r="C7144" s="7" t="s">
        <v>4</v>
      </c>
      <c r="F7144" s="7" t="str">
        <f t="shared" si="192"/>
        <v/>
      </c>
      <c r="G7144" s="7" t="str">
        <f t="shared" si="193"/>
        <v/>
      </c>
      <c r="K7144" s="7" t="s">
        <v>3354</v>
      </c>
      <c r="L7144" s="9">
        <v>45007</v>
      </c>
      <c r="M7144" s="13">
        <v>0.33368055555555554</v>
      </c>
      <c r="N7144" s="14">
        <v>204440003508031</v>
      </c>
      <c r="P7144" t="str">
        <f t="shared" si="194"/>
        <v/>
      </c>
    </row>
    <row r="7145" spans="1:16" ht="16" x14ac:dyDescent="0.2">
      <c r="A7145" s="8" t="s">
        <v>524</v>
      </c>
      <c r="C7145" s="7" t="s">
        <v>2</v>
      </c>
      <c r="D7145" s="7" t="s">
        <v>3389</v>
      </c>
      <c r="E7145" s="7" t="str">
        <f>IF(OR(D7145="", D7145="___"),"", LEFT(D7145,FIND(" &gt;",D7145)-1))</f>
        <v>Success</v>
      </c>
      <c r="F7145" s="7" t="str">
        <f t="shared" si="192"/>
        <v>Current</v>
      </c>
      <c r="G7145" s="7" t="str">
        <f t="shared" si="193"/>
        <v/>
      </c>
      <c r="H7145" s="7" t="str">
        <f>IF(G7145="Utterance", IF(ISNUMBER(SEARCH("Unrecognized",D7145)), "Unrecognized", IF(ISNUMBER(SEARCH("Mismatched",D7145)), "Mismatched", IF(ISNUMBER(SEARCH("False Positive",D7145)), "False Positive", "Irrelevant"))), "")</f>
        <v/>
      </c>
      <c r="J7145" s="7" t="s">
        <v>3741</v>
      </c>
      <c r="K7145" s="7" t="s">
        <v>3354</v>
      </c>
      <c r="L7145" s="9">
        <v>45007</v>
      </c>
      <c r="M7145" s="13">
        <v>0.33674768518518516</v>
      </c>
      <c r="N7145" s="14">
        <v>204440003495282</v>
      </c>
      <c r="O7145" s="7">
        <f>IF(LEN(TRIM($A7145))=0,0,LEN($A7145)-LEN(SUBSTITUTE($A7145," ",""))+1)</f>
        <v>2</v>
      </c>
      <c r="P7145">
        <f t="shared" si="194"/>
        <v>3411</v>
      </c>
    </row>
    <row r="7146" spans="1:16" ht="160" x14ac:dyDescent="0.2">
      <c r="A7146" s="8" t="s">
        <v>238</v>
      </c>
      <c r="C7146" s="7" t="s">
        <v>4</v>
      </c>
      <c r="F7146" s="7" t="str">
        <f t="shared" si="192"/>
        <v/>
      </c>
      <c r="G7146" s="7" t="str">
        <f t="shared" si="193"/>
        <v/>
      </c>
      <c r="K7146" s="7" t="s">
        <v>3354</v>
      </c>
      <c r="L7146" s="9">
        <v>45007</v>
      </c>
      <c r="M7146" s="13">
        <v>0.33674768518518516</v>
      </c>
      <c r="N7146" s="14">
        <v>204440003495282</v>
      </c>
      <c r="P7146" t="str">
        <f t="shared" si="194"/>
        <v/>
      </c>
    </row>
    <row r="7147" spans="1:16" ht="16" x14ac:dyDescent="0.2">
      <c r="A7147" s="8" t="s">
        <v>1101</v>
      </c>
      <c r="C7147" s="7" t="s">
        <v>2</v>
      </c>
      <c r="D7147" s="7" t="s">
        <v>3389</v>
      </c>
      <c r="E7147" s="7" t="str">
        <f>IF(OR(D7147="", D7147="___"),"", LEFT(D7147,FIND(" &gt;",D7147)-1))</f>
        <v>Success</v>
      </c>
      <c r="F7147" s="7" t="str">
        <f t="shared" si="192"/>
        <v>Current</v>
      </c>
      <c r="G7147" s="7" t="str">
        <f t="shared" si="193"/>
        <v/>
      </c>
      <c r="H7147" s="7" t="str">
        <f>IF(G7147="Utterance", IF(ISNUMBER(SEARCH("Unrecognized",D7147)), "Unrecognized", IF(ISNUMBER(SEARCH("Mismatched",D7147)), "Mismatched", IF(ISNUMBER(SEARCH("False Positive",D7147)), "False Positive", "Irrelevant"))), "")</f>
        <v/>
      </c>
      <c r="J7147" s="7" t="s">
        <v>3742</v>
      </c>
      <c r="K7147" s="7" t="s">
        <v>3354</v>
      </c>
      <c r="L7147" s="9">
        <v>45007</v>
      </c>
      <c r="M7147" s="13">
        <v>0.34620370370370374</v>
      </c>
      <c r="N7147" s="14">
        <v>204440003538114</v>
      </c>
      <c r="O7147" s="7">
        <f>IF(LEN(TRIM($A7147))=0,0,LEN($A7147)-LEN(SUBSTITUTE($A7147," ",""))+1)</f>
        <v>2</v>
      </c>
      <c r="P7147">
        <f t="shared" si="194"/>
        <v>3411</v>
      </c>
    </row>
    <row r="7148" spans="1:16" ht="144" x14ac:dyDescent="0.2">
      <c r="A7148" s="8" t="s">
        <v>247</v>
      </c>
      <c r="C7148" s="7" t="s">
        <v>4</v>
      </c>
      <c r="F7148" s="7" t="str">
        <f t="shared" si="192"/>
        <v/>
      </c>
      <c r="G7148" s="7" t="str">
        <f t="shared" si="193"/>
        <v/>
      </c>
      <c r="K7148" s="7" t="s">
        <v>3354</v>
      </c>
      <c r="L7148" s="9">
        <v>45007</v>
      </c>
      <c r="M7148" s="13">
        <v>0.34620370370370374</v>
      </c>
      <c r="N7148" s="14">
        <v>204440003538114</v>
      </c>
      <c r="P7148" t="str">
        <f t="shared" si="194"/>
        <v/>
      </c>
    </row>
    <row r="7149" spans="1:16" ht="16" x14ac:dyDescent="0.2">
      <c r="A7149" s="8" t="s">
        <v>158</v>
      </c>
      <c r="C7149" s="7" t="s">
        <v>2</v>
      </c>
      <c r="D7149" s="7" t="s">
        <v>3389</v>
      </c>
      <c r="E7149" s="7" t="str">
        <f>IF(OR(D7149="", D7149="___"),"", LEFT(D7149,FIND(" &gt;",D7149)-1))</f>
        <v>Success</v>
      </c>
      <c r="F7149" s="7" t="str">
        <f t="shared" si="192"/>
        <v>Current</v>
      </c>
      <c r="G7149" s="7" t="str">
        <f t="shared" si="193"/>
        <v/>
      </c>
      <c r="H7149" s="7" t="str">
        <f>IF(G7149="Utterance", IF(ISNUMBER(SEARCH("Unrecognized",D7149)), "Unrecognized", IF(ISNUMBER(SEARCH("Mismatched",D7149)), "Mismatched", IF(ISNUMBER(SEARCH("False Positive",D7149)), "False Positive", "Irrelevant"))), "")</f>
        <v/>
      </c>
      <c r="J7149" s="7" t="s">
        <v>3744</v>
      </c>
      <c r="K7149" s="7" t="s">
        <v>3354</v>
      </c>
      <c r="L7149" s="9">
        <v>45007</v>
      </c>
      <c r="M7149" s="13">
        <v>0.34664351851851855</v>
      </c>
      <c r="N7149" s="14">
        <v>513001542722762</v>
      </c>
      <c r="O7149" s="7">
        <f>IF(LEN(TRIM($A7149))=0,0,LEN($A7149)-LEN(SUBSTITUTE($A7149," ",""))+1)</f>
        <v>4</v>
      </c>
      <c r="P7149">
        <f t="shared" si="194"/>
        <v>3411</v>
      </c>
    </row>
    <row r="7150" spans="1:16" ht="112" x14ac:dyDescent="0.2">
      <c r="A7150" s="8" t="s">
        <v>224</v>
      </c>
      <c r="C7150" s="7" t="s">
        <v>4</v>
      </c>
      <c r="F7150" s="7" t="str">
        <f t="shared" si="192"/>
        <v/>
      </c>
      <c r="G7150" s="7" t="str">
        <f t="shared" si="193"/>
        <v/>
      </c>
      <c r="K7150" s="7" t="s">
        <v>3354</v>
      </c>
      <c r="L7150" s="9">
        <v>45007</v>
      </c>
      <c r="M7150" s="13">
        <v>0.34664351851851855</v>
      </c>
      <c r="N7150" s="14">
        <v>513001542722762</v>
      </c>
      <c r="P7150" t="str">
        <f t="shared" si="194"/>
        <v/>
      </c>
    </row>
    <row r="7151" spans="1:16" ht="16" x14ac:dyDescent="0.2">
      <c r="A7151" s="8" t="s">
        <v>1308</v>
      </c>
      <c r="C7151" s="7" t="s">
        <v>2</v>
      </c>
      <c r="D7151" s="7" t="s">
        <v>3400</v>
      </c>
      <c r="E7151" s="7" t="str">
        <f>IF(OR(D7151="", D7151="___"),"", LEFT(D7151,FIND(" &gt;",D7151)-1))</f>
        <v>Failure</v>
      </c>
      <c r="F7151" s="7" t="str">
        <f t="shared" si="192"/>
        <v>Current</v>
      </c>
      <c r="G7151" s="7" t="str">
        <f t="shared" si="193"/>
        <v>Interaction</v>
      </c>
      <c r="H7151" s="7" t="str">
        <f>IF(G7151="Utterance", IF(ISNUMBER(SEARCH("Unrecognized",D7151)), "Unrecognized", IF(ISNUMBER(SEARCH("Mismatched",D7151)), "Mismatched", IF(ISNUMBER(SEARCH("False Positive",D7151)), "False Positive", "Irrelevant"))), "")</f>
        <v/>
      </c>
      <c r="J7151" s="7" t="s">
        <v>3457</v>
      </c>
      <c r="K7151" s="7" t="s">
        <v>3354</v>
      </c>
      <c r="L7151" s="9">
        <v>45007</v>
      </c>
      <c r="M7151" s="13">
        <v>0.34688657407407408</v>
      </c>
      <c r="N7151" s="14">
        <v>202000367285727</v>
      </c>
      <c r="O7151" s="7">
        <f>IF(LEN(TRIM($A7151))=0,0,LEN($A7151)-LEN(SUBSTITUTE($A7151," ",""))+1)</f>
        <v>2</v>
      </c>
      <c r="P7151">
        <f t="shared" si="194"/>
        <v>412</v>
      </c>
    </row>
    <row r="7152" spans="1:16" ht="112" x14ac:dyDescent="0.2">
      <c r="A7152" s="8" t="s">
        <v>298</v>
      </c>
      <c r="C7152" s="7" t="s">
        <v>4</v>
      </c>
      <c r="F7152" s="7" t="str">
        <f t="shared" si="192"/>
        <v/>
      </c>
      <c r="G7152" s="7" t="str">
        <f t="shared" si="193"/>
        <v/>
      </c>
      <c r="K7152" s="7" t="s">
        <v>3354</v>
      </c>
      <c r="L7152" s="9">
        <v>45007</v>
      </c>
      <c r="M7152" s="13">
        <v>0.34688657407407408</v>
      </c>
      <c r="N7152" s="14">
        <v>202000367285727</v>
      </c>
      <c r="P7152" t="str">
        <f t="shared" si="194"/>
        <v/>
      </c>
    </row>
    <row r="7153" spans="1:16" ht="16" x14ac:dyDescent="0.2">
      <c r="A7153" s="8" t="s">
        <v>1307</v>
      </c>
      <c r="C7153" s="7" t="s">
        <v>2</v>
      </c>
      <c r="D7153" s="7" t="s">
        <v>3389</v>
      </c>
      <c r="E7153" s="7" t="str">
        <f>IF(OR(D7153="", D7153="___"),"", LEFT(D7153,FIND(" &gt;",D7153)-1))</f>
        <v>Success</v>
      </c>
      <c r="F7153" s="7" t="str">
        <f t="shared" ref="F7153:F7216" si="195">IF(OR(E7153="Success",E7153="Qualified Success"),"Current",IF(E7153="Failure",IF(RIGHT(D7153,6)="Future","Future",IF(RIGHT(D7153,10)="Irrelevant","Irrelevant","Current")),""))</f>
        <v>Current</v>
      </c>
      <c r="G7153" s="7" t="str">
        <f t="shared" ref="G7153:G7216" si="196">IF(OR(ISBLANK(D7153),D7153="Unclassifiable &gt;"),"",IF(ISNUMBER(SEARCH("Utterance",D7153)),"Utterance",IF(ISNUMBER(SEARCH("Response",D7153)),"Response",IF(ISNUMBER(SEARCH("Interaction",D7153)),"Interaction",IF(ISNUMBER(SEARCH("System",D7153)),"System","")))))</f>
        <v/>
      </c>
      <c r="H7153" s="7" t="str">
        <f>IF(G7153="Utterance", IF(ISNUMBER(SEARCH("Unrecognized",D7153)), "Unrecognized", IF(ISNUMBER(SEARCH("Mismatched",D7153)), "Mismatched", IF(ISNUMBER(SEARCH("False Positive",D7153)), "False Positive", "Irrelevant"))), "")</f>
        <v/>
      </c>
      <c r="J7153" s="7" t="s">
        <v>3751</v>
      </c>
      <c r="K7153" s="7" t="s">
        <v>3354</v>
      </c>
      <c r="L7153" s="9">
        <v>45007</v>
      </c>
      <c r="M7153" s="13">
        <v>0.34719907407407408</v>
      </c>
      <c r="N7153" s="14">
        <v>202000367285727</v>
      </c>
      <c r="O7153" s="7">
        <f>IF(LEN(TRIM($A7153))=0,0,LEN($A7153)-LEN(SUBSTITUTE($A7153," ",""))+1)</f>
        <v>3</v>
      </c>
      <c r="P7153">
        <f t="shared" si="194"/>
        <v>3411</v>
      </c>
    </row>
    <row r="7154" spans="1:16" ht="96" x14ac:dyDescent="0.2">
      <c r="A7154" s="8" t="s">
        <v>766</v>
      </c>
      <c r="C7154" s="7" t="s">
        <v>4</v>
      </c>
      <c r="F7154" s="7" t="str">
        <f t="shared" si="195"/>
        <v/>
      </c>
      <c r="G7154" s="7" t="str">
        <f t="shared" si="196"/>
        <v/>
      </c>
      <c r="K7154" s="7" t="s">
        <v>3354</v>
      </c>
      <c r="L7154" s="9">
        <v>45007</v>
      </c>
      <c r="M7154" s="13">
        <v>0.34719907407407408</v>
      </c>
      <c r="N7154" s="14">
        <v>202000367285727</v>
      </c>
      <c r="P7154" t="str">
        <f t="shared" si="194"/>
        <v/>
      </c>
    </row>
    <row r="7155" spans="1:16" ht="16" x14ac:dyDescent="0.2">
      <c r="A7155" s="8" t="s">
        <v>402</v>
      </c>
      <c r="C7155" s="7" t="s">
        <v>2</v>
      </c>
      <c r="D7155" s="7" t="s">
        <v>3389</v>
      </c>
      <c r="E7155" s="7" t="str">
        <f>IF(OR(D7155="", D7155="___"),"", LEFT(D7155,FIND(" &gt;",D7155)-1))</f>
        <v>Success</v>
      </c>
      <c r="F7155" s="7" t="str">
        <f t="shared" si="195"/>
        <v>Current</v>
      </c>
      <c r="G7155" s="7" t="str">
        <f t="shared" si="196"/>
        <v/>
      </c>
      <c r="H7155" s="7" t="str">
        <f>IF(G7155="Utterance", IF(ISNUMBER(SEARCH("Unrecognized",D7155)), "Unrecognized", IF(ISNUMBER(SEARCH("Mismatched",D7155)), "Mismatched", IF(ISNUMBER(SEARCH("False Positive",D7155)), "False Positive", "Irrelevant"))), "")</f>
        <v/>
      </c>
      <c r="J7155" s="7" t="s">
        <v>3741</v>
      </c>
      <c r="K7155" s="7" t="s">
        <v>3354</v>
      </c>
      <c r="L7155" s="9">
        <v>45007</v>
      </c>
      <c r="M7155" s="13">
        <v>0.34743055555555552</v>
      </c>
      <c r="N7155" s="14">
        <v>204440003496705</v>
      </c>
      <c r="O7155" s="7">
        <f>IF(LEN(TRIM($A7155))=0,0,LEN($A7155)-LEN(SUBSTITUTE($A7155," ",""))+1)</f>
        <v>6</v>
      </c>
      <c r="P7155">
        <f t="shared" si="194"/>
        <v>3411</v>
      </c>
    </row>
    <row r="7156" spans="1:16" ht="144" x14ac:dyDescent="0.2">
      <c r="A7156" s="8" t="s">
        <v>250</v>
      </c>
      <c r="C7156" s="7" t="s">
        <v>4</v>
      </c>
      <c r="F7156" s="7" t="str">
        <f t="shared" si="195"/>
        <v/>
      </c>
      <c r="G7156" s="7" t="str">
        <f t="shared" si="196"/>
        <v/>
      </c>
      <c r="K7156" s="7" t="s">
        <v>3354</v>
      </c>
      <c r="L7156" s="9">
        <v>45007</v>
      </c>
      <c r="M7156" s="13">
        <v>0.34769675925925925</v>
      </c>
      <c r="N7156" s="14">
        <v>204440003496705</v>
      </c>
      <c r="P7156" t="str">
        <f t="shared" si="194"/>
        <v/>
      </c>
    </row>
    <row r="7157" spans="1:16" ht="16" x14ac:dyDescent="0.2">
      <c r="A7157" s="8" t="s">
        <v>672</v>
      </c>
      <c r="C7157" s="7" t="s">
        <v>2</v>
      </c>
      <c r="D7157" s="7" t="s">
        <v>3389</v>
      </c>
      <c r="E7157" s="7" t="str">
        <f>IF(OR(D7157="", D7157="___"),"", LEFT(D7157,FIND(" &gt;",D7157)-1))</f>
        <v>Success</v>
      </c>
      <c r="F7157" s="7" t="str">
        <f t="shared" si="195"/>
        <v>Current</v>
      </c>
      <c r="G7157" s="7" t="str">
        <f t="shared" si="196"/>
        <v/>
      </c>
      <c r="H7157" s="7" t="str">
        <f>IF(G7157="Utterance", IF(ISNUMBER(SEARCH("Unrecognized",D7157)), "Unrecognized", IF(ISNUMBER(SEARCH("Mismatched",D7157)), "Mismatched", IF(ISNUMBER(SEARCH("False Positive",D7157)), "False Positive", "Irrelevant"))), "")</f>
        <v/>
      </c>
      <c r="J7157" s="7" t="s">
        <v>3439</v>
      </c>
      <c r="K7157" s="7" t="s">
        <v>3354</v>
      </c>
      <c r="L7157" s="9">
        <v>45007</v>
      </c>
      <c r="M7157" s="13">
        <v>0.34915509259259259</v>
      </c>
      <c r="N7157" s="14">
        <v>204440003538114</v>
      </c>
      <c r="O7157" s="7">
        <f>IF(LEN(TRIM($A7157))=0,0,LEN($A7157)-LEN(SUBSTITUTE($A7157," ",""))+1)</f>
        <v>2</v>
      </c>
      <c r="P7157">
        <f t="shared" si="194"/>
        <v>3411</v>
      </c>
    </row>
    <row r="7158" spans="1:16" ht="32" x14ac:dyDescent="0.2">
      <c r="A7158" s="8" t="s">
        <v>3628</v>
      </c>
      <c r="C7158" s="7" t="s">
        <v>4</v>
      </c>
      <c r="F7158" s="7" t="str">
        <f t="shared" si="195"/>
        <v/>
      </c>
      <c r="G7158" s="7" t="str">
        <f t="shared" si="196"/>
        <v/>
      </c>
      <c r="K7158" s="7" t="s">
        <v>3354</v>
      </c>
      <c r="L7158" s="9">
        <v>45007</v>
      </c>
      <c r="M7158" s="13">
        <v>0.34916666666666668</v>
      </c>
      <c r="N7158" s="14">
        <v>204440003538114</v>
      </c>
      <c r="P7158" t="str">
        <f t="shared" si="194"/>
        <v/>
      </c>
    </row>
    <row r="7159" spans="1:16" ht="96" x14ac:dyDescent="0.2">
      <c r="A7159" s="8" t="s">
        <v>1100</v>
      </c>
      <c r="C7159" s="7" t="s">
        <v>4</v>
      </c>
      <c r="F7159" s="7" t="str">
        <f t="shared" si="195"/>
        <v/>
      </c>
      <c r="G7159" s="7" t="str">
        <f t="shared" si="196"/>
        <v/>
      </c>
      <c r="K7159" s="7" t="s">
        <v>3354</v>
      </c>
      <c r="L7159" s="9">
        <v>45007</v>
      </c>
      <c r="M7159" s="13">
        <v>0.34916666666666668</v>
      </c>
      <c r="N7159" s="14">
        <v>204440003538114</v>
      </c>
      <c r="P7159" t="str">
        <f t="shared" si="194"/>
        <v/>
      </c>
    </row>
    <row r="7160" spans="1:16" ht="32" x14ac:dyDescent="0.2">
      <c r="A7160" s="8" t="s">
        <v>268</v>
      </c>
      <c r="C7160" s="7" t="s">
        <v>4</v>
      </c>
      <c r="F7160" s="7" t="str">
        <f t="shared" si="195"/>
        <v/>
      </c>
      <c r="G7160" s="7" t="str">
        <f t="shared" si="196"/>
        <v/>
      </c>
      <c r="K7160" s="7" t="s">
        <v>3354</v>
      </c>
      <c r="L7160" s="9">
        <v>45007</v>
      </c>
      <c r="M7160" s="13">
        <v>0.34916666666666668</v>
      </c>
      <c r="N7160" s="14">
        <v>204440003538114</v>
      </c>
      <c r="P7160" t="str">
        <f t="shared" si="194"/>
        <v/>
      </c>
    </row>
    <row r="7161" spans="1:16" ht="16" x14ac:dyDescent="0.2">
      <c r="A7161" s="8" t="s">
        <v>1099</v>
      </c>
      <c r="C7161" s="7" t="s">
        <v>2</v>
      </c>
      <c r="D7161" s="7" t="s">
        <v>3389</v>
      </c>
      <c r="E7161" s="7" t="str">
        <f>IF(OR(D7161="", D7161="___"),"", LEFT(D7161,FIND(" &gt;",D7161)-1))</f>
        <v>Success</v>
      </c>
      <c r="F7161" s="7" t="str">
        <f t="shared" si="195"/>
        <v>Current</v>
      </c>
      <c r="G7161" s="7" t="str">
        <f t="shared" si="196"/>
        <v/>
      </c>
      <c r="H7161" s="7" t="str">
        <f>IF(G7161="Utterance", IF(ISNUMBER(SEARCH("Unrecognized",D7161)), "Unrecognized", IF(ISNUMBER(SEARCH("Mismatched",D7161)), "Mismatched", IF(ISNUMBER(SEARCH("False Positive",D7161)), "False Positive", "Irrelevant"))), "")</f>
        <v/>
      </c>
      <c r="J7161" s="7" t="s">
        <v>3439</v>
      </c>
      <c r="K7161" s="7" t="s">
        <v>3354</v>
      </c>
      <c r="L7161" s="9">
        <v>45007</v>
      </c>
      <c r="M7161" s="13">
        <v>0.34944444444444445</v>
      </c>
      <c r="N7161" s="14">
        <v>204440003538114</v>
      </c>
      <c r="O7161" s="7">
        <f>IF(LEN(TRIM($A7161))=0,0,LEN($A7161)-LEN(SUBSTITUTE($A7161," ",""))+1)</f>
        <v>3</v>
      </c>
      <c r="P7161">
        <f t="shared" si="194"/>
        <v>3411</v>
      </c>
    </row>
    <row r="7162" spans="1:16" ht="192" x14ac:dyDescent="0.2">
      <c r="A7162" s="8" t="s">
        <v>578</v>
      </c>
      <c r="C7162" s="7" t="s">
        <v>4</v>
      </c>
      <c r="F7162" s="7" t="str">
        <f t="shared" si="195"/>
        <v/>
      </c>
      <c r="G7162" s="7" t="str">
        <f t="shared" si="196"/>
        <v/>
      </c>
      <c r="K7162" s="7" t="s">
        <v>3354</v>
      </c>
      <c r="L7162" s="9">
        <v>45007</v>
      </c>
      <c r="M7162" s="13">
        <v>0.34944444444444445</v>
      </c>
      <c r="N7162" s="14">
        <v>204440003538114</v>
      </c>
      <c r="P7162" t="str">
        <f t="shared" si="194"/>
        <v/>
      </c>
    </row>
    <row r="7163" spans="1:16" ht="16" x14ac:dyDescent="0.2">
      <c r="A7163" s="8" t="s">
        <v>302</v>
      </c>
      <c r="B7163" s="7" t="s">
        <v>3487</v>
      </c>
      <c r="C7163" s="7" t="s">
        <v>2</v>
      </c>
      <c r="D7163" s="7" t="s">
        <v>3389</v>
      </c>
      <c r="E7163" s="7" t="str">
        <f>IF(OR(D7163="", D7163="___"),"", LEFT(D7163,FIND(" &gt;",D7163)-1))</f>
        <v>Success</v>
      </c>
      <c r="F7163" s="7" t="str">
        <f t="shared" si="195"/>
        <v>Current</v>
      </c>
      <c r="G7163" s="7" t="str">
        <f t="shared" si="196"/>
        <v/>
      </c>
      <c r="H7163" s="7" t="str">
        <f>IF(G7163="Utterance", IF(ISNUMBER(SEARCH("Unrecognized",D7163)), "Unrecognized", IF(ISNUMBER(SEARCH("Mismatched",D7163)), "Mismatched", IF(ISNUMBER(SEARCH("False Positive",D7163)), "False Positive", "Irrelevant"))), "")</f>
        <v/>
      </c>
      <c r="J7163" s="7" t="s">
        <v>3428</v>
      </c>
      <c r="K7163" s="7" t="s">
        <v>3354</v>
      </c>
      <c r="L7163" s="9">
        <v>45007</v>
      </c>
      <c r="M7163" s="13">
        <v>0.34973379629629631</v>
      </c>
      <c r="N7163" s="14">
        <v>204440003500874</v>
      </c>
      <c r="O7163" s="7">
        <f>IF(LEN(TRIM($A7163))=0,0,LEN($A7163)-LEN(SUBSTITUTE($A7163," ",""))+1)</f>
        <v>3</v>
      </c>
      <c r="P7163">
        <f t="shared" si="194"/>
        <v>3411</v>
      </c>
    </row>
    <row r="7164" spans="1:16" ht="64" x14ac:dyDescent="0.2">
      <c r="A7164" s="8" t="s">
        <v>220</v>
      </c>
      <c r="C7164" s="7" t="s">
        <v>4</v>
      </c>
      <c r="F7164" s="7" t="str">
        <f t="shared" si="195"/>
        <v/>
      </c>
      <c r="G7164" s="7" t="str">
        <f t="shared" si="196"/>
        <v/>
      </c>
      <c r="K7164" s="7" t="s">
        <v>3354</v>
      </c>
      <c r="L7164" s="9">
        <v>45007</v>
      </c>
      <c r="M7164" s="13">
        <v>0.34973379629629631</v>
      </c>
      <c r="N7164" s="14">
        <v>204440003500874</v>
      </c>
      <c r="P7164" t="str">
        <f t="shared" si="194"/>
        <v/>
      </c>
    </row>
    <row r="7165" spans="1:16" ht="16" x14ac:dyDescent="0.2">
      <c r="A7165" s="8" t="s">
        <v>706</v>
      </c>
      <c r="C7165" s="7" t="s">
        <v>2</v>
      </c>
      <c r="D7165" s="7" t="s">
        <v>3389</v>
      </c>
      <c r="E7165" s="7" t="str">
        <f>IF(OR(D7165="", D7165="___"),"", LEFT(D7165,FIND(" &gt;",D7165)-1))</f>
        <v>Success</v>
      </c>
      <c r="F7165" s="7" t="str">
        <f t="shared" si="195"/>
        <v>Current</v>
      </c>
      <c r="G7165" s="7" t="str">
        <f t="shared" si="196"/>
        <v/>
      </c>
      <c r="H7165" s="7" t="str">
        <f>IF(G7165="Utterance", IF(ISNUMBER(SEARCH("Unrecognized",D7165)), "Unrecognized", IF(ISNUMBER(SEARCH("Mismatched",D7165)), "Mismatched", IF(ISNUMBER(SEARCH("False Positive",D7165)), "False Positive", "Irrelevant"))), "")</f>
        <v/>
      </c>
      <c r="J7165" s="7" t="s">
        <v>3742</v>
      </c>
      <c r="K7165" s="7" t="s">
        <v>3354</v>
      </c>
      <c r="L7165" s="9">
        <v>45007</v>
      </c>
      <c r="M7165" s="13">
        <v>0.34995370370370371</v>
      </c>
      <c r="N7165" s="14">
        <v>204440003500874</v>
      </c>
      <c r="O7165" s="7">
        <f>IF(LEN(TRIM($A7165))=0,0,LEN($A7165)-LEN(SUBSTITUTE($A7165," ",""))+1)</f>
        <v>2</v>
      </c>
      <c r="P7165">
        <f t="shared" si="194"/>
        <v>3411</v>
      </c>
    </row>
    <row r="7166" spans="1:16" ht="160" x14ac:dyDescent="0.2">
      <c r="A7166" s="8" t="s">
        <v>235</v>
      </c>
      <c r="C7166" s="7" t="s">
        <v>4</v>
      </c>
      <c r="F7166" s="7" t="str">
        <f t="shared" si="195"/>
        <v/>
      </c>
      <c r="G7166" s="7" t="str">
        <f t="shared" si="196"/>
        <v/>
      </c>
      <c r="K7166" s="7" t="s">
        <v>3354</v>
      </c>
      <c r="L7166" s="9">
        <v>45007</v>
      </c>
      <c r="M7166" s="13">
        <v>0.34995370370370371</v>
      </c>
      <c r="N7166" s="14">
        <v>204440003500874</v>
      </c>
      <c r="P7166" t="str">
        <f t="shared" si="194"/>
        <v/>
      </c>
    </row>
    <row r="7167" spans="1:16" ht="16" x14ac:dyDescent="0.2">
      <c r="A7167" s="8" t="s">
        <v>223</v>
      </c>
      <c r="B7167" s="7" t="s">
        <v>3487</v>
      </c>
      <c r="C7167" s="7" t="s">
        <v>2</v>
      </c>
      <c r="D7167" s="7" t="s">
        <v>3389</v>
      </c>
      <c r="E7167" s="7" t="str">
        <f>IF(OR(D7167="", D7167="___"),"", LEFT(D7167,FIND(" &gt;",D7167)-1))</f>
        <v>Success</v>
      </c>
      <c r="F7167" s="7" t="str">
        <f t="shared" si="195"/>
        <v>Current</v>
      </c>
      <c r="G7167" s="7" t="str">
        <f t="shared" si="196"/>
        <v/>
      </c>
      <c r="H7167" s="7" t="str">
        <f>IF(G7167="Utterance", IF(ISNUMBER(SEARCH("Unrecognized",D7167)), "Unrecognized", IF(ISNUMBER(SEARCH("Mismatched",D7167)), "Mismatched", IF(ISNUMBER(SEARCH("False Positive",D7167)), "False Positive", "Irrelevant"))), "")</f>
        <v/>
      </c>
      <c r="J7167" s="7" t="s">
        <v>3744</v>
      </c>
      <c r="K7167" s="7" t="s">
        <v>3354</v>
      </c>
      <c r="L7167" s="9">
        <v>45007</v>
      </c>
      <c r="M7167" s="13">
        <v>0.35256944444444444</v>
      </c>
      <c r="N7167" s="14">
        <v>513002580005230</v>
      </c>
      <c r="O7167" s="7">
        <f>IF(LEN(TRIM($A7167))=0,0,LEN($A7167)-LEN(SUBSTITUTE($A7167," ",""))+1)</f>
        <v>3</v>
      </c>
      <c r="P7167">
        <f t="shared" si="194"/>
        <v>3411</v>
      </c>
    </row>
    <row r="7168" spans="1:16" ht="112" x14ac:dyDescent="0.2">
      <c r="A7168" s="8" t="s">
        <v>224</v>
      </c>
      <c r="C7168" s="7" t="s">
        <v>4</v>
      </c>
      <c r="F7168" s="7" t="str">
        <f t="shared" si="195"/>
        <v/>
      </c>
      <c r="G7168" s="7" t="str">
        <f t="shared" si="196"/>
        <v/>
      </c>
      <c r="K7168" s="7" t="s">
        <v>3354</v>
      </c>
      <c r="L7168" s="9">
        <v>45007</v>
      </c>
      <c r="M7168" s="13">
        <v>0.35256944444444444</v>
      </c>
      <c r="N7168" s="14">
        <v>513002580005230</v>
      </c>
      <c r="P7168" t="str">
        <f t="shared" si="194"/>
        <v/>
      </c>
    </row>
    <row r="7169" spans="1:16" ht="16" x14ac:dyDescent="0.2">
      <c r="A7169" s="8" t="s">
        <v>396</v>
      </c>
      <c r="C7169" s="7" t="s">
        <v>2</v>
      </c>
      <c r="D7169" s="7" t="s">
        <v>3411</v>
      </c>
      <c r="E7169" s="7" t="str">
        <f>IF(OR(D7169="", D7169="___"),"", LEFT(D7169,FIND(" &gt;",D7169)-1))</f>
        <v>Qualified Success</v>
      </c>
      <c r="F7169" s="7" t="str">
        <f t="shared" si="195"/>
        <v>Current</v>
      </c>
      <c r="G7169" s="7" t="str">
        <f t="shared" si="196"/>
        <v>Response</v>
      </c>
      <c r="H7169" s="7" t="str">
        <f>IF(G7169="Utterance", IF(ISNUMBER(SEARCH("Unrecognized",D7169)), "Unrecognized", IF(ISNUMBER(SEARCH("Mismatched",D7169)), "Mismatched", IF(ISNUMBER(SEARCH("False Positive",D7169)), "False Positive", "Irrelevant"))), "")</f>
        <v/>
      </c>
      <c r="J7169" s="7" t="s">
        <v>3431</v>
      </c>
      <c r="K7169" s="7" t="s">
        <v>3354</v>
      </c>
      <c r="L7169" s="9">
        <v>45007</v>
      </c>
      <c r="M7169" s="13">
        <v>0.35319444444444442</v>
      </c>
      <c r="N7169" s="14">
        <v>513003537666572</v>
      </c>
      <c r="O7169" s="7">
        <f>IF(LEN(TRIM($A7169))=0,0,LEN($A7169)-LEN(SUBSTITUTE($A7169," ",""))+1)</f>
        <v>1</v>
      </c>
      <c r="P7169">
        <f t="shared" si="194"/>
        <v>201</v>
      </c>
    </row>
    <row r="7170" spans="1:16" ht="144" x14ac:dyDescent="0.2">
      <c r="A7170" s="8" t="s">
        <v>395</v>
      </c>
      <c r="C7170" s="7" t="s">
        <v>4</v>
      </c>
      <c r="F7170" s="7" t="str">
        <f t="shared" si="195"/>
        <v/>
      </c>
      <c r="G7170" s="7" t="str">
        <f t="shared" si="196"/>
        <v/>
      </c>
      <c r="K7170" s="7" t="s">
        <v>3354</v>
      </c>
      <c r="L7170" s="9">
        <v>45007</v>
      </c>
      <c r="M7170" s="13">
        <v>0.35319444444444442</v>
      </c>
      <c r="N7170" s="14">
        <v>513003537666572</v>
      </c>
      <c r="P7170" t="str">
        <f t="shared" si="194"/>
        <v/>
      </c>
    </row>
    <row r="7171" spans="1:16" ht="16" x14ac:dyDescent="0.2">
      <c r="A7171" s="8" t="s">
        <v>705</v>
      </c>
      <c r="C7171" s="7" t="s">
        <v>2</v>
      </c>
      <c r="D7171" s="7" t="s">
        <v>3391</v>
      </c>
      <c r="E7171" s="7" t="str">
        <f>IF(OR(D7171="", D7171="___"),"", LEFT(D7171,FIND(" &gt;",D7171)-1))</f>
        <v>Failure</v>
      </c>
      <c r="F7171" s="7" t="str">
        <f t="shared" si="195"/>
        <v>Current</v>
      </c>
      <c r="G7171" s="7" t="str">
        <f t="shared" si="196"/>
        <v>Utterance</v>
      </c>
      <c r="H7171" s="7" t="str">
        <f>IF(G7171="Utterance", IF(ISNUMBER(SEARCH("Unrecognized",D7171)), "Unrecognized", IF(ISNUMBER(SEARCH("Mismatched",D7171)), "Mismatched", IF(ISNUMBER(SEARCH("False Positive",D7171)), "False Positive", "Irrelevant"))), "")</f>
        <v>Mismatched</v>
      </c>
      <c r="I7171" s="7" t="s">
        <v>3440</v>
      </c>
      <c r="J7171" s="7" t="s">
        <v>213</v>
      </c>
      <c r="K7171" s="7" t="s">
        <v>3354</v>
      </c>
      <c r="L7171" s="9">
        <v>45007</v>
      </c>
      <c r="M7171" s="13">
        <v>0.3580787037037037</v>
      </c>
      <c r="N7171" s="14">
        <v>204440003500874</v>
      </c>
      <c r="O7171" s="7">
        <f>IF(LEN(TRIM($A7171))=0,0,LEN($A7171)-LEN(SUBSTITUTE($A7171," ",""))+1)</f>
        <v>6</v>
      </c>
      <c r="P7171">
        <f t="shared" ref="P7171:P7234" si="197">IF(D7171="", "", COUNTIF($D$1:$D$12000, D7171))</f>
        <v>705</v>
      </c>
    </row>
    <row r="7172" spans="1:16" ht="16" x14ac:dyDescent="0.2">
      <c r="A7172" s="8" t="s">
        <v>339</v>
      </c>
      <c r="C7172" s="7" t="s">
        <v>4</v>
      </c>
      <c r="F7172" s="7" t="str">
        <f t="shared" si="195"/>
        <v/>
      </c>
      <c r="G7172" s="7" t="str">
        <f t="shared" si="196"/>
        <v/>
      </c>
      <c r="K7172" s="7" t="s">
        <v>3354</v>
      </c>
      <c r="L7172" s="9">
        <v>45007</v>
      </c>
      <c r="M7172" s="13">
        <v>0.35810185185185189</v>
      </c>
      <c r="N7172" s="14">
        <v>204440003500874</v>
      </c>
      <c r="P7172" t="str">
        <f t="shared" si="197"/>
        <v/>
      </c>
    </row>
    <row r="7173" spans="1:16" ht="16" x14ac:dyDescent="0.2">
      <c r="A7173" s="8" t="s">
        <v>305</v>
      </c>
      <c r="C7173" s="7" t="s">
        <v>2</v>
      </c>
      <c r="D7173" s="7" t="s">
        <v>3389</v>
      </c>
      <c r="E7173" s="7" t="str">
        <f>IF(OR(D7173="", D7173="___"),"", LEFT(D7173,FIND(" &gt;",D7173)-1))</f>
        <v>Success</v>
      </c>
      <c r="F7173" s="7" t="str">
        <f t="shared" si="195"/>
        <v>Current</v>
      </c>
      <c r="G7173" s="7" t="str">
        <f t="shared" si="196"/>
        <v/>
      </c>
      <c r="H7173" s="7" t="str">
        <f>IF(G7173="Utterance", IF(ISNUMBER(SEARCH("Unrecognized",D7173)), "Unrecognized", IF(ISNUMBER(SEARCH("Mismatched",D7173)), "Mismatched", IF(ISNUMBER(SEARCH("False Positive",D7173)), "False Positive", "Irrelevant"))), "")</f>
        <v/>
      </c>
      <c r="J7173" s="7" t="s">
        <v>3449</v>
      </c>
      <c r="K7173" s="7" t="s">
        <v>3354</v>
      </c>
      <c r="L7173" s="9">
        <v>45007</v>
      </c>
      <c r="M7173" s="13">
        <v>0.36008101851851854</v>
      </c>
      <c r="N7173" s="14">
        <v>204440003487594</v>
      </c>
      <c r="O7173" s="7">
        <f>IF(LEN(TRIM($A7173))=0,0,LEN($A7173)-LEN(SUBSTITUTE($A7173," ",""))+1)</f>
        <v>5</v>
      </c>
      <c r="P7173">
        <f t="shared" si="197"/>
        <v>3411</v>
      </c>
    </row>
    <row r="7174" spans="1:16" ht="64" x14ac:dyDescent="0.2">
      <c r="A7174" s="8" t="s">
        <v>306</v>
      </c>
      <c r="C7174" s="7" t="s">
        <v>4</v>
      </c>
      <c r="F7174" s="7" t="str">
        <f t="shared" si="195"/>
        <v/>
      </c>
      <c r="G7174" s="7" t="str">
        <f t="shared" si="196"/>
        <v/>
      </c>
      <c r="K7174" s="7" t="s">
        <v>3354</v>
      </c>
      <c r="L7174" s="9">
        <v>45007</v>
      </c>
      <c r="M7174" s="13">
        <v>0.36008101851851854</v>
      </c>
      <c r="N7174" s="14">
        <v>204440003487594</v>
      </c>
      <c r="P7174" t="str">
        <f t="shared" si="197"/>
        <v/>
      </c>
    </row>
    <row r="7175" spans="1:16" ht="16" x14ac:dyDescent="0.2">
      <c r="A7175" s="8" t="s">
        <v>731</v>
      </c>
      <c r="C7175" s="7" t="s">
        <v>2</v>
      </c>
      <c r="D7175" s="7" t="s">
        <v>3389</v>
      </c>
      <c r="E7175" s="7" t="str">
        <f>IF(OR(D7175="", D7175="___"),"", LEFT(D7175,FIND(" &gt;",D7175)-1))</f>
        <v>Success</v>
      </c>
      <c r="F7175" s="7" t="str">
        <f t="shared" si="195"/>
        <v>Current</v>
      </c>
      <c r="G7175" s="7" t="str">
        <f t="shared" si="196"/>
        <v/>
      </c>
      <c r="H7175" s="7" t="str">
        <f>IF(G7175="Utterance", IF(ISNUMBER(SEARCH("Unrecognized",D7175)), "Unrecognized", IF(ISNUMBER(SEARCH("Mismatched",D7175)), "Mismatched", IF(ISNUMBER(SEARCH("False Positive",D7175)), "False Positive", "Irrelevant"))), "")</f>
        <v/>
      </c>
      <c r="J7175" s="7" t="s">
        <v>3742</v>
      </c>
      <c r="K7175" s="7" t="s">
        <v>3354</v>
      </c>
      <c r="L7175" s="9">
        <v>45007</v>
      </c>
      <c r="M7175" s="13">
        <v>0.36586805555555557</v>
      </c>
      <c r="N7175" s="14">
        <v>204440003502328</v>
      </c>
      <c r="O7175" s="7">
        <f>IF(LEN(TRIM($A7175))=0,0,LEN($A7175)-LEN(SUBSTITUTE($A7175," ",""))+1)</f>
        <v>8</v>
      </c>
      <c r="P7175">
        <f t="shared" si="197"/>
        <v>3411</v>
      </c>
    </row>
    <row r="7176" spans="1:16" ht="128" x14ac:dyDescent="0.2">
      <c r="A7176" s="8" t="s">
        <v>352</v>
      </c>
      <c r="C7176" s="7" t="s">
        <v>4</v>
      </c>
      <c r="F7176" s="7" t="str">
        <f t="shared" si="195"/>
        <v/>
      </c>
      <c r="G7176" s="7" t="str">
        <f t="shared" si="196"/>
        <v/>
      </c>
      <c r="K7176" s="7" t="s">
        <v>3354</v>
      </c>
      <c r="L7176" s="9">
        <v>45007</v>
      </c>
      <c r="M7176" s="13">
        <v>0.36586805555555557</v>
      </c>
      <c r="N7176" s="14">
        <v>204440003502328</v>
      </c>
      <c r="P7176" t="str">
        <f t="shared" si="197"/>
        <v/>
      </c>
    </row>
    <row r="7177" spans="1:16" ht="16" x14ac:dyDescent="0.2">
      <c r="A7177" s="8" t="s">
        <v>303</v>
      </c>
      <c r="C7177" s="7" t="s">
        <v>2</v>
      </c>
      <c r="D7177" s="7" t="s">
        <v>3389</v>
      </c>
      <c r="E7177" s="7" t="str">
        <f>IF(OR(D7177="", D7177="___"),"", LEFT(D7177,FIND(" &gt;",D7177)-1))</f>
        <v>Success</v>
      </c>
      <c r="F7177" s="7" t="str">
        <f t="shared" si="195"/>
        <v>Current</v>
      </c>
      <c r="G7177" s="7" t="str">
        <f t="shared" si="196"/>
        <v/>
      </c>
      <c r="H7177" s="7" t="str">
        <f>IF(G7177="Utterance", IF(ISNUMBER(SEARCH("Unrecognized",D7177)), "Unrecognized", IF(ISNUMBER(SEARCH("Mismatched",D7177)), "Mismatched", IF(ISNUMBER(SEARCH("False Positive",D7177)), "False Positive", "Irrelevant"))), "")</f>
        <v/>
      </c>
      <c r="J7177" s="7" t="s">
        <v>3741</v>
      </c>
      <c r="K7177" s="7" t="s">
        <v>3354</v>
      </c>
      <c r="L7177" s="9">
        <v>45007</v>
      </c>
      <c r="M7177" s="13">
        <v>0.36815972222222221</v>
      </c>
      <c r="N7177" s="14">
        <v>204440003487399</v>
      </c>
      <c r="O7177" s="7">
        <f>IF(LEN(TRIM($A7177))=0,0,LEN($A7177)-LEN(SUBSTITUTE($A7177," ",""))+1)</f>
        <v>8</v>
      </c>
      <c r="P7177">
        <f t="shared" si="197"/>
        <v>3411</v>
      </c>
    </row>
    <row r="7178" spans="1:16" ht="112" x14ac:dyDescent="0.2">
      <c r="A7178" s="8" t="s">
        <v>304</v>
      </c>
      <c r="C7178" s="7" t="s">
        <v>4</v>
      </c>
      <c r="F7178" s="7" t="str">
        <f t="shared" si="195"/>
        <v/>
      </c>
      <c r="G7178" s="7" t="str">
        <f t="shared" si="196"/>
        <v/>
      </c>
      <c r="K7178" s="7" t="s">
        <v>3354</v>
      </c>
      <c r="L7178" s="9">
        <v>45007</v>
      </c>
      <c r="M7178" s="13">
        <v>0.36815972222222221</v>
      </c>
      <c r="N7178" s="14">
        <v>204440003487399</v>
      </c>
      <c r="P7178" t="str">
        <f t="shared" si="197"/>
        <v/>
      </c>
    </row>
    <row r="7179" spans="1:16" ht="16" x14ac:dyDescent="0.2">
      <c r="A7179" s="8" t="s">
        <v>809</v>
      </c>
      <c r="C7179" s="7" t="s">
        <v>2</v>
      </c>
      <c r="D7179" s="7" t="s">
        <v>3389</v>
      </c>
      <c r="E7179" s="7" t="str">
        <f>IF(OR(D7179="", D7179="___"),"", LEFT(D7179,FIND(" &gt;",D7179)-1))</f>
        <v>Success</v>
      </c>
      <c r="F7179" s="7" t="str">
        <f t="shared" si="195"/>
        <v>Current</v>
      </c>
      <c r="G7179" s="7" t="str">
        <f t="shared" si="196"/>
        <v/>
      </c>
      <c r="H7179" s="7" t="str">
        <f>IF(G7179="Utterance", IF(ISNUMBER(SEARCH("Unrecognized",D7179)), "Unrecognized", IF(ISNUMBER(SEARCH("Mismatched",D7179)), "Mismatched", IF(ISNUMBER(SEARCH("False Positive",D7179)), "False Positive", "Irrelevant"))), "")</f>
        <v/>
      </c>
      <c r="J7179" s="7" t="s">
        <v>3755</v>
      </c>
      <c r="K7179" s="7" t="s">
        <v>3354</v>
      </c>
      <c r="L7179" s="9">
        <v>45007</v>
      </c>
      <c r="M7179" s="13">
        <v>0.36854166666666671</v>
      </c>
      <c r="N7179" s="14">
        <v>204440003504919</v>
      </c>
      <c r="O7179" s="7">
        <f>IF(LEN(TRIM($A7179))=0,0,LEN($A7179)-LEN(SUBSTITUTE($A7179," ",""))+1)</f>
        <v>6</v>
      </c>
      <c r="P7179">
        <f t="shared" si="197"/>
        <v>3411</v>
      </c>
    </row>
    <row r="7180" spans="1:16" ht="48" x14ac:dyDescent="0.2">
      <c r="A7180" s="8" t="s">
        <v>810</v>
      </c>
      <c r="C7180" s="7" t="s">
        <v>4</v>
      </c>
      <c r="F7180" s="7" t="str">
        <f t="shared" si="195"/>
        <v/>
      </c>
      <c r="G7180" s="7" t="str">
        <f t="shared" si="196"/>
        <v/>
      </c>
      <c r="K7180" s="7" t="s">
        <v>3354</v>
      </c>
      <c r="L7180" s="9">
        <v>45007</v>
      </c>
      <c r="M7180" s="13">
        <v>0.36856481481481485</v>
      </c>
      <c r="N7180" s="14">
        <v>204440003504919</v>
      </c>
      <c r="P7180" t="str">
        <f t="shared" si="197"/>
        <v/>
      </c>
    </row>
    <row r="7181" spans="1:16" ht="16" x14ac:dyDescent="0.2">
      <c r="A7181" s="8" t="s">
        <v>808</v>
      </c>
      <c r="C7181" s="7" t="s">
        <v>2</v>
      </c>
      <c r="D7181" s="7" t="s">
        <v>3400</v>
      </c>
      <c r="E7181" s="7" t="str">
        <f>IF(OR(D7181="", D7181="___"),"", LEFT(D7181,FIND(" &gt;",D7181)-1))</f>
        <v>Failure</v>
      </c>
      <c r="F7181" s="7" t="str">
        <f t="shared" si="195"/>
        <v>Current</v>
      </c>
      <c r="G7181" s="7" t="str">
        <f t="shared" si="196"/>
        <v>Interaction</v>
      </c>
      <c r="H7181" s="7" t="str">
        <f>IF(G7181="Utterance", IF(ISNUMBER(SEARCH("Unrecognized",D7181)), "Unrecognized", IF(ISNUMBER(SEARCH("Mismatched",D7181)), "Mismatched", IF(ISNUMBER(SEARCH("False Positive",D7181)), "False Positive", "Irrelevant"))), "")</f>
        <v/>
      </c>
      <c r="J7181" s="7" t="s">
        <v>3449</v>
      </c>
      <c r="K7181" s="7" t="s">
        <v>3354</v>
      </c>
      <c r="L7181" s="9">
        <v>45007</v>
      </c>
      <c r="M7181" s="13">
        <v>0.36879629629629629</v>
      </c>
      <c r="N7181" s="14">
        <v>204440003504919</v>
      </c>
      <c r="O7181" s="7">
        <f>IF(LEN(TRIM($A7181))=0,0,LEN($A7181)-LEN(SUBSTITUTE($A7181," ",""))+1)</f>
        <v>14</v>
      </c>
      <c r="P7181">
        <f t="shared" si="197"/>
        <v>412</v>
      </c>
    </row>
    <row r="7182" spans="1:16" ht="64" x14ac:dyDescent="0.2">
      <c r="A7182" s="8" t="s">
        <v>348</v>
      </c>
      <c r="C7182" s="7" t="s">
        <v>4</v>
      </c>
      <c r="F7182" s="7" t="str">
        <f t="shared" si="195"/>
        <v/>
      </c>
      <c r="G7182" s="7" t="str">
        <f t="shared" si="196"/>
        <v/>
      </c>
      <c r="K7182" s="7" t="s">
        <v>3354</v>
      </c>
      <c r="L7182" s="9">
        <v>45007</v>
      </c>
      <c r="M7182" s="13">
        <v>0.36879629629629629</v>
      </c>
      <c r="N7182" s="14">
        <v>204440003504919</v>
      </c>
      <c r="P7182" t="str">
        <f t="shared" si="197"/>
        <v/>
      </c>
    </row>
    <row r="7183" spans="1:16" ht="16" x14ac:dyDescent="0.2">
      <c r="A7183" s="8" t="s">
        <v>158</v>
      </c>
      <c r="C7183" s="7" t="s">
        <v>2</v>
      </c>
      <c r="D7183" s="7" t="s">
        <v>3389</v>
      </c>
      <c r="E7183" s="7" t="str">
        <f>IF(OR(D7183="", D7183="___"),"", LEFT(D7183,FIND(" &gt;",D7183)-1))</f>
        <v>Success</v>
      </c>
      <c r="F7183" s="7" t="str">
        <f t="shared" si="195"/>
        <v>Current</v>
      </c>
      <c r="G7183" s="7" t="str">
        <f t="shared" si="196"/>
        <v/>
      </c>
      <c r="H7183" s="7" t="str">
        <f>IF(G7183="Utterance", IF(ISNUMBER(SEARCH("Unrecognized",D7183)), "Unrecognized", IF(ISNUMBER(SEARCH("Mismatched",D7183)), "Mismatched", IF(ISNUMBER(SEARCH("False Positive",D7183)), "False Positive", "Irrelevant"))), "")</f>
        <v/>
      </c>
      <c r="J7183" s="7" t="s">
        <v>3744</v>
      </c>
      <c r="K7183" s="7" t="s">
        <v>3354</v>
      </c>
      <c r="L7183" s="9">
        <v>45007</v>
      </c>
      <c r="M7183" s="13">
        <v>0.36905092592592598</v>
      </c>
      <c r="N7183" s="14">
        <v>513002593943370</v>
      </c>
      <c r="O7183" s="7">
        <f>IF(LEN(TRIM($A7183))=0,0,LEN($A7183)-LEN(SUBSTITUTE($A7183," ",""))+1)</f>
        <v>4</v>
      </c>
      <c r="P7183">
        <f t="shared" si="197"/>
        <v>3411</v>
      </c>
    </row>
    <row r="7184" spans="1:16" ht="112" x14ac:dyDescent="0.2">
      <c r="A7184" s="8" t="s">
        <v>224</v>
      </c>
      <c r="C7184" s="7" t="s">
        <v>4</v>
      </c>
      <c r="F7184" s="7" t="str">
        <f t="shared" si="195"/>
        <v/>
      </c>
      <c r="G7184" s="7" t="str">
        <f t="shared" si="196"/>
        <v/>
      </c>
      <c r="K7184" s="7" t="s">
        <v>3354</v>
      </c>
      <c r="L7184" s="9">
        <v>45007</v>
      </c>
      <c r="M7184" s="13">
        <v>0.36905092592592598</v>
      </c>
      <c r="N7184" s="14">
        <v>513002593943370</v>
      </c>
      <c r="P7184" t="str">
        <f t="shared" si="197"/>
        <v/>
      </c>
    </row>
    <row r="7185" spans="1:16" ht="16" x14ac:dyDescent="0.2">
      <c r="A7185" s="8" t="s">
        <v>812</v>
      </c>
      <c r="C7185" s="7" t="s">
        <v>2</v>
      </c>
      <c r="D7185" s="7" t="s">
        <v>3391</v>
      </c>
      <c r="E7185" s="7" t="str">
        <f>IF(OR(D7185="", D7185="___"),"", LEFT(D7185,FIND(" &gt;",D7185)-1))</f>
        <v>Failure</v>
      </c>
      <c r="F7185" s="7" t="str">
        <f t="shared" si="195"/>
        <v>Current</v>
      </c>
      <c r="G7185" s="7" t="str">
        <f t="shared" si="196"/>
        <v>Utterance</v>
      </c>
      <c r="H7185" s="7" t="str">
        <f>IF(G7185="Utterance", IF(ISNUMBER(SEARCH("Unrecognized",D7185)), "Unrecognized", IF(ISNUMBER(SEARCH("Mismatched",D7185)), "Mismatched", IF(ISNUMBER(SEARCH("False Positive",D7185)), "False Positive", "Irrelevant"))), "")</f>
        <v>Mismatched</v>
      </c>
      <c r="J7185" s="7" t="s">
        <v>213</v>
      </c>
      <c r="K7185" s="7" t="s">
        <v>3354</v>
      </c>
      <c r="L7185" s="9">
        <v>45007</v>
      </c>
      <c r="M7185" s="13">
        <v>0.37056712962962962</v>
      </c>
      <c r="N7185" s="14">
        <v>204440003504919</v>
      </c>
      <c r="O7185" s="7">
        <f>IF(LEN(TRIM($A7185))=0,0,LEN($A7185)-LEN(SUBSTITUTE($A7185," ",""))+1)</f>
        <v>7</v>
      </c>
      <c r="P7185">
        <f t="shared" si="197"/>
        <v>705</v>
      </c>
    </row>
    <row r="7186" spans="1:16" ht="80" x14ac:dyDescent="0.2">
      <c r="A7186" s="8" t="s">
        <v>350</v>
      </c>
      <c r="C7186" s="7" t="s">
        <v>4</v>
      </c>
      <c r="F7186" s="7" t="str">
        <f t="shared" si="195"/>
        <v/>
      </c>
      <c r="G7186" s="7" t="str">
        <f t="shared" si="196"/>
        <v/>
      </c>
      <c r="K7186" s="7" t="s">
        <v>3354</v>
      </c>
      <c r="L7186" s="9">
        <v>45007</v>
      </c>
      <c r="M7186" s="13">
        <v>0.37056712962962962</v>
      </c>
      <c r="N7186" s="14">
        <v>204440003504919</v>
      </c>
      <c r="P7186" t="str">
        <f t="shared" si="197"/>
        <v/>
      </c>
    </row>
    <row r="7187" spans="1:16" ht="16" x14ac:dyDescent="0.2">
      <c r="A7187" s="8" t="s">
        <v>811</v>
      </c>
      <c r="C7187" s="7" t="s">
        <v>2</v>
      </c>
      <c r="D7187" s="7" t="s">
        <v>3391</v>
      </c>
      <c r="E7187" s="7" t="str">
        <f>IF(OR(D7187="", D7187="___"),"", LEFT(D7187,FIND(" &gt;",D7187)-1))</f>
        <v>Failure</v>
      </c>
      <c r="F7187" s="7" t="str">
        <f t="shared" si="195"/>
        <v>Current</v>
      </c>
      <c r="G7187" s="7" t="str">
        <f t="shared" si="196"/>
        <v>Utterance</v>
      </c>
      <c r="H7187" s="7" t="str">
        <f>IF(G7187="Utterance", IF(ISNUMBER(SEARCH("Unrecognized",D7187)), "Unrecognized", IF(ISNUMBER(SEARCH("Mismatched",D7187)), "Mismatched", IF(ISNUMBER(SEARCH("False Positive",D7187)), "False Positive", "Irrelevant"))), "")</f>
        <v>Mismatched</v>
      </c>
      <c r="J7187" s="7" t="s">
        <v>213</v>
      </c>
      <c r="K7187" s="7" t="s">
        <v>3354</v>
      </c>
      <c r="L7187" s="9">
        <v>45007</v>
      </c>
      <c r="M7187" s="13">
        <v>0.37074074074074076</v>
      </c>
      <c r="N7187" s="14">
        <v>204440003504919</v>
      </c>
      <c r="O7187" s="7">
        <f>IF(LEN(TRIM($A7187))=0,0,LEN($A7187)-LEN(SUBSTITUTE($A7187," ",""))+1)</f>
        <v>5</v>
      </c>
      <c r="P7187">
        <f t="shared" si="197"/>
        <v>705</v>
      </c>
    </row>
    <row r="7188" spans="1:16" ht="144" x14ac:dyDescent="0.2">
      <c r="A7188" s="8" t="s">
        <v>272</v>
      </c>
      <c r="C7188" s="7" t="s">
        <v>4</v>
      </c>
      <c r="F7188" s="7" t="str">
        <f t="shared" si="195"/>
        <v/>
      </c>
      <c r="G7188" s="7" t="str">
        <f t="shared" si="196"/>
        <v/>
      </c>
      <c r="K7188" s="7" t="s">
        <v>3354</v>
      </c>
      <c r="L7188" s="9">
        <v>45007</v>
      </c>
      <c r="M7188" s="13">
        <v>0.3707523148148148</v>
      </c>
      <c r="N7188" s="14">
        <v>204440003504919</v>
      </c>
      <c r="P7188" t="str">
        <f t="shared" si="197"/>
        <v/>
      </c>
    </row>
    <row r="7189" spans="1:16" ht="16" x14ac:dyDescent="0.2">
      <c r="A7189" s="8" t="s">
        <v>477</v>
      </c>
      <c r="C7189" s="7" t="s">
        <v>2</v>
      </c>
      <c r="D7189" s="7" t="s">
        <v>3411</v>
      </c>
      <c r="E7189" s="7" t="str">
        <f>IF(OR(D7189="", D7189="___"),"", LEFT(D7189,FIND(" &gt;",D7189)-1))</f>
        <v>Qualified Success</v>
      </c>
      <c r="F7189" s="7" t="str">
        <f t="shared" si="195"/>
        <v>Current</v>
      </c>
      <c r="G7189" s="7" t="str">
        <f t="shared" si="196"/>
        <v>Response</v>
      </c>
      <c r="H7189" s="7" t="str">
        <f>IF(G7189="Utterance", IF(ISNUMBER(SEARCH("Unrecognized",D7189)), "Unrecognized", IF(ISNUMBER(SEARCH("Mismatched",D7189)), "Mismatched", IF(ISNUMBER(SEARCH("False Positive",D7189)), "False Positive", "Irrelevant"))), "")</f>
        <v/>
      </c>
      <c r="J7189" s="7" t="s">
        <v>213</v>
      </c>
      <c r="K7189" s="7" t="s">
        <v>3354</v>
      </c>
      <c r="L7189" s="9">
        <v>45007</v>
      </c>
      <c r="M7189" s="13">
        <v>0.37153935185185188</v>
      </c>
      <c r="N7189" s="14">
        <v>204440003493699</v>
      </c>
      <c r="O7189" s="7">
        <f>IF(LEN(TRIM($A7189))=0,0,LEN($A7189)-LEN(SUBSTITUTE($A7189," ",""))+1)</f>
        <v>9</v>
      </c>
      <c r="P7189">
        <f t="shared" si="197"/>
        <v>201</v>
      </c>
    </row>
    <row r="7190" spans="1:16" ht="144" x14ac:dyDescent="0.2">
      <c r="A7190" s="8" t="s">
        <v>218</v>
      </c>
      <c r="C7190" s="7" t="s">
        <v>4</v>
      </c>
      <c r="F7190" s="7" t="str">
        <f t="shared" si="195"/>
        <v/>
      </c>
      <c r="G7190" s="7" t="str">
        <f t="shared" si="196"/>
        <v/>
      </c>
      <c r="K7190" s="7" t="s">
        <v>3354</v>
      </c>
      <c r="L7190" s="9">
        <v>45007</v>
      </c>
      <c r="M7190" s="13">
        <v>0.37153935185185188</v>
      </c>
      <c r="N7190" s="14">
        <v>204440003493699</v>
      </c>
      <c r="P7190" t="str">
        <f t="shared" si="197"/>
        <v/>
      </c>
    </row>
    <row r="7191" spans="1:16" ht="16" x14ac:dyDescent="0.2">
      <c r="A7191" s="8" t="s">
        <v>1</v>
      </c>
      <c r="B7191" s="7" t="s">
        <v>3487</v>
      </c>
      <c r="C7191" s="7" t="s">
        <v>2</v>
      </c>
      <c r="D7191" s="7" t="s">
        <v>3389</v>
      </c>
      <c r="E7191" s="7" t="str">
        <f>IF(OR(D7191="", D7191="___"),"", LEFT(D7191,FIND(" &gt;",D7191)-1))</f>
        <v>Success</v>
      </c>
      <c r="F7191" s="7" t="str">
        <f t="shared" si="195"/>
        <v>Current</v>
      </c>
      <c r="G7191" s="7" t="str">
        <f t="shared" si="196"/>
        <v/>
      </c>
      <c r="H7191" s="7" t="str">
        <f>IF(G7191="Utterance", IF(ISNUMBER(SEARCH("Unrecognized",D7191)), "Unrecognized", IF(ISNUMBER(SEARCH("Mismatched",D7191)), "Mismatched", IF(ISNUMBER(SEARCH("False Positive",D7191)), "False Positive", "Irrelevant"))), "")</f>
        <v/>
      </c>
      <c r="J7191" s="7" t="s">
        <v>3445</v>
      </c>
      <c r="K7191" s="7" t="s">
        <v>3354</v>
      </c>
      <c r="L7191" s="9">
        <v>45007</v>
      </c>
      <c r="M7191" s="13">
        <v>0.37224537037037037</v>
      </c>
      <c r="N7191" s="14">
        <v>202000450967477</v>
      </c>
      <c r="O7191" s="7">
        <f>IF(LEN(TRIM($A7191))=0,0,LEN($A7191)-LEN(SUBSTITUTE($A7191," ",""))+1)</f>
        <v>5</v>
      </c>
      <c r="P7191">
        <f t="shared" si="197"/>
        <v>3411</v>
      </c>
    </row>
    <row r="7192" spans="1:16" ht="16" x14ac:dyDescent="0.2">
      <c r="A7192" s="8" t="s">
        <v>55</v>
      </c>
      <c r="C7192" s="7" t="s">
        <v>4</v>
      </c>
      <c r="F7192" s="7" t="str">
        <f t="shared" si="195"/>
        <v/>
      </c>
      <c r="G7192" s="7" t="str">
        <f t="shared" si="196"/>
        <v/>
      </c>
      <c r="K7192" s="7" t="s">
        <v>3354</v>
      </c>
      <c r="L7192" s="9">
        <v>45007</v>
      </c>
      <c r="M7192" s="13">
        <v>0.3722569444444444</v>
      </c>
      <c r="N7192" s="14">
        <v>202000450967477</v>
      </c>
      <c r="P7192" t="str">
        <f t="shared" si="197"/>
        <v/>
      </c>
    </row>
    <row r="7193" spans="1:16" ht="48" x14ac:dyDescent="0.2">
      <c r="A7193" s="8" t="s">
        <v>5</v>
      </c>
      <c r="C7193" s="7" t="s">
        <v>4</v>
      </c>
      <c r="F7193" s="7" t="str">
        <f t="shared" si="195"/>
        <v/>
      </c>
      <c r="G7193" s="7" t="str">
        <f t="shared" si="196"/>
        <v/>
      </c>
      <c r="K7193" s="7" t="s">
        <v>3354</v>
      </c>
      <c r="L7193" s="9">
        <v>45007</v>
      </c>
      <c r="M7193" s="13">
        <v>0.3722569444444444</v>
      </c>
      <c r="N7193" s="14">
        <v>202000450967477</v>
      </c>
      <c r="P7193" t="str">
        <f t="shared" si="197"/>
        <v/>
      </c>
    </row>
    <row r="7194" spans="1:16" ht="192" x14ac:dyDescent="0.2">
      <c r="A7194" s="8" t="s">
        <v>56</v>
      </c>
      <c r="C7194" s="7" t="s">
        <v>4</v>
      </c>
      <c r="F7194" s="7" t="str">
        <f t="shared" si="195"/>
        <v/>
      </c>
      <c r="G7194" s="7" t="str">
        <f t="shared" si="196"/>
        <v/>
      </c>
      <c r="K7194" s="7" t="s">
        <v>3354</v>
      </c>
      <c r="L7194" s="9">
        <v>45007</v>
      </c>
      <c r="M7194" s="13">
        <v>0.3722569444444444</v>
      </c>
      <c r="N7194" s="14">
        <v>202000450967477</v>
      </c>
      <c r="P7194" t="str">
        <f t="shared" si="197"/>
        <v/>
      </c>
    </row>
    <row r="7195" spans="1:16" ht="16" x14ac:dyDescent="0.2">
      <c r="A7195" s="8" t="s">
        <v>599</v>
      </c>
      <c r="C7195" s="7" t="s">
        <v>2</v>
      </c>
      <c r="D7195" s="7" t="s">
        <v>3389</v>
      </c>
      <c r="E7195" s="7" t="str">
        <f>IF(OR(D7195="", D7195="___"),"", LEFT(D7195,FIND(" &gt;",D7195)-1))</f>
        <v>Success</v>
      </c>
      <c r="F7195" s="7" t="str">
        <f t="shared" si="195"/>
        <v>Current</v>
      </c>
      <c r="G7195" s="7" t="str">
        <f t="shared" si="196"/>
        <v/>
      </c>
      <c r="H7195" s="7" t="str">
        <f>IF(G7195="Utterance", IF(ISNUMBER(SEARCH("Unrecognized",D7195)), "Unrecognized", IF(ISNUMBER(SEARCH("Mismatched",D7195)), "Mismatched", IF(ISNUMBER(SEARCH("False Positive",D7195)), "False Positive", "Irrelevant"))), "")</f>
        <v/>
      </c>
      <c r="J7195" s="7" t="s">
        <v>3755</v>
      </c>
      <c r="K7195" s="7" t="s">
        <v>3354</v>
      </c>
      <c r="L7195" s="9">
        <v>45007</v>
      </c>
      <c r="M7195" s="13">
        <v>0.3744675925925926</v>
      </c>
      <c r="N7195" s="14">
        <v>204440003497310</v>
      </c>
      <c r="O7195" s="7">
        <f>IF(LEN(TRIM($A7195))=0,0,LEN($A7195)-LEN(SUBSTITUTE($A7195," ",""))+1)</f>
        <v>10</v>
      </c>
      <c r="P7195">
        <f t="shared" si="197"/>
        <v>3411</v>
      </c>
    </row>
    <row r="7196" spans="1:16" ht="208" x14ac:dyDescent="0.2">
      <c r="A7196" s="8" t="s">
        <v>277</v>
      </c>
      <c r="C7196" s="7" t="s">
        <v>4</v>
      </c>
      <c r="F7196" s="7" t="str">
        <f t="shared" si="195"/>
        <v/>
      </c>
      <c r="G7196" s="7" t="str">
        <f t="shared" si="196"/>
        <v/>
      </c>
      <c r="K7196" s="7" t="s">
        <v>3354</v>
      </c>
      <c r="L7196" s="9">
        <v>45007</v>
      </c>
      <c r="M7196" s="13">
        <v>0.3744675925925926</v>
      </c>
      <c r="N7196" s="14">
        <v>204440003497310</v>
      </c>
      <c r="P7196" t="str">
        <f t="shared" si="197"/>
        <v/>
      </c>
    </row>
    <row r="7197" spans="1:16" ht="16" x14ac:dyDescent="0.2">
      <c r="A7197" s="8" t="s">
        <v>1370</v>
      </c>
      <c r="C7197" s="7" t="s">
        <v>2</v>
      </c>
      <c r="D7197" s="7" t="s">
        <v>3400</v>
      </c>
      <c r="E7197" s="7" t="str">
        <f>IF(OR(D7197="", D7197="___"),"", LEFT(D7197,FIND(" &gt;",D7197)-1))</f>
        <v>Failure</v>
      </c>
      <c r="F7197" s="7" t="str">
        <f t="shared" si="195"/>
        <v>Current</v>
      </c>
      <c r="G7197" s="7" t="str">
        <f t="shared" si="196"/>
        <v>Interaction</v>
      </c>
      <c r="H7197" s="7" t="str">
        <f>IF(G7197="Utterance", IF(ISNUMBER(SEARCH("Unrecognized",D7197)), "Unrecognized", IF(ISNUMBER(SEARCH("Mismatched",D7197)), "Mismatched", IF(ISNUMBER(SEARCH("False Positive",D7197)), "False Positive", "Irrelevant"))), "")</f>
        <v/>
      </c>
      <c r="J7197" s="7" t="s">
        <v>3741</v>
      </c>
      <c r="K7197" s="7" t="s">
        <v>3354</v>
      </c>
      <c r="L7197" s="9">
        <v>45007</v>
      </c>
      <c r="M7197" s="13">
        <v>0.37634259259259256</v>
      </c>
      <c r="N7197" s="14">
        <v>202000471537485</v>
      </c>
      <c r="O7197" s="7">
        <f>IF(LEN(TRIM($A7197))=0,0,LEN($A7197)-LEN(SUBSTITUTE($A7197," ",""))+1)</f>
        <v>10</v>
      </c>
      <c r="P7197">
        <f t="shared" si="197"/>
        <v>412</v>
      </c>
    </row>
    <row r="7198" spans="1:16" ht="48" x14ac:dyDescent="0.2">
      <c r="A7198" s="8" t="s">
        <v>616</v>
      </c>
      <c r="C7198" s="7" t="s">
        <v>4</v>
      </c>
      <c r="F7198" s="7" t="str">
        <f t="shared" si="195"/>
        <v/>
      </c>
      <c r="G7198" s="7" t="str">
        <f t="shared" si="196"/>
        <v/>
      </c>
      <c r="K7198" s="7" t="s">
        <v>3354</v>
      </c>
      <c r="L7198" s="9">
        <v>45007</v>
      </c>
      <c r="M7198" s="13">
        <v>0.37634259259259256</v>
      </c>
      <c r="N7198" s="14">
        <v>202000471537485</v>
      </c>
      <c r="P7198" t="str">
        <f t="shared" si="197"/>
        <v/>
      </c>
    </row>
    <row r="7199" spans="1:16" ht="16" x14ac:dyDescent="0.2">
      <c r="A7199" s="8" t="s">
        <v>158</v>
      </c>
      <c r="C7199" s="7" t="s">
        <v>2</v>
      </c>
      <c r="D7199" s="7" t="s">
        <v>3389</v>
      </c>
      <c r="E7199" s="7" t="str">
        <f>IF(OR(D7199="", D7199="___"),"", LEFT(D7199,FIND(" &gt;",D7199)-1))</f>
        <v>Success</v>
      </c>
      <c r="F7199" s="7" t="str">
        <f t="shared" si="195"/>
        <v>Current</v>
      </c>
      <c r="G7199" s="7" t="str">
        <f t="shared" si="196"/>
        <v/>
      </c>
      <c r="H7199" s="7" t="str">
        <f>IF(G7199="Utterance", IF(ISNUMBER(SEARCH("Unrecognized",D7199)), "Unrecognized", IF(ISNUMBER(SEARCH("Mismatched",D7199)), "Mismatched", IF(ISNUMBER(SEARCH("False Positive",D7199)), "False Positive", "Irrelevant"))), "")</f>
        <v/>
      </c>
      <c r="J7199" s="7" t="s">
        <v>3744</v>
      </c>
      <c r="K7199" s="7" t="s">
        <v>3354</v>
      </c>
      <c r="L7199" s="9">
        <v>45007</v>
      </c>
      <c r="M7199" s="13">
        <v>0.37665509259259261</v>
      </c>
      <c r="N7199" s="14">
        <v>204440003501340</v>
      </c>
      <c r="O7199" s="7">
        <f>IF(LEN(TRIM($A7199))=0,0,LEN($A7199)-LEN(SUBSTITUTE($A7199," ",""))+1)</f>
        <v>4</v>
      </c>
      <c r="P7199">
        <f t="shared" si="197"/>
        <v>3411</v>
      </c>
    </row>
    <row r="7200" spans="1:16" ht="112" x14ac:dyDescent="0.2">
      <c r="A7200" s="8" t="s">
        <v>224</v>
      </c>
      <c r="C7200" s="7" t="s">
        <v>4</v>
      </c>
      <c r="F7200" s="7" t="str">
        <f t="shared" si="195"/>
        <v/>
      </c>
      <c r="G7200" s="7" t="str">
        <f t="shared" si="196"/>
        <v/>
      </c>
      <c r="K7200" s="7" t="s">
        <v>3354</v>
      </c>
      <c r="L7200" s="9">
        <v>45007</v>
      </c>
      <c r="M7200" s="13">
        <v>0.37665509259259261</v>
      </c>
      <c r="N7200" s="14">
        <v>204440003501340</v>
      </c>
      <c r="P7200" t="str">
        <f t="shared" si="197"/>
        <v/>
      </c>
    </row>
    <row r="7201" spans="1:16" ht="16" x14ac:dyDescent="0.2">
      <c r="A7201" s="8" t="s">
        <v>566</v>
      </c>
      <c r="C7201" s="7" t="s">
        <v>2</v>
      </c>
      <c r="D7201" s="7" t="s">
        <v>3411</v>
      </c>
      <c r="E7201" s="7" t="str">
        <f>IF(OR(D7201="", D7201="___"),"", LEFT(D7201,FIND(" &gt;",D7201)-1))</f>
        <v>Qualified Success</v>
      </c>
      <c r="F7201" s="7" t="str">
        <f t="shared" si="195"/>
        <v>Current</v>
      </c>
      <c r="G7201" s="7" t="str">
        <f t="shared" si="196"/>
        <v>Response</v>
      </c>
      <c r="H7201" s="7" t="str">
        <f>IF(G7201="Utterance", IF(ISNUMBER(SEARCH("Unrecognized",D7201)), "Unrecognized", IF(ISNUMBER(SEARCH("Mismatched",D7201)), "Mismatched", IF(ISNUMBER(SEARCH("False Positive",D7201)), "False Positive", "Irrelevant"))), "")</f>
        <v/>
      </c>
      <c r="J7201" s="7" t="s">
        <v>3741</v>
      </c>
      <c r="K7201" s="7" t="s">
        <v>3354</v>
      </c>
      <c r="L7201" s="9">
        <v>45007</v>
      </c>
      <c r="M7201" s="13">
        <v>0.37739583333333332</v>
      </c>
      <c r="N7201" s="14">
        <v>204440003496170</v>
      </c>
      <c r="O7201" s="7">
        <f>IF(LEN(TRIM($A7201))=0,0,LEN($A7201)-LEN(SUBSTITUTE($A7201," ",""))+1)</f>
        <v>9</v>
      </c>
      <c r="P7201">
        <f t="shared" si="197"/>
        <v>201</v>
      </c>
    </row>
    <row r="7202" spans="1:16" ht="160" x14ac:dyDescent="0.2">
      <c r="A7202" s="8" t="s">
        <v>238</v>
      </c>
      <c r="C7202" s="7" t="s">
        <v>4</v>
      </c>
      <c r="F7202" s="7" t="str">
        <f t="shared" si="195"/>
        <v/>
      </c>
      <c r="G7202" s="7" t="str">
        <f t="shared" si="196"/>
        <v/>
      </c>
      <c r="K7202" s="7" t="s">
        <v>3354</v>
      </c>
      <c r="L7202" s="9">
        <v>45007</v>
      </c>
      <c r="M7202" s="13">
        <v>0.37739583333333332</v>
      </c>
      <c r="N7202" s="14">
        <v>204440003496170</v>
      </c>
      <c r="P7202" t="str">
        <f t="shared" si="197"/>
        <v/>
      </c>
    </row>
    <row r="7203" spans="1:16" ht="16" x14ac:dyDescent="0.2">
      <c r="A7203" s="8" t="s">
        <v>1555</v>
      </c>
      <c r="C7203" s="7" t="s">
        <v>2</v>
      </c>
      <c r="D7203" s="7" t="s">
        <v>3400</v>
      </c>
      <c r="E7203" s="7" t="str">
        <f>IF(OR(D7203="", D7203="___"),"", LEFT(D7203,FIND(" &gt;",D7203)-1))</f>
        <v>Failure</v>
      </c>
      <c r="F7203" s="7" t="str">
        <f t="shared" si="195"/>
        <v>Current</v>
      </c>
      <c r="G7203" s="7" t="str">
        <f t="shared" si="196"/>
        <v>Interaction</v>
      </c>
      <c r="H7203" s="7" t="str">
        <f>IF(G7203="Utterance", IF(ISNUMBER(SEARCH("Unrecognized",D7203)), "Unrecognized", IF(ISNUMBER(SEARCH("Mismatched",D7203)), "Mismatched", IF(ISNUMBER(SEARCH("False Positive",D7203)), "False Positive", "Irrelevant"))), "")</f>
        <v/>
      </c>
      <c r="J7203" s="7" t="s">
        <v>3742</v>
      </c>
      <c r="K7203" s="7" t="s">
        <v>3354</v>
      </c>
      <c r="L7203" s="9">
        <v>45007</v>
      </c>
      <c r="M7203" s="13">
        <v>0.38622685185185185</v>
      </c>
      <c r="N7203" s="14">
        <v>513002514255684</v>
      </c>
      <c r="O7203" s="7">
        <f>IF(LEN(TRIM($A7203))=0,0,LEN($A7203)-LEN(SUBSTITUTE($A7203," ",""))+1)</f>
        <v>12</v>
      </c>
      <c r="P7203">
        <f t="shared" si="197"/>
        <v>412</v>
      </c>
    </row>
    <row r="7204" spans="1:16" ht="176" x14ac:dyDescent="0.2">
      <c r="A7204" s="8" t="s">
        <v>564</v>
      </c>
      <c r="C7204" s="7" t="s">
        <v>4</v>
      </c>
      <c r="F7204" s="7" t="str">
        <f t="shared" si="195"/>
        <v/>
      </c>
      <c r="G7204" s="7" t="str">
        <f t="shared" si="196"/>
        <v/>
      </c>
      <c r="K7204" s="7" t="s">
        <v>3354</v>
      </c>
      <c r="L7204" s="9">
        <v>45007</v>
      </c>
      <c r="M7204" s="13">
        <v>0.38622685185185185</v>
      </c>
      <c r="N7204" s="14">
        <v>513002514255684</v>
      </c>
      <c r="P7204" t="str">
        <f t="shared" si="197"/>
        <v/>
      </c>
    </row>
    <row r="7205" spans="1:16" ht="16" x14ac:dyDescent="0.2">
      <c r="A7205" s="8" t="s">
        <v>1554</v>
      </c>
      <c r="C7205" s="7" t="s">
        <v>2</v>
      </c>
      <c r="D7205" s="7" t="s">
        <v>3400</v>
      </c>
      <c r="E7205" s="7" t="str">
        <f>IF(OR(D7205="", D7205="___"),"", LEFT(D7205,FIND(" &gt;",D7205)-1))</f>
        <v>Failure</v>
      </c>
      <c r="F7205" s="7" t="str">
        <f t="shared" si="195"/>
        <v>Current</v>
      </c>
      <c r="G7205" s="7" t="str">
        <f t="shared" si="196"/>
        <v>Interaction</v>
      </c>
      <c r="H7205" s="7" t="str">
        <f>IF(G7205="Utterance", IF(ISNUMBER(SEARCH("Unrecognized",D7205)), "Unrecognized", IF(ISNUMBER(SEARCH("Mismatched",D7205)), "Mismatched", IF(ISNUMBER(SEARCH("False Positive",D7205)), "False Positive", "Irrelevant"))), "")</f>
        <v/>
      </c>
      <c r="J7205" s="7" t="s">
        <v>3742</v>
      </c>
      <c r="K7205" s="7" t="s">
        <v>3354</v>
      </c>
      <c r="L7205" s="9">
        <v>45007</v>
      </c>
      <c r="M7205" s="13">
        <v>0.38695601851851852</v>
      </c>
      <c r="N7205" s="14">
        <v>513002514255684</v>
      </c>
      <c r="O7205" s="7">
        <f>IF(LEN(TRIM($A7205))=0,0,LEN($A7205)-LEN(SUBSTITUTE($A7205," ",""))+1)</f>
        <v>10</v>
      </c>
      <c r="P7205">
        <f t="shared" si="197"/>
        <v>412</v>
      </c>
    </row>
    <row r="7206" spans="1:16" ht="96" x14ac:dyDescent="0.2">
      <c r="A7206" s="8" t="s">
        <v>744</v>
      </c>
      <c r="C7206" s="7" t="s">
        <v>4</v>
      </c>
      <c r="F7206" s="7" t="str">
        <f t="shared" si="195"/>
        <v/>
      </c>
      <c r="G7206" s="7" t="str">
        <f t="shared" si="196"/>
        <v/>
      </c>
      <c r="K7206" s="7" t="s">
        <v>3354</v>
      </c>
      <c r="L7206" s="9">
        <v>45007</v>
      </c>
      <c r="M7206" s="13">
        <v>0.38695601851851852</v>
      </c>
      <c r="N7206" s="14">
        <v>513002514255684</v>
      </c>
      <c r="P7206" t="str">
        <f t="shared" si="197"/>
        <v/>
      </c>
    </row>
    <row r="7207" spans="1:16" ht="16" x14ac:dyDescent="0.2">
      <c r="A7207" s="8" t="s">
        <v>370</v>
      </c>
      <c r="C7207" s="7" t="s">
        <v>2</v>
      </c>
      <c r="D7207" s="7" t="s">
        <v>3389</v>
      </c>
      <c r="E7207" s="7" t="str">
        <f>IF(OR(D7207="", D7207="___"),"", LEFT(D7207,FIND(" &gt;",D7207)-1))</f>
        <v>Success</v>
      </c>
      <c r="F7207" s="7" t="str">
        <f t="shared" si="195"/>
        <v>Current</v>
      </c>
      <c r="G7207" s="7" t="str">
        <f t="shared" si="196"/>
        <v/>
      </c>
      <c r="H7207" s="7" t="str">
        <f>IF(G7207="Utterance", IF(ISNUMBER(SEARCH("Unrecognized",D7207)), "Unrecognized", IF(ISNUMBER(SEARCH("Mismatched",D7207)), "Mismatched", IF(ISNUMBER(SEARCH("False Positive",D7207)), "False Positive", "Irrelevant"))), "")</f>
        <v/>
      </c>
      <c r="J7207" s="7" t="s">
        <v>3750</v>
      </c>
      <c r="K7207" s="7" t="s">
        <v>3354</v>
      </c>
      <c r="L7207" s="9">
        <v>45007</v>
      </c>
      <c r="M7207" s="13">
        <v>0.38708333333333328</v>
      </c>
      <c r="N7207" s="14">
        <v>513002593943370</v>
      </c>
      <c r="O7207" s="7">
        <f>IF(LEN(TRIM($A7207))=0,0,LEN($A7207)-LEN(SUBSTITUTE($A7207," ",""))+1)</f>
        <v>2</v>
      </c>
      <c r="P7207">
        <f t="shared" si="197"/>
        <v>3411</v>
      </c>
    </row>
    <row r="7208" spans="1:16" ht="240" x14ac:dyDescent="0.2">
      <c r="A7208" s="8" t="s">
        <v>1573</v>
      </c>
      <c r="C7208" s="7" t="s">
        <v>4</v>
      </c>
      <c r="F7208" s="7" t="str">
        <f t="shared" si="195"/>
        <v/>
      </c>
      <c r="G7208" s="7" t="str">
        <f t="shared" si="196"/>
        <v/>
      </c>
      <c r="K7208" s="7" t="s">
        <v>3354</v>
      </c>
      <c r="L7208" s="9">
        <v>45007</v>
      </c>
      <c r="M7208" s="13">
        <v>0.38732638888888887</v>
      </c>
      <c r="N7208" s="14">
        <v>513002593943370</v>
      </c>
      <c r="P7208" t="str">
        <f t="shared" si="197"/>
        <v/>
      </c>
    </row>
    <row r="7209" spans="1:16" ht="16" x14ac:dyDescent="0.2">
      <c r="A7209" s="8" t="s">
        <v>158</v>
      </c>
      <c r="C7209" s="7" t="s">
        <v>2</v>
      </c>
      <c r="D7209" s="7" t="s">
        <v>3389</v>
      </c>
      <c r="E7209" s="7" t="str">
        <f>IF(OR(D7209="", D7209="___"),"", LEFT(D7209,FIND(" &gt;",D7209)-1))</f>
        <v>Success</v>
      </c>
      <c r="F7209" s="7" t="str">
        <f t="shared" si="195"/>
        <v>Current</v>
      </c>
      <c r="G7209" s="7" t="str">
        <f t="shared" si="196"/>
        <v/>
      </c>
      <c r="H7209" s="7" t="str">
        <f>IF(G7209="Utterance", IF(ISNUMBER(SEARCH("Unrecognized",D7209)), "Unrecognized", IF(ISNUMBER(SEARCH("Mismatched",D7209)), "Mismatched", IF(ISNUMBER(SEARCH("False Positive",D7209)), "False Positive", "Irrelevant"))), "")</f>
        <v/>
      </c>
      <c r="J7209" s="7" t="s">
        <v>3744</v>
      </c>
      <c r="K7209" s="7" t="s">
        <v>3354</v>
      </c>
      <c r="L7209" s="9">
        <v>45007</v>
      </c>
      <c r="M7209" s="13">
        <v>0.38739583333333333</v>
      </c>
      <c r="N7209" s="14">
        <v>513002514255684</v>
      </c>
      <c r="O7209" s="7">
        <f>IF(LEN(TRIM($A7209))=0,0,LEN($A7209)-LEN(SUBSTITUTE($A7209," ",""))+1)</f>
        <v>4</v>
      </c>
      <c r="P7209">
        <f t="shared" si="197"/>
        <v>3411</v>
      </c>
    </row>
    <row r="7210" spans="1:16" ht="112" x14ac:dyDescent="0.2">
      <c r="A7210" s="8" t="s">
        <v>224</v>
      </c>
      <c r="C7210" s="7" t="s">
        <v>4</v>
      </c>
      <c r="F7210" s="7" t="str">
        <f t="shared" si="195"/>
        <v/>
      </c>
      <c r="G7210" s="7" t="str">
        <f t="shared" si="196"/>
        <v/>
      </c>
      <c r="K7210" s="7" t="s">
        <v>3354</v>
      </c>
      <c r="L7210" s="9">
        <v>45007</v>
      </c>
      <c r="M7210" s="13">
        <v>0.38739583333333333</v>
      </c>
      <c r="N7210" s="14">
        <v>513002514255684</v>
      </c>
      <c r="P7210" t="str">
        <f t="shared" si="197"/>
        <v/>
      </c>
    </row>
    <row r="7211" spans="1:16" ht="16" x14ac:dyDescent="0.2">
      <c r="A7211" s="8" t="s">
        <v>1484</v>
      </c>
      <c r="C7211" s="7" t="s">
        <v>2</v>
      </c>
      <c r="D7211" s="7" t="s">
        <v>3400</v>
      </c>
      <c r="E7211" s="7" t="str">
        <f>IF(OR(D7211="", D7211="___"),"", LEFT(D7211,FIND(" &gt;",D7211)-1))</f>
        <v>Failure</v>
      </c>
      <c r="F7211" s="7" t="str">
        <f t="shared" si="195"/>
        <v>Current</v>
      </c>
      <c r="G7211" s="7" t="str">
        <f t="shared" si="196"/>
        <v>Interaction</v>
      </c>
      <c r="H7211" s="7" t="str">
        <f>IF(G7211="Utterance", IF(ISNUMBER(SEARCH("Unrecognized",D7211)), "Unrecognized", IF(ISNUMBER(SEARCH("Mismatched",D7211)), "Mismatched", IF(ISNUMBER(SEARCH("False Positive",D7211)), "False Positive", "Irrelevant"))), "")</f>
        <v/>
      </c>
      <c r="J7211" s="7" t="s">
        <v>3755</v>
      </c>
      <c r="K7211" s="7" t="s">
        <v>3354</v>
      </c>
      <c r="L7211" s="9">
        <v>45007</v>
      </c>
      <c r="M7211" s="13">
        <v>0.38967592592592593</v>
      </c>
      <c r="N7211" s="14">
        <v>513001857776294</v>
      </c>
      <c r="O7211" s="7">
        <f>IF(LEN(TRIM($A7211))=0,0,LEN($A7211)-LEN(SUBSTITUTE($A7211," ",""))+1)</f>
        <v>8</v>
      </c>
      <c r="P7211">
        <f t="shared" si="197"/>
        <v>412</v>
      </c>
    </row>
    <row r="7212" spans="1:16" ht="64" x14ac:dyDescent="0.2">
      <c r="A7212" s="8" t="s">
        <v>270</v>
      </c>
      <c r="C7212" s="7" t="s">
        <v>4</v>
      </c>
      <c r="F7212" s="7" t="str">
        <f t="shared" si="195"/>
        <v/>
      </c>
      <c r="G7212" s="7" t="str">
        <f t="shared" si="196"/>
        <v/>
      </c>
      <c r="K7212" s="7" t="s">
        <v>3354</v>
      </c>
      <c r="L7212" s="9">
        <v>45007</v>
      </c>
      <c r="M7212" s="13">
        <v>0.38968749999999996</v>
      </c>
      <c r="N7212" s="14">
        <v>513001857776294</v>
      </c>
      <c r="P7212" t="str">
        <f t="shared" si="197"/>
        <v/>
      </c>
    </row>
    <row r="7213" spans="1:16" ht="16" x14ac:dyDescent="0.2">
      <c r="A7213" s="8" t="s">
        <v>1482</v>
      </c>
      <c r="C7213" s="7" t="s">
        <v>2</v>
      </c>
      <c r="D7213" s="7" t="s">
        <v>3400</v>
      </c>
      <c r="E7213" s="7" t="str">
        <f>IF(OR(D7213="", D7213="___"),"", LEFT(D7213,FIND(" &gt;",D7213)-1))</f>
        <v>Failure</v>
      </c>
      <c r="F7213" s="7" t="str">
        <f t="shared" si="195"/>
        <v>Current</v>
      </c>
      <c r="G7213" s="7" t="str">
        <f t="shared" si="196"/>
        <v>Interaction</v>
      </c>
      <c r="H7213" s="7" t="str">
        <f>IF(G7213="Utterance", IF(ISNUMBER(SEARCH("Unrecognized",D7213)), "Unrecognized", IF(ISNUMBER(SEARCH("Mismatched",D7213)), "Mismatched", IF(ISNUMBER(SEARCH("False Positive",D7213)), "False Positive", "Irrelevant"))), "")</f>
        <v/>
      </c>
      <c r="J7213" s="7" t="s">
        <v>3755</v>
      </c>
      <c r="K7213" s="7" t="s">
        <v>3354</v>
      </c>
      <c r="L7213" s="9">
        <v>45007</v>
      </c>
      <c r="M7213" s="13">
        <v>0.38991898148148146</v>
      </c>
      <c r="N7213" s="14">
        <v>513001857776294</v>
      </c>
      <c r="O7213" s="7">
        <f>IF(LEN(TRIM($A7213))=0,0,LEN($A7213)-LEN(SUBSTITUTE($A7213," ",""))+1)</f>
        <v>2</v>
      </c>
      <c r="P7213">
        <f t="shared" si="197"/>
        <v>412</v>
      </c>
    </row>
    <row r="7214" spans="1:16" ht="240" x14ac:dyDescent="0.2">
      <c r="A7214" s="8" t="s">
        <v>1483</v>
      </c>
      <c r="C7214" s="7" t="s">
        <v>4</v>
      </c>
      <c r="F7214" s="7" t="str">
        <f t="shared" si="195"/>
        <v/>
      </c>
      <c r="G7214" s="7" t="str">
        <f t="shared" si="196"/>
        <v/>
      </c>
      <c r="K7214" s="7" t="s">
        <v>3354</v>
      </c>
      <c r="L7214" s="9">
        <v>45007</v>
      </c>
      <c r="M7214" s="13">
        <v>0.38991898148148146</v>
      </c>
      <c r="N7214" s="14">
        <v>513001857776294</v>
      </c>
      <c r="P7214" t="str">
        <f t="shared" si="197"/>
        <v/>
      </c>
    </row>
    <row r="7215" spans="1:16" ht="16" x14ac:dyDescent="0.2">
      <c r="A7215" s="8" t="s">
        <v>302</v>
      </c>
      <c r="B7215" s="7" t="s">
        <v>3487</v>
      </c>
      <c r="C7215" s="7" t="s">
        <v>2</v>
      </c>
      <c r="D7215" s="7" t="s">
        <v>3389</v>
      </c>
      <c r="E7215" s="7" t="str">
        <f>IF(OR(D7215="", D7215="___"),"", LEFT(D7215,FIND(" &gt;",D7215)-1))</f>
        <v>Success</v>
      </c>
      <c r="F7215" s="7" t="str">
        <f t="shared" si="195"/>
        <v>Current</v>
      </c>
      <c r="G7215" s="7" t="str">
        <f t="shared" si="196"/>
        <v/>
      </c>
      <c r="H7215" s="7" t="str">
        <f>IF(G7215="Utterance", IF(ISNUMBER(SEARCH("Unrecognized",D7215)), "Unrecognized", IF(ISNUMBER(SEARCH("Mismatched",D7215)), "Mismatched", IF(ISNUMBER(SEARCH("False Positive",D7215)), "False Positive", "Irrelevant"))), "")</f>
        <v/>
      </c>
      <c r="J7215" s="7" t="s">
        <v>3428</v>
      </c>
      <c r="K7215" s="7" t="s">
        <v>3354</v>
      </c>
      <c r="L7215" s="9">
        <v>45007</v>
      </c>
      <c r="M7215" s="13">
        <v>0.39018518518518519</v>
      </c>
      <c r="N7215" s="14">
        <v>204440003495282</v>
      </c>
      <c r="O7215" s="7">
        <f>IF(LEN(TRIM($A7215))=0,0,LEN($A7215)-LEN(SUBSTITUTE($A7215," ",""))+1)</f>
        <v>3</v>
      </c>
      <c r="P7215">
        <f t="shared" si="197"/>
        <v>3411</v>
      </c>
    </row>
    <row r="7216" spans="1:16" ht="64" x14ac:dyDescent="0.2">
      <c r="A7216" s="8" t="s">
        <v>220</v>
      </c>
      <c r="C7216" s="7" t="s">
        <v>4</v>
      </c>
      <c r="F7216" s="7" t="str">
        <f t="shared" si="195"/>
        <v/>
      </c>
      <c r="G7216" s="7" t="str">
        <f t="shared" si="196"/>
        <v/>
      </c>
      <c r="K7216" s="7" t="s">
        <v>3354</v>
      </c>
      <c r="L7216" s="9">
        <v>45007</v>
      </c>
      <c r="M7216" s="13">
        <v>0.39018518518518519</v>
      </c>
      <c r="N7216" s="14">
        <v>204440003495282</v>
      </c>
      <c r="P7216" t="str">
        <f t="shared" si="197"/>
        <v/>
      </c>
    </row>
    <row r="7217" spans="1:16" ht="16" x14ac:dyDescent="0.2">
      <c r="A7217" s="8" t="s">
        <v>259</v>
      </c>
      <c r="B7217" s="7" t="s">
        <v>3487</v>
      </c>
      <c r="C7217" s="7" t="s">
        <v>2</v>
      </c>
      <c r="D7217" s="7" t="s">
        <v>3389</v>
      </c>
      <c r="E7217" s="7" t="str">
        <f>IF(OR(D7217="", D7217="___"),"", LEFT(D7217,FIND(" &gt;",D7217)-1))</f>
        <v>Success</v>
      </c>
      <c r="F7217" s="7" t="str">
        <f t="shared" ref="F7217:F7280" si="198">IF(OR(E7217="Success",E7217="Qualified Success"),"Current",IF(E7217="Failure",IF(RIGHT(D7217,6)="Future","Future",IF(RIGHT(D7217,10)="Irrelevant","Irrelevant","Current")),""))</f>
        <v>Current</v>
      </c>
      <c r="G7217" s="7" t="str">
        <f t="shared" ref="G7217:G7280" si="199">IF(OR(ISBLANK(D7217),D7217="Unclassifiable &gt;"),"",IF(ISNUMBER(SEARCH("Utterance",D7217)),"Utterance",IF(ISNUMBER(SEARCH("Response",D7217)),"Response",IF(ISNUMBER(SEARCH("Interaction",D7217)),"Interaction",IF(ISNUMBER(SEARCH("System",D7217)),"System","")))))</f>
        <v/>
      </c>
      <c r="H7217" s="7" t="str">
        <f>IF(G7217="Utterance", IF(ISNUMBER(SEARCH("Unrecognized",D7217)), "Unrecognized", IF(ISNUMBER(SEARCH("Mismatched",D7217)), "Mismatched", IF(ISNUMBER(SEARCH("False Positive",D7217)), "False Positive", "Irrelevant"))), "")</f>
        <v/>
      </c>
      <c r="J7217" s="7" t="s">
        <v>3743</v>
      </c>
      <c r="K7217" s="7" t="s">
        <v>3354</v>
      </c>
      <c r="L7217" s="9">
        <v>45007</v>
      </c>
      <c r="M7217" s="13">
        <v>0.39234953703703707</v>
      </c>
      <c r="N7217" s="14">
        <v>513002916408505</v>
      </c>
      <c r="O7217" s="7">
        <f>IF(LEN(TRIM($A7217))=0,0,LEN($A7217)-LEN(SUBSTITUTE($A7217," ",""))+1)</f>
        <v>4</v>
      </c>
      <c r="P7217">
        <f t="shared" si="197"/>
        <v>3411</v>
      </c>
    </row>
    <row r="7218" spans="1:16" ht="224" x14ac:dyDescent="0.2">
      <c r="A7218" s="8" t="s">
        <v>3665</v>
      </c>
      <c r="C7218" s="7" t="s">
        <v>4</v>
      </c>
      <c r="F7218" s="7" t="str">
        <f t="shared" si="198"/>
        <v/>
      </c>
      <c r="G7218" s="7" t="str">
        <f t="shared" si="199"/>
        <v/>
      </c>
      <c r="K7218" s="7" t="s">
        <v>3354</v>
      </c>
      <c r="L7218" s="9">
        <v>45007</v>
      </c>
      <c r="M7218" s="13">
        <v>0.39238425925925924</v>
      </c>
      <c r="N7218" s="14">
        <v>513002916408505</v>
      </c>
      <c r="P7218" t="str">
        <f t="shared" si="197"/>
        <v/>
      </c>
    </row>
    <row r="7219" spans="1:16" ht="16" x14ac:dyDescent="0.2">
      <c r="A7219" s="8" t="s">
        <v>732</v>
      </c>
      <c r="C7219" s="7" t="s">
        <v>2</v>
      </c>
      <c r="D7219" s="7" t="s">
        <v>3400</v>
      </c>
      <c r="E7219" s="7" t="str">
        <f>IF(OR(D7219="", D7219="___"),"", LEFT(D7219,FIND(" &gt;",D7219)-1))</f>
        <v>Failure</v>
      </c>
      <c r="F7219" s="7" t="str">
        <f t="shared" si="198"/>
        <v>Current</v>
      </c>
      <c r="G7219" s="7" t="str">
        <f t="shared" si="199"/>
        <v>Interaction</v>
      </c>
      <c r="H7219" s="7" t="str">
        <f>IF(G7219="Utterance", IF(ISNUMBER(SEARCH("Unrecognized",D7219)), "Unrecognized", IF(ISNUMBER(SEARCH("Mismatched",D7219)), "Mismatched", IF(ISNUMBER(SEARCH("False Positive",D7219)), "False Positive", "Irrelevant"))), "")</f>
        <v/>
      </c>
      <c r="J7219" s="7" t="s">
        <v>3741</v>
      </c>
      <c r="K7219" s="7" t="s">
        <v>3354</v>
      </c>
      <c r="L7219" s="9">
        <v>45007</v>
      </c>
      <c r="M7219" s="13">
        <v>0.39245370370370369</v>
      </c>
      <c r="N7219" s="14">
        <v>204440003502328</v>
      </c>
      <c r="O7219" s="7">
        <f>IF(LEN(TRIM($A7219))=0,0,LEN($A7219)-LEN(SUBSTITUTE($A7219," ",""))+1)</f>
        <v>5</v>
      </c>
      <c r="P7219">
        <f t="shared" si="197"/>
        <v>412</v>
      </c>
    </row>
    <row r="7220" spans="1:16" ht="64" x14ac:dyDescent="0.2">
      <c r="A7220" s="8" t="s">
        <v>327</v>
      </c>
      <c r="C7220" s="7" t="s">
        <v>4</v>
      </c>
      <c r="F7220" s="7" t="str">
        <f t="shared" si="198"/>
        <v/>
      </c>
      <c r="G7220" s="7" t="str">
        <f t="shared" si="199"/>
        <v/>
      </c>
      <c r="K7220" s="7" t="s">
        <v>3354</v>
      </c>
      <c r="L7220" s="9">
        <v>45007</v>
      </c>
      <c r="M7220" s="13">
        <v>0.39245370370370369</v>
      </c>
      <c r="N7220" s="14">
        <v>204440003502328</v>
      </c>
      <c r="P7220" t="str">
        <f t="shared" si="197"/>
        <v/>
      </c>
    </row>
    <row r="7221" spans="1:16" ht="16" x14ac:dyDescent="0.2">
      <c r="A7221" s="8" t="s">
        <v>733</v>
      </c>
      <c r="C7221" s="7" t="s">
        <v>2</v>
      </c>
      <c r="D7221" s="7" t="s">
        <v>3400</v>
      </c>
      <c r="E7221" s="7" t="str">
        <f>IF(OR(D7221="", D7221="___"),"", LEFT(D7221,FIND(" &gt;",D7221)-1))</f>
        <v>Failure</v>
      </c>
      <c r="F7221" s="7" t="str">
        <f t="shared" si="198"/>
        <v>Current</v>
      </c>
      <c r="G7221" s="7" t="str">
        <f t="shared" si="199"/>
        <v>Interaction</v>
      </c>
      <c r="H7221" s="7" t="str">
        <f>IF(G7221="Utterance", IF(ISNUMBER(SEARCH("Unrecognized",D7221)), "Unrecognized", IF(ISNUMBER(SEARCH("Mismatched",D7221)), "Mismatched", IF(ISNUMBER(SEARCH("False Positive",D7221)), "False Positive", "Irrelevant"))), "")</f>
        <v/>
      </c>
      <c r="J7221" s="7" t="s">
        <v>3741</v>
      </c>
      <c r="K7221" s="7" t="s">
        <v>3354</v>
      </c>
      <c r="L7221" s="9">
        <v>45007</v>
      </c>
      <c r="M7221" s="13">
        <v>0.39266203703703706</v>
      </c>
      <c r="N7221" s="14">
        <v>204440003502328</v>
      </c>
      <c r="O7221" s="7">
        <f>IF(LEN(TRIM($A7221))=0,0,LEN($A7221)-LEN(SUBSTITUTE($A7221," ",""))+1)</f>
        <v>11</v>
      </c>
      <c r="P7221">
        <f t="shared" si="197"/>
        <v>412</v>
      </c>
    </row>
    <row r="7222" spans="1:16" ht="128" x14ac:dyDescent="0.2">
      <c r="A7222" s="8" t="s">
        <v>352</v>
      </c>
      <c r="C7222" s="7" t="s">
        <v>4</v>
      </c>
      <c r="F7222" s="7" t="str">
        <f t="shared" si="198"/>
        <v/>
      </c>
      <c r="G7222" s="7" t="str">
        <f t="shared" si="199"/>
        <v/>
      </c>
      <c r="K7222" s="7" t="s">
        <v>3354</v>
      </c>
      <c r="L7222" s="9">
        <v>45007</v>
      </c>
      <c r="M7222" s="13">
        <v>0.39266203703703706</v>
      </c>
      <c r="N7222" s="14">
        <v>204440003502328</v>
      </c>
      <c r="P7222" t="str">
        <f t="shared" si="197"/>
        <v/>
      </c>
    </row>
    <row r="7223" spans="1:16" ht="16" x14ac:dyDescent="0.2">
      <c r="A7223" s="8" t="s">
        <v>1454</v>
      </c>
      <c r="C7223" s="7" t="s">
        <v>2</v>
      </c>
      <c r="D7223" s="7" t="s">
        <v>3389</v>
      </c>
      <c r="E7223" s="7" t="str">
        <f>IF(OR(D7223="", D7223="___"),"", LEFT(D7223,FIND(" &gt;",D7223)-1))</f>
        <v>Success</v>
      </c>
      <c r="F7223" s="7" t="str">
        <f t="shared" si="198"/>
        <v>Current</v>
      </c>
      <c r="G7223" s="7" t="str">
        <f t="shared" si="199"/>
        <v/>
      </c>
      <c r="H7223" s="7" t="str">
        <f>IF(G7223="Utterance", IF(ISNUMBER(SEARCH("Unrecognized",D7223)), "Unrecognized", IF(ISNUMBER(SEARCH("Mismatched",D7223)), "Mismatched", IF(ISNUMBER(SEARCH("False Positive",D7223)), "False Positive", "Irrelevant"))), "")</f>
        <v/>
      </c>
      <c r="J7223" s="7" t="s">
        <v>3741</v>
      </c>
      <c r="K7223" s="7" t="s">
        <v>3354</v>
      </c>
      <c r="L7223" s="9">
        <v>45007</v>
      </c>
      <c r="M7223" s="13">
        <v>0.39300925925925928</v>
      </c>
      <c r="N7223" s="14">
        <v>202000914154644</v>
      </c>
      <c r="O7223" s="7">
        <f>IF(LEN(TRIM($A7223))=0,0,LEN($A7223)-LEN(SUBSTITUTE($A7223," ",""))+1)</f>
        <v>2</v>
      </c>
      <c r="P7223">
        <f t="shared" si="197"/>
        <v>3411</v>
      </c>
    </row>
    <row r="7224" spans="1:16" ht="48" x14ac:dyDescent="0.2">
      <c r="A7224" s="8" t="s">
        <v>404</v>
      </c>
      <c r="C7224" s="7" t="s">
        <v>4</v>
      </c>
      <c r="F7224" s="7" t="str">
        <f t="shared" si="198"/>
        <v/>
      </c>
      <c r="G7224" s="7" t="str">
        <f t="shared" si="199"/>
        <v/>
      </c>
      <c r="K7224" s="7" t="s">
        <v>3354</v>
      </c>
      <c r="L7224" s="9">
        <v>45007</v>
      </c>
      <c r="M7224" s="13">
        <v>0.39300925925925928</v>
      </c>
      <c r="N7224" s="14">
        <v>202000914154644</v>
      </c>
      <c r="P7224" t="str">
        <f t="shared" si="197"/>
        <v/>
      </c>
    </row>
    <row r="7225" spans="1:16" ht="16" x14ac:dyDescent="0.2">
      <c r="A7225" s="8" t="s">
        <v>260</v>
      </c>
      <c r="C7225" s="7" t="s">
        <v>2</v>
      </c>
      <c r="D7225" s="7" t="s">
        <v>3389</v>
      </c>
      <c r="E7225" s="7" t="str">
        <f>IF(OR(D7225="", D7225="___"),"", LEFT(D7225,FIND(" &gt;",D7225)-1))</f>
        <v>Success</v>
      </c>
      <c r="F7225" s="7" t="str">
        <f t="shared" si="198"/>
        <v>Current</v>
      </c>
      <c r="G7225" s="7" t="str">
        <f t="shared" si="199"/>
        <v/>
      </c>
      <c r="H7225" s="7" t="str">
        <f>IF(G7225="Utterance", IF(ISNUMBER(SEARCH("Unrecognized",D7225)), "Unrecognized", IF(ISNUMBER(SEARCH("Mismatched",D7225)), "Mismatched", IF(ISNUMBER(SEARCH("False Positive",D7225)), "False Positive", "Irrelevant"))), "")</f>
        <v/>
      </c>
      <c r="J7225" s="7" t="s">
        <v>3743</v>
      </c>
      <c r="K7225" s="7" t="s">
        <v>3354</v>
      </c>
      <c r="L7225" s="9">
        <v>45007</v>
      </c>
      <c r="M7225" s="13">
        <v>0.3943402777777778</v>
      </c>
      <c r="N7225" s="14">
        <v>513002916408505</v>
      </c>
      <c r="O7225" s="7">
        <f>IF(LEN(TRIM($A7225))=0,0,LEN($A7225)-LEN(SUBSTITUTE($A7225," ",""))+1)</f>
        <v>6</v>
      </c>
      <c r="P7225">
        <f t="shared" si="197"/>
        <v>3411</v>
      </c>
    </row>
    <row r="7226" spans="1:16" ht="48" x14ac:dyDescent="0.2">
      <c r="A7226" s="8" t="s">
        <v>261</v>
      </c>
      <c r="C7226" s="7" t="s">
        <v>4</v>
      </c>
      <c r="F7226" s="7" t="str">
        <f t="shared" si="198"/>
        <v/>
      </c>
      <c r="G7226" s="7" t="str">
        <f t="shared" si="199"/>
        <v/>
      </c>
      <c r="K7226" s="7" t="s">
        <v>3354</v>
      </c>
      <c r="L7226" s="9">
        <v>45007</v>
      </c>
      <c r="M7226" s="13">
        <v>0.3943402777777778</v>
      </c>
      <c r="N7226" s="14">
        <v>513002916408505</v>
      </c>
      <c r="P7226" t="str">
        <f t="shared" si="197"/>
        <v/>
      </c>
    </row>
    <row r="7227" spans="1:16" x14ac:dyDescent="0.2">
      <c r="A7227" s="10">
        <v>45007</v>
      </c>
      <c r="C7227" s="7" t="s">
        <v>2</v>
      </c>
      <c r="D7227" s="7" t="s">
        <v>3389</v>
      </c>
      <c r="E7227" s="7" t="str">
        <f>IF(OR(D7227="", D7227="___"),"", LEFT(D7227,FIND(" &gt;",D7227)-1))</f>
        <v>Success</v>
      </c>
      <c r="F7227" s="7" t="str">
        <f t="shared" si="198"/>
        <v>Current</v>
      </c>
      <c r="G7227" s="7" t="str">
        <f t="shared" si="199"/>
        <v/>
      </c>
      <c r="H7227" s="7" t="str">
        <f>IF(G7227="Utterance", IF(ISNUMBER(SEARCH("Unrecognized",D7227)), "Unrecognized", IF(ISNUMBER(SEARCH("Mismatched",D7227)), "Mismatched", IF(ISNUMBER(SEARCH("False Positive",D7227)), "False Positive", "Irrelevant"))), "")</f>
        <v/>
      </c>
      <c r="J7227" s="7" t="s">
        <v>3743</v>
      </c>
      <c r="K7227" s="7" t="s">
        <v>3354</v>
      </c>
      <c r="L7227" s="9">
        <v>45007</v>
      </c>
      <c r="M7227" s="13">
        <v>0.39443287037037034</v>
      </c>
      <c r="N7227" s="14">
        <v>513002916408505</v>
      </c>
      <c r="O7227" s="7">
        <f>IF(LEN(TRIM($A7227))=0,0,LEN($A7227)-LEN(SUBSTITUTE($A7227," ",""))+1)</f>
        <v>1</v>
      </c>
      <c r="P7227">
        <f t="shared" si="197"/>
        <v>3411</v>
      </c>
    </row>
    <row r="7228" spans="1:16" ht="224" x14ac:dyDescent="0.2">
      <c r="A7228" s="8" t="s">
        <v>3665</v>
      </c>
      <c r="C7228" s="7" t="s">
        <v>4</v>
      </c>
      <c r="F7228" s="7" t="str">
        <f t="shared" si="198"/>
        <v/>
      </c>
      <c r="G7228" s="7" t="str">
        <f t="shared" si="199"/>
        <v/>
      </c>
      <c r="K7228" s="7" t="s">
        <v>3354</v>
      </c>
      <c r="L7228" s="9">
        <v>45007</v>
      </c>
      <c r="M7228" s="13">
        <v>0.39445601851851847</v>
      </c>
      <c r="N7228" s="14">
        <v>513002916408505</v>
      </c>
      <c r="P7228" t="str">
        <f t="shared" si="197"/>
        <v/>
      </c>
    </row>
    <row r="7229" spans="1:16" x14ac:dyDescent="0.2">
      <c r="A7229" s="10">
        <v>45291</v>
      </c>
      <c r="C7229" s="7" t="s">
        <v>2</v>
      </c>
      <c r="D7229" s="7" t="s">
        <v>3405</v>
      </c>
      <c r="E7229" s="7" t="str">
        <f>IF(OR(D7229="", D7229="___"),"", LEFT(D7229,FIND(" &gt;",D7229)-1))</f>
        <v>Failure</v>
      </c>
      <c r="F7229" s="7" t="str">
        <f t="shared" si="198"/>
        <v>Current</v>
      </c>
      <c r="G7229" s="7" t="str">
        <f t="shared" si="199"/>
        <v>System</v>
      </c>
      <c r="H7229" s="7" t="str">
        <f>IF(G7229="Utterance", IF(ISNUMBER(SEARCH("Unrecognized",D7229)), "Unrecognized", IF(ISNUMBER(SEARCH("Mismatched",D7229)), "Mismatched", IF(ISNUMBER(SEARCH("False Positive",D7229)), "False Positive", "Irrelevant"))), "")</f>
        <v/>
      </c>
      <c r="I7229" s="7" t="s">
        <v>152</v>
      </c>
      <c r="J7229" s="7" t="s">
        <v>3743</v>
      </c>
      <c r="K7229" s="7" t="s">
        <v>3354</v>
      </c>
      <c r="L7229" s="9">
        <v>45007</v>
      </c>
      <c r="M7229" s="13">
        <v>0.3946527777777778</v>
      </c>
      <c r="N7229" s="14">
        <v>513002916408505</v>
      </c>
      <c r="O7229" s="7">
        <f>IF(LEN(TRIM($A7229))=0,0,LEN($A7229)-LEN(SUBSTITUTE($A7229," ",""))+1)</f>
        <v>1</v>
      </c>
      <c r="P7229">
        <f t="shared" si="197"/>
        <v>168</v>
      </c>
    </row>
    <row r="7230" spans="1:16" ht="16" x14ac:dyDescent="0.2">
      <c r="A7230" s="8" t="s">
        <v>152</v>
      </c>
      <c r="C7230" s="7" t="s">
        <v>4</v>
      </c>
      <c r="F7230" s="7" t="str">
        <f t="shared" si="198"/>
        <v/>
      </c>
      <c r="G7230" s="7" t="str">
        <f t="shared" si="199"/>
        <v/>
      </c>
      <c r="K7230" s="7" t="s">
        <v>3354</v>
      </c>
      <c r="L7230" s="9">
        <v>45007</v>
      </c>
      <c r="M7230" s="13">
        <v>0.3946527777777778</v>
      </c>
      <c r="N7230" s="14">
        <v>513002916408505</v>
      </c>
      <c r="P7230" t="str">
        <f t="shared" si="197"/>
        <v/>
      </c>
    </row>
    <row r="7231" spans="1:16" ht="16" x14ac:dyDescent="0.2">
      <c r="A7231" s="8" t="s">
        <v>259</v>
      </c>
      <c r="B7231" s="7" t="s">
        <v>3487</v>
      </c>
      <c r="C7231" s="7" t="s">
        <v>2</v>
      </c>
      <c r="D7231" s="7" t="s">
        <v>3389</v>
      </c>
      <c r="E7231" s="7" t="str">
        <f>IF(OR(D7231="", D7231="___"),"", LEFT(D7231,FIND(" &gt;",D7231)-1))</f>
        <v>Success</v>
      </c>
      <c r="F7231" s="7" t="str">
        <f t="shared" si="198"/>
        <v>Current</v>
      </c>
      <c r="G7231" s="7" t="str">
        <f t="shared" si="199"/>
        <v/>
      </c>
      <c r="H7231" s="7" t="str">
        <f>IF(G7231="Utterance", IF(ISNUMBER(SEARCH("Unrecognized",D7231)), "Unrecognized", IF(ISNUMBER(SEARCH("Mismatched",D7231)), "Mismatched", IF(ISNUMBER(SEARCH("False Positive",D7231)), "False Positive", "Irrelevant"))), "")</f>
        <v/>
      </c>
      <c r="J7231" s="7" t="s">
        <v>3743</v>
      </c>
      <c r="K7231" s="7" t="s">
        <v>3354</v>
      </c>
      <c r="L7231" s="9">
        <v>45007</v>
      </c>
      <c r="M7231" s="13">
        <v>0.3951736111111111</v>
      </c>
      <c r="N7231" s="14">
        <v>204440003508991</v>
      </c>
      <c r="O7231" s="7">
        <f>IF(LEN(TRIM($A7231))=0,0,LEN($A7231)-LEN(SUBSTITUTE($A7231," ",""))+1)</f>
        <v>4</v>
      </c>
      <c r="P7231">
        <f t="shared" si="197"/>
        <v>3411</v>
      </c>
    </row>
    <row r="7232" spans="1:16" ht="240" x14ac:dyDescent="0.2">
      <c r="A7232" s="8" t="s">
        <v>3666</v>
      </c>
      <c r="C7232" s="7" t="s">
        <v>4</v>
      </c>
      <c r="F7232" s="7" t="str">
        <f t="shared" si="198"/>
        <v/>
      </c>
      <c r="G7232" s="7" t="str">
        <f t="shared" si="199"/>
        <v/>
      </c>
      <c r="K7232" s="7" t="s">
        <v>3354</v>
      </c>
      <c r="L7232" s="9">
        <v>45007</v>
      </c>
      <c r="M7232" s="13">
        <v>0.39519675925925929</v>
      </c>
      <c r="N7232" s="14">
        <v>204440003508991</v>
      </c>
      <c r="P7232" t="str">
        <f t="shared" si="197"/>
        <v/>
      </c>
    </row>
    <row r="7233" spans="1:16" ht="16" x14ac:dyDescent="0.2">
      <c r="A7233" s="8" t="s">
        <v>915</v>
      </c>
      <c r="C7233" s="7" t="s">
        <v>2</v>
      </c>
      <c r="D7233" s="7" t="s">
        <v>3405</v>
      </c>
      <c r="E7233" s="7" t="str">
        <f>IF(OR(D7233="", D7233="___"),"", LEFT(D7233,FIND(" &gt;",D7233)-1))</f>
        <v>Failure</v>
      </c>
      <c r="F7233" s="7" t="str">
        <f t="shared" si="198"/>
        <v>Current</v>
      </c>
      <c r="G7233" s="7" t="str">
        <f t="shared" si="199"/>
        <v>System</v>
      </c>
      <c r="H7233" s="7" t="str">
        <f>IF(G7233="Utterance", IF(ISNUMBER(SEARCH("Unrecognized",D7233)), "Unrecognized", IF(ISNUMBER(SEARCH("Mismatched",D7233)), "Mismatched", IF(ISNUMBER(SEARCH("False Positive",D7233)), "False Positive", "Irrelevant"))), "")</f>
        <v/>
      </c>
      <c r="I7233" s="7" t="s">
        <v>152</v>
      </c>
      <c r="J7233" s="7" t="s">
        <v>3741</v>
      </c>
      <c r="K7233" s="7" t="s">
        <v>3354</v>
      </c>
      <c r="L7233" s="9">
        <v>45007</v>
      </c>
      <c r="M7233" s="13">
        <v>0.39685185185185184</v>
      </c>
      <c r="N7233" s="14">
        <v>204440003508991</v>
      </c>
      <c r="O7233" s="7">
        <f>IF(LEN(TRIM($A7233))=0,0,LEN($A7233)-LEN(SUBSTITUTE($A7233," ",""))+1)</f>
        <v>18</v>
      </c>
      <c r="P7233">
        <f t="shared" si="197"/>
        <v>168</v>
      </c>
    </row>
    <row r="7234" spans="1:16" ht="16" x14ac:dyDescent="0.2">
      <c r="A7234" s="8" t="s">
        <v>152</v>
      </c>
      <c r="C7234" s="7" t="s">
        <v>4</v>
      </c>
      <c r="F7234" s="7" t="str">
        <f t="shared" si="198"/>
        <v/>
      </c>
      <c r="G7234" s="7" t="str">
        <f t="shared" si="199"/>
        <v/>
      </c>
      <c r="K7234" s="7" t="s">
        <v>3354</v>
      </c>
      <c r="L7234" s="9">
        <v>45007</v>
      </c>
      <c r="M7234" s="13">
        <v>0.39685185185185184</v>
      </c>
      <c r="N7234" s="14">
        <v>204440003508991</v>
      </c>
      <c r="P7234" t="str">
        <f t="shared" si="197"/>
        <v/>
      </c>
    </row>
    <row r="7235" spans="1:16" ht="16" x14ac:dyDescent="0.2">
      <c r="A7235" s="8" t="s">
        <v>916</v>
      </c>
      <c r="C7235" s="7" t="s">
        <v>2</v>
      </c>
      <c r="D7235" s="7" t="s">
        <v>3389</v>
      </c>
      <c r="E7235" s="7" t="str">
        <f>IF(OR(D7235="", D7235="___"),"", LEFT(D7235,FIND(" &gt;",D7235)-1))</f>
        <v>Success</v>
      </c>
      <c r="F7235" s="7" t="str">
        <f t="shared" si="198"/>
        <v>Current</v>
      </c>
      <c r="G7235" s="7" t="str">
        <f t="shared" si="199"/>
        <v/>
      </c>
      <c r="H7235" s="7" t="str">
        <f>IF(G7235="Utterance", IF(ISNUMBER(SEARCH("Unrecognized",D7235)), "Unrecognized", IF(ISNUMBER(SEARCH("Mismatched",D7235)), "Mismatched", IF(ISNUMBER(SEARCH("False Positive",D7235)), "False Positive", "Irrelevant"))), "")</f>
        <v/>
      </c>
      <c r="J7235" s="7" t="s">
        <v>3741</v>
      </c>
      <c r="K7235" s="7" t="s">
        <v>3354</v>
      </c>
      <c r="L7235" s="9">
        <v>45007</v>
      </c>
      <c r="M7235" s="13">
        <v>0.39686342592592588</v>
      </c>
      <c r="N7235" s="14">
        <v>204440003508991</v>
      </c>
      <c r="O7235" s="7">
        <f>IF(LEN(TRIM($A7235))=0,0,LEN($A7235)-LEN(SUBSTITUTE($A7235," ",""))+1)</f>
        <v>18</v>
      </c>
      <c r="P7235">
        <f t="shared" ref="P7235:P7298" si="200">IF(D7235="", "", COUNTIF($D$1:$D$12000, D7235))</f>
        <v>3411</v>
      </c>
    </row>
    <row r="7236" spans="1:16" ht="48" x14ac:dyDescent="0.2">
      <c r="A7236" s="8" t="s">
        <v>616</v>
      </c>
      <c r="C7236" s="7" t="s">
        <v>4</v>
      </c>
      <c r="F7236" s="7" t="str">
        <f t="shared" si="198"/>
        <v/>
      </c>
      <c r="G7236" s="7" t="str">
        <f t="shared" si="199"/>
        <v/>
      </c>
      <c r="K7236" s="7" t="s">
        <v>3354</v>
      </c>
      <c r="L7236" s="9">
        <v>45007</v>
      </c>
      <c r="M7236" s="13">
        <v>0.39686342592592588</v>
      </c>
      <c r="N7236" s="14">
        <v>204440003508991</v>
      </c>
      <c r="P7236" t="str">
        <f t="shared" si="200"/>
        <v/>
      </c>
    </row>
    <row r="7237" spans="1:16" ht="16" x14ac:dyDescent="0.2">
      <c r="A7237" s="8" t="s">
        <v>259</v>
      </c>
      <c r="B7237" s="7" t="s">
        <v>3487</v>
      </c>
      <c r="C7237" s="7" t="s">
        <v>2</v>
      </c>
      <c r="D7237" s="7" t="s">
        <v>3389</v>
      </c>
      <c r="E7237" s="7" t="str">
        <f>IF(OR(D7237="", D7237="___"),"", LEFT(D7237,FIND(" &gt;",D7237)-1))</f>
        <v>Success</v>
      </c>
      <c r="F7237" s="7" t="str">
        <f t="shared" si="198"/>
        <v>Current</v>
      </c>
      <c r="G7237" s="7" t="str">
        <f t="shared" si="199"/>
        <v/>
      </c>
      <c r="H7237" s="7" t="str">
        <f>IF(G7237="Utterance", IF(ISNUMBER(SEARCH("Unrecognized",D7237)), "Unrecognized", IF(ISNUMBER(SEARCH("Mismatched",D7237)), "Mismatched", IF(ISNUMBER(SEARCH("False Positive",D7237)), "False Positive", "Irrelevant"))), "")</f>
        <v/>
      </c>
      <c r="J7237" s="7" t="s">
        <v>3743</v>
      </c>
      <c r="K7237" s="7" t="s">
        <v>3354</v>
      </c>
      <c r="L7237" s="9">
        <v>45007</v>
      </c>
      <c r="M7237" s="13">
        <v>0.39789351851851856</v>
      </c>
      <c r="N7237" s="14">
        <v>513002916408505</v>
      </c>
      <c r="O7237" s="7">
        <f>IF(LEN(TRIM($A7237))=0,0,LEN($A7237)-LEN(SUBSTITUTE($A7237," ",""))+1)</f>
        <v>4</v>
      </c>
      <c r="P7237">
        <f t="shared" si="200"/>
        <v>3411</v>
      </c>
    </row>
    <row r="7238" spans="1:16" ht="224" x14ac:dyDescent="0.2">
      <c r="A7238" s="8" t="s">
        <v>3665</v>
      </c>
      <c r="C7238" s="7" t="s">
        <v>4</v>
      </c>
      <c r="F7238" s="7" t="str">
        <f t="shared" si="198"/>
        <v/>
      </c>
      <c r="G7238" s="7" t="str">
        <f t="shared" si="199"/>
        <v/>
      </c>
      <c r="K7238" s="7" t="s">
        <v>3354</v>
      </c>
      <c r="L7238" s="9">
        <v>45007</v>
      </c>
      <c r="M7238" s="13">
        <v>0.3979050925925926</v>
      </c>
      <c r="N7238" s="14">
        <v>513002916408505</v>
      </c>
      <c r="P7238" t="str">
        <f t="shared" si="200"/>
        <v/>
      </c>
    </row>
    <row r="7239" spans="1:16" ht="16" x14ac:dyDescent="0.2">
      <c r="A7239" s="8" t="s">
        <v>1807</v>
      </c>
      <c r="C7239" s="7" t="s">
        <v>2</v>
      </c>
      <c r="D7239" s="7" t="s">
        <v>3411</v>
      </c>
      <c r="E7239" s="7" t="str">
        <f>IF(OR(D7239="", D7239="___"),"", LEFT(D7239,FIND(" &gt;",D7239)-1))</f>
        <v>Qualified Success</v>
      </c>
      <c r="F7239" s="7" t="str">
        <f t="shared" si="198"/>
        <v>Current</v>
      </c>
      <c r="G7239" s="7" t="str">
        <f t="shared" si="199"/>
        <v>Response</v>
      </c>
      <c r="H7239" s="7" t="str">
        <f>IF(G7239="Utterance", IF(ISNUMBER(SEARCH("Unrecognized",D7239)), "Unrecognized", IF(ISNUMBER(SEARCH("Mismatched",D7239)), "Mismatched", IF(ISNUMBER(SEARCH("False Positive",D7239)), "False Positive", "Irrelevant"))), "")</f>
        <v/>
      </c>
      <c r="J7239" s="7" t="s">
        <v>3431</v>
      </c>
      <c r="K7239" s="7" t="s">
        <v>3354</v>
      </c>
      <c r="L7239" s="9">
        <v>45007</v>
      </c>
      <c r="M7239" s="13">
        <v>0.39989583333333334</v>
      </c>
      <c r="N7239" s="14">
        <v>513003537666572</v>
      </c>
      <c r="O7239" s="7">
        <f>IF(LEN(TRIM($A7239))=0,0,LEN($A7239)-LEN(SUBSTITUTE($A7239," ",""))+1)</f>
        <v>6</v>
      </c>
      <c r="P7239">
        <f t="shared" si="200"/>
        <v>201</v>
      </c>
    </row>
    <row r="7240" spans="1:16" ht="144" x14ac:dyDescent="0.2">
      <c r="A7240" s="8" t="s">
        <v>395</v>
      </c>
      <c r="C7240" s="7" t="s">
        <v>4</v>
      </c>
      <c r="F7240" s="7" t="str">
        <f t="shared" si="198"/>
        <v/>
      </c>
      <c r="G7240" s="7" t="str">
        <f t="shared" si="199"/>
        <v/>
      </c>
      <c r="K7240" s="7" t="s">
        <v>3354</v>
      </c>
      <c r="L7240" s="9">
        <v>45007</v>
      </c>
      <c r="M7240" s="13">
        <v>0.39989583333333334</v>
      </c>
      <c r="N7240" s="14">
        <v>513003537666572</v>
      </c>
      <c r="P7240" t="str">
        <f t="shared" si="200"/>
        <v/>
      </c>
    </row>
    <row r="7241" spans="1:16" ht="16" x14ac:dyDescent="0.2">
      <c r="A7241" s="8" t="s">
        <v>1185</v>
      </c>
      <c r="C7241" s="7" t="s">
        <v>2</v>
      </c>
      <c r="D7241" s="7" t="s">
        <v>3389</v>
      </c>
      <c r="E7241" s="7" t="str">
        <f>IF(OR(D7241="", D7241="___"),"", LEFT(D7241,FIND(" &gt;",D7241)-1))</f>
        <v>Success</v>
      </c>
      <c r="F7241" s="7" t="str">
        <f t="shared" si="198"/>
        <v>Current</v>
      </c>
      <c r="G7241" s="7" t="str">
        <f t="shared" si="199"/>
        <v/>
      </c>
      <c r="H7241" s="7" t="str">
        <f>IF(G7241="Utterance", IF(ISNUMBER(SEARCH("Unrecognized",D7241)), "Unrecognized", IF(ISNUMBER(SEARCH("Mismatched",D7241)), "Mismatched", IF(ISNUMBER(SEARCH("False Positive",D7241)), "False Positive", "Irrelevant"))), "")</f>
        <v/>
      </c>
      <c r="J7241" s="7" t="s">
        <v>3430</v>
      </c>
      <c r="K7241" s="7" t="s">
        <v>3354</v>
      </c>
      <c r="L7241" s="9">
        <v>45007</v>
      </c>
      <c r="M7241" s="13">
        <v>0.40608796296296296</v>
      </c>
      <c r="N7241" s="14">
        <v>204440003541761</v>
      </c>
      <c r="O7241" s="7">
        <f>IF(LEN(TRIM($A7241))=0,0,LEN($A7241)-LEN(SUBSTITUTE($A7241," ",""))+1)</f>
        <v>6</v>
      </c>
      <c r="P7241">
        <f t="shared" si="200"/>
        <v>3411</v>
      </c>
    </row>
    <row r="7242" spans="1:16" ht="96" x14ac:dyDescent="0.2">
      <c r="A7242" s="8" t="s">
        <v>702</v>
      </c>
      <c r="C7242" s="7" t="s">
        <v>4</v>
      </c>
      <c r="F7242" s="7" t="str">
        <f t="shared" si="198"/>
        <v/>
      </c>
      <c r="G7242" s="7" t="str">
        <f t="shared" si="199"/>
        <v/>
      </c>
      <c r="K7242" s="7" t="s">
        <v>3354</v>
      </c>
      <c r="L7242" s="9">
        <v>45007</v>
      </c>
      <c r="M7242" s="13">
        <v>0.40611111111111109</v>
      </c>
      <c r="N7242" s="14">
        <v>204440003541761</v>
      </c>
      <c r="P7242" t="str">
        <f t="shared" si="200"/>
        <v/>
      </c>
    </row>
    <row r="7243" spans="1:16" ht="16" x14ac:dyDescent="0.2">
      <c r="A7243" s="8" t="s">
        <v>259</v>
      </c>
      <c r="B7243" s="7" t="s">
        <v>3487</v>
      </c>
      <c r="C7243" s="7" t="s">
        <v>2</v>
      </c>
      <c r="D7243" s="7" t="s">
        <v>3389</v>
      </c>
      <c r="E7243" s="7" t="str">
        <f>IF(OR(D7243="", D7243="___"),"", LEFT(D7243,FIND(" &gt;",D7243)-1))</f>
        <v>Success</v>
      </c>
      <c r="F7243" s="7" t="str">
        <f t="shared" si="198"/>
        <v>Current</v>
      </c>
      <c r="G7243" s="7" t="str">
        <f t="shared" si="199"/>
        <v/>
      </c>
      <c r="H7243" s="7" t="str">
        <f>IF(G7243="Utterance", IF(ISNUMBER(SEARCH("Unrecognized",D7243)), "Unrecognized", IF(ISNUMBER(SEARCH("Mismatched",D7243)), "Mismatched", IF(ISNUMBER(SEARCH("False Positive",D7243)), "False Positive", "Irrelevant"))), "")</f>
        <v/>
      </c>
      <c r="J7243" s="7" t="s">
        <v>3743</v>
      </c>
      <c r="K7243" s="7" t="s">
        <v>3354</v>
      </c>
      <c r="L7243" s="9">
        <v>45007</v>
      </c>
      <c r="M7243" s="13">
        <v>0.40868055555555555</v>
      </c>
      <c r="N7243" s="14">
        <v>202000098627663</v>
      </c>
      <c r="O7243" s="7">
        <f>IF(LEN(TRIM($A7243))=0,0,LEN($A7243)-LEN(SUBSTITUTE($A7243," ",""))+1)</f>
        <v>4</v>
      </c>
      <c r="P7243">
        <f t="shared" si="200"/>
        <v>3411</v>
      </c>
    </row>
    <row r="7244" spans="1:16" ht="224" x14ac:dyDescent="0.2">
      <c r="A7244" s="8" t="s">
        <v>3667</v>
      </c>
      <c r="C7244" s="7" t="s">
        <v>4</v>
      </c>
      <c r="F7244" s="7" t="str">
        <f t="shared" si="198"/>
        <v/>
      </c>
      <c r="G7244" s="7" t="str">
        <f t="shared" si="199"/>
        <v/>
      </c>
      <c r="K7244" s="7" t="s">
        <v>3354</v>
      </c>
      <c r="L7244" s="9">
        <v>45007</v>
      </c>
      <c r="M7244" s="13">
        <v>0.40870370370370374</v>
      </c>
      <c r="N7244" s="14">
        <v>202000098627663</v>
      </c>
      <c r="P7244" t="str">
        <f t="shared" si="200"/>
        <v/>
      </c>
    </row>
    <row r="7245" spans="1:16" ht="16" x14ac:dyDescent="0.2">
      <c r="A7245" s="8" t="s">
        <v>1231</v>
      </c>
      <c r="C7245" s="7" t="s">
        <v>2</v>
      </c>
      <c r="D7245" s="7" t="s">
        <v>3405</v>
      </c>
      <c r="E7245" s="7" t="str">
        <f>IF(OR(D7245="", D7245="___"),"", LEFT(D7245,FIND(" &gt;",D7245)-1))</f>
        <v>Failure</v>
      </c>
      <c r="F7245" s="7" t="str">
        <f t="shared" si="198"/>
        <v>Current</v>
      </c>
      <c r="G7245" s="7" t="str">
        <f t="shared" si="199"/>
        <v>System</v>
      </c>
      <c r="H7245" s="7" t="str">
        <f>IF(G7245="Utterance", IF(ISNUMBER(SEARCH("Unrecognized",D7245)), "Unrecognized", IF(ISNUMBER(SEARCH("Mismatched",D7245)), "Mismatched", IF(ISNUMBER(SEARCH("False Positive",D7245)), "False Positive", "Irrelevant"))), "")</f>
        <v/>
      </c>
      <c r="I7245" s="7" t="s">
        <v>152</v>
      </c>
      <c r="J7245" s="7" t="s">
        <v>3742</v>
      </c>
      <c r="K7245" s="7" t="s">
        <v>3354</v>
      </c>
      <c r="L7245" s="9">
        <v>45007</v>
      </c>
      <c r="M7245" s="13">
        <v>0.41028935185185184</v>
      </c>
      <c r="N7245" s="14">
        <v>202000098627663</v>
      </c>
      <c r="O7245" s="7">
        <f>IF(LEN(TRIM($A7245))=0,0,LEN($A7245)-LEN(SUBSTITUTE($A7245," ",""))+1)</f>
        <v>15</v>
      </c>
      <c r="P7245">
        <f t="shared" si="200"/>
        <v>168</v>
      </c>
    </row>
    <row r="7246" spans="1:16" ht="16" x14ac:dyDescent="0.2">
      <c r="A7246" s="8" t="s">
        <v>152</v>
      </c>
      <c r="C7246" s="7" t="s">
        <v>4</v>
      </c>
      <c r="F7246" s="7" t="str">
        <f t="shared" si="198"/>
        <v/>
      </c>
      <c r="G7246" s="7" t="str">
        <f t="shared" si="199"/>
        <v/>
      </c>
      <c r="K7246" s="7" t="s">
        <v>3354</v>
      </c>
      <c r="L7246" s="9">
        <v>45007</v>
      </c>
      <c r="M7246" s="13">
        <v>0.41028935185185184</v>
      </c>
      <c r="N7246" s="14">
        <v>202000098627663</v>
      </c>
      <c r="P7246" t="str">
        <f t="shared" si="200"/>
        <v/>
      </c>
    </row>
    <row r="7247" spans="1:16" ht="16" x14ac:dyDescent="0.2">
      <c r="A7247" s="8" t="s">
        <v>1231</v>
      </c>
      <c r="C7247" s="7" t="s">
        <v>2</v>
      </c>
      <c r="D7247" s="7" t="s">
        <v>3400</v>
      </c>
      <c r="E7247" s="7" t="str">
        <f>IF(OR(D7247="", D7247="___"),"", LEFT(D7247,FIND(" &gt;",D7247)-1))</f>
        <v>Failure</v>
      </c>
      <c r="F7247" s="7" t="str">
        <f t="shared" si="198"/>
        <v>Current</v>
      </c>
      <c r="G7247" s="7" t="str">
        <f t="shared" si="199"/>
        <v>Interaction</v>
      </c>
      <c r="H7247" s="7" t="str">
        <f>IF(G7247="Utterance", IF(ISNUMBER(SEARCH("Unrecognized",D7247)), "Unrecognized", IF(ISNUMBER(SEARCH("Mismatched",D7247)), "Mismatched", IF(ISNUMBER(SEARCH("False Positive",D7247)), "False Positive", "Irrelevant"))), "")</f>
        <v/>
      </c>
      <c r="J7247" s="7" t="s">
        <v>3742</v>
      </c>
      <c r="K7247" s="7" t="s">
        <v>3354</v>
      </c>
      <c r="L7247" s="9">
        <v>45007</v>
      </c>
      <c r="M7247" s="13">
        <v>0.41030092592592587</v>
      </c>
      <c r="N7247" s="14">
        <v>202000098627663</v>
      </c>
      <c r="O7247" s="7">
        <f>IF(LEN(TRIM($A7247))=0,0,LEN($A7247)-LEN(SUBSTITUTE($A7247," ",""))+1)</f>
        <v>15</v>
      </c>
      <c r="P7247">
        <f t="shared" si="200"/>
        <v>412</v>
      </c>
    </row>
    <row r="7248" spans="1:16" ht="64" x14ac:dyDescent="0.2">
      <c r="A7248" s="8" t="s">
        <v>245</v>
      </c>
      <c r="C7248" s="7" t="s">
        <v>4</v>
      </c>
      <c r="F7248" s="7" t="str">
        <f t="shared" si="198"/>
        <v/>
      </c>
      <c r="G7248" s="7" t="str">
        <f t="shared" si="199"/>
        <v/>
      </c>
      <c r="K7248" s="7" t="s">
        <v>3354</v>
      </c>
      <c r="L7248" s="9">
        <v>45007</v>
      </c>
      <c r="M7248" s="13">
        <v>0.41030092592592587</v>
      </c>
      <c r="N7248" s="14">
        <v>202000098627663</v>
      </c>
      <c r="P7248" t="str">
        <f t="shared" si="200"/>
        <v/>
      </c>
    </row>
    <row r="7249" spans="1:16" ht="16" x14ac:dyDescent="0.2">
      <c r="A7249" s="8" t="s">
        <v>283</v>
      </c>
      <c r="C7249" s="7" t="s">
        <v>2</v>
      </c>
      <c r="D7249" s="7" t="s">
        <v>3389</v>
      </c>
      <c r="E7249" s="7" t="str">
        <f>IF(OR(D7249="", D7249="___"),"", LEFT(D7249,FIND(" &gt;",D7249)-1))</f>
        <v>Success</v>
      </c>
      <c r="F7249" s="7" t="str">
        <f t="shared" si="198"/>
        <v>Current</v>
      </c>
      <c r="G7249" s="7" t="str">
        <f t="shared" si="199"/>
        <v/>
      </c>
      <c r="H7249" s="7" t="str">
        <f>IF(G7249="Utterance", IF(ISNUMBER(SEARCH("Unrecognized",D7249)), "Unrecognized", IF(ISNUMBER(SEARCH("Mismatched",D7249)), "Mismatched", IF(ISNUMBER(SEARCH("False Positive",D7249)), "False Positive", "Irrelevant"))), "")</f>
        <v/>
      </c>
      <c r="J7249" s="7" t="s">
        <v>3741</v>
      </c>
      <c r="K7249" s="7" t="s">
        <v>3354</v>
      </c>
      <c r="L7249" s="9">
        <v>45007</v>
      </c>
      <c r="M7249" s="13">
        <v>0.41040509259259261</v>
      </c>
      <c r="N7249" s="14">
        <v>204440003487065</v>
      </c>
      <c r="O7249" s="7">
        <f>IF(LEN(TRIM($A7249))=0,0,LEN($A7249)-LEN(SUBSTITUTE($A7249," ",""))+1)</f>
        <v>2</v>
      </c>
      <c r="P7249">
        <f t="shared" si="200"/>
        <v>3411</v>
      </c>
    </row>
    <row r="7250" spans="1:16" ht="160" x14ac:dyDescent="0.2">
      <c r="A7250" s="8" t="s">
        <v>238</v>
      </c>
      <c r="C7250" s="7" t="s">
        <v>4</v>
      </c>
      <c r="F7250" s="7" t="str">
        <f t="shared" si="198"/>
        <v/>
      </c>
      <c r="G7250" s="7" t="str">
        <f t="shared" si="199"/>
        <v/>
      </c>
      <c r="K7250" s="7" t="s">
        <v>3354</v>
      </c>
      <c r="L7250" s="9">
        <v>45007</v>
      </c>
      <c r="M7250" s="13">
        <v>0.41040509259259261</v>
      </c>
      <c r="N7250" s="14">
        <v>204440003487065</v>
      </c>
      <c r="P7250" t="str">
        <f t="shared" si="200"/>
        <v/>
      </c>
    </row>
    <row r="7251" spans="1:16" ht="16" x14ac:dyDescent="0.2">
      <c r="A7251" s="8" t="s">
        <v>803</v>
      </c>
      <c r="C7251" s="7" t="s">
        <v>2</v>
      </c>
      <c r="D7251" s="7" t="s">
        <v>3391</v>
      </c>
      <c r="E7251" s="7" t="str">
        <f>IF(OR(D7251="", D7251="___"),"", LEFT(D7251,FIND(" &gt;",D7251)-1))</f>
        <v>Failure</v>
      </c>
      <c r="F7251" s="7" t="str">
        <f t="shared" si="198"/>
        <v>Current</v>
      </c>
      <c r="G7251" s="7" t="str">
        <f t="shared" si="199"/>
        <v>Utterance</v>
      </c>
      <c r="H7251" s="7" t="str">
        <f>IF(G7251="Utterance", IF(ISNUMBER(SEARCH("Unrecognized",D7251)), "Unrecognized", IF(ISNUMBER(SEARCH("Mismatched",D7251)), "Mismatched", IF(ISNUMBER(SEARCH("False Positive",D7251)), "False Positive", "Irrelevant"))), "")</f>
        <v>Mismatched</v>
      </c>
      <c r="J7251" s="7" t="s">
        <v>3741</v>
      </c>
      <c r="K7251" s="7" t="s">
        <v>3354</v>
      </c>
      <c r="L7251" s="9">
        <v>45007</v>
      </c>
      <c r="M7251" s="13">
        <v>0.41105324074074073</v>
      </c>
      <c r="N7251" s="14">
        <v>204440003504535</v>
      </c>
      <c r="O7251" s="7">
        <f>IF(LEN(TRIM($A7251))=0,0,LEN($A7251)-LEN(SUBSTITUTE($A7251," ",""))+1)</f>
        <v>2</v>
      </c>
      <c r="P7251">
        <f t="shared" si="200"/>
        <v>705</v>
      </c>
    </row>
    <row r="7252" spans="1:16" ht="112" x14ac:dyDescent="0.2">
      <c r="A7252" s="8" t="s">
        <v>298</v>
      </c>
      <c r="C7252" s="7" t="s">
        <v>4</v>
      </c>
      <c r="F7252" s="7" t="str">
        <f t="shared" si="198"/>
        <v/>
      </c>
      <c r="G7252" s="7" t="str">
        <f t="shared" si="199"/>
        <v/>
      </c>
      <c r="K7252" s="7" t="s">
        <v>3354</v>
      </c>
      <c r="L7252" s="9">
        <v>45007</v>
      </c>
      <c r="M7252" s="13">
        <v>0.41106481481481483</v>
      </c>
      <c r="N7252" s="14">
        <v>204440003504535</v>
      </c>
      <c r="P7252" t="str">
        <f t="shared" si="200"/>
        <v/>
      </c>
    </row>
    <row r="7253" spans="1:16" ht="16" x14ac:dyDescent="0.2">
      <c r="A7253" s="8" t="s">
        <v>804</v>
      </c>
      <c r="C7253" s="7" t="s">
        <v>2</v>
      </c>
      <c r="D7253" s="7" t="s">
        <v>3391</v>
      </c>
      <c r="E7253" s="7" t="str">
        <f>IF(OR(D7253="", D7253="___"),"", LEFT(D7253,FIND(" &gt;",D7253)-1))</f>
        <v>Failure</v>
      </c>
      <c r="F7253" s="7" t="str">
        <f t="shared" si="198"/>
        <v>Current</v>
      </c>
      <c r="G7253" s="7" t="str">
        <f t="shared" si="199"/>
        <v>Utterance</v>
      </c>
      <c r="H7253" s="7" t="str">
        <f>IF(G7253="Utterance", IF(ISNUMBER(SEARCH("Unrecognized",D7253)), "Unrecognized", IF(ISNUMBER(SEARCH("Mismatched",D7253)), "Mismatched", IF(ISNUMBER(SEARCH("False Positive",D7253)), "False Positive", "Irrelevant"))), "")</f>
        <v>Mismatched</v>
      </c>
      <c r="J7253" s="7" t="s">
        <v>3741</v>
      </c>
      <c r="K7253" s="7" t="s">
        <v>3354</v>
      </c>
      <c r="L7253" s="9">
        <v>45007</v>
      </c>
      <c r="M7253" s="13">
        <v>0.41144675925925928</v>
      </c>
      <c r="N7253" s="14">
        <v>204440003504535</v>
      </c>
      <c r="O7253" s="7">
        <f>IF(LEN(TRIM($A7253))=0,0,LEN($A7253)-LEN(SUBSTITUTE($A7253," ",""))+1)</f>
        <v>3</v>
      </c>
      <c r="P7253">
        <f t="shared" si="200"/>
        <v>705</v>
      </c>
    </row>
    <row r="7254" spans="1:16" ht="64" x14ac:dyDescent="0.2">
      <c r="A7254" s="8" t="s">
        <v>220</v>
      </c>
      <c r="C7254" s="7" t="s">
        <v>4</v>
      </c>
      <c r="F7254" s="7" t="str">
        <f t="shared" si="198"/>
        <v/>
      </c>
      <c r="G7254" s="7" t="str">
        <f t="shared" si="199"/>
        <v/>
      </c>
      <c r="K7254" s="7" t="s">
        <v>3354</v>
      </c>
      <c r="L7254" s="9">
        <v>45007</v>
      </c>
      <c r="M7254" s="13">
        <v>0.41144675925925928</v>
      </c>
      <c r="N7254" s="14">
        <v>204440003504535</v>
      </c>
      <c r="P7254" t="str">
        <f t="shared" si="200"/>
        <v/>
      </c>
    </row>
    <row r="7255" spans="1:16" ht="16" x14ac:dyDescent="0.2">
      <c r="A7255" s="8" t="s">
        <v>412</v>
      </c>
      <c r="C7255" s="7" t="s">
        <v>2</v>
      </c>
      <c r="D7255" s="7" t="s">
        <v>3389</v>
      </c>
      <c r="E7255" s="7" t="str">
        <f>IF(OR(D7255="", D7255="___"),"", LEFT(D7255,FIND(" &gt;",D7255)-1))</f>
        <v>Success</v>
      </c>
      <c r="F7255" s="7" t="str">
        <f t="shared" si="198"/>
        <v>Current</v>
      </c>
      <c r="G7255" s="7" t="str">
        <f t="shared" si="199"/>
        <v/>
      </c>
      <c r="H7255" s="7" t="str">
        <f>IF(G7255="Utterance", IF(ISNUMBER(SEARCH("Unrecognized",D7255)), "Unrecognized", IF(ISNUMBER(SEARCH("Mismatched",D7255)), "Mismatched", IF(ISNUMBER(SEARCH("False Positive",D7255)), "False Positive", "Irrelevant"))), "")</f>
        <v/>
      </c>
      <c r="J7255" s="7" t="s">
        <v>3741</v>
      </c>
      <c r="K7255" s="7" t="s">
        <v>3354</v>
      </c>
      <c r="L7255" s="9">
        <v>45007</v>
      </c>
      <c r="M7255" s="13">
        <v>0.41325231481481484</v>
      </c>
      <c r="N7255" s="14">
        <v>204440003492254</v>
      </c>
      <c r="O7255" s="7">
        <f>IF(LEN(TRIM($A7255))=0,0,LEN($A7255)-LEN(SUBSTITUTE($A7255," ",""))+1)</f>
        <v>13</v>
      </c>
      <c r="P7255">
        <f t="shared" si="200"/>
        <v>3411</v>
      </c>
    </row>
    <row r="7256" spans="1:16" ht="80" x14ac:dyDescent="0.2">
      <c r="A7256" s="8" t="s">
        <v>230</v>
      </c>
      <c r="C7256" s="7" t="s">
        <v>4</v>
      </c>
      <c r="F7256" s="7" t="str">
        <f t="shared" si="198"/>
        <v/>
      </c>
      <c r="G7256" s="7" t="str">
        <f t="shared" si="199"/>
        <v/>
      </c>
      <c r="K7256" s="7" t="s">
        <v>3354</v>
      </c>
      <c r="L7256" s="9">
        <v>45007</v>
      </c>
      <c r="M7256" s="13">
        <v>0.41325231481481484</v>
      </c>
      <c r="N7256" s="14">
        <v>204440003492254</v>
      </c>
      <c r="P7256" t="str">
        <f t="shared" si="200"/>
        <v/>
      </c>
    </row>
    <row r="7257" spans="1:16" ht="16" x14ac:dyDescent="0.2">
      <c r="A7257" s="8" t="s">
        <v>413</v>
      </c>
      <c r="C7257" s="7" t="s">
        <v>2</v>
      </c>
      <c r="D7257" s="7" t="s">
        <v>3389</v>
      </c>
      <c r="E7257" s="7" t="str">
        <f>IF(OR(D7257="", D7257="___"),"", LEFT(D7257,FIND(" &gt;",D7257)-1))</f>
        <v>Success</v>
      </c>
      <c r="F7257" s="7" t="str">
        <f t="shared" si="198"/>
        <v>Current</v>
      </c>
      <c r="G7257" s="7" t="str">
        <f t="shared" si="199"/>
        <v/>
      </c>
      <c r="H7257" s="7" t="str">
        <f>IF(G7257="Utterance", IF(ISNUMBER(SEARCH("Unrecognized",D7257)), "Unrecognized", IF(ISNUMBER(SEARCH("Mismatched",D7257)), "Mismatched", IF(ISNUMBER(SEARCH("False Positive",D7257)), "False Positive", "Irrelevant"))), "")</f>
        <v/>
      </c>
      <c r="J7257" s="7" t="s">
        <v>3744</v>
      </c>
      <c r="K7257" s="7" t="s">
        <v>3354</v>
      </c>
      <c r="L7257" s="9">
        <v>45007</v>
      </c>
      <c r="M7257" s="13">
        <v>0.41410879629629632</v>
      </c>
      <c r="N7257" s="14">
        <v>204440003492254</v>
      </c>
      <c r="O7257" s="7">
        <f>IF(LEN(TRIM($A7257))=0,0,LEN($A7257)-LEN(SUBSTITUTE($A7257," ",""))+1)</f>
        <v>7</v>
      </c>
      <c r="P7257">
        <f t="shared" si="200"/>
        <v>3411</v>
      </c>
    </row>
    <row r="7258" spans="1:16" ht="112" x14ac:dyDescent="0.2">
      <c r="A7258" s="8" t="s">
        <v>224</v>
      </c>
      <c r="C7258" s="7" t="s">
        <v>4</v>
      </c>
      <c r="F7258" s="7" t="str">
        <f t="shared" si="198"/>
        <v/>
      </c>
      <c r="G7258" s="7" t="str">
        <f t="shared" si="199"/>
        <v/>
      </c>
      <c r="K7258" s="7" t="s">
        <v>3354</v>
      </c>
      <c r="L7258" s="9">
        <v>45007</v>
      </c>
      <c r="M7258" s="13">
        <v>0.41410879629629632</v>
      </c>
      <c r="N7258" s="14">
        <v>204440003492254</v>
      </c>
      <c r="P7258" t="str">
        <f t="shared" si="200"/>
        <v/>
      </c>
    </row>
    <row r="7259" spans="1:16" ht="16" x14ac:dyDescent="0.2">
      <c r="A7259" s="8" t="s">
        <v>861</v>
      </c>
      <c r="C7259" s="7" t="s">
        <v>2</v>
      </c>
      <c r="D7259" s="7" t="s">
        <v>3389</v>
      </c>
      <c r="E7259" s="7" t="str">
        <f>IF(OR(D7259="", D7259="___"),"", LEFT(D7259,FIND(" &gt;",D7259)-1))</f>
        <v>Success</v>
      </c>
      <c r="F7259" s="7" t="str">
        <f t="shared" si="198"/>
        <v>Current</v>
      </c>
      <c r="G7259" s="7" t="str">
        <f t="shared" si="199"/>
        <v/>
      </c>
      <c r="H7259" s="7" t="str">
        <f>IF(G7259="Utterance", IF(ISNUMBER(SEARCH("Unrecognized",D7259)), "Unrecognized", IF(ISNUMBER(SEARCH("Mismatched",D7259)), "Mismatched", IF(ISNUMBER(SEARCH("False Positive",D7259)), "False Positive", "Irrelevant"))), "")</f>
        <v/>
      </c>
      <c r="J7259" s="7" t="s">
        <v>3742</v>
      </c>
      <c r="K7259" s="7" t="s">
        <v>3354</v>
      </c>
      <c r="L7259" s="9">
        <v>45007</v>
      </c>
      <c r="M7259" s="13">
        <v>0.41648148148148145</v>
      </c>
      <c r="N7259" s="14">
        <v>204440003506744</v>
      </c>
      <c r="O7259" s="7">
        <f>IF(LEN(TRIM($A7259))=0,0,LEN($A7259)-LEN(SUBSTITUTE($A7259," ",""))+1)</f>
        <v>5</v>
      </c>
      <c r="P7259">
        <f t="shared" si="200"/>
        <v>3411</v>
      </c>
    </row>
    <row r="7260" spans="1:16" ht="192" x14ac:dyDescent="0.2">
      <c r="A7260" s="8" t="s">
        <v>862</v>
      </c>
      <c r="C7260" s="7" t="s">
        <v>4</v>
      </c>
      <c r="F7260" s="7" t="str">
        <f t="shared" si="198"/>
        <v/>
      </c>
      <c r="G7260" s="7" t="str">
        <f t="shared" si="199"/>
        <v/>
      </c>
      <c r="K7260" s="7" t="s">
        <v>3354</v>
      </c>
      <c r="L7260" s="9">
        <v>45007</v>
      </c>
      <c r="M7260" s="13">
        <v>0.41648148148148145</v>
      </c>
      <c r="N7260" s="14">
        <v>204440003506744</v>
      </c>
      <c r="P7260" t="str">
        <f t="shared" si="200"/>
        <v/>
      </c>
    </row>
    <row r="7261" spans="1:16" ht="16" x14ac:dyDescent="0.2">
      <c r="A7261" s="8" t="s">
        <v>716</v>
      </c>
      <c r="C7261" s="7" t="s">
        <v>2</v>
      </c>
      <c r="D7261" s="7" t="s">
        <v>3389</v>
      </c>
      <c r="E7261" s="7" t="str">
        <f>IF(OR(D7261="", D7261="___"),"", LEFT(D7261,FIND(" &gt;",D7261)-1))</f>
        <v>Success</v>
      </c>
      <c r="F7261" s="7" t="str">
        <f t="shared" si="198"/>
        <v>Current</v>
      </c>
      <c r="G7261" s="7" t="str">
        <f t="shared" si="199"/>
        <v/>
      </c>
      <c r="H7261" s="7" t="str">
        <f>IF(G7261="Utterance", IF(ISNUMBER(SEARCH("Unrecognized",D7261)), "Unrecognized", IF(ISNUMBER(SEARCH("Mismatched",D7261)), "Mismatched", IF(ISNUMBER(SEARCH("False Positive",D7261)), "False Positive", "Irrelevant"))), "")</f>
        <v/>
      </c>
      <c r="J7261" s="7" t="s">
        <v>3747</v>
      </c>
      <c r="K7261" s="7" t="s">
        <v>3354</v>
      </c>
      <c r="L7261" s="9">
        <v>45007</v>
      </c>
      <c r="M7261" s="13">
        <v>0.41893518518518519</v>
      </c>
      <c r="N7261" s="14">
        <v>204440003501368</v>
      </c>
      <c r="O7261" s="7">
        <f>IF(LEN(TRIM($A7261))=0,0,LEN($A7261)-LEN(SUBSTITUTE($A7261," ",""))+1)</f>
        <v>9</v>
      </c>
      <c r="P7261">
        <f t="shared" si="200"/>
        <v>3411</v>
      </c>
    </row>
    <row r="7262" spans="1:16" ht="32" x14ac:dyDescent="0.2">
      <c r="A7262" s="8" t="s">
        <v>506</v>
      </c>
      <c r="C7262" s="7" t="s">
        <v>4</v>
      </c>
      <c r="F7262" s="7" t="str">
        <f t="shared" si="198"/>
        <v/>
      </c>
      <c r="G7262" s="7" t="str">
        <f t="shared" si="199"/>
        <v/>
      </c>
      <c r="K7262" s="7" t="s">
        <v>3354</v>
      </c>
      <c r="L7262" s="9">
        <v>45007</v>
      </c>
      <c r="M7262" s="13">
        <v>0.41893518518518519</v>
      </c>
      <c r="N7262" s="14">
        <v>204440003501368</v>
      </c>
      <c r="P7262" t="str">
        <f t="shared" si="200"/>
        <v/>
      </c>
    </row>
    <row r="7263" spans="1:16" ht="16" x14ac:dyDescent="0.2">
      <c r="A7263" s="8" t="s">
        <v>826</v>
      </c>
      <c r="C7263" s="7" t="s">
        <v>2</v>
      </c>
      <c r="D7263" s="7" t="s">
        <v>3389</v>
      </c>
      <c r="E7263" s="7" t="str">
        <f>IF(OR(D7263="", D7263="___"),"", LEFT(D7263,FIND(" &gt;",D7263)-1))</f>
        <v>Success</v>
      </c>
      <c r="F7263" s="7" t="str">
        <f t="shared" si="198"/>
        <v>Current</v>
      </c>
      <c r="G7263" s="7" t="str">
        <f t="shared" si="199"/>
        <v/>
      </c>
      <c r="H7263" s="7" t="str">
        <f>IF(G7263="Utterance", IF(ISNUMBER(SEARCH("Unrecognized",D7263)), "Unrecognized", IF(ISNUMBER(SEARCH("Mismatched",D7263)), "Mismatched", IF(ISNUMBER(SEARCH("False Positive",D7263)), "False Positive", "Irrelevant"))), "")</f>
        <v/>
      </c>
      <c r="J7263" s="7" t="s">
        <v>3755</v>
      </c>
      <c r="K7263" s="7" t="s">
        <v>3354</v>
      </c>
      <c r="L7263" s="9">
        <v>45007</v>
      </c>
      <c r="M7263" s="13">
        <v>0.42410879629629633</v>
      </c>
      <c r="N7263" s="14">
        <v>202000367285727</v>
      </c>
      <c r="O7263" s="7">
        <f>IF(LEN(TRIM($A7263))=0,0,LEN($A7263)-LEN(SUBSTITUTE($A7263," ",""))+1)</f>
        <v>2</v>
      </c>
      <c r="P7263">
        <f t="shared" si="200"/>
        <v>3411</v>
      </c>
    </row>
    <row r="7264" spans="1:16" ht="208" x14ac:dyDescent="0.2">
      <c r="A7264" s="8" t="s">
        <v>277</v>
      </c>
      <c r="C7264" s="7" t="s">
        <v>4</v>
      </c>
      <c r="F7264" s="7" t="str">
        <f t="shared" si="198"/>
        <v/>
      </c>
      <c r="G7264" s="7" t="str">
        <f t="shared" si="199"/>
        <v/>
      </c>
      <c r="K7264" s="7" t="s">
        <v>3354</v>
      </c>
      <c r="L7264" s="9">
        <v>45007</v>
      </c>
      <c r="M7264" s="13">
        <v>0.42410879629629633</v>
      </c>
      <c r="N7264" s="14">
        <v>202000367285727</v>
      </c>
      <c r="P7264" t="str">
        <f t="shared" si="200"/>
        <v/>
      </c>
    </row>
    <row r="7265" spans="1:16" ht="16" x14ac:dyDescent="0.2">
      <c r="A7265" s="8" t="s">
        <v>1282</v>
      </c>
      <c r="C7265" s="7" t="s">
        <v>2</v>
      </c>
      <c r="D7265" s="7" t="s">
        <v>3389</v>
      </c>
      <c r="E7265" s="7" t="str">
        <f>IF(OR(D7265="", D7265="___"),"", LEFT(D7265,FIND(" &gt;",D7265)-1))</f>
        <v>Success</v>
      </c>
      <c r="F7265" s="7" t="str">
        <f t="shared" si="198"/>
        <v>Current</v>
      </c>
      <c r="G7265" s="7" t="str">
        <f t="shared" si="199"/>
        <v/>
      </c>
      <c r="H7265" s="7" t="str">
        <f>IF(G7265="Utterance", IF(ISNUMBER(SEARCH("Unrecognized",D7265)), "Unrecognized", IF(ISNUMBER(SEARCH("Mismatched",D7265)), "Mismatched", IF(ISNUMBER(SEARCH("False Positive",D7265)), "False Positive", "Irrelevant"))), "")</f>
        <v/>
      </c>
      <c r="J7265" s="7" t="s">
        <v>3742</v>
      </c>
      <c r="K7265" s="7" t="s">
        <v>3354</v>
      </c>
      <c r="L7265" s="9">
        <v>45007</v>
      </c>
      <c r="M7265" s="13">
        <v>0.42427083333333332</v>
      </c>
      <c r="N7265" s="14">
        <v>202000289568893</v>
      </c>
      <c r="O7265" s="7">
        <f>IF(LEN(TRIM($A7265))=0,0,LEN($A7265)-LEN(SUBSTITUTE($A7265," ",""))+1)</f>
        <v>11</v>
      </c>
      <c r="P7265">
        <f t="shared" si="200"/>
        <v>3411</v>
      </c>
    </row>
    <row r="7266" spans="1:16" ht="80" x14ac:dyDescent="0.2">
      <c r="A7266" s="8" t="s">
        <v>763</v>
      </c>
      <c r="C7266" s="7" t="s">
        <v>4</v>
      </c>
      <c r="F7266" s="7" t="str">
        <f t="shared" si="198"/>
        <v/>
      </c>
      <c r="G7266" s="7" t="str">
        <f t="shared" si="199"/>
        <v/>
      </c>
      <c r="K7266" s="7" t="s">
        <v>3354</v>
      </c>
      <c r="L7266" s="9">
        <v>45007</v>
      </c>
      <c r="M7266" s="13">
        <v>0.42427083333333332</v>
      </c>
      <c r="N7266" s="14">
        <v>202000289568893</v>
      </c>
      <c r="P7266" t="str">
        <f t="shared" si="200"/>
        <v/>
      </c>
    </row>
    <row r="7267" spans="1:16" ht="16" x14ac:dyDescent="0.2">
      <c r="A7267" s="8" t="s">
        <v>259</v>
      </c>
      <c r="B7267" s="7" t="s">
        <v>3487</v>
      </c>
      <c r="C7267" s="7" t="s">
        <v>2</v>
      </c>
      <c r="D7267" s="7" t="s">
        <v>3389</v>
      </c>
      <c r="E7267" s="7" t="str">
        <f>IF(OR(D7267="", D7267="___"),"", LEFT(D7267,FIND(" &gt;",D7267)-1))</f>
        <v>Success</v>
      </c>
      <c r="F7267" s="7" t="str">
        <f t="shared" si="198"/>
        <v>Current</v>
      </c>
      <c r="G7267" s="7" t="str">
        <f t="shared" si="199"/>
        <v/>
      </c>
      <c r="H7267" s="7" t="str">
        <f>IF(G7267="Utterance", IF(ISNUMBER(SEARCH("Unrecognized",D7267)), "Unrecognized", IF(ISNUMBER(SEARCH("Mismatched",D7267)), "Mismatched", IF(ISNUMBER(SEARCH("False Positive",D7267)), "False Positive", "Irrelevant"))), "")</f>
        <v/>
      </c>
      <c r="J7267" s="7" t="s">
        <v>3743</v>
      </c>
      <c r="K7267" s="7" t="s">
        <v>3354</v>
      </c>
      <c r="L7267" s="9">
        <v>45007</v>
      </c>
      <c r="M7267" s="13">
        <v>0.42681712962962964</v>
      </c>
      <c r="N7267" s="14">
        <v>513002422431343</v>
      </c>
      <c r="O7267" s="7">
        <f>IF(LEN(TRIM($A7267))=0,0,LEN($A7267)-LEN(SUBSTITUTE($A7267," ",""))+1)</f>
        <v>4</v>
      </c>
      <c r="P7267">
        <f t="shared" si="200"/>
        <v>3411</v>
      </c>
    </row>
    <row r="7268" spans="1:16" ht="224" x14ac:dyDescent="0.2">
      <c r="A7268" s="8" t="s">
        <v>3668</v>
      </c>
      <c r="C7268" s="7" t="s">
        <v>4</v>
      </c>
      <c r="F7268" s="7" t="str">
        <f t="shared" si="198"/>
        <v/>
      </c>
      <c r="G7268" s="7" t="str">
        <f t="shared" si="199"/>
        <v/>
      </c>
      <c r="K7268" s="7" t="s">
        <v>3354</v>
      </c>
      <c r="L7268" s="9">
        <v>45007</v>
      </c>
      <c r="M7268" s="13">
        <v>0.42704861111111114</v>
      </c>
      <c r="N7268" s="14">
        <v>513002422431343</v>
      </c>
      <c r="P7268" t="str">
        <f t="shared" si="200"/>
        <v/>
      </c>
    </row>
    <row r="7269" spans="1:16" ht="16" x14ac:dyDescent="0.2">
      <c r="A7269" s="8" t="s">
        <v>1134</v>
      </c>
      <c r="C7269" s="7" t="s">
        <v>2</v>
      </c>
      <c r="D7269" s="7" t="s">
        <v>3389</v>
      </c>
      <c r="E7269" s="7" t="str">
        <f>IF(OR(D7269="", D7269="___"),"", LEFT(D7269,FIND(" &gt;",D7269)-1))</f>
        <v>Success</v>
      </c>
      <c r="F7269" s="7" t="str">
        <f t="shared" si="198"/>
        <v>Current</v>
      </c>
      <c r="G7269" s="7" t="str">
        <f t="shared" si="199"/>
        <v/>
      </c>
      <c r="H7269" s="7" t="str">
        <f>IF(G7269="Utterance", IF(ISNUMBER(SEARCH("Unrecognized",D7269)), "Unrecognized", IF(ISNUMBER(SEARCH("Mismatched",D7269)), "Mismatched", IF(ISNUMBER(SEARCH("False Positive",D7269)), "False Positive", "Irrelevant"))), "")</f>
        <v/>
      </c>
      <c r="J7269" s="7" t="s">
        <v>3742</v>
      </c>
      <c r="K7269" s="7" t="s">
        <v>3354</v>
      </c>
      <c r="L7269" s="9">
        <v>45007</v>
      </c>
      <c r="M7269" s="13">
        <v>0.42868055555555556</v>
      </c>
      <c r="N7269" s="14">
        <v>204440003539735</v>
      </c>
      <c r="O7269" s="7">
        <f>IF(LEN(TRIM($A7269))=0,0,LEN($A7269)-LEN(SUBSTITUTE($A7269," ",""))+1)</f>
        <v>8</v>
      </c>
      <c r="P7269">
        <f t="shared" si="200"/>
        <v>3411</v>
      </c>
    </row>
    <row r="7270" spans="1:16" ht="176" x14ac:dyDescent="0.2">
      <c r="A7270" s="8" t="s">
        <v>1135</v>
      </c>
      <c r="C7270" s="7" t="s">
        <v>4</v>
      </c>
      <c r="F7270" s="7" t="str">
        <f t="shared" si="198"/>
        <v/>
      </c>
      <c r="G7270" s="7" t="str">
        <f t="shared" si="199"/>
        <v/>
      </c>
      <c r="K7270" s="7" t="s">
        <v>3354</v>
      </c>
      <c r="L7270" s="9">
        <v>45007</v>
      </c>
      <c r="M7270" s="13">
        <v>0.42870370370370375</v>
      </c>
      <c r="N7270" s="14">
        <v>204440003539735</v>
      </c>
      <c r="P7270" t="str">
        <f t="shared" si="200"/>
        <v/>
      </c>
    </row>
    <row r="7271" spans="1:16" ht="16" x14ac:dyDescent="0.2">
      <c r="A7271" s="8" t="s">
        <v>830</v>
      </c>
      <c r="C7271" s="7" t="s">
        <v>2</v>
      </c>
      <c r="D7271" s="7" t="s">
        <v>3389</v>
      </c>
      <c r="E7271" s="7" t="str">
        <f>IF(OR(D7271="", D7271="___"),"", LEFT(D7271,FIND(" &gt;",D7271)-1))</f>
        <v>Success</v>
      </c>
      <c r="F7271" s="7" t="str">
        <f t="shared" si="198"/>
        <v>Current</v>
      </c>
      <c r="G7271" s="7" t="str">
        <f t="shared" si="199"/>
        <v/>
      </c>
      <c r="H7271" s="7" t="str">
        <f>IF(G7271="Utterance", IF(ISNUMBER(SEARCH("Unrecognized",D7271)), "Unrecognized", IF(ISNUMBER(SEARCH("Mismatched",D7271)), "Mismatched", IF(ISNUMBER(SEARCH("False Positive",D7271)), "False Positive", "Irrelevant"))), "")</f>
        <v/>
      </c>
      <c r="J7271" s="7" t="s">
        <v>3741</v>
      </c>
      <c r="K7271" s="7" t="s">
        <v>3354</v>
      </c>
      <c r="L7271" s="9">
        <v>45007</v>
      </c>
      <c r="M7271" s="13">
        <v>0.4309027777777778</v>
      </c>
      <c r="N7271" s="14">
        <v>204440003505860</v>
      </c>
      <c r="O7271" s="7">
        <f>IF(LEN(TRIM($A7271))=0,0,LEN($A7271)-LEN(SUBSTITUTE($A7271," ",""))+1)</f>
        <v>2</v>
      </c>
      <c r="P7271">
        <f t="shared" si="200"/>
        <v>3411</v>
      </c>
    </row>
    <row r="7272" spans="1:16" ht="96" x14ac:dyDescent="0.2">
      <c r="A7272" s="8" t="s">
        <v>831</v>
      </c>
      <c r="C7272" s="7" t="s">
        <v>4</v>
      </c>
      <c r="F7272" s="7" t="str">
        <f t="shared" si="198"/>
        <v/>
      </c>
      <c r="G7272" s="7" t="str">
        <f t="shared" si="199"/>
        <v/>
      </c>
      <c r="K7272" s="7" t="s">
        <v>3354</v>
      </c>
      <c r="L7272" s="9">
        <v>45007</v>
      </c>
      <c r="M7272" s="13">
        <v>0.4309027777777778</v>
      </c>
      <c r="N7272" s="14">
        <v>204440003505860</v>
      </c>
      <c r="P7272" t="str">
        <f t="shared" si="200"/>
        <v/>
      </c>
    </row>
    <row r="7273" spans="1:16" ht="16" x14ac:dyDescent="0.2">
      <c r="A7273" s="8" t="s">
        <v>1556</v>
      </c>
      <c r="C7273" s="7" t="s">
        <v>2</v>
      </c>
      <c r="D7273" s="7" t="s">
        <v>3389</v>
      </c>
      <c r="E7273" s="7" t="str">
        <f>IF(OR(D7273="", D7273="___"),"", LEFT(D7273,FIND(" &gt;",D7273)-1))</f>
        <v>Success</v>
      </c>
      <c r="F7273" s="7" t="str">
        <f t="shared" si="198"/>
        <v>Current</v>
      </c>
      <c r="G7273" s="7" t="str">
        <f t="shared" si="199"/>
        <v/>
      </c>
      <c r="H7273" s="7" t="str">
        <f>IF(G7273="Utterance", IF(ISNUMBER(SEARCH("Unrecognized",D7273)), "Unrecognized", IF(ISNUMBER(SEARCH("Mismatched",D7273)), "Mismatched", IF(ISNUMBER(SEARCH("False Positive",D7273)), "False Positive", "Irrelevant"))), "")</f>
        <v/>
      </c>
      <c r="J7273" s="7" t="s">
        <v>3758</v>
      </c>
      <c r="K7273" s="7" t="s">
        <v>3354</v>
      </c>
      <c r="L7273" s="9">
        <v>45007</v>
      </c>
      <c r="M7273" s="13">
        <v>0.43355324074074075</v>
      </c>
      <c r="N7273" s="14">
        <v>513002519819605</v>
      </c>
      <c r="O7273" s="7">
        <f>IF(LEN(TRIM($A7273))=0,0,LEN($A7273)-LEN(SUBSTITUTE($A7273," ",""))+1)</f>
        <v>7</v>
      </c>
      <c r="P7273">
        <f t="shared" si="200"/>
        <v>3411</v>
      </c>
    </row>
    <row r="7274" spans="1:16" ht="32" x14ac:dyDescent="0.2">
      <c r="A7274" s="8" t="s">
        <v>3366</v>
      </c>
      <c r="C7274" s="7" t="s">
        <v>4</v>
      </c>
      <c r="F7274" s="7" t="str">
        <f t="shared" si="198"/>
        <v/>
      </c>
      <c r="G7274" s="7" t="str">
        <f t="shared" si="199"/>
        <v/>
      </c>
      <c r="K7274" s="7" t="s">
        <v>3354</v>
      </c>
      <c r="L7274" s="9">
        <v>45007</v>
      </c>
      <c r="M7274" s="13">
        <v>0.43356481481481479</v>
      </c>
      <c r="N7274" s="14">
        <v>513002519819605</v>
      </c>
      <c r="P7274" t="str">
        <f t="shared" si="200"/>
        <v/>
      </c>
    </row>
    <row r="7275" spans="1:16" ht="32" x14ac:dyDescent="0.2">
      <c r="A7275" s="8" t="s">
        <v>268</v>
      </c>
      <c r="C7275" s="7" t="s">
        <v>4</v>
      </c>
      <c r="F7275" s="7" t="str">
        <f t="shared" si="198"/>
        <v/>
      </c>
      <c r="G7275" s="7" t="str">
        <f t="shared" si="199"/>
        <v/>
      </c>
      <c r="K7275" s="7" t="s">
        <v>3354</v>
      </c>
      <c r="L7275" s="9">
        <v>45007</v>
      </c>
      <c r="M7275" s="13">
        <v>0.43356481481481479</v>
      </c>
      <c r="N7275" s="14">
        <v>513002519819605</v>
      </c>
      <c r="P7275" t="str">
        <f t="shared" si="200"/>
        <v/>
      </c>
    </row>
    <row r="7276" spans="1:16" ht="16" x14ac:dyDescent="0.2">
      <c r="A7276" s="8" t="s">
        <v>1380</v>
      </c>
      <c r="C7276" s="7" t="s">
        <v>2</v>
      </c>
      <c r="D7276" s="7" t="s">
        <v>3389</v>
      </c>
      <c r="E7276" s="7" t="str">
        <f>IF(OR(D7276="", D7276="___"),"", LEFT(D7276,FIND(" &gt;",D7276)-1))</f>
        <v>Success</v>
      </c>
      <c r="F7276" s="7" t="str">
        <f t="shared" si="198"/>
        <v>Current</v>
      </c>
      <c r="G7276" s="7" t="str">
        <f t="shared" si="199"/>
        <v/>
      </c>
      <c r="H7276" s="7" t="str">
        <f>IF(G7276="Utterance", IF(ISNUMBER(SEARCH("Unrecognized",D7276)), "Unrecognized", IF(ISNUMBER(SEARCH("Mismatched",D7276)), "Mismatched", IF(ISNUMBER(SEARCH("False Positive",D7276)), "False Positive", "Irrelevant"))), "")</f>
        <v/>
      </c>
      <c r="J7276" s="7" t="s">
        <v>3439</v>
      </c>
      <c r="K7276" s="7" t="s">
        <v>3354</v>
      </c>
      <c r="L7276" s="9">
        <v>45007</v>
      </c>
      <c r="M7276" s="13">
        <v>0.4394675925925926</v>
      </c>
      <c r="N7276" s="14">
        <v>202000532485326</v>
      </c>
      <c r="O7276" s="7">
        <f>IF(LEN(TRIM($A7276))=0,0,LEN($A7276)-LEN(SUBSTITUTE($A7276," ",""))+1)</f>
        <v>8</v>
      </c>
      <c r="P7276">
        <f t="shared" si="200"/>
        <v>3411</v>
      </c>
    </row>
    <row r="7277" spans="1:16" ht="32" x14ac:dyDescent="0.2">
      <c r="A7277" s="8" t="s">
        <v>3628</v>
      </c>
      <c r="C7277" s="7" t="s">
        <v>4</v>
      </c>
      <c r="F7277" s="7" t="str">
        <f t="shared" si="198"/>
        <v/>
      </c>
      <c r="G7277" s="7" t="str">
        <f t="shared" si="199"/>
        <v/>
      </c>
      <c r="K7277" s="7" t="s">
        <v>3354</v>
      </c>
      <c r="L7277" s="9">
        <v>45007</v>
      </c>
      <c r="M7277" s="13">
        <v>0.43947916666666664</v>
      </c>
      <c r="N7277" s="14">
        <v>202000532485326</v>
      </c>
      <c r="P7277" t="str">
        <f t="shared" si="200"/>
        <v/>
      </c>
    </row>
    <row r="7278" spans="1:16" ht="96" x14ac:dyDescent="0.2">
      <c r="A7278" s="8" t="s">
        <v>1381</v>
      </c>
      <c r="C7278" s="7" t="s">
        <v>4</v>
      </c>
      <c r="F7278" s="7" t="str">
        <f t="shared" si="198"/>
        <v/>
      </c>
      <c r="G7278" s="7" t="str">
        <f t="shared" si="199"/>
        <v/>
      </c>
      <c r="K7278" s="7" t="s">
        <v>3354</v>
      </c>
      <c r="L7278" s="9">
        <v>45007</v>
      </c>
      <c r="M7278" s="13">
        <v>0.43947916666666664</v>
      </c>
      <c r="N7278" s="14">
        <v>202000532485326</v>
      </c>
      <c r="P7278" t="str">
        <f t="shared" si="200"/>
        <v/>
      </c>
    </row>
    <row r="7279" spans="1:16" ht="32" x14ac:dyDescent="0.2">
      <c r="A7279" s="8" t="s">
        <v>268</v>
      </c>
      <c r="C7279" s="7" t="s">
        <v>4</v>
      </c>
      <c r="F7279" s="7" t="str">
        <f t="shared" si="198"/>
        <v/>
      </c>
      <c r="G7279" s="7" t="str">
        <f t="shared" si="199"/>
        <v/>
      </c>
      <c r="K7279" s="7" t="s">
        <v>3354</v>
      </c>
      <c r="L7279" s="9">
        <v>45007</v>
      </c>
      <c r="M7279" s="13">
        <v>0.43947916666666664</v>
      </c>
      <c r="N7279" s="14">
        <v>202000532485326</v>
      </c>
      <c r="P7279" t="str">
        <f t="shared" si="200"/>
        <v/>
      </c>
    </row>
    <row r="7280" spans="1:16" ht="16" x14ac:dyDescent="0.2">
      <c r="A7280" s="8" t="s">
        <v>158</v>
      </c>
      <c r="C7280" s="7" t="s">
        <v>2</v>
      </c>
      <c r="D7280" s="7" t="s">
        <v>3389</v>
      </c>
      <c r="E7280" s="7" t="str">
        <f>IF(OR(D7280="", D7280="___"),"", LEFT(D7280,FIND(" &gt;",D7280)-1))</f>
        <v>Success</v>
      </c>
      <c r="F7280" s="7" t="str">
        <f t="shared" si="198"/>
        <v>Current</v>
      </c>
      <c r="G7280" s="7" t="str">
        <f t="shared" si="199"/>
        <v/>
      </c>
      <c r="H7280" s="7" t="str">
        <f>IF(G7280="Utterance", IF(ISNUMBER(SEARCH("Unrecognized",D7280)), "Unrecognized", IF(ISNUMBER(SEARCH("Mismatched",D7280)), "Mismatched", IF(ISNUMBER(SEARCH("False Positive",D7280)), "False Positive", "Irrelevant"))), "")</f>
        <v/>
      </c>
      <c r="J7280" s="7" t="s">
        <v>3744</v>
      </c>
      <c r="K7280" s="7" t="s">
        <v>3354</v>
      </c>
      <c r="L7280" s="9">
        <v>45007</v>
      </c>
      <c r="M7280" s="13">
        <v>0.44019675925925927</v>
      </c>
      <c r="N7280" s="14">
        <v>513003411824456</v>
      </c>
      <c r="O7280" s="7">
        <f>IF(LEN(TRIM($A7280))=0,0,LEN($A7280)-LEN(SUBSTITUTE($A7280," ",""))+1)</f>
        <v>4</v>
      </c>
      <c r="P7280">
        <f t="shared" si="200"/>
        <v>3411</v>
      </c>
    </row>
    <row r="7281" spans="1:16" ht="112" x14ac:dyDescent="0.2">
      <c r="A7281" s="8" t="s">
        <v>224</v>
      </c>
      <c r="C7281" s="7" t="s">
        <v>4</v>
      </c>
      <c r="F7281" s="7" t="str">
        <f t="shared" ref="F7281:F7344" si="201">IF(OR(E7281="Success",E7281="Qualified Success"),"Current",IF(E7281="Failure",IF(RIGHT(D7281,6)="Future","Future",IF(RIGHT(D7281,10)="Irrelevant","Irrelevant","Current")),""))</f>
        <v/>
      </c>
      <c r="G7281" s="7" t="str">
        <f t="shared" ref="G7281:G7344" si="202">IF(OR(ISBLANK(D7281),D7281="Unclassifiable &gt;"),"",IF(ISNUMBER(SEARCH("Utterance",D7281)),"Utterance",IF(ISNUMBER(SEARCH("Response",D7281)),"Response",IF(ISNUMBER(SEARCH("Interaction",D7281)),"Interaction",IF(ISNUMBER(SEARCH("System",D7281)),"System","")))))</f>
        <v/>
      </c>
      <c r="K7281" s="7" t="s">
        <v>3354</v>
      </c>
      <c r="L7281" s="9">
        <v>45007</v>
      </c>
      <c r="M7281" s="13">
        <v>0.44019675925925927</v>
      </c>
      <c r="N7281" s="14">
        <v>513003411824456</v>
      </c>
      <c r="P7281" t="str">
        <f t="shared" si="200"/>
        <v/>
      </c>
    </row>
    <row r="7282" spans="1:16" ht="16" x14ac:dyDescent="0.2">
      <c r="A7282" s="8" t="s">
        <v>601</v>
      </c>
      <c r="C7282" s="7" t="s">
        <v>2</v>
      </c>
      <c r="D7282" s="7" t="s">
        <v>3389</v>
      </c>
      <c r="E7282" s="7" t="str">
        <f>IF(OR(D7282="", D7282="___"),"", LEFT(D7282,FIND(" &gt;",D7282)-1))</f>
        <v>Success</v>
      </c>
      <c r="F7282" s="7" t="str">
        <f t="shared" si="201"/>
        <v>Current</v>
      </c>
      <c r="G7282" s="7" t="str">
        <f t="shared" si="202"/>
        <v/>
      </c>
      <c r="H7282" s="7" t="str">
        <f>IF(G7282="Utterance", IF(ISNUMBER(SEARCH("Unrecognized",D7282)), "Unrecognized", IF(ISNUMBER(SEARCH("Mismatched",D7282)), "Mismatched", IF(ISNUMBER(SEARCH("False Positive",D7282)), "False Positive", "Irrelevant"))), "")</f>
        <v/>
      </c>
      <c r="J7282" s="7" t="s">
        <v>3742</v>
      </c>
      <c r="K7282" s="7" t="s">
        <v>3354</v>
      </c>
      <c r="L7282" s="9">
        <v>45007</v>
      </c>
      <c r="M7282" s="13">
        <v>0.44218750000000001</v>
      </c>
      <c r="N7282" s="14">
        <v>204440003497422</v>
      </c>
      <c r="O7282" s="7">
        <f>IF(LEN(TRIM($A7282))=0,0,LEN($A7282)-LEN(SUBSTITUTE($A7282," ",""))+1)</f>
        <v>7</v>
      </c>
      <c r="P7282">
        <f t="shared" si="200"/>
        <v>3411</v>
      </c>
    </row>
    <row r="7283" spans="1:16" ht="96" x14ac:dyDescent="0.2">
      <c r="A7283" s="8" t="s">
        <v>461</v>
      </c>
      <c r="C7283" s="7" t="s">
        <v>4</v>
      </c>
      <c r="F7283" s="7" t="str">
        <f t="shared" si="201"/>
        <v/>
      </c>
      <c r="G7283" s="7" t="str">
        <f t="shared" si="202"/>
        <v/>
      </c>
      <c r="K7283" s="7" t="s">
        <v>3354</v>
      </c>
      <c r="L7283" s="9">
        <v>45007</v>
      </c>
      <c r="M7283" s="13">
        <v>0.44218750000000001</v>
      </c>
      <c r="N7283" s="14">
        <v>204440003497422</v>
      </c>
      <c r="P7283" t="str">
        <f t="shared" si="200"/>
        <v/>
      </c>
    </row>
    <row r="7284" spans="1:16" ht="16" x14ac:dyDescent="0.2">
      <c r="A7284" s="8" t="s">
        <v>590</v>
      </c>
      <c r="C7284" s="7" t="s">
        <v>2</v>
      </c>
      <c r="D7284" s="7" t="s">
        <v>3389</v>
      </c>
      <c r="E7284" s="7" t="str">
        <f>IF(OR(D7284="", D7284="___"),"", LEFT(D7284,FIND(" &gt;",D7284)-1))</f>
        <v>Success</v>
      </c>
      <c r="F7284" s="7" t="str">
        <f t="shared" si="201"/>
        <v>Current</v>
      </c>
      <c r="G7284" s="7" t="str">
        <f t="shared" si="202"/>
        <v/>
      </c>
      <c r="H7284" s="7" t="str">
        <f>IF(G7284="Utterance", IF(ISNUMBER(SEARCH("Unrecognized",D7284)), "Unrecognized", IF(ISNUMBER(SEARCH("Mismatched",D7284)), "Mismatched", IF(ISNUMBER(SEARCH("False Positive",D7284)), "False Positive", "Irrelevant"))), "")</f>
        <v/>
      </c>
      <c r="J7284" s="7" t="s">
        <v>3741</v>
      </c>
      <c r="K7284" s="7" t="s">
        <v>3354</v>
      </c>
      <c r="L7284" s="9">
        <v>45007</v>
      </c>
      <c r="M7284" s="13">
        <v>0.44245370370370374</v>
      </c>
      <c r="N7284" s="14">
        <v>204440003497132</v>
      </c>
      <c r="O7284" s="7">
        <f>IF(LEN(TRIM($A7284))=0,0,LEN($A7284)-LEN(SUBSTITUTE($A7284," ",""))+1)</f>
        <v>3</v>
      </c>
      <c r="P7284">
        <f t="shared" si="200"/>
        <v>3411</v>
      </c>
    </row>
    <row r="7285" spans="1:16" ht="32" x14ac:dyDescent="0.2">
      <c r="A7285" s="8" t="s">
        <v>591</v>
      </c>
      <c r="C7285" s="7" t="s">
        <v>4</v>
      </c>
      <c r="F7285" s="7" t="str">
        <f t="shared" si="201"/>
        <v/>
      </c>
      <c r="G7285" s="7" t="str">
        <f t="shared" si="202"/>
        <v/>
      </c>
      <c r="K7285" s="7" t="s">
        <v>3354</v>
      </c>
      <c r="L7285" s="9">
        <v>45007</v>
      </c>
      <c r="M7285" s="13">
        <v>0.44245370370370374</v>
      </c>
      <c r="N7285" s="14">
        <v>204440003497132</v>
      </c>
      <c r="P7285" t="str">
        <f t="shared" si="200"/>
        <v/>
      </c>
    </row>
    <row r="7286" spans="1:16" ht="16" x14ac:dyDescent="0.2">
      <c r="A7286" s="8" t="s">
        <v>589</v>
      </c>
      <c r="C7286" s="7" t="s">
        <v>2</v>
      </c>
      <c r="D7286" s="7" t="s">
        <v>3396</v>
      </c>
      <c r="E7286" s="7" t="str">
        <f>IF(OR(D7286="", D7286="___"),"", LEFT(D7286,FIND(" &gt;",D7286)-1))</f>
        <v>Failure</v>
      </c>
      <c r="F7286" s="7" t="str">
        <f t="shared" si="201"/>
        <v>Current</v>
      </c>
      <c r="G7286" s="7" t="str">
        <f t="shared" si="202"/>
        <v>Utterance</v>
      </c>
      <c r="H7286" s="7" t="str">
        <f>IF(G7286="Utterance", IF(ISNUMBER(SEARCH("Unrecognized",D7286)), "Unrecognized", IF(ISNUMBER(SEARCH("Mismatched",D7286)), "Mismatched", IF(ISNUMBER(SEARCH("False Positive",D7286)), "False Positive", "Irrelevant"))), "")</f>
        <v>Unrecognized</v>
      </c>
      <c r="J7286" s="7" t="s">
        <v>3743</v>
      </c>
      <c r="K7286" s="7" t="s">
        <v>3354</v>
      </c>
      <c r="L7286" s="9">
        <v>45007</v>
      </c>
      <c r="M7286" s="13">
        <v>0.44259259259259259</v>
      </c>
      <c r="N7286" s="14">
        <v>204440003497132</v>
      </c>
      <c r="O7286" s="7">
        <f>IF(LEN(TRIM($A7286))=0,0,LEN($A7286)-LEN(SUBSTITUTE($A7286," ",""))+1)</f>
        <v>8</v>
      </c>
      <c r="P7286">
        <f t="shared" si="200"/>
        <v>1</v>
      </c>
    </row>
    <row r="7287" spans="1:16" ht="224" x14ac:dyDescent="0.2">
      <c r="A7287" s="8" t="s">
        <v>3669</v>
      </c>
      <c r="C7287" s="7" t="s">
        <v>4</v>
      </c>
      <c r="F7287" s="7" t="str">
        <f t="shared" si="201"/>
        <v/>
      </c>
      <c r="G7287" s="7" t="str">
        <f t="shared" si="202"/>
        <v/>
      </c>
      <c r="K7287" s="7" t="s">
        <v>3354</v>
      </c>
      <c r="L7287" s="9">
        <v>45007</v>
      </c>
      <c r="M7287" s="13">
        <v>0.44261574074074073</v>
      </c>
      <c r="N7287" s="14">
        <v>204440003497132</v>
      </c>
      <c r="P7287" t="str">
        <f t="shared" si="200"/>
        <v/>
      </c>
    </row>
    <row r="7288" spans="1:16" ht="16" x14ac:dyDescent="0.2">
      <c r="A7288" s="8" t="s">
        <v>402</v>
      </c>
      <c r="C7288" s="7" t="s">
        <v>2</v>
      </c>
      <c r="D7288" s="7" t="s">
        <v>3405</v>
      </c>
      <c r="E7288" s="7" t="str">
        <f>IF(OR(D7288="", D7288="___"),"", LEFT(D7288,FIND(" &gt;",D7288)-1))</f>
        <v>Failure</v>
      </c>
      <c r="F7288" s="7" t="str">
        <f t="shared" si="201"/>
        <v>Current</v>
      </c>
      <c r="G7288" s="7" t="str">
        <f t="shared" si="202"/>
        <v>System</v>
      </c>
      <c r="H7288" s="7" t="str">
        <f>IF(G7288="Utterance", IF(ISNUMBER(SEARCH("Unrecognized",D7288)), "Unrecognized", IF(ISNUMBER(SEARCH("Mismatched",D7288)), "Mismatched", IF(ISNUMBER(SEARCH("False Positive",D7288)), "False Positive", "Irrelevant"))), "")</f>
        <v/>
      </c>
      <c r="I7288" s="7" t="s">
        <v>152</v>
      </c>
      <c r="J7288" s="7" t="s">
        <v>3741</v>
      </c>
      <c r="K7288" s="7" t="s">
        <v>3354</v>
      </c>
      <c r="L7288" s="9">
        <v>45007</v>
      </c>
      <c r="M7288" s="13">
        <v>0.44295138888888891</v>
      </c>
      <c r="N7288" s="14">
        <v>204440003497132</v>
      </c>
      <c r="O7288" s="7">
        <f>IF(LEN(TRIM($A7288))=0,0,LEN($A7288)-LEN(SUBSTITUTE($A7288," ",""))+1)</f>
        <v>6</v>
      </c>
      <c r="P7288">
        <f t="shared" si="200"/>
        <v>168</v>
      </c>
    </row>
    <row r="7289" spans="1:16" ht="16" x14ac:dyDescent="0.2">
      <c r="A7289" s="8" t="s">
        <v>402</v>
      </c>
      <c r="C7289" s="7" t="s">
        <v>2</v>
      </c>
      <c r="D7289" s="7" t="s">
        <v>3389</v>
      </c>
      <c r="E7289" s="7" t="str">
        <f>IF(OR(D7289="", D7289="___"),"", LEFT(D7289,FIND(" &gt;",D7289)-1))</f>
        <v>Success</v>
      </c>
      <c r="F7289" s="7" t="str">
        <f t="shared" si="201"/>
        <v>Current</v>
      </c>
      <c r="G7289" s="7" t="str">
        <f t="shared" si="202"/>
        <v/>
      </c>
      <c r="H7289" s="7" t="str">
        <f>IF(G7289="Utterance", IF(ISNUMBER(SEARCH("Unrecognized",D7289)), "Unrecognized", IF(ISNUMBER(SEARCH("Mismatched",D7289)), "Mismatched", IF(ISNUMBER(SEARCH("False Positive",D7289)), "False Positive", "Irrelevant"))), "")</f>
        <v/>
      </c>
      <c r="J7289" s="7" t="s">
        <v>3741</v>
      </c>
      <c r="K7289" s="7" t="s">
        <v>3354</v>
      </c>
      <c r="L7289" s="9">
        <v>45007</v>
      </c>
      <c r="M7289" s="13">
        <v>0.44295138888888891</v>
      </c>
      <c r="N7289" s="14">
        <v>204440003497132</v>
      </c>
      <c r="O7289" s="7">
        <f>IF(LEN(TRIM($A7289))=0,0,LEN($A7289)-LEN(SUBSTITUTE($A7289," ",""))+1)</f>
        <v>6</v>
      </c>
      <c r="P7289">
        <f t="shared" si="200"/>
        <v>3411</v>
      </c>
    </row>
    <row r="7290" spans="1:16" ht="16" x14ac:dyDescent="0.2">
      <c r="A7290" s="8" t="s">
        <v>152</v>
      </c>
      <c r="C7290" s="7" t="s">
        <v>4</v>
      </c>
      <c r="F7290" s="7" t="str">
        <f t="shared" si="201"/>
        <v/>
      </c>
      <c r="G7290" s="7" t="str">
        <f t="shared" si="202"/>
        <v/>
      </c>
      <c r="K7290" s="7" t="s">
        <v>3354</v>
      </c>
      <c r="L7290" s="9">
        <v>45007</v>
      </c>
      <c r="M7290" s="13">
        <v>0.44295138888888891</v>
      </c>
      <c r="N7290" s="14">
        <v>204440003497132</v>
      </c>
      <c r="P7290" t="str">
        <f t="shared" si="200"/>
        <v/>
      </c>
    </row>
    <row r="7291" spans="1:16" ht="144" x14ac:dyDescent="0.2">
      <c r="A7291" s="8" t="s">
        <v>250</v>
      </c>
      <c r="C7291" s="7" t="s">
        <v>4</v>
      </c>
      <c r="F7291" s="7" t="str">
        <f t="shared" si="201"/>
        <v/>
      </c>
      <c r="G7291" s="7" t="str">
        <f t="shared" si="202"/>
        <v/>
      </c>
      <c r="K7291" s="7" t="s">
        <v>3354</v>
      </c>
      <c r="L7291" s="9">
        <v>45007</v>
      </c>
      <c r="M7291" s="13">
        <v>0.44296296296296295</v>
      </c>
      <c r="N7291" s="14">
        <v>204440003497132</v>
      </c>
      <c r="P7291" t="str">
        <f t="shared" si="200"/>
        <v/>
      </c>
    </row>
    <row r="7292" spans="1:16" ht="16" x14ac:dyDescent="0.2">
      <c r="A7292" s="8" t="s">
        <v>302</v>
      </c>
      <c r="B7292" s="7" t="s">
        <v>3487</v>
      </c>
      <c r="C7292" s="7" t="s">
        <v>2</v>
      </c>
      <c r="D7292" s="7" t="s">
        <v>3389</v>
      </c>
      <c r="E7292" s="7" t="str">
        <f>IF(OR(D7292="", D7292="___"),"", LEFT(D7292,FIND(" &gt;",D7292)-1))</f>
        <v>Success</v>
      </c>
      <c r="F7292" s="7" t="str">
        <f t="shared" si="201"/>
        <v>Current</v>
      </c>
      <c r="G7292" s="7" t="str">
        <f t="shared" si="202"/>
        <v/>
      </c>
      <c r="H7292" s="7" t="str">
        <f>IF(G7292="Utterance", IF(ISNUMBER(SEARCH("Unrecognized",D7292)), "Unrecognized", IF(ISNUMBER(SEARCH("Mismatched",D7292)), "Mismatched", IF(ISNUMBER(SEARCH("False Positive",D7292)), "False Positive", "Irrelevant"))), "")</f>
        <v/>
      </c>
      <c r="J7292" s="7" t="s">
        <v>3428</v>
      </c>
      <c r="K7292" s="7" t="s">
        <v>3354</v>
      </c>
      <c r="L7292" s="9">
        <v>45007</v>
      </c>
      <c r="M7292" s="13">
        <v>0.4437962962962963</v>
      </c>
      <c r="N7292" s="14">
        <v>204440003492674</v>
      </c>
      <c r="O7292" s="7">
        <f>IF(LEN(TRIM($A7292))=0,0,LEN($A7292)-LEN(SUBSTITUTE($A7292," ",""))+1)</f>
        <v>3</v>
      </c>
      <c r="P7292">
        <f t="shared" si="200"/>
        <v>3411</v>
      </c>
    </row>
    <row r="7293" spans="1:16" ht="64" x14ac:dyDescent="0.2">
      <c r="A7293" s="8" t="s">
        <v>220</v>
      </c>
      <c r="C7293" s="7" t="s">
        <v>4</v>
      </c>
      <c r="F7293" s="7" t="str">
        <f t="shared" si="201"/>
        <v/>
      </c>
      <c r="G7293" s="7" t="str">
        <f t="shared" si="202"/>
        <v/>
      </c>
      <c r="K7293" s="7" t="s">
        <v>3354</v>
      </c>
      <c r="L7293" s="9">
        <v>45007</v>
      </c>
      <c r="M7293" s="13">
        <v>0.4437962962962963</v>
      </c>
      <c r="N7293" s="14">
        <v>204440003492674</v>
      </c>
      <c r="P7293" t="str">
        <f t="shared" si="200"/>
        <v/>
      </c>
    </row>
    <row r="7294" spans="1:16" ht="16" x14ac:dyDescent="0.2">
      <c r="A7294" s="8" t="s">
        <v>322</v>
      </c>
      <c r="B7294" s="7" t="s">
        <v>3487</v>
      </c>
      <c r="C7294" s="7" t="s">
        <v>2</v>
      </c>
      <c r="D7294" s="7" t="s">
        <v>3389</v>
      </c>
      <c r="E7294" s="7" t="str">
        <f>IF(OR(D7294="", D7294="___"),"", LEFT(D7294,FIND(" &gt;",D7294)-1))</f>
        <v>Success</v>
      </c>
      <c r="F7294" s="7" t="str">
        <f t="shared" si="201"/>
        <v>Current</v>
      </c>
      <c r="G7294" s="7" t="str">
        <f t="shared" si="202"/>
        <v/>
      </c>
      <c r="H7294" s="7" t="str">
        <f>IF(G7294="Utterance", IF(ISNUMBER(SEARCH("Unrecognized",D7294)), "Unrecognized", IF(ISNUMBER(SEARCH("Mismatched",D7294)), "Mismatched", IF(ISNUMBER(SEARCH("False Positive",D7294)), "False Positive", "Irrelevant"))), "")</f>
        <v/>
      </c>
      <c r="J7294" s="7" t="s">
        <v>3758</v>
      </c>
      <c r="K7294" s="7" t="s">
        <v>3354</v>
      </c>
      <c r="L7294" s="9">
        <v>45007</v>
      </c>
      <c r="M7294" s="13">
        <v>0.44429398148148147</v>
      </c>
      <c r="N7294" s="14">
        <v>513003411824456</v>
      </c>
      <c r="O7294" s="7">
        <f>IF(LEN(TRIM($A7294))=0,0,LEN($A7294)-LEN(SUBSTITUTE($A7294," ",""))+1)</f>
        <v>4</v>
      </c>
      <c r="P7294">
        <f t="shared" si="200"/>
        <v>3411</v>
      </c>
    </row>
    <row r="7295" spans="1:16" ht="16" x14ac:dyDescent="0.2">
      <c r="A7295" s="8" t="s">
        <v>550</v>
      </c>
      <c r="C7295" s="7" t="s">
        <v>2</v>
      </c>
      <c r="D7295" s="7" t="s">
        <v>3389</v>
      </c>
      <c r="E7295" s="7" t="str">
        <f>IF(OR(D7295="", D7295="___"),"", LEFT(D7295,FIND(" &gt;",D7295)-1))</f>
        <v>Success</v>
      </c>
      <c r="F7295" s="7" t="str">
        <f t="shared" si="201"/>
        <v>Current</v>
      </c>
      <c r="G7295" s="7" t="str">
        <f t="shared" si="202"/>
        <v/>
      </c>
      <c r="H7295" s="7" t="str">
        <f>IF(G7295="Utterance", IF(ISNUMBER(SEARCH("Unrecognized",D7295)), "Unrecognized", IF(ISNUMBER(SEARCH("Mismatched",D7295)), "Mismatched", IF(ISNUMBER(SEARCH("False Positive",D7295)), "False Positive", "Irrelevant"))), "")</f>
        <v/>
      </c>
      <c r="J7295" s="7" t="s">
        <v>3741</v>
      </c>
      <c r="K7295" s="7" t="s">
        <v>3354</v>
      </c>
      <c r="L7295" s="9">
        <v>45007</v>
      </c>
      <c r="M7295" s="13">
        <v>0.44430555555555556</v>
      </c>
      <c r="N7295" s="14">
        <v>204440003497132</v>
      </c>
      <c r="O7295" s="7">
        <f>IF(LEN(TRIM($A7295))=0,0,LEN($A7295)-LEN(SUBSTITUTE($A7295," ",""))+1)</f>
        <v>3</v>
      </c>
      <c r="P7295">
        <f t="shared" si="200"/>
        <v>3411</v>
      </c>
    </row>
    <row r="7296" spans="1:16" ht="160" x14ac:dyDescent="0.2">
      <c r="A7296" s="8" t="s">
        <v>238</v>
      </c>
      <c r="C7296" s="7" t="s">
        <v>4</v>
      </c>
      <c r="F7296" s="7" t="str">
        <f t="shared" si="201"/>
        <v/>
      </c>
      <c r="G7296" s="7" t="str">
        <f t="shared" si="202"/>
        <v/>
      </c>
      <c r="K7296" s="7" t="s">
        <v>3354</v>
      </c>
      <c r="L7296" s="9">
        <v>45007</v>
      </c>
      <c r="M7296" s="13">
        <v>0.44430555555555556</v>
      </c>
      <c r="N7296" s="14">
        <v>204440003497132</v>
      </c>
      <c r="P7296" t="str">
        <f t="shared" si="200"/>
        <v/>
      </c>
    </row>
    <row r="7297" spans="1:16" ht="16" x14ac:dyDescent="0.2">
      <c r="A7297" s="8" t="s">
        <v>1746</v>
      </c>
      <c r="C7297" s="7" t="s">
        <v>4</v>
      </c>
      <c r="F7297" s="7" t="str">
        <f t="shared" si="201"/>
        <v/>
      </c>
      <c r="G7297" s="7" t="str">
        <f t="shared" si="202"/>
        <v/>
      </c>
      <c r="K7297" s="7" t="s">
        <v>3354</v>
      </c>
      <c r="L7297" s="9">
        <v>45007</v>
      </c>
      <c r="M7297" s="13">
        <v>0.44430555555555556</v>
      </c>
      <c r="N7297" s="14">
        <v>513003411824456</v>
      </c>
      <c r="P7297" t="str">
        <f t="shared" si="200"/>
        <v/>
      </c>
    </row>
    <row r="7298" spans="1:16" ht="16" x14ac:dyDescent="0.2">
      <c r="A7298" s="8" t="s">
        <v>585</v>
      </c>
      <c r="C7298" s="7" t="s">
        <v>2</v>
      </c>
      <c r="D7298" s="7" t="s">
        <v>3389</v>
      </c>
      <c r="E7298" s="7" t="str">
        <f>IF(OR(D7298="", D7298="___"),"", LEFT(D7298,FIND(" &gt;",D7298)-1))</f>
        <v>Success</v>
      </c>
      <c r="F7298" s="7" t="str">
        <f t="shared" si="201"/>
        <v>Current</v>
      </c>
      <c r="G7298" s="7" t="str">
        <f t="shared" si="202"/>
        <v/>
      </c>
      <c r="H7298" s="7" t="str">
        <f>IF(G7298="Utterance", IF(ISNUMBER(SEARCH("Unrecognized",D7298)), "Unrecognized", IF(ISNUMBER(SEARCH("Mismatched",D7298)), "Mismatched", IF(ISNUMBER(SEARCH("False Positive",D7298)), "False Positive", "Irrelevant"))), "")</f>
        <v/>
      </c>
      <c r="J7298" s="7" t="s">
        <v>3741</v>
      </c>
      <c r="K7298" s="7" t="s">
        <v>3354</v>
      </c>
      <c r="L7298" s="9">
        <v>45007</v>
      </c>
      <c r="M7298" s="13">
        <v>0.44460648148148146</v>
      </c>
      <c r="N7298" s="14">
        <v>204440003497132</v>
      </c>
      <c r="O7298" s="7">
        <f>IF(LEN(TRIM($A7298))=0,0,LEN($A7298)-LEN(SUBSTITUTE($A7298," ",""))+1)</f>
        <v>6</v>
      </c>
      <c r="P7298">
        <f t="shared" si="200"/>
        <v>3411</v>
      </c>
    </row>
    <row r="7299" spans="1:16" ht="160" x14ac:dyDescent="0.2">
      <c r="A7299" s="8" t="s">
        <v>238</v>
      </c>
      <c r="C7299" s="7" t="s">
        <v>4</v>
      </c>
      <c r="F7299" s="7" t="str">
        <f t="shared" si="201"/>
        <v/>
      </c>
      <c r="G7299" s="7" t="str">
        <f t="shared" si="202"/>
        <v/>
      </c>
      <c r="K7299" s="7" t="s">
        <v>3354</v>
      </c>
      <c r="L7299" s="9">
        <v>45007</v>
      </c>
      <c r="M7299" s="13">
        <v>0.44460648148148146</v>
      </c>
      <c r="N7299" s="14">
        <v>204440003497132</v>
      </c>
      <c r="P7299" t="str">
        <f t="shared" ref="P7299:P7362" si="203">IF(D7299="", "", COUNTIF($D$1:$D$12000, D7299))</f>
        <v/>
      </c>
    </row>
    <row r="7300" spans="1:16" ht="16" x14ac:dyDescent="0.2">
      <c r="A7300" s="8" t="s">
        <v>682</v>
      </c>
      <c r="C7300" s="7" t="s">
        <v>2</v>
      </c>
      <c r="D7300" s="7" t="s">
        <v>3391</v>
      </c>
      <c r="E7300" s="7" t="str">
        <f>IF(OR(D7300="", D7300="___"),"", LEFT(D7300,FIND(" &gt;",D7300)-1))</f>
        <v>Failure</v>
      </c>
      <c r="F7300" s="7" t="str">
        <f t="shared" si="201"/>
        <v>Current</v>
      </c>
      <c r="G7300" s="7" t="str">
        <f t="shared" si="202"/>
        <v>Utterance</v>
      </c>
      <c r="H7300" s="7" t="str">
        <f>IF(G7300="Utterance", IF(ISNUMBER(SEARCH("Unrecognized",D7300)), "Unrecognized", IF(ISNUMBER(SEARCH("Mismatched",D7300)), "Mismatched", IF(ISNUMBER(SEARCH("False Positive",D7300)), "False Positive", "Irrelevant"))), "")</f>
        <v>Mismatched</v>
      </c>
      <c r="J7300" s="7" t="s">
        <v>3743</v>
      </c>
      <c r="K7300" s="7" t="s">
        <v>3354</v>
      </c>
      <c r="L7300" s="9">
        <v>45007</v>
      </c>
      <c r="M7300" s="13">
        <v>0.44631944444444444</v>
      </c>
      <c r="N7300" s="14">
        <v>204440003499997</v>
      </c>
      <c r="O7300" s="7">
        <f>IF(LEN(TRIM($A7300))=0,0,LEN($A7300)-LEN(SUBSTITUTE($A7300," ",""))+1)</f>
        <v>8</v>
      </c>
      <c r="P7300">
        <f t="shared" si="203"/>
        <v>705</v>
      </c>
    </row>
    <row r="7301" spans="1:16" ht="144" x14ac:dyDescent="0.2">
      <c r="A7301" s="8" t="s">
        <v>250</v>
      </c>
      <c r="C7301" s="7" t="s">
        <v>4</v>
      </c>
      <c r="F7301" s="7" t="str">
        <f t="shared" si="201"/>
        <v/>
      </c>
      <c r="G7301" s="7" t="str">
        <f t="shared" si="202"/>
        <v/>
      </c>
      <c r="K7301" s="7" t="s">
        <v>3354</v>
      </c>
      <c r="L7301" s="9">
        <v>45007</v>
      </c>
      <c r="M7301" s="13">
        <v>0.44631944444444444</v>
      </c>
      <c r="N7301" s="14">
        <v>204440003499997</v>
      </c>
      <c r="P7301" t="str">
        <f t="shared" si="203"/>
        <v/>
      </c>
    </row>
    <row r="7302" spans="1:16" ht="16" x14ac:dyDescent="0.2">
      <c r="A7302" s="8" t="s">
        <v>311</v>
      </c>
      <c r="C7302" s="7" t="s">
        <v>2</v>
      </c>
      <c r="D7302" s="7" t="s">
        <v>3391</v>
      </c>
      <c r="E7302" s="7" t="str">
        <f>IF(OR(D7302="", D7302="___"),"", LEFT(D7302,FIND(" &gt;",D7302)-1))</f>
        <v>Failure</v>
      </c>
      <c r="F7302" s="7" t="str">
        <f t="shared" si="201"/>
        <v>Current</v>
      </c>
      <c r="G7302" s="7" t="str">
        <f t="shared" si="202"/>
        <v>Utterance</v>
      </c>
      <c r="H7302" s="7" t="str">
        <f>IF(G7302="Utterance", IF(ISNUMBER(SEARCH("Unrecognized",D7302)), "Unrecognized", IF(ISNUMBER(SEARCH("Mismatched",D7302)), "Mismatched", IF(ISNUMBER(SEARCH("False Positive",D7302)), "False Positive", "Irrelevant"))), "")</f>
        <v>Mismatched</v>
      </c>
      <c r="J7302" s="7" t="s">
        <v>3743</v>
      </c>
      <c r="K7302" s="7" t="s">
        <v>3354</v>
      </c>
      <c r="L7302" s="9">
        <v>45007</v>
      </c>
      <c r="M7302" s="13">
        <v>0.44635416666666666</v>
      </c>
      <c r="N7302" s="14">
        <v>204440003499997</v>
      </c>
      <c r="O7302" s="7">
        <f>IF(LEN(TRIM($A7302))=0,0,LEN($A7302)-LEN(SUBSTITUTE($A7302," ",""))+1)</f>
        <v>4</v>
      </c>
      <c r="P7302">
        <f t="shared" si="203"/>
        <v>705</v>
      </c>
    </row>
    <row r="7303" spans="1:16" ht="32" x14ac:dyDescent="0.2">
      <c r="A7303" s="8" t="s">
        <v>312</v>
      </c>
      <c r="C7303" s="7" t="s">
        <v>4</v>
      </c>
      <c r="F7303" s="7" t="str">
        <f t="shared" si="201"/>
        <v/>
      </c>
      <c r="G7303" s="7" t="str">
        <f t="shared" si="202"/>
        <v/>
      </c>
      <c r="K7303" s="7" t="s">
        <v>3354</v>
      </c>
      <c r="L7303" s="9">
        <v>45007</v>
      </c>
      <c r="M7303" s="13">
        <v>0.44635416666666666</v>
      </c>
      <c r="N7303" s="14">
        <v>204440003499997</v>
      </c>
      <c r="P7303" t="str">
        <f t="shared" si="203"/>
        <v/>
      </c>
    </row>
    <row r="7304" spans="1:16" ht="16" x14ac:dyDescent="0.2">
      <c r="A7304" s="8" t="s">
        <v>586</v>
      </c>
      <c r="C7304" s="7" t="s">
        <v>2</v>
      </c>
      <c r="D7304" s="7" t="s">
        <v>3391</v>
      </c>
      <c r="E7304" s="7" t="str">
        <f>IF(OR(D7304="", D7304="___"),"", LEFT(D7304,FIND(" &gt;",D7304)-1))</f>
        <v>Failure</v>
      </c>
      <c r="F7304" s="7" t="str">
        <f t="shared" si="201"/>
        <v>Current</v>
      </c>
      <c r="G7304" s="7" t="str">
        <f t="shared" si="202"/>
        <v>Utterance</v>
      </c>
      <c r="H7304" s="7" t="str">
        <f>IF(G7304="Utterance", IF(ISNUMBER(SEARCH("Unrecognized",D7304)), "Unrecognized", IF(ISNUMBER(SEARCH("Mismatched",D7304)), "Mismatched", IF(ISNUMBER(SEARCH("False Positive",D7304)), "False Positive", "Irrelevant"))), "")</f>
        <v>Mismatched</v>
      </c>
      <c r="J7304" s="7" t="s">
        <v>3743</v>
      </c>
      <c r="K7304" s="7" t="s">
        <v>3354</v>
      </c>
      <c r="L7304" s="9">
        <v>45007</v>
      </c>
      <c r="M7304" s="13">
        <v>0.4463657407407407</v>
      </c>
      <c r="N7304" s="14">
        <v>204440003497132</v>
      </c>
      <c r="O7304" s="7">
        <f>IF(LEN(TRIM($A7304))=0,0,LEN($A7304)-LEN(SUBSTITUTE($A7304," ",""))+1)</f>
        <v>8</v>
      </c>
      <c r="P7304">
        <f t="shared" si="203"/>
        <v>705</v>
      </c>
    </row>
    <row r="7305" spans="1:16" ht="224" x14ac:dyDescent="0.2">
      <c r="A7305" s="8" t="s">
        <v>587</v>
      </c>
      <c r="C7305" s="7" t="s">
        <v>4</v>
      </c>
      <c r="F7305" s="7" t="str">
        <f t="shared" si="201"/>
        <v/>
      </c>
      <c r="G7305" s="7" t="str">
        <f t="shared" si="202"/>
        <v/>
      </c>
      <c r="K7305" s="7" t="s">
        <v>3354</v>
      </c>
      <c r="L7305" s="9">
        <v>45007</v>
      </c>
      <c r="M7305" s="13">
        <v>0.44637731481481485</v>
      </c>
      <c r="N7305" s="14">
        <v>204440003497132</v>
      </c>
      <c r="P7305" t="str">
        <f t="shared" si="203"/>
        <v/>
      </c>
    </row>
    <row r="7306" spans="1:16" ht="16" x14ac:dyDescent="0.2">
      <c r="A7306" s="8" t="s">
        <v>260</v>
      </c>
      <c r="C7306" s="7" t="s">
        <v>2</v>
      </c>
      <c r="D7306" s="7" t="s">
        <v>3389</v>
      </c>
      <c r="E7306" s="7" t="str">
        <f>IF(OR(D7306="", D7306="___"),"", LEFT(D7306,FIND(" &gt;",D7306)-1))</f>
        <v>Success</v>
      </c>
      <c r="F7306" s="7" t="str">
        <f t="shared" si="201"/>
        <v>Current</v>
      </c>
      <c r="G7306" s="7" t="str">
        <f t="shared" si="202"/>
        <v/>
      </c>
      <c r="H7306" s="7" t="str">
        <f>IF(G7306="Utterance", IF(ISNUMBER(SEARCH("Unrecognized",D7306)), "Unrecognized", IF(ISNUMBER(SEARCH("Mismatched",D7306)), "Mismatched", IF(ISNUMBER(SEARCH("False Positive",D7306)), "False Positive", "Irrelevant"))), "")</f>
        <v/>
      </c>
      <c r="J7306" s="7" t="s">
        <v>3743</v>
      </c>
      <c r="K7306" s="7" t="s">
        <v>3354</v>
      </c>
      <c r="L7306" s="9">
        <v>45007</v>
      </c>
      <c r="M7306" s="13">
        <v>0.44643518518518516</v>
      </c>
      <c r="N7306" s="14">
        <v>204440003497132</v>
      </c>
      <c r="O7306" s="7">
        <f>IF(LEN(TRIM($A7306))=0,0,LEN($A7306)-LEN(SUBSTITUTE($A7306," ",""))+1)</f>
        <v>6</v>
      </c>
      <c r="P7306">
        <f t="shared" si="203"/>
        <v>3411</v>
      </c>
    </row>
    <row r="7307" spans="1:16" ht="48" x14ac:dyDescent="0.2">
      <c r="A7307" s="8" t="s">
        <v>261</v>
      </c>
      <c r="C7307" s="7" t="s">
        <v>4</v>
      </c>
      <c r="F7307" s="7" t="str">
        <f t="shared" si="201"/>
        <v/>
      </c>
      <c r="G7307" s="7" t="str">
        <f t="shared" si="202"/>
        <v/>
      </c>
      <c r="K7307" s="7" t="s">
        <v>3354</v>
      </c>
      <c r="L7307" s="9">
        <v>45007</v>
      </c>
      <c r="M7307" s="13">
        <v>0.44643518518518516</v>
      </c>
      <c r="N7307" s="14">
        <v>204440003497132</v>
      </c>
      <c r="P7307" t="str">
        <f t="shared" si="203"/>
        <v/>
      </c>
    </row>
    <row r="7308" spans="1:16" x14ac:dyDescent="0.2">
      <c r="A7308" s="10">
        <v>45292</v>
      </c>
      <c r="C7308" s="7" t="s">
        <v>2</v>
      </c>
      <c r="D7308" s="7" t="s">
        <v>3389</v>
      </c>
      <c r="E7308" s="7" t="str">
        <f>IF(OR(D7308="", D7308="___"),"", LEFT(D7308,FIND(" &gt;",D7308)-1))</f>
        <v>Success</v>
      </c>
      <c r="F7308" s="7" t="str">
        <f t="shared" si="201"/>
        <v>Current</v>
      </c>
      <c r="G7308" s="7" t="str">
        <f t="shared" si="202"/>
        <v/>
      </c>
      <c r="H7308" s="7" t="str">
        <f>IF(G7308="Utterance", IF(ISNUMBER(SEARCH("Unrecognized",D7308)), "Unrecognized", IF(ISNUMBER(SEARCH("Mismatched",D7308)), "Mismatched", IF(ISNUMBER(SEARCH("False Positive",D7308)), "False Positive", "Irrelevant"))), "")</f>
        <v/>
      </c>
      <c r="J7308" s="7" t="s">
        <v>3743</v>
      </c>
      <c r="K7308" s="7" t="s">
        <v>3354</v>
      </c>
      <c r="L7308" s="9">
        <v>45007</v>
      </c>
      <c r="M7308" s="13">
        <v>0.44655092592592593</v>
      </c>
      <c r="N7308" s="14">
        <v>204440003497132</v>
      </c>
      <c r="O7308" s="7">
        <f>IF(LEN(TRIM($A7308))=0,0,LEN($A7308)-LEN(SUBSTITUTE($A7308," ",""))+1)</f>
        <v>1</v>
      </c>
      <c r="P7308">
        <f t="shared" si="203"/>
        <v>3411</v>
      </c>
    </row>
    <row r="7309" spans="1:16" ht="224" x14ac:dyDescent="0.2">
      <c r="A7309" s="8" t="s">
        <v>588</v>
      </c>
      <c r="C7309" s="7" t="s">
        <v>4</v>
      </c>
      <c r="F7309" s="7" t="str">
        <f t="shared" si="201"/>
        <v/>
      </c>
      <c r="G7309" s="7" t="str">
        <f t="shared" si="202"/>
        <v/>
      </c>
      <c r="K7309" s="7" t="s">
        <v>3354</v>
      </c>
      <c r="L7309" s="9">
        <v>45007</v>
      </c>
      <c r="M7309" s="13">
        <v>0.44657407407407407</v>
      </c>
      <c r="N7309" s="14">
        <v>204440003497132</v>
      </c>
      <c r="P7309" t="str">
        <f t="shared" si="203"/>
        <v/>
      </c>
    </row>
    <row r="7310" spans="1:16" ht="16" x14ac:dyDescent="0.2">
      <c r="A7310" s="8" t="s">
        <v>223</v>
      </c>
      <c r="B7310" s="7" t="s">
        <v>3487</v>
      </c>
      <c r="C7310" s="7" t="s">
        <v>2</v>
      </c>
      <c r="D7310" s="7" t="s">
        <v>3389</v>
      </c>
      <c r="E7310" s="7" t="str">
        <f>IF(OR(D7310="", D7310="___"),"", LEFT(D7310,FIND(" &gt;",D7310)-1))</f>
        <v>Success</v>
      </c>
      <c r="F7310" s="7" t="str">
        <f t="shared" si="201"/>
        <v>Current</v>
      </c>
      <c r="G7310" s="7" t="str">
        <f t="shared" si="202"/>
        <v/>
      </c>
      <c r="H7310" s="7" t="str">
        <f>IF(G7310="Utterance", IF(ISNUMBER(SEARCH("Unrecognized",D7310)), "Unrecognized", IF(ISNUMBER(SEARCH("Mismatched",D7310)), "Mismatched", IF(ISNUMBER(SEARCH("False Positive",D7310)), "False Positive", "Irrelevant"))), "")</f>
        <v/>
      </c>
      <c r="J7310" s="7" t="s">
        <v>3744</v>
      </c>
      <c r="K7310" s="7" t="s">
        <v>3354</v>
      </c>
      <c r="L7310" s="9">
        <v>45007</v>
      </c>
      <c r="M7310" s="13">
        <v>0.44710648148148152</v>
      </c>
      <c r="N7310" s="14">
        <v>204440003507161</v>
      </c>
      <c r="O7310" s="7">
        <f>IF(LEN(TRIM($A7310))=0,0,LEN($A7310)-LEN(SUBSTITUTE($A7310," ",""))+1)</f>
        <v>3</v>
      </c>
      <c r="P7310">
        <f t="shared" si="203"/>
        <v>3411</v>
      </c>
    </row>
    <row r="7311" spans="1:16" ht="112" x14ac:dyDescent="0.2">
      <c r="A7311" s="8" t="s">
        <v>224</v>
      </c>
      <c r="C7311" s="7" t="s">
        <v>4</v>
      </c>
      <c r="F7311" s="7" t="str">
        <f t="shared" si="201"/>
        <v/>
      </c>
      <c r="G7311" s="7" t="str">
        <f t="shared" si="202"/>
        <v/>
      </c>
      <c r="K7311" s="7" t="s">
        <v>3354</v>
      </c>
      <c r="L7311" s="9">
        <v>45007</v>
      </c>
      <c r="M7311" s="13">
        <v>0.44710648148148152</v>
      </c>
      <c r="N7311" s="14">
        <v>204440003507161</v>
      </c>
      <c r="P7311" t="str">
        <f t="shared" si="203"/>
        <v/>
      </c>
    </row>
    <row r="7312" spans="1:16" ht="16" x14ac:dyDescent="0.2">
      <c r="A7312" s="8" t="s">
        <v>269</v>
      </c>
      <c r="B7312" s="7" t="s">
        <v>3487</v>
      </c>
      <c r="C7312" s="7" t="s">
        <v>2</v>
      </c>
      <c r="D7312" s="7" t="s">
        <v>3389</v>
      </c>
      <c r="E7312" s="7" t="str">
        <f>IF(OR(D7312="", D7312="___"),"", LEFT(D7312,FIND(" &gt;",D7312)-1))</f>
        <v>Success</v>
      </c>
      <c r="F7312" s="7" t="str">
        <f t="shared" si="201"/>
        <v>Current</v>
      </c>
      <c r="G7312" s="7" t="str">
        <f t="shared" si="202"/>
        <v/>
      </c>
      <c r="H7312" s="7" t="str">
        <f>IF(G7312="Utterance", IF(ISNUMBER(SEARCH("Unrecognized",D7312)), "Unrecognized", IF(ISNUMBER(SEARCH("Mismatched",D7312)), "Mismatched", IF(ISNUMBER(SEARCH("False Positive",D7312)), "False Positive", "Irrelevant"))), "")</f>
        <v/>
      </c>
      <c r="J7312" s="7" t="s">
        <v>3428</v>
      </c>
      <c r="K7312" s="7" t="s">
        <v>3354</v>
      </c>
      <c r="L7312" s="9">
        <v>45007</v>
      </c>
      <c r="M7312" s="13">
        <v>0.4638194444444444</v>
      </c>
      <c r="N7312" s="14">
        <v>204440003495282</v>
      </c>
      <c r="O7312" s="7">
        <f>IF(LEN(TRIM($A7312))=0,0,LEN($A7312)-LEN(SUBSTITUTE($A7312," ",""))+1)</f>
        <v>3</v>
      </c>
      <c r="P7312">
        <f t="shared" si="203"/>
        <v>3411</v>
      </c>
    </row>
    <row r="7313" spans="1:16" ht="64" x14ac:dyDescent="0.2">
      <c r="A7313" s="8" t="s">
        <v>270</v>
      </c>
      <c r="C7313" s="7" t="s">
        <v>4</v>
      </c>
      <c r="F7313" s="7" t="str">
        <f t="shared" si="201"/>
        <v/>
      </c>
      <c r="G7313" s="7" t="str">
        <f t="shared" si="202"/>
        <v/>
      </c>
      <c r="K7313" s="7" t="s">
        <v>3354</v>
      </c>
      <c r="L7313" s="9">
        <v>45007</v>
      </c>
      <c r="M7313" s="13">
        <v>0.4638194444444444</v>
      </c>
      <c r="N7313" s="14">
        <v>204440003495282</v>
      </c>
      <c r="P7313" t="str">
        <f t="shared" si="203"/>
        <v/>
      </c>
    </row>
    <row r="7314" spans="1:16" ht="16" x14ac:dyDescent="0.2">
      <c r="A7314" s="8" t="s">
        <v>1529</v>
      </c>
      <c r="C7314" s="7" t="s">
        <v>2</v>
      </c>
      <c r="D7314" s="7" t="s">
        <v>3389</v>
      </c>
      <c r="E7314" s="7" t="str">
        <f>IF(OR(D7314="", D7314="___"),"", LEFT(D7314,FIND(" &gt;",D7314)-1))</f>
        <v>Success</v>
      </c>
      <c r="F7314" s="7" t="str">
        <f t="shared" si="201"/>
        <v>Current</v>
      </c>
      <c r="G7314" s="7" t="str">
        <f t="shared" si="202"/>
        <v/>
      </c>
      <c r="H7314" s="7" t="str">
        <f>IF(G7314="Utterance", IF(ISNUMBER(SEARCH("Unrecognized",D7314)), "Unrecognized", IF(ISNUMBER(SEARCH("Mismatched",D7314)), "Mismatched", IF(ISNUMBER(SEARCH("False Positive",D7314)), "False Positive", "Irrelevant"))), "")</f>
        <v/>
      </c>
      <c r="J7314" s="7" t="s">
        <v>3743</v>
      </c>
      <c r="K7314" s="7" t="s">
        <v>3354</v>
      </c>
      <c r="L7314" s="9">
        <v>45007</v>
      </c>
      <c r="M7314" s="13">
        <v>0.46708333333333335</v>
      </c>
      <c r="N7314" s="14">
        <v>513002276749854</v>
      </c>
      <c r="O7314" s="7">
        <f>IF(LEN(TRIM($A7314))=0,0,LEN($A7314)-LEN(SUBSTITUTE($A7314," ",""))+1)</f>
        <v>2</v>
      </c>
      <c r="P7314">
        <f t="shared" si="203"/>
        <v>3411</v>
      </c>
    </row>
    <row r="7315" spans="1:16" ht="224" x14ac:dyDescent="0.2">
      <c r="A7315" s="8" t="s">
        <v>3670</v>
      </c>
      <c r="C7315" s="7" t="s">
        <v>4</v>
      </c>
      <c r="F7315" s="7" t="str">
        <f t="shared" si="201"/>
        <v/>
      </c>
      <c r="G7315" s="7" t="str">
        <f t="shared" si="202"/>
        <v/>
      </c>
      <c r="K7315" s="7" t="s">
        <v>3354</v>
      </c>
      <c r="L7315" s="9">
        <v>45007</v>
      </c>
      <c r="M7315" s="13">
        <v>0.46731481481481479</v>
      </c>
      <c r="N7315" s="14">
        <v>513002276749854</v>
      </c>
      <c r="P7315" t="str">
        <f t="shared" si="203"/>
        <v/>
      </c>
    </row>
    <row r="7316" spans="1:16" ht="16" x14ac:dyDescent="0.2">
      <c r="A7316" s="8" t="s">
        <v>280</v>
      </c>
      <c r="C7316" s="7" t="s">
        <v>2</v>
      </c>
      <c r="D7316" s="7" t="s">
        <v>3389</v>
      </c>
      <c r="E7316" s="7" t="str">
        <f>IF(OR(D7316="", D7316="___"),"", LEFT(D7316,FIND(" &gt;",D7316)-1))</f>
        <v>Success</v>
      </c>
      <c r="F7316" s="7" t="str">
        <f t="shared" si="201"/>
        <v>Current</v>
      </c>
      <c r="G7316" s="7" t="str">
        <f t="shared" si="202"/>
        <v/>
      </c>
      <c r="H7316" s="7" t="str">
        <f>IF(G7316="Utterance", IF(ISNUMBER(SEARCH("Unrecognized",D7316)), "Unrecognized", IF(ISNUMBER(SEARCH("Mismatched",D7316)), "Mismatched", IF(ISNUMBER(SEARCH("False Positive",D7316)), "False Positive", "Irrelevant"))), "")</f>
        <v/>
      </c>
      <c r="J7316" s="7" t="s">
        <v>3743</v>
      </c>
      <c r="K7316" s="7" t="s">
        <v>3354</v>
      </c>
      <c r="L7316" s="9">
        <v>45007</v>
      </c>
      <c r="M7316" s="13">
        <v>0.46770833333333334</v>
      </c>
      <c r="N7316" s="14">
        <v>513002276749854</v>
      </c>
      <c r="O7316" s="7">
        <f>IF(LEN(TRIM($A7316))=0,0,LEN($A7316)-LEN(SUBSTITUTE($A7316," ",""))+1)</f>
        <v>3</v>
      </c>
      <c r="P7316">
        <f t="shared" si="203"/>
        <v>3411</v>
      </c>
    </row>
    <row r="7317" spans="1:16" ht="160" x14ac:dyDescent="0.2">
      <c r="A7317" s="8" t="s">
        <v>1530</v>
      </c>
      <c r="C7317" s="7" t="s">
        <v>4</v>
      </c>
      <c r="F7317" s="7" t="str">
        <f t="shared" si="201"/>
        <v/>
      </c>
      <c r="G7317" s="7" t="str">
        <f t="shared" si="202"/>
        <v/>
      </c>
      <c r="K7317" s="7" t="s">
        <v>3354</v>
      </c>
      <c r="L7317" s="9">
        <v>45007</v>
      </c>
      <c r="M7317" s="13">
        <v>0.46771990740740743</v>
      </c>
      <c r="N7317" s="14">
        <v>513002276749854</v>
      </c>
      <c r="P7317" t="str">
        <f t="shared" si="203"/>
        <v/>
      </c>
    </row>
    <row r="7318" spans="1:16" ht="16" x14ac:dyDescent="0.2">
      <c r="A7318" s="8" t="s">
        <v>1531</v>
      </c>
      <c r="C7318" s="7" t="s">
        <v>2</v>
      </c>
      <c r="D7318" s="7" t="s">
        <v>3405</v>
      </c>
      <c r="E7318" s="7" t="str">
        <f>IF(OR(D7318="", D7318="___"),"", LEFT(D7318,FIND(" &gt;",D7318)-1))</f>
        <v>Failure</v>
      </c>
      <c r="F7318" s="7" t="str">
        <f t="shared" si="201"/>
        <v>Current</v>
      </c>
      <c r="G7318" s="7" t="str">
        <f t="shared" si="202"/>
        <v>System</v>
      </c>
      <c r="H7318" s="7" t="str">
        <f>IF(G7318="Utterance", IF(ISNUMBER(SEARCH("Unrecognized",D7318)), "Unrecognized", IF(ISNUMBER(SEARCH("Mismatched",D7318)), "Mismatched", IF(ISNUMBER(SEARCH("False Positive",D7318)), "False Positive", "Irrelevant"))), "")</f>
        <v/>
      </c>
      <c r="I7318" s="7" t="s">
        <v>152</v>
      </c>
      <c r="J7318" s="7" t="s">
        <v>213</v>
      </c>
      <c r="K7318" s="7" t="s">
        <v>3354</v>
      </c>
      <c r="L7318" s="9">
        <v>45007</v>
      </c>
      <c r="M7318" s="13">
        <v>0.46820601851851856</v>
      </c>
      <c r="N7318" s="14">
        <v>513002276749854</v>
      </c>
      <c r="O7318" s="7">
        <f>IF(LEN(TRIM($A7318))=0,0,LEN($A7318)-LEN(SUBSTITUTE($A7318," ",""))+1)</f>
        <v>4</v>
      </c>
      <c r="P7318">
        <f t="shared" si="203"/>
        <v>168</v>
      </c>
    </row>
    <row r="7319" spans="1:16" ht="16" x14ac:dyDescent="0.2">
      <c r="A7319" s="8" t="s">
        <v>1531</v>
      </c>
      <c r="C7319" s="7" t="s">
        <v>2</v>
      </c>
      <c r="D7319" s="7" t="s">
        <v>3391</v>
      </c>
      <c r="E7319" s="7" t="str">
        <f>IF(OR(D7319="", D7319="___"),"", LEFT(D7319,FIND(" &gt;",D7319)-1))</f>
        <v>Failure</v>
      </c>
      <c r="F7319" s="7" t="str">
        <f t="shared" si="201"/>
        <v>Current</v>
      </c>
      <c r="G7319" s="7" t="str">
        <f t="shared" si="202"/>
        <v>Utterance</v>
      </c>
      <c r="H7319" s="7" t="str">
        <f>IF(G7319="Utterance", IF(ISNUMBER(SEARCH("Unrecognized",D7319)), "Unrecognized", IF(ISNUMBER(SEARCH("Mismatched",D7319)), "Mismatched", IF(ISNUMBER(SEARCH("False Positive",D7319)), "False Positive", "Irrelevant"))), "")</f>
        <v>Mismatched</v>
      </c>
      <c r="J7319" s="7" t="s">
        <v>213</v>
      </c>
      <c r="K7319" s="7" t="s">
        <v>3354</v>
      </c>
      <c r="L7319" s="9">
        <v>45007</v>
      </c>
      <c r="M7319" s="13">
        <v>0.46820601851851856</v>
      </c>
      <c r="N7319" s="14">
        <v>513002276749854</v>
      </c>
      <c r="O7319" s="7">
        <f>IF(LEN(TRIM($A7319))=0,0,LEN($A7319)-LEN(SUBSTITUTE($A7319," ",""))+1)</f>
        <v>4</v>
      </c>
      <c r="P7319">
        <f t="shared" si="203"/>
        <v>705</v>
      </c>
    </row>
    <row r="7320" spans="1:16" ht="16" x14ac:dyDescent="0.2">
      <c r="A7320" s="8" t="s">
        <v>152</v>
      </c>
      <c r="C7320" s="7" t="s">
        <v>4</v>
      </c>
      <c r="F7320" s="7" t="str">
        <f t="shared" si="201"/>
        <v/>
      </c>
      <c r="G7320" s="7" t="str">
        <f t="shared" si="202"/>
        <v/>
      </c>
      <c r="K7320" s="7" t="s">
        <v>3354</v>
      </c>
      <c r="L7320" s="9">
        <v>45007</v>
      </c>
      <c r="M7320" s="13">
        <v>0.46820601851851856</v>
      </c>
      <c r="N7320" s="14">
        <v>513002276749854</v>
      </c>
      <c r="P7320" t="str">
        <f t="shared" si="203"/>
        <v/>
      </c>
    </row>
    <row r="7321" spans="1:16" ht="128" x14ac:dyDescent="0.2">
      <c r="A7321" s="8" t="s">
        <v>698</v>
      </c>
      <c r="C7321" s="7" t="s">
        <v>4</v>
      </c>
      <c r="F7321" s="7" t="str">
        <f t="shared" si="201"/>
        <v/>
      </c>
      <c r="G7321" s="7" t="str">
        <f t="shared" si="202"/>
        <v/>
      </c>
      <c r="K7321" s="7" t="s">
        <v>3354</v>
      </c>
      <c r="L7321" s="9">
        <v>45007</v>
      </c>
      <c r="M7321" s="13">
        <v>0.46820601851851856</v>
      </c>
      <c r="N7321" s="14">
        <v>513002276749854</v>
      </c>
      <c r="P7321" t="str">
        <f t="shared" si="203"/>
        <v/>
      </c>
    </row>
    <row r="7322" spans="1:16" ht="16" x14ac:dyDescent="0.2">
      <c r="A7322" s="8" t="s">
        <v>259</v>
      </c>
      <c r="B7322" s="7" t="s">
        <v>3487</v>
      </c>
      <c r="C7322" s="7" t="s">
        <v>2</v>
      </c>
      <c r="D7322" s="7" t="s">
        <v>3389</v>
      </c>
      <c r="E7322" s="7" t="str">
        <f>IF(OR(D7322="", D7322="___"),"", LEFT(D7322,FIND(" &gt;",D7322)-1))</f>
        <v>Success</v>
      </c>
      <c r="F7322" s="7" t="str">
        <f t="shared" si="201"/>
        <v>Current</v>
      </c>
      <c r="G7322" s="7" t="str">
        <f t="shared" si="202"/>
        <v/>
      </c>
      <c r="H7322" s="7" t="str">
        <f>IF(G7322="Utterance", IF(ISNUMBER(SEARCH("Unrecognized",D7322)), "Unrecognized", IF(ISNUMBER(SEARCH("Mismatched",D7322)), "Mismatched", IF(ISNUMBER(SEARCH("False Positive",D7322)), "False Positive", "Irrelevant"))), "")</f>
        <v/>
      </c>
      <c r="J7322" s="7" t="s">
        <v>3743</v>
      </c>
      <c r="K7322" s="7" t="s">
        <v>3354</v>
      </c>
      <c r="L7322" s="9">
        <v>45007</v>
      </c>
      <c r="M7322" s="13">
        <v>0.46899305555555554</v>
      </c>
      <c r="N7322" s="14">
        <v>202000549078831</v>
      </c>
      <c r="O7322" s="7">
        <f>IF(LEN(TRIM($A7322))=0,0,LEN($A7322)-LEN(SUBSTITUTE($A7322," ",""))+1)</f>
        <v>4</v>
      </c>
      <c r="P7322">
        <f t="shared" si="203"/>
        <v>3411</v>
      </c>
    </row>
    <row r="7323" spans="1:16" ht="224" x14ac:dyDescent="0.2">
      <c r="A7323" s="8" t="s">
        <v>3671</v>
      </c>
      <c r="C7323" s="7" t="s">
        <v>4</v>
      </c>
      <c r="F7323" s="7" t="str">
        <f t="shared" si="201"/>
        <v/>
      </c>
      <c r="G7323" s="7" t="str">
        <f t="shared" si="202"/>
        <v/>
      </c>
      <c r="K7323" s="7" t="s">
        <v>3354</v>
      </c>
      <c r="L7323" s="9">
        <v>45007</v>
      </c>
      <c r="M7323" s="13">
        <v>0.46901620370370373</v>
      </c>
      <c r="N7323" s="14">
        <v>202000549078831</v>
      </c>
      <c r="P7323" t="str">
        <f t="shared" si="203"/>
        <v/>
      </c>
    </row>
    <row r="7324" spans="1:16" ht="16" x14ac:dyDescent="0.2">
      <c r="A7324" s="8" t="s">
        <v>260</v>
      </c>
      <c r="C7324" s="7" t="s">
        <v>2</v>
      </c>
      <c r="D7324" s="7" t="s">
        <v>3389</v>
      </c>
      <c r="E7324" s="7" t="str">
        <f>IF(OR(D7324="", D7324="___"),"", LEFT(D7324,FIND(" &gt;",D7324)-1))</f>
        <v>Success</v>
      </c>
      <c r="F7324" s="7" t="str">
        <f t="shared" si="201"/>
        <v>Current</v>
      </c>
      <c r="G7324" s="7" t="str">
        <f t="shared" si="202"/>
        <v/>
      </c>
      <c r="H7324" s="7" t="str">
        <f>IF(G7324="Utterance", IF(ISNUMBER(SEARCH("Unrecognized",D7324)), "Unrecognized", IF(ISNUMBER(SEARCH("Mismatched",D7324)), "Mismatched", IF(ISNUMBER(SEARCH("False Positive",D7324)), "False Positive", "Irrelevant"))), "")</f>
        <v/>
      </c>
      <c r="J7324" s="7" t="s">
        <v>3743</v>
      </c>
      <c r="K7324" s="7" t="s">
        <v>3354</v>
      </c>
      <c r="L7324" s="9">
        <v>45007</v>
      </c>
      <c r="M7324" s="13">
        <v>0.4695023148148148</v>
      </c>
      <c r="N7324" s="14">
        <v>202000549078831</v>
      </c>
      <c r="O7324" s="7">
        <f>IF(LEN(TRIM($A7324))=0,0,LEN($A7324)-LEN(SUBSTITUTE($A7324," ",""))+1)</f>
        <v>6</v>
      </c>
      <c r="P7324">
        <f t="shared" si="203"/>
        <v>3411</v>
      </c>
    </row>
    <row r="7325" spans="1:16" ht="48" x14ac:dyDescent="0.2">
      <c r="A7325" s="8" t="s">
        <v>261</v>
      </c>
      <c r="C7325" s="7" t="s">
        <v>4</v>
      </c>
      <c r="F7325" s="7" t="str">
        <f t="shared" si="201"/>
        <v/>
      </c>
      <c r="G7325" s="7" t="str">
        <f t="shared" si="202"/>
        <v/>
      </c>
      <c r="K7325" s="7" t="s">
        <v>3354</v>
      </c>
      <c r="L7325" s="9">
        <v>45007</v>
      </c>
      <c r="M7325" s="13">
        <v>0.4695023148148148</v>
      </c>
      <c r="N7325" s="14">
        <v>202000549078831</v>
      </c>
      <c r="P7325" t="str">
        <f t="shared" si="203"/>
        <v/>
      </c>
    </row>
    <row r="7326" spans="1:16" x14ac:dyDescent="0.2">
      <c r="A7326" s="10">
        <v>45010</v>
      </c>
      <c r="C7326" s="7" t="s">
        <v>2</v>
      </c>
      <c r="D7326" s="7" t="s">
        <v>3389</v>
      </c>
      <c r="E7326" s="7" t="str">
        <f>IF(OR(D7326="", D7326="___"),"", LEFT(D7326,FIND(" &gt;",D7326)-1))</f>
        <v>Success</v>
      </c>
      <c r="F7326" s="7" t="str">
        <f t="shared" si="201"/>
        <v>Current</v>
      </c>
      <c r="G7326" s="7" t="str">
        <f t="shared" si="202"/>
        <v/>
      </c>
      <c r="H7326" s="7" t="str">
        <f>IF(G7326="Utterance", IF(ISNUMBER(SEARCH("Unrecognized",D7326)), "Unrecognized", IF(ISNUMBER(SEARCH("Mismatched",D7326)), "Mismatched", IF(ISNUMBER(SEARCH("False Positive",D7326)), "False Positive", "Irrelevant"))), "")</f>
        <v/>
      </c>
      <c r="J7326" s="7" t="s">
        <v>3743</v>
      </c>
      <c r="K7326" s="7" t="s">
        <v>3354</v>
      </c>
      <c r="L7326" s="9">
        <v>45007</v>
      </c>
      <c r="M7326" s="13">
        <v>0.46976851851851853</v>
      </c>
      <c r="N7326" s="14">
        <v>202000549078831</v>
      </c>
      <c r="O7326" s="7">
        <f>IF(LEN(TRIM($A7326))=0,0,LEN($A7326)-LEN(SUBSTITUTE($A7326," ",""))+1)</f>
        <v>1</v>
      </c>
      <c r="P7326">
        <f t="shared" si="203"/>
        <v>3411</v>
      </c>
    </row>
    <row r="7327" spans="1:16" ht="224" x14ac:dyDescent="0.2">
      <c r="A7327" s="8" t="s">
        <v>3672</v>
      </c>
      <c r="C7327" s="7" t="s">
        <v>4</v>
      </c>
      <c r="F7327" s="7" t="str">
        <f t="shared" si="201"/>
        <v/>
      </c>
      <c r="G7327" s="7" t="str">
        <f t="shared" si="202"/>
        <v/>
      </c>
      <c r="K7327" s="7" t="s">
        <v>3354</v>
      </c>
      <c r="L7327" s="9">
        <v>45007</v>
      </c>
      <c r="M7327" s="13">
        <v>0.46978009259259257</v>
      </c>
      <c r="N7327" s="14">
        <v>202000549078831</v>
      </c>
      <c r="P7327" t="str">
        <f t="shared" si="203"/>
        <v/>
      </c>
    </row>
    <row r="7328" spans="1:16" ht="16" x14ac:dyDescent="0.2">
      <c r="A7328" s="8" t="s">
        <v>1392</v>
      </c>
      <c r="C7328" s="7" t="s">
        <v>2</v>
      </c>
      <c r="D7328" s="7" t="s">
        <v>3405</v>
      </c>
      <c r="E7328" s="7" t="str">
        <f>IF(OR(D7328="", D7328="___"),"", LEFT(D7328,FIND(" &gt;",D7328)-1))</f>
        <v>Failure</v>
      </c>
      <c r="F7328" s="7" t="str">
        <f t="shared" si="201"/>
        <v>Current</v>
      </c>
      <c r="G7328" s="7" t="str">
        <f t="shared" si="202"/>
        <v>System</v>
      </c>
      <c r="H7328" s="7" t="str">
        <f>IF(G7328="Utterance", IF(ISNUMBER(SEARCH("Unrecognized",D7328)), "Unrecognized", IF(ISNUMBER(SEARCH("Mismatched",D7328)), "Mismatched", IF(ISNUMBER(SEARCH("False Positive",D7328)), "False Positive", "Irrelevant"))), "")</f>
        <v/>
      </c>
      <c r="I7328" s="7" t="s">
        <v>152</v>
      </c>
      <c r="J7328" s="7" t="s">
        <v>3453</v>
      </c>
      <c r="K7328" s="7" t="s">
        <v>3354</v>
      </c>
      <c r="L7328" s="9">
        <v>45007</v>
      </c>
      <c r="M7328" s="13">
        <v>0.47006944444444443</v>
      </c>
      <c r="N7328" s="14">
        <v>202000549078831</v>
      </c>
      <c r="O7328" s="7">
        <f>IF(LEN(TRIM($A7328))=0,0,LEN($A7328)-LEN(SUBSTITUTE($A7328," ",""))+1)</f>
        <v>2</v>
      </c>
      <c r="P7328">
        <f t="shared" si="203"/>
        <v>168</v>
      </c>
    </row>
    <row r="7329" spans="1:16" ht="16" x14ac:dyDescent="0.2">
      <c r="A7329" s="8" t="s">
        <v>152</v>
      </c>
      <c r="C7329" s="7" t="s">
        <v>4</v>
      </c>
      <c r="F7329" s="7" t="str">
        <f t="shared" si="201"/>
        <v/>
      </c>
      <c r="G7329" s="7" t="str">
        <f t="shared" si="202"/>
        <v/>
      </c>
      <c r="K7329" s="7" t="s">
        <v>3354</v>
      </c>
      <c r="L7329" s="9">
        <v>45007</v>
      </c>
      <c r="M7329" s="13">
        <v>0.47006944444444443</v>
      </c>
      <c r="N7329" s="14">
        <v>202000549078831</v>
      </c>
      <c r="P7329" t="str">
        <f t="shared" si="203"/>
        <v/>
      </c>
    </row>
    <row r="7330" spans="1:16" ht="16" x14ac:dyDescent="0.2">
      <c r="A7330" s="8" t="s">
        <v>158</v>
      </c>
      <c r="C7330" s="7" t="s">
        <v>2</v>
      </c>
      <c r="D7330" s="7" t="s">
        <v>3389</v>
      </c>
      <c r="E7330" s="7" t="str">
        <f>IF(OR(D7330="", D7330="___"),"", LEFT(D7330,FIND(" &gt;",D7330)-1))</f>
        <v>Success</v>
      </c>
      <c r="F7330" s="7" t="str">
        <f t="shared" si="201"/>
        <v>Current</v>
      </c>
      <c r="G7330" s="7" t="str">
        <f t="shared" si="202"/>
        <v/>
      </c>
      <c r="H7330" s="7" t="str">
        <f>IF(G7330="Utterance", IF(ISNUMBER(SEARCH("Unrecognized",D7330)), "Unrecognized", IF(ISNUMBER(SEARCH("Mismatched",D7330)), "Mismatched", IF(ISNUMBER(SEARCH("False Positive",D7330)), "False Positive", "Irrelevant"))), "")</f>
        <v/>
      </c>
      <c r="J7330" s="7" t="s">
        <v>3744</v>
      </c>
      <c r="K7330" s="7" t="s">
        <v>3354</v>
      </c>
      <c r="L7330" s="9">
        <v>45007</v>
      </c>
      <c r="M7330" s="13">
        <v>0.47030092592592593</v>
      </c>
      <c r="N7330" s="14">
        <v>202000549078831</v>
      </c>
      <c r="O7330" s="7">
        <f>IF(LEN(TRIM($A7330))=0,0,LEN($A7330)-LEN(SUBSTITUTE($A7330," ",""))+1)</f>
        <v>4</v>
      </c>
      <c r="P7330">
        <f t="shared" si="203"/>
        <v>3411</v>
      </c>
    </row>
    <row r="7331" spans="1:16" ht="112" x14ac:dyDescent="0.2">
      <c r="A7331" s="8" t="s">
        <v>224</v>
      </c>
      <c r="C7331" s="7" t="s">
        <v>4</v>
      </c>
      <c r="F7331" s="7" t="str">
        <f t="shared" si="201"/>
        <v/>
      </c>
      <c r="G7331" s="7" t="str">
        <f t="shared" si="202"/>
        <v/>
      </c>
      <c r="K7331" s="7" t="s">
        <v>3354</v>
      </c>
      <c r="L7331" s="9">
        <v>45007</v>
      </c>
      <c r="M7331" s="13">
        <v>0.47030092592592593</v>
      </c>
      <c r="N7331" s="14">
        <v>202000549078831</v>
      </c>
      <c r="P7331" t="str">
        <f t="shared" si="203"/>
        <v/>
      </c>
    </row>
    <row r="7332" spans="1:16" ht="16" x14ac:dyDescent="0.2">
      <c r="A7332" s="8" t="s">
        <v>158</v>
      </c>
      <c r="C7332" s="7" t="s">
        <v>2</v>
      </c>
      <c r="D7332" s="7" t="s">
        <v>3389</v>
      </c>
      <c r="E7332" s="7" t="str">
        <f>IF(OR(D7332="", D7332="___"),"", LEFT(D7332,FIND(" &gt;",D7332)-1))</f>
        <v>Success</v>
      </c>
      <c r="F7332" s="7" t="str">
        <f t="shared" si="201"/>
        <v>Current</v>
      </c>
      <c r="G7332" s="7" t="str">
        <f t="shared" si="202"/>
        <v/>
      </c>
      <c r="H7332" s="7" t="str">
        <f>IF(G7332="Utterance", IF(ISNUMBER(SEARCH("Unrecognized",D7332)), "Unrecognized", IF(ISNUMBER(SEARCH("Mismatched",D7332)), "Mismatched", IF(ISNUMBER(SEARCH("False Positive",D7332)), "False Positive", "Irrelevant"))), "")</f>
        <v/>
      </c>
      <c r="J7332" s="7" t="s">
        <v>3744</v>
      </c>
      <c r="K7332" s="7" t="s">
        <v>3354</v>
      </c>
      <c r="L7332" s="9">
        <v>45007</v>
      </c>
      <c r="M7332" s="13">
        <v>0.47473379629629631</v>
      </c>
      <c r="N7332" s="14">
        <v>202000412658836</v>
      </c>
      <c r="O7332" s="7">
        <f>IF(LEN(TRIM($A7332))=0,0,LEN($A7332)-LEN(SUBSTITUTE($A7332," ",""))+1)</f>
        <v>4</v>
      </c>
      <c r="P7332">
        <f t="shared" si="203"/>
        <v>3411</v>
      </c>
    </row>
    <row r="7333" spans="1:16" ht="112" x14ac:dyDescent="0.2">
      <c r="A7333" s="8" t="s">
        <v>224</v>
      </c>
      <c r="C7333" s="7" t="s">
        <v>4</v>
      </c>
      <c r="F7333" s="7" t="str">
        <f t="shared" si="201"/>
        <v/>
      </c>
      <c r="G7333" s="7" t="str">
        <f t="shared" si="202"/>
        <v/>
      </c>
      <c r="K7333" s="7" t="s">
        <v>3354</v>
      </c>
      <c r="L7333" s="9">
        <v>45007</v>
      </c>
      <c r="M7333" s="13">
        <v>0.47473379629629631</v>
      </c>
      <c r="N7333" s="14">
        <v>202000412658836</v>
      </c>
      <c r="P7333" t="str">
        <f t="shared" si="203"/>
        <v/>
      </c>
    </row>
    <row r="7334" spans="1:16" ht="16" x14ac:dyDescent="0.2">
      <c r="A7334" s="8" t="s">
        <v>158</v>
      </c>
      <c r="C7334" s="7" t="s">
        <v>2</v>
      </c>
      <c r="D7334" s="7" t="s">
        <v>3389</v>
      </c>
      <c r="E7334" s="7" t="str">
        <f>IF(OR(D7334="", D7334="___"),"", LEFT(D7334,FIND(" &gt;",D7334)-1))</f>
        <v>Success</v>
      </c>
      <c r="F7334" s="7" t="str">
        <f t="shared" si="201"/>
        <v>Current</v>
      </c>
      <c r="G7334" s="7" t="str">
        <f t="shared" si="202"/>
        <v/>
      </c>
      <c r="H7334" s="7" t="str">
        <f>IF(G7334="Utterance", IF(ISNUMBER(SEARCH("Unrecognized",D7334)), "Unrecognized", IF(ISNUMBER(SEARCH("Mismatched",D7334)), "Mismatched", IF(ISNUMBER(SEARCH("False Positive",D7334)), "False Positive", "Irrelevant"))), "")</f>
        <v/>
      </c>
      <c r="J7334" s="7" t="s">
        <v>3744</v>
      </c>
      <c r="K7334" s="7" t="s">
        <v>3354</v>
      </c>
      <c r="L7334" s="9">
        <v>45007</v>
      </c>
      <c r="M7334" s="13">
        <v>0.47630787037037042</v>
      </c>
      <c r="N7334" s="14">
        <v>202000010532573</v>
      </c>
      <c r="O7334" s="7">
        <f>IF(LEN(TRIM($A7334))=0,0,LEN($A7334)-LEN(SUBSTITUTE($A7334," ",""))+1)</f>
        <v>4</v>
      </c>
      <c r="P7334">
        <f t="shared" si="203"/>
        <v>3411</v>
      </c>
    </row>
    <row r="7335" spans="1:16" ht="112" x14ac:dyDescent="0.2">
      <c r="A7335" s="8" t="s">
        <v>224</v>
      </c>
      <c r="C7335" s="7" t="s">
        <v>4</v>
      </c>
      <c r="F7335" s="7" t="str">
        <f t="shared" si="201"/>
        <v/>
      </c>
      <c r="G7335" s="7" t="str">
        <f t="shared" si="202"/>
        <v/>
      </c>
      <c r="K7335" s="7" t="s">
        <v>3354</v>
      </c>
      <c r="L7335" s="9">
        <v>45007</v>
      </c>
      <c r="M7335" s="13">
        <v>0.47630787037037042</v>
      </c>
      <c r="N7335" s="14">
        <v>202000010532573</v>
      </c>
      <c r="P7335" t="str">
        <f t="shared" si="203"/>
        <v/>
      </c>
    </row>
    <row r="7336" spans="1:16" ht="16" x14ac:dyDescent="0.2">
      <c r="A7336" s="8" t="s">
        <v>158</v>
      </c>
      <c r="C7336" s="7" t="s">
        <v>2</v>
      </c>
      <c r="D7336" s="7" t="s">
        <v>3389</v>
      </c>
      <c r="E7336" s="7" t="str">
        <f>IF(OR(D7336="", D7336="___"),"", LEFT(D7336,FIND(" &gt;",D7336)-1))</f>
        <v>Success</v>
      </c>
      <c r="F7336" s="7" t="str">
        <f t="shared" si="201"/>
        <v>Current</v>
      </c>
      <c r="G7336" s="7" t="str">
        <f t="shared" si="202"/>
        <v/>
      </c>
      <c r="H7336" s="7" t="str">
        <f>IF(G7336="Utterance", IF(ISNUMBER(SEARCH("Unrecognized",D7336)), "Unrecognized", IF(ISNUMBER(SEARCH("Mismatched",D7336)), "Mismatched", IF(ISNUMBER(SEARCH("False Positive",D7336)), "False Positive", "Irrelevant"))), "")</f>
        <v/>
      </c>
      <c r="J7336" s="7" t="s">
        <v>3744</v>
      </c>
      <c r="K7336" s="7" t="s">
        <v>3354</v>
      </c>
      <c r="L7336" s="9">
        <v>45007</v>
      </c>
      <c r="M7336" s="13">
        <v>0.48241898148148149</v>
      </c>
      <c r="N7336" s="14">
        <v>202000113522379</v>
      </c>
      <c r="O7336" s="7">
        <f>IF(LEN(TRIM($A7336))=0,0,LEN($A7336)-LEN(SUBSTITUTE($A7336," ",""))+1)</f>
        <v>4</v>
      </c>
      <c r="P7336">
        <f t="shared" si="203"/>
        <v>3411</v>
      </c>
    </row>
    <row r="7337" spans="1:16" ht="112" x14ac:dyDescent="0.2">
      <c r="A7337" s="8" t="s">
        <v>224</v>
      </c>
      <c r="C7337" s="7" t="s">
        <v>4</v>
      </c>
      <c r="F7337" s="7" t="str">
        <f t="shared" si="201"/>
        <v/>
      </c>
      <c r="G7337" s="7" t="str">
        <f t="shared" si="202"/>
        <v/>
      </c>
      <c r="K7337" s="7" t="s">
        <v>3354</v>
      </c>
      <c r="L7337" s="9">
        <v>45007</v>
      </c>
      <c r="M7337" s="13">
        <v>0.48241898148148149</v>
      </c>
      <c r="N7337" s="14">
        <v>202000113522379</v>
      </c>
      <c r="P7337" t="str">
        <f t="shared" si="203"/>
        <v/>
      </c>
    </row>
    <row r="7338" spans="1:16" ht="16" x14ac:dyDescent="0.2">
      <c r="A7338" s="8" t="s">
        <v>1780</v>
      </c>
      <c r="C7338" s="7" t="s">
        <v>2</v>
      </c>
      <c r="D7338" s="7" t="s">
        <v>3389</v>
      </c>
      <c r="E7338" s="7" t="str">
        <f>IF(OR(D7338="", D7338="___"),"", LEFT(D7338,FIND(" &gt;",D7338)-1))</f>
        <v>Success</v>
      </c>
      <c r="F7338" s="7" t="str">
        <f t="shared" si="201"/>
        <v>Current</v>
      </c>
      <c r="G7338" s="7" t="str">
        <f t="shared" si="202"/>
        <v/>
      </c>
      <c r="H7338" s="7" t="str">
        <f>IF(G7338="Utterance", IF(ISNUMBER(SEARCH("Unrecognized",D7338)), "Unrecognized", IF(ISNUMBER(SEARCH("Mismatched",D7338)), "Mismatched", IF(ISNUMBER(SEARCH("False Positive",D7338)), "False Positive", "Irrelevant"))), "")</f>
        <v/>
      </c>
      <c r="J7338" s="7" t="s">
        <v>3755</v>
      </c>
      <c r="K7338" s="7" t="s">
        <v>3354</v>
      </c>
      <c r="L7338" s="9">
        <v>45007</v>
      </c>
      <c r="M7338" s="13">
        <v>0.48261574074074076</v>
      </c>
      <c r="N7338" s="14">
        <v>513003480787921</v>
      </c>
      <c r="O7338" s="7">
        <f>IF(LEN(TRIM($A7338))=0,0,LEN($A7338)-LEN(SUBSTITUTE($A7338," ",""))+1)</f>
        <v>7</v>
      </c>
      <c r="P7338">
        <f t="shared" si="203"/>
        <v>3411</v>
      </c>
    </row>
    <row r="7339" spans="1:16" ht="128" x14ac:dyDescent="0.2">
      <c r="A7339" s="8" t="s">
        <v>1781</v>
      </c>
      <c r="C7339" s="7" t="s">
        <v>4</v>
      </c>
      <c r="F7339" s="7" t="str">
        <f t="shared" si="201"/>
        <v/>
      </c>
      <c r="G7339" s="7" t="str">
        <f t="shared" si="202"/>
        <v/>
      </c>
      <c r="K7339" s="7" t="s">
        <v>3354</v>
      </c>
      <c r="L7339" s="9">
        <v>45007</v>
      </c>
      <c r="M7339" s="13">
        <v>0.48265046296296293</v>
      </c>
      <c r="N7339" s="14">
        <v>513003480787921</v>
      </c>
      <c r="P7339" t="str">
        <f t="shared" si="203"/>
        <v/>
      </c>
    </row>
    <row r="7340" spans="1:16" ht="16" x14ac:dyDescent="0.2">
      <c r="A7340" s="8" t="s">
        <v>550</v>
      </c>
      <c r="C7340" s="7" t="s">
        <v>2</v>
      </c>
      <c r="D7340" s="7" t="s">
        <v>3389</v>
      </c>
      <c r="E7340" s="7" t="str">
        <f>IF(OR(D7340="", D7340="___"),"", LEFT(D7340,FIND(" &gt;",D7340)-1))</f>
        <v>Success</v>
      </c>
      <c r="F7340" s="7" t="str">
        <f t="shared" si="201"/>
        <v>Current</v>
      </c>
      <c r="G7340" s="7" t="str">
        <f t="shared" si="202"/>
        <v/>
      </c>
      <c r="H7340" s="7" t="str">
        <f>IF(G7340="Utterance", IF(ISNUMBER(SEARCH("Unrecognized",D7340)), "Unrecognized", IF(ISNUMBER(SEARCH("Mismatched",D7340)), "Mismatched", IF(ISNUMBER(SEARCH("False Positive",D7340)), "False Positive", "Irrelevant"))), "")</f>
        <v/>
      </c>
      <c r="J7340" s="7" t="s">
        <v>3741</v>
      </c>
      <c r="K7340" s="7" t="s">
        <v>3354</v>
      </c>
      <c r="L7340" s="9">
        <v>45007</v>
      </c>
      <c r="M7340" s="13">
        <v>0.48471064814814818</v>
      </c>
      <c r="N7340" s="14">
        <v>204440003540994</v>
      </c>
      <c r="O7340" s="7">
        <f>IF(LEN(TRIM($A7340))=0,0,LEN($A7340)-LEN(SUBSTITUTE($A7340," ",""))+1)</f>
        <v>3</v>
      </c>
      <c r="P7340">
        <f t="shared" si="203"/>
        <v>3411</v>
      </c>
    </row>
    <row r="7341" spans="1:16" ht="160" x14ac:dyDescent="0.2">
      <c r="A7341" s="8" t="s">
        <v>238</v>
      </c>
      <c r="C7341" s="7" t="s">
        <v>4</v>
      </c>
      <c r="F7341" s="7" t="str">
        <f t="shared" si="201"/>
        <v/>
      </c>
      <c r="G7341" s="7" t="str">
        <f t="shared" si="202"/>
        <v/>
      </c>
      <c r="K7341" s="7" t="s">
        <v>3354</v>
      </c>
      <c r="L7341" s="9">
        <v>45007</v>
      </c>
      <c r="M7341" s="13">
        <v>0.48471064814814818</v>
      </c>
      <c r="N7341" s="14">
        <v>204440003540994</v>
      </c>
      <c r="P7341" t="str">
        <f t="shared" si="203"/>
        <v/>
      </c>
    </row>
    <row r="7342" spans="1:16" ht="16" x14ac:dyDescent="0.2">
      <c r="A7342" s="8" t="s">
        <v>1163</v>
      </c>
      <c r="C7342" s="7" t="s">
        <v>2</v>
      </c>
      <c r="D7342" s="7" t="s">
        <v>3391</v>
      </c>
      <c r="E7342" s="7" t="str">
        <f>IF(OR(D7342="", D7342="___"),"", LEFT(D7342,FIND(" &gt;",D7342)-1))</f>
        <v>Failure</v>
      </c>
      <c r="F7342" s="7" t="str">
        <f t="shared" si="201"/>
        <v>Current</v>
      </c>
      <c r="G7342" s="7" t="str">
        <f t="shared" si="202"/>
        <v>Utterance</v>
      </c>
      <c r="H7342" s="7" t="str">
        <f>IF(G7342="Utterance", IF(ISNUMBER(SEARCH("Unrecognized",D7342)), "Unrecognized", IF(ISNUMBER(SEARCH("Mismatched",D7342)), "Mismatched", IF(ISNUMBER(SEARCH("False Positive",D7342)), "False Positive", "Irrelevant"))), "")</f>
        <v>Mismatched</v>
      </c>
      <c r="J7342" s="7" t="s">
        <v>3741</v>
      </c>
      <c r="K7342" s="7" t="s">
        <v>3354</v>
      </c>
      <c r="L7342" s="9">
        <v>45007</v>
      </c>
      <c r="M7342" s="13">
        <v>0.48586805555555551</v>
      </c>
      <c r="N7342" s="14">
        <v>204440003540994</v>
      </c>
      <c r="O7342" s="7">
        <f>IF(LEN(TRIM($A7342))=0,0,LEN($A7342)-LEN(SUBSTITUTE($A7342," ",""))+1)</f>
        <v>3</v>
      </c>
      <c r="P7342">
        <f t="shared" si="203"/>
        <v>705</v>
      </c>
    </row>
    <row r="7343" spans="1:16" ht="112" x14ac:dyDescent="0.2">
      <c r="A7343" s="8" t="s">
        <v>298</v>
      </c>
      <c r="C7343" s="7" t="s">
        <v>4</v>
      </c>
      <c r="F7343" s="7" t="str">
        <f t="shared" si="201"/>
        <v/>
      </c>
      <c r="G7343" s="7" t="str">
        <f t="shared" si="202"/>
        <v/>
      </c>
      <c r="K7343" s="7" t="s">
        <v>3354</v>
      </c>
      <c r="L7343" s="9">
        <v>45007</v>
      </c>
      <c r="M7343" s="13">
        <v>0.48586805555555551</v>
      </c>
      <c r="N7343" s="14">
        <v>204440003540994</v>
      </c>
      <c r="P7343" t="str">
        <f t="shared" si="203"/>
        <v/>
      </c>
    </row>
    <row r="7344" spans="1:16" ht="16" x14ac:dyDescent="0.2">
      <c r="A7344" s="8" t="s">
        <v>720</v>
      </c>
      <c r="C7344" s="7" t="s">
        <v>2</v>
      </c>
      <c r="D7344" s="7" t="s">
        <v>3400</v>
      </c>
      <c r="E7344" s="7" t="str">
        <f>IF(OR(D7344="", D7344="___"),"", LEFT(D7344,FIND(" &gt;",D7344)-1))</f>
        <v>Failure</v>
      </c>
      <c r="F7344" s="7" t="str">
        <f t="shared" si="201"/>
        <v>Current</v>
      </c>
      <c r="G7344" s="7" t="str">
        <f t="shared" si="202"/>
        <v>Interaction</v>
      </c>
      <c r="H7344" s="7" t="str">
        <f>IF(G7344="Utterance", IF(ISNUMBER(SEARCH("Unrecognized",D7344)), "Unrecognized", IF(ISNUMBER(SEARCH("Mismatched",D7344)), "Mismatched", IF(ISNUMBER(SEARCH("False Positive",D7344)), "False Positive", "Irrelevant"))), "")</f>
        <v/>
      </c>
      <c r="J7344" s="7" t="s">
        <v>3741</v>
      </c>
      <c r="K7344" s="7" t="s">
        <v>3354</v>
      </c>
      <c r="L7344" s="9">
        <v>45007</v>
      </c>
      <c r="M7344" s="13">
        <v>0.48740740740740746</v>
      </c>
      <c r="N7344" s="14">
        <v>204440003501609</v>
      </c>
      <c r="O7344" s="7">
        <f>IF(LEN(TRIM($A7344))=0,0,LEN($A7344)-LEN(SUBSTITUTE($A7344," ",""))+1)</f>
        <v>3</v>
      </c>
      <c r="P7344">
        <f t="shared" si="203"/>
        <v>412</v>
      </c>
    </row>
    <row r="7345" spans="1:16" ht="112" x14ac:dyDescent="0.2">
      <c r="A7345" s="8" t="s">
        <v>298</v>
      </c>
      <c r="C7345" s="7" t="s">
        <v>4</v>
      </c>
      <c r="F7345" s="7" t="str">
        <f t="shared" ref="F7345:F7408" si="204">IF(OR(E7345="Success",E7345="Qualified Success"),"Current",IF(E7345="Failure",IF(RIGHT(D7345,6)="Future","Future",IF(RIGHT(D7345,10)="Irrelevant","Irrelevant","Current")),""))</f>
        <v/>
      </c>
      <c r="G7345" s="7" t="str">
        <f t="shared" ref="G7345:G7408" si="205">IF(OR(ISBLANK(D7345),D7345="Unclassifiable &gt;"),"",IF(ISNUMBER(SEARCH("Utterance",D7345)),"Utterance",IF(ISNUMBER(SEARCH("Response",D7345)),"Response",IF(ISNUMBER(SEARCH("Interaction",D7345)),"Interaction",IF(ISNUMBER(SEARCH("System",D7345)),"System","")))))</f>
        <v/>
      </c>
      <c r="K7345" s="7" t="s">
        <v>3354</v>
      </c>
      <c r="L7345" s="9">
        <v>45007</v>
      </c>
      <c r="M7345" s="13">
        <v>0.48740740740740746</v>
      </c>
      <c r="N7345" s="14">
        <v>204440003501609</v>
      </c>
      <c r="P7345" t="str">
        <f t="shared" si="203"/>
        <v/>
      </c>
    </row>
    <row r="7346" spans="1:16" ht="16" x14ac:dyDescent="0.2">
      <c r="A7346" s="8" t="s">
        <v>527</v>
      </c>
      <c r="C7346" s="7" t="s">
        <v>2</v>
      </c>
      <c r="D7346" s="7" t="s">
        <v>3391</v>
      </c>
      <c r="E7346" s="7" t="str">
        <f>IF(OR(D7346="", D7346="___"),"", LEFT(D7346,FIND(" &gt;",D7346)-1))</f>
        <v>Failure</v>
      </c>
      <c r="F7346" s="7" t="str">
        <f t="shared" si="204"/>
        <v>Current</v>
      </c>
      <c r="G7346" s="7" t="str">
        <f t="shared" si="205"/>
        <v>Utterance</v>
      </c>
      <c r="H7346" s="7" t="str">
        <f>IF(G7346="Utterance", IF(ISNUMBER(SEARCH("Unrecognized",D7346)), "Unrecognized", IF(ISNUMBER(SEARCH("Mismatched",D7346)), "Mismatched", IF(ISNUMBER(SEARCH("False Positive",D7346)), "False Positive", "Irrelevant"))), "")</f>
        <v>Mismatched</v>
      </c>
      <c r="I7346" s="7" t="s">
        <v>3454</v>
      </c>
      <c r="J7346" s="7" t="s">
        <v>3750</v>
      </c>
      <c r="K7346" s="7" t="s">
        <v>3354</v>
      </c>
      <c r="L7346" s="9">
        <v>45007</v>
      </c>
      <c r="M7346" s="13">
        <v>0.48858796296296297</v>
      </c>
      <c r="N7346" s="14">
        <v>204440003495282</v>
      </c>
      <c r="O7346" s="7">
        <f>IF(LEN(TRIM($A7346))=0,0,LEN($A7346)-LEN(SUBSTITUTE($A7346," ",""))+1)</f>
        <v>7</v>
      </c>
      <c r="P7346">
        <f t="shared" si="203"/>
        <v>705</v>
      </c>
    </row>
    <row r="7347" spans="1:16" ht="16" x14ac:dyDescent="0.2">
      <c r="A7347" s="8" t="s">
        <v>470</v>
      </c>
      <c r="C7347" s="7" t="s">
        <v>4</v>
      </c>
      <c r="F7347" s="7" t="str">
        <f t="shared" si="204"/>
        <v/>
      </c>
      <c r="G7347" s="7" t="str">
        <f t="shared" si="205"/>
        <v/>
      </c>
      <c r="K7347" s="7" t="s">
        <v>3354</v>
      </c>
      <c r="L7347" s="9">
        <v>45007</v>
      </c>
      <c r="M7347" s="13">
        <v>0.48861111111111111</v>
      </c>
      <c r="N7347" s="14">
        <v>204440003495282</v>
      </c>
      <c r="P7347" t="str">
        <f t="shared" si="203"/>
        <v/>
      </c>
    </row>
    <row r="7348" spans="1:16" ht="16" x14ac:dyDescent="0.2">
      <c r="A7348" s="8" t="s">
        <v>527</v>
      </c>
      <c r="C7348" s="7" t="s">
        <v>2</v>
      </c>
      <c r="D7348" s="7" t="s">
        <v>3391</v>
      </c>
      <c r="E7348" s="7" t="str">
        <f>IF(OR(D7348="", D7348="___"),"", LEFT(D7348,FIND(" &gt;",D7348)-1))</f>
        <v>Failure</v>
      </c>
      <c r="F7348" s="7" t="str">
        <f t="shared" si="204"/>
        <v>Current</v>
      </c>
      <c r="G7348" s="7" t="str">
        <f t="shared" si="205"/>
        <v>Utterance</v>
      </c>
      <c r="H7348" s="7" t="str">
        <f>IF(G7348="Utterance", IF(ISNUMBER(SEARCH("Unrecognized",D7348)), "Unrecognized", IF(ISNUMBER(SEARCH("Mismatched",D7348)), "Mismatched", IF(ISNUMBER(SEARCH("False Positive",D7348)), "False Positive", "Irrelevant"))), "")</f>
        <v>Mismatched</v>
      </c>
      <c r="I7348" s="7" t="s">
        <v>3454</v>
      </c>
      <c r="J7348" s="7" t="s">
        <v>3750</v>
      </c>
      <c r="K7348" s="7" t="s">
        <v>3354</v>
      </c>
      <c r="L7348" s="9">
        <v>45007</v>
      </c>
      <c r="M7348" s="13">
        <v>0.48878472222222219</v>
      </c>
      <c r="N7348" s="14">
        <v>204440003495282</v>
      </c>
      <c r="O7348" s="7">
        <f>IF(LEN(TRIM($A7348))=0,0,LEN($A7348)-LEN(SUBSTITUTE($A7348," ",""))+1)</f>
        <v>7</v>
      </c>
      <c r="P7348">
        <f t="shared" si="203"/>
        <v>705</v>
      </c>
    </row>
    <row r="7349" spans="1:16" ht="16" x14ac:dyDescent="0.2">
      <c r="A7349" s="8" t="s">
        <v>470</v>
      </c>
      <c r="C7349" s="7" t="s">
        <v>4</v>
      </c>
      <c r="F7349" s="7" t="str">
        <f t="shared" si="204"/>
        <v/>
      </c>
      <c r="G7349" s="7" t="str">
        <f t="shared" si="205"/>
        <v/>
      </c>
      <c r="K7349" s="7" t="s">
        <v>3354</v>
      </c>
      <c r="L7349" s="9">
        <v>45007</v>
      </c>
      <c r="M7349" s="13">
        <v>0.48878472222222219</v>
      </c>
      <c r="N7349" s="14">
        <v>204440003495282</v>
      </c>
      <c r="P7349" t="str">
        <f t="shared" si="203"/>
        <v/>
      </c>
    </row>
    <row r="7350" spans="1:16" ht="16" x14ac:dyDescent="0.2">
      <c r="A7350" s="8" t="s">
        <v>525</v>
      </c>
      <c r="C7350" s="7" t="s">
        <v>2</v>
      </c>
      <c r="D7350" s="7" t="s">
        <v>3391</v>
      </c>
      <c r="E7350" s="7" t="str">
        <f>IF(OR(D7350="", D7350="___"),"", LEFT(D7350,FIND(" &gt;",D7350)-1))</f>
        <v>Failure</v>
      </c>
      <c r="F7350" s="7" t="str">
        <f t="shared" si="204"/>
        <v>Current</v>
      </c>
      <c r="G7350" s="7" t="str">
        <f t="shared" si="205"/>
        <v>Utterance</v>
      </c>
      <c r="H7350" s="7" t="str">
        <f>IF(G7350="Utterance", IF(ISNUMBER(SEARCH("Unrecognized",D7350)), "Unrecognized", IF(ISNUMBER(SEARCH("Mismatched",D7350)), "Mismatched", IF(ISNUMBER(SEARCH("False Positive",D7350)), "False Positive", "Irrelevant"))), "")</f>
        <v>Mismatched</v>
      </c>
      <c r="I7350" s="7" t="s">
        <v>3454</v>
      </c>
      <c r="J7350" s="7" t="s">
        <v>3750</v>
      </c>
      <c r="K7350" s="7" t="s">
        <v>3354</v>
      </c>
      <c r="L7350" s="9">
        <v>45007</v>
      </c>
      <c r="M7350" s="13">
        <v>0.48887731481481483</v>
      </c>
      <c r="N7350" s="14">
        <v>204440003495282</v>
      </c>
      <c r="O7350" s="7">
        <f>IF(LEN(TRIM($A7350))=0,0,LEN($A7350)-LEN(SUBSTITUTE($A7350," ",""))+1)</f>
        <v>3</v>
      </c>
      <c r="P7350">
        <f t="shared" si="203"/>
        <v>705</v>
      </c>
    </row>
    <row r="7351" spans="1:16" ht="16" x14ac:dyDescent="0.2">
      <c r="A7351" s="8" t="s">
        <v>470</v>
      </c>
      <c r="C7351" s="7" t="s">
        <v>4</v>
      </c>
      <c r="F7351" s="7" t="str">
        <f t="shared" si="204"/>
        <v/>
      </c>
      <c r="G7351" s="7" t="str">
        <f t="shared" si="205"/>
        <v/>
      </c>
      <c r="K7351" s="7" t="s">
        <v>3354</v>
      </c>
      <c r="L7351" s="9">
        <v>45007</v>
      </c>
      <c r="M7351" s="13">
        <v>0.48890046296296297</v>
      </c>
      <c r="N7351" s="14">
        <v>204440003495282</v>
      </c>
      <c r="P7351" t="str">
        <f t="shared" si="203"/>
        <v/>
      </c>
    </row>
    <row r="7352" spans="1:16" ht="16" x14ac:dyDescent="0.2">
      <c r="A7352" s="8" t="s">
        <v>527</v>
      </c>
      <c r="C7352" s="7" t="s">
        <v>2</v>
      </c>
      <c r="D7352" s="7" t="s">
        <v>3389</v>
      </c>
      <c r="E7352" s="7" t="str">
        <f>IF(OR(D7352="", D7352="___"),"", LEFT(D7352,FIND(" &gt;",D7352)-1))</f>
        <v>Success</v>
      </c>
      <c r="F7352" s="7" t="str">
        <f t="shared" si="204"/>
        <v>Current</v>
      </c>
      <c r="G7352" s="7" t="str">
        <f t="shared" si="205"/>
        <v/>
      </c>
      <c r="H7352" s="7" t="str">
        <f>IF(G7352="Utterance", IF(ISNUMBER(SEARCH("Unrecognized",D7352)), "Unrecognized", IF(ISNUMBER(SEARCH("Mismatched",D7352)), "Mismatched", IF(ISNUMBER(SEARCH("False Positive",D7352)), "False Positive", "Irrelevant"))), "")</f>
        <v/>
      </c>
      <c r="J7352" s="7" t="s">
        <v>3750</v>
      </c>
      <c r="K7352" s="7" t="s">
        <v>3354</v>
      </c>
      <c r="L7352" s="9">
        <v>45007</v>
      </c>
      <c r="M7352" s="13">
        <v>0.48914351851851851</v>
      </c>
      <c r="N7352" s="14">
        <v>204440003495282</v>
      </c>
      <c r="O7352" s="7">
        <f>IF(LEN(TRIM($A7352))=0,0,LEN($A7352)-LEN(SUBSTITUTE($A7352," ",""))+1)</f>
        <v>7</v>
      </c>
      <c r="P7352">
        <f t="shared" si="203"/>
        <v>3411</v>
      </c>
    </row>
    <row r="7353" spans="1:16" ht="240" x14ac:dyDescent="0.2">
      <c r="A7353" s="8" t="s">
        <v>528</v>
      </c>
      <c r="C7353" s="7" t="s">
        <v>4</v>
      </c>
      <c r="F7353" s="7" t="str">
        <f t="shared" si="204"/>
        <v/>
      </c>
      <c r="G7353" s="7" t="str">
        <f t="shared" si="205"/>
        <v/>
      </c>
      <c r="K7353" s="7" t="s">
        <v>3354</v>
      </c>
      <c r="L7353" s="9">
        <v>45007</v>
      </c>
      <c r="M7353" s="13">
        <v>0.48916666666666669</v>
      </c>
      <c r="N7353" s="14">
        <v>204440003495282</v>
      </c>
      <c r="P7353" t="str">
        <f t="shared" si="203"/>
        <v/>
      </c>
    </row>
    <row r="7354" spans="1:16" ht="16" x14ac:dyDescent="0.2">
      <c r="A7354" s="8" t="s">
        <v>527</v>
      </c>
      <c r="C7354" s="7" t="s">
        <v>2</v>
      </c>
      <c r="D7354" s="7" t="s">
        <v>3389</v>
      </c>
      <c r="E7354" s="7" t="str">
        <f>IF(OR(D7354="", D7354="___"),"", LEFT(D7354,FIND(" &gt;",D7354)-1))</f>
        <v>Success</v>
      </c>
      <c r="F7354" s="7" t="str">
        <f t="shared" si="204"/>
        <v>Current</v>
      </c>
      <c r="G7354" s="7" t="str">
        <f t="shared" si="205"/>
        <v/>
      </c>
      <c r="H7354" s="7" t="str">
        <f>IF(G7354="Utterance", IF(ISNUMBER(SEARCH("Unrecognized",D7354)), "Unrecognized", IF(ISNUMBER(SEARCH("Mismatched",D7354)), "Mismatched", IF(ISNUMBER(SEARCH("False Positive",D7354)), "False Positive", "Irrelevant"))), "")</f>
        <v/>
      </c>
      <c r="J7354" s="7" t="s">
        <v>3750</v>
      </c>
      <c r="K7354" s="7" t="s">
        <v>3354</v>
      </c>
      <c r="L7354" s="9">
        <v>45007</v>
      </c>
      <c r="M7354" s="13">
        <v>0.4902199074074074</v>
      </c>
      <c r="N7354" s="14">
        <v>204440003495282</v>
      </c>
      <c r="O7354" s="7">
        <f>IF(LEN(TRIM($A7354))=0,0,LEN($A7354)-LEN(SUBSTITUTE($A7354," ",""))+1)</f>
        <v>7</v>
      </c>
      <c r="P7354">
        <f t="shared" si="203"/>
        <v>3411</v>
      </c>
    </row>
    <row r="7355" spans="1:16" ht="240" x14ac:dyDescent="0.2">
      <c r="A7355" s="8" t="s">
        <v>528</v>
      </c>
      <c r="C7355" s="7" t="s">
        <v>4</v>
      </c>
      <c r="F7355" s="7" t="str">
        <f t="shared" si="204"/>
        <v/>
      </c>
      <c r="G7355" s="7" t="str">
        <f t="shared" si="205"/>
        <v/>
      </c>
      <c r="K7355" s="7" t="s">
        <v>3354</v>
      </c>
      <c r="L7355" s="9">
        <v>45007</v>
      </c>
      <c r="M7355" s="13">
        <v>0.49023148148148149</v>
      </c>
      <c r="N7355" s="14">
        <v>204440003495282</v>
      </c>
      <c r="P7355" t="str">
        <f t="shared" si="203"/>
        <v/>
      </c>
    </row>
    <row r="7356" spans="1:16" ht="16" x14ac:dyDescent="0.2">
      <c r="A7356" s="8" t="s">
        <v>939</v>
      </c>
      <c r="C7356" s="7" t="s">
        <v>2</v>
      </c>
      <c r="D7356" s="7" t="s">
        <v>3389</v>
      </c>
      <c r="E7356" s="7" t="str">
        <f>IF(OR(D7356="", D7356="___"),"", LEFT(D7356,FIND(" &gt;",D7356)-1))</f>
        <v>Success</v>
      </c>
      <c r="F7356" s="7" t="str">
        <f t="shared" si="204"/>
        <v>Current</v>
      </c>
      <c r="G7356" s="7" t="str">
        <f t="shared" si="205"/>
        <v/>
      </c>
      <c r="H7356" s="7" t="str">
        <f>IF(G7356="Utterance", IF(ISNUMBER(SEARCH("Unrecognized",D7356)), "Unrecognized", IF(ISNUMBER(SEARCH("Mismatched",D7356)), "Mismatched", IF(ISNUMBER(SEARCH("False Positive",D7356)), "False Positive", "Irrelevant"))), "")</f>
        <v/>
      </c>
      <c r="J7356" s="7" t="s">
        <v>3758</v>
      </c>
      <c r="K7356" s="7" t="s">
        <v>3354</v>
      </c>
      <c r="L7356" s="9">
        <v>45007</v>
      </c>
      <c r="M7356" s="13">
        <v>0.49032407407407402</v>
      </c>
      <c r="N7356" s="14">
        <v>204440003510096</v>
      </c>
      <c r="O7356" s="7">
        <f>IF(LEN(TRIM($A7356))=0,0,LEN($A7356)-LEN(SUBSTITUTE($A7356," ",""))+1)</f>
        <v>4</v>
      </c>
      <c r="P7356">
        <f t="shared" si="203"/>
        <v>3411</v>
      </c>
    </row>
    <row r="7357" spans="1:16" ht="32" x14ac:dyDescent="0.2">
      <c r="A7357" s="8" t="s">
        <v>3366</v>
      </c>
      <c r="C7357" s="7" t="s">
        <v>4</v>
      </c>
      <c r="F7357" s="7" t="str">
        <f t="shared" si="204"/>
        <v/>
      </c>
      <c r="G7357" s="7" t="str">
        <f t="shared" si="205"/>
        <v/>
      </c>
      <c r="K7357" s="7" t="s">
        <v>3354</v>
      </c>
      <c r="L7357" s="9">
        <v>45007</v>
      </c>
      <c r="M7357" s="13">
        <v>0.49034722222222221</v>
      </c>
      <c r="N7357" s="14">
        <v>204440003510096</v>
      </c>
      <c r="P7357" t="str">
        <f t="shared" si="203"/>
        <v/>
      </c>
    </row>
    <row r="7358" spans="1:16" ht="32" x14ac:dyDescent="0.2">
      <c r="A7358" s="8" t="s">
        <v>268</v>
      </c>
      <c r="C7358" s="7" t="s">
        <v>4</v>
      </c>
      <c r="F7358" s="7" t="str">
        <f t="shared" si="204"/>
        <v/>
      </c>
      <c r="G7358" s="7" t="str">
        <f t="shared" si="205"/>
        <v/>
      </c>
      <c r="K7358" s="7" t="s">
        <v>3354</v>
      </c>
      <c r="L7358" s="9">
        <v>45007</v>
      </c>
      <c r="M7358" s="13">
        <v>0.49034722222222221</v>
      </c>
      <c r="N7358" s="14">
        <v>204440003510096</v>
      </c>
      <c r="P7358" t="str">
        <f t="shared" si="203"/>
        <v/>
      </c>
    </row>
    <row r="7359" spans="1:16" ht="16" x14ac:dyDescent="0.2">
      <c r="A7359" s="8" t="s">
        <v>380</v>
      </c>
      <c r="C7359" s="7" t="s">
        <v>2</v>
      </c>
      <c r="D7359" s="7" t="s">
        <v>3389</v>
      </c>
      <c r="E7359" s="7" t="str">
        <f>IF(OR(D7359="", D7359="___"),"", LEFT(D7359,FIND(" &gt;",D7359)-1))</f>
        <v>Success</v>
      </c>
      <c r="F7359" s="7" t="str">
        <f t="shared" si="204"/>
        <v>Current</v>
      </c>
      <c r="G7359" s="7" t="str">
        <f t="shared" si="205"/>
        <v/>
      </c>
      <c r="H7359" s="7" t="str">
        <f>IF(G7359="Utterance", IF(ISNUMBER(SEARCH("Unrecognized",D7359)), "Unrecognized", IF(ISNUMBER(SEARCH("Mismatched",D7359)), "Mismatched", IF(ISNUMBER(SEARCH("False Positive",D7359)), "False Positive", "Irrelevant"))), "")</f>
        <v/>
      </c>
      <c r="J7359" s="7" t="s">
        <v>3756</v>
      </c>
      <c r="K7359" s="7" t="s">
        <v>3354</v>
      </c>
      <c r="L7359" s="9">
        <v>45007</v>
      </c>
      <c r="M7359" s="13">
        <v>0.4914930555555555</v>
      </c>
      <c r="N7359" s="14">
        <v>204440003500680</v>
      </c>
      <c r="O7359" s="7">
        <f>IF(LEN(TRIM($A7359))=0,0,LEN($A7359)-LEN(SUBSTITUTE($A7359," ",""))+1)</f>
        <v>4</v>
      </c>
      <c r="P7359">
        <f t="shared" si="203"/>
        <v>3411</v>
      </c>
    </row>
    <row r="7360" spans="1:16" ht="144" x14ac:dyDescent="0.2">
      <c r="A7360" s="8" t="s">
        <v>700</v>
      </c>
      <c r="C7360" s="7" t="s">
        <v>4</v>
      </c>
      <c r="F7360" s="7" t="str">
        <f t="shared" si="204"/>
        <v/>
      </c>
      <c r="G7360" s="7" t="str">
        <f t="shared" si="205"/>
        <v/>
      </c>
      <c r="K7360" s="7" t="s">
        <v>3354</v>
      </c>
      <c r="L7360" s="9">
        <v>45007</v>
      </c>
      <c r="M7360" s="13">
        <v>0.49150462962962965</v>
      </c>
      <c r="N7360" s="14">
        <v>204440003500680</v>
      </c>
      <c r="P7360" t="str">
        <f t="shared" si="203"/>
        <v/>
      </c>
    </row>
    <row r="7361" spans="1:16" ht="16" x14ac:dyDescent="0.2">
      <c r="A7361" s="8" t="s">
        <v>453</v>
      </c>
      <c r="C7361" s="7" t="s">
        <v>2</v>
      </c>
      <c r="D7361" s="7" t="s">
        <v>3389</v>
      </c>
      <c r="E7361" s="7" t="str">
        <f>IF(OR(D7361="", D7361="___"),"", LEFT(D7361,FIND(" &gt;",D7361)-1))</f>
        <v>Success</v>
      </c>
      <c r="F7361" s="7" t="str">
        <f t="shared" si="204"/>
        <v>Current</v>
      </c>
      <c r="G7361" s="7" t="str">
        <f t="shared" si="205"/>
        <v/>
      </c>
      <c r="H7361" s="7" t="str">
        <f>IF(G7361="Utterance", IF(ISNUMBER(SEARCH("Unrecognized",D7361)), "Unrecognized", IF(ISNUMBER(SEARCH("Mismatched",D7361)), "Mismatched", IF(ISNUMBER(SEARCH("False Positive",D7361)), "False Positive", "Irrelevant"))), "")</f>
        <v/>
      </c>
      <c r="J7361" s="7" t="s">
        <v>3758</v>
      </c>
      <c r="K7361" s="7" t="s">
        <v>3354</v>
      </c>
      <c r="L7361" s="9">
        <v>45007</v>
      </c>
      <c r="M7361" s="13">
        <v>0.49471064814814819</v>
      </c>
      <c r="N7361" s="14">
        <v>204440003492734</v>
      </c>
      <c r="O7361" s="7">
        <f>IF(LEN(TRIM($A7361))=0,0,LEN($A7361)-LEN(SUBSTITUTE($A7361," ",""))+1)</f>
        <v>2</v>
      </c>
      <c r="P7361">
        <f t="shared" si="203"/>
        <v>3411</v>
      </c>
    </row>
    <row r="7362" spans="1:16" ht="96" x14ac:dyDescent="0.2">
      <c r="A7362" s="8" t="s">
        <v>454</v>
      </c>
      <c r="C7362" s="7" t="s">
        <v>4</v>
      </c>
      <c r="F7362" s="7" t="str">
        <f t="shared" si="204"/>
        <v/>
      </c>
      <c r="G7362" s="7" t="str">
        <f t="shared" si="205"/>
        <v/>
      </c>
      <c r="K7362" s="7" t="s">
        <v>3354</v>
      </c>
      <c r="L7362" s="9">
        <v>45007</v>
      </c>
      <c r="M7362" s="13">
        <v>0.49471064814814819</v>
      </c>
      <c r="N7362" s="14">
        <v>204440003492734</v>
      </c>
      <c r="P7362" t="str">
        <f t="shared" si="203"/>
        <v/>
      </c>
    </row>
    <row r="7363" spans="1:16" ht="16" x14ac:dyDescent="0.2">
      <c r="A7363" s="8" t="s">
        <v>550</v>
      </c>
      <c r="C7363" s="7" t="s">
        <v>2</v>
      </c>
      <c r="D7363" s="7" t="s">
        <v>3389</v>
      </c>
      <c r="E7363" s="7" t="str">
        <f>IF(OR(D7363="", D7363="___"),"", LEFT(D7363,FIND(" &gt;",D7363)-1))</f>
        <v>Success</v>
      </c>
      <c r="F7363" s="7" t="str">
        <f t="shared" si="204"/>
        <v>Current</v>
      </c>
      <c r="G7363" s="7" t="str">
        <f t="shared" si="205"/>
        <v/>
      </c>
      <c r="H7363" s="7" t="str">
        <f>IF(G7363="Utterance", IF(ISNUMBER(SEARCH("Unrecognized",D7363)), "Unrecognized", IF(ISNUMBER(SEARCH("Mismatched",D7363)), "Mismatched", IF(ISNUMBER(SEARCH("False Positive",D7363)), "False Positive", "Irrelevant"))), "")</f>
        <v/>
      </c>
      <c r="J7363" s="7" t="s">
        <v>3741</v>
      </c>
      <c r="K7363" s="7" t="s">
        <v>3354</v>
      </c>
      <c r="L7363" s="9">
        <v>45007</v>
      </c>
      <c r="M7363" s="13">
        <v>0.50890046296296299</v>
      </c>
      <c r="N7363" s="14">
        <v>204440003496170</v>
      </c>
      <c r="O7363" s="7">
        <f>IF(LEN(TRIM($A7363))=0,0,LEN($A7363)-LEN(SUBSTITUTE($A7363," ",""))+1)</f>
        <v>3</v>
      </c>
      <c r="P7363">
        <f t="shared" ref="P7363:P7426" si="206">IF(D7363="", "", COUNTIF($D$1:$D$12000, D7363))</f>
        <v>3411</v>
      </c>
    </row>
    <row r="7364" spans="1:16" ht="160" x14ac:dyDescent="0.2">
      <c r="A7364" s="8" t="s">
        <v>238</v>
      </c>
      <c r="C7364" s="7" t="s">
        <v>4</v>
      </c>
      <c r="F7364" s="7" t="str">
        <f t="shared" si="204"/>
        <v/>
      </c>
      <c r="G7364" s="7" t="str">
        <f t="shared" si="205"/>
        <v/>
      </c>
      <c r="K7364" s="7" t="s">
        <v>3354</v>
      </c>
      <c r="L7364" s="9">
        <v>45007</v>
      </c>
      <c r="M7364" s="13">
        <v>0.50890046296296299</v>
      </c>
      <c r="N7364" s="14">
        <v>204440003496170</v>
      </c>
      <c r="P7364" t="str">
        <f t="shared" si="206"/>
        <v/>
      </c>
    </row>
    <row r="7365" spans="1:16" ht="16" x14ac:dyDescent="0.2">
      <c r="A7365" s="8" t="s">
        <v>526</v>
      </c>
      <c r="C7365" s="7" t="s">
        <v>2</v>
      </c>
      <c r="D7365" s="7" t="s">
        <v>3389</v>
      </c>
      <c r="E7365" s="7" t="str">
        <f>IF(OR(D7365="", D7365="___"),"", LEFT(D7365,FIND(" &gt;",D7365)-1))</f>
        <v>Success</v>
      </c>
      <c r="F7365" s="7" t="str">
        <f t="shared" si="204"/>
        <v>Current</v>
      </c>
      <c r="G7365" s="7" t="str">
        <f t="shared" si="205"/>
        <v/>
      </c>
      <c r="H7365" s="7" t="str">
        <f>IF(G7365="Utterance", IF(ISNUMBER(SEARCH("Unrecognized",D7365)), "Unrecognized", IF(ISNUMBER(SEARCH("Mismatched",D7365)), "Mismatched", IF(ISNUMBER(SEARCH("False Positive",D7365)), "False Positive", "Irrelevant"))), "")</f>
        <v/>
      </c>
      <c r="J7365" s="7" t="s">
        <v>3428</v>
      </c>
      <c r="K7365" s="7" t="s">
        <v>3354</v>
      </c>
      <c r="L7365" s="9">
        <v>45007</v>
      </c>
      <c r="M7365" s="13">
        <v>0.51270833333333332</v>
      </c>
      <c r="N7365" s="14">
        <v>204440003495282</v>
      </c>
      <c r="O7365" s="7">
        <f>IF(LEN(TRIM($A7365))=0,0,LEN($A7365)-LEN(SUBSTITUTE($A7365," ",""))+1)</f>
        <v>3</v>
      </c>
      <c r="P7365">
        <f t="shared" si="206"/>
        <v>3411</v>
      </c>
    </row>
    <row r="7366" spans="1:16" ht="64" x14ac:dyDescent="0.2">
      <c r="A7366" s="8" t="s">
        <v>220</v>
      </c>
      <c r="C7366" s="7" t="s">
        <v>4</v>
      </c>
      <c r="F7366" s="7" t="str">
        <f t="shared" si="204"/>
        <v/>
      </c>
      <c r="G7366" s="7" t="str">
        <f t="shared" si="205"/>
        <v/>
      </c>
      <c r="K7366" s="7" t="s">
        <v>3354</v>
      </c>
      <c r="L7366" s="9">
        <v>45007</v>
      </c>
      <c r="M7366" s="13">
        <v>0.51270833333333332</v>
      </c>
      <c r="N7366" s="14">
        <v>204440003495282</v>
      </c>
      <c r="P7366" t="str">
        <f t="shared" si="206"/>
        <v/>
      </c>
    </row>
    <row r="7367" spans="1:16" ht="16" x14ac:dyDescent="0.2">
      <c r="A7367" s="8" t="s">
        <v>158</v>
      </c>
      <c r="C7367" s="7" t="s">
        <v>2</v>
      </c>
      <c r="D7367" s="7" t="s">
        <v>3389</v>
      </c>
      <c r="E7367" s="7" t="str">
        <f>IF(OR(D7367="", D7367="___"),"", LEFT(D7367,FIND(" &gt;",D7367)-1))</f>
        <v>Success</v>
      </c>
      <c r="F7367" s="7" t="str">
        <f t="shared" si="204"/>
        <v>Current</v>
      </c>
      <c r="G7367" s="7" t="str">
        <f t="shared" si="205"/>
        <v/>
      </c>
      <c r="H7367" s="7" t="str">
        <f>IF(G7367="Utterance", IF(ISNUMBER(SEARCH("Unrecognized",D7367)), "Unrecognized", IF(ISNUMBER(SEARCH("Mismatched",D7367)), "Mismatched", IF(ISNUMBER(SEARCH("False Positive",D7367)), "False Positive", "Irrelevant"))), "")</f>
        <v/>
      </c>
      <c r="J7367" s="7" t="s">
        <v>3744</v>
      </c>
      <c r="K7367" s="7" t="s">
        <v>3354</v>
      </c>
      <c r="L7367" s="9">
        <v>45007</v>
      </c>
      <c r="M7367" s="13">
        <v>0.51405092592592594</v>
      </c>
      <c r="N7367" s="14">
        <v>204440003541167</v>
      </c>
      <c r="O7367" s="7">
        <f>IF(LEN(TRIM($A7367))=0,0,LEN($A7367)-LEN(SUBSTITUTE($A7367," ",""))+1)</f>
        <v>4</v>
      </c>
      <c r="P7367">
        <f t="shared" si="206"/>
        <v>3411</v>
      </c>
    </row>
    <row r="7368" spans="1:16" ht="112" x14ac:dyDescent="0.2">
      <c r="A7368" s="8" t="s">
        <v>224</v>
      </c>
      <c r="C7368" s="7" t="s">
        <v>4</v>
      </c>
      <c r="F7368" s="7" t="str">
        <f t="shared" si="204"/>
        <v/>
      </c>
      <c r="G7368" s="7" t="str">
        <f t="shared" si="205"/>
        <v/>
      </c>
      <c r="K7368" s="7" t="s">
        <v>3354</v>
      </c>
      <c r="L7368" s="9">
        <v>45007</v>
      </c>
      <c r="M7368" s="13">
        <v>0.51405092592592594</v>
      </c>
      <c r="N7368" s="14">
        <v>204440003541167</v>
      </c>
      <c r="P7368" t="str">
        <f t="shared" si="206"/>
        <v/>
      </c>
    </row>
    <row r="7369" spans="1:16" ht="16" x14ac:dyDescent="0.2">
      <c r="A7369" s="8" t="s">
        <v>523</v>
      </c>
      <c r="C7369" s="7" t="s">
        <v>2</v>
      </c>
      <c r="D7369" s="7" t="s">
        <v>3389</v>
      </c>
      <c r="E7369" s="7" t="str">
        <f>IF(OR(D7369="", D7369="___"),"", LEFT(D7369,FIND(" &gt;",D7369)-1))</f>
        <v>Success</v>
      </c>
      <c r="F7369" s="7" t="str">
        <f t="shared" si="204"/>
        <v>Current</v>
      </c>
      <c r="G7369" s="7" t="str">
        <f t="shared" si="205"/>
        <v/>
      </c>
      <c r="H7369" s="7" t="str">
        <f>IF(G7369="Utterance", IF(ISNUMBER(SEARCH("Unrecognized",D7369)), "Unrecognized", IF(ISNUMBER(SEARCH("Mismatched",D7369)), "Mismatched", IF(ISNUMBER(SEARCH("False Positive",D7369)), "False Positive", "Irrelevant"))), "")</f>
        <v/>
      </c>
      <c r="J7369" s="7" t="s">
        <v>3363</v>
      </c>
      <c r="K7369" s="7" t="s">
        <v>3354</v>
      </c>
      <c r="L7369" s="9">
        <v>45007</v>
      </c>
      <c r="M7369" s="13">
        <v>0.5232754629629629</v>
      </c>
      <c r="N7369" s="14">
        <v>204440003495282</v>
      </c>
      <c r="O7369" s="7">
        <f>IF(LEN(TRIM($A7369))=0,0,LEN($A7369)-LEN(SUBSTITUTE($A7369," ",""))+1)</f>
        <v>2</v>
      </c>
      <c r="P7369">
        <f t="shared" si="206"/>
        <v>3411</v>
      </c>
    </row>
    <row r="7370" spans="1:16" ht="80" x14ac:dyDescent="0.2">
      <c r="A7370" s="8" t="s">
        <v>430</v>
      </c>
      <c r="C7370" s="7" t="s">
        <v>4</v>
      </c>
      <c r="F7370" s="7" t="str">
        <f t="shared" si="204"/>
        <v/>
      </c>
      <c r="G7370" s="7" t="str">
        <f t="shared" si="205"/>
        <v/>
      </c>
      <c r="K7370" s="7" t="s">
        <v>3354</v>
      </c>
      <c r="L7370" s="9">
        <v>45007</v>
      </c>
      <c r="M7370" s="13">
        <v>0.5232754629629629</v>
      </c>
      <c r="N7370" s="14">
        <v>204440003495282</v>
      </c>
      <c r="P7370" t="str">
        <f t="shared" si="206"/>
        <v/>
      </c>
    </row>
    <row r="7371" spans="1:16" ht="16" x14ac:dyDescent="0.2">
      <c r="A7371" s="8" t="s">
        <v>1318</v>
      </c>
      <c r="C7371" s="7" t="s">
        <v>2</v>
      </c>
      <c r="D7371" s="7" t="s">
        <v>3389</v>
      </c>
      <c r="E7371" s="7" t="str">
        <f>IF(OR(D7371="", D7371="___"),"", LEFT(D7371,FIND(" &gt;",D7371)-1))</f>
        <v>Success</v>
      </c>
      <c r="F7371" s="7" t="str">
        <f t="shared" si="204"/>
        <v>Current</v>
      </c>
      <c r="G7371" s="7" t="str">
        <f t="shared" si="205"/>
        <v/>
      </c>
      <c r="H7371" s="7" t="str">
        <f>IF(G7371="Utterance", IF(ISNUMBER(SEARCH("Unrecognized",D7371)), "Unrecognized", IF(ISNUMBER(SEARCH("Mismatched",D7371)), "Mismatched", IF(ISNUMBER(SEARCH("False Positive",D7371)), "False Positive", "Irrelevant"))), "")</f>
        <v/>
      </c>
      <c r="J7371" s="7" t="s">
        <v>3748</v>
      </c>
      <c r="K7371" s="7" t="s">
        <v>3354</v>
      </c>
      <c r="L7371" s="9">
        <v>45007</v>
      </c>
      <c r="M7371" s="13">
        <v>0.53199074074074071</v>
      </c>
      <c r="N7371" s="14">
        <v>202000378875622</v>
      </c>
      <c r="O7371" s="7">
        <f>IF(LEN(TRIM($A7371))=0,0,LEN($A7371)-LEN(SUBSTITUTE($A7371," ",""))+1)</f>
        <v>2</v>
      </c>
      <c r="P7371">
        <f t="shared" si="206"/>
        <v>3411</v>
      </c>
    </row>
    <row r="7372" spans="1:16" ht="112" x14ac:dyDescent="0.2">
      <c r="A7372" s="8" t="s">
        <v>321</v>
      </c>
      <c r="C7372" s="7" t="s">
        <v>4</v>
      </c>
      <c r="F7372" s="7" t="str">
        <f t="shared" si="204"/>
        <v/>
      </c>
      <c r="G7372" s="7" t="str">
        <f t="shared" si="205"/>
        <v/>
      </c>
      <c r="K7372" s="7" t="s">
        <v>3354</v>
      </c>
      <c r="L7372" s="9">
        <v>45007</v>
      </c>
      <c r="M7372" s="13">
        <v>0.53199074074074071</v>
      </c>
      <c r="N7372" s="14">
        <v>202000378875622</v>
      </c>
      <c r="P7372" t="str">
        <f t="shared" si="206"/>
        <v/>
      </c>
    </row>
    <row r="7373" spans="1:16" ht="16" x14ac:dyDescent="0.2">
      <c r="A7373" s="8" t="s">
        <v>1</v>
      </c>
      <c r="B7373" s="7" t="s">
        <v>3487</v>
      </c>
      <c r="C7373" s="7" t="s">
        <v>2</v>
      </c>
      <c r="D7373" s="7" t="s">
        <v>3389</v>
      </c>
      <c r="E7373" s="7" t="str">
        <f>IF(OR(D7373="", D7373="___"),"", LEFT(D7373,FIND(" &gt;",D7373)-1))</f>
        <v>Success</v>
      </c>
      <c r="F7373" s="7" t="str">
        <f t="shared" si="204"/>
        <v>Current</v>
      </c>
      <c r="G7373" s="7" t="str">
        <f t="shared" si="205"/>
        <v/>
      </c>
      <c r="H7373" s="7" t="str">
        <f>IF(G7373="Utterance", IF(ISNUMBER(SEARCH("Unrecognized",D7373)), "Unrecognized", IF(ISNUMBER(SEARCH("Mismatched",D7373)), "Mismatched", IF(ISNUMBER(SEARCH("False Positive",D7373)), "False Positive", "Irrelevant"))), "")</f>
        <v/>
      </c>
      <c r="I7373" s="7" t="s">
        <v>3484</v>
      </c>
      <c r="J7373" s="7" t="s">
        <v>3445</v>
      </c>
      <c r="K7373" s="7" t="s">
        <v>3354</v>
      </c>
      <c r="L7373" s="9">
        <v>45007</v>
      </c>
      <c r="M7373" s="13">
        <v>0.53888888888888886</v>
      </c>
      <c r="N7373" s="14">
        <v>204440003540484</v>
      </c>
      <c r="O7373" s="7">
        <f>IF(LEN(TRIM($A7373))=0,0,LEN($A7373)-LEN(SUBSTITUTE($A7373," ",""))+1)</f>
        <v>5</v>
      </c>
      <c r="P7373">
        <f t="shared" si="206"/>
        <v>3411</v>
      </c>
    </row>
    <row r="7374" spans="1:16" ht="16" x14ac:dyDescent="0.2">
      <c r="A7374" s="8" t="s">
        <v>48</v>
      </c>
      <c r="C7374" s="7" t="s">
        <v>4</v>
      </c>
      <c r="F7374" s="7" t="str">
        <f t="shared" si="204"/>
        <v/>
      </c>
      <c r="G7374" s="7" t="str">
        <f t="shared" si="205"/>
        <v/>
      </c>
      <c r="K7374" s="7" t="s">
        <v>3354</v>
      </c>
      <c r="L7374" s="9">
        <v>45007</v>
      </c>
      <c r="M7374" s="13">
        <v>0.5389004629629629</v>
      </c>
      <c r="N7374" s="14">
        <v>204440003540484</v>
      </c>
      <c r="P7374" t="str">
        <f t="shared" si="206"/>
        <v/>
      </c>
    </row>
    <row r="7375" spans="1:16" ht="48" x14ac:dyDescent="0.2">
      <c r="A7375" s="8" t="s">
        <v>5</v>
      </c>
      <c r="C7375" s="7" t="s">
        <v>4</v>
      </c>
      <c r="F7375" s="7" t="str">
        <f t="shared" si="204"/>
        <v/>
      </c>
      <c r="G7375" s="7" t="str">
        <f t="shared" si="205"/>
        <v/>
      </c>
      <c r="K7375" s="7" t="s">
        <v>3354</v>
      </c>
      <c r="L7375" s="9">
        <v>45007</v>
      </c>
      <c r="M7375" s="13">
        <v>0.5389004629629629</v>
      </c>
      <c r="N7375" s="14">
        <v>204440003540484</v>
      </c>
      <c r="P7375" t="str">
        <f t="shared" si="206"/>
        <v/>
      </c>
    </row>
    <row r="7376" spans="1:16" ht="192" x14ac:dyDescent="0.2">
      <c r="A7376" s="8" t="s">
        <v>49</v>
      </c>
      <c r="C7376" s="7" t="s">
        <v>4</v>
      </c>
      <c r="F7376" s="7" t="str">
        <f t="shared" si="204"/>
        <v/>
      </c>
      <c r="G7376" s="7" t="str">
        <f t="shared" si="205"/>
        <v/>
      </c>
      <c r="K7376" s="7" t="s">
        <v>3354</v>
      </c>
      <c r="L7376" s="9">
        <v>45007</v>
      </c>
      <c r="M7376" s="13">
        <v>0.5389004629629629</v>
      </c>
      <c r="N7376" s="14">
        <v>204440003540484</v>
      </c>
      <c r="P7376" t="str">
        <f t="shared" si="206"/>
        <v/>
      </c>
    </row>
    <row r="7377" spans="1:16" ht="32" x14ac:dyDescent="0.2">
      <c r="A7377" s="8" t="s">
        <v>920</v>
      </c>
      <c r="C7377" s="7" t="s">
        <v>2</v>
      </c>
      <c r="D7377" s="7" t="s">
        <v>3411</v>
      </c>
      <c r="E7377" s="7" t="str">
        <f>IF(OR(D7377="", D7377="___"),"", LEFT(D7377,FIND(" &gt;",D7377)-1))</f>
        <v>Qualified Success</v>
      </c>
      <c r="F7377" s="7" t="str">
        <f t="shared" si="204"/>
        <v>Current</v>
      </c>
      <c r="G7377" s="7" t="str">
        <f t="shared" si="205"/>
        <v>Response</v>
      </c>
      <c r="H7377" s="7" t="str">
        <f>IF(G7377="Utterance", IF(ISNUMBER(SEARCH("Unrecognized",D7377)), "Unrecognized", IF(ISNUMBER(SEARCH("Mismatched",D7377)), "Mismatched", IF(ISNUMBER(SEARCH("False Positive",D7377)), "False Positive", "Irrelevant"))), "")</f>
        <v/>
      </c>
      <c r="J7377" s="7" t="s">
        <v>3363</v>
      </c>
      <c r="K7377" s="7" t="s">
        <v>3354</v>
      </c>
      <c r="L7377" s="9">
        <v>45007</v>
      </c>
      <c r="M7377" s="13">
        <v>0.53967592592592595</v>
      </c>
      <c r="N7377" s="14">
        <v>204440003509053</v>
      </c>
      <c r="O7377" s="7">
        <f>IF(LEN(TRIM($A7377))=0,0,LEN($A7377)-LEN(SUBSTITUTE($A7377," ",""))+1)</f>
        <v>31</v>
      </c>
      <c r="P7377">
        <f t="shared" si="206"/>
        <v>201</v>
      </c>
    </row>
    <row r="7378" spans="1:16" ht="48" x14ac:dyDescent="0.2">
      <c r="A7378" s="8" t="s">
        <v>921</v>
      </c>
      <c r="C7378" s="7" t="s">
        <v>4</v>
      </c>
      <c r="F7378" s="7" t="str">
        <f t="shared" si="204"/>
        <v/>
      </c>
      <c r="G7378" s="7" t="str">
        <f t="shared" si="205"/>
        <v/>
      </c>
      <c r="K7378" s="7" t="s">
        <v>3354</v>
      </c>
      <c r="L7378" s="9">
        <v>45007</v>
      </c>
      <c r="M7378" s="13">
        <v>0.53996527777777781</v>
      </c>
      <c r="N7378" s="14">
        <v>204440003509053</v>
      </c>
      <c r="P7378" t="str">
        <f t="shared" si="206"/>
        <v/>
      </c>
    </row>
    <row r="7379" spans="1:16" ht="16" x14ac:dyDescent="0.2">
      <c r="A7379" s="8" t="s">
        <v>919</v>
      </c>
      <c r="C7379" s="7" t="s">
        <v>2</v>
      </c>
      <c r="D7379" s="7" t="s">
        <v>3400</v>
      </c>
      <c r="E7379" s="7" t="str">
        <f>IF(OR(D7379="", D7379="___"),"", LEFT(D7379,FIND(" &gt;",D7379)-1))</f>
        <v>Failure</v>
      </c>
      <c r="F7379" s="7" t="str">
        <f t="shared" si="204"/>
        <v>Current</v>
      </c>
      <c r="G7379" s="7" t="str">
        <f t="shared" si="205"/>
        <v>Interaction</v>
      </c>
      <c r="H7379" s="7" t="str">
        <f>IF(G7379="Utterance", IF(ISNUMBER(SEARCH("Unrecognized",D7379)), "Unrecognized", IF(ISNUMBER(SEARCH("Mismatched",D7379)), "Mismatched", IF(ISNUMBER(SEARCH("False Positive",D7379)), "False Positive", "Irrelevant"))), "")</f>
        <v/>
      </c>
      <c r="J7379" s="7" t="s">
        <v>213</v>
      </c>
      <c r="K7379" s="7" t="s">
        <v>3354</v>
      </c>
      <c r="L7379" s="9">
        <v>45007</v>
      </c>
      <c r="M7379" s="13">
        <v>0.54028935185185178</v>
      </c>
      <c r="N7379" s="14">
        <v>204440003509053</v>
      </c>
      <c r="O7379" s="7">
        <f>IF(LEN(TRIM($A7379))=0,0,LEN($A7379)-LEN(SUBSTITUTE($A7379," ",""))+1)</f>
        <v>1</v>
      </c>
      <c r="P7379">
        <f t="shared" si="206"/>
        <v>412</v>
      </c>
    </row>
    <row r="7380" spans="1:16" ht="96" x14ac:dyDescent="0.2">
      <c r="A7380" s="8" t="s">
        <v>436</v>
      </c>
      <c r="C7380" s="7" t="s">
        <v>4</v>
      </c>
      <c r="F7380" s="7" t="str">
        <f t="shared" si="204"/>
        <v/>
      </c>
      <c r="G7380" s="7" t="str">
        <f t="shared" si="205"/>
        <v/>
      </c>
      <c r="K7380" s="7" t="s">
        <v>3354</v>
      </c>
      <c r="L7380" s="9">
        <v>45007</v>
      </c>
      <c r="M7380" s="13">
        <v>0.54028935185185178</v>
      </c>
      <c r="N7380" s="14">
        <v>204440003509053</v>
      </c>
      <c r="P7380" t="str">
        <f t="shared" si="206"/>
        <v/>
      </c>
    </row>
    <row r="7381" spans="1:16" ht="16" x14ac:dyDescent="0.2">
      <c r="A7381" s="8" t="s">
        <v>302</v>
      </c>
      <c r="B7381" s="7" t="s">
        <v>3487</v>
      </c>
      <c r="C7381" s="7" t="s">
        <v>2</v>
      </c>
      <c r="D7381" s="7" t="s">
        <v>3389</v>
      </c>
      <c r="E7381" s="7" t="str">
        <f>IF(OR(D7381="", D7381="___"),"", LEFT(D7381,FIND(" &gt;",D7381)-1))</f>
        <v>Success</v>
      </c>
      <c r="F7381" s="7" t="str">
        <f t="shared" si="204"/>
        <v>Current</v>
      </c>
      <c r="G7381" s="7" t="str">
        <f t="shared" si="205"/>
        <v/>
      </c>
      <c r="H7381" s="7" t="str">
        <f>IF(G7381="Utterance", IF(ISNUMBER(SEARCH("Unrecognized",D7381)), "Unrecognized", IF(ISNUMBER(SEARCH("Mismatched",D7381)), "Mismatched", IF(ISNUMBER(SEARCH("False Positive",D7381)), "False Positive", "Irrelevant"))), "")</f>
        <v/>
      </c>
      <c r="J7381" s="7" t="s">
        <v>3428</v>
      </c>
      <c r="K7381" s="7" t="s">
        <v>3354</v>
      </c>
      <c r="L7381" s="9">
        <v>45007</v>
      </c>
      <c r="M7381" s="13">
        <v>0.54037037037037039</v>
      </c>
      <c r="N7381" s="14">
        <v>204440003540484</v>
      </c>
      <c r="O7381" s="7">
        <f>IF(LEN(TRIM($A7381))=0,0,LEN($A7381)-LEN(SUBSTITUTE($A7381," ",""))+1)</f>
        <v>3</v>
      </c>
      <c r="P7381">
        <f t="shared" si="206"/>
        <v>3411</v>
      </c>
    </row>
    <row r="7382" spans="1:16" ht="64" x14ac:dyDescent="0.2">
      <c r="A7382" s="8" t="s">
        <v>220</v>
      </c>
      <c r="C7382" s="7" t="s">
        <v>4</v>
      </c>
      <c r="F7382" s="7" t="str">
        <f t="shared" si="204"/>
        <v/>
      </c>
      <c r="G7382" s="7" t="str">
        <f t="shared" si="205"/>
        <v/>
      </c>
      <c r="K7382" s="7" t="s">
        <v>3354</v>
      </c>
      <c r="L7382" s="9">
        <v>45007</v>
      </c>
      <c r="M7382" s="13">
        <v>0.54037037037037039</v>
      </c>
      <c r="N7382" s="14">
        <v>204440003540484</v>
      </c>
      <c r="P7382" t="str">
        <f t="shared" si="206"/>
        <v/>
      </c>
    </row>
    <row r="7383" spans="1:16" ht="16" x14ac:dyDescent="0.2">
      <c r="A7383" s="8" t="s">
        <v>918</v>
      </c>
      <c r="C7383" s="7" t="s">
        <v>2</v>
      </c>
      <c r="D7383" s="7" t="s">
        <v>3391</v>
      </c>
      <c r="E7383" s="7" t="str">
        <f>IF(OR(D7383="", D7383="___"),"", LEFT(D7383,FIND(" &gt;",D7383)-1))</f>
        <v>Failure</v>
      </c>
      <c r="F7383" s="7" t="str">
        <f t="shared" si="204"/>
        <v>Current</v>
      </c>
      <c r="G7383" s="7" t="str">
        <f t="shared" si="205"/>
        <v>Utterance</v>
      </c>
      <c r="H7383" s="7" t="str">
        <f>IF(G7383="Utterance", IF(ISNUMBER(SEARCH("Unrecognized",D7383)), "Unrecognized", IF(ISNUMBER(SEARCH("Mismatched",D7383)), "Mismatched", IF(ISNUMBER(SEARCH("False Positive",D7383)), "False Positive", "Irrelevant"))), "")</f>
        <v>Mismatched</v>
      </c>
      <c r="J7383" s="7" t="s">
        <v>213</v>
      </c>
      <c r="K7383" s="7" t="s">
        <v>3354</v>
      </c>
      <c r="L7383" s="9">
        <v>45007</v>
      </c>
      <c r="M7383" s="13">
        <v>0.54047453703703707</v>
      </c>
      <c r="N7383" s="14">
        <v>204440003509053</v>
      </c>
      <c r="O7383" s="7">
        <f>IF(LEN(TRIM($A7383))=0,0,LEN($A7383)-LEN(SUBSTITUTE($A7383," ",""))+1)</f>
        <v>3</v>
      </c>
      <c r="P7383">
        <f t="shared" si="206"/>
        <v>705</v>
      </c>
    </row>
    <row r="7384" spans="1:16" ht="128" x14ac:dyDescent="0.2">
      <c r="A7384" s="8" t="s">
        <v>698</v>
      </c>
      <c r="C7384" s="7" t="s">
        <v>4</v>
      </c>
      <c r="F7384" s="7" t="str">
        <f t="shared" si="204"/>
        <v/>
      </c>
      <c r="G7384" s="7" t="str">
        <f t="shared" si="205"/>
        <v/>
      </c>
      <c r="K7384" s="7" t="s">
        <v>3354</v>
      </c>
      <c r="L7384" s="9">
        <v>45007</v>
      </c>
      <c r="M7384" s="13">
        <v>0.54047453703703707</v>
      </c>
      <c r="N7384" s="14">
        <v>204440003509053</v>
      </c>
      <c r="P7384" t="str">
        <f t="shared" si="206"/>
        <v/>
      </c>
    </row>
    <row r="7385" spans="1:16" ht="16" x14ac:dyDescent="0.2">
      <c r="A7385" s="8" t="s">
        <v>703</v>
      </c>
      <c r="C7385" s="7" t="s">
        <v>2</v>
      </c>
      <c r="D7385" s="7" t="s">
        <v>3389</v>
      </c>
      <c r="E7385" s="7" t="str">
        <f>IF(OR(D7385="", D7385="___"),"", LEFT(D7385,FIND(" &gt;",D7385)-1))</f>
        <v>Success</v>
      </c>
      <c r="F7385" s="7" t="str">
        <f t="shared" si="204"/>
        <v>Current</v>
      </c>
      <c r="G7385" s="7" t="str">
        <f t="shared" si="205"/>
        <v/>
      </c>
      <c r="H7385" s="7" t="str">
        <f>IF(G7385="Utterance", IF(ISNUMBER(SEARCH("Unrecognized",D7385)), "Unrecognized", IF(ISNUMBER(SEARCH("Mismatched",D7385)), "Mismatched", IF(ISNUMBER(SEARCH("False Positive",D7385)), "False Positive", "Irrelevant"))), "")</f>
        <v/>
      </c>
      <c r="J7385" s="7" t="s">
        <v>3756</v>
      </c>
      <c r="K7385" s="7" t="s">
        <v>3354</v>
      </c>
      <c r="L7385" s="9">
        <v>45007</v>
      </c>
      <c r="M7385" s="13">
        <v>0.54453703703703704</v>
      </c>
      <c r="N7385" s="14">
        <v>204440003500834</v>
      </c>
      <c r="O7385" s="7">
        <f>IF(LEN(TRIM($A7385))=0,0,LEN($A7385)-LEN(SUBSTITUTE($A7385," ",""))+1)</f>
        <v>1</v>
      </c>
      <c r="P7385">
        <f t="shared" si="206"/>
        <v>3411</v>
      </c>
    </row>
    <row r="7386" spans="1:16" ht="144" x14ac:dyDescent="0.2">
      <c r="A7386" s="8" t="s">
        <v>704</v>
      </c>
      <c r="C7386" s="7" t="s">
        <v>4</v>
      </c>
      <c r="F7386" s="7" t="str">
        <f t="shared" si="204"/>
        <v/>
      </c>
      <c r="G7386" s="7" t="str">
        <f t="shared" si="205"/>
        <v/>
      </c>
      <c r="K7386" s="7" t="s">
        <v>3354</v>
      </c>
      <c r="L7386" s="9">
        <v>45007</v>
      </c>
      <c r="M7386" s="13">
        <v>0.54454861111111108</v>
      </c>
      <c r="N7386" s="14">
        <v>204440003500834</v>
      </c>
      <c r="P7386" t="str">
        <f t="shared" si="206"/>
        <v/>
      </c>
    </row>
    <row r="7387" spans="1:16" ht="16" x14ac:dyDescent="0.2">
      <c r="A7387" s="8" t="s">
        <v>904</v>
      </c>
      <c r="C7387" s="7" t="s">
        <v>2</v>
      </c>
      <c r="D7387" s="7" t="s">
        <v>3389</v>
      </c>
      <c r="E7387" s="7" t="str">
        <f>IF(OR(D7387="", D7387="___"),"", LEFT(D7387,FIND(" &gt;",D7387)-1))</f>
        <v>Success</v>
      </c>
      <c r="F7387" s="7" t="str">
        <f t="shared" si="204"/>
        <v>Current</v>
      </c>
      <c r="G7387" s="7" t="str">
        <f t="shared" si="205"/>
        <v/>
      </c>
      <c r="H7387" s="7" t="str">
        <f>IF(G7387="Utterance", IF(ISNUMBER(SEARCH("Unrecognized",D7387)), "Unrecognized", IF(ISNUMBER(SEARCH("Mismatched",D7387)), "Mismatched", IF(ISNUMBER(SEARCH("False Positive",D7387)), "False Positive", "Irrelevant"))), "")</f>
        <v/>
      </c>
      <c r="J7387" s="7" t="s">
        <v>3741</v>
      </c>
      <c r="K7387" s="7" t="s">
        <v>3354</v>
      </c>
      <c r="L7387" s="9">
        <v>45007</v>
      </c>
      <c r="M7387" s="13">
        <v>0.55224537037037036</v>
      </c>
      <c r="N7387" s="14">
        <v>204440003508505</v>
      </c>
      <c r="O7387" s="7">
        <f>IF(LEN(TRIM($A7387))=0,0,LEN($A7387)-LEN(SUBSTITUTE($A7387," ",""))+1)</f>
        <v>3</v>
      </c>
      <c r="P7387">
        <f t="shared" si="206"/>
        <v>3411</v>
      </c>
    </row>
    <row r="7388" spans="1:16" ht="112" x14ac:dyDescent="0.2">
      <c r="A7388" s="8" t="s">
        <v>304</v>
      </c>
      <c r="C7388" s="7" t="s">
        <v>4</v>
      </c>
      <c r="F7388" s="7" t="str">
        <f t="shared" si="204"/>
        <v/>
      </c>
      <c r="G7388" s="7" t="str">
        <f t="shared" si="205"/>
        <v/>
      </c>
      <c r="K7388" s="7" t="s">
        <v>3354</v>
      </c>
      <c r="L7388" s="9">
        <v>45007</v>
      </c>
      <c r="M7388" s="13">
        <v>0.55224537037037036</v>
      </c>
      <c r="N7388" s="14">
        <v>204440003508505</v>
      </c>
      <c r="P7388" t="str">
        <f t="shared" si="206"/>
        <v/>
      </c>
    </row>
    <row r="7389" spans="1:16" ht="16" x14ac:dyDescent="0.2">
      <c r="A7389" s="8" t="s">
        <v>1270</v>
      </c>
      <c r="C7389" s="7" t="s">
        <v>2</v>
      </c>
      <c r="D7389" s="7" t="s">
        <v>3391</v>
      </c>
      <c r="E7389" s="7" t="str">
        <f>IF(OR(D7389="", D7389="___"),"", LEFT(D7389,FIND(" &gt;",D7389)-1))</f>
        <v>Failure</v>
      </c>
      <c r="F7389" s="7" t="str">
        <f t="shared" si="204"/>
        <v>Current</v>
      </c>
      <c r="G7389" s="7" t="str">
        <f t="shared" si="205"/>
        <v>Utterance</v>
      </c>
      <c r="H7389" s="7" t="str">
        <f>IF(G7389="Utterance", IF(ISNUMBER(SEARCH("Unrecognized",D7389)), "Unrecognized", IF(ISNUMBER(SEARCH("Mismatched",D7389)), "Mismatched", IF(ISNUMBER(SEARCH("False Positive",D7389)), "False Positive", "Irrelevant"))), "")</f>
        <v>Mismatched</v>
      </c>
      <c r="I7389" s="7" t="s">
        <v>3454</v>
      </c>
      <c r="J7389" s="7" t="s">
        <v>3741</v>
      </c>
      <c r="K7389" s="7" t="s">
        <v>3354</v>
      </c>
      <c r="L7389" s="9">
        <v>45007</v>
      </c>
      <c r="M7389" s="13">
        <v>0.55251157407407414</v>
      </c>
      <c r="N7389" s="14">
        <v>202000276083816</v>
      </c>
      <c r="O7389" s="7">
        <f>IF(LEN(TRIM($A7389))=0,0,LEN($A7389)-LEN(SUBSTITUTE($A7389," ",""))+1)</f>
        <v>3</v>
      </c>
      <c r="P7389">
        <f t="shared" si="206"/>
        <v>705</v>
      </c>
    </row>
    <row r="7390" spans="1:16" ht="16" x14ac:dyDescent="0.2">
      <c r="A7390" s="8" t="s">
        <v>470</v>
      </c>
      <c r="C7390" s="7" t="s">
        <v>4</v>
      </c>
      <c r="F7390" s="7" t="str">
        <f t="shared" si="204"/>
        <v/>
      </c>
      <c r="G7390" s="7" t="str">
        <f t="shared" si="205"/>
        <v/>
      </c>
      <c r="K7390" s="7" t="s">
        <v>3354</v>
      </c>
      <c r="L7390" s="9">
        <v>45007</v>
      </c>
      <c r="M7390" s="13">
        <v>0.55253472222222222</v>
      </c>
      <c r="N7390" s="14">
        <v>202000276083816</v>
      </c>
      <c r="P7390" t="str">
        <f t="shared" si="206"/>
        <v/>
      </c>
    </row>
    <row r="7391" spans="1:16" ht="16" x14ac:dyDescent="0.2">
      <c r="A7391" s="8" t="s">
        <v>1</v>
      </c>
      <c r="B7391" s="7" t="s">
        <v>3487</v>
      </c>
      <c r="C7391" s="7" t="s">
        <v>2</v>
      </c>
      <c r="D7391" s="7" t="s">
        <v>3389</v>
      </c>
      <c r="E7391" s="7" t="str">
        <f>IF(OR(D7391="", D7391="___"),"", LEFT(D7391,FIND(" &gt;",D7391)-1))</f>
        <v>Success</v>
      </c>
      <c r="F7391" s="7" t="str">
        <f t="shared" si="204"/>
        <v>Current</v>
      </c>
      <c r="G7391" s="7" t="str">
        <f t="shared" si="205"/>
        <v/>
      </c>
      <c r="H7391" s="7" t="str">
        <f>IF(G7391="Utterance", IF(ISNUMBER(SEARCH("Unrecognized",D7391)), "Unrecognized", IF(ISNUMBER(SEARCH("Mismatched",D7391)), "Mismatched", IF(ISNUMBER(SEARCH("False Positive",D7391)), "False Positive", "Irrelevant"))), "")</f>
        <v/>
      </c>
      <c r="J7391" s="7" t="s">
        <v>3445</v>
      </c>
      <c r="K7391" s="7" t="s">
        <v>3354</v>
      </c>
      <c r="L7391" s="9">
        <v>45007</v>
      </c>
      <c r="M7391" s="13">
        <v>0.55275462962962962</v>
      </c>
      <c r="N7391" s="14">
        <v>513003277983287</v>
      </c>
      <c r="O7391" s="7">
        <f>IF(LEN(TRIM($A7391))=0,0,LEN($A7391)-LEN(SUBSTITUTE($A7391," ",""))+1)</f>
        <v>5</v>
      </c>
      <c r="P7391">
        <f t="shared" si="206"/>
        <v>3411</v>
      </c>
    </row>
    <row r="7392" spans="1:16" ht="16" x14ac:dyDescent="0.2">
      <c r="A7392" s="8" t="s">
        <v>48</v>
      </c>
      <c r="C7392" s="7" t="s">
        <v>4</v>
      </c>
      <c r="F7392" s="7" t="str">
        <f t="shared" si="204"/>
        <v/>
      </c>
      <c r="G7392" s="7" t="str">
        <f t="shared" si="205"/>
        <v/>
      </c>
      <c r="K7392" s="7" t="s">
        <v>3354</v>
      </c>
      <c r="L7392" s="9">
        <v>45007</v>
      </c>
      <c r="M7392" s="13">
        <v>0.55276620370370366</v>
      </c>
      <c r="N7392" s="14">
        <v>513003277983287</v>
      </c>
      <c r="P7392" t="str">
        <f t="shared" si="206"/>
        <v/>
      </c>
    </row>
    <row r="7393" spans="1:16" ht="48" x14ac:dyDescent="0.2">
      <c r="A7393" s="8" t="s">
        <v>5</v>
      </c>
      <c r="C7393" s="7" t="s">
        <v>4</v>
      </c>
      <c r="F7393" s="7" t="str">
        <f t="shared" si="204"/>
        <v/>
      </c>
      <c r="G7393" s="7" t="str">
        <f t="shared" si="205"/>
        <v/>
      </c>
      <c r="K7393" s="7" t="s">
        <v>3354</v>
      </c>
      <c r="L7393" s="9">
        <v>45007</v>
      </c>
      <c r="M7393" s="13">
        <v>0.55276620370370366</v>
      </c>
      <c r="N7393" s="14">
        <v>513003277983287</v>
      </c>
      <c r="P7393" t="str">
        <f t="shared" si="206"/>
        <v/>
      </c>
    </row>
    <row r="7394" spans="1:16" ht="192" x14ac:dyDescent="0.2">
      <c r="A7394" s="8" t="s">
        <v>71</v>
      </c>
      <c r="C7394" s="7" t="s">
        <v>4</v>
      </c>
      <c r="F7394" s="7" t="str">
        <f t="shared" si="204"/>
        <v/>
      </c>
      <c r="G7394" s="7" t="str">
        <f t="shared" si="205"/>
        <v/>
      </c>
      <c r="K7394" s="7" t="s">
        <v>3354</v>
      </c>
      <c r="L7394" s="9">
        <v>45007</v>
      </c>
      <c r="M7394" s="13">
        <v>0.55276620370370366</v>
      </c>
      <c r="N7394" s="14">
        <v>513003277983287</v>
      </c>
      <c r="P7394" t="str">
        <f t="shared" si="206"/>
        <v/>
      </c>
    </row>
    <row r="7395" spans="1:16" ht="16" x14ac:dyDescent="0.2">
      <c r="A7395" s="8" t="s">
        <v>1270</v>
      </c>
      <c r="C7395" s="7" t="s">
        <v>2</v>
      </c>
      <c r="D7395" s="7" t="s">
        <v>3389</v>
      </c>
      <c r="E7395" s="7" t="str">
        <f>IF(OR(D7395="", D7395="___"),"", LEFT(D7395,FIND(" &gt;",D7395)-1))</f>
        <v>Success</v>
      </c>
      <c r="F7395" s="7" t="str">
        <f t="shared" si="204"/>
        <v>Current</v>
      </c>
      <c r="G7395" s="7" t="str">
        <f t="shared" si="205"/>
        <v/>
      </c>
      <c r="H7395" s="7" t="str">
        <f>IF(G7395="Utterance", IF(ISNUMBER(SEARCH("Unrecognized",D7395)), "Unrecognized", IF(ISNUMBER(SEARCH("Mismatched",D7395)), "Mismatched", IF(ISNUMBER(SEARCH("False Positive",D7395)), "False Positive", "Irrelevant"))), "")</f>
        <v/>
      </c>
      <c r="J7395" s="7" t="s">
        <v>3741</v>
      </c>
      <c r="K7395" s="7" t="s">
        <v>3354</v>
      </c>
      <c r="L7395" s="9">
        <v>45007</v>
      </c>
      <c r="M7395" s="13">
        <v>0.55278935185185185</v>
      </c>
      <c r="N7395" s="14">
        <v>202000276083816</v>
      </c>
      <c r="O7395" s="7">
        <f>IF(LEN(TRIM($A7395))=0,0,LEN($A7395)-LEN(SUBSTITUTE($A7395," ",""))+1)</f>
        <v>3</v>
      </c>
      <c r="P7395">
        <f t="shared" si="206"/>
        <v>3411</v>
      </c>
    </row>
    <row r="7396" spans="1:16" ht="144" x14ac:dyDescent="0.2">
      <c r="A7396" s="8" t="s">
        <v>250</v>
      </c>
      <c r="C7396" s="7" t="s">
        <v>4</v>
      </c>
      <c r="F7396" s="7" t="str">
        <f t="shared" si="204"/>
        <v/>
      </c>
      <c r="G7396" s="7" t="str">
        <f t="shared" si="205"/>
        <v/>
      </c>
      <c r="K7396" s="7" t="s">
        <v>3354</v>
      </c>
      <c r="L7396" s="9">
        <v>45007</v>
      </c>
      <c r="M7396" s="13">
        <v>0.552800925925926</v>
      </c>
      <c r="N7396" s="14">
        <v>202000276083816</v>
      </c>
      <c r="P7396" t="str">
        <f t="shared" si="206"/>
        <v/>
      </c>
    </row>
    <row r="7397" spans="1:16" ht="16" x14ac:dyDescent="0.2">
      <c r="A7397" s="8" t="s">
        <v>259</v>
      </c>
      <c r="B7397" s="7" t="s">
        <v>3487</v>
      </c>
      <c r="C7397" s="7" t="s">
        <v>2</v>
      </c>
      <c r="D7397" s="7" t="s">
        <v>3389</v>
      </c>
      <c r="E7397" s="7" t="str">
        <f>IF(OR(D7397="", D7397="___"),"", LEFT(D7397,FIND(" &gt;",D7397)-1))</f>
        <v>Success</v>
      </c>
      <c r="F7397" s="7" t="str">
        <f t="shared" si="204"/>
        <v>Current</v>
      </c>
      <c r="G7397" s="7" t="str">
        <f t="shared" si="205"/>
        <v/>
      </c>
      <c r="H7397" s="7" t="str">
        <f>IF(G7397="Utterance", IF(ISNUMBER(SEARCH("Unrecognized",D7397)), "Unrecognized", IF(ISNUMBER(SEARCH("Mismatched",D7397)), "Mismatched", IF(ISNUMBER(SEARCH("False Positive",D7397)), "False Positive", "Irrelevant"))), "")</f>
        <v/>
      </c>
      <c r="J7397" s="7" t="s">
        <v>3743</v>
      </c>
      <c r="K7397" s="7" t="s">
        <v>3354</v>
      </c>
      <c r="L7397" s="9">
        <v>45007</v>
      </c>
      <c r="M7397" s="13">
        <v>0.55296296296296299</v>
      </c>
      <c r="N7397" s="14">
        <v>513003277983287</v>
      </c>
      <c r="O7397" s="7">
        <f>IF(LEN(TRIM($A7397))=0,0,LEN($A7397)-LEN(SUBSTITUTE($A7397," ",""))+1)</f>
        <v>4</v>
      </c>
      <c r="P7397">
        <f t="shared" si="206"/>
        <v>3411</v>
      </c>
    </row>
    <row r="7398" spans="1:16" ht="224" x14ac:dyDescent="0.2">
      <c r="A7398" s="8" t="s">
        <v>1698</v>
      </c>
      <c r="C7398" s="7" t="s">
        <v>4</v>
      </c>
      <c r="F7398" s="7" t="str">
        <f t="shared" si="204"/>
        <v/>
      </c>
      <c r="G7398" s="7" t="str">
        <f t="shared" si="205"/>
        <v/>
      </c>
      <c r="K7398" s="7" t="s">
        <v>3354</v>
      </c>
      <c r="L7398" s="9">
        <v>45007</v>
      </c>
      <c r="M7398" s="13">
        <v>0.55297453703703703</v>
      </c>
      <c r="N7398" s="14">
        <v>513003277983287</v>
      </c>
      <c r="P7398" t="str">
        <f t="shared" si="206"/>
        <v/>
      </c>
    </row>
    <row r="7399" spans="1:16" ht="16" x14ac:dyDescent="0.2">
      <c r="A7399" s="8" t="s">
        <v>387</v>
      </c>
      <c r="C7399" s="7" t="s">
        <v>2</v>
      </c>
      <c r="D7399" s="7" t="s">
        <v>3389</v>
      </c>
      <c r="E7399" s="7" t="str">
        <f>IF(OR(D7399="", D7399="___"),"", LEFT(D7399,FIND(" &gt;",D7399)-1))</f>
        <v>Success</v>
      </c>
      <c r="F7399" s="7" t="str">
        <f t="shared" si="204"/>
        <v>Current</v>
      </c>
      <c r="G7399" s="7" t="str">
        <f t="shared" si="205"/>
        <v/>
      </c>
      <c r="H7399" s="7" t="str">
        <f>IF(G7399="Utterance", IF(ISNUMBER(SEARCH("Unrecognized",D7399)), "Unrecognized", IF(ISNUMBER(SEARCH("Mismatched",D7399)), "Mismatched", IF(ISNUMBER(SEARCH("False Positive",D7399)), "False Positive", "Irrelevant"))), "")</f>
        <v/>
      </c>
      <c r="J7399" s="7" t="s">
        <v>3741</v>
      </c>
      <c r="K7399" s="7" t="s">
        <v>3354</v>
      </c>
      <c r="L7399" s="9">
        <v>45007</v>
      </c>
      <c r="M7399" s="13">
        <v>0.55300925925925926</v>
      </c>
      <c r="N7399" s="14">
        <v>202000276083816</v>
      </c>
      <c r="O7399" s="7">
        <f>IF(LEN(TRIM($A7399))=0,0,LEN($A7399)-LEN(SUBSTITUTE($A7399," ",""))+1)</f>
        <v>2</v>
      </c>
      <c r="P7399">
        <f t="shared" si="206"/>
        <v>3411</v>
      </c>
    </row>
    <row r="7400" spans="1:16" ht="160" x14ac:dyDescent="0.2">
      <c r="A7400" s="8" t="s">
        <v>238</v>
      </c>
      <c r="C7400" s="7" t="s">
        <v>4</v>
      </c>
      <c r="F7400" s="7" t="str">
        <f t="shared" si="204"/>
        <v/>
      </c>
      <c r="G7400" s="7" t="str">
        <f t="shared" si="205"/>
        <v/>
      </c>
      <c r="K7400" s="7" t="s">
        <v>3354</v>
      </c>
      <c r="L7400" s="9">
        <v>45007</v>
      </c>
      <c r="M7400" s="13">
        <v>0.55302083333333341</v>
      </c>
      <c r="N7400" s="14">
        <v>202000276083816</v>
      </c>
      <c r="P7400" t="str">
        <f t="shared" si="206"/>
        <v/>
      </c>
    </row>
    <row r="7401" spans="1:16" ht="16" x14ac:dyDescent="0.2">
      <c r="A7401" s="8" t="s">
        <v>260</v>
      </c>
      <c r="C7401" s="7" t="s">
        <v>2</v>
      </c>
      <c r="D7401" s="7" t="s">
        <v>3389</v>
      </c>
      <c r="E7401" s="7" t="str">
        <f>IF(OR(D7401="", D7401="___"),"", LEFT(D7401,FIND(" &gt;",D7401)-1))</f>
        <v>Success</v>
      </c>
      <c r="F7401" s="7" t="str">
        <f t="shared" si="204"/>
        <v>Current</v>
      </c>
      <c r="G7401" s="7" t="str">
        <f t="shared" si="205"/>
        <v/>
      </c>
      <c r="H7401" s="7" t="str">
        <f>IF(G7401="Utterance", IF(ISNUMBER(SEARCH("Unrecognized",D7401)), "Unrecognized", IF(ISNUMBER(SEARCH("Mismatched",D7401)), "Mismatched", IF(ISNUMBER(SEARCH("False Positive",D7401)), "False Positive", "Irrelevant"))), "")</f>
        <v/>
      </c>
      <c r="J7401" s="7" t="s">
        <v>3743</v>
      </c>
      <c r="K7401" s="7" t="s">
        <v>3354</v>
      </c>
      <c r="L7401" s="9">
        <v>45007</v>
      </c>
      <c r="M7401" s="13">
        <v>0.55319444444444443</v>
      </c>
      <c r="N7401" s="14">
        <v>513003277983287</v>
      </c>
      <c r="O7401" s="7">
        <f>IF(LEN(TRIM($A7401))=0,0,LEN($A7401)-LEN(SUBSTITUTE($A7401," ",""))+1)</f>
        <v>6</v>
      </c>
      <c r="P7401">
        <f t="shared" si="206"/>
        <v>3411</v>
      </c>
    </row>
    <row r="7402" spans="1:16" ht="48" x14ac:dyDescent="0.2">
      <c r="A7402" s="8" t="s">
        <v>261</v>
      </c>
      <c r="C7402" s="7" t="s">
        <v>4</v>
      </c>
      <c r="F7402" s="7" t="str">
        <f t="shared" si="204"/>
        <v/>
      </c>
      <c r="G7402" s="7" t="str">
        <f t="shared" si="205"/>
        <v/>
      </c>
      <c r="K7402" s="7" t="s">
        <v>3354</v>
      </c>
      <c r="L7402" s="9">
        <v>45007</v>
      </c>
      <c r="M7402" s="13">
        <v>0.55319444444444443</v>
      </c>
      <c r="N7402" s="14">
        <v>513003277983287</v>
      </c>
      <c r="P7402" t="str">
        <f t="shared" si="206"/>
        <v/>
      </c>
    </row>
    <row r="7403" spans="1:16" x14ac:dyDescent="0.2">
      <c r="A7403" s="10">
        <v>45291</v>
      </c>
      <c r="C7403" s="7" t="s">
        <v>2</v>
      </c>
      <c r="D7403" s="7" t="s">
        <v>3389</v>
      </c>
      <c r="E7403" s="7" t="str">
        <f>IF(OR(D7403="", D7403="___"),"", LEFT(D7403,FIND(" &gt;",D7403)-1))</f>
        <v>Success</v>
      </c>
      <c r="F7403" s="7" t="str">
        <f t="shared" si="204"/>
        <v>Current</v>
      </c>
      <c r="G7403" s="7" t="str">
        <f t="shared" si="205"/>
        <v/>
      </c>
      <c r="H7403" s="7" t="str">
        <f>IF(G7403="Utterance", IF(ISNUMBER(SEARCH("Unrecognized",D7403)), "Unrecognized", IF(ISNUMBER(SEARCH("Mismatched",D7403)), "Mismatched", IF(ISNUMBER(SEARCH("False Positive",D7403)), "False Positive", "Irrelevant"))), "")</f>
        <v/>
      </c>
      <c r="J7403" s="7" t="s">
        <v>3743</v>
      </c>
      <c r="K7403" s="7" t="s">
        <v>3354</v>
      </c>
      <c r="L7403" s="9">
        <v>45007</v>
      </c>
      <c r="M7403" s="13">
        <v>0.55363425925925924</v>
      </c>
      <c r="N7403" s="14">
        <v>513003277983287</v>
      </c>
      <c r="O7403" s="7">
        <f>IF(LEN(TRIM($A7403))=0,0,LEN($A7403)-LEN(SUBSTITUTE($A7403," ",""))+1)</f>
        <v>1</v>
      </c>
      <c r="P7403">
        <f t="shared" si="206"/>
        <v>3411</v>
      </c>
    </row>
    <row r="7404" spans="1:16" ht="224" x14ac:dyDescent="0.2">
      <c r="A7404" s="8" t="s">
        <v>1699</v>
      </c>
      <c r="C7404" s="7" t="s">
        <v>4</v>
      </c>
      <c r="F7404" s="7" t="str">
        <f t="shared" si="204"/>
        <v/>
      </c>
      <c r="G7404" s="7" t="str">
        <f t="shared" si="205"/>
        <v/>
      </c>
      <c r="K7404" s="7" t="s">
        <v>3354</v>
      </c>
      <c r="L7404" s="9">
        <v>45007</v>
      </c>
      <c r="M7404" s="13">
        <v>0.55364583333333328</v>
      </c>
      <c r="N7404" s="14">
        <v>513003277983287</v>
      </c>
      <c r="P7404" t="str">
        <f t="shared" si="206"/>
        <v/>
      </c>
    </row>
    <row r="7405" spans="1:16" ht="16" x14ac:dyDescent="0.2">
      <c r="A7405" s="8" t="s">
        <v>1569</v>
      </c>
      <c r="C7405" s="7" t="s">
        <v>2</v>
      </c>
      <c r="D7405" s="7" t="s">
        <v>3400</v>
      </c>
      <c r="E7405" s="7" t="str">
        <f>IF(OR(D7405="", D7405="___"),"", LEFT(D7405,FIND(" &gt;",D7405)-1))</f>
        <v>Failure</v>
      </c>
      <c r="F7405" s="7" t="str">
        <f t="shared" si="204"/>
        <v>Current</v>
      </c>
      <c r="G7405" s="7" t="str">
        <f t="shared" si="205"/>
        <v>Interaction</v>
      </c>
      <c r="H7405" s="7" t="str">
        <f>IF(G7405="Utterance", IF(ISNUMBER(SEARCH("Unrecognized",D7405)), "Unrecognized", IF(ISNUMBER(SEARCH("Mismatched",D7405)), "Mismatched", IF(ISNUMBER(SEARCH("False Positive",D7405)), "False Positive", "Irrelevant"))), "")</f>
        <v/>
      </c>
      <c r="J7405" s="7" t="s">
        <v>3428</v>
      </c>
      <c r="K7405" s="7" t="s">
        <v>3354</v>
      </c>
      <c r="L7405" s="9">
        <v>45007</v>
      </c>
      <c r="M7405" s="13">
        <v>0.55398148148148152</v>
      </c>
      <c r="N7405" s="14">
        <v>513002567744954</v>
      </c>
      <c r="O7405" s="7">
        <f>IF(LEN(TRIM($A7405))=0,0,LEN($A7405)-LEN(SUBSTITUTE($A7405," ",""))+1)</f>
        <v>5</v>
      </c>
      <c r="P7405">
        <f t="shared" si="206"/>
        <v>412</v>
      </c>
    </row>
    <row r="7406" spans="1:16" ht="80" x14ac:dyDescent="0.2">
      <c r="A7406" s="8" t="s">
        <v>1196</v>
      </c>
      <c r="C7406" s="7" t="s">
        <v>4</v>
      </c>
      <c r="F7406" s="7" t="str">
        <f t="shared" si="204"/>
        <v/>
      </c>
      <c r="G7406" s="7" t="str">
        <f t="shared" si="205"/>
        <v/>
      </c>
      <c r="K7406" s="7" t="s">
        <v>3354</v>
      </c>
      <c r="L7406" s="9">
        <v>45007</v>
      </c>
      <c r="M7406" s="13">
        <v>0.55398148148148152</v>
      </c>
      <c r="N7406" s="14">
        <v>513002567744954</v>
      </c>
      <c r="P7406" t="str">
        <f t="shared" si="206"/>
        <v/>
      </c>
    </row>
    <row r="7407" spans="1:16" ht="16" x14ac:dyDescent="0.2">
      <c r="A7407" s="8" t="s">
        <v>1566</v>
      </c>
      <c r="C7407" s="7" t="s">
        <v>2</v>
      </c>
      <c r="D7407" s="7" t="s">
        <v>3400</v>
      </c>
      <c r="E7407" s="7" t="str">
        <f>IF(OR(D7407="", D7407="___"),"", LEFT(D7407,FIND(" &gt;",D7407)-1))</f>
        <v>Failure</v>
      </c>
      <c r="F7407" s="7" t="str">
        <f t="shared" si="204"/>
        <v>Current</v>
      </c>
      <c r="G7407" s="7" t="str">
        <f t="shared" si="205"/>
        <v>Interaction</v>
      </c>
      <c r="H7407" s="7" t="str">
        <f>IF(G7407="Utterance", IF(ISNUMBER(SEARCH("Unrecognized",D7407)), "Unrecognized", IF(ISNUMBER(SEARCH("Mismatched",D7407)), "Mismatched", IF(ISNUMBER(SEARCH("False Positive",D7407)), "False Positive", "Irrelevant"))), "")</f>
        <v/>
      </c>
      <c r="J7407" s="7" t="s">
        <v>3428</v>
      </c>
      <c r="K7407" s="7" t="s">
        <v>3354</v>
      </c>
      <c r="L7407" s="9">
        <v>45007</v>
      </c>
      <c r="M7407" s="13">
        <v>0.55420138888888892</v>
      </c>
      <c r="N7407" s="14">
        <v>513002567744954</v>
      </c>
      <c r="O7407" s="7">
        <f>IF(LEN(TRIM($A7407))=0,0,LEN($A7407)-LEN(SUBSTITUTE($A7407," ",""))+1)</f>
        <v>3</v>
      </c>
      <c r="P7407">
        <f t="shared" si="206"/>
        <v>412</v>
      </c>
    </row>
    <row r="7408" spans="1:16" ht="80" x14ac:dyDescent="0.2">
      <c r="A7408" s="8" t="s">
        <v>1196</v>
      </c>
      <c r="C7408" s="7" t="s">
        <v>4</v>
      </c>
      <c r="F7408" s="7" t="str">
        <f t="shared" si="204"/>
        <v/>
      </c>
      <c r="G7408" s="7" t="str">
        <f t="shared" si="205"/>
        <v/>
      </c>
      <c r="K7408" s="7" t="s">
        <v>3354</v>
      </c>
      <c r="L7408" s="9">
        <v>45007</v>
      </c>
      <c r="M7408" s="13">
        <v>0.55420138888888892</v>
      </c>
      <c r="N7408" s="14">
        <v>513002567744954</v>
      </c>
      <c r="P7408" t="str">
        <f t="shared" si="206"/>
        <v/>
      </c>
    </row>
    <row r="7409" spans="1:16" ht="16" x14ac:dyDescent="0.2">
      <c r="A7409" s="8" t="s">
        <v>1567</v>
      </c>
      <c r="C7409" s="7" t="s">
        <v>2</v>
      </c>
      <c r="D7409" s="7" t="s">
        <v>3400</v>
      </c>
      <c r="E7409" s="7" t="str">
        <f>IF(OR(D7409="", D7409="___"),"", LEFT(D7409,FIND(" &gt;",D7409)-1))</f>
        <v>Failure</v>
      </c>
      <c r="F7409" s="7" t="str">
        <f t="shared" ref="F7409:F7472" si="207">IF(OR(E7409="Success",E7409="Qualified Success"),"Current",IF(E7409="Failure",IF(RIGHT(D7409,6)="Future","Future",IF(RIGHT(D7409,10)="Irrelevant","Irrelevant","Current")),""))</f>
        <v>Current</v>
      </c>
      <c r="G7409" s="7" t="str">
        <f t="shared" ref="G7409:G7472" si="208">IF(OR(ISBLANK(D7409),D7409="Unclassifiable &gt;"),"",IF(ISNUMBER(SEARCH("Utterance",D7409)),"Utterance",IF(ISNUMBER(SEARCH("Response",D7409)),"Response",IF(ISNUMBER(SEARCH("Interaction",D7409)),"Interaction",IF(ISNUMBER(SEARCH("System",D7409)),"System","")))))</f>
        <v>Interaction</v>
      </c>
      <c r="H7409" s="7" t="str">
        <f>IF(G7409="Utterance", IF(ISNUMBER(SEARCH("Unrecognized",D7409)), "Unrecognized", IF(ISNUMBER(SEARCH("Mismatched",D7409)), "Mismatched", IF(ISNUMBER(SEARCH("False Positive",D7409)), "False Positive", "Irrelevant"))), "")</f>
        <v/>
      </c>
      <c r="J7409" s="7" t="s">
        <v>3428</v>
      </c>
      <c r="K7409" s="7" t="s">
        <v>3354</v>
      </c>
      <c r="L7409" s="9">
        <v>45007</v>
      </c>
      <c r="M7409" s="13">
        <v>0.55442129629629633</v>
      </c>
      <c r="N7409" s="14">
        <v>513002567744954</v>
      </c>
      <c r="O7409" s="7">
        <f>IF(LEN(TRIM($A7409))=0,0,LEN($A7409)-LEN(SUBSTITUTE($A7409," ",""))+1)</f>
        <v>3</v>
      </c>
      <c r="P7409">
        <f t="shared" si="206"/>
        <v>412</v>
      </c>
    </row>
    <row r="7410" spans="1:16" ht="112" x14ac:dyDescent="0.2">
      <c r="A7410" s="8" t="s">
        <v>298</v>
      </c>
      <c r="C7410" s="7" t="s">
        <v>4</v>
      </c>
      <c r="F7410" s="7" t="str">
        <f t="shared" si="207"/>
        <v/>
      </c>
      <c r="G7410" s="7" t="str">
        <f t="shared" si="208"/>
        <v/>
      </c>
      <c r="K7410" s="7" t="s">
        <v>3354</v>
      </c>
      <c r="L7410" s="9">
        <v>45007</v>
      </c>
      <c r="M7410" s="13">
        <v>0.55442129629629633</v>
      </c>
      <c r="N7410" s="14">
        <v>513002567744954</v>
      </c>
      <c r="P7410" t="str">
        <f t="shared" si="206"/>
        <v/>
      </c>
    </row>
    <row r="7411" spans="1:16" ht="16" x14ac:dyDescent="0.2">
      <c r="A7411" s="8" t="s">
        <v>1568</v>
      </c>
      <c r="C7411" s="7" t="s">
        <v>2</v>
      </c>
      <c r="D7411" s="7" t="s">
        <v>3400</v>
      </c>
      <c r="E7411" s="7" t="str">
        <f>IF(OR(D7411="", D7411="___"),"", LEFT(D7411,FIND(" &gt;",D7411)-1))</f>
        <v>Failure</v>
      </c>
      <c r="F7411" s="7" t="str">
        <f t="shared" si="207"/>
        <v>Current</v>
      </c>
      <c r="G7411" s="7" t="str">
        <f t="shared" si="208"/>
        <v>Interaction</v>
      </c>
      <c r="H7411" s="7" t="str">
        <f>IF(G7411="Utterance", IF(ISNUMBER(SEARCH("Unrecognized",D7411)), "Unrecognized", IF(ISNUMBER(SEARCH("Mismatched",D7411)), "Mismatched", IF(ISNUMBER(SEARCH("False Positive",D7411)), "False Positive", "Irrelevant"))), "")</f>
        <v/>
      </c>
      <c r="J7411" s="7" t="s">
        <v>3428</v>
      </c>
      <c r="K7411" s="7" t="s">
        <v>3354</v>
      </c>
      <c r="L7411" s="9">
        <v>45007</v>
      </c>
      <c r="M7411" s="13">
        <v>0.55576388888888884</v>
      </c>
      <c r="N7411" s="14">
        <v>513002567744954</v>
      </c>
      <c r="O7411" s="7">
        <f>IF(LEN(TRIM($A7411))=0,0,LEN($A7411)-LEN(SUBSTITUTE($A7411," ",""))+1)</f>
        <v>5</v>
      </c>
      <c r="P7411">
        <f t="shared" si="206"/>
        <v>412</v>
      </c>
    </row>
    <row r="7412" spans="1:16" ht="80" x14ac:dyDescent="0.2">
      <c r="A7412" s="8" t="s">
        <v>1049</v>
      </c>
      <c r="C7412" s="7" t="s">
        <v>4</v>
      </c>
      <c r="F7412" s="7" t="str">
        <f t="shared" si="207"/>
        <v/>
      </c>
      <c r="G7412" s="7" t="str">
        <f t="shared" si="208"/>
        <v/>
      </c>
      <c r="K7412" s="7" t="s">
        <v>3354</v>
      </c>
      <c r="L7412" s="9">
        <v>45007</v>
      </c>
      <c r="M7412" s="13">
        <v>0.55576388888888884</v>
      </c>
      <c r="N7412" s="14">
        <v>513002567744954</v>
      </c>
      <c r="P7412" t="str">
        <f t="shared" si="206"/>
        <v/>
      </c>
    </row>
    <row r="7413" spans="1:16" ht="16" x14ac:dyDescent="0.2">
      <c r="A7413" s="8" t="s">
        <v>302</v>
      </c>
      <c r="B7413" s="7" t="s">
        <v>3487</v>
      </c>
      <c r="C7413" s="7" t="s">
        <v>2</v>
      </c>
      <c r="D7413" s="7" t="s">
        <v>3389</v>
      </c>
      <c r="E7413" s="7" t="str">
        <f>IF(OR(D7413="", D7413="___"),"", LEFT(D7413,FIND(" &gt;",D7413)-1))</f>
        <v>Success</v>
      </c>
      <c r="F7413" s="7" t="str">
        <f t="shared" si="207"/>
        <v>Current</v>
      </c>
      <c r="G7413" s="7" t="str">
        <f t="shared" si="208"/>
        <v/>
      </c>
      <c r="H7413" s="7" t="str">
        <f>IF(G7413="Utterance", IF(ISNUMBER(SEARCH("Unrecognized",D7413)), "Unrecognized", IF(ISNUMBER(SEARCH("Mismatched",D7413)), "Mismatched", IF(ISNUMBER(SEARCH("False Positive",D7413)), "False Positive", "Irrelevant"))), "")</f>
        <v/>
      </c>
      <c r="J7413" s="7" t="s">
        <v>3428</v>
      </c>
      <c r="K7413" s="7" t="s">
        <v>3354</v>
      </c>
      <c r="L7413" s="9">
        <v>45007</v>
      </c>
      <c r="M7413" s="13">
        <v>0.5559722222222222</v>
      </c>
      <c r="N7413" s="14">
        <v>513002567744954</v>
      </c>
      <c r="O7413" s="7">
        <f>IF(LEN(TRIM($A7413))=0,0,LEN($A7413)-LEN(SUBSTITUTE($A7413," ",""))+1)</f>
        <v>3</v>
      </c>
      <c r="P7413">
        <f t="shared" si="206"/>
        <v>3411</v>
      </c>
    </row>
    <row r="7414" spans="1:16" ht="64" x14ac:dyDescent="0.2">
      <c r="A7414" s="8" t="s">
        <v>220</v>
      </c>
      <c r="C7414" s="7" t="s">
        <v>4</v>
      </c>
      <c r="F7414" s="7" t="str">
        <f t="shared" si="207"/>
        <v/>
      </c>
      <c r="G7414" s="7" t="str">
        <f t="shared" si="208"/>
        <v/>
      </c>
      <c r="K7414" s="7" t="s">
        <v>3354</v>
      </c>
      <c r="L7414" s="9">
        <v>45007</v>
      </c>
      <c r="M7414" s="13">
        <v>0.5559722222222222</v>
      </c>
      <c r="N7414" s="14">
        <v>513002567744954</v>
      </c>
      <c r="P7414" t="str">
        <f t="shared" si="206"/>
        <v/>
      </c>
    </row>
    <row r="7415" spans="1:16" ht="16" x14ac:dyDescent="0.2">
      <c r="A7415" s="8" t="s">
        <v>926</v>
      </c>
      <c r="C7415" s="7" t="s">
        <v>2</v>
      </c>
      <c r="D7415" s="7" t="s">
        <v>3389</v>
      </c>
      <c r="E7415" s="7" t="str">
        <f>IF(OR(D7415="", D7415="___"),"", LEFT(D7415,FIND(" &gt;",D7415)-1))</f>
        <v>Success</v>
      </c>
      <c r="F7415" s="7" t="str">
        <f t="shared" si="207"/>
        <v>Current</v>
      </c>
      <c r="G7415" s="7" t="str">
        <f t="shared" si="208"/>
        <v/>
      </c>
      <c r="H7415" s="7" t="str">
        <f>IF(G7415="Utterance", IF(ISNUMBER(SEARCH("Unrecognized",D7415)), "Unrecognized", IF(ISNUMBER(SEARCH("Mismatched",D7415)), "Mismatched", IF(ISNUMBER(SEARCH("False Positive",D7415)), "False Positive", "Irrelevant"))), "")</f>
        <v/>
      </c>
      <c r="J7415" s="7" t="s">
        <v>3741</v>
      </c>
      <c r="K7415" s="7" t="s">
        <v>3354</v>
      </c>
      <c r="L7415" s="9">
        <v>45007</v>
      </c>
      <c r="M7415" s="13">
        <v>0.55847222222222215</v>
      </c>
      <c r="N7415" s="14">
        <v>204440003509428</v>
      </c>
      <c r="O7415" s="7">
        <f>IF(LEN(TRIM($A7415))=0,0,LEN($A7415)-LEN(SUBSTITUTE($A7415," ",""))+1)</f>
        <v>7</v>
      </c>
      <c r="P7415">
        <f t="shared" si="206"/>
        <v>3411</v>
      </c>
    </row>
    <row r="7416" spans="1:16" ht="112" x14ac:dyDescent="0.2">
      <c r="A7416" s="8" t="s">
        <v>304</v>
      </c>
      <c r="C7416" s="7" t="s">
        <v>4</v>
      </c>
      <c r="F7416" s="7" t="str">
        <f t="shared" si="207"/>
        <v/>
      </c>
      <c r="G7416" s="7" t="str">
        <f t="shared" si="208"/>
        <v/>
      </c>
      <c r="K7416" s="7" t="s">
        <v>3354</v>
      </c>
      <c r="L7416" s="9">
        <v>45007</v>
      </c>
      <c r="M7416" s="13">
        <v>0.55847222222222215</v>
      </c>
      <c r="N7416" s="14">
        <v>204440003509428</v>
      </c>
      <c r="P7416" t="str">
        <f t="shared" si="206"/>
        <v/>
      </c>
    </row>
    <row r="7417" spans="1:16" ht="16" x14ac:dyDescent="0.2">
      <c r="A7417" s="8" t="s">
        <v>1160</v>
      </c>
      <c r="C7417" s="7" t="s">
        <v>2</v>
      </c>
      <c r="D7417" s="7" t="s">
        <v>3389</v>
      </c>
      <c r="E7417" s="7" t="str">
        <f>IF(OR(D7417="", D7417="___"),"", LEFT(D7417,FIND(" &gt;",D7417)-1))</f>
        <v>Success</v>
      </c>
      <c r="F7417" s="7" t="str">
        <f t="shared" si="207"/>
        <v>Current</v>
      </c>
      <c r="G7417" s="7" t="str">
        <f t="shared" si="208"/>
        <v/>
      </c>
      <c r="H7417" s="7" t="str">
        <f>IF(G7417="Utterance", IF(ISNUMBER(SEARCH("Unrecognized",D7417)), "Unrecognized", IF(ISNUMBER(SEARCH("Mismatched",D7417)), "Mismatched", IF(ISNUMBER(SEARCH("False Positive",D7417)), "False Positive", "Irrelevant"))), "")</f>
        <v/>
      </c>
      <c r="J7417" s="7" t="s">
        <v>213</v>
      </c>
      <c r="K7417" s="7" t="s">
        <v>3354</v>
      </c>
      <c r="L7417" s="9">
        <v>45007</v>
      </c>
      <c r="M7417" s="13">
        <v>0.55927083333333327</v>
      </c>
      <c r="N7417" s="14">
        <v>204440003540854</v>
      </c>
      <c r="O7417" s="7">
        <f>IF(LEN(TRIM($A7417))=0,0,LEN($A7417)-LEN(SUBSTITUTE($A7417," ",""))+1)</f>
        <v>6</v>
      </c>
      <c r="P7417">
        <f t="shared" si="206"/>
        <v>3411</v>
      </c>
    </row>
    <row r="7418" spans="1:16" ht="144" x14ac:dyDescent="0.2">
      <c r="A7418" s="8" t="s">
        <v>218</v>
      </c>
      <c r="C7418" s="7" t="s">
        <v>4</v>
      </c>
      <c r="F7418" s="7" t="str">
        <f t="shared" si="207"/>
        <v/>
      </c>
      <c r="G7418" s="7" t="str">
        <f t="shared" si="208"/>
        <v/>
      </c>
      <c r="K7418" s="7" t="s">
        <v>3354</v>
      </c>
      <c r="L7418" s="9">
        <v>45007</v>
      </c>
      <c r="M7418" s="13">
        <v>0.55928240740740742</v>
      </c>
      <c r="N7418" s="14">
        <v>204440003540854</v>
      </c>
      <c r="P7418" t="str">
        <f t="shared" si="206"/>
        <v/>
      </c>
    </row>
    <row r="7419" spans="1:16" ht="16" x14ac:dyDescent="0.2">
      <c r="A7419" s="8" t="s">
        <v>1199</v>
      </c>
      <c r="C7419" s="7" t="s">
        <v>2</v>
      </c>
      <c r="D7419" s="7" t="s">
        <v>3389</v>
      </c>
      <c r="E7419" s="7" t="str">
        <f>IF(OR(D7419="", D7419="___"),"", LEFT(D7419,FIND(" &gt;",D7419)-1))</f>
        <v>Success</v>
      </c>
      <c r="F7419" s="7" t="str">
        <f t="shared" si="207"/>
        <v>Current</v>
      </c>
      <c r="G7419" s="7" t="str">
        <f t="shared" si="208"/>
        <v/>
      </c>
      <c r="H7419" s="7" t="str">
        <f>IF(G7419="Utterance", IF(ISNUMBER(SEARCH("Unrecognized",D7419)), "Unrecognized", IF(ISNUMBER(SEARCH("Mismatched",D7419)), "Mismatched", IF(ISNUMBER(SEARCH("False Positive",D7419)), "False Positive", "Irrelevant"))), "")</f>
        <v/>
      </c>
      <c r="J7419" s="7" t="s">
        <v>3430</v>
      </c>
      <c r="K7419" s="7" t="s">
        <v>3354</v>
      </c>
      <c r="L7419" s="9">
        <v>45007</v>
      </c>
      <c r="M7419" s="13">
        <v>0.55967592592592597</v>
      </c>
      <c r="N7419" s="14">
        <v>204440003542736</v>
      </c>
      <c r="O7419" s="7">
        <f>IF(LEN(TRIM($A7419))=0,0,LEN($A7419)-LEN(SUBSTITUTE($A7419," ",""))+1)</f>
        <v>2</v>
      </c>
      <c r="P7419">
        <f t="shared" si="206"/>
        <v>3411</v>
      </c>
    </row>
    <row r="7420" spans="1:16" ht="144" x14ac:dyDescent="0.2">
      <c r="A7420" s="8" t="s">
        <v>1200</v>
      </c>
      <c r="C7420" s="7" t="s">
        <v>4</v>
      </c>
      <c r="F7420" s="7" t="str">
        <f t="shared" si="207"/>
        <v/>
      </c>
      <c r="G7420" s="7" t="str">
        <f t="shared" si="208"/>
        <v/>
      </c>
      <c r="K7420" s="7" t="s">
        <v>3354</v>
      </c>
      <c r="L7420" s="9">
        <v>45007</v>
      </c>
      <c r="M7420" s="13">
        <v>0.55969907407407404</v>
      </c>
      <c r="N7420" s="14">
        <v>204440003542736</v>
      </c>
      <c r="P7420" t="str">
        <f t="shared" si="206"/>
        <v/>
      </c>
    </row>
    <row r="7421" spans="1:16" ht="16" x14ac:dyDescent="0.2">
      <c r="A7421" s="8" t="s">
        <v>445</v>
      </c>
      <c r="C7421" s="7" t="s">
        <v>2</v>
      </c>
      <c r="D7421" s="7" t="s">
        <v>3389</v>
      </c>
      <c r="E7421" s="7" t="str">
        <f>IF(OR(D7421="", D7421="___"),"", LEFT(D7421,FIND(" &gt;",D7421)-1))</f>
        <v>Success</v>
      </c>
      <c r="F7421" s="7" t="str">
        <f t="shared" si="207"/>
        <v>Current</v>
      </c>
      <c r="G7421" s="7" t="str">
        <f t="shared" si="208"/>
        <v/>
      </c>
      <c r="H7421" s="7" t="str">
        <f>IF(G7421="Utterance", IF(ISNUMBER(SEARCH("Unrecognized",D7421)), "Unrecognized", IF(ISNUMBER(SEARCH("Mismatched",D7421)), "Mismatched", IF(ISNUMBER(SEARCH("False Positive",D7421)), "False Positive", "Irrelevant"))), "")</f>
        <v/>
      </c>
      <c r="J7421" s="7" t="s">
        <v>3743</v>
      </c>
      <c r="K7421" s="7" t="s">
        <v>3354</v>
      </c>
      <c r="L7421" s="9">
        <v>45007</v>
      </c>
      <c r="M7421" s="13">
        <v>0.56020833333333331</v>
      </c>
      <c r="N7421" s="14">
        <v>513003277983287</v>
      </c>
      <c r="O7421" s="7">
        <f>IF(LEN(TRIM($A7421))=0,0,LEN($A7421)-LEN(SUBSTITUTE($A7421," ",""))+1)</f>
        <v>3</v>
      </c>
      <c r="P7421">
        <f t="shared" si="206"/>
        <v>3411</v>
      </c>
    </row>
    <row r="7422" spans="1:16" ht="144" x14ac:dyDescent="0.2">
      <c r="A7422" s="8" t="s">
        <v>1700</v>
      </c>
      <c r="C7422" s="7" t="s">
        <v>4</v>
      </c>
      <c r="F7422" s="7" t="str">
        <f t="shared" si="207"/>
        <v/>
      </c>
      <c r="G7422" s="7" t="str">
        <f t="shared" si="208"/>
        <v/>
      </c>
      <c r="K7422" s="7" t="s">
        <v>3354</v>
      </c>
      <c r="L7422" s="9">
        <v>45007</v>
      </c>
      <c r="M7422" s="13">
        <v>0.56021990740740735</v>
      </c>
      <c r="N7422" s="14">
        <v>513003277983287</v>
      </c>
      <c r="P7422" t="str">
        <f t="shared" si="206"/>
        <v/>
      </c>
    </row>
    <row r="7423" spans="1:16" ht="16" x14ac:dyDescent="0.2">
      <c r="A7423" s="8" t="s">
        <v>550</v>
      </c>
      <c r="C7423" s="7" t="s">
        <v>2</v>
      </c>
      <c r="D7423" s="7" t="s">
        <v>3389</v>
      </c>
      <c r="E7423" s="7" t="str">
        <f>IF(OR(D7423="", D7423="___"),"", LEFT(D7423,FIND(" &gt;",D7423)-1))</f>
        <v>Success</v>
      </c>
      <c r="F7423" s="7" t="str">
        <f t="shared" si="207"/>
        <v>Current</v>
      </c>
      <c r="G7423" s="7" t="str">
        <f t="shared" si="208"/>
        <v/>
      </c>
      <c r="H7423" s="7" t="str">
        <f>IF(G7423="Utterance", IF(ISNUMBER(SEARCH("Unrecognized",D7423)), "Unrecognized", IF(ISNUMBER(SEARCH("Mismatched",D7423)), "Mismatched", IF(ISNUMBER(SEARCH("False Positive",D7423)), "False Positive", "Irrelevant"))), "")</f>
        <v/>
      </c>
      <c r="J7423" s="7" t="s">
        <v>3741</v>
      </c>
      <c r="K7423" s="7" t="s">
        <v>3354</v>
      </c>
      <c r="L7423" s="9">
        <v>45007</v>
      </c>
      <c r="M7423" s="13">
        <v>0.56626157407407407</v>
      </c>
      <c r="N7423" s="14">
        <v>204440003496170</v>
      </c>
      <c r="O7423" s="7">
        <f>IF(LEN(TRIM($A7423))=0,0,LEN($A7423)-LEN(SUBSTITUTE($A7423," ",""))+1)</f>
        <v>3</v>
      </c>
      <c r="P7423">
        <f t="shared" si="206"/>
        <v>3411</v>
      </c>
    </row>
    <row r="7424" spans="1:16" ht="160" x14ac:dyDescent="0.2">
      <c r="A7424" s="8" t="s">
        <v>238</v>
      </c>
      <c r="C7424" s="7" t="s">
        <v>4</v>
      </c>
      <c r="F7424" s="7" t="str">
        <f t="shared" si="207"/>
        <v/>
      </c>
      <c r="G7424" s="7" t="str">
        <f t="shared" si="208"/>
        <v/>
      </c>
      <c r="K7424" s="7" t="s">
        <v>3354</v>
      </c>
      <c r="L7424" s="9">
        <v>45007</v>
      </c>
      <c r="M7424" s="13">
        <v>0.56626157407407407</v>
      </c>
      <c r="N7424" s="14">
        <v>204440003496170</v>
      </c>
      <c r="P7424" t="str">
        <f t="shared" si="206"/>
        <v/>
      </c>
    </row>
    <row r="7425" spans="1:16" ht="16" x14ac:dyDescent="0.2">
      <c r="A7425" s="8" t="s">
        <v>322</v>
      </c>
      <c r="B7425" s="7" t="s">
        <v>3487</v>
      </c>
      <c r="C7425" s="7" t="s">
        <v>2</v>
      </c>
      <c r="D7425" s="7" t="s">
        <v>3389</v>
      </c>
      <c r="E7425" s="7" t="str">
        <f>IF(OR(D7425="", D7425="___"),"", LEFT(D7425,FIND(" &gt;",D7425)-1))</f>
        <v>Success</v>
      </c>
      <c r="F7425" s="7" t="str">
        <f t="shared" si="207"/>
        <v>Current</v>
      </c>
      <c r="G7425" s="7" t="str">
        <f t="shared" si="208"/>
        <v/>
      </c>
      <c r="H7425" s="7" t="str">
        <f>IF(G7425="Utterance", IF(ISNUMBER(SEARCH("Unrecognized",D7425)), "Unrecognized", IF(ISNUMBER(SEARCH("Mismatched",D7425)), "Mismatched", IF(ISNUMBER(SEARCH("False Positive",D7425)), "False Positive", "Irrelevant"))), "")</f>
        <v/>
      </c>
      <c r="J7425" s="7" t="s">
        <v>3758</v>
      </c>
      <c r="K7425" s="7" t="s">
        <v>3354</v>
      </c>
      <c r="L7425" s="9">
        <v>45007</v>
      </c>
      <c r="M7425" s="13">
        <v>0.57356481481481481</v>
      </c>
      <c r="N7425" s="14">
        <v>513001542722762</v>
      </c>
      <c r="O7425" s="7">
        <f>IF(LEN(TRIM($A7425))=0,0,LEN($A7425)-LEN(SUBSTITUTE($A7425," ",""))+1)</f>
        <v>4</v>
      </c>
      <c r="P7425">
        <f t="shared" si="206"/>
        <v>3411</v>
      </c>
    </row>
    <row r="7426" spans="1:16" ht="32" x14ac:dyDescent="0.2">
      <c r="A7426" s="8" t="s">
        <v>3366</v>
      </c>
      <c r="C7426" s="7" t="s">
        <v>4</v>
      </c>
      <c r="F7426" s="7" t="str">
        <f t="shared" si="207"/>
        <v/>
      </c>
      <c r="G7426" s="7" t="str">
        <f t="shared" si="208"/>
        <v/>
      </c>
      <c r="K7426" s="7" t="s">
        <v>3354</v>
      </c>
      <c r="L7426" s="9">
        <v>45007</v>
      </c>
      <c r="M7426" s="13">
        <v>0.57359953703703703</v>
      </c>
      <c r="N7426" s="14">
        <v>513001542722762</v>
      </c>
      <c r="P7426" t="str">
        <f t="shared" si="206"/>
        <v/>
      </c>
    </row>
    <row r="7427" spans="1:16" ht="32" x14ac:dyDescent="0.2">
      <c r="A7427" s="8" t="s">
        <v>268</v>
      </c>
      <c r="C7427" s="7" t="s">
        <v>4</v>
      </c>
      <c r="F7427" s="7" t="str">
        <f t="shared" si="207"/>
        <v/>
      </c>
      <c r="G7427" s="7" t="str">
        <f t="shared" si="208"/>
        <v/>
      </c>
      <c r="K7427" s="7" t="s">
        <v>3354</v>
      </c>
      <c r="L7427" s="9">
        <v>45007</v>
      </c>
      <c r="M7427" s="13">
        <v>0.57359953703703703</v>
      </c>
      <c r="N7427" s="14">
        <v>513001542722762</v>
      </c>
      <c r="P7427" t="str">
        <f t="shared" ref="P7427:P7490" si="209">IF(D7427="", "", COUNTIF($D$1:$D$12000, D7427))</f>
        <v/>
      </c>
    </row>
    <row r="7428" spans="1:16" ht="16" x14ac:dyDescent="0.2">
      <c r="A7428" s="8" t="s">
        <v>223</v>
      </c>
      <c r="B7428" s="7" t="s">
        <v>3487</v>
      </c>
      <c r="C7428" s="7" t="s">
        <v>2</v>
      </c>
      <c r="D7428" s="7" t="s">
        <v>3389</v>
      </c>
      <c r="E7428" s="7" t="str">
        <f>IF(OR(D7428="", D7428="___"),"", LEFT(D7428,FIND(" &gt;",D7428)-1))</f>
        <v>Success</v>
      </c>
      <c r="F7428" s="7" t="str">
        <f t="shared" si="207"/>
        <v>Current</v>
      </c>
      <c r="G7428" s="7" t="str">
        <f t="shared" si="208"/>
        <v/>
      </c>
      <c r="H7428" s="7" t="str">
        <f>IF(G7428="Utterance", IF(ISNUMBER(SEARCH("Unrecognized",D7428)), "Unrecognized", IF(ISNUMBER(SEARCH("Mismatched",D7428)), "Mismatched", IF(ISNUMBER(SEARCH("False Positive",D7428)), "False Positive", "Irrelevant"))), "")</f>
        <v/>
      </c>
      <c r="J7428" s="7" t="s">
        <v>3744</v>
      </c>
      <c r="K7428" s="7" t="s">
        <v>3354</v>
      </c>
      <c r="L7428" s="9">
        <v>45007</v>
      </c>
      <c r="M7428" s="13">
        <v>0.57391203703703708</v>
      </c>
      <c r="N7428" s="14">
        <v>513001542722762</v>
      </c>
      <c r="O7428" s="7">
        <f>IF(LEN(TRIM($A7428))=0,0,LEN($A7428)-LEN(SUBSTITUTE($A7428," ",""))+1)</f>
        <v>3</v>
      </c>
      <c r="P7428">
        <f t="shared" si="209"/>
        <v>3411</v>
      </c>
    </row>
    <row r="7429" spans="1:16" ht="112" x14ac:dyDescent="0.2">
      <c r="A7429" s="8" t="s">
        <v>224</v>
      </c>
      <c r="C7429" s="7" t="s">
        <v>4</v>
      </c>
      <c r="F7429" s="7" t="str">
        <f t="shared" si="207"/>
        <v/>
      </c>
      <c r="G7429" s="7" t="str">
        <f t="shared" si="208"/>
        <v/>
      </c>
      <c r="K7429" s="7" t="s">
        <v>3354</v>
      </c>
      <c r="L7429" s="9">
        <v>45007</v>
      </c>
      <c r="M7429" s="13">
        <v>0.57391203703703708</v>
      </c>
      <c r="N7429" s="14">
        <v>513001542722762</v>
      </c>
      <c r="P7429" t="str">
        <f t="shared" si="209"/>
        <v/>
      </c>
    </row>
    <row r="7430" spans="1:16" ht="16" x14ac:dyDescent="0.2">
      <c r="A7430" s="8" t="s">
        <v>208</v>
      </c>
      <c r="C7430" s="7" t="s">
        <v>2</v>
      </c>
      <c r="D7430" s="7" t="s">
        <v>3389</v>
      </c>
      <c r="E7430" s="7" t="str">
        <f>IF(OR(D7430="", D7430="___"),"", LEFT(D7430,FIND(" &gt;",D7430)-1))</f>
        <v>Success</v>
      </c>
      <c r="F7430" s="7" t="str">
        <f t="shared" si="207"/>
        <v>Current</v>
      </c>
      <c r="G7430" s="7" t="str">
        <f t="shared" si="208"/>
        <v/>
      </c>
      <c r="H7430" s="7" t="str">
        <f>IF(G7430="Utterance", IF(ISNUMBER(SEARCH("Unrecognized",D7430)), "Unrecognized", IF(ISNUMBER(SEARCH("Mismatched",D7430)), "Mismatched", IF(ISNUMBER(SEARCH("False Positive",D7430)), "False Positive", "Irrelevant"))), "")</f>
        <v/>
      </c>
      <c r="J7430" s="7" t="s">
        <v>3756</v>
      </c>
      <c r="K7430" s="7" t="s">
        <v>3354</v>
      </c>
      <c r="L7430" s="9">
        <v>45007</v>
      </c>
      <c r="M7430" s="13">
        <v>0.57512731481481483</v>
      </c>
      <c r="N7430" s="14">
        <v>202000762932968</v>
      </c>
      <c r="O7430" s="7">
        <f>IF(LEN(TRIM($A7430))=0,0,LEN($A7430)-LEN(SUBSTITUTE($A7430," ",""))+1)</f>
        <v>2</v>
      </c>
      <c r="P7430">
        <f t="shared" si="209"/>
        <v>3411</v>
      </c>
    </row>
    <row r="7431" spans="1:16" ht="112" x14ac:dyDescent="0.2">
      <c r="A7431" s="8" t="s">
        <v>373</v>
      </c>
      <c r="C7431" s="7" t="s">
        <v>4</v>
      </c>
      <c r="F7431" s="7" t="str">
        <f t="shared" si="207"/>
        <v/>
      </c>
      <c r="G7431" s="7" t="str">
        <f t="shared" si="208"/>
        <v/>
      </c>
      <c r="K7431" s="7" t="s">
        <v>3354</v>
      </c>
      <c r="L7431" s="9">
        <v>45007</v>
      </c>
      <c r="M7431" s="13">
        <v>0.57512731481481483</v>
      </c>
      <c r="N7431" s="14">
        <v>202000762932968</v>
      </c>
      <c r="P7431" t="str">
        <f t="shared" si="209"/>
        <v/>
      </c>
    </row>
    <row r="7432" spans="1:16" ht="16" x14ac:dyDescent="0.2">
      <c r="A7432" s="8" t="s">
        <v>517</v>
      </c>
      <c r="C7432" s="7" t="s">
        <v>2</v>
      </c>
      <c r="D7432" s="7" t="s">
        <v>3389</v>
      </c>
      <c r="E7432" s="7" t="str">
        <f>IF(OR(D7432="", D7432="___"),"", LEFT(D7432,FIND(" &gt;",D7432)-1))</f>
        <v>Success</v>
      </c>
      <c r="F7432" s="7" t="str">
        <f t="shared" si="207"/>
        <v>Current</v>
      </c>
      <c r="G7432" s="7" t="str">
        <f t="shared" si="208"/>
        <v/>
      </c>
      <c r="H7432" s="7" t="str">
        <f>IF(G7432="Utterance", IF(ISNUMBER(SEARCH("Unrecognized",D7432)), "Unrecognized", IF(ISNUMBER(SEARCH("Mismatched",D7432)), "Mismatched", IF(ISNUMBER(SEARCH("False Positive",D7432)), "False Positive", "Irrelevant"))), "")</f>
        <v/>
      </c>
      <c r="J7432" s="7" t="s">
        <v>3751</v>
      </c>
      <c r="K7432" s="7" t="s">
        <v>3354</v>
      </c>
      <c r="L7432" s="9">
        <v>45007</v>
      </c>
      <c r="M7432" s="13">
        <v>0.58570601851851845</v>
      </c>
      <c r="N7432" s="14">
        <v>204440003495108</v>
      </c>
      <c r="O7432" s="7">
        <f>IF(LEN(TRIM($A7432))=0,0,LEN($A7432)-LEN(SUBSTITUTE($A7432," ",""))+1)</f>
        <v>6</v>
      </c>
      <c r="P7432">
        <f t="shared" si="209"/>
        <v>3411</v>
      </c>
    </row>
    <row r="7433" spans="1:16" ht="80" x14ac:dyDescent="0.2">
      <c r="A7433" s="8" t="s">
        <v>346</v>
      </c>
      <c r="C7433" s="7" t="s">
        <v>4</v>
      </c>
      <c r="F7433" s="7" t="str">
        <f t="shared" si="207"/>
        <v/>
      </c>
      <c r="G7433" s="7" t="str">
        <f t="shared" si="208"/>
        <v/>
      </c>
      <c r="K7433" s="7" t="s">
        <v>3354</v>
      </c>
      <c r="L7433" s="9">
        <v>45007</v>
      </c>
      <c r="M7433" s="13">
        <v>0.58570601851851845</v>
      </c>
      <c r="N7433" s="14">
        <v>204440003495108</v>
      </c>
      <c r="P7433" t="str">
        <f t="shared" si="209"/>
        <v/>
      </c>
    </row>
    <row r="7434" spans="1:16" ht="16" x14ac:dyDescent="0.2">
      <c r="A7434" s="8" t="s">
        <v>302</v>
      </c>
      <c r="B7434" s="7" t="s">
        <v>3487</v>
      </c>
      <c r="C7434" s="7" t="s">
        <v>2</v>
      </c>
      <c r="D7434" s="7" t="s">
        <v>3389</v>
      </c>
      <c r="E7434" s="7" t="str">
        <f>IF(OR(D7434="", D7434="___"),"", LEFT(D7434,FIND(" &gt;",D7434)-1))</f>
        <v>Success</v>
      </c>
      <c r="F7434" s="7" t="str">
        <f t="shared" si="207"/>
        <v>Current</v>
      </c>
      <c r="G7434" s="7" t="str">
        <f t="shared" si="208"/>
        <v/>
      </c>
      <c r="H7434" s="7" t="str">
        <f>IF(G7434="Utterance", IF(ISNUMBER(SEARCH("Unrecognized",D7434)), "Unrecognized", IF(ISNUMBER(SEARCH("Mismatched",D7434)), "Mismatched", IF(ISNUMBER(SEARCH("False Positive",D7434)), "False Positive", "Irrelevant"))), "")</f>
        <v/>
      </c>
      <c r="J7434" s="7" t="s">
        <v>3428</v>
      </c>
      <c r="K7434" s="7" t="s">
        <v>3354</v>
      </c>
      <c r="L7434" s="9">
        <v>45007</v>
      </c>
      <c r="M7434" s="13">
        <v>0.58641203703703704</v>
      </c>
      <c r="N7434" s="14">
        <v>202000505139574</v>
      </c>
      <c r="O7434" s="7">
        <f>IF(LEN(TRIM($A7434))=0,0,LEN($A7434)-LEN(SUBSTITUTE($A7434," ",""))+1)</f>
        <v>3</v>
      </c>
      <c r="P7434">
        <f t="shared" si="209"/>
        <v>3411</v>
      </c>
    </row>
    <row r="7435" spans="1:16" ht="64" x14ac:dyDescent="0.2">
      <c r="A7435" s="8" t="s">
        <v>220</v>
      </c>
      <c r="C7435" s="7" t="s">
        <v>4</v>
      </c>
      <c r="F7435" s="7" t="str">
        <f t="shared" si="207"/>
        <v/>
      </c>
      <c r="G7435" s="7" t="str">
        <f t="shared" si="208"/>
        <v/>
      </c>
      <c r="K7435" s="7" t="s">
        <v>3354</v>
      </c>
      <c r="L7435" s="9">
        <v>45007</v>
      </c>
      <c r="M7435" s="13">
        <v>0.58641203703703704</v>
      </c>
      <c r="N7435" s="14">
        <v>202000505139574</v>
      </c>
      <c r="P7435" t="str">
        <f t="shared" si="209"/>
        <v/>
      </c>
    </row>
    <row r="7436" spans="1:16" ht="16" x14ac:dyDescent="0.2">
      <c r="A7436" s="8" t="s">
        <v>1376</v>
      </c>
      <c r="C7436" s="7" t="s">
        <v>2</v>
      </c>
      <c r="D7436" s="7" t="s">
        <v>3389</v>
      </c>
      <c r="E7436" s="7" t="str">
        <f>IF(OR(D7436="", D7436="___"),"", LEFT(D7436,FIND(" &gt;",D7436)-1))</f>
        <v>Success</v>
      </c>
      <c r="F7436" s="7" t="str">
        <f t="shared" si="207"/>
        <v>Current</v>
      </c>
      <c r="G7436" s="7" t="str">
        <f t="shared" si="208"/>
        <v/>
      </c>
      <c r="H7436" s="7" t="str">
        <f>IF(G7436="Utterance", IF(ISNUMBER(SEARCH("Unrecognized",D7436)), "Unrecognized", IF(ISNUMBER(SEARCH("Mismatched",D7436)), "Mismatched", IF(ISNUMBER(SEARCH("False Positive",D7436)), "False Positive", "Irrelevant"))), "")</f>
        <v/>
      </c>
      <c r="J7436" s="7" t="s">
        <v>3741</v>
      </c>
      <c r="K7436" s="7" t="s">
        <v>3354</v>
      </c>
      <c r="L7436" s="9">
        <v>45007</v>
      </c>
      <c r="M7436" s="13">
        <v>0.58657407407407403</v>
      </c>
      <c r="N7436" s="14">
        <v>202000505139574</v>
      </c>
      <c r="O7436" s="7">
        <f>IF(LEN(TRIM($A7436))=0,0,LEN($A7436)-LEN(SUBSTITUTE($A7436," ",""))+1)</f>
        <v>2</v>
      </c>
      <c r="P7436">
        <f t="shared" si="209"/>
        <v>3411</v>
      </c>
    </row>
    <row r="7437" spans="1:16" ht="208" x14ac:dyDescent="0.2">
      <c r="A7437" s="8" t="s">
        <v>1256</v>
      </c>
      <c r="C7437" s="7" t="s">
        <v>4</v>
      </c>
      <c r="F7437" s="7" t="str">
        <f t="shared" si="207"/>
        <v/>
      </c>
      <c r="G7437" s="7" t="str">
        <f t="shared" si="208"/>
        <v/>
      </c>
      <c r="K7437" s="7" t="s">
        <v>3354</v>
      </c>
      <c r="L7437" s="9">
        <v>45007</v>
      </c>
      <c r="M7437" s="13">
        <v>0.58657407407407403</v>
      </c>
      <c r="N7437" s="14">
        <v>202000505139574</v>
      </c>
      <c r="P7437" t="str">
        <f t="shared" si="209"/>
        <v/>
      </c>
    </row>
    <row r="7438" spans="1:16" ht="16" x14ac:dyDescent="0.2">
      <c r="A7438" s="8" t="s">
        <v>158</v>
      </c>
      <c r="C7438" s="7" t="s">
        <v>2</v>
      </c>
      <c r="D7438" s="7" t="s">
        <v>3389</v>
      </c>
      <c r="E7438" s="7" t="str">
        <f>IF(OR(D7438="", D7438="___"),"", LEFT(D7438,FIND(" &gt;",D7438)-1))</f>
        <v>Success</v>
      </c>
      <c r="F7438" s="7" t="str">
        <f t="shared" si="207"/>
        <v>Current</v>
      </c>
      <c r="G7438" s="7" t="str">
        <f t="shared" si="208"/>
        <v/>
      </c>
      <c r="H7438" s="7" t="str">
        <f>IF(G7438="Utterance", IF(ISNUMBER(SEARCH("Unrecognized",D7438)), "Unrecognized", IF(ISNUMBER(SEARCH("Mismatched",D7438)), "Mismatched", IF(ISNUMBER(SEARCH("False Positive",D7438)), "False Positive", "Irrelevant"))), "")</f>
        <v/>
      </c>
      <c r="J7438" s="7" t="s">
        <v>3744</v>
      </c>
      <c r="K7438" s="7" t="s">
        <v>3354</v>
      </c>
      <c r="L7438" s="9">
        <v>45007</v>
      </c>
      <c r="M7438" s="13">
        <v>0.58972222222222215</v>
      </c>
      <c r="N7438" s="14">
        <v>204440003499516</v>
      </c>
      <c r="O7438" s="7">
        <f>IF(LEN(TRIM($A7438))=0,0,LEN($A7438)-LEN(SUBSTITUTE($A7438," ",""))+1)</f>
        <v>4</v>
      </c>
      <c r="P7438">
        <f t="shared" si="209"/>
        <v>3411</v>
      </c>
    </row>
    <row r="7439" spans="1:16" ht="112" x14ac:dyDescent="0.2">
      <c r="A7439" s="8" t="s">
        <v>224</v>
      </c>
      <c r="C7439" s="7" t="s">
        <v>4</v>
      </c>
      <c r="F7439" s="7" t="str">
        <f t="shared" si="207"/>
        <v/>
      </c>
      <c r="G7439" s="7" t="str">
        <f t="shared" si="208"/>
        <v/>
      </c>
      <c r="K7439" s="7" t="s">
        <v>3354</v>
      </c>
      <c r="L7439" s="9">
        <v>45007</v>
      </c>
      <c r="M7439" s="13">
        <v>0.58972222222222215</v>
      </c>
      <c r="N7439" s="14">
        <v>204440003499516</v>
      </c>
      <c r="P7439" t="str">
        <f t="shared" si="209"/>
        <v/>
      </c>
    </row>
    <row r="7440" spans="1:16" ht="16" x14ac:dyDescent="0.2">
      <c r="A7440" s="8" t="s">
        <v>1664</v>
      </c>
      <c r="C7440" s="7" t="s">
        <v>2</v>
      </c>
      <c r="D7440" s="7" t="s">
        <v>3391</v>
      </c>
      <c r="E7440" s="7" t="str">
        <f>IF(OR(D7440="", D7440="___"),"", LEFT(D7440,FIND(" &gt;",D7440)-1))</f>
        <v>Failure</v>
      </c>
      <c r="F7440" s="7" t="str">
        <f t="shared" si="207"/>
        <v>Current</v>
      </c>
      <c r="G7440" s="7" t="str">
        <f t="shared" si="208"/>
        <v>Utterance</v>
      </c>
      <c r="H7440" s="7" t="str">
        <f>IF(G7440="Utterance", IF(ISNUMBER(SEARCH("Unrecognized",D7440)), "Unrecognized", IF(ISNUMBER(SEARCH("Mismatched",D7440)), "Mismatched", IF(ISNUMBER(SEARCH("False Positive",D7440)), "False Positive", "Irrelevant"))), "")</f>
        <v>Mismatched</v>
      </c>
      <c r="J7440" s="7" t="s">
        <v>3434</v>
      </c>
      <c r="K7440" s="7" t="s">
        <v>3354</v>
      </c>
      <c r="L7440" s="9">
        <v>45007</v>
      </c>
      <c r="M7440" s="13">
        <v>0.59670138888888891</v>
      </c>
      <c r="N7440" s="14">
        <v>513003193360117</v>
      </c>
      <c r="O7440" s="7">
        <f>IF(LEN(TRIM($A7440))=0,0,LEN($A7440)-LEN(SUBSTITUTE($A7440," ",""))+1)</f>
        <v>3</v>
      </c>
      <c r="P7440">
        <f t="shared" si="209"/>
        <v>705</v>
      </c>
    </row>
    <row r="7441" spans="1:16" ht="64" x14ac:dyDescent="0.2">
      <c r="A7441" s="8" t="s">
        <v>331</v>
      </c>
      <c r="C7441" s="7" t="s">
        <v>4</v>
      </c>
      <c r="F7441" s="7" t="str">
        <f t="shared" si="207"/>
        <v/>
      </c>
      <c r="G7441" s="7" t="str">
        <f t="shared" si="208"/>
        <v/>
      </c>
      <c r="K7441" s="7" t="s">
        <v>3354</v>
      </c>
      <c r="L7441" s="9">
        <v>45007</v>
      </c>
      <c r="M7441" s="13">
        <v>0.59670138888888891</v>
      </c>
      <c r="N7441" s="14">
        <v>513003193360117</v>
      </c>
      <c r="P7441" t="str">
        <f t="shared" si="209"/>
        <v/>
      </c>
    </row>
    <row r="7442" spans="1:16" ht="16" x14ac:dyDescent="0.2">
      <c r="A7442" s="8" t="s">
        <v>514</v>
      </c>
      <c r="B7442" s="7" t="s">
        <v>3487</v>
      </c>
      <c r="C7442" s="7" t="s">
        <v>2</v>
      </c>
      <c r="D7442" s="7" t="s">
        <v>3389</v>
      </c>
      <c r="E7442" s="7" t="str">
        <f>IF(OR(D7442="", D7442="___"),"", LEFT(D7442,FIND(" &gt;",D7442)-1))</f>
        <v>Success</v>
      </c>
      <c r="F7442" s="7" t="str">
        <f t="shared" si="207"/>
        <v>Current</v>
      </c>
      <c r="G7442" s="7" t="str">
        <f t="shared" si="208"/>
        <v/>
      </c>
      <c r="H7442" s="7" t="str">
        <f>IF(G7442="Utterance", IF(ISNUMBER(SEARCH("Unrecognized",D7442)), "Unrecognized", IF(ISNUMBER(SEARCH("Mismatched",D7442)), "Mismatched", IF(ISNUMBER(SEARCH("False Positive",D7442)), "False Positive", "Irrelevant"))), "")</f>
        <v/>
      </c>
      <c r="J7442" s="7" t="s">
        <v>3439</v>
      </c>
      <c r="K7442" s="7" t="s">
        <v>3354</v>
      </c>
      <c r="L7442" s="9">
        <v>45007</v>
      </c>
      <c r="M7442" s="13">
        <v>0.5972453703703704</v>
      </c>
      <c r="N7442" s="14">
        <v>513001821785117</v>
      </c>
      <c r="O7442" s="7">
        <f>IF(LEN(TRIM($A7442))=0,0,LEN($A7442)-LEN(SUBSTITUTE($A7442," ",""))+1)</f>
        <v>3</v>
      </c>
      <c r="P7442">
        <f t="shared" si="209"/>
        <v>3411</v>
      </c>
    </row>
    <row r="7443" spans="1:16" ht="32" x14ac:dyDescent="0.2">
      <c r="A7443" s="8" t="s">
        <v>3628</v>
      </c>
      <c r="C7443" s="7" t="s">
        <v>4</v>
      </c>
      <c r="F7443" s="7" t="str">
        <f t="shared" si="207"/>
        <v/>
      </c>
      <c r="G7443" s="7" t="str">
        <f t="shared" si="208"/>
        <v/>
      </c>
      <c r="K7443" s="7" t="s">
        <v>3354</v>
      </c>
      <c r="L7443" s="9">
        <v>45007</v>
      </c>
      <c r="M7443" s="13">
        <v>0.59755787037037034</v>
      </c>
      <c r="N7443" s="14">
        <v>513001821785117</v>
      </c>
      <c r="P7443" t="str">
        <f t="shared" si="209"/>
        <v/>
      </c>
    </row>
    <row r="7444" spans="1:16" ht="112" x14ac:dyDescent="0.2">
      <c r="A7444" s="8" t="s">
        <v>1479</v>
      </c>
      <c r="C7444" s="7" t="s">
        <v>4</v>
      </c>
      <c r="F7444" s="7" t="str">
        <f t="shared" si="207"/>
        <v/>
      </c>
      <c r="G7444" s="7" t="str">
        <f t="shared" si="208"/>
        <v/>
      </c>
      <c r="K7444" s="7" t="s">
        <v>3354</v>
      </c>
      <c r="L7444" s="9">
        <v>45007</v>
      </c>
      <c r="M7444" s="13">
        <v>0.59755787037037034</v>
      </c>
      <c r="N7444" s="14">
        <v>513001821785117</v>
      </c>
      <c r="P7444" t="str">
        <f t="shared" si="209"/>
        <v/>
      </c>
    </row>
    <row r="7445" spans="1:16" ht="32" x14ac:dyDescent="0.2">
      <c r="A7445" s="8" t="s">
        <v>268</v>
      </c>
      <c r="C7445" s="7" t="s">
        <v>4</v>
      </c>
      <c r="F7445" s="7" t="str">
        <f t="shared" si="207"/>
        <v/>
      </c>
      <c r="G7445" s="7" t="str">
        <f t="shared" si="208"/>
        <v/>
      </c>
      <c r="K7445" s="7" t="s">
        <v>3354</v>
      </c>
      <c r="L7445" s="9">
        <v>45007</v>
      </c>
      <c r="M7445" s="13">
        <v>0.59755787037037034</v>
      </c>
      <c r="N7445" s="14">
        <v>513001821785117</v>
      </c>
      <c r="P7445" t="str">
        <f t="shared" si="209"/>
        <v/>
      </c>
    </row>
    <row r="7446" spans="1:16" ht="16" x14ac:dyDescent="0.2">
      <c r="A7446" s="8" t="s">
        <v>322</v>
      </c>
      <c r="B7446" s="7" t="s">
        <v>3487</v>
      </c>
      <c r="C7446" s="7" t="s">
        <v>2</v>
      </c>
      <c r="D7446" s="7" t="s">
        <v>3389</v>
      </c>
      <c r="E7446" s="7" t="str">
        <f>IF(OR(D7446="", D7446="___"),"", LEFT(D7446,FIND(" &gt;",D7446)-1))</f>
        <v>Success</v>
      </c>
      <c r="F7446" s="7" t="str">
        <f t="shared" si="207"/>
        <v>Current</v>
      </c>
      <c r="G7446" s="7" t="str">
        <f t="shared" si="208"/>
        <v/>
      </c>
      <c r="H7446" s="7" t="str">
        <f>IF(G7446="Utterance", IF(ISNUMBER(SEARCH("Unrecognized",D7446)), "Unrecognized", IF(ISNUMBER(SEARCH("Mismatched",D7446)), "Mismatched", IF(ISNUMBER(SEARCH("False Positive",D7446)), "False Positive", "Irrelevant"))), "")</f>
        <v/>
      </c>
      <c r="J7446" s="7" t="s">
        <v>3758</v>
      </c>
      <c r="K7446" s="7" t="s">
        <v>3354</v>
      </c>
      <c r="L7446" s="9">
        <v>45007</v>
      </c>
      <c r="M7446" s="13">
        <v>0.5979282407407408</v>
      </c>
      <c r="N7446" s="14">
        <v>513001821785117</v>
      </c>
      <c r="O7446" s="7">
        <f>IF(LEN(TRIM($A7446))=0,0,LEN($A7446)-LEN(SUBSTITUTE($A7446," ",""))+1)</f>
        <v>4</v>
      </c>
      <c r="P7446">
        <f t="shared" si="209"/>
        <v>3411</v>
      </c>
    </row>
    <row r="7447" spans="1:16" ht="16" x14ac:dyDescent="0.2">
      <c r="A7447" s="8" t="s">
        <v>3364</v>
      </c>
      <c r="C7447" s="7" t="s">
        <v>4</v>
      </c>
      <c r="F7447" s="7" t="str">
        <f t="shared" si="207"/>
        <v/>
      </c>
      <c r="G7447" s="7" t="str">
        <f t="shared" si="208"/>
        <v/>
      </c>
      <c r="K7447" s="7" t="s">
        <v>3354</v>
      </c>
      <c r="L7447" s="9">
        <v>45007</v>
      </c>
      <c r="M7447" s="13">
        <v>0.59795138888888888</v>
      </c>
      <c r="N7447" s="14">
        <v>513001821785117</v>
      </c>
      <c r="P7447" t="str">
        <f t="shared" si="209"/>
        <v/>
      </c>
    </row>
    <row r="7448" spans="1:16" ht="32" x14ac:dyDescent="0.2">
      <c r="A7448" s="8" t="s">
        <v>268</v>
      </c>
      <c r="C7448" s="7" t="s">
        <v>4</v>
      </c>
      <c r="F7448" s="7" t="str">
        <f t="shared" si="207"/>
        <v/>
      </c>
      <c r="G7448" s="7" t="str">
        <f t="shared" si="208"/>
        <v/>
      </c>
      <c r="K7448" s="7" t="s">
        <v>3354</v>
      </c>
      <c r="L7448" s="9">
        <v>45007</v>
      </c>
      <c r="M7448" s="13">
        <v>0.59795138888888888</v>
      </c>
      <c r="N7448" s="14">
        <v>513001821785117</v>
      </c>
      <c r="P7448" t="str">
        <f t="shared" si="209"/>
        <v/>
      </c>
    </row>
    <row r="7449" spans="1:16" ht="16" x14ac:dyDescent="0.2">
      <c r="A7449" s="8" t="s">
        <v>514</v>
      </c>
      <c r="B7449" s="7" t="s">
        <v>3487</v>
      </c>
      <c r="C7449" s="7" t="s">
        <v>2</v>
      </c>
      <c r="D7449" s="7" t="s">
        <v>3389</v>
      </c>
      <c r="E7449" s="7" t="str">
        <f>IF(OR(D7449="", D7449="___"),"", LEFT(D7449,FIND(" &gt;",D7449)-1))</f>
        <v>Success</v>
      </c>
      <c r="F7449" s="7" t="str">
        <f t="shared" si="207"/>
        <v>Current</v>
      </c>
      <c r="G7449" s="7" t="str">
        <f t="shared" si="208"/>
        <v/>
      </c>
      <c r="H7449" s="7" t="str">
        <f>IF(G7449="Utterance", IF(ISNUMBER(SEARCH("Unrecognized",D7449)), "Unrecognized", IF(ISNUMBER(SEARCH("Mismatched",D7449)), "Mismatched", IF(ISNUMBER(SEARCH("False Positive",D7449)), "False Positive", "Irrelevant"))), "")</f>
        <v/>
      </c>
      <c r="J7449" s="7" t="s">
        <v>3439</v>
      </c>
      <c r="K7449" s="7" t="s">
        <v>3354</v>
      </c>
      <c r="L7449" s="9">
        <v>45007</v>
      </c>
      <c r="M7449" s="13">
        <v>0.59861111111111109</v>
      </c>
      <c r="N7449" s="14">
        <v>513001821785117</v>
      </c>
      <c r="O7449" s="7">
        <f>IF(LEN(TRIM($A7449))=0,0,LEN($A7449)-LEN(SUBSTITUTE($A7449," ",""))+1)</f>
        <v>3</v>
      </c>
      <c r="P7449">
        <f t="shared" si="209"/>
        <v>3411</v>
      </c>
    </row>
    <row r="7450" spans="1:16" ht="32" x14ac:dyDescent="0.2">
      <c r="A7450" s="8" t="s">
        <v>3628</v>
      </c>
      <c r="C7450" s="7" t="s">
        <v>4</v>
      </c>
      <c r="F7450" s="7" t="str">
        <f t="shared" si="207"/>
        <v/>
      </c>
      <c r="G7450" s="7" t="str">
        <f t="shared" si="208"/>
        <v/>
      </c>
      <c r="K7450" s="7" t="s">
        <v>3354</v>
      </c>
      <c r="L7450" s="9">
        <v>45007</v>
      </c>
      <c r="M7450" s="13">
        <v>0.59862268518518513</v>
      </c>
      <c r="N7450" s="14">
        <v>513001821785117</v>
      </c>
      <c r="P7450" t="str">
        <f t="shared" si="209"/>
        <v/>
      </c>
    </row>
    <row r="7451" spans="1:16" ht="96" x14ac:dyDescent="0.2">
      <c r="A7451" s="8" t="s">
        <v>1478</v>
      </c>
      <c r="C7451" s="7" t="s">
        <v>4</v>
      </c>
      <c r="F7451" s="7" t="str">
        <f t="shared" si="207"/>
        <v/>
      </c>
      <c r="G7451" s="7" t="str">
        <f t="shared" si="208"/>
        <v/>
      </c>
      <c r="K7451" s="7" t="s">
        <v>3354</v>
      </c>
      <c r="L7451" s="9">
        <v>45007</v>
      </c>
      <c r="M7451" s="13">
        <v>0.59862268518518513</v>
      </c>
      <c r="N7451" s="14">
        <v>513001821785117</v>
      </c>
      <c r="P7451" t="str">
        <f t="shared" si="209"/>
        <v/>
      </c>
    </row>
    <row r="7452" spans="1:16" ht="32" x14ac:dyDescent="0.2">
      <c r="A7452" s="8" t="s">
        <v>268</v>
      </c>
      <c r="C7452" s="7" t="s">
        <v>4</v>
      </c>
      <c r="F7452" s="7" t="str">
        <f t="shared" si="207"/>
        <v/>
      </c>
      <c r="G7452" s="7" t="str">
        <f t="shared" si="208"/>
        <v/>
      </c>
      <c r="K7452" s="7" t="s">
        <v>3354</v>
      </c>
      <c r="L7452" s="9">
        <v>45007</v>
      </c>
      <c r="M7452" s="13">
        <v>0.59862268518518513</v>
      </c>
      <c r="N7452" s="14">
        <v>513001821785117</v>
      </c>
      <c r="P7452" t="str">
        <f t="shared" si="209"/>
        <v/>
      </c>
    </row>
    <row r="7453" spans="1:16" ht="16" x14ac:dyDescent="0.2">
      <c r="A7453" s="8" t="s">
        <v>1188</v>
      </c>
      <c r="C7453" s="7" t="s">
        <v>2</v>
      </c>
      <c r="D7453" s="7" t="s">
        <v>3389</v>
      </c>
      <c r="E7453" s="7" t="str">
        <f>IF(OR(D7453="", D7453="___"),"", LEFT(D7453,FIND(" &gt;",D7453)-1))</f>
        <v>Success</v>
      </c>
      <c r="F7453" s="7" t="str">
        <f t="shared" si="207"/>
        <v>Current</v>
      </c>
      <c r="G7453" s="7" t="str">
        <f t="shared" si="208"/>
        <v/>
      </c>
      <c r="H7453" s="7" t="str">
        <f>IF(G7453="Utterance", IF(ISNUMBER(SEARCH("Unrecognized",D7453)), "Unrecognized", IF(ISNUMBER(SEARCH("Mismatched",D7453)), "Mismatched", IF(ISNUMBER(SEARCH("False Positive",D7453)), "False Positive", "Irrelevant"))), "")</f>
        <v/>
      </c>
      <c r="J7453" s="7" t="s">
        <v>3741</v>
      </c>
      <c r="K7453" s="7" t="s">
        <v>3354</v>
      </c>
      <c r="L7453" s="9">
        <v>45007</v>
      </c>
      <c r="M7453" s="13">
        <v>0.60542824074074075</v>
      </c>
      <c r="N7453" s="14">
        <v>204440003542313</v>
      </c>
      <c r="O7453" s="7">
        <f>IF(LEN(TRIM($A7453))=0,0,LEN($A7453)-LEN(SUBSTITUTE($A7453," ",""))+1)</f>
        <v>2</v>
      </c>
      <c r="P7453">
        <f t="shared" si="209"/>
        <v>3411</v>
      </c>
    </row>
    <row r="7454" spans="1:16" ht="112" x14ac:dyDescent="0.2">
      <c r="A7454" s="8" t="s">
        <v>304</v>
      </c>
      <c r="C7454" s="7" t="s">
        <v>4</v>
      </c>
      <c r="F7454" s="7" t="str">
        <f t="shared" si="207"/>
        <v/>
      </c>
      <c r="G7454" s="7" t="str">
        <f t="shared" si="208"/>
        <v/>
      </c>
      <c r="K7454" s="7" t="s">
        <v>3354</v>
      </c>
      <c r="L7454" s="9">
        <v>45007</v>
      </c>
      <c r="M7454" s="13">
        <v>0.60542824074074075</v>
      </c>
      <c r="N7454" s="14">
        <v>204440003542313</v>
      </c>
      <c r="P7454" t="str">
        <f t="shared" si="209"/>
        <v/>
      </c>
    </row>
    <row r="7455" spans="1:16" ht="16" x14ac:dyDescent="0.2">
      <c r="A7455" s="8" t="s">
        <v>322</v>
      </c>
      <c r="B7455" s="7" t="s">
        <v>3487</v>
      </c>
      <c r="C7455" s="7" t="s">
        <v>2</v>
      </c>
      <c r="D7455" s="7" t="s">
        <v>3389</v>
      </c>
      <c r="E7455" s="7" t="str">
        <f>IF(OR(D7455="", D7455="___"),"", LEFT(D7455,FIND(" &gt;",D7455)-1))</f>
        <v>Success</v>
      </c>
      <c r="F7455" s="7" t="str">
        <f t="shared" si="207"/>
        <v>Current</v>
      </c>
      <c r="G7455" s="7" t="str">
        <f t="shared" si="208"/>
        <v/>
      </c>
      <c r="H7455" s="7" t="str">
        <f>IF(G7455="Utterance", IF(ISNUMBER(SEARCH("Unrecognized",D7455)), "Unrecognized", IF(ISNUMBER(SEARCH("Mismatched",D7455)), "Mismatched", IF(ISNUMBER(SEARCH("False Positive",D7455)), "False Positive", "Irrelevant"))), "")</f>
        <v/>
      </c>
      <c r="J7455" s="7" t="s">
        <v>3758</v>
      </c>
      <c r="K7455" s="7" t="s">
        <v>3354</v>
      </c>
      <c r="L7455" s="9">
        <v>45007</v>
      </c>
      <c r="M7455" s="13">
        <v>0.60615740740740742</v>
      </c>
      <c r="N7455" s="14">
        <v>513002558526310</v>
      </c>
      <c r="O7455" s="7">
        <f>IF(LEN(TRIM($A7455))=0,0,LEN($A7455)-LEN(SUBSTITUTE($A7455," ",""))+1)</f>
        <v>4</v>
      </c>
      <c r="P7455">
        <f t="shared" si="209"/>
        <v>3411</v>
      </c>
    </row>
    <row r="7456" spans="1:16" ht="32" x14ac:dyDescent="0.2">
      <c r="A7456" s="8" t="s">
        <v>3366</v>
      </c>
      <c r="C7456" s="7" t="s">
        <v>4</v>
      </c>
      <c r="F7456" s="7" t="str">
        <f t="shared" si="207"/>
        <v/>
      </c>
      <c r="G7456" s="7" t="str">
        <f t="shared" si="208"/>
        <v/>
      </c>
      <c r="K7456" s="7" t="s">
        <v>3354</v>
      </c>
      <c r="L7456" s="9">
        <v>45007</v>
      </c>
      <c r="M7456" s="13">
        <v>0.60619212962962965</v>
      </c>
      <c r="N7456" s="14">
        <v>513002558526310</v>
      </c>
      <c r="P7456" t="str">
        <f t="shared" si="209"/>
        <v/>
      </c>
    </row>
    <row r="7457" spans="1:16" ht="32" x14ac:dyDescent="0.2">
      <c r="A7457" s="8" t="s">
        <v>268</v>
      </c>
      <c r="C7457" s="7" t="s">
        <v>4</v>
      </c>
      <c r="F7457" s="7" t="str">
        <f t="shared" si="207"/>
        <v/>
      </c>
      <c r="G7457" s="7" t="str">
        <f t="shared" si="208"/>
        <v/>
      </c>
      <c r="K7457" s="7" t="s">
        <v>3354</v>
      </c>
      <c r="L7457" s="9">
        <v>45007</v>
      </c>
      <c r="M7457" s="13">
        <v>0.60619212962962965</v>
      </c>
      <c r="N7457" s="14">
        <v>513002558526310</v>
      </c>
      <c r="P7457" t="str">
        <f t="shared" si="209"/>
        <v/>
      </c>
    </row>
    <row r="7458" spans="1:16" ht="16" x14ac:dyDescent="0.2">
      <c r="A7458" s="8" t="s">
        <v>302</v>
      </c>
      <c r="B7458" s="7" t="s">
        <v>3487</v>
      </c>
      <c r="C7458" s="7" t="s">
        <v>2</v>
      </c>
      <c r="D7458" s="7" t="s">
        <v>3389</v>
      </c>
      <c r="E7458" s="7" t="str">
        <f>IF(OR(D7458="", D7458="___"),"", LEFT(D7458,FIND(" &gt;",D7458)-1))</f>
        <v>Success</v>
      </c>
      <c r="F7458" s="7" t="str">
        <f t="shared" si="207"/>
        <v>Current</v>
      </c>
      <c r="G7458" s="7" t="str">
        <f t="shared" si="208"/>
        <v/>
      </c>
      <c r="H7458" s="7" t="str">
        <f>IF(G7458="Utterance", IF(ISNUMBER(SEARCH("Unrecognized",D7458)), "Unrecognized", IF(ISNUMBER(SEARCH("Mismatched",D7458)), "Mismatched", IF(ISNUMBER(SEARCH("False Positive",D7458)), "False Positive", "Irrelevant"))), "")</f>
        <v/>
      </c>
      <c r="J7458" s="7" t="s">
        <v>3428</v>
      </c>
      <c r="K7458" s="7" t="s">
        <v>3354</v>
      </c>
      <c r="L7458" s="9">
        <v>45007</v>
      </c>
      <c r="M7458" s="13">
        <v>0.60714120370370372</v>
      </c>
      <c r="N7458" s="14">
        <v>204440003495282</v>
      </c>
      <c r="O7458" s="7">
        <f>IF(LEN(TRIM($A7458))=0,0,LEN($A7458)-LEN(SUBSTITUTE($A7458," ",""))+1)</f>
        <v>3</v>
      </c>
      <c r="P7458">
        <f t="shared" si="209"/>
        <v>3411</v>
      </c>
    </row>
    <row r="7459" spans="1:16" ht="64" x14ac:dyDescent="0.2">
      <c r="A7459" s="8" t="s">
        <v>220</v>
      </c>
      <c r="C7459" s="7" t="s">
        <v>4</v>
      </c>
      <c r="F7459" s="7" t="str">
        <f t="shared" si="207"/>
        <v/>
      </c>
      <c r="G7459" s="7" t="str">
        <f t="shared" si="208"/>
        <v/>
      </c>
      <c r="K7459" s="7" t="s">
        <v>3354</v>
      </c>
      <c r="L7459" s="9">
        <v>45007</v>
      </c>
      <c r="M7459" s="13">
        <v>0.60714120370370372</v>
      </c>
      <c r="N7459" s="14">
        <v>204440003495282</v>
      </c>
      <c r="P7459" t="str">
        <f t="shared" si="209"/>
        <v/>
      </c>
    </row>
    <row r="7460" spans="1:16" ht="16" x14ac:dyDescent="0.2">
      <c r="A7460" s="8" t="s">
        <v>1279</v>
      </c>
      <c r="C7460" s="7" t="s">
        <v>2</v>
      </c>
      <c r="D7460" s="7" t="s">
        <v>3389</v>
      </c>
      <c r="E7460" s="7" t="str">
        <f>IF(OR(D7460="", D7460="___"),"", LEFT(D7460,FIND(" &gt;",D7460)-1))</f>
        <v>Success</v>
      </c>
      <c r="F7460" s="7" t="str">
        <f t="shared" si="207"/>
        <v>Current</v>
      </c>
      <c r="G7460" s="7" t="str">
        <f t="shared" si="208"/>
        <v/>
      </c>
      <c r="H7460" s="7" t="str">
        <f>IF(G7460="Utterance", IF(ISNUMBER(SEARCH("Unrecognized",D7460)), "Unrecognized", IF(ISNUMBER(SEARCH("Mismatched",D7460)), "Mismatched", IF(ISNUMBER(SEARCH("False Positive",D7460)), "False Positive", "Irrelevant"))), "")</f>
        <v/>
      </c>
      <c r="J7460" s="7" t="s">
        <v>3741</v>
      </c>
      <c r="K7460" s="7" t="s">
        <v>3354</v>
      </c>
      <c r="L7460" s="9">
        <v>45007</v>
      </c>
      <c r="M7460" s="13">
        <v>0.61143518518518525</v>
      </c>
      <c r="N7460" s="14">
        <v>202000277698391</v>
      </c>
      <c r="O7460" s="7">
        <f>IF(LEN(TRIM($A7460))=0,0,LEN($A7460)-LEN(SUBSTITUTE($A7460," ",""))+1)</f>
        <v>2</v>
      </c>
      <c r="P7460">
        <f t="shared" si="209"/>
        <v>3411</v>
      </c>
    </row>
    <row r="7461" spans="1:16" ht="64" x14ac:dyDescent="0.2">
      <c r="A7461" s="8" t="s">
        <v>220</v>
      </c>
      <c r="C7461" s="7" t="s">
        <v>4</v>
      </c>
      <c r="F7461" s="7" t="str">
        <f t="shared" si="207"/>
        <v/>
      </c>
      <c r="G7461" s="7" t="str">
        <f t="shared" si="208"/>
        <v/>
      </c>
      <c r="K7461" s="7" t="s">
        <v>3354</v>
      </c>
      <c r="L7461" s="9">
        <v>45007</v>
      </c>
      <c r="M7461" s="13">
        <v>0.61143518518518525</v>
      </c>
      <c r="N7461" s="14">
        <v>202000277698391</v>
      </c>
      <c r="P7461" t="str">
        <f t="shared" si="209"/>
        <v/>
      </c>
    </row>
    <row r="7462" spans="1:16" ht="16" x14ac:dyDescent="0.2">
      <c r="A7462" s="8" t="s">
        <v>647</v>
      </c>
      <c r="C7462" s="7" t="s">
        <v>2</v>
      </c>
      <c r="D7462" s="7" t="s">
        <v>3389</v>
      </c>
      <c r="E7462" s="7" t="str">
        <f>IF(OR(D7462="", D7462="___"),"", LEFT(D7462,FIND(" &gt;",D7462)-1))</f>
        <v>Success</v>
      </c>
      <c r="F7462" s="7" t="str">
        <f t="shared" si="207"/>
        <v>Current</v>
      </c>
      <c r="G7462" s="7" t="str">
        <f t="shared" si="208"/>
        <v/>
      </c>
      <c r="H7462" s="7" t="str">
        <f>IF(G7462="Utterance", IF(ISNUMBER(SEARCH("Unrecognized",D7462)), "Unrecognized", IF(ISNUMBER(SEARCH("Mismatched",D7462)), "Mismatched", IF(ISNUMBER(SEARCH("False Positive",D7462)), "False Positive", "Irrelevant"))), "")</f>
        <v/>
      </c>
      <c r="J7462" s="7" t="s">
        <v>3741</v>
      </c>
      <c r="K7462" s="7" t="s">
        <v>3354</v>
      </c>
      <c r="L7462" s="9">
        <v>45007</v>
      </c>
      <c r="M7462" s="13">
        <v>0.61325231481481479</v>
      </c>
      <c r="N7462" s="14">
        <v>204440003499183</v>
      </c>
      <c r="O7462" s="7">
        <f>IF(LEN(TRIM($A7462))=0,0,LEN($A7462)-LEN(SUBSTITUTE($A7462," ",""))+1)</f>
        <v>5</v>
      </c>
      <c r="P7462">
        <f t="shared" si="209"/>
        <v>3411</v>
      </c>
    </row>
    <row r="7463" spans="1:16" ht="144" x14ac:dyDescent="0.2">
      <c r="A7463" s="8" t="s">
        <v>250</v>
      </c>
      <c r="C7463" s="7" t="s">
        <v>4</v>
      </c>
      <c r="F7463" s="7" t="str">
        <f t="shared" si="207"/>
        <v/>
      </c>
      <c r="G7463" s="7" t="str">
        <f t="shared" si="208"/>
        <v/>
      </c>
      <c r="K7463" s="7" t="s">
        <v>3354</v>
      </c>
      <c r="L7463" s="9">
        <v>45007</v>
      </c>
      <c r="M7463" s="13">
        <v>0.61327546296296298</v>
      </c>
      <c r="N7463" s="14">
        <v>204440003499183</v>
      </c>
      <c r="P7463" t="str">
        <f t="shared" si="209"/>
        <v/>
      </c>
    </row>
    <row r="7464" spans="1:16" ht="16" x14ac:dyDescent="0.2">
      <c r="A7464" s="8" t="s">
        <v>535</v>
      </c>
      <c r="C7464" s="7" t="s">
        <v>2</v>
      </c>
      <c r="D7464" s="7" t="s">
        <v>3389</v>
      </c>
      <c r="E7464" s="7" t="str">
        <f>IF(OR(D7464="", D7464="___"),"", LEFT(D7464,FIND(" &gt;",D7464)-1))</f>
        <v>Success</v>
      </c>
      <c r="F7464" s="7" t="str">
        <f t="shared" si="207"/>
        <v>Current</v>
      </c>
      <c r="G7464" s="7" t="str">
        <f t="shared" si="208"/>
        <v/>
      </c>
      <c r="H7464" s="7" t="str">
        <f>IF(G7464="Utterance", IF(ISNUMBER(SEARCH("Unrecognized",D7464)), "Unrecognized", IF(ISNUMBER(SEARCH("Mismatched",D7464)), "Mismatched", IF(ISNUMBER(SEARCH("False Positive",D7464)), "False Positive", "Irrelevant"))), "")</f>
        <v/>
      </c>
      <c r="J7464" s="7" t="s">
        <v>3741</v>
      </c>
      <c r="K7464" s="7" t="s">
        <v>3354</v>
      </c>
      <c r="L7464" s="9">
        <v>45007</v>
      </c>
      <c r="M7464" s="13">
        <v>0.61348379629629635</v>
      </c>
      <c r="N7464" s="14">
        <v>204440003499183</v>
      </c>
      <c r="O7464" s="7">
        <f>IF(LEN(TRIM($A7464))=0,0,LEN($A7464)-LEN(SUBSTITUTE($A7464," ",""))+1)</f>
        <v>5</v>
      </c>
      <c r="P7464">
        <f t="shared" si="209"/>
        <v>3411</v>
      </c>
    </row>
    <row r="7465" spans="1:16" ht="64" x14ac:dyDescent="0.2">
      <c r="A7465" s="8" t="s">
        <v>220</v>
      </c>
      <c r="C7465" s="7" t="s">
        <v>4</v>
      </c>
      <c r="F7465" s="7" t="str">
        <f t="shared" si="207"/>
        <v/>
      </c>
      <c r="G7465" s="7" t="str">
        <f t="shared" si="208"/>
        <v/>
      </c>
      <c r="K7465" s="7" t="s">
        <v>3354</v>
      </c>
      <c r="L7465" s="9">
        <v>45007</v>
      </c>
      <c r="M7465" s="13">
        <v>0.61348379629629635</v>
      </c>
      <c r="N7465" s="14">
        <v>204440003499183</v>
      </c>
      <c r="P7465" t="str">
        <f t="shared" si="209"/>
        <v/>
      </c>
    </row>
    <row r="7466" spans="1:16" ht="16" x14ac:dyDescent="0.2">
      <c r="A7466" s="8" t="s">
        <v>649</v>
      </c>
      <c r="C7466" s="7" t="s">
        <v>2</v>
      </c>
      <c r="D7466" s="7" t="s">
        <v>3389</v>
      </c>
      <c r="E7466" s="7" t="str">
        <f>IF(OR(D7466="", D7466="___"),"", LEFT(D7466,FIND(" &gt;",D7466)-1))</f>
        <v>Success</v>
      </c>
      <c r="F7466" s="7" t="str">
        <f t="shared" si="207"/>
        <v>Current</v>
      </c>
      <c r="G7466" s="7" t="str">
        <f t="shared" si="208"/>
        <v/>
      </c>
      <c r="H7466" s="7" t="str">
        <f>IF(G7466="Utterance", IF(ISNUMBER(SEARCH("Unrecognized",D7466)), "Unrecognized", IF(ISNUMBER(SEARCH("Mismatched",D7466)), "Mismatched", IF(ISNUMBER(SEARCH("False Positive",D7466)), "False Positive", "Irrelevant"))), "")</f>
        <v/>
      </c>
      <c r="J7466" s="7" t="s">
        <v>3741</v>
      </c>
      <c r="K7466" s="7" t="s">
        <v>3354</v>
      </c>
      <c r="L7466" s="9">
        <v>45007</v>
      </c>
      <c r="M7466" s="13">
        <v>0.61483796296296289</v>
      </c>
      <c r="N7466" s="14">
        <v>204440003499183</v>
      </c>
      <c r="O7466" s="7">
        <f>IF(LEN(TRIM($A7466))=0,0,LEN($A7466)-LEN(SUBSTITUTE($A7466," ",""))+1)</f>
        <v>16</v>
      </c>
      <c r="P7466">
        <f t="shared" si="209"/>
        <v>3411</v>
      </c>
    </row>
    <row r="7467" spans="1:16" ht="112" x14ac:dyDescent="0.2">
      <c r="A7467" s="8" t="s">
        <v>304</v>
      </c>
      <c r="C7467" s="7" t="s">
        <v>4</v>
      </c>
      <c r="F7467" s="7" t="str">
        <f t="shared" si="207"/>
        <v/>
      </c>
      <c r="G7467" s="7" t="str">
        <f t="shared" si="208"/>
        <v/>
      </c>
      <c r="K7467" s="7" t="s">
        <v>3354</v>
      </c>
      <c r="L7467" s="9">
        <v>45007</v>
      </c>
      <c r="M7467" s="13">
        <v>0.61483796296296289</v>
      </c>
      <c r="N7467" s="14">
        <v>204440003499183</v>
      </c>
      <c r="P7467" t="str">
        <f t="shared" si="209"/>
        <v/>
      </c>
    </row>
    <row r="7468" spans="1:16" ht="16" x14ac:dyDescent="0.2">
      <c r="A7468" s="8" t="s">
        <v>701</v>
      </c>
      <c r="C7468" s="7" t="s">
        <v>2</v>
      </c>
      <c r="D7468" s="7" t="s">
        <v>3389</v>
      </c>
      <c r="E7468" s="7" t="str">
        <f>IF(OR(D7468="", D7468="___"),"", LEFT(D7468,FIND(" &gt;",D7468)-1))</f>
        <v>Success</v>
      </c>
      <c r="F7468" s="7" t="str">
        <f t="shared" si="207"/>
        <v>Current</v>
      </c>
      <c r="G7468" s="7" t="str">
        <f t="shared" si="208"/>
        <v/>
      </c>
      <c r="H7468" s="7" t="str">
        <f>IF(G7468="Utterance", IF(ISNUMBER(SEARCH("Unrecognized",D7468)), "Unrecognized", IF(ISNUMBER(SEARCH("Mismatched",D7468)), "Mismatched", IF(ISNUMBER(SEARCH("False Positive",D7468)), "False Positive", "Irrelevant"))), "")</f>
        <v/>
      </c>
      <c r="J7468" s="7" t="s">
        <v>3430</v>
      </c>
      <c r="K7468" s="7" t="s">
        <v>3354</v>
      </c>
      <c r="L7468" s="9">
        <v>45007</v>
      </c>
      <c r="M7468" s="13">
        <v>0.61552083333333341</v>
      </c>
      <c r="N7468" s="14">
        <v>204440003500720</v>
      </c>
      <c r="O7468" s="7">
        <f>IF(LEN(TRIM($A7468))=0,0,LEN($A7468)-LEN(SUBSTITUTE($A7468," ",""))+1)</f>
        <v>6</v>
      </c>
      <c r="P7468">
        <f t="shared" si="209"/>
        <v>3411</v>
      </c>
    </row>
    <row r="7469" spans="1:16" ht="96" x14ac:dyDescent="0.2">
      <c r="A7469" s="8" t="s">
        <v>702</v>
      </c>
      <c r="C7469" s="7" t="s">
        <v>4</v>
      </c>
      <c r="F7469" s="7" t="str">
        <f t="shared" si="207"/>
        <v/>
      </c>
      <c r="G7469" s="7" t="str">
        <f t="shared" si="208"/>
        <v/>
      </c>
      <c r="K7469" s="7" t="s">
        <v>3354</v>
      </c>
      <c r="L7469" s="9">
        <v>45007</v>
      </c>
      <c r="M7469" s="13">
        <v>0.61553240740740744</v>
      </c>
      <c r="N7469" s="14">
        <v>204440003500720</v>
      </c>
      <c r="P7469" t="str">
        <f t="shared" si="209"/>
        <v/>
      </c>
    </row>
    <row r="7470" spans="1:16" ht="16" x14ac:dyDescent="0.2">
      <c r="A7470" s="8" t="s">
        <v>1670</v>
      </c>
      <c r="C7470" s="7" t="s">
        <v>2</v>
      </c>
      <c r="D7470" s="7" t="s">
        <v>3389</v>
      </c>
      <c r="E7470" s="7" t="str">
        <f>IF(OR(D7470="", D7470="___"),"", LEFT(D7470,FIND(" &gt;",D7470)-1))</f>
        <v>Success</v>
      </c>
      <c r="F7470" s="7" t="str">
        <f t="shared" si="207"/>
        <v>Current</v>
      </c>
      <c r="G7470" s="7" t="str">
        <f t="shared" si="208"/>
        <v/>
      </c>
      <c r="H7470" s="7" t="str">
        <f>IF(G7470="Utterance", IF(ISNUMBER(SEARCH("Unrecognized",D7470)), "Unrecognized", IF(ISNUMBER(SEARCH("Mismatched",D7470)), "Mismatched", IF(ISNUMBER(SEARCH("False Positive",D7470)), "False Positive", "Irrelevant"))), "")</f>
        <v/>
      </c>
      <c r="J7470" s="7" t="s">
        <v>3746</v>
      </c>
      <c r="K7470" s="7" t="s">
        <v>3354</v>
      </c>
      <c r="L7470" s="9">
        <v>45007</v>
      </c>
      <c r="M7470" s="13">
        <v>0.61619212962962966</v>
      </c>
      <c r="N7470" s="14">
        <v>513003218460931</v>
      </c>
      <c r="O7470" s="7">
        <f>IF(LEN(TRIM($A7470))=0,0,LEN($A7470)-LEN(SUBSTITUTE($A7470," ",""))+1)</f>
        <v>7</v>
      </c>
      <c r="P7470">
        <f t="shared" si="209"/>
        <v>3411</v>
      </c>
    </row>
    <row r="7471" spans="1:16" ht="128" x14ac:dyDescent="0.2">
      <c r="A7471" s="8" t="s">
        <v>384</v>
      </c>
      <c r="C7471" s="7" t="s">
        <v>4</v>
      </c>
      <c r="F7471" s="7" t="str">
        <f t="shared" si="207"/>
        <v/>
      </c>
      <c r="G7471" s="7" t="str">
        <f t="shared" si="208"/>
        <v/>
      </c>
      <c r="K7471" s="7" t="s">
        <v>3354</v>
      </c>
      <c r="L7471" s="9">
        <v>45007</v>
      </c>
      <c r="M7471" s="13">
        <v>0.6162037037037037</v>
      </c>
      <c r="N7471" s="14">
        <v>513003218460931</v>
      </c>
      <c r="P7471" t="str">
        <f t="shared" si="209"/>
        <v/>
      </c>
    </row>
    <row r="7472" spans="1:16" ht="16" x14ac:dyDescent="0.2">
      <c r="A7472" s="8" t="s">
        <v>648</v>
      </c>
      <c r="C7472" s="7" t="s">
        <v>2</v>
      </c>
      <c r="D7472" s="7" t="s">
        <v>3389</v>
      </c>
      <c r="E7472" s="7" t="str">
        <f>IF(OR(D7472="", D7472="___"),"", LEFT(D7472,FIND(" &gt;",D7472)-1))</f>
        <v>Success</v>
      </c>
      <c r="F7472" s="7" t="str">
        <f t="shared" si="207"/>
        <v>Current</v>
      </c>
      <c r="G7472" s="7" t="str">
        <f t="shared" si="208"/>
        <v/>
      </c>
      <c r="H7472" s="7" t="str">
        <f>IF(G7472="Utterance", IF(ISNUMBER(SEARCH("Unrecognized",D7472)), "Unrecognized", IF(ISNUMBER(SEARCH("Mismatched",D7472)), "Mismatched", IF(ISNUMBER(SEARCH("False Positive",D7472)), "False Positive", "Irrelevant"))), "")</f>
        <v/>
      </c>
      <c r="J7472" s="7" t="s">
        <v>3741</v>
      </c>
      <c r="K7472" s="7" t="s">
        <v>3354</v>
      </c>
      <c r="L7472" s="9">
        <v>45007</v>
      </c>
      <c r="M7472" s="13">
        <v>0.61636574074074069</v>
      </c>
      <c r="N7472" s="14">
        <v>204440003499183</v>
      </c>
      <c r="O7472" s="7">
        <f>IF(LEN(TRIM($A7472))=0,0,LEN($A7472)-LEN(SUBSTITUTE($A7472," ",""))+1)</f>
        <v>20</v>
      </c>
      <c r="P7472">
        <f t="shared" si="209"/>
        <v>3411</v>
      </c>
    </row>
    <row r="7473" spans="1:16" ht="112" x14ac:dyDescent="0.2">
      <c r="A7473" s="8" t="s">
        <v>304</v>
      </c>
      <c r="C7473" s="7" t="s">
        <v>4</v>
      </c>
      <c r="F7473" s="7" t="str">
        <f t="shared" ref="F7473:F7536" si="210">IF(OR(E7473="Success",E7473="Qualified Success"),"Current",IF(E7473="Failure",IF(RIGHT(D7473,6)="Future","Future",IF(RIGHT(D7473,10)="Irrelevant","Irrelevant","Current")),""))</f>
        <v/>
      </c>
      <c r="G7473" s="7" t="str">
        <f t="shared" ref="G7473:G7536" si="211">IF(OR(ISBLANK(D7473),D7473="Unclassifiable &gt;"),"",IF(ISNUMBER(SEARCH("Utterance",D7473)),"Utterance",IF(ISNUMBER(SEARCH("Response",D7473)),"Response",IF(ISNUMBER(SEARCH("Interaction",D7473)),"Interaction",IF(ISNUMBER(SEARCH("System",D7473)),"System","")))))</f>
        <v/>
      </c>
      <c r="K7473" s="7" t="s">
        <v>3354</v>
      </c>
      <c r="L7473" s="9">
        <v>45007</v>
      </c>
      <c r="M7473" s="13">
        <v>0.61636574074074069</v>
      </c>
      <c r="N7473" s="14">
        <v>204440003499183</v>
      </c>
      <c r="P7473" t="str">
        <f t="shared" si="209"/>
        <v/>
      </c>
    </row>
    <row r="7474" spans="1:16" ht="16" x14ac:dyDescent="0.2">
      <c r="A7474" s="8" t="s">
        <v>701</v>
      </c>
      <c r="C7474" s="7" t="s">
        <v>2</v>
      </c>
      <c r="D7474" s="7" t="s">
        <v>3389</v>
      </c>
      <c r="E7474" s="7" t="str">
        <f>IF(OR(D7474="", D7474="___"),"", LEFT(D7474,FIND(" &gt;",D7474)-1))</f>
        <v>Success</v>
      </c>
      <c r="F7474" s="7" t="str">
        <f t="shared" si="210"/>
        <v>Current</v>
      </c>
      <c r="G7474" s="7" t="str">
        <f t="shared" si="211"/>
        <v/>
      </c>
      <c r="H7474" s="7" t="str">
        <f>IF(G7474="Utterance", IF(ISNUMBER(SEARCH("Unrecognized",D7474)), "Unrecognized", IF(ISNUMBER(SEARCH("Mismatched",D7474)), "Mismatched", IF(ISNUMBER(SEARCH("False Positive",D7474)), "False Positive", "Irrelevant"))), "")</f>
        <v/>
      </c>
      <c r="J7474" s="7" t="s">
        <v>3430</v>
      </c>
      <c r="K7474" s="7" t="s">
        <v>3354</v>
      </c>
      <c r="L7474" s="9">
        <v>45007</v>
      </c>
      <c r="M7474" s="13">
        <v>0.61890046296296297</v>
      </c>
      <c r="N7474" s="14">
        <v>202000276083816</v>
      </c>
      <c r="O7474" s="7">
        <f>IF(LEN(TRIM($A7474))=0,0,LEN($A7474)-LEN(SUBSTITUTE($A7474," ",""))+1)</f>
        <v>6</v>
      </c>
      <c r="P7474">
        <f t="shared" si="209"/>
        <v>3411</v>
      </c>
    </row>
    <row r="7475" spans="1:16" ht="96" x14ac:dyDescent="0.2">
      <c r="A7475" s="8" t="s">
        <v>702</v>
      </c>
      <c r="C7475" s="7" t="s">
        <v>4</v>
      </c>
      <c r="F7475" s="7" t="str">
        <f t="shared" si="210"/>
        <v/>
      </c>
      <c r="G7475" s="7" t="str">
        <f t="shared" si="211"/>
        <v/>
      </c>
      <c r="K7475" s="7" t="s">
        <v>3354</v>
      </c>
      <c r="L7475" s="9">
        <v>45007</v>
      </c>
      <c r="M7475" s="13">
        <v>0.61890046296296297</v>
      </c>
      <c r="N7475" s="14">
        <v>202000276083816</v>
      </c>
      <c r="P7475" t="str">
        <f t="shared" si="209"/>
        <v/>
      </c>
    </row>
    <row r="7476" spans="1:16" ht="16" x14ac:dyDescent="0.2">
      <c r="A7476" s="8" t="s">
        <v>1672</v>
      </c>
      <c r="C7476" s="7" t="s">
        <v>2</v>
      </c>
      <c r="D7476" s="7" t="s">
        <v>3400</v>
      </c>
      <c r="E7476" s="7" t="str">
        <f>IF(OR(D7476="", D7476="___"),"", LEFT(D7476,FIND(" &gt;",D7476)-1))</f>
        <v>Failure</v>
      </c>
      <c r="F7476" s="7" t="str">
        <f t="shared" si="210"/>
        <v>Current</v>
      </c>
      <c r="G7476" s="7" t="str">
        <f t="shared" si="211"/>
        <v>Interaction</v>
      </c>
      <c r="H7476" s="7" t="str">
        <f>IF(G7476="Utterance", IF(ISNUMBER(SEARCH("Unrecognized",D7476)), "Unrecognized", IF(ISNUMBER(SEARCH("Mismatched",D7476)), "Mismatched", IF(ISNUMBER(SEARCH("False Positive",D7476)), "False Positive", "Irrelevant"))), "")</f>
        <v/>
      </c>
      <c r="J7476" s="7" t="s">
        <v>3746</v>
      </c>
      <c r="K7476" s="7" t="s">
        <v>3354</v>
      </c>
      <c r="L7476" s="9">
        <v>45007</v>
      </c>
      <c r="M7476" s="13">
        <v>0.61918981481481483</v>
      </c>
      <c r="N7476" s="14">
        <v>513003218460931</v>
      </c>
      <c r="O7476" s="7">
        <f>IF(LEN(TRIM($A7476))=0,0,LEN($A7476)-LEN(SUBSTITUTE($A7476," ",""))+1)</f>
        <v>5</v>
      </c>
      <c r="P7476">
        <f t="shared" si="209"/>
        <v>412</v>
      </c>
    </row>
    <row r="7477" spans="1:16" ht="128" x14ac:dyDescent="0.2">
      <c r="A7477" s="8" t="s">
        <v>384</v>
      </c>
      <c r="C7477" s="7" t="s">
        <v>4</v>
      </c>
      <c r="F7477" s="7" t="str">
        <f t="shared" si="210"/>
        <v/>
      </c>
      <c r="G7477" s="7" t="str">
        <f t="shared" si="211"/>
        <v/>
      </c>
      <c r="K7477" s="7" t="s">
        <v>3354</v>
      </c>
      <c r="L7477" s="9">
        <v>45007</v>
      </c>
      <c r="M7477" s="13">
        <v>0.61920138888888887</v>
      </c>
      <c r="N7477" s="14">
        <v>513003218460931</v>
      </c>
      <c r="P7477" t="str">
        <f t="shared" si="209"/>
        <v/>
      </c>
    </row>
    <row r="7478" spans="1:16" ht="16" x14ac:dyDescent="0.2">
      <c r="A7478" s="8" t="s">
        <v>1671</v>
      </c>
      <c r="C7478" s="7" t="s">
        <v>2</v>
      </c>
      <c r="D7478" s="7" t="s">
        <v>3389</v>
      </c>
      <c r="E7478" s="7" t="str">
        <f>IF(OR(D7478="", D7478="___"),"", LEFT(D7478,FIND(" &gt;",D7478)-1))</f>
        <v>Success</v>
      </c>
      <c r="F7478" s="7" t="str">
        <f t="shared" si="210"/>
        <v>Current</v>
      </c>
      <c r="G7478" s="7" t="str">
        <f t="shared" si="211"/>
        <v/>
      </c>
      <c r="H7478" s="7" t="str">
        <f>IF(G7478="Utterance", IF(ISNUMBER(SEARCH("Unrecognized",D7478)), "Unrecognized", IF(ISNUMBER(SEARCH("Mismatched",D7478)), "Mismatched", IF(ISNUMBER(SEARCH("False Positive",D7478)), "False Positive", "Irrelevant"))), "")</f>
        <v/>
      </c>
      <c r="J7478" s="7" t="s">
        <v>3754</v>
      </c>
      <c r="K7478" s="7" t="s">
        <v>3354</v>
      </c>
      <c r="L7478" s="9">
        <v>45007</v>
      </c>
      <c r="M7478" s="13">
        <v>0.61930555555555555</v>
      </c>
      <c r="N7478" s="14">
        <v>513003218460931</v>
      </c>
      <c r="O7478" s="7">
        <f>IF(LEN(TRIM($A7478))=0,0,LEN($A7478)-LEN(SUBSTITUTE($A7478," ",""))+1)</f>
        <v>5</v>
      </c>
      <c r="P7478">
        <f t="shared" si="209"/>
        <v>3411</v>
      </c>
    </row>
    <row r="7479" spans="1:16" ht="304" x14ac:dyDescent="0.2">
      <c r="A7479" s="8" t="s">
        <v>255</v>
      </c>
      <c r="C7479" s="7" t="s">
        <v>4</v>
      </c>
      <c r="F7479" s="7" t="str">
        <f t="shared" si="210"/>
        <v/>
      </c>
      <c r="G7479" s="7" t="str">
        <f t="shared" si="211"/>
        <v/>
      </c>
      <c r="K7479" s="7" t="s">
        <v>3354</v>
      </c>
      <c r="L7479" s="9">
        <v>45007</v>
      </c>
      <c r="M7479" s="13">
        <v>0.6193171296296297</v>
      </c>
      <c r="N7479" s="14">
        <v>513003218460931</v>
      </c>
      <c r="P7479" t="str">
        <f t="shared" si="209"/>
        <v/>
      </c>
    </row>
    <row r="7480" spans="1:16" ht="16" x14ac:dyDescent="0.2">
      <c r="A7480" s="8" t="s">
        <v>740</v>
      </c>
      <c r="C7480" s="7" t="s">
        <v>2</v>
      </c>
      <c r="D7480" s="7" t="s">
        <v>3400</v>
      </c>
      <c r="E7480" s="7" t="str">
        <f>IF(OR(D7480="", D7480="___"),"", LEFT(D7480,FIND(" &gt;",D7480)-1))</f>
        <v>Failure</v>
      </c>
      <c r="F7480" s="7" t="str">
        <f t="shared" si="210"/>
        <v>Current</v>
      </c>
      <c r="G7480" s="7" t="str">
        <f t="shared" si="211"/>
        <v>Interaction</v>
      </c>
      <c r="H7480" s="7" t="str">
        <f>IF(G7480="Utterance", IF(ISNUMBER(SEARCH("Unrecognized",D7480)), "Unrecognized", IF(ISNUMBER(SEARCH("Mismatched",D7480)), "Mismatched", IF(ISNUMBER(SEARCH("False Positive",D7480)), "False Positive", "Irrelevant"))), "")</f>
        <v/>
      </c>
      <c r="J7480" s="7" t="s">
        <v>3743</v>
      </c>
      <c r="K7480" s="7" t="s">
        <v>3354</v>
      </c>
      <c r="L7480" s="9">
        <v>45007</v>
      </c>
      <c r="M7480" s="13">
        <v>0.61984953703703705</v>
      </c>
      <c r="N7480" s="14">
        <v>204440003502328</v>
      </c>
      <c r="O7480" s="7">
        <f>IF(LEN(TRIM($A7480))=0,0,LEN($A7480)-LEN(SUBSTITUTE($A7480," ",""))+1)</f>
        <v>10</v>
      </c>
      <c r="P7480">
        <f t="shared" si="209"/>
        <v>412</v>
      </c>
    </row>
    <row r="7481" spans="1:16" ht="128" x14ac:dyDescent="0.2">
      <c r="A7481" s="8" t="s">
        <v>352</v>
      </c>
      <c r="C7481" s="7" t="s">
        <v>4</v>
      </c>
      <c r="F7481" s="7" t="str">
        <f t="shared" si="210"/>
        <v/>
      </c>
      <c r="G7481" s="7" t="str">
        <f t="shared" si="211"/>
        <v/>
      </c>
      <c r="K7481" s="7" t="s">
        <v>3354</v>
      </c>
      <c r="L7481" s="9">
        <v>45007</v>
      </c>
      <c r="M7481" s="13">
        <v>0.61984953703703705</v>
      </c>
      <c r="N7481" s="14">
        <v>204440003502328</v>
      </c>
      <c r="P7481" t="str">
        <f t="shared" si="209"/>
        <v/>
      </c>
    </row>
    <row r="7482" spans="1:16" ht="16" x14ac:dyDescent="0.2">
      <c r="A7482" s="8" t="s">
        <v>650</v>
      </c>
      <c r="C7482" s="7" t="s">
        <v>2</v>
      </c>
      <c r="D7482" s="7" t="s">
        <v>3389</v>
      </c>
      <c r="E7482" s="7" t="str">
        <f>IF(OR(D7482="", D7482="___"),"", LEFT(D7482,FIND(" &gt;",D7482)-1))</f>
        <v>Success</v>
      </c>
      <c r="F7482" s="7" t="str">
        <f t="shared" si="210"/>
        <v>Current</v>
      </c>
      <c r="G7482" s="7" t="str">
        <f t="shared" si="211"/>
        <v/>
      </c>
      <c r="H7482" s="7" t="str">
        <f>IF(G7482="Utterance", IF(ISNUMBER(SEARCH("Unrecognized",D7482)), "Unrecognized", IF(ISNUMBER(SEARCH("Mismatched",D7482)), "Mismatched", IF(ISNUMBER(SEARCH("False Positive",D7482)), "False Positive", "Irrelevant"))), "")</f>
        <v/>
      </c>
      <c r="J7482" s="7" t="s">
        <v>3741</v>
      </c>
      <c r="K7482" s="7" t="s">
        <v>3354</v>
      </c>
      <c r="L7482" s="9">
        <v>45007</v>
      </c>
      <c r="M7482" s="13">
        <v>0.62063657407407413</v>
      </c>
      <c r="N7482" s="14">
        <v>204440003499183</v>
      </c>
      <c r="O7482" s="7">
        <f>IF(LEN(TRIM($A7482))=0,0,LEN($A7482)-LEN(SUBSTITUTE($A7482," ",""))+1)</f>
        <v>11</v>
      </c>
      <c r="P7482">
        <f t="shared" si="209"/>
        <v>3411</v>
      </c>
    </row>
    <row r="7483" spans="1:16" ht="112" x14ac:dyDescent="0.2">
      <c r="A7483" s="8" t="s">
        <v>304</v>
      </c>
      <c r="C7483" s="7" t="s">
        <v>4</v>
      </c>
      <c r="F7483" s="7" t="str">
        <f t="shared" si="210"/>
        <v/>
      </c>
      <c r="G7483" s="7" t="str">
        <f t="shared" si="211"/>
        <v/>
      </c>
      <c r="K7483" s="7" t="s">
        <v>3354</v>
      </c>
      <c r="L7483" s="9">
        <v>45007</v>
      </c>
      <c r="M7483" s="13">
        <v>0.62063657407407413</v>
      </c>
      <c r="N7483" s="14">
        <v>204440003499183</v>
      </c>
      <c r="P7483" t="str">
        <f t="shared" si="209"/>
        <v/>
      </c>
    </row>
    <row r="7484" spans="1:16" ht="16" x14ac:dyDescent="0.2">
      <c r="A7484" s="8" t="s">
        <v>734</v>
      </c>
      <c r="C7484" s="7" t="s">
        <v>2</v>
      </c>
      <c r="D7484" s="7" t="s">
        <v>3389</v>
      </c>
      <c r="E7484" s="7" t="str">
        <f>IF(OR(D7484="", D7484="___"),"", LEFT(D7484,FIND(" &gt;",D7484)-1))</f>
        <v>Success</v>
      </c>
      <c r="F7484" s="7" t="str">
        <f t="shared" si="210"/>
        <v>Current</v>
      </c>
      <c r="G7484" s="7" t="str">
        <f t="shared" si="211"/>
        <v/>
      </c>
      <c r="H7484" s="7" t="str">
        <f>IF(G7484="Utterance", IF(ISNUMBER(SEARCH("Unrecognized",D7484)), "Unrecognized", IF(ISNUMBER(SEARCH("Mismatched",D7484)), "Mismatched", IF(ISNUMBER(SEARCH("False Positive",D7484)), "False Positive", "Irrelevant"))), "")</f>
        <v/>
      </c>
      <c r="I7484" s="7" t="s">
        <v>3486</v>
      </c>
      <c r="J7484" s="7" t="s">
        <v>3743</v>
      </c>
      <c r="K7484" s="7" t="s">
        <v>3354</v>
      </c>
      <c r="L7484" s="9">
        <v>45007</v>
      </c>
      <c r="M7484" s="13">
        <v>0.6225694444444444</v>
      </c>
      <c r="N7484" s="14">
        <v>204440003502328</v>
      </c>
      <c r="O7484" s="7">
        <f>IF(LEN(TRIM($A7484))=0,0,LEN($A7484)-LEN(SUBSTITUTE($A7484," ",""))+1)</f>
        <v>6</v>
      </c>
      <c r="P7484">
        <f t="shared" si="209"/>
        <v>3411</v>
      </c>
    </row>
    <row r="7485" spans="1:16" ht="64" x14ac:dyDescent="0.2">
      <c r="A7485" s="8" t="s">
        <v>735</v>
      </c>
      <c r="C7485" s="7" t="s">
        <v>4</v>
      </c>
      <c r="F7485" s="7" t="str">
        <f t="shared" si="210"/>
        <v/>
      </c>
      <c r="G7485" s="7" t="str">
        <f t="shared" si="211"/>
        <v/>
      </c>
      <c r="K7485" s="7" t="s">
        <v>3354</v>
      </c>
      <c r="L7485" s="9">
        <v>45007</v>
      </c>
      <c r="M7485" s="13">
        <v>0.62258101851851855</v>
      </c>
      <c r="N7485" s="14">
        <v>204440003502328</v>
      </c>
      <c r="P7485" t="str">
        <f t="shared" si="209"/>
        <v/>
      </c>
    </row>
    <row r="7486" spans="1:16" ht="16" x14ac:dyDescent="0.2">
      <c r="A7486" s="8" t="s">
        <v>736</v>
      </c>
      <c r="C7486" s="7" t="s">
        <v>2</v>
      </c>
      <c r="D7486" s="7" t="s">
        <v>3389</v>
      </c>
      <c r="E7486" s="7" t="str">
        <f>IF(OR(D7486="", D7486="___"),"", LEFT(D7486,FIND(" &gt;",D7486)-1))</f>
        <v>Success</v>
      </c>
      <c r="F7486" s="7" t="str">
        <f t="shared" si="210"/>
        <v>Current</v>
      </c>
      <c r="G7486" s="7" t="str">
        <f t="shared" si="211"/>
        <v/>
      </c>
      <c r="H7486" s="7" t="str">
        <f>IF(G7486="Utterance", IF(ISNUMBER(SEARCH("Unrecognized",D7486)), "Unrecognized", IF(ISNUMBER(SEARCH("Mismatched",D7486)), "Mismatched", IF(ISNUMBER(SEARCH("False Positive",D7486)), "False Positive", "Irrelevant"))), "")</f>
        <v/>
      </c>
      <c r="J7486" s="7" t="s">
        <v>3743</v>
      </c>
      <c r="K7486" s="7" t="s">
        <v>3354</v>
      </c>
      <c r="L7486" s="9">
        <v>45007</v>
      </c>
      <c r="M7486" s="13">
        <v>0.62265046296296289</v>
      </c>
      <c r="N7486" s="14">
        <v>204440003502328</v>
      </c>
      <c r="O7486" s="7">
        <f>IF(LEN(TRIM($A7486))=0,0,LEN($A7486)-LEN(SUBSTITUTE($A7486," ",""))+1)</f>
        <v>1</v>
      </c>
      <c r="P7486">
        <f t="shared" si="209"/>
        <v>3411</v>
      </c>
    </row>
    <row r="7487" spans="1:16" ht="16" x14ac:dyDescent="0.2">
      <c r="A7487" s="8" t="s">
        <v>737</v>
      </c>
      <c r="C7487" s="7" t="s">
        <v>4</v>
      </c>
      <c r="F7487" s="7" t="str">
        <f t="shared" si="210"/>
        <v/>
      </c>
      <c r="G7487" s="7" t="str">
        <f t="shared" si="211"/>
        <v/>
      </c>
      <c r="K7487" s="7" t="s">
        <v>3354</v>
      </c>
      <c r="L7487" s="9">
        <v>45007</v>
      </c>
      <c r="M7487" s="13">
        <v>0.62265046296296289</v>
      </c>
      <c r="N7487" s="14">
        <v>204440003502328</v>
      </c>
      <c r="P7487" t="str">
        <f t="shared" si="209"/>
        <v/>
      </c>
    </row>
    <row r="7488" spans="1:16" ht="16" x14ac:dyDescent="0.2">
      <c r="A7488" s="8" t="s">
        <v>738</v>
      </c>
      <c r="C7488" s="7" t="s">
        <v>2</v>
      </c>
      <c r="D7488" s="7" t="s">
        <v>3389</v>
      </c>
      <c r="E7488" s="7" t="str">
        <f>IF(OR(D7488="", D7488="___"),"", LEFT(D7488,FIND(" &gt;",D7488)-1))</f>
        <v>Success</v>
      </c>
      <c r="F7488" s="7" t="str">
        <f t="shared" si="210"/>
        <v>Current</v>
      </c>
      <c r="G7488" s="7" t="str">
        <f t="shared" si="211"/>
        <v/>
      </c>
      <c r="H7488" s="7" t="str">
        <f>IF(G7488="Utterance", IF(ISNUMBER(SEARCH("Unrecognized",D7488)), "Unrecognized", IF(ISNUMBER(SEARCH("Mismatched",D7488)), "Mismatched", IF(ISNUMBER(SEARCH("False Positive",D7488)), "False Positive", "Irrelevant"))), "")</f>
        <v/>
      </c>
      <c r="J7488" s="7" t="s">
        <v>3743</v>
      </c>
      <c r="K7488" s="7" t="s">
        <v>3354</v>
      </c>
      <c r="L7488" s="9">
        <v>45007</v>
      </c>
      <c r="M7488" s="13">
        <v>0.62271990740740735</v>
      </c>
      <c r="N7488" s="14">
        <v>204440003502328</v>
      </c>
      <c r="O7488" s="7">
        <f>IF(LEN(TRIM($A7488))=0,0,LEN($A7488)-LEN(SUBSTITUTE($A7488," ",""))+1)</f>
        <v>2</v>
      </c>
      <c r="P7488">
        <f t="shared" si="209"/>
        <v>3411</v>
      </c>
    </row>
    <row r="7489" spans="1:16" ht="224" x14ac:dyDescent="0.2">
      <c r="A7489" s="8" t="s">
        <v>3673</v>
      </c>
      <c r="C7489" s="7" t="s">
        <v>4</v>
      </c>
      <c r="F7489" s="7" t="str">
        <f t="shared" si="210"/>
        <v/>
      </c>
      <c r="G7489" s="7" t="str">
        <f t="shared" si="211"/>
        <v/>
      </c>
      <c r="K7489" s="7" t="s">
        <v>3354</v>
      </c>
      <c r="L7489" s="9">
        <v>45007</v>
      </c>
      <c r="M7489" s="13">
        <v>0.6227893518518518</v>
      </c>
      <c r="N7489" s="14">
        <v>204440003502328</v>
      </c>
      <c r="P7489" t="str">
        <f t="shared" si="209"/>
        <v/>
      </c>
    </row>
    <row r="7490" spans="1:16" ht="16" x14ac:dyDescent="0.2">
      <c r="A7490" s="8" t="s">
        <v>260</v>
      </c>
      <c r="C7490" s="7" t="s">
        <v>2</v>
      </c>
      <c r="D7490" s="7" t="s">
        <v>3389</v>
      </c>
      <c r="E7490" s="7" t="str">
        <f>IF(OR(D7490="", D7490="___"),"", LEFT(D7490,FIND(" &gt;",D7490)-1))</f>
        <v>Success</v>
      </c>
      <c r="F7490" s="7" t="str">
        <f t="shared" si="210"/>
        <v>Current</v>
      </c>
      <c r="G7490" s="7" t="str">
        <f t="shared" si="211"/>
        <v/>
      </c>
      <c r="H7490" s="7" t="str">
        <f>IF(G7490="Utterance", IF(ISNUMBER(SEARCH("Unrecognized",D7490)), "Unrecognized", IF(ISNUMBER(SEARCH("Mismatched",D7490)), "Mismatched", IF(ISNUMBER(SEARCH("False Positive",D7490)), "False Positive", "Irrelevant"))), "")</f>
        <v/>
      </c>
      <c r="J7490" s="7" t="s">
        <v>3743</v>
      </c>
      <c r="K7490" s="7" t="s">
        <v>3354</v>
      </c>
      <c r="L7490" s="9">
        <v>45007</v>
      </c>
      <c r="M7490" s="13">
        <v>0.62285879629629626</v>
      </c>
      <c r="N7490" s="14">
        <v>204440003502328</v>
      </c>
      <c r="O7490" s="7">
        <f>IF(LEN(TRIM($A7490))=0,0,LEN($A7490)-LEN(SUBSTITUTE($A7490," ",""))+1)</f>
        <v>6</v>
      </c>
      <c r="P7490">
        <f t="shared" si="209"/>
        <v>3411</v>
      </c>
    </row>
    <row r="7491" spans="1:16" ht="48" x14ac:dyDescent="0.2">
      <c r="A7491" s="8" t="s">
        <v>261</v>
      </c>
      <c r="C7491" s="7" t="s">
        <v>4</v>
      </c>
      <c r="F7491" s="7" t="str">
        <f t="shared" si="210"/>
        <v/>
      </c>
      <c r="G7491" s="7" t="str">
        <f t="shared" si="211"/>
        <v/>
      </c>
      <c r="K7491" s="7" t="s">
        <v>3354</v>
      </c>
      <c r="L7491" s="9">
        <v>45007</v>
      </c>
      <c r="M7491" s="13">
        <v>0.62285879629629626</v>
      </c>
      <c r="N7491" s="14">
        <v>204440003502328</v>
      </c>
      <c r="P7491" t="str">
        <f t="shared" ref="P7491:P7554" si="212">IF(D7491="", "", COUNTIF($D$1:$D$12000, D7491))</f>
        <v/>
      </c>
    </row>
    <row r="7492" spans="1:16" ht="16" x14ac:dyDescent="0.2">
      <c r="A7492" s="8" t="s">
        <v>3674</v>
      </c>
      <c r="C7492" s="7" t="s">
        <v>2</v>
      </c>
      <c r="D7492" s="7" t="s">
        <v>3389</v>
      </c>
      <c r="E7492" s="7" t="str">
        <f>IF(OR(D7492="", D7492="___"),"", LEFT(D7492,FIND(" &gt;",D7492)-1))</f>
        <v>Success</v>
      </c>
      <c r="F7492" s="7" t="str">
        <f t="shared" si="210"/>
        <v>Current</v>
      </c>
      <c r="G7492" s="7" t="str">
        <f t="shared" si="211"/>
        <v/>
      </c>
      <c r="H7492" s="7" t="str">
        <f>IF(G7492="Utterance", IF(ISNUMBER(SEARCH("Unrecognized",D7492)), "Unrecognized", IF(ISNUMBER(SEARCH("Mismatched",D7492)), "Mismatched", IF(ISNUMBER(SEARCH("False Positive",D7492)), "False Positive", "Irrelevant"))), "")</f>
        <v/>
      </c>
      <c r="J7492" s="7" t="s">
        <v>3743</v>
      </c>
      <c r="K7492" s="7" t="s">
        <v>3354</v>
      </c>
      <c r="L7492" s="9">
        <v>45007</v>
      </c>
      <c r="M7492" s="13">
        <v>0.62306712962962962</v>
      </c>
      <c r="N7492" s="14">
        <v>204440003502328</v>
      </c>
      <c r="O7492" s="7">
        <f>IF(LEN(TRIM($A7492))=0,0,LEN($A7492)-LEN(SUBSTITUTE($A7492," ",""))+1)</f>
        <v>1</v>
      </c>
      <c r="P7492">
        <f t="shared" si="212"/>
        <v>3411</v>
      </c>
    </row>
    <row r="7493" spans="1:16" ht="48" x14ac:dyDescent="0.2">
      <c r="A7493" s="8" t="s">
        <v>739</v>
      </c>
      <c r="C7493" s="7" t="s">
        <v>4</v>
      </c>
      <c r="F7493" s="7" t="str">
        <f t="shared" si="210"/>
        <v/>
      </c>
      <c r="G7493" s="7" t="str">
        <f t="shared" si="211"/>
        <v/>
      </c>
      <c r="K7493" s="7" t="s">
        <v>3354</v>
      </c>
      <c r="L7493" s="9">
        <v>45007</v>
      </c>
      <c r="M7493" s="13">
        <v>0.62306712962962962</v>
      </c>
      <c r="N7493" s="14">
        <v>204440003502328</v>
      </c>
      <c r="P7493" t="str">
        <f t="shared" si="212"/>
        <v/>
      </c>
    </row>
    <row r="7494" spans="1:16" x14ac:dyDescent="0.2">
      <c r="A7494" s="10">
        <v>45007</v>
      </c>
      <c r="C7494" s="7" t="s">
        <v>2</v>
      </c>
      <c r="D7494" s="7" t="s">
        <v>3389</v>
      </c>
      <c r="E7494" s="7" t="str">
        <f>IF(OR(D7494="", D7494="___"),"", LEFT(D7494,FIND(" &gt;",D7494)-1))</f>
        <v>Success</v>
      </c>
      <c r="F7494" s="7" t="str">
        <f t="shared" si="210"/>
        <v>Current</v>
      </c>
      <c r="G7494" s="7" t="str">
        <f t="shared" si="211"/>
        <v/>
      </c>
      <c r="H7494" s="7" t="str">
        <f>IF(G7494="Utterance", IF(ISNUMBER(SEARCH("Unrecognized",D7494)), "Unrecognized", IF(ISNUMBER(SEARCH("Mismatched",D7494)), "Mismatched", IF(ISNUMBER(SEARCH("False Positive",D7494)), "False Positive", "Irrelevant"))), "")</f>
        <v/>
      </c>
      <c r="J7494" s="7" t="s">
        <v>3743</v>
      </c>
      <c r="K7494" s="7" t="s">
        <v>3354</v>
      </c>
      <c r="L7494" s="9">
        <v>45007</v>
      </c>
      <c r="M7494" s="13">
        <v>0.6231944444444445</v>
      </c>
      <c r="N7494" s="14">
        <v>204440003502328</v>
      </c>
      <c r="O7494" s="7">
        <f>IF(LEN(TRIM($A7494))=0,0,LEN($A7494)-LEN(SUBSTITUTE($A7494," ",""))+1)</f>
        <v>1</v>
      </c>
      <c r="P7494">
        <f t="shared" si="212"/>
        <v>3411</v>
      </c>
    </row>
    <row r="7495" spans="1:16" ht="224" x14ac:dyDescent="0.2">
      <c r="A7495" s="8" t="s">
        <v>3673</v>
      </c>
      <c r="C7495" s="7" t="s">
        <v>4</v>
      </c>
      <c r="F7495" s="7" t="str">
        <f t="shared" si="210"/>
        <v/>
      </c>
      <c r="G7495" s="7" t="str">
        <f t="shared" si="211"/>
        <v/>
      </c>
      <c r="K7495" s="7" t="s">
        <v>3354</v>
      </c>
      <c r="L7495" s="9">
        <v>45007</v>
      </c>
      <c r="M7495" s="13">
        <v>0.6231944444444445</v>
      </c>
      <c r="N7495" s="14">
        <v>204440003502328</v>
      </c>
      <c r="P7495" t="str">
        <f t="shared" si="212"/>
        <v/>
      </c>
    </row>
    <row r="7496" spans="1:16" ht="16" x14ac:dyDescent="0.2">
      <c r="A7496" s="8" t="s">
        <v>158</v>
      </c>
      <c r="C7496" s="7" t="s">
        <v>2</v>
      </c>
      <c r="D7496" s="7" t="s">
        <v>3389</v>
      </c>
      <c r="E7496" s="7" t="str">
        <f>IF(OR(D7496="", D7496="___"),"", LEFT(D7496,FIND(" &gt;",D7496)-1))</f>
        <v>Success</v>
      </c>
      <c r="F7496" s="7" t="str">
        <f t="shared" si="210"/>
        <v>Current</v>
      </c>
      <c r="G7496" s="7" t="str">
        <f t="shared" si="211"/>
        <v/>
      </c>
      <c r="H7496" s="7" t="str">
        <f>IF(G7496="Utterance", IF(ISNUMBER(SEARCH("Unrecognized",D7496)), "Unrecognized", IF(ISNUMBER(SEARCH("Mismatched",D7496)), "Mismatched", IF(ISNUMBER(SEARCH("False Positive",D7496)), "False Positive", "Irrelevant"))), "")</f>
        <v/>
      </c>
      <c r="J7496" s="7" t="s">
        <v>3744</v>
      </c>
      <c r="K7496" s="7" t="s">
        <v>3354</v>
      </c>
      <c r="L7496" s="9">
        <v>45007</v>
      </c>
      <c r="M7496" s="13">
        <v>0.62369212962962961</v>
      </c>
      <c r="N7496" s="14">
        <v>513003448660437</v>
      </c>
      <c r="O7496" s="7">
        <f>IF(LEN(TRIM($A7496))=0,0,LEN($A7496)-LEN(SUBSTITUTE($A7496," ",""))+1)</f>
        <v>4</v>
      </c>
      <c r="P7496">
        <f t="shared" si="212"/>
        <v>3411</v>
      </c>
    </row>
    <row r="7497" spans="1:16" ht="112" x14ac:dyDescent="0.2">
      <c r="A7497" s="8" t="s">
        <v>224</v>
      </c>
      <c r="C7497" s="7" t="s">
        <v>4</v>
      </c>
      <c r="F7497" s="7" t="str">
        <f t="shared" si="210"/>
        <v/>
      </c>
      <c r="G7497" s="7" t="str">
        <f t="shared" si="211"/>
        <v/>
      </c>
      <c r="K7497" s="7" t="s">
        <v>3354</v>
      </c>
      <c r="L7497" s="9">
        <v>45007</v>
      </c>
      <c r="M7497" s="13">
        <v>0.62370370370370376</v>
      </c>
      <c r="N7497" s="14">
        <v>513003448660437</v>
      </c>
      <c r="P7497" t="str">
        <f t="shared" si="212"/>
        <v/>
      </c>
    </row>
    <row r="7498" spans="1:16" ht="16" x14ac:dyDescent="0.2">
      <c r="A7498" s="8" t="s">
        <v>1528</v>
      </c>
      <c r="C7498" s="7" t="s">
        <v>2</v>
      </c>
      <c r="D7498" s="7" t="s">
        <v>3389</v>
      </c>
      <c r="E7498" s="7" t="str">
        <f>IF(OR(D7498="", D7498="___"),"", LEFT(D7498,FIND(" &gt;",D7498)-1))</f>
        <v>Success</v>
      </c>
      <c r="F7498" s="7" t="str">
        <f t="shared" si="210"/>
        <v>Current</v>
      </c>
      <c r="G7498" s="7" t="str">
        <f t="shared" si="211"/>
        <v/>
      </c>
      <c r="H7498" s="7" t="str">
        <f>IF(G7498="Utterance", IF(ISNUMBER(SEARCH("Unrecognized",D7498)), "Unrecognized", IF(ISNUMBER(SEARCH("Mismatched",D7498)), "Mismatched", IF(ISNUMBER(SEARCH("False Positive",D7498)), "False Positive", "Irrelevant"))), "")</f>
        <v/>
      </c>
      <c r="J7498" s="7" t="s">
        <v>3741</v>
      </c>
      <c r="K7498" s="7" t="s">
        <v>3354</v>
      </c>
      <c r="L7498" s="9">
        <v>45007</v>
      </c>
      <c r="M7498" s="13">
        <v>0.62458333333333338</v>
      </c>
      <c r="N7498" s="14">
        <v>513002275765886</v>
      </c>
      <c r="O7498" s="7">
        <f>IF(LEN(TRIM($A7498))=0,0,LEN($A7498)-LEN(SUBSTITUTE($A7498," ",""))+1)</f>
        <v>4</v>
      </c>
      <c r="P7498">
        <f t="shared" si="212"/>
        <v>3411</v>
      </c>
    </row>
    <row r="7499" spans="1:16" ht="176" x14ac:dyDescent="0.2">
      <c r="A7499" s="8" t="s">
        <v>417</v>
      </c>
      <c r="C7499" s="7" t="s">
        <v>4</v>
      </c>
      <c r="F7499" s="7" t="str">
        <f t="shared" si="210"/>
        <v/>
      </c>
      <c r="G7499" s="7" t="str">
        <f t="shared" si="211"/>
        <v/>
      </c>
      <c r="K7499" s="7" t="s">
        <v>3354</v>
      </c>
      <c r="L7499" s="9">
        <v>45007</v>
      </c>
      <c r="M7499" s="13">
        <v>0.62458333333333338</v>
      </c>
      <c r="N7499" s="14">
        <v>513002275765886</v>
      </c>
      <c r="P7499" t="str">
        <f t="shared" si="212"/>
        <v/>
      </c>
    </row>
    <row r="7500" spans="1:16" ht="16" x14ac:dyDescent="0.2">
      <c r="A7500" s="8" t="s">
        <v>1527</v>
      </c>
      <c r="C7500" s="7" t="s">
        <v>2</v>
      </c>
      <c r="D7500" s="7" t="s">
        <v>3400</v>
      </c>
      <c r="E7500" s="7" t="str">
        <f>IF(OR(D7500="", D7500="___"),"", LEFT(D7500,FIND(" &gt;",D7500)-1))</f>
        <v>Failure</v>
      </c>
      <c r="F7500" s="7" t="str">
        <f t="shared" si="210"/>
        <v>Current</v>
      </c>
      <c r="G7500" s="7" t="str">
        <f t="shared" si="211"/>
        <v>Interaction</v>
      </c>
      <c r="H7500" s="7" t="str">
        <f>IF(G7500="Utterance", IF(ISNUMBER(SEARCH("Unrecognized",D7500)), "Unrecognized", IF(ISNUMBER(SEARCH("Mismatched",D7500)), "Mismatched", IF(ISNUMBER(SEARCH("False Positive",D7500)), "False Positive", "Irrelevant"))), "")</f>
        <v/>
      </c>
      <c r="J7500" s="7" t="s">
        <v>3741</v>
      </c>
      <c r="K7500" s="7" t="s">
        <v>3354</v>
      </c>
      <c r="L7500" s="9">
        <v>45007</v>
      </c>
      <c r="M7500" s="13">
        <v>0.62670138888888893</v>
      </c>
      <c r="N7500" s="14">
        <v>513002275765886</v>
      </c>
      <c r="O7500" s="7">
        <f>IF(LEN(TRIM($A7500))=0,0,LEN($A7500)-LEN(SUBSTITUTE($A7500," ",""))+1)</f>
        <v>6</v>
      </c>
      <c r="P7500">
        <f t="shared" si="212"/>
        <v>412</v>
      </c>
    </row>
    <row r="7501" spans="1:16" ht="64" x14ac:dyDescent="0.2">
      <c r="A7501" s="8" t="s">
        <v>327</v>
      </c>
      <c r="C7501" s="7" t="s">
        <v>4</v>
      </c>
      <c r="F7501" s="7" t="str">
        <f t="shared" si="210"/>
        <v/>
      </c>
      <c r="G7501" s="7" t="str">
        <f t="shared" si="211"/>
        <v/>
      </c>
      <c r="K7501" s="7" t="s">
        <v>3354</v>
      </c>
      <c r="L7501" s="9">
        <v>45007</v>
      </c>
      <c r="M7501" s="13">
        <v>0.62670138888888893</v>
      </c>
      <c r="N7501" s="14">
        <v>513002275765886</v>
      </c>
      <c r="P7501" t="str">
        <f t="shared" si="212"/>
        <v/>
      </c>
    </row>
    <row r="7502" spans="1:16" ht="16" x14ac:dyDescent="0.2">
      <c r="A7502" s="8" t="s">
        <v>1302</v>
      </c>
      <c r="C7502" s="7" t="s">
        <v>2</v>
      </c>
      <c r="D7502" s="7" t="s">
        <v>3400</v>
      </c>
      <c r="E7502" s="7" t="str">
        <f>IF(OR(D7502="", D7502="___"),"", LEFT(D7502,FIND(" &gt;",D7502)-1))</f>
        <v>Failure</v>
      </c>
      <c r="F7502" s="7" t="str">
        <f t="shared" si="210"/>
        <v>Current</v>
      </c>
      <c r="G7502" s="7" t="str">
        <f t="shared" si="211"/>
        <v>Interaction</v>
      </c>
      <c r="H7502" s="7" t="str">
        <f>IF(G7502="Utterance", IF(ISNUMBER(SEARCH("Unrecognized",D7502)), "Unrecognized", IF(ISNUMBER(SEARCH("Mismatched",D7502)), "Mismatched", IF(ISNUMBER(SEARCH("False Positive",D7502)), "False Positive", "Irrelevant"))), "")</f>
        <v/>
      </c>
      <c r="J7502" s="7" t="s">
        <v>3443</v>
      </c>
      <c r="K7502" s="7" t="s">
        <v>3354</v>
      </c>
      <c r="L7502" s="9">
        <v>45007</v>
      </c>
      <c r="M7502" s="13">
        <v>0.62784722222222222</v>
      </c>
      <c r="N7502" s="14">
        <v>202000351735572</v>
      </c>
      <c r="O7502" s="7">
        <f>IF(LEN(TRIM($A7502))=0,0,LEN($A7502)-LEN(SUBSTITUTE($A7502," ",""))+1)</f>
        <v>3</v>
      </c>
      <c r="P7502">
        <f t="shared" si="212"/>
        <v>412</v>
      </c>
    </row>
    <row r="7503" spans="1:16" ht="128" x14ac:dyDescent="0.2">
      <c r="A7503" s="8" t="s">
        <v>258</v>
      </c>
      <c r="C7503" s="7" t="s">
        <v>4</v>
      </c>
      <c r="F7503" s="7" t="str">
        <f t="shared" si="210"/>
        <v/>
      </c>
      <c r="G7503" s="7" t="str">
        <f t="shared" si="211"/>
        <v/>
      </c>
      <c r="K7503" s="7" t="s">
        <v>3354</v>
      </c>
      <c r="L7503" s="9">
        <v>45007</v>
      </c>
      <c r="M7503" s="13">
        <v>0.62784722222222222</v>
      </c>
      <c r="N7503" s="14">
        <v>202000351735572</v>
      </c>
      <c r="P7503" t="str">
        <f t="shared" si="212"/>
        <v/>
      </c>
    </row>
    <row r="7504" spans="1:16" ht="16" x14ac:dyDescent="0.2">
      <c r="A7504" s="8" t="s">
        <v>741</v>
      </c>
      <c r="C7504" s="7" t="s">
        <v>2</v>
      </c>
      <c r="D7504" s="7" t="s">
        <v>3400</v>
      </c>
      <c r="E7504" s="7" t="str">
        <f>IF(OR(D7504="", D7504="___"),"", LEFT(D7504,FIND(" &gt;",D7504)-1))</f>
        <v>Failure</v>
      </c>
      <c r="F7504" s="7" t="str">
        <f t="shared" si="210"/>
        <v>Current</v>
      </c>
      <c r="G7504" s="7" t="str">
        <f t="shared" si="211"/>
        <v>Interaction</v>
      </c>
      <c r="H7504" s="7" t="str">
        <f>IF(G7504="Utterance", IF(ISNUMBER(SEARCH("Unrecognized",D7504)), "Unrecognized", IF(ISNUMBER(SEARCH("Mismatched",D7504)), "Mismatched", IF(ISNUMBER(SEARCH("False Positive",D7504)), "False Positive", "Irrelevant"))), "")</f>
        <v/>
      </c>
      <c r="J7504" s="7" t="s">
        <v>3741</v>
      </c>
      <c r="K7504" s="7" t="s">
        <v>3354</v>
      </c>
      <c r="L7504" s="9">
        <v>45007</v>
      </c>
      <c r="M7504" s="13">
        <v>0.63238425925925923</v>
      </c>
      <c r="N7504" s="14">
        <v>204440003502328</v>
      </c>
      <c r="O7504" s="7">
        <f>IF(LEN(TRIM($A7504))=0,0,LEN($A7504)-LEN(SUBSTITUTE($A7504," ",""))+1)</f>
        <v>3</v>
      </c>
      <c r="P7504">
        <f t="shared" si="212"/>
        <v>412</v>
      </c>
    </row>
    <row r="7505" spans="1:16" ht="64" x14ac:dyDescent="0.2">
      <c r="A7505" s="8" t="s">
        <v>327</v>
      </c>
      <c r="C7505" s="7" t="s">
        <v>4</v>
      </c>
      <c r="F7505" s="7" t="str">
        <f t="shared" si="210"/>
        <v/>
      </c>
      <c r="G7505" s="7" t="str">
        <f t="shared" si="211"/>
        <v/>
      </c>
      <c r="K7505" s="7" t="s">
        <v>3354</v>
      </c>
      <c r="L7505" s="9">
        <v>45007</v>
      </c>
      <c r="M7505" s="13">
        <v>0.63238425925925923</v>
      </c>
      <c r="N7505" s="14">
        <v>204440003502328</v>
      </c>
      <c r="P7505" t="str">
        <f t="shared" si="212"/>
        <v/>
      </c>
    </row>
    <row r="7506" spans="1:16" ht="16" x14ac:dyDescent="0.2">
      <c r="A7506" s="8" t="s">
        <v>1251</v>
      </c>
      <c r="C7506" s="7" t="s">
        <v>2</v>
      </c>
      <c r="D7506" s="7" t="s">
        <v>3389</v>
      </c>
      <c r="E7506" s="7" t="str">
        <f>IF(OR(D7506="", D7506="___"),"", LEFT(D7506,FIND(" &gt;",D7506)-1))</f>
        <v>Success</v>
      </c>
      <c r="F7506" s="7" t="str">
        <f t="shared" si="210"/>
        <v>Current</v>
      </c>
      <c r="G7506" s="7" t="str">
        <f t="shared" si="211"/>
        <v/>
      </c>
      <c r="H7506" s="7" t="str">
        <f>IF(G7506="Utterance", IF(ISNUMBER(SEARCH("Unrecognized",D7506)), "Unrecognized", IF(ISNUMBER(SEARCH("Mismatched",D7506)), "Mismatched", IF(ISNUMBER(SEARCH("False Positive",D7506)), "False Positive", "Irrelevant"))), "")</f>
        <v/>
      </c>
      <c r="J7506" s="7" t="s">
        <v>3434</v>
      </c>
      <c r="K7506" s="7" t="s">
        <v>3354</v>
      </c>
      <c r="L7506" s="9">
        <v>45007</v>
      </c>
      <c r="M7506" s="13">
        <v>0.63268518518518524</v>
      </c>
      <c r="N7506" s="14">
        <v>202000312886343</v>
      </c>
      <c r="O7506" s="7">
        <f>IF(LEN(TRIM($A7506))=0,0,LEN($A7506)-LEN(SUBSTITUTE($A7506," ",""))+1)</f>
        <v>1</v>
      </c>
      <c r="P7506">
        <f t="shared" si="212"/>
        <v>3411</v>
      </c>
    </row>
    <row r="7507" spans="1:16" ht="64" x14ac:dyDescent="0.2">
      <c r="A7507" s="8" t="s">
        <v>331</v>
      </c>
      <c r="C7507" s="7" t="s">
        <v>4</v>
      </c>
      <c r="F7507" s="7" t="str">
        <f t="shared" si="210"/>
        <v/>
      </c>
      <c r="G7507" s="7" t="str">
        <f t="shared" si="211"/>
        <v/>
      </c>
      <c r="K7507" s="7" t="s">
        <v>3354</v>
      </c>
      <c r="L7507" s="9">
        <v>45007</v>
      </c>
      <c r="M7507" s="13">
        <v>0.63268518518518524</v>
      </c>
      <c r="N7507" s="14">
        <v>202000312886343</v>
      </c>
      <c r="P7507" t="str">
        <f t="shared" si="212"/>
        <v/>
      </c>
    </row>
    <row r="7508" spans="1:16" ht="16" x14ac:dyDescent="0.2">
      <c r="A7508" s="8" t="s">
        <v>158</v>
      </c>
      <c r="C7508" s="7" t="s">
        <v>2</v>
      </c>
      <c r="D7508" s="7" t="s">
        <v>3389</v>
      </c>
      <c r="E7508" s="7" t="str">
        <f>IF(OR(D7508="", D7508="___"),"", LEFT(D7508,FIND(" &gt;",D7508)-1))</f>
        <v>Success</v>
      </c>
      <c r="F7508" s="7" t="str">
        <f t="shared" si="210"/>
        <v>Current</v>
      </c>
      <c r="G7508" s="7" t="str">
        <f t="shared" si="211"/>
        <v/>
      </c>
      <c r="H7508" s="7" t="str">
        <f>IF(G7508="Utterance", IF(ISNUMBER(SEARCH("Unrecognized",D7508)), "Unrecognized", IF(ISNUMBER(SEARCH("Mismatched",D7508)), "Mismatched", IF(ISNUMBER(SEARCH("False Positive",D7508)), "False Positive", "Irrelevant"))), "")</f>
        <v/>
      </c>
      <c r="J7508" s="7" t="s">
        <v>3744</v>
      </c>
      <c r="K7508" s="7" t="s">
        <v>3354</v>
      </c>
      <c r="L7508" s="9">
        <v>45007</v>
      </c>
      <c r="M7508" s="13">
        <v>0.63309027777777771</v>
      </c>
      <c r="N7508" s="14">
        <v>513003312669773</v>
      </c>
      <c r="O7508" s="7">
        <f>IF(LEN(TRIM($A7508))=0,0,LEN($A7508)-LEN(SUBSTITUTE($A7508," ",""))+1)</f>
        <v>4</v>
      </c>
      <c r="P7508">
        <f t="shared" si="212"/>
        <v>3411</v>
      </c>
    </row>
    <row r="7509" spans="1:16" ht="112" x14ac:dyDescent="0.2">
      <c r="A7509" s="8" t="s">
        <v>224</v>
      </c>
      <c r="C7509" s="7" t="s">
        <v>4</v>
      </c>
      <c r="F7509" s="7" t="str">
        <f t="shared" si="210"/>
        <v/>
      </c>
      <c r="G7509" s="7" t="str">
        <f t="shared" si="211"/>
        <v/>
      </c>
      <c r="K7509" s="7" t="s">
        <v>3354</v>
      </c>
      <c r="L7509" s="9">
        <v>45007</v>
      </c>
      <c r="M7509" s="13">
        <v>0.63309027777777771</v>
      </c>
      <c r="N7509" s="14">
        <v>513003312669773</v>
      </c>
      <c r="P7509" t="str">
        <f t="shared" si="212"/>
        <v/>
      </c>
    </row>
    <row r="7510" spans="1:16" ht="16" x14ac:dyDescent="0.2">
      <c r="A7510" s="8" t="s">
        <v>1709</v>
      </c>
      <c r="C7510" s="7" t="s">
        <v>2</v>
      </c>
      <c r="D7510" s="7" t="s">
        <v>3389</v>
      </c>
      <c r="E7510" s="7" t="str">
        <f>IF(OR(D7510="", D7510="___"),"", LEFT(D7510,FIND(" &gt;",D7510)-1))</f>
        <v>Success</v>
      </c>
      <c r="F7510" s="7" t="str">
        <f t="shared" si="210"/>
        <v>Current</v>
      </c>
      <c r="G7510" s="7" t="str">
        <f t="shared" si="211"/>
        <v/>
      </c>
      <c r="H7510" s="7" t="str">
        <f>IF(G7510="Utterance", IF(ISNUMBER(SEARCH("Unrecognized",D7510)), "Unrecognized", IF(ISNUMBER(SEARCH("Mismatched",D7510)), "Mismatched", IF(ISNUMBER(SEARCH("False Positive",D7510)), "False Positive", "Irrelevant"))), "")</f>
        <v/>
      </c>
      <c r="J7510" s="7" t="s">
        <v>3460</v>
      </c>
      <c r="K7510" s="7" t="s">
        <v>3354</v>
      </c>
      <c r="L7510" s="9">
        <v>45007</v>
      </c>
      <c r="M7510" s="13">
        <v>0.63370370370370377</v>
      </c>
      <c r="N7510" s="14">
        <v>513003312669773</v>
      </c>
      <c r="O7510" s="7">
        <f>IF(LEN(TRIM($A7510))=0,0,LEN($A7510)-LEN(SUBSTITUTE($A7510," ",""))+1)</f>
        <v>3</v>
      </c>
      <c r="P7510">
        <f t="shared" si="212"/>
        <v>3411</v>
      </c>
    </row>
    <row r="7511" spans="1:16" ht="80" x14ac:dyDescent="0.2">
      <c r="A7511" s="8" t="s">
        <v>1710</v>
      </c>
      <c r="C7511" s="7" t="s">
        <v>4</v>
      </c>
      <c r="F7511" s="7" t="str">
        <f t="shared" si="210"/>
        <v/>
      </c>
      <c r="G7511" s="7" t="str">
        <f t="shared" si="211"/>
        <v/>
      </c>
      <c r="K7511" s="7" t="s">
        <v>3354</v>
      </c>
      <c r="L7511" s="9">
        <v>45007</v>
      </c>
      <c r="M7511" s="13">
        <v>0.63370370370370377</v>
      </c>
      <c r="N7511" s="14">
        <v>513003312669773</v>
      </c>
      <c r="P7511" t="str">
        <f t="shared" si="212"/>
        <v/>
      </c>
    </row>
    <row r="7512" spans="1:16" ht="16" x14ac:dyDescent="0.2">
      <c r="A7512" s="8" t="s">
        <v>396</v>
      </c>
      <c r="C7512" s="7" t="s">
        <v>2</v>
      </c>
      <c r="D7512" s="7" t="s">
        <v>3389</v>
      </c>
      <c r="E7512" s="7" t="str">
        <f>IF(OR(D7512="", D7512="___"),"", LEFT(D7512,FIND(" &gt;",D7512)-1))</f>
        <v>Success</v>
      </c>
      <c r="F7512" s="7" t="str">
        <f t="shared" si="210"/>
        <v>Current</v>
      </c>
      <c r="G7512" s="7" t="str">
        <f t="shared" si="211"/>
        <v/>
      </c>
      <c r="H7512" s="7" t="str">
        <f>IF(G7512="Utterance", IF(ISNUMBER(SEARCH("Unrecognized",D7512)), "Unrecognized", IF(ISNUMBER(SEARCH("Mismatched",D7512)), "Mismatched", IF(ISNUMBER(SEARCH("False Positive",D7512)), "False Positive", "Irrelevant"))), "")</f>
        <v/>
      </c>
      <c r="J7512" s="7" t="s">
        <v>3431</v>
      </c>
      <c r="K7512" s="7" t="s">
        <v>3354</v>
      </c>
      <c r="L7512" s="9">
        <v>45007</v>
      </c>
      <c r="M7512" s="13">
        <v>0.63466435185185188</v>
      </c>
      <c r="N7512" s="14">
        <v>513003370559734</v>
      </c>
      <c r="O7512" s="7">
        <f>IF(LEN(TRIM($A7512))=0,0,LEN($A7512)-LEN(SUBSTITUTE($A7512," ",""))+1)</f>
        <v>1</v>
      </c>
      <c r="P7512">
        <f t="shared" si="212"/>
        <v>3411</v>
      </c>
    </row>
    <row r="7513" spans="1:16" ht="144" x14ac:dyDescent="0.2">
      <c r="A7513" s="8" t="s">
        <v>395</v>
      </c>
      <c r="C7513" s="7" t="s">
        <v>4</v>
      </c>
      <c r="F7513" s="7" t="str">
        <f t="shared" si="210"/>
        <v/>
      </c>
      <c r="G7513" s="7" t="str">
        <f t="shared" si="211"/>
        <v/>
      </c>
      <c r="K7513" s="7" t="s">
        <v>3354</v>
      </c>
      <c r="L7513" s="9">
        <v>45007</v>
      </c>
      <c r="M7513" s="13">
        <v>0.63466435185185188</v>
      </c>
      <c r="N7513" s="14">
        <v>513003370559734</v>
      </c>
      <c r="P7513" t="str">
        <f t="shared" si="212"/>
        <v/>
      </c>
    </row>
    <row r="7514" spans="1:16" ht="16" x14ac:dyDescent="0.2">
      <c r="A7514" s="8" t="s">
        <v>728</v>
      </c>
      <c r="C7514" s="7" t="s">
        <v>2</v>
      </c>
      <c r="D7514" s="7" t="s">
        <v>3389</v>
      </c>
      <c r="E7514" s="7" t="str">
        <f>IF(OR(D7514="", D7514="___"),"", LEFT(D7514,FIND(" &gt;",D7514)-1))</f>
        <v>Success</v>
      </c>
      <c r="F7514" s="7" t="str">
        <f t="shared" si="210"/>
        <v>Current</v>
      </c>
      <c r="G7514" s="7" t="str">
        <f t="shared" si="211"/>
        <v/>
      </c>
      <c r="H7514" s="7" t="str">
        <f>IF(G7514="Utterance", IF(ISNUMBER(SEARCH("Unrecognized",D7514)), "Unrecognized", IF(ISNUMBER(SEARCH("Mismatched",D7514)), "Mismatched", IF(ISNUMBER(SEARCH("False Positive",D7514)), "False Positive", "Irrelevant"))), "")</f>
        <v/>
      </c>
      <c r="J7514" s="7" t="s">
        <v>3741</v>
      </c>
      <c r="K7514" s="7" t="s">
        <v>3354</v>
      </c>
      <c r="L7514" s="9">
        <v>45007</v>
      </c>
      <c r="M7514" s="13">
        <v>0.63697916666666665</v>
      </c>
      <c r="N7514" s="14">
        <v>204440003541231</v>
      </c>
      <c r="O7514" s="7">
        <f>IF(LEN(TRIM($A7514))=0,0,LEN($A7514)-LEN(SUBSTITUTE($A7514," ",""))+1)</f>
        <v>2</v>
      </c>
      <c r="P7514">
        <f t="shared" si="212"/>
        <v>3411</v>
      </c>
    </row>
    <row r="7515" spans="1:16" ht="144" x14ac:dyDescent="0.2">
      <c r="A7515" s="8" t="s">
        <v>250</v>
      </c>
      <c r="C7515" s="7" t="s">
        <v>4</v>
      </c>
      <c r="F7515" s="7" t="str">
        <f t="shared" si="210"/>
        <v/>
      </c>
      <c r="G7515" s="7" t="str">
        <f t="shared" si="211"/>
        <v/>
      </c>
      <c r="K7515" s="7" t="s">
        <v>3354</v>
      </c>
      <c r="L7515" s="9">
        <v>45007</v>
      </c>
      <c r="M7515" s="13">
        <v>0.6369907407407408</v>
      </c>
      <c r="N7515" s="14">
        <v>204440003541231</v>
      </c>
      <c r="P7515" t="str">
        <f t="shared" si="212"/>
        <v/>
      </c>
    </row>
    <row r="7516" spans="1:16" ht="16" x14ac:dyDescent="0.2">
      <c r="A7516" s="8" t="s">
        <v>387</v>
      </c>
      <c r="C7516" s="7" t="s">
        <v>2</v>
      </c>
      <c r="D7516" s="7" t="s">
        <v>3389</v>
      </c>
      <c r="E7516" s="7" t="str">
        <f>IF(OR(D7516="", D7516="___"),"", LEFT(D7516,FIND(" &gt;",D7516)-1))</f>
        <v>Success</v>
      </c>
      <c r="F7516" s="7" t="str">
        <f t="shared" si="210"/>
        <v>Current</v>
      </c>
      <c r="G7516" s="7" t="str">
        <f t="shared" si="211"/>
        <v/>
      </c>
      <c r="H7516" s="7" t="str">
        <f>IF(G7516="Utterance", IF(ISNUMBER(SEARCH("Unrecognized",D7516)), "Unrecognized", IF(ISNUMBER(SEARCH("Mismatched",D7516)), "Mismatched", IF(ISNUMBER(SEARCH("False Positive",D7516)), "False Positive", "Irrelevant"))), "")</f>
        <v/>
      </c>
      <c r="J7516" s="7" t="s">
        <v>3741</v>
      </c>
      <c r="K7516" s="7" t="s">
        <v>3354</v>
      </c>
      <c r="L7516" s="9">
        <v>45007</v>
      </c>
      <c r="M7516" s="13">
        <v>0.63853009259259264</v>
      </c>
      <c r="N7516" s="14">
        <v>204440003541231</v>
      </c>
      <c r="O7516" s="7">
        <f>IF(LEN(TRIM($A7516))=0,0,LEN($A7516)-LEN(SUBSTITUTE($A7516," ",""))+1)</f>
        <v>2</v>
      </c>
      <c r="P7516">
        <f t="shared" si="212"/>
        <v>3411</v>
      </c>
    </row>
    <row r="7517" spans="1:16" ht="160" x14ac:dyDescent="0.2">
      <c r="A7517" s="8" t="s">
        <v>238</v>
      </c>
      <c r="C7517" s="7" t="s">
        <v>4</v>
      </c>
      <c r="F7517" s="7" t="str">
        <f t="shared" si="210"/>
        <v/>
      </c>
      <c r="G7517" s="7" t="str">
        <f t="shared" si="211"/>
        <v/>
      </c>
      <c r="K7517" s="7" t="s">
        <v>3354</v>
      </c>
      <c r="L7517" s="9">
        <v>45007</v>
      </c>
      <c r="M7517" s="13">
        <v>0.63853009259259264</v>
      </c>
      <c r="N7517" s="14">
        <v>204440003541231</v>
      </c>
      <c r="P7517" t="str">
        <f t="shared" si="212"/>
        <v/>
      </c>
    </row>
    <row r="7518" spans="1:16" ht="16" x14ac:dyDescent="0.2">
      <c r="A7518" s="8" t="s">
        <v>745</v>
      </c>
      <c r="C7518" s="7" t="s">
        <v>2</v>
      </c>
      <c r="D7518" s="7" t="s">
        <v>3389</v>
      </c>
      <c r="E7518" s="7" t="str">
        <f>IF(OR(D7518="", D7518="___"),"", LEFT(D7518,FIND(" &gt;",D7518)-1))</f>
        <v>Success</v>
      </c>
      <c r="F7518" s="7" t="str">
        <f t="shared" si="210"/>
        <v>Current</v>
      </c>
      <c r="G7518" s="7" t="str">
        <f t="shared" si="211"/>
        <v/>
      </c>
      <c r="H7518" s="7" t="str">
        <f>IF(G7518="Utterance", IF(ISNUMBER(SEARCH("Unrecognized",D7518)), "Unrecognized", IF(ISNUMBER(SEARCH("Mismatched",D7518)), "Mismatched", IF(ISNUMBER(SEARCH("False Positive",D7518)), "False Positive", "Irrelevant"))), "")</f>
        <v/>
      </c>
      <c r="J7518" s="7" t="s">
        <v>3742</v>
      </c>
      <c r="K7518" s="7" t="s">
        <v>3354</v>
      </c>
      <c r="L7518" s="9">
        <v>45007</v>
      </c>
      <c r="M7518" s="13">
        <v>0.64128472222222221</v>
      </c>
      <c r="N7518" s="14">
        <v>204440003502515</v>
      </c>
      <c r="O7518" s="7">
        <f>IF(LEN(TRIM($A7518))=0,0,LEN($A7518)-LEN(SUBSTITUTE($A7518," ",""))+1)</f>
        <v>3</v>
      </c>
      <c r="P7518">
        <f t="shared" si="212"/>
        <v>3411</v>
      </c>
    </row>
    <row r="7519" spans="1:16" ht="192" x14ac:dyDescent="0.2">
      <c r="A7519" s="8" t="s">
        <v>746</v>
      </c>
      <c r="C7519" s="7" t="s">
        <v>4</v>
      </c>
      <c r="F7519" s="7" t="str">
        <f t="shared" si="210"/>
        <v/>
      </c>
      <c r="G7519" s="7" t="str">
        <f t="shared" si="211"/>
        <v/>
      </c>
      <c r="K7519" s="7" t="s">
        <v>3354</v>
      </c>
      <c r="L7519" s="9">
        <v>45007</v>
      </c>
      <c r="M7519" s="13">
        <v>0.64129629629629636</v>
      </c>
      <c r="N7519" s="14">
        <v>204440003502515</v>
      </c>
      <c r="P7519" t="str">
        <f t="shared" si="212"/>
        <v/>
      </c>
    </row>
    <row r="7520" spans="1:16" ht="16" x14ac:dyDescent="0.2">
      <c r="A7520" s="8" t="s">
        <v>747</v>
      </c>
      <c r="C7520" s="7" t="s">
        <v>2</v>
      </c>
      <c r="D7520" s="7" t="s">
        <v>3391</v>
      </c>
      <c r="E7520" s="7" t="str">
        <f>IF(OR(D7520="", D7520="___"),"", LEFT(D7520,FIND(" &gt;",D7520)-1))</f>
        <v>Failure</v>
      </c>
      <c r="F7520" s="7" t="str">
        <f t="shared" si="210"/>
        <v>Current</v>
      </c>
      <c r="G7520" s="7" t="str">
        <f t="shared" si="211"/>
        <v>Utterance</v>
      </c>
      <c r="H7520" s="7" t="str">
        <f>IF(G7520="Utterance", IF(ISNUMBER(SEARCH("Unrecognized",D7520)), "Unrecognized", IF(ISNUMBER(SEARCH("Mismatched",D7520)), "Mismatched", IF(ISNUMBER(SEARCH("False Positive",D7520)), "False Positive", "Irrelevant"))), "")</f>
        <v>Mismatched</v>
      </c>
      <c r="J7520" s="7" t="s">
        <v>213</v>
      </c>
      <c r="K7520" s="7" t="s">
        <v>3354</v>
      </c>
      <c r="L7520" s="9">
        <v>45007</v>
      </c>
      <c r="M7520" s="13">
        <v>0.64150462962962962</v>
      </c>
      <c r="N7520" s="14">
        <v>204440003502515</v>
      </c>
      <c r="O7520" s="7">
        <f>IF(LEN(TRIM($A7520))=0,0,LEN($A7520)-LEN(SUBSTITUTE($A7520," ",""))+1)</f>
        <v>5</v>
      </c>
      <c r="P7520">
        <f t="shared" si="212"/>
        <v>705</v>
      </c>
    </row>
    <row r="7521" spans="1:16" ht="80" x14ac:dyDescent="0.2">
      <c r="A7521" s="8" t="s">
        <v>398</v>
      </c>
      <c r="C7521" s="7" t="s">
        <v>4</v>
      </c>
      <c r="F7521" s="7" t="str">
        <f t="shared" si="210"/>
        <v/>
      </c>
      <c r="G7521" s="7" t="str">
        <f t="shared" si="211"/>
        <v/>
      </c>
      <c r="K7521" s="7" t="s">
        <v>3354</v>
      </c>
      <c r="L7521" s="9">
        <v>45007</v>
      </c>
      <c r="M7521" s="13">
        <v>0.64150462962962962</v>
      </c>
      <c r="N7521" s="14">
        <v>204440003502515</v>
      </c>
      <c r="P7521" t="str">
        <f t="shared" si="212"/>
        <v/>
      </c>
    </row>
    <row r="7522" spans="1:16" ht="16" x14ac:dyDescent="0.2">
      <c r="A7522" s="8" t="s">
        <v>593</v>
      </c>
      <c r="C7522" s="7" t="s">
        <v>2</v>
      </c>
      <c r="D7522" s="7" t="s">
        <v>3389</v>
      </c>
      <c r="E7522" s="7" t="str">
        <f>IF(OR(D7522="", D7522="___"),"", LEFT(D7522,FIND(" &gt;",D7522)-1))</f>
        <v>Success</v>
      </c>
      <c r="F7522" s="7" t="str">
        <f t="shared" si="210"/>
        <v>Current</v>
      </c>
      <c r="G7522" s="7" t="str">
        <f t="shared" si="211"/>
        <v/>
      </c>
      <c r="H7522" s="7" t="str">
        <f>IF(G7522="Utterance", IF(ISNUMBER(SEARCH("Unrecognized",D7522)), "Unrecognized", IF(ISNUMBER(SEARCH("Mismatched",D7522)), "Mismatched", IF(ISNUMBER(SEARCH("False Positive",D7522)), "False Positive", "Irrelevant"))), "")</f>
        <v/>
      </c>
      <c r="J7522" s="7" t="s">
        <v>3743</v>
      </c>
      <c r="K7522" s="7" t="s">
        <v>3354</v>
      </c>
      <c r="L7522" s="9">
        <v>45007</v>
      </c>
      <c r="M7522" s="13">
        <v>0.64225694444444448</v>
      </c>
      <c r="N7522" s="14">
        <v>204440003509551</v>
      </c>
      <c r="O7522" s="7">
        <f>IF(LEN(TRIM($A7522))=0,0,LEN($A7522)-LEN(SUBSTITUTE($A7522," ",""))+1)</f>
        <v>2</v>
      </c>
      <c r="P7522">
        <f t="shared" si="212"/>
        <v>3411</v>
      </c>
    </row>
    <row r="7523" spans="1:16" ht="240" x14ac:dyDescent="0.2">
      <c r="A7523" s="8" t="s">
        <v>3675</v>
      </c>
      <c r="C7523" s="7" t="s">
        <v>4</v>
      </c>
      <c r="F7523" s="7" t="str">
        <f t="shared" si="210"/>
        <v/>
      </c>
      <c r="G7523" s="7" t="str">
        <f t="shared" si="211"/>
        <v/>
      </c>
      <c r="K7523" s="7" t="s">
        <v>3354</v>
      </c>
      <c r="L7523" s="9">
        <v>45007</v>
      </c>
      <c r="M7523" s="13">
        <v>0.64229166666666659</v>
      </c>
      <c r="N7523" s="14">
        <v>204440003509551</v>
      </c>
      <c r="P7523" t="str">
        <f t="shared" si="212"/>
        <v/>
      </c>
    </row>
    <row r="7524" spans="1:16" ht="16" x14ac:dyDescent="0.2">
      <c r="A7524" s="8" t="s">
        <v>930</v>
      </c>
      <c r="C7524" s="7" t="s">
        <v>2</v>
      </c>
      <c r="D7524" s="7" t="s">
        <v>3405</v>
      </c>
      <c r="E7524" s="7" t="str">
        <f>IF(OR(D7524="", D7524="___"),"", LEFT(D7524,FIND(" &gt;",D7524)-1))</f>
        <v>Failure</v>
      </c>
      <c r="F7524" s="7" t="str">
        <f t="shared" si="210"/>
        <v>Current</v>
      </c>
      <c r="G7524" s="7" t="str">
        <f t="shared" si="211"/>
        <v>System</v>
      </c>
      <c r="H7524" s="7" t="str">
        <f>IF(G7524="Utterance", IF(ISNUMBER(SEARCH("Unrecognized",D7524)), "Unrecognized", IF(ISNUMBER(SEARCH("Mismatched",D7524)), "Mismatched", IF(ISNUMBER(SEARCH("False Positive",D7524)), "False Positive", "Irrelevant"))), "")</f>
        <v/>
      </c>
      <c r="I7524" s="7" t="s">
        <v>152</v>
      </c>
      <c r="J7524" s="7" t="s">
        <v>3743</v>
      </c>
      <c r="K7524" s="7" t="s">
        <v>3354</v>
      </c>
      <c r="L7524" s="9">
        <v>45007</v>
      </c>
      <c r="M7524" s="13">
        <v>0.64270833333333333</v>
      </c>
      <c r="N7524" s="14">
        <v>204440003509551</v>
      </c>
      <c r="O7524" s="7">
        <f>IF(LEN(TRIM($A7524))=0,0,LEN($A7524)-LEN(SUBSTITUTE($A7524," ",""))+1)</f>
        <v>3</v>
      </c>
      <c r="P7524">
        <f t="shared" si="212"/>
        <v>168</v>
      </c>
    </row>
    <row r="7525" spans="1:16" ht="16" x14ac:dyDescent="0.2">
      <c r="A7525" s="8" t="s">
        <v>930</v>
      </c>
      <c r="C7525" s="7" t="s">
        <v>2</v>
      </c>
      <c r="D7525" s="7" t="s">
        <v>3389</v>
      </c>
      <c r="E7525" s="7" t="str">
        <f>IF(OR(D7525="", D7525="___"),"", LEFT(D7525,FIND(" &gt;",D7525)-1))</f>
        <v>Success</v>
      </c>
      <c r="F7525" s="7" t="str">
        <f t="shared" si="210"/>
        <v>Current</v>
      </c>
      <c r="G7525" s="7" t="str">
        <f t="shared" si="211"/>
        <v/>
      </c>
      <c r="H7525" s="7" t="str">
        <f>IF(G7525="Utterance", IF(ISNUMBER(SEARCH("Unrecognized",D7525)), "Unrecognized", IF(ISNUMBER(SEARCH("Mismatched",D7525)), "Mismatched", IF(ISNUMBER(SEARCH("False Positive",D7525)), "False Positive", "Irrelevant"))), "")</f>
        <v/>
      </c>
      <c r="J7525" s="7" t="s">
        <v>3741</v>
      </c>
      <c r="K7525" s="7" t="s">
        <v>3354</v>
      </c>
      <c r="L7525" s="9">
        <v>45007</v>
      </c>
      <c r="M7525" s="13">
        <v>0.64270833333333333</v>
      </c>
      <c r="N7525" s="14">
        <v>204440003509551</v>
      </c>
      <c r="O7525" s="7">
        <f>IF(LEN(TRIM($A7525))=0,0,LEN($A7525)-LEN(SUBSTITUTE($A7525," ",""))+1)</f>
        <v>3</v>
      </c>
      <c r="P7525">
        <f t="shared" si="212"/>
        <v>3411</v>
      </c>
    </row>
    <row r="7526" spans="1:16" ht="16" x14ac:dyDescent="0.2">
      <c r="A7526" s="8" t="s">
        <v>152</v>
      </c>
      <c r="C7526" s="7" t="s">
        <v>4</v>
      </c>
      <c r="F7526" s="7" t="str">
        <f t="shared" si="210"/>
        <v/>
      </c>
      <c r="G7526" s="7" t="str">
        <f t="shared" si="211"/>
        <v/>
      </c>
      <c r="K7526" s="7" t="s">
        <v>3354</v>
      </c>
      <c r="L7526" s="9">
        <v>45007</v>
      </c>
      <c r="M7526" s="13">
        <v>0.64270833333333333</v>
      </c>
      <c r="N7526" s="14">
        <v>204440003509551</v>
      </c>
      <c r="P7526" t="str">
        <f t="shared" si="212"/>
        <v/>
      </c>
    </row>
    <row r="7527" spans="1:16" ht="144" x14ac:dyDescent="0.2">
      <c r="A7527" s="8" t="s">
        <v>250</v>
      </c>
      <c r="C7527" s="7" t="s">
        <v>4</v>
      </c>
      <c r="F7527" s="7" t="str">
        <f t="shared" si="210"/>
        <v/>
      </c>
      <c r="G7527" s="7" t="str">
        <f t="shared" si="211"/>
        <v/>
      </c>
      <c r="K7527" s="7" t="s">
        <v>3354</v>
      </c>
      <c r="L7527" s="9">
        <v>45007</v>
      </c>
      <c r="M7527" s="13">
        <v>0.64270833333333333</v>
      </c>
      <c r="N7527" s="14">
        <v>204440003509551</v>
      </c>
      <c r="P7527" t="str">
        <f t="shared" si="212"/>
        <v/>
      </c>
    </row>
    <row r="7528" spans="1:16" ht="16" x14ac:dyDescent="0.2">
      <c r="A7528" s="8" t="s">
        <v>311</v>
      </c>
      <c r="C7528" s="7" t="s">
        <v>2</v>
      </c>
      <c r="D7528" s="7" t="s">
        <v>3391</v>
      </c>
      <c r="E7528" s="7" t="str">
        <f>IF(OR(D7528="", D7528="___"),"", LEFT(D7528,FIND(" &gt;",D7528)-1))</f>
        <v>Failure</v>
      </c>
      <c r="F7528" s="7" t="str">
        <f t="shared" si="210"/>
        <v>Current</v>
      </c>
      <c r="G7528" s="7" t="str">
        <f t="shared" si="211"/>
        <v>Utterance</v>
      </c>
      <c r="H7528" s="7" t="str">
        <f>IF(G7528="Utterance", IF(ISNUMBER(SEARCH("Unrecognized",D7528)), "Unrecognized", IF(ISNUMBER(SEARCH("Mismatched",D7528)), "Mismatched", IF(ISNUMBER(SEARCH("False Positive",D7528)), "False Positive", "Irrelevant"))), "")</f>
        <v>Mismatched</v>
      </c>
      <c r="J7528" s="7" t="s">
        <v>3743</v>
      </c>
      <c r="K7528" s="7" t="s">
        <v>3354</v>
      </c>
      <c r="L7528" s="9">
        <v>45007</v>
      </c>
      <c r="M7528" s="13">
        <v>0.64307870370370368</v>
      </c>
      <c r="N7528" s="14">
        <v>204440003509551</v>
      </c>
      <c r="O7528" s="7">
        <f>IF(LEN(TRIM($A7528))=0,0,LEN($A7528)-LEN(SUBSTITUTE($A7528," ",""))+1)</f>
        <v>4</v>
      </c>
      <c r="P7528">
        <f t="shared" si="212"/>
        <v>705</v>
      </c>
    </row>
    <row r="7529" spans="1:16" ht="32" x14ac:dyDescent="0.2">
      <c r="A7529" s="8" t="s">
        <v>312</v>
      </c>
      <c r="C7529" s="7" t="s">
        <v>4</v>
      </c>
      <c r="F7529" s="7" t="str">
        <f t="shared" si="210"/>
        <v/>
      </c>
      <c r="G7529" s="7" t="str">
        <f t="shared" si="211"/>
        <v/>
      </c>
      <c r="K7529" s="7" t="s">
        <v>3354</v>
      </c>
      <c r="L7529" s="9">
        <v>45007</v>
      </c>
      <c r="M7529" s="13">
        <v>0.64307870370370368</v>
      </c>
      <c r="N7529" s="14">
        <v>204440003509551</v>
      </c>
      <c r="P7529" t="str">
        <f t="shared" si="212"/>
        <v/>
      </c>
    </row>
    <row r="7530" spans="1:16" ht="16" x14ac:dyDescent="0.2">
      <c r="A7530" s="8" t="s">
        <v>161</v>
      </c>
      <c r="C7530" s="7" t="s">
        <v>2</v>
      </c>
      <c r="D7530" s="7" t="s">
        <v>3389</v>
      </c>
      <c r="E7530" s="7" t="str">
        <f>IF(OR(D7530="", D7530="___"),"", LEFT(D7530,FIND(" &gt;",D7530)-1))</f>
        <v>Success</v>
      </c>
      <c r="F7530" s="7" t="str">
        <f t="shared" si="210"/>
        <v>Current</v>
      </c>
      <c r="G7530" s="7" t="str">
        <f t="shared" si="211"/>
        <v/>
      </c>
      <c r="H7530" s="7" t="str">
        <f>IF(G7530="Utterance", IF(ISNUMBER(SEARCH("Unrecognized",D7530)), "Unrecognized", IF(ISNUMBER(SEARCH("Mismatched",D7530)), "Mismatched", IF(ISNUMBER(SEARCH("False Positive",D7530)), "False Positive", "Irrelevant"))), "")</f>
        <v/>
      </c>
      <c r="J7530" s="7" t="s">
        <v>3743</v>
      </c>
      <c r="K7530" s="7" t="s">
        <v>3354</v>
      </c>
      <c r="L7530" s="9">
        <v>45007</v>
      </c>
      <c r="M7530" s="13">
        <v>0.64350694444444445</v>
      </c>
      <c r="N7530" s="14">
        <v>204440003509551</v>
      </c>
      <c r="O7530" s="7">
        <f>IF(LEN(TRIM($A7530))=0,0,LEN($A7530)-LEN(SUBSTITUTE($A7530," ",""))+1)</f>
        <v>4</v>
      </c>
      <c r="P7530">
        <f t="shared" si="212"/>
        <v>3411</v>
      </c>
    </row>
    <row r="7531" spans="1:16" ht="240" x14ac:dyDescent="0.2">
      <c r="A7531" s="8" t="s">
        <v>3675</v>
      </c>
      <c r="C7531" s="7" t="s">
        <v>4</v>
      </c>
      <c r="F7531" s="7" t="str">
        <f t="shared" si="210"/>
        <v/>
      </c>
      <c r="G7531" s="7" t="str">
        <f t="shared" si="211"/>
        <v/>
      </c>
      <c r="K7531" s="7" t="s">
        <v>3354</v>
      </c>
      <c r="L7531" s="9">
        <v>45007</v>
      </c>
      <c r="M7531" s="13">
        <v>0.64353009259259253</v>
      </c>
      <c r="N7531" s="14">
        <v>204440003509551</v>
      </c>
      <c r="P7531" t="str">
        <f t="shared" si="212"/>
        <v/>
      </c>
    </row>
    <row r="7532" spans="1:16" ht="16" x14ac:dyDescent="0.2">
      <c r="A7532" s="8" t="s">
        <v>929</v>
      </c>
      <c r="C7532" s="7" t="s">
        <v>2</v>
      </c>
      <c r="D7532" s="7" t="s">
        <v>3389</v>
      </c>
      <c r="E7532" s="7" t="str">
        <f>IF(OR(D7532="", D7532="___"),"", LEFT(D7532,FIND(" &gt;",D7532)-1))</f>
        <v>Success</v>
      </c>
      <c r="F7532" s="7" t="str">
        <f t="shared" si="210"/>
        <v>Current</v>
      </c>
      <c r="G7532" s="7" t="str">
        <f t="shared" si="211"/>
        <v/>
      </c>
      <c r="H7532" s="7" t="str">
        <f>IF(G7532="Utterance", IF(ISNUMBER(SEARCH("Unrecognized",D7532)), "Unrecognized", IF(ISNUMBER(SEARCH("Mismatched",D7532)), "Mismatched", IF(ISNUMBER(SEARCH("False Positive",D7532)), "False Positive", "Irrelevant"))), "")</f>
        <v/>
      </c>
      <c r="J7532" s="7" t="s">
        <v>3741</v>
      </c>
      <c r="K7532" s="7" t="s">
        <v>3354</v>
      </c>
      <c r="L7532" s="9">
        <v>45007</v>
      </c>
      <c r="M7532" s="13">
        <v>0.64409722222222221</v>
      </c>
      <c r="N7532" s="14">
        <v>204440003509551</v>
      </c>
      <c r="O7532" s="7">
        <f>IF(LEN(TRIM($A7532))=0,0,LEN($A7532)-LEN(SUBSTITUTE($A7532," ",""))+1)</f>
        <v>7</v>
      </c>
      <c r="P7532">
        <f t="shared" si="212"/>
        <v>3411</v>
      </c>
    </row>
    <row r="7533" spans="1:16" ht="160" x14ac:dyDescent="0.2">
      <c r="A7533" s="8" t="s">
        <v>325</v>
      </c>
      <c r="C7533" s="7" t="s">
        <v>4</v>
      </c>
      <c r="F7533" s="7" t="str">
        <f t="shared" si="210"/>
        <v/>
      </c>
      <c r="G7533" s="7" t="str">
        <f t="shared" si="211"/>
        <v/>
      </c>
      <c r="K7533" s="7" t="s">
        <v>3354</v>
      </c>
      <c r="L7533" s="9">
        <v>45007</v>
      </c>
      <c r="M7533" s="13">
        <v>0.64409722222222221</v>
      </c>
      <c r="N7533" s="14">
        <v>204440003509551</v>
      </c>
      <c r="P7533" t="str">
        <f t="shared" si="212"/>
        <v/>
      </c>
    </row>
    <row r="7534" spans="1:16" ht="16" x14ac:dyDescent="0.2">
      <c r="A7534" s="8" t="s">
        <v>644</v>
      </c>
      <c r="C7534" s="7" t="s">
        <v>2</v>
      </c>
      <c r="D7534" s="7" t="s">
        <v>3400</v>
      </c>
      <c r="E7534" s="7" t="str">
        <f>IF(OR(D7534="", D7534="___"),"", LEFT(D7534,FIND(" &gt;",D7534)-1))</f>
        <v>Failure</v>
      </c>
      <c r="F7534" s="7" t="str">
        <f t="shared" si="210"/>
        <v>Current</v>
      </c>
      <c r="G7534" s="7" t="str">
        <f t="shared" si="211"/>
        <v>Interaction</v>
      </c>
      <c r="H7534" s="7" t="str">
        <f>IF(G7534="Utterance", IF(ISNUMBER(SEARCH("Unrecognized",D7534)), "Unrecognized", IF(ISNUMBER(SEARCH("Mismatched",D7534)), "Mismatched", IF(ISNUMBER(SEARCH("False Positive",D7534)), "False Positive", "Irrelevant"))), "")</f>
        <v/>
      </c>
      <c r="J7534" s="7" t="s">
        <v>3751</v>
      </c>
      <c r="K7534" s="7" t="s">
        <v>3354</v>
      </c>
      <c r="L7534" s="9">
        <v>45007</v>
      </c>
      <c r="M7534" s="13">
        <v>0.64481481481481484</v>
      </c>
      <c r="N7534" s="14">
        <v>204440003502515</v>
      </c>
      <c r="O7534" s="7">
        <f>IF(LEN(TRIM($A7534))=0,0,LEN($A7534)-LEN(SUBSTITUTE($A7534," ",""))+1)</f>
        <v>2</v>
      </c>
      <c r="P7534">
        <f t="shared" si="212"/>
        <v>412</v>
      </c>
    </row>
    <row r="7535" spans="1:16" ht="96" x14ac:dyDescent="0.2">
      <c r="A7535" s="8" t="s">
        <v>436</v>
      </c>
      <c r="C7535" s="7" t="s">
        <v>4</v>
      </c>
      <c r="F7535" s="7" t="str">
        <f t="shared" si="210"/>
        <v/>
      </c>
      <c r="G7535" s="7" t="str">
        <f t="shared" si="211"/>
        <v/>
      </c>
      <c r="K7535" s="7" t="s">
        <v>3354</v>
      </c>
      <c r="L7535" s="9">
        <v>45007</v>
      </c>
      <c r="M7535" s="13">
        <v>0.64481481481481484</v>
      </c>
      <c r="N7535" s="14">
        <v>204440003502515</v>
      </c>
      <c r="P7535" t="str">
        <f t="shared" si="212"/>
        <v/>
      </c>
    </row>
    <row r="7536" spans="1:16" ht="16" x14ac:dyDescent="0.2">
      <c r="A7536" s="8" t="s">
        <v>307</v>
      </c>
      <c r="C7536" s="7" t="s">
        <v>2</v>
      </c>
      <c r="D7536" s="7" t="s">
        <v>3389</v>
      </c>
      <c r="E7536" s="7" t="str">
        <f>IF(OR(D7536="", D7536="___"),"", LEFT(D7536,FIND(" &gt;",D7536)-1))</f>
        <v>Success</v>
      </c>
      <c r="F7536" s="7" t="str">
        <f t="shared" si="210"/>
        <v>Current</v>
      </c>
      <c r="G7536" s="7" t="str">
        <f t="shared" si="211"/>
        <v/>
      </c>
      <c r="H7536" s="7" t="str">
        <f>IF(G7536="Utterance", IF(ISNUMBER(SEARCH("Unrecognized",D7536)), "Unrecognized", IF(ISNUMBER(SEARCH("Mismatched",D7536)), "Mismatched", IF(ISNUMBER(SEARCH("False Positive",D7536)), "False Positive", "Irrelevant"))), "")</f>
        <v/>
      </c>
      <c r="J7536" s="7" t="s">
        <v>3756</v>
      </c>
      <c r="K7536" s="7" t="s">
        <v>3354</v>
      </c>
      <c r="L7536" s="9">
        <v>45007</v>
      </c>
      <c r="M7536" s="13">
        <v>0.64711805555555557</v>
      </c>
      <c r="N7536" s="14">
        <v>204440003487618</v>
      </c>
      <c r="O7536" s="7">
        <f>IF(LEN(TRIM($A7536))=0,0,LEN($A7536)-LEN(SUBSTITUTE($A7536," ",""))+1)</f>
        <v>5</v>
      </c>
      <c r="P7536">
        <f t="shared" si="212"/>
        <v>3411</v>
      </c>
    </row>
    <row r="7537" spans="1:16" ht="144" x14ac:dyDescent="0.2">
      <c r="A7537" s="8" t="s">
        <v>308</v>
      </c>
      <c r="C7537" s="7" t="s">
        <v>4</v>
      </c>
      <c r="F7537" s="7" t="str">
        <f t="shared" ref="F7537:F7600" si="213">IF(OR(E7537="Success",E7537="Qualified Success"),"Current",IF(E7537="Failure",IF(RIGHT(D7537,6)="Future","Future",IF(RIGHT(D7537,10)="Irrelevant","Irrelevant","Current")),""))</f>
        <v/>
      </c>
      <c r="G7537" s="7" t="str">
        <f t="shared" ref="G7537:G7600" si="214">IF(OR(ISBLANK(D7537),D7537="Unclassifiable &gt;"),"",IF(ISNUMBER(SEARCH("Utterance",D7537)),"Utterance",IF(ISNUMBER(SEARCH("Response",D7537)),"Response",IF(ISNUMBER(SEARCH("Interaction",D7537)),"Interaction",IF(ISNUMBER(SEARCH("System",D7537)),"System","")))))</f>
        <v/>
      </c>
      <c r="K7537" s="7" t="s">
        <v>3354</v>
      </c>
      <c r="L7537" s="9">
        <v>45007</v>
      </c>
      <c r="M7537" s="13">
        <v>0.64714120370370376</v>
      </c>
      <c r="N7537" s="14">
        <v>204440003487618</v>
      </c>
      <c r="P7537" t="str">
        <f t="shared" si="212"/>
        <v/>
      </c>
    </row>
    <row r="7538" spans="1:16" ht="16" x14ac:dyDescent="0.2">
      <c r="A7538" s="8" t="s">
        <v>302</v>
      </c>
      <c r="B7538" s="7" t="s">
        <v>3487</v>
      </c>
      <c r="C7538" s="7" t="s">
        <v>2</v>
      </c>
      <c r="D7538" s="7" t="s">
        <v>3389</v>
      </c>
      <c r="E7538" s="7" t="str">
        <f>IF(OR(D7538="", D7538="___"),"", LEFT(D7538,FIND(" &gt;",D7538)-1))</f>
        <v>Success</v>
      </c>
      <c r="F7538" s="7" t="str">
        <f t="shared" si="213"/>
        <v>Current</v>
      </c>
      <c r="G7538" s="7" t="str">
        <f t="shared" si="214"/>
        <v/>
      </c>
      <c r="H7538" s="7" t="str">
        <f>IF(G7538="Utterance", IF(ISNUMBER(SEARCH("Unrecognized",D7538)), "Unrecognized", IF(ISNUMBER(SEARCH("Mismatched",D7538)), "Mismatched", IF(ISNUMBER(SEARCH("False Positive",D7538)), "False Positive", "Irrelevant"))), "")</f>
        <v/>
      </c>
      <c r="J7538" s="7" t="s">
        <v>3428</v>
      </c>
      <c r="K7538" s="7" t="s">
        <v>3354</v>
      </c>
      <c r="L7538" s="9">
        <v>45007</v>
      </c>
      <c r="M7538" s="13">
        <v>0.64959490740740744</v>
      </c>
      <c r="N7538" s="14">
        <v>204440003495282</v>
      </c>
      <c r="O7538" s="7">
        <f>IF(LEN(TRIM($A7538))=0,0,LEN($A7538)-LEN(SUBSTITUTE($A7538," ",""))+1)</f>
        <v>3</v>
      </c>
      <c r="P7538">
        <f t="shared" si="212"/>
        <v>3411</v>
      </c>
    </row>
    <row r="7539" spans="1:16" ht="64" x14ac:dyDescent="0.2">
      <c r="A7539" s="8" t="s">
        <v>220</v>
      </c>
      <c r="C7539" s="7" t="s">
        <v>4</v>
      </c>
      <c r="F7539" s="7" t="str">
        <f t="shared" si="213"/>
        <v/>
      </c>
      <c r="G7539" s="7" t="str">
        <f t="shared" si="214"/>
        <v/>
      </c>
      <c r="K7539" s="7" t="s">
        <v>3354</v>
      </c>
      <c r="L7539" s="9">
        <v>45007</v>
      </c>
      <c r="M7539" s="13">
        <v>0.64959490740740744</v>
      </c>
      <c r="N7539" s="14">
        <v>204440003495282</v>
      </c>
      <c r="P7539" t="str">
        <f t="shared" si="212"/>
        <v/>
      </c>
    </row>
    <row r="7540" spans="1:16" ht="16" x14ac:dyDescent="0.2">
      <c r="A7540" s="8" t="s">
        <v>249</v>
      </c>
      <c r="C7540" s="7" t="s">
        <v>2</v>
      </c>
      <c r="D7540" s="7" t="s">
        <v>3389</v>
      </c>
      <c r="E7540" s="7" t="str">
        <f>IF(OR(D7540="", D7540="___"),"", LEFT(D7540,FIND(" &gt;",D7540)-1))</f>
        <v>Success</v>
      </c>
      <c r="F7540" s="7" t="str">
        <f t="shared" si="213"/>
        <v>Current</v>
      </c>
      <c r="G7540" s="7" t="str">
        <f t="shared" si="214"/>
        <v/>
      </c>
      <c r="H7540" s="7" t="str">
        <f>IF(G7540="Utterance", IF(ISNUMBER(SEARCH("Unrecognized",D7540)), "Unrecognized", IF(ISNUMBER(SEARCH("Mismatched",D7540)), "Mismatched", IF(ISNUMBER(SEARCH("False Positive",D7540)), "False Positive", "Irrelevant"))), "")</f>
        <v/>
      </c>
      <c r="J7540" s="7" t="s">
        <v>3741</v>
      </c>
      <c r="K7540" s="7" t="s">
        <v>3354</v>
      </c>
      <c r="L7540" s="9">
        <v>45007</v>
      </c>
      <c r="M7540" s="13">
        <v>0.65012731481481478</v>
      </c>
      <c r="N7540" s="14">
        <v>204440003509551</v>
      </c>
      <c r="O7540" s="7">
        <f>IF(LEN(TRIM($A7540))=0,0,LEN($A7540)-LEN(SUBSTITUTE($A7540," ",""))+1)</f>
        <v>2</v>
      </c>
      <c r="P7540">
        <f t="shared" si="212"/>
        <v>3411</v>
      </c>
    </row>
    <row r="7541" spans="1:16" ht="144" x14ac:dyDescent="0.2">
      <c r="A7541" s="8" t="s">
        <v>250</v>
      </c>
      <c r="C7541" s="7" t="s">
        <v>4</v>
      </c>
      <c r="F7541" s="7" t="str">
        <f t="shared" si="213"/>
        <v/>
      </c>
      <c r="G7541" s="7" t="str">
        <f t="shared" si="214"/>
        <v/>
      </c>
      <c r="K7541" s="7" t="s">
        <v>3354</v>
      </c>
      <c r="L7541" s="9">
        <v>45007</v>
      </c>
      <c r="M7541" s="13">
        <v>0.65013888888888893</v>
      </c>
      <c r="N7541" s="14">
        <v>204440003509551</v>
      </c>
      <c r="P7541" t="str">
        <f t="shared" si="212"/>
        <v/>
      </c>
    </row>
    <row r="7542" spans="1:16" ht="16" x14ac:dyDescent="0.2">
      <c r="A7542" s="8" t="s">
        <v>302</v>
      </c>
      <c r="B7542" s="7" t="s">
        <v>3487</v>
      </c>
      <c r="C7542" s="7" t="s">
        <v>2</v>
      </c>
      <c r="D7542" s="7" t="s">
        <v>3389</v>
      </c>
      <c r="E7542" s="7" t="str">
        <f>IF(OR(D7542="", D7542="___"),"", LEFT(D7542,FIND(" &gt;",D7542)-1))</f>
        <v>Success</v>
      </c>
      <c r="F7542" s="7" t="str">
        <f t="shared" si="213"/>
        <v>Current</v>
      </c>
      <c r="G7542" s="7" t="str">
        <f t="shared" si="214"/>
        <v/>
      </c>
      <c r="H7542" s="7" t="str">
        <f>IF(G7542="Utterance", IF(ISNUMBER(SEARCH("Unrecognized",D7542)), "Unrecognized", IF(ISNUMBER(SEARCH("Mismatched",D7542)), "Mismatched", IF(ISNUMBER(SEARCH("False Positive",D7542)), "False Positive", "Irrelevant"))), "")</f>
        <v/>
      </c>
      <c r="J7542" s="7" t="s">
        <v>3428</v>
      </c>
      <c r="K7542" s="7" t="s">
        <v>3354</v>
      </c>
      <c r="L7542" s="9">
        <v>45007</v>
      </c>
      <c r="M7542" s="13">
        <v>0.65451388888888895</v>
      </c>
      <c r="N7542" s="14">
        <v>204440003495813</v>
      </c>
      <c r="O7542" s="7">
        <f>IF(LEN(TRIM($A7542))=0,0,LEN($A7542)-LEN(SUBSTITUTE($A7542," ",""))+1)</f>
        <v>3</v>
      </c>
      <c r="P7542">
        <f t="shared" si="212"/>
        <v>3411</v>
      </c>
    </row>
    <row r="7543" spans="1:16" ht="64" x14ac:dyDescent="0.2">
      <c r="A7543" s="8" t="s">
        <v>220</v>
      </c>
      <c r="C7543" s="7" t="s">
        <v>4</v>
      </c>
      <c r="F7543" s="7" t="str">
        <f t="shared" si="213"/>
        <v/>
      </c>
      <c r="G7543" s="7" t="str">
        <f t="shared" si="214"/>
        <v/>
      </c>
      <c r="K7543" s="7" t="s">
        <v>3354</v>
      </c>
      <c r="L7543" s="9">
        <v>45007</v>
      </c>
      <c r="M7543" s="13">
        <v>0.65451388888888895</v>
      </c>
      <c r="N7543" s="14">
        <v>204440003495813</v>
      </c>
      <c r="P7543" t="str">
        <f t="shared" si="212"/>
        <v/>
      </c>
    </row>
    <row r="7544" spans="1:16" ht="16" x14ac:dyDescent="0.2">
      <c r="A7544" s="8" t="s">
        <v>914</v>
      </c>
      <c r="C7544" s="7" t="s">
        <v>2</v>
      </c>
      <c r="D7544" s="7" t="s">
        <v>3391</v>
      </c>
      <c r="E7544" s="7" t="str">
        <f>IF(OR(D7544="", D7544="___"),"", LEFT(D7544,FIND(" &gt;",D7544)-1))</f>
        <v>Failure</v>
      </c>
      <c r="F7544" s="7" t="str">
        <f t="shared" si="213"/>
        <v>Current</v>
      </c>
      <c r="G7544" s="7" t="str">
        <f t="shared" si="214"/>
        <v>Utterance</v>
      </c>
      <c r="H7544" s="7" t="str">
        <f>IF(G7544="Utterance", IF(ISNUMBER(SEARCH("Unrecognized",D7544)), "Unrecognized", IF(ISNUMBER(SEARCH("Mismatched",D7544)), "Mismatched", IF(ISNUMBER(SEARCH("False Positive",D7544)), "False Positive", "Irrelevant"))), "")</f>
        <v>Mismatched</v>
      </c>
      <c r="J7544" s="7" t="s">
        <v>213</v>
      </c>
      <c r="K7544" s="7" t="s">
        <v>3354</v>
      </c>
      <c r="L7544" s="9">
        <v>45007</v>
      </c>
      <c r="M7544" s="13">
        <v>0.65490740740740738</v>
      </c>
      <c r="N7544" s="14">
        <v>204440003508846</v>
      </c>
      <c r="O7544" s="7">
        <f>IF(LEN(TRIM($A7544))=0,0,LEN($A7544)-LEN(SUBSTITUTE($A7544," ",""))+1)</f>
        <v>3</v>
      </c>
      <c r="P7544">
        <f t="shared" si="212"/>
        <v>705</v>
      </c>
    </row>
    <row r="7545" spans="1:16" ht="96" x14ac:dyDescent="0.2">
      <c r="A7545" s="8" t="s">
        <v>913</v>
      </c>
      <c r="C7545" s="7" t="s">
        <v>4</v>
      </c>
      <c r="F7545" s="7" t="str">
        <f t="shared" si="213"/>
        <v/>
      </c>
      <c r="G7545" s="7" t="str">
        <f t="shared" si="214"/>
        <v/>
      </c>
      <c r="K7545" s="7" t="s">
        <v>3354</v>
      </c>
      <c r="L7545" s="9">
        <v>45007</v>
      </c>
      <c r="M7545" s="13">
        <v>0.65493055555555557</v>
      </c>
      <c r="N7545" s="14">
        <v>204440003508846</v>
      </c>
      <c r="P7545" t="str">
        <f t="shared" si="212"/>
        <v/>
      </c>
    </row>
    <row r="7546" spans="1:16" ht="16" x14ac:dyDescent="0.2">
      <c r="A7546" s="8" t="s">
        <v>912</v>
      </c>
      <c r="C7546" s="7" t="s">
        <v>2</v>
      </c>
      <c r="D7546" s="7" t="s">
        <v>3391</v>
      </c>
      <c r="E7546" s="7" t="str">
        <f>IF(OR(D7546="", D7546="___"),"", LEFT(D7546,FIND(" &gt;",D7546)-1))</f>
        <v>Failure</v>
      </c>
      <c r="F7546" s="7" t="str">
        <f t="shared" si="213"/>
        <v>Current</v>
      </c>
      <c r="G7546" s="7" t="str">
        <f t="shared" si="214"/>
        <v>Utterance</v>
      </c>
      <c r="H7546" s="7" t="str">
        <f>IF(G7546="Utterance", IF(ISNUMBER(SEARCH("Unrecognized",D7546)), "Unrecognized", IF(ISNUMBER(SEARCH("Mismatched",D7546)), "Mismatched", IF(ISNUMBER(SEARCH("False Positive",D7546)), "False Positive", "Irrelevant"))), "")</f>
        <v>Mismatched</v>
      </c>
      <c r="J7546" s="7" t="s">
        <v>213</v>
      </c>
      <c r="K7546" s="7" t="s">
        <v>3354</v>
      </c>
      <c r="L7546" s="9">
        <v>45007</v>
      </c>
      <c r="M7546" s="13">
        <v>0.65511574074074075</v>
      </c>
      <c r="N7546" s="14">
        <v>204440003508846</v>
      </c>
      <c r="O7546" s="7">
        <f>IF(LEN(TRIM($A7546))=0,0,LEN($A7546)-LEN(SUBSTITUTE($A7546," ",""))+1)</f>
        <v>3</v>
      </c>
      <c r="P7546">
        <f t="shared" si="212"/>
        <v>705</v>
      </c>
    </row>
    <row r="7547" spans="1:16" ht="96" x14ac:dyDescent="0.2">
      <c r="A7547" s="8" t="s">
        <v>913</v>
      </c>
      <c r="C7547" s="7" t="s">
        <v>4</v>
      </c>
      <c r="F7547" s="7" t="str">
        <f t="shared" si="213"/>
        <v/>
      </c>
      <c r="G7547" s="7" t="str">
        <f t="shared" si="214"/>
        <v/>
      </c>
      <c r="K7547" s="7" t="s">
        <v>3354</v>
      </c>
      <c r="L7547" s="9">
        <v>45007</v>
      </c>
      <c r="M7547" s="13">
        <v>0.65512731481481479</v>
      </c>
      <c r="N7547" s="14">
        <v>204440003508846</v>
      </c>
      <c r="P7547" t="str">
        <f t="shared" si="212"/>
        <v/>
      </c>
    </row>
    <row r="7548" spans="1:16" ht="16" x14ac:dyDescent="0.2">
      <c r="A7548" s="20" t="s">
        <v>556</v>
      </c>
      <c r="C7548" s="7" t="s">
        <v>2</v>
      </c>
      <c r="D7548" s="7" t="s">
        <v>3411</v>
      </c>
      <c r="E7548" s="7" t="str">
        <f>IF(OR(D7548="", D7548="___"),"", LEFT(D7548,FIND(" &gt;",D7548)-1))</f>
        <v>Qualified Success</v>
      </c>
      <c r="F7548" s="7" t="str">
        <f t="shared" si="213"/>
        <v>Current</v>
      </c>
      <c r="G7548" s="7" t="str">
        <f t="shared" si="214"/>
        <v>Response</v>
      </c>
      <c r="H7548" s="7" t="str">
        <f>IF(G7548="Utterance", IF(ISNUMBER(SEARCH("Unrecognized",D7548)), "Unrecognized", IF(ISNUMBER(SEARCH("Mismatched",D7548)), "Mismatched", IF(ISNUMBER(SEARCH("False Positive",D7548)), "False Positive", "Irrelevant"))), "")</f>
        <v/>
      </c>
      <c r="J7548" s="7" t="s">
        <v>3756</v>
      </c>
      <c r="K7548" s="7" t="s">
        <v>3354</v>
      </c>
      <c r="L7548" s="9">
        <v>45007</v>
      </c>
      <c r="M7548" s="13">
        <v>0.65571759259259255</v>
      </c>
      <c r="N7548" s="14">
        <v>204440003495813</v>
      </c>
      <c r="O7548" s="7">
        <f>IF(LEN(TRIM($A7548))=0,0,LEN($A7548)-LEN(SUBSTITUTE($A7548," ",""))+1)</f>
        <v>13</v>
      </c>
      <c r="P7548">
        <f t="shared" si="212"/>
        <v>201</v>
      </c>
    </row>
    <row r="7549" spans="1:16" ht="112" x14ac:dyDescent="0.2">
      <c r="A7549" s="8" t="s">
        <v>373</v>
      </c>
      <c r="C7549" s="7" t="s">
        <v>4</v>
      </c>
      <c r="F7549" s="7" t="str">
        <f t="shared" si="213"/>
        <v/>
      </c>
      <c r="G7549" s="7" t="str">
        <f t="shared" si="214"/>
        <v/>
      </c>
      <c r="K7549" s="7" t="s">
        <v>3354</v>
      </c>
      <c r="L7549" s="9">
        <v>45007</v>
      </c>
      <c r="M7549" s="13">
        <v>0.65571759259259255</v>
      </c>
      <c r="N7549" s="14">
        <v>204440003495813</v>
      </c>
      <c r="P7549" t="str">
        <f t="shared" si="212"/>
        <v/>
      </c>
    </row>
    <row r="7550" spans="1:16" ht="16" x14ac:dyDescent="0.2">
      <c r="A7550" s="8" t="s">
        <v>1169</v>
      </c>
      <c r="C7550" s="7" t="s">
        <v>2</v>
      </c>
      <c r="D7550" s="7" t="s">
        <v>3389</v>
      </c>
      <c r="E7550" s="7" t="str">
        <f>IF(OR(D7550="", D7550="___"),"", LEFT(D7550,FIND(" &gt;",D7550)-1))</f>
        <v>Success</v>
      </c>
      <c r="F7550" s="7" t="str">
        <f t="shared" si="213"/>
        <v>Current</v>
      </c>
      <c r="G7550" s="7" t="str">
        <f t="shared" si="214"/>
        <v/>
      </c>
      <c r="H7550" s="7" t="str">
        <f>IF(G7550="Utterance", IF(ISNUMBER(SEARCH("Unrecognized",D7550)), "Unrecognized", IF(ISNUMBER(SEARCH("Mismatched",D7550)), "Mismatched", IF(ISNUMBER(SEARCH("False Positive",D7550)), "False Positive", "Irrelevant"))), "")</f>
        <v/>
      </c>
      <c r="J7550" s="7" t="s">
        <v>3741</v>
      </c>
      <c r="K7550" s="7" t="s">
        <v>3354</v>
      </c>
      <c r="L7550" s="9">
        <v>45007</v>
      </c>
      <c r="M7550" s="13">
        <v>0.66140046296296295</v>
      </c>
      <c r="N7550" s="14">
        <v>204440003541231</v>
      </c>
      <c r="O7550" s="7">
        <f>IF(LEN(TRIM($A7550))=0,0,LEN($A7550)-LEN(SUBSTITUTE($A7550," ",""))+1)</f>
        <v>3</v>
      </c>
      <c r="P7550">
        <f t="shared" si="212"/>
        <v>3411</v>
      </c>
    </row>
    <row r="7551" spans="1:16" ht="176" x14ac:dyDescent="0.2">
      <c r="A7551" s="8" t="s">
        <v>1170</v>
      </c>
      <c r="C7551" s="7" t="s">
        <v>4</v>
      </c>
      <c r="F7551" s="7" t="str">
        <f t="shared" si="213"/>
        <v/>
      </c>
      <c r="G7551" s="7" t="str">
        <f t="shared" si="214"/>
        <v/>
      </c>
      <c r="K7551" s="7" t="s">
        <v>3354</v>
      </c>
      <c r="L7551" s="9">
        <v>45007</v>
      </c>
      <c r="M7551" s="13">
        <v>0.66142361111111114</v>
      </c>
      <c r="N7551" s="14">
        <v>204440003541231</v>
      </c>
      <c r="P7551" t="str">
        <f t="shared" si="212"/>
        <v/>
      </c>
    </row>
    <row r="7552" spans="1:16" ht="16" x14ac:dyDescent="0.2">
      <c r="A7552" s="8" t="s">
        <v>302</v>
      </c>
      <c r="B7552" s="7" t="s">
        <v>3487</v>
      </c>
      <c r="C7552" s="7" t="s">
        <v>2</v>
      </c>
      <c r="D7552" s="7" t="s">
        <v>3389</v>
      </c>
      <c r="E7552" s="7" t="str">
        <f>IF(OR(D7552="", D7552="___"),"", LEFT(D7552,FIND(" &gt;",D7552)-1))</f>
        <v>Success</v>
      </c>
      <c r="F7552" s="7" t="str">
        <f t="shared" si="213"/>
        <v>Current</v>
      </c>
      <c r="G7552" s="7" t="str">
        <f t="shared" si="214"/>
        <v/>
      </c>
      <c r="H7552" s="7" t="str">
        <f>IF(G7552="Utterance", IF(ISNUMBER(SEARCH("Unrecognized",D7552)), "Unrecognized", IF(ISNUMBER(SEARCH("Mismatched",D7552)), "Mismatched", IF(ISNUMBER(SEARCH("False Positive",D7552)), "False Positive", "Irrelevant"))), "")</f>
        <v/>
      </c>
      <c r="J7552" s="7" t="s">
        <v>3428</v>
      </c>
      <c r="K7552" s="7" t="s">
        <v>3354</v>
      </c>
      <c r="L7552" s="9">
        <v>45007</v>
      </c>
      <c r="M7552" s="13">
        <v>0.66200231481481475</v>
      </c>
      <c r="N7552" s="14">
        <v>202000237887220</v>
      </c>
      <c r="O7552" s="7">
        <f>IF(LEN(TRIM($A7552))=0,0,LEN($A7552)-LEN(SUBSTITUTE($A7552," ",""))+1)</f>
        <v>3</v>
      </c>
      <c r="P7552">
        <f t="shared" si="212"/>
        <v>3411</v>
      </c>
    </row>
    <row r="7553" spans="1:16" ht="64" x14ac:dyDescent="0.2">
      <c r="A7553" s="8" t="s">
        <v>220</v>
      </c>
      <c r="C7553" s="7" t="s">
        <v>4</v>
      </c>
      <c r="F7553" s="7" t="str">
        <f t="shared" si="213"/>
        <v/>
      </c>
      <c r="G7553" s="7" t="str">
        <f t="shared" si="214"/>
        <v/>
      </c>
      <c r="K7553" s="7" t="s">
        <v>3354</v>
      </c>
      <c r="L7553" s="9">
        <v>45007</v>
      </c>
      <c r="M7553" s="13">
        <v>0.66200231481481475</v>
      </c>
      <c r="N7553" s="14">
        <v>202000237887220</v>
      </c>
      <c r="P7553" t="str">
        <f t="shared" si="212"/>
        <v/>
      </c>
    </row>
    <row r="7554" spans="1:16" ht="16" x14ac:dyDescent="0.2">
      <c r="A7554" s="8" t="s">
        <v>158</v>
      </c>
      <c r="C7554" s="7" t="s">
        <v>2</v>
      </c>
      <c r="D7554" s="7" t="s">
        <v>3389</v>
      </c>
      <c r="E7554" s="7" t="str">
        <f>IF(OR(D7554="", D7554="___"),"", LEFT(D7554,FIND(" &gt;",D7554)-1))</f>
        <v>Success</v>
      </c>
      <c r="F7554" s="7" t="str">
        <f t="shared" si="213"/>
        <v>Current</v>
      </c>
      <c r="G7554" s="7" t="str">
        <f t="shared" si="214"/>
        <v/>
      </c>
      <c r="H7554" s="7" t="str">
        <f>IF(G7554="Utterance", IF(ISNUMBER(SEARCH("Unrecognized",D7554)), "Unrecognized", IF(ISNUMBER(SEARCH("Mismatched",D7554)), "Mismatched", IF(ISNUMBER(SEARCH("False Positive",D7554)), "False Positive", "Irrelevant"))), "")</f>
        <v/>
      </c>
      <c r="J7554" s="7" t="s">
        <v>3744</v>
      </c>
      <c r="K7554" s="7" t="s">
        <v>3354</v>
      </c>
      <c r="L7554" s="9">
        <v>45007</v>
      </c>
      <c r="M7554" s="13">
        <v>0.66760416666666667</v>
      </c>
      <c r="N7554" s="14">
        <v>513003497148146</v>
      </c>
      <c r="O7554" s="7">
        <f>IF(LEN(TRIM($A7554))=0,0,LEN($A7554)-LEN(SUBSTITUTE($A7554," ",""))+1)</f>
        <v>4</v>
      </c>
      <c r="P7554">
        <f t="shared" si="212"/>
        <v>3411</v>
      </c>
    </row>
    <row r="7555" spans="1:16" ht="112" x14ac:dyDescent="0.2">
      <c r="A7555" s="8" t="s">
        <v>224</v>
      </c>
      <c r="C7555" s="7" t="s">
        <v>4</v>
      </c>
      <c r="F7555" s="7" t="str">
        <f t="shared" si="213"/>
        <v/>
      </c>
      <c r="G7555" s="7" t="str">
        <f t="shared" si="214"/>
        <v/>
      </c>
      <c r="K7555" s="7" t="s">
        <v>3354</v>
      </c>
      <c r="L7555" s="9">
        <v>45007</v>
      </c>
      <c r="M7555" s="13">
        <v>0.66760416666666667</v>
      </c>
      <c r="N7555" s="14">
        <v>513003497148146</v>
      </c>
      <c r="P7555" t="str">
        <f t="shared" ref="P7555:P7618" si="215">IF(D7555="", "", COUNTIF($D$1:$D$12000, D7555))</f>
        <v/>
      </c>
    </row>
    <row r="7556" spans="1:16" ht="16" x14ac:dyDescent="0.2">
      <c r="A7556" s="8" t="s">
        <v>402</v>
      </c>
      <c r="C7556" s="7" t="s">
        <v>2</v>
      </c>
      <c r="D7556" s="7" t="s">
        <v>3389</v>
      </c>
      <c r="E7556" s="7" t="str">
        <f>IF(OR(D7556="", D7556="___"),"", LEFT(D7556,FIND(" &gt;",D7556)-1))</f>
        <v>Success</v>
      </c>
      <c r="F7556" s="7" t="str">
        <f t="shared" si="213"/>
        <v>Current</v>
      </c>
      <c r="G7556" s="7" t="str">
        <f t="shared" si="214"/>
        <v/>
      </c>
      <c r="H7556" s="7" t="str">
        <f>IF(G7556="Utterance", IF(ISNUMBER(SEARCH("Unrecognized",D7556)), "Unrecognized", IF(ISNUMBER(SEARCH("Mismatched",D7556)), "Mismatched", IF(ISNUMBER(SEARCH("False Positive",D7556)), "False Positive", "Irrelevant"))), "")</f>
        <v/>
      </c>
      <c r="J7556" s="7" t="s">
        <v>3741</v>
      </c>
      <c r="K7556" s="7" t="s">
        <v>3354</v>
      </c>
      <c r="L7556" s="9">
        <v>45007</v>
      </c>
      <c r="M7556" s="13">
        <v>0.68148148148148147</v>
      </c>
      <c r="N7556" s="14">
        <v>204440003496705</v>
      </c>
      <c r="O7556" s="7">
        <f>IF(LEN(TRIM($A7556))=0,0,LEN($A7556)-LEN(SUBSTITUTE($A7556," ",""))+1)</f>
        <v>6</v>
      </c>
      <c r="P7556">
        <f t="shared" si="215"/>
        <v>3411</v>
      </c>
    </row>
    <row r="7557" spans="1:16" ht="144" x14ac:dyDescent="0.2">
      <c r="A7557" s="8" t="s">
        <v>250</v>
      </c>
      <c r="C7557" s="7" t="s">
        <v>4</v>
      </c>
      <c r="F7557" s="7" t="str">
        <f t="shared" si="213"/>
        <v/>
      </c>
      <c r="G7557" s="7" t="str">
        <f t="shared" si="214"/>
        <v/>
      </c>
      <c r="K7557" s="7" t="s">
        <v>3354</v>
      </c>
      <c r="L7557" s="9">
        <v>45007</v>
      </c>
      <c r="M7557" s="13">
        <v>0.68173611111111121</v>
      </c>
      <c r="N7557" s="14">
        <v>204440003496705</v>
      </c>
      <c r="P7557" t="str">
        <f t="shared" si="215"/>
        <v/>
      </c>
    </row>
    <row r="7558" spans="1:16" ht="16" x14ac:dyDescent="0.2">
      <c r="A7558" s="8" t="s">
        <v>500</v>
      </c>
      <c r="C7558" s="7" t="s">
        <v>2</v>
      </c>
      <c r="D7558" s="7" t="s">
        <v>3389</v>
      </c>
      <c r="E7558" s="7" t="str">
        <f>IF(OR(D7558="", D7558="___"),"", LEFT(D7558,FIND(" &gt;",D7558)-1))</f>
        <v>Success</v>
      </c>
      <c r="F7558" s="7" t="str">
        <f t="shared" si="213"/>
        <v>Current</v>
      </c>
      <c r="G7558" s="7" t="str">
        <f t="shared" si="214"/>
        <v/>
      </c>
      <c r="H7558" s="7" t="str">
        <f>IF(G7558="Utterance", IF(ISNUMBER(SEARCH("Unrecognized",D7558)), "Unrecognized", IF(ISNUMBER(SEARCH("Mismatched",D7558)), "Mismatched", IF(ISNUMBER(SEARCH("False Positive",D7558)), "False Positive", "Irrelevant"))), "")</f>
        <v/>
      </c>
      <c r="J7558" s="7" t="s">
        <v>3748</v>
      </c>
      <c r="K7558" s="7" t="s">
        <v>3354</v>
      </c>
      <c r="L7558" s="9">
        <v>45007</v>
      </c>
      <c r="M7558" s="13">
        <v>0.70002314814814814</v>
      </c>
      <c r="N7558" s="14">
        <v>204440003494309</v>
      </c>
      <c r="O7558" s="7">
        <f>IF(LEN(TRIM($A7558))=0,0,LEN($A7558)-LEN(SUBSTITUTE($A7558," ",""))+1)</f>
        <v>1</v>
      </c>
      <c r="P7558">
        <f t="shared" si="215"/>
        <v>3411</v>
      </c>
    </row>
    <row r="7559" spans="1:16" ht="112" x14ac:dyDescent="0.2">
      <c r="A7559" s="8" t="s">
        <v>321</v>
      </c>
      <c r="C7559" s="7" t="s">
        <v>4</v>
      </c>
      <c r="F7559" s="7" t="str">
        <f t="shared" si="213"/>
        <v/>
      </c>
      <c r="G7559" s="7" t="str">
        <f t="shared" si="214"/>
        <v/>
      </c>
      <c r="K7559" s="7" t="s">
        <v>3354</v>
      </c>
      <c r="L7559" s="9">
        <v>45007</v>
      </c>
      <c r="M7559" s="13">
        <v>0.70002314814814814</v>
      </c>
      <c r="N7559" s="14">
        <v>204440003494309</v>
      </c>
      <c r="P7559" t="str">
        <f t="shared" si="215"/>
        <v/>
      </c>
    </row>
    <row r="7560" spans="1:16" ht="16" x14ac:dyDescent="0.2">
      <c r="A7560" s="8" t="s">
        <v>658</v>
      </c>
      <c r="C7560" s="7" t="s">
        <v>2</v>
      </c>
      <c r="D7560" s="7" t="s">
        <v>3389</v>
      </c>
      <c r="E7560" s="7" t="str">
        <f>IF(OR(D7560="", D7560="___"),"", LEFT(D7560,FIND(" &gt;",D7560)-1))</f>
        <v>Success</v>
      </c>
      <c r="F7560" s="7" t="str">
        <f t="shared" si="213"/>
        <v>Current</v>
      </c>
      <c r="G7560" s="7" t="str">
        <f t="shared" si="214"/>
        <v/>
      </c>
      <c r="H7560" s="7" t="str">
        <f>IF(G7560="Utterance", IF(ISNUMBER(SEARCH("Unrecognized",D7560)), "Unrecognized", IF(ISNUMBER(SEARCH("Mismatched",D7560)), "Mismatched", IF(ISNUMBER(SEARCH("False Positive",D7560)), "False Positive", "Irrelevant"))), "")</f>
        <v/>
      </c>
      <c r="J7560" s="7" t="s">
        <v>3756</v>
      </c>
      <c r="K7560" s="7" t="s">
        <v>3354</v>
      </c>
      <c r="L7560" s="9">
        <v>45007</v>
      </c>
      <c r="M7560" s="13">
        <v>0.72556712962962966</v>
      </c>
      <c r="N7560" s="14">
        <v>204440003499425</v>
      </c>
      <c r="O7560" s="7">
        <f>IF(LEN(TRIM($A7560))=0,0,LEN($A7560)-LEN(SUBSTITUTE($A7560," ",""))+1)</f>
        <v>2</v>
      </c>
      <c r="P7560">
        <f t="shared" si="215"/>
        <v>3411</v>
      </c>
    </row>
    <row r="7561" spans="1:16" ht="144" x14ac:dyDescent="0.2">
      <c r="A7561" s="8" t="s">
        <v>659</v>
      </c>
      <c r="C7561" s="7" t="s">
        <v>4</v>
      </c>
      <c r="F7561" s="7" t="str">
        <f t="shared" si="213"/>
        <v/>
      </c>
      <c r="G7561" s="7" t="str">
        <f t="shared" si="214"/>
        <v/>
      </c>
      <c r="K7561" s="7" t="s">
        <v>3354</v>
      </c>
      <c r="L7561" s="9">
        <v>45007</v>
      </c>
      <c r="M7561" s="13">
        <v>0.72582175925925929</v>
      </c>
      <c r="N7561" s="14">
        <v>204440003499425</v>
      </c>
      <c r="P7561" t="str">
        <f t="shared" si="215"/>
        <v/>
      </c>
    </row>
    <row r="7562" spans="1:16" ht="16" x14ac:dyDescent="0.2">
      <c r="A7562" s="8" t="s">
        <v>322</v>
      </c>
      <c r="B7562" s="7" t="s">
        <v>3487</v>
      </c>
      <c r="C7562" s="7" t="s">
        <v>2</v>
      </c>
      <c r="D7562" s="7" t="s">
        <v>3389</v>
      </c>
      <c r="E7562" s="7" t="str">
        <f>IF(OR(D7562="", D7562="___"),"", LEFT(D7562,FIND(" &gt;",D7562)-1))</f>
        <v>Success</v>
      </c>
      <c r="F7562" s="7" t="str">
        <f t="shared" si="213"/>
        <v>Current</v>
      </c>
      <c r="G7562" s="7" t="str">
        <f t="shared" si="214"/>
        <v/>
      </c>
      <c r="H7562" s="7" t="str">
        <f>IF(G7562="Utterance", IF(ISNUMBER(SEARCH("Unrecognized",D7562)), "Unrecognized", IF(ISNUMBER(SEARCH("Mismatched",D7562)), "Mismatched", IF(ISNUMBER(SEARCH("False Positive",D7562)), "False Positive", "Irrelevant"))), "")</f>
        <v/>
      </c>
      <c r="J7562" s="7" t="s">
        <v>3758</v>
      </c>
      <c r="K7562" s="7" t="s">
        <v>3354</v>
      </c>
      <c r="L7562" s="9">
        <v>45007</v>
      </c>
      <c r="M7562" s="13">
        <v>0.726099537037037</v>
      </c>
      <c r="N7562" s="14">
        <v>204440003499425</v>
      </c>
      <c r="O7562" s="7">
        <f>IF(LEN(TRIM($A7562))=0,0,LEN($A7562)-LEN(SUBSTITUTE($A7562," ",""))+1)</f>
        <v>4</v>
      </c>
      <c r="P7562">
        <f t="shared" si="215"/>
        <v>3411</v>
      </c>
    </row>
    <row r="7563" spans="1:16" ht="32" x14ac:dyDescent="0.2">
      <c r="A7563" s="8" t="s">
        <v>3378</v>
      </c>
      <c r="C7563" s="7" t="s">
        <v>4</v>
      </c>
      <c r="F7563" s="7" t="str">
        <f t="shared" si="213"/>
        <v/>
      </c>
      <c r="G7563" s="7" t="str">
        <f t="shared" si="214"/>
        <v/>
      </c>
      <c r="K7563" s="7" t="s">
        <v>3354</v>
      </c>
      <c r="L7563" s="9">
        <v>45007</v>
      </c>
      <c r="M7563" s="13">
        <v>0.72611111111111104</v>
      </c>
      <c r="N7563" s="14">
        <v>204440003499425</v>
      </c>
      <c r="P7563" t="str">
        <f t="shared" si="215"/>
        <v/>
      </c>
    </row>
    <row r="7564" spans="1:16" ht="32" x14ac:dyDescent="0.2">
      <c r="A7564" s="8" t="s">
        <v>268</v>
      </c>
      <c r="C7564" s="7" t="s">
        <v>4</v>
      </c>
      <c r="F7564" s="7" t="str">
        <f t="shared" si="213"/>
        <v/>
      </c>
      <c r="G7564" s="7" t="str">
        <f t="shared" si="214"/>
        <v/>
      </c>
      <c r="K7564" s="7" t="s">
        <v>3354</v>
      </c>
      <c r="L7564" s="9">
        <v>45007</v>
      </c>
      <c r="M7564" s="13">
        <v>0.72611111111111104</v>
      </c>
      <c r="N7564" s="14">
        <v>204440003499425</v>
      </c>
      <c r="P7564" t="str">
        <f t="shared" si="215"/>
        <v/>
      </c>
    </row>
    <row r="7565" spans="1:16" ht="16" x14ac:dyDescent="0.2">
      <c r="A7565" s="8" t="s">
        <v>657</v>
      </c>
      <c r="C7565" s="7" t="s">
        <v>2</v>
      </c>
      <c r="D7565" s="7" t="s">
        <v>3389</v>
      </c>
      <c r="E7565" s="7" t="str">
        <f>IF(OR(D7565="", D7565="___"),"", LEFT(D7565,FIND(" &gt;",D7565)-1))</f>
        <v>Success</v>
      </c>
      <c r="F7565" s="7" t="str">
        <f t="shared" si="213"/>
        <v>Current</v>
      </c>
      <c r="G7565" s="7" t="str">
        <f t="shared" si="214"/>
        <v/>
      </c>
      <c r="H7565" s="7" t="str">
        <f>IF(G7565="Utterance", IF(ISNUMBER(SEARCH("Unrecognized",D7565)), "Unrecognized", IF(ISNUMBER(SEARCH("Mismatched",D7565)), "Mismatched", IF(ISNUMBER(SEARCH("False Positive",D7565)), "False Positive", "Irrelevant"))), "")</f>
        <v/>
      </c>
      <c r="J7565" s="7" t="s">
        <v>3755</v>
      </c>
      <c r="K7565" s="7" t="s">
        <v>3354</v>
      </c>
      <c r="L7565" s="9">
        <v>45007</v>
      </c>
      <c r="M7565" s="13">
        <v>0.72628472222222218</v>
      </c>
      <c r="N7565" s="14">
        <v>204440003499425</v>
      </c>
      <c r="O7565" s="7">
        <f>IF(LEN(TRIM($A7565))=0,0,LEN($A7565)-LEN(SUBSTITUTE($A7565," ",""))+1)</f>
        <v>6</v>
      </c>
      <c r="P7565">
        <f t="shared" si="215"/>
        <v>3411</v>
      </c>
    </row>
    <row r="7566" spans="1:16" ht="48" x14ac:dyDescent="0.2">
      <c r="A7566" s="8" t="s">
        <v>386</v>
      </c>
      <c r="C7566" s="7" t="s">
        <v>4</v>
      </c>
      <c r="F7566" s="7" t="str">
        <f t="shared" si="213"/>
        <v/>
      </c>
      <c r="G7566" s="7" t="str">
        <f t="shared" si="214"/>
        <v/>
      </c>
      <c r="K7566" s="7" t="s">
        <v>3354</v>
      </c>
      <c r="L7566" s="9">
        <v>45007</v>
      </c>
      <c r="M7566" s="13">
        <v>0.72628472222222218</v>
      </c>
      <c r="N7566" s="14">
        <v>204440003499425</v>
      </c>
      <c r="P7566" t="str">
        <f t="shared" si="215"/>
        <v/>
      </c>
    </row>
    <row r="7567" spans="1:16" ht="16" x14ac:dyDescent="0.2">
      <c r="A7567" s="8" t="s">
        <v>269</v>
      </c>
      <c r="B7567" s="7" t="s">
        <v>3487</v>
      </c>
      <c r="C7567" s="7" t="s">
        <v>2</v>
      </c>
      <c r="D7567" s="7" t="s">
        <v>3389</v>
      </c>
      <c r="E7567" s="7" t="str">
        <f>IF(OR(D7567="", D7567="___"),"", LEFT(D7567,FIND(" &gt;",D7567)-1))</f>
        <v>Success</v>
      </c>
      <c r="F7567" s="7" t="str">
        <f t="shared" si="213"/>
        <v>Current</v>
      </c>
      <c r="G7567" s="7" t="str">
        <f t="shared" si="214"/>
        <v/>
      </c>
      <c r="H7567" s="7" t="str">
        <f>IF(G7567="Utterance", IF(ISNUMBER(SEARCH("Unrecognized",D7567)), "Unrecognized", IF(ISNUMBER(SEARCH("Mismatched",D7567)), "Mismatched", IF(ISNUMBER(SEARCH("False Positive",D7567)), "False Positive", "Irrelevant"))), "")</f>
        <v/>
      </c>
      <c r="J7567" s="7" t="s">
        <v>3428</v>
      </c>
      <c r="K7567" s="7" t="s">
        <v>3354</v>
      </c>
      <c r="L7567" s="9">
        <v>45007</v>
      </c>
      <c r="M7567" s="13">
        <v>0.72655092592592585</v>
      </c>
      <c r="N7567" s="14">
        <v>204440003496364</v>
      </c>
      <c r="O7567" s="7">
        <f>IF(LEN(TRIM($A7567))=0,0,LEN($A7567)-LEN(SUBSTITUTE($A7567," ",""))+1)</f>
        <v>3</v>
      </c>
      <c r="P7567">
        <f t="shared" si="215"/>
        <v>3411</v>
      </c>
    </row>
    <row r="7568" spans="1:16" ht="64" x14ac:dyDescent="0.2">
      <c r="A7568" s="8" t="s">
        <v>270</v>
      </c>
      <c r="C7568" s="7" t="s">
        <v>4</v>
      </c>
      <c r="F7568" s="7" t="str">
        <f t="shared" si="213"/>
        <v/>
      </c>
      <c r="G7568" s="7" t="str">
        <f t="shared" si="214"/>
        <v/>
      </c>
      <c r="K7568" s="7" t="s">
        <v>3354</v>
      </c>
      <c r="L7568" s="9">
        <v>45007</v>
      </c>
      <c r="M7568" s="13">
        <v>0.72655092592592585</v>
      </c>
      <c r="N7568" s="14">
        <v>204440003496364</v>
      </c>
      <c r="P7568" t="str">
        <f t="shared" si="215"/>
        <v/>
      </c>
    </row>
    <row r="7569" spans="1:16" ht="32" x14ac:dyDescent="0.2">
      <c r="A7569" s="8" t="s">
        <v>573</v>
      </c>
      <c r="C7569" s="7" t="s">
        <v>2</v>
      </c>
      <c r="D7569" s="7" t="s">
        <v>3389</v>
      </c>
      <c r="E7569" s="7" t="str">
        <f>IF(OR(D7569="", D7569="___"),"", LEFT(D7569,FIND(" &gt;",D7569)-1))</f>
        <v>Success</v>
      </c>
      <c r="F7569" s="7" t="str">
        <f t="shared" si="213"/>
        <v>Current</v>
      </c>
      <c r="G7569" s="7" t="str">
        <f t="shared" si="214"/>
        <v/>
      </c>
      <c r="H7569" s="7" t="str">
        <f>IF(G7569="Utterance", IF(ISNUMBER(SEARCH("Unrecognized",D7569)), "Unrecognized", IF(ISNUMBER(SEARCH("Mismatched",D7569)), "Mismatched", IF(ISNUMBER(SEARCH("False Positive",D7569)), "False Positive", "Irrelevant"))), "")</f>
        <v/>
      </c>
      <c r="J7569" s="7" t="s">
        <v>3430</v>
      </c>
      <c r="K7569" s="7" t="s">
        <v>3354</v>
      </c>
      <c r="L7569" s="9">
        <v>45007</v>
      </c>
      <c r="M7569" s="13">
        <v>0.73099537037037043</v>
      </c>
      <c r="N7569" s="14">
        <v>204440003496364</v>
      </c>
      <c r="O7569" s="7">
        <f>IF(LEN(TRIM($A7569))=0,0,LEN($A7569)-LEN(SUBSTITUTE($A7569," ",""))+1)</f>
        <v>22</v>
      </c>
      <c r="P7569">
        <f t="shared" si="215"/>
        <v>3411</v>
      </c>
    </row>
    <row r="7570" spans="1:16" ht="80" x14ac:dyDescent="0.2">
      <c r="A7570" s="8" t="s">
        <v>574</v>
      </c>
      <c r="C7570" s="7" t="s">
        <v>4</v>
      </c>
      <c r="F7570" s="7" t="str">
        <f t="shared" si="213"/>
        <v/>
      </c>
      <c r="G7570" s="7" t="str">
        <f t="shared" si="214"/>
        <v/>
      </c>
      <c r="K7570" s="7" t="s">
        <v>3354</v>
      </c>
      <c r="L7570" s="9">
        <v>45007</v>
      </c>
      <c r="M7570" s="13">
        <v>0.73100694444444436</v>
      </c>
      <c r="N7570" s="14">
        <v>204440003496364</v>
      </c>
      <c r="P7570" t="str">
        <f t="shared" si="215"/>
        <v/>
      </c>
    </row>
    <row r="7571" spans="1:16" ht="16" x14ac:dyDescent="0.2">
      <c r="A7571" s="8" t="s">
        <v>572</v>
      </c>
      <c r="C7571" s="7" t="s">
        <v>2</v>
      </c>
      <c r="D7571" s="7" t="s">
        <v>3389</v>
      </c>
      <c r="E7571" s="7" t="str">
        <f>IF(OR(D7571="", D7571="___"),"", LEFT(D7571,FIND(" &gt;",D7571)-1))</f>
        <v>Success</v>
      </c>
      <c r="F7571" s="7" t="str">
        <f t="shared" si="213"/>
        <v>Current</v>
      </c>
      <c r="G7571" s="7" t="str">
        <f t="shared" si="214"/>
        <v/>
      </c>
      <c r="H7571" s="7" t="str">
        <f>IF(G7571="Utterance", IF(ISNUMBER(SEARCH("Unrecognized",D7571)), "Unrecognized", IF(ISNUMBER(SEARCH("Mismatched",D7571)), "Mismatched", IF(ISNUMBER(SEARCH("False Positive",D7571)), "False Positive", "Irrelevant"))), "")</f>
        <v/>
      </c>
      <c r="J7571" s="7" t="s">
        <v>3754</v>
      </c>
      <c r="K7571" s="7" t="s">
        <v>3354</v>
      </c>
      <c r="L7571" s="9">
        <v>45007</v>
      </c>
      <c r="M7571" s="13">
        <v>0.73129629629629633</v>
      </c>
      <c r="N7571" s="14">
        <v>204440003496364</v>
      </c>
      <c r="O7571" s="7">
        <f>IF(LEN(TRIM($A7571))=0,0,LEN($A7571)-LEN(SUBSTITUTE($A7571," ",""))+1)</f>
        <v>3</v>
      </c>
      <c r="P7571">
        <f t="shared" si="215"/>
        <v>3411</v>
      </c>
    </row>
    <row r="7572" spans="1:16" ht="16" x14ac:dyDescent="0.2">
      <c r="A7572" s="8" t="s">
        <v>294</v>
      </c>
      <c r="C7572" s="7" t="s">
        <v>4</v>
      </c>
      <c r="F7572" s="7" t="str">
        <f t="shared" si="213"/>
        <v/>
      </c>
      <c r="G7572" s="7" t="str">
        <f t="shared" si="214"/>
        <v/>
      </c>
      <c r="K7572" s="7" t="s">
        <v>3354</v>
      </c>
      <c r="L7572" s="9">
        <v>45007</v>
      </c>
      <c r="M7572" s="13">
        <v>0.73129629629629633</v>
      </c>
      <c r="N7572" s="14">
        <v>204440003496364</v>
      </c>
      <c r="P7572" t="str">
        <f t="shared" si="215"/>
        <v/>
      </c>
    </row>
    <row r="7573" spans="1:16" ht="16" x14ac:dyDescent="0.2">
      <c r="A7573" s="8" t="s">
        <v>1428</v>
      </c>
      <c r="C7573" s="7" t="s">
        <v>2</v>
      </c>
      <c r="D7573" s="7" t="s">
        <v>3389</v>
      </c>
      <c r="E7573" s="7" t="str">
        <f>IF(OR(D7573="", D7573="___"),"", LEFT(D7573,FIND(" &gt;",D7573)-1))</f>
        <v>Success</v>
      </c>
      <c r="F7573" s="7" t="str">
        <f t="shared" si="213"/>
        <v>Current</v>
      </c>
      <c r="G7573" s="7" t="str">
        <f t="shared" si="214"/>
        <v/>
      </c>
      <c r="H7573" s="7" t="str">
        <f>IF(G7573="Utterance", IF(ISNUMBER(SEARCH("Unrecognized",D7573)), "Unrecognized", IF(ISNUMBER(SEARCH("Mismatched",D7573)), "Mismatched", IF(ISNUMBER(SEARCH("False Positive",D7573)), "False Positive", "Irrelevant"))), "")</f>
        <v/>
      </c>
      <c r="J7573" s="7" t="s">
        <v>3755</v>
      </c>
      <c r="K7573" s="7" t="s">
        <v>3354</v>
      </c>
      <c r="L7573" s="9">
        <v>45007</v>
      </c>
      <c r="M7573" s="13">
        <v>0.73436342592592585</v>
      </c>
      <c r="N7573" s="14">
        <v>202000718050443</v>
      </c>
      <c r="O7573" s="7">
        <f>IF(LEN(TRIM($A7573))=0,0,LEN($A7573)-LEN(SUBSTITUTE($A7573," ",""))+1)</f>
        <v>2</v>
      </c>
      <c r="P7573">
        <f t="shared" si="215"/>
        <v>3411</v>
      </c>
    </row>
    <row r="7574" spans="1:16" ht="96" x14ac:dyDescent="0.2">
      <c r="A7574" s="8" t="s">
        <v>1429</v>
      </c>
      <c r="C7574" s="7" t="s">
        <v>4</v>
      </c>
      <c r="F7574" s="7" t="str">
        <f t="shared" si="213"/>
        <v/>
      </c>
      <c r="G7574" s="7" t="str">
        <f t="shared" si="214"/>
        <v/>
      </c>
      <c r="K7574" s="7" t="s">
        <v>3354</v>
      </c>
      <c r="L7574" s="9">
        <v>45007</v>
      </c>
      <c r="M7574" s="13">
        <v>0.73438657407407415</v>
      </c>
      <c r="N7574" s="14">
        <v>202000718050443</v>
      </c>
      <c r="P7574" t="str">
        <f t="shared" si="215"/>
        <v/>
      </c>
    </row>
    <row r="7575" spans="1:16" ht="16" x14ac:dyDescent="0.2">
      <c r="A7575" s="8" t="s">
        <v>1430</v>
      </c>
      <c r="C7575" s="7" t="s">
        <v>2</v>
      </c>
      <c r="D7575" s="7" t="s">
        <v>3391</v>
      </c>
      <c r="E7575" s="7" t="str">
        <f>IF(OR(D7575="", D7575="___"),"", LEFT(D7575,FIND(" &gt;",D7575)-1))</f>
        <v>Failure</v>
      </c>
      <c r="F7575" s="7" t="str">
        <f t="shared" si="213"/>
        <v>Current</v>
      </c>
      <c r="G7575" s="7" t="str">
        <f t="shared" si="214"/>
        <v>Utterance</v>
      </c>
      <c r="H7575" s="7" t="str">
        <f>IF(G7575="Utterance", IF(ISNUMBER(SEARCH("Unrecognized",D7575)), "Unrecognized", IF(ISNUMBER(SEARCH("Mismatched",D7575)), "Mismatched", IF(ISNUMBER(SEARCH("False Positive",D7575)), "False Positive", "Irrelevant"))), "")</f>
        <v>Mismatched</v>
      </c>
      <c r="J7575" s="7" t="s">
        <v>213</v>
      </c>
      <c r="K7575" s="7" t="s">
        <v>3354</v>
      </c>
      <c r="L7575" s="9">
        <v>45007</v>
      </c>
      <c r="M7575" s="13">
        <v>0.73457175925925933</v>
      </c>
      <c r="N7575" s="14">
        <v>202000718050443</v>
      </c>
      <c r="O7575" s="7">
        <f>IF(LEN(TRIM($A7575))=0,0,LEN($A7575)-LEN(SUBSTITUTE($A7575," ",""))+1)</f>
        <v>5</v>
      </c>
      <c r="P7575">
        <f t="shared" si="215"/>
        <v>705</v>
      </c>
    </row>
    <row r="7576" spans="1:16" ht="96" x14ac:dyDescent="0.2">
      <c r="A7576" s="8" t="s">
        <v>1429</v>
      </c>
      <c r="C7576" s="7" t="s">
        <v>4</v>
      </c>
      <c r="F7576" s="7" t="str">
        <f t="shared" si="213"/>
        <v/>
      </c>
      <c r="G7576" s="7" t="str">
        <f t="shared" si="214"/>
        <v/>
      </c>
      <c r="K7576" s="7" t="s">
        <v>3354</v>
      </c>
      <c r="L7576" s="9">
        <v>45007</v>
      </c>
      <c r="M7576" s="13">
        <v>0.73458333333333325</v>
      </c>
      <c r="N7576" s="14">
        <v>202000718050443</v>
      </c>
      <c r="P7576" t="str">
        <f t="shared" si="215"/>
        <v/>
      </c>
    </row>
    <row r="7577" spans="1:16" ht="16" x14ac:dyDescent="0.2">
      <c r="A7577" s="8" t="s">
        <v>93</v>
      </c>
      <c r="C7577" s="7" t="s">
        <v>2</v>
      </c>
      <c r="D7577" s="7" t="s">
        <v>3389</v>
      </c>
      <c r="E7577" s="7" t="str">
        <f>IF(OR(D7577="", D7577="___"),"", LEFT(D7577,FIND(" &gt;",D7577)-1))</f>
        <v>Success</v>
      </c>
      <c r="F7577" s="7" t="str">
        <f t="shared" si="213"/>
        <v>Current</v>
      </c>
      <c r="G7577" s="7" t="str">
        <f t="shared" si="214"/>
        <v/>
      </c>
      <c r="H7577" s="7" t="str">
        <f>IF(G7577="Utterance", IF(ISNUMBER(SEARCH("Unrecognized",D7577)), "Unrecognized", IF(ISNUMBER(SEARCH("Mismatched",D7577)), "Mismatched", IF(ISNUMBER(SEARCH("False Positive",D7577)), "False Positive", "Irrelevant"))), "")</f>
        <v/>
      </c>
      <c r="J7577" s="7" t="s">
        <v>213</v>
      </c>
      <c r="K7577" s="7" t="s">
        <v>3354</v>
      </c>
      <c r="L7577" s="9">
        <v>45007</v>
      </c>
      <c r="M7577" s="13">
        <v>0.73471064814814813</v>
      </c>
      <c r="N7577" s="14">
        <v>202000718050443</v>
      </c>
      <c r="O7577" s="7">
        <f>IF(LEN(TRIM($A7577))=0,0,LEN($A7577)-LEN(SUBSTITUTE($A7577," ",""))+1)</f>
        <v>2</v>
      </c>
      <c r="P7577">
        <f t="shared" si="215"/>
        <v>3411</v>
      </c>
    </row>
    <row r="7578" spans="1:16" ht="144" x14ac:dyDescent="0.2">
      <c r="A7578" s="8" t="s">
        <v>218</v>
      </c>
      <c r="C7578" s="7" t="s">
        <v>4</v>
      </c>
      <c r="F7578" s="7" t="str">
        <f t="shared" si="213"/>
        <v/>
      </c>
      <c r="G7578" s="7" t="str">
        <f t="shared" si="214"/>
        <v/>
      </c>
      <c r="K7578" s="7" t="s">
        <v>3354</v>
      </c>
      <c r="L7578" s="9">
        <v>45007</v>
      </c>
      <c r="M7578" s="13">
        <v>0.73471064814814813</v>
      </c>
      <c r="N7578" s="14">
        <v>202000718050443</v>
      </c>
      <c r="P7578" t="str">
        <f t="shared" si="215"/>
        <v/>
      </c>
    </row>
    <row r="7579" spans="1:16" ht="16" x14ac:dyDescent="0.2">
      <c r="A7579" s="8" t="s">
        <v>1787</v>
      </c>
      <c r="C7579" s="7" t="s">
        <v>2</v>
      </c>
      <c r="D7579" s="7" t="s">
        <v>3391</v>
      </c>
      <c r="E7579" s="7" t="str">
        <f>IF(OR(D7579="", D7579="___"),"", LEFT(D7579,FIND(" &gt;",D7579)-1))</f>
        <v>Failure</v>
      </c>
      <c r="F7579" s="7" t="str">
        <f t="shared" si="213"/>
        <v>Current</v>
      </c>
      <c r="G7579" s="7" t="str">
        <f t="shared" si="214"/>
        <v>Utterance</v>
      </c>
      <c r="H7579" s="7" t="str">
        <f>IF(G7579="Utterance", IF(ISNUMBER(SEARCH("Unrecognized",D7579)), "Unrecognized", IF(ISNUMBER(SEARCH("Mismatched",D7579)), "Mismatched", IF(ISNUMBER(SEARCH("False Positive",D7579)), "False Positive", "Irrelevant"))), "")</f>
        <v>Mismatched</v>
      </c>
      <c r="J7579" s="7" t="s">
        <v>3748</v>
      </c>
      <c r="K7579" s="7" t="s">
        <v>3354</v>
      </c>
      <c r="L7579" s="9">
        <v>45007</v>
      </c>
      <c r="M7579" s="13">
        <v>0.75504629629629638</v>
      </c>
      <c r="N7579" s="14">
        <v>513003480787921</v>
      </c>
      <c r="O7579" s="7">
        <f>IF(LEN(TRIM($A7579))=0,0,LEN($A7579)-LEN(SUBSTITUTE($A7579," ",""))+1)</f>
        <v>7</v>
      </c>
      <c r="P7579">
        <f t="shared" si="215"/>
        <v>705</v>
      </c>
    </row>
    <row r="7580" spans="1:16" ht="64" x14ac:dyDescent="0.2">
      <c r="A7580" s="8" t="s">
        <v>348</v>
      </c>
      <c r="C7580" s="7" t="s">
        <v>4</v>
      </c>
      <c r="F7580" s="7" t="str">
        <f t="shared" si="213"/>
        <v/>
      </c>
      <c r="G7580" s="7" t="str">
        <f t="shared" si="214"/>
        <v/>
      </c>
      <c r="K7580" s="7" t="s">
        <v>3354</v>
      </c>
      <c r="L7580" s="9">
        <v>45007</v>
      </c>
      <c r="M7580" s="13">
        <v>0.75504629629629638</v>
      </c>
      <c r="N7580" s="14">
        <v>513003480787921</v>
      </c>
      <c r="P7580" t="str">
        <f t="shared" si="215"/>
        <v/>
      </c>
    </row>
    <row r="7581" spans="1:16" ht="16" x14ac:dyDescent="0.2">
      <c r="A7581" s="8" t="s">
        <v>1783</v>
      </c>
      <c r="C7581" s="7" t="s">
        <v>2</v>
      </c>
      <c r="D7581" s="7" t="s">
        <v>3391</v>
      </c>
      <c r="E7581" s="7" t="str">
        <f>IF(OR(D7581="", D7581="___"),"", LEFT(D7581,FIND(" &gt;",D7581)-1))</f>
        <v>Failure</v>
      </c>
      <c r="F7581" s="7" t="str">
        <f t="shared" si="213"/>
        <v>Current</v>
      </c>
      <c r="G7581" s="7" t="str">
        <f t="shared" si="214"/>
        <v>Utterance</v>
      </c>
      <c r="H7581" s="7" t="str">
        <f>IF(G7581="Utterance", IF(ISNUMBER(SEARCH("Unrecognized",D7581)), "Unrecognized", IF(ISNUMBER(SEARCH("Mismatched",D7581)), "Mismatched", IF(ISNUMBER(SEARCH("False Positive",D7581)), "False Positive", "Irrelevant"))), "")</f>
        <v>Mismatched</v>
      </c>
      <c r="J7581" s="7" t="s">
        <v>213</v>
      </c>
      <c r="K7581" s="7" t="s">
        <v>3354</v>
      </c>
      <c r="L7581" s="9">
        <v>45007</v>
      </c>
      <c r="M7581" s="13">
        <v>0.75527777777777771</v>
      </c>
      <c r="N7581" s="14">
        <v>513003480787921</v>
      </c>
      <c r="O7581" s="7">
        <f>IF(LEN(TRIM($A7581))=0,0,LEN($A7581)-LEN(SUBSTITUTE($A7581," ",""))+1)</f>
        <v>5</v>
      </c>
      <c r="P7581">
        <f t="shared" si="215"/>
        <v>705</v>
      </c>
    </row>
    <row r="7582" spans="1:16" ht="96" x14ac:dyDescent="0.2">
      <c r="A7582" s="8" t="s">
        <v>1777</v>
      </c>
      <c r="C7582" s="7" t="s">
        <v>4</v>
      </c>
      <c r="F7582" s="7" t="str">
        <f t="shared" si="213"/>
        <v/>
      </c>
      <c r="G7582" s="7" t="str">
        <f t="shared" si="214"/>
        <v/>
      </c>
      <c r="K7582" s="7" t="s">
        <v>3354</v>
      </c>
      <c r="L7582" s="9">
        <v>45007</v>
      </c>
      <c r="M7582" s="13">
        <v>0.75552083333333331</v>
      </c>
      <c r="N7582" s="14">
        <v>513003480787921</v>
      </c>
      <c r="P7582" t="str">
        <f t="shared" si="215"/>
        <v/>
      </c>
    </row>
    <row r="7583" spans="1:16" ht="16" x14ac:dyDescent="0.2">
      <c r="A7583" s="8" t="s">
        <v>1785</v>
      </c>
      <c r="C7583" s="7" t="s">
        <v>2</v>
      </c>
      <c r="D7583" s="7" t="s">
        <v>3391</v>
      </c>
      <c r="E7583" s="7" t="str">
        <f>IF(OR(D7583="", D7583="___"),"", LEFT(D7583,FIND(" &gt;",D7583)-1))</f>
        <v>Failure</v>
      </c>
      <c r="F7583" s="7" t="str">
        <f t="shared" si="213"/>
        <v>Current</v>
      </c>
      <c r="G7583" s="7" t="str">
        <f t="shared" si="214"/>
        <v>Utterance</v>
      </c>
      <c r="H7583" s="7" t="str">
        <f>IF(G7583="Utterance", IF(ISNUMBER(SEARCH("Unrecognized",D7583)), "Unrecognized", IF(ISNUMBER(SEARCH("Mismatched",D7583)), "Mismatched", IF(ISNUMBER(SEARCH("False Positive",D7583)), "False Positive", "Irrelevant"))), "")</f>
        <v>Mismatched</v>
      </c>
      <c r="J7583" s="7" t="s">
        <v>213</v>
      </c>
      <c r="K7583" s="7" t="s">
        <v>3354</v>
      </c>
      <c r="L7583" s="9">
        <v>45007</v>
      </c>
      <c r="M7583" s="13">
        <v>0.75581018518518517</v>
      </c>
      <c r="N7583" s="14">
        <v>513003480787921</v>
      </c>
      <c r="O7583" s="7">
        <f>IF(LEN(TRIM($A7583))=0,0,LEN($A7583)-LEN(SUBSTITUTE($A7583," ",""))+1)</f>
        <v>4</v>
      </c>
      <c r="P7583">
        <f t="shared" si="215"/>
        <v>705</v>
      </c>
    </row>
    <row r="7584" spans="1:16" ht="96" x14ac:dyDescent="0.2">
      <c r="A7584" s="8" t="s">
        <v>1777</v>
      </c>
      <c r="C7584" s="7" t="s">
        <v>4</v>
      </c>
      <c r="F7584" s="7" t="str">
        <f t="shared" si="213"/>
        <v/>
      </c>
      <c r="G7584" s="7" t="str">
        <f t="shared" si="214"/>
        <v/>
      </c>
      <c r="K7584" s="7" t="s">
        <v>3354</v>
      </c>
      <c r="L7584" s="9">
        <v>45007</v>
      </c>
      <c r="M7584" s="13">
        <v>0.75582175925925921</v>
      </c>
      <c r="N7584" s="14">
        <v>513003480787921</v>
      </c>
      <c r="P7584" t="str">
        <f t="shared" si="215"/>
        <v/>
      </c>
    </row>
    <row r="7585" spans="1:16" ht="16" x14ac:dyDescent="0.2">
      <c r="A7585" s="8" t="s">
        <v>1782</v>
      </c>
      <c r="C7585" s="7" t="s">
        <v>2</v>
      </c>
      <c r="D7585" s="7" t="s">
        <v>3391</v>
      </c>
      <c r="E7585" s="7" t="str">
        <f>IF(OR(D7585="", D7585="___"),"", LEFT(D7585,FIND(" &gt;",D7585)-1))</f>
        <v>Failure</v>
      </c>
      <c r="F7585" s="7" t="str">
        <f t="shared" si="213"/>
        <v>Current</v>
      </c>
      <c r="G7585" s="7" t="str">
        <f t="shared" si="214"/>
        <v>Utterance</v>
      </c>
      <c r="H7585" s="7" t="str">
        <f>IF(G7585="Utterance", IF(ISNUMBER(SEARCH("Unrecognized",D7585)), "Unrecognized", IF(ISNUMBER(SEARCH("Mismatched",D7585)), "Mismatched", IF(ISNUMBER(SEARCH("False Positive",D7585)), "False Positive", "Irrelevant"))), "")</f>
        <v>Mismatched</v>
      </c>
      <c r="J7585" s="7" t="s">
        <v>213</v>
      </c>
      <c r="K7585" s="7" t="s">
        <v>3354</v>
      </c>
      <c r="L7585" s="9">
        <v>45007</v>
      </c>
      <c r="M7585" s="13">
        <v>0.75597222222222227</v>
      </c>
      <c r="N7585" s="14">
        <v>513003480787921</v>
      </c>
      <c r="O7585" s="7">
        <f>IF(LEN(TRIM($A7585))=0,0,LEN($A7585)-LEN(SUBSTITUTE($A7585," ",""))+1)</f>
        <v>6</v>
      </c>
      <c r="P7585">
        <f t="shared" si="215"/>
        <v>705</v>
      </c>
    </row>
    <row r="7586" spans="1:16" ht="96" x14ac:dyDescent="0.2">
      <c r="A7586" s="8" t="s">
        <v>1777</v>
      </c>
      <c r="C7586" s="7" t="s">
        <v>4</v>
      </c>
      <c r="F7586" s="7" t="str">
        <f t="shared" si="213"/>
        <v/>
      </c>
      <c r="G7586" s="7" t="str">
        <f t="shared" si="214"/>
        <v/>
      </c>
      <c r="K7586" s="7" t="s">
        <v>3354</v>
      </c>
      <c r="L7586" s="9">
        <v>45007</v>
      </c>
      <c r="M7586" s="13">
        <v>0.7559837962962962</v>
      </c>
      <c r="N7586" s="14">
        <v>513003480787921</v>
      </c>
      <c r="P7586" t="str">
        <f t="shared" si="215"/>
        <v/>
      </c>
    </row>
    <row r="7587" spans="1:16" ht="16" x14ac:dyDescent="0.2">
      <c r="A7587" s="8" t="s">
        <v>1786</v>
      </c>
      <c r="C7587" s="7" t="s">
        <v>2</v>
      </c>
      <c r="D7587" s="7" t="s">
        <v>3391</v>
      </c>
      <c r="E7587" s="7" t="str">
        <f>IF(OR(D7587="", D7587="___"),"", LEFT(D7587,FIND(" &gt;",D7587)-1))</f>
        <v>Failure</v>
      </c>
      <c r="F7587" s="7" t="str">
        <f t="shared" si="213"/>
        <v>Current</v>
      </c>
      <c r="G7587" s="7" t="str">
        <f t="shared" si="214"/>
        <v>Utterance</v>
      </c>
      <c r="H7587" s="7" t="str">
        <f>IF(G7587="Utterance", IF(ISNUMBER(SEARCH("Unrecognized",D7587)), "Unrecognized", IF(ISNUMBER(SEARCH("Mismatched",D7587)), "Mismatched", IF(ISNUMBER(SEARCH("False Positive",D7587)), "False Positive", "Irrelevant"))), "")</f>
        <v>Mismatched</v>
      </c>
      <c r="J7587" s="7" t="s">
        <v>213</v>
      </c>
      <c r="K7587" s="7" t="s">
        <v>3354</v>
      </c>
      <c r="L7587" s="9">
        <v>45007</v>
      </c>
      <c r="M7587" s="13">
        <v>0.7562268518518519</v>
      </c>
      <c r="N7587" s="14">
        <v>513003480787921</v>
      </c>
      <c r="O7587" s="7">
        <f>IF(LEN(TRIM($A7587))=0,0,LEN($A7587)-LEN(SUBSTITUTE($A7587," ",""))+1)</f>
        <v>4</v>
      </c>
      <c r="P7587">
        <f t="shared" si="215"/>
        <v>705</v>
      </c>
    </row>
    <row r="7588" spans="1:16" ht="16" x14ac:dyDescent="0.2">
      <c r="A7588" s="8" t="s">
        <v>819</v>
      </c>
      <c r="C7588" s="7" t="s">
        <v>4</v>
      </c>
      <c r="F7588" s="7" t="str">
        <f t="shared" si="213"/>
        <v/>
      </c>
      <c r="G7588" s="7" t="str">
        <f t="shared" si="214"/>
        <v/>
      </c>
      <c r="K7588" s="7" t="s">
        <v>3354</v>
      </c>
      <c r="L7588" s="9">
        <v>45007</v>
      </c>
      <c r="M7588" s="13">
        <v>0.7562268518518519</v>
      </c>
      <c r="N7588" s="14">
        <v>513003480787921</v>
      </c>
      <c r="P7588" t="str">
        <f t="shared" si="215"/>
        <v/>
      </c>
    </row>
    <row r="7589" spans="1:16" ht="16" x14ac:dyDescent="0.2">
      <c r="A7589" s="8" t="s">
        <v>1784</v>
      </c>
      <c r="C7589" s="7" t="s">
        <v>2</v>
      </c>
      <c r="D7589" s="7" t="s">
        <v>3400</v>
      </c>
      <c r="E7589" s="7" t="str">
        <f>IF(OR(D7589="", D7589="___"),"", LEFT(D7589,FIND(" &gt;",D7589)-1))</f>
        <v>Failure</v>
      </c>
      <c r="F7589" s="7" t="str">
        <f t="shared" si="213"/>
        <v>Current</v>
      </c>
      <c r="G7589" s="7" t="str">
        <f t="shared" si="214"/>
        <v>Interaction</v>
      </c>
      <c r="H7589" s="7" t="str">
        <f>IF(G7589="Utterance", IF(ISNUMBER(SEARCH("Unrecognized",D7589)), "Unrecognized", IF(ISNUMBER(SEARCH("Mismatched",D7589)), "Mismatched", IF(ISNUMBER(SEARCH("False Positive",D7589)), "False Positive", "Irrelevant"))), "")</f>
        <v/>
      </c>
      <c r="J7589" s="7" t="s">
        <v>3748</v>
      </c>
      <c r="K7589" s="7" t="s">
        <v>3354</v>
      </c>
      <c r="L7589" s="9">
        <v>45007</v>
      </c>
      <c r="M7589" s="13">
        <v>0.75640046296296293</v>
      </c>
      <c r="N7589" s="14">
        <v>513003480787921</v>
      </c>
      <c r="O7589" s="7">
        <f>IF(LEN(TRIM($A7589))=0,0,LEN($A7589)-LEN(SUBSTITUTE($A7589," ",""))+1)</f>
        <v>10</v>
      </c>
      <c r="P7589">
        <f t="shared" si="215"/>
        <v>412</v>
      </c>
    </row>
    <row r="7590" spans="1:16" ht="16" x14ac:dyDescent="0.2">
      <c r="A7590" s="8" t="s">
        <v>1784</v>
      </c>
      <c r="C7590" s="7" t="s">
        <v>2</v>
      </c>
      <c r="D7590" s="7" t="s">
        <v>3389</v>
      </c>
      <c r="E7590" s="7" t="str">
        <f>IF(OR(D7590="", D7590="___"),"", LEFT(D7590,FIND(" &gt;",D7590)-1))</f>
        <v>Success</v>
      </c>
      <c r="F7590" s="7" t="str">
        <f t="shared" si="213"/>
        <v>Current</v>
      </c>
      <c r="G7590" s="7" t="str">
        <f t="shared" si="214"/>
        <v/>
      </c>
      <c r="H7590" s="7" t="str">
        <f>IF(G7590="Utterance", IF(ISNUMBER(SEARCH("Unrecognized",D7590)), "Unrecognized", IF(ISNUMBER(SEARCH("Mismatched",D7590)), "Mismatched", IF(ISNUMBER(SEARCH("False Positive",D7590)), "False Positive", "Irrelevant"))), "")</f>
        <v/>
      </c>
      <c r="J7590" s="7" t="s">
        <v>3748</v>
      </c>
      <c r="K7590" s="7" t="s">
        <v>3354</v>
      </c>
      <c r="L7590" s="9">
        <v>45007</v>
      </c>
      <c r="M7590" s="13">
        <v>0.75640046296296293</v>
      </c>
      <c r="N7590" s="14">
        <v>513003480787921</v>
      </c>
      <c r="O7590" s="7">
        <f>IF(LEN(TRIM($A7590))=0,0,LEN($A7590)-LEN(SUBSTITUTE($A7590," ",""))+1)</f>
        <v>10</v>
      </c>
      <c r="P7590">
        <f t="shared" si="215"/>
        <v>3411</v>
      </c>
    </row>
    <row r="7591" spans="1:16" ht="112" x14ac:dyDescent="0.2">
      <c r="A7591" s="8" t="s">
        <v>321</v>
      </c>
      <c r="C7591" s="7" t="s">
        <v>4</v>
      </c>
      <c r="F7591" s="7" t="str">
        <f t="shared" si="213"/>
        <v/>
      </c>
      <c r="G7591" s="7" t="str">
        <f t="shared" si="214"/>
        <v/>
      </c>
      <c r="K7591" s="7" t="s">
        <v>3354</v>
      </c>
      <c r="L7591" s="9">
        <v>45007</v>
      </c>
      <c r="M7591" s="13">
        <v>0.75640046296296293</v>
      </c>
      <c r="N7591" s="14">
        <v>513003480787921</v>
      </c>
      <c r="P7591" t="str">
        <f t="shared" si="215"/>
        <v/>
      </c>
    </row>
    <row r="7592" spans="1:16" ht="16" x14ac:dyDescent="0.2">
      <c r="A7592" s="8" t="s">
        <v>996</v>
      </c>
      <c r="C7592" s="7" t="s">
        <v>4</v>
      </c>
      <c r="F7592" s="7" t="str">
        <f t="shared" si="213"/>
        <v/>
      </c>
      <c r="G7592" s="7" t="str">
        <f t="shared" si="214"/>
        <v/>
      </c>
      <c r="K7592" s="7" t="s">
        <v>3354</v>
      </c>
      <c r="L7592" s="9">
        <v>45007</v>
      </c>
      <c r="M7592" s="13">
        <v>0.75640046296296293</v>
      </c>
      <c r="N7592" s="14">
        <v>513003480787921</v>
      </c>
      <c r="P7592" t="str">
        <f t="shared" si="215"/>
        <v/>
      </c>
    </row>
    <row r="7593" spans="1:16" ht="16" x14ac:dyDescent="0.2">
      <c r="A7593" s="8" t="s">
        <v>1253</v>
      </c>
      <c r="C7593" s="7" t="s">
        <v>2</v>
      </c>
      <c r="D7593" s="7" t="s">
        <v>3389</v>
      </c>
      <c r="E7593" s="7" t="str">
        <f>IF(OR(D7593="", D7593="___"),"", LEFT(D7593,FIND(" &gt;",D7593)-1))</f>
        <v>Success</v>
      </c>
      <c r="F7593" s="7" t="str">
        <f t="shared" si="213"/>
        <v>Current</v>
      </c>
      <c r="G7593" s="7" t="str">
        <f t="shared" si="214"/>
        <v/>
      </c>
      <c r="H7593" s="7" t="str">
        <f>IF(G7593="Utterance", IF(ISNUMBER(SEARCH("Unrecognized",D7593)), "Unrecognized", IF(ISNUMBER(SEARCH("Mismatched",D7593)), "Mismatched", IF(ISNUMBER(SEARCH("False Positive",D7593)), "False Positive", "Irrelevant"))), "")</f>
        <v/>
      </c>
      <c r="J7593" s="7" t="s">
        <v>213</v>
      </c>
      <c r="K7593" s="7" t="s">
        <v>3354</v>
      </c>
      <c r="L7593" s="9">
        <v>45007</v>
      </c>
      <c r="M7593" s="13">
        <v>0.76958333333333329</v>
      </c>
      <c r="N7593" s="14">
        <v>202000217380226</v>
      </c>
      <c r="O7593" s="7">
        <f>IF(LEN(TRIM($A7593))=0,0,LEN($A7593)-LEN(SUBSTITUTE($A7593," ",""))+1)</f>
        <v>6</v>
      </c>
      <c r="P7593">
        <f t="shared" si="215"/>
        <v>3411</v>
      </c>
    </row>
    <row r="7594" spans="1:16" ht="144" x14ac:dyDescent="0.2">
      <c r="A7594" s="8" t="s">
        <v>218</v>
      </c>
      <c r="C7594" s="7" t="s">
        <v>4</v>
      </c>
      <c r="F7594" s="7" t="str">
        <f t="shared" si="213"/>
        <v/>
      </c>
      <c r="G7594" s="7" t="str">
        <f t="shared" si="214"/>
        <v/>
      </c>
      <c r="K7594" s="7" t="s">
        <v>3354</v>
      </c>
      <c r="L7594" s="9">
        <v>45007</v>
      </c>
      <c r="M7594" s="13">
        <v>0.76959490740740744</v>
      </c>
      <c r="N7594" s="14">
        <v>202000217380226</v>
      </c>
      <c r="P7594" t="str">
        <f t="shared" si="215"/>
        <v/>
      </c>
    </row>
    <row r="7595" spans="1:16" ht="16" x14ac:dyDescent="0.2">
      <c r="A7595" s="8" t="s">
        <v>697</v>
      </c>
      <c r="C7595" s="7" t="s">
        <v>2</v>
      </c>
      <c r="D7595" s="7" t="s">
        <v>3411</v>
      </c>
      <c r="E7595" s="7" t="str">
        <f>IF(OR(D7595="", D7595="___"),"", LEFT(D7595,FIND(" &gt;",D7595)-1))</f>
        <v>Qualified Success</v>
      </c>
      <c r="F7595" s="7" t="str">
        <f t="shared" si="213"/>
        <v>Current</v>
      </c>
      <c r="G7595" s="7" t="str">
        <f t="shared" si="214"/>
        <v>Response</v>
      </c>
      <c r="H7595" s="7" t="str">
        <f>IF(G7595="Utterance", IF(ISNUMBER(SEARCH("Unrecognized",D7595)), "Unrecognized", IF(ISNUMBER(SEARCH("Mismatched",D7595)), "Mismatched", IF(ISNUMBER(SEARCH("False Positive",D7595)), "False Positive", "Irrelevant"))), "")</f>
        <v/>
      </c>
      <c r="J7595" s="7" t="s">
        <v>213</v>
      </c>
      <c r="K7595" s="7" t="s">
        <v>3354</v>
      </c>
      <c r="L7595" s="9">
        <v>45007</v>
      </c>
      <c r="M7595" s="13">
        <v>0.80254629629629637</v>
      </c>
      <c r="N7595" s="14">
        <v>204440003500506</v>
      </c>
      <c r="O7595" s="7">
        <f>IF(LEN(TRIM($A7595))=0,0,LEN($A7595)-LEN(SUBSTITUTE($A7595," ",""))+1)</f>
        <v>8</v>
      </c>
      <c r="P7595">
        <f t="shared" si="215"/>
        <v>201</v>
      </c>
    </row>
    <row r="7596" spans="1:16" ht="128" x14ac:dyDescent="0.2">
      <c r="A7596" s="8" t="s">
        <v>698</v>
      </c>
      <c r="C7596" s="7" t="s">
        <v>4</v>
      </c>
      <c r="F7596" s="7" t="str">
        <f t="shared" si="213"/>
        <v/>
      </c>
      <c r="G7596" s="7" t="str">
        <f t="shared" si="214"/>
        <v/>
      </c>
      <c r="K7596" s="7" t="s">
        <v>3354</v>
      </c>
      <c r="L7596" s="9">
        <v>45007</v>
      </c>
      <c r="M7596" s="13">
        <v>0.80254629629629637</v>
      </c>
      <c r="N7596" s="14">
        <v>204440003500506</v>
      </c>
      <c r="P7596" t="str">
        <f t="shared" si="215"/>
        <v/>
      </c>
    </row>
    <row r="7597" spans="1:16" ht="16" x14ac:dyDescent="0.2">
      <c r="A7597" s="8" t="s">
        <v>1541</v>
      </c>
      <c r="C7597" s="7" t="s">
        <v>2</v>
      </c>
      <c r="D7597" s="7" t="s">
        <v>3389</v>
      </c>
      <c r="E7597" s="7" t="str">
        <f>IF(OR(D7597="", D7597="___"),"", LEFT(D7597,FIND(" &gt;",D7597)-1))</f>
        <v>Success</v>
      </c>
      <c r="F7597" s="7" t="str">
        <f t="shared" si="213"/>
        <v>Current</v>
      </c>
      <c r="G7597" s="7" t="str">
        <f t="shared" si="214"/>
        <v/>
      </c>
      <c r="H7597" s="7" t="str">
        <f>IF(G7597="Utterance", IF(ISNUMBER(SEARCH("Unrecognized",D7597)), "Unrecognized", IF(ISNUMBER(SEARCH("Mismatched",D7597)), "Mismatched", IF(ISNUMBER(SEARCH("False Positive",D7597)), "False Positive", "Irrelevant"))), "")</f>
        <v/>
      </c>
      <c r="J7597" s="7" t="s">
        <v>3742</v>
      </c>
      <c r="K7597" s="7" t="s">
        <v>3354</v>
      </c>
      <c r="L7597" s="9">
        <v>45007</v>
      </c>
      <c r="M7597" s="13">
        <v>0.82516203703703705</v>
      </c>
      <c r="N7597" s="14">
        <v>513002470730430</v>
      </c>
      <c r="O7597" s="7">
        <f>IF(LEN(TRIM($A7597))=0,0,LEN($A7597)-LEN(SUBSTITUTE($A7597," ",""))+1)</f>
        <v>5</v>
      </c>
      <c r="P7597">
        <f t="shared" si="215"/>
        <v>3411</v>
      </c>
    </row>
    <row r="7598" spans="1:16" ht="128" x14ac:dyDescent="0.2">
      <c r="A7598" s="8" t="s">
        <v>606</v>
      </c>
      <c r="C7598" s="7" t="s">
        <v>4</v>
      </c>
      <c r="F7598" s="7" t="str">
        <f t="shared" si="213"/>
        <v/>
      </c>
      <c r="G7598" s="7" t="str">
        <f t="shared" si="214"/>
        <v/>
      </c>
      <c r="K7598" s="7" t="s">
        <v>3354</v>
      </c>
      <c r="L7598" s="9">
        <v>45007</v>
      </c>
      <c r="M7598" s="13">
        <v>0.82516203703703705</v>
      </c>
      <c r="N7598" s="14">
        <v>513002470730430</v>
      </c>
      <c r="P7598" t="str">
        <f t="shared" si="215"/>
        <v/>
      </c>
    </row>
    <row r="7599" spans="1:16" ht="16" x14ac:dyDescent="0.2">
      <c r="A7599" s="8" t="s">
        <v>1175</v>
      </c>
      <c r="C7599" s="7" t="s">
        <v>2</v>
      </c>
      <c r="D7599" s="7" t="s">
        <v>3389</v>
      </c>
      <c r="E7599" s="7" t="str">
        <f>IF(OR(D7599="", D7599="___"),"", LEFT(D7599,FIND(" &gt;",D7599)-1))</f>
        <v>Success</v>
      </c>
      <c r="F7599" s="7" t="str">
        <f t="shared" si="213"/>
        <v>Current</v>
      </c>
      <c r="G7599" s="7" t="str">
        <f t="shared" si="214"/>
        <v/>
      </c>
      <c r="H7599" s="7" t="str">
        <f>IF(G7599="Utterance", IF(ISNUMBER(SEARCH("Unrecognized",D7599)), "Unrecognized", IF(ISNUMBER(SEARCH("Mismatched",D7599)), "Mismatched", IF(ISNUMBER(SEARCH("False Positive",D7599)), "False Positive", "Irrelevant"))), "")</f>
        <v/>
      </c>
      <c r="J7599" s="7" t="s">
        <v>3742</v>
      </c>
      <c r="K7599" s="7" t="s">
        <v>3354</v>
      </c>
      <c r="L7599" s="9">
        <v>45007</v>
      </c>
      <c r="M7599" s="13">
        <v>0.82986111111111116</v>
      </c>
      <c r="N7599" s="14">
        <v>204440003541392</v>
      </c>
      <c r="O7599" s="7">
        <f>IF(LEN(TRIM($A7599))=0,0,LEN($A7599)-LEN(SUBSTITUTE($A7599," ",""))+1)</f>
        <v>2</v>
      </c>
      <c r="P7599">
        <f t="shared" si="215"/>
        <v>3411</v>
      </c>
    </row>
    <row r="7600" spans="1:16" ht="96" x14ac:dyDescent="0.2">
      <c r="A7600" s="8" t="s">
        <v>461</v>
      </c>
      <c r="C7600" s="7" t="s">
        <v>4</v>
      </c>
      <c r="F7600" s="7" t="str">
        <f t="shared" si="213"/>
        <v/>
      </c>
      <c r="G7600" s="7" t="str">
        <f t="shared" si="214"/>
        <v/>
      </c>
      <c r="K7600" s="7" t="s">
        <v>3354</v>
      </c>
      <c r="L7600" s="9">
        <v>45007</v>
      </c>
      <c r="M7600" s="13">
        <v>0.82986111111111116</v>
      </c>
      <c r="N7600" s="14">
        <v>204440003541392</v>
      </c>
      <c r="P7600" t="str">
        <f t="shared" si="215"/>
        <v/>
      </c>
    </row>
    <row r="7601" spans="1:16" ht="16" x14ac:dyDescent="0.2">
      <c r="A7601" s="8" t="s">
        <v>797</v>
      </c>
      <c r="C7601" s="7" t="s">
        <v>2</v>
      </c>
      <c r="D7601" s="7" t="s">
        <v>3389</v>
      </c>
      <c r="E7601" s="7" t="str">
        <f>IF(OR(D7601="", D7601="___"),"", LEFT(D7601,FIND(" &gt;",D7601)-1))</f>
        <v>Success</v>
      </c>
      <c r="F7601" s="7" t="str">
        <f t="shared" ref="F7601:F7664" si="216">IF(OR(E7601="Success",E7601="Qualified Success"),"Current",IF(E7601="Failure",IF(RIGHT(D7601,6)="Future","Future",IF(RIGHT(D7601,10)="Irrelevant","Irrelevant","Current")),""))</f>
        <v>Current</v>
      </c>
      <c r="G7601" s="7" t="str">
        <f t="shared" ref="G7601:G7664" si="217">IF(OR(ISBLANK(D7601),D7601="Unclassifiable &gt;"),"",IF(ISNUMBER(SEARCH("Utterance",D7601)),"Utterance",IF(ISNUMBER(SEARCH("Response",D7601)),"Response",IF(ISNUMBER(SEARCH("Interaction",D7601)),"Interaction",IF(ISNUMBER(SEARCH("System",D7601)),"System","")))))</f>
        <v/>
      </c>
      <c r="H7601" s="7" t="str">
        <f>IF(G7601="Utterance", IF(ISNUMBER(SEARCH("Unrecognized",D7601)), "Unrecognized", IF(ISNUMBER(SEARCH("Mismatched",D7601)), "Mismatched", IF(ISNUMBER(SEARCH("False Positive",D7601)), "False Positive", "Irrelevant"))), "")</f>
        <v/>
      </c>
      <c r="J7601" s="7" t="s">
        <v>3751</v>
      </c>
      <c r="K7601" s="7" t="s">
        <v>3354</v>
      </c>
      <c r="L7601" s="9">
        <v>45007</v>
      </c>
      <c r="M7601" s="13">
        <v>0.87862268518518516</v>
      </c>
      <c r="N7601" s="14">
        <v>204440003504189</v>
      </c>
      <c r="O7601" s="7">
        <f>IF(LEN(TRIM($A7601))=0,0,LEN($A7601)-LEN(SUBSTITUTE($A7601," ",""))+1)</f>
        <v>2</v>
      </c>
      <c r="P7601">
        <f t="shared" si="215"/>
        <v>3411</v>
      </c>
    </row>
    <row r="7602" spans="1:16" ht="96" x14ac:dyDescent="0.2">
      <c r="A7602" s="8" t="s">
        <v>766</v>
      </c>
      <c r="C7602" s="7" t="s">
        <v>4</v>
      </c>
      <c r="F7602" s="7" t="str">
        <f t="shared" si="216"/>
        <v/>
      </c>
      <c r="G7602" s="7" t="str">
        <f t="shared" si="217"/>
        <v/>
      </c>
      <c r="K7602" s="7" t="s">
        <v>3354</v>
      </c>
      <c r="L7602" s="9">
        <v>45007</v>
      </c>
      <c r="M7602" s="13">
        <v>0.87862268518518516</v>
      </c>
      <c r="N7602" s="14">
        <v>204440003504189</v>
      </c>
      <c r="P7602" t="str">
        <f t="shared" si="215"/>
        <v/>
      </c>
    </row>
    <row r="7603" spans="1:16" ht="16" x14ac:dyDescent="0.2">
      <c r="A7603" s="8" t="s">
        <v>158</v>
      </c>
      <c r="C7603" s="7" t="s">
        <v>2</v>
      </c>
      <c r="D7603" s="7" t="s">
        <v>3389</v>
      </c>
      <c r="E7603" s="7" t="str">
        <f>IF(OR(D7603="", D7603="___"),"", LEFT(D7603,FIND(" &gt;",D7603)-1))</f>
        <v>Success</v>
      </c>
      <c r="F7603" s="7" t="str">
        <f t="shared" si="216"/>
        <v>Current</v>
      </c>
      <c r="G7603" s="7" t="str">
        <f t="shared" si="217"/>
        <v/>
      </c>
      <c r="H7603" s="7" t="str">
        <f>IF(G7603="Utterance", IF(ISNUMBER(SEARCH("Unrecognized",D7603)), "Unrecognized", IF(ISNUMBER(SEARCH("Mismatched",D7603)), "Mismatched", IF(ISNUMBER(SEARCH("False Positive",D7603)), "False Positive", "Irrelevant"))), "")</f>
        <v/>
      </c>
      <c r="J7603" s="7" t="s">
        <v>3744</v>
      </c>
      <c r="K7603" s="7" t="s">
        <v>3357</v>
      </c>
      <c r="L7603" s="9">
        <v>45008</v>
      </c>
      <c r="M7603" s="13">
        <v>0.15070601851851853</v>
      </c>
      <c r="N7603" s="14">
        <v>204440003506782</v>
      </c>
      <c r="O7603" s="7">
        <f>IF(LEN(TRIM($A7603))=0,0,LEN($A7603)-LEN(SUBSTITUTE($A7603," ",""))+1)</f>
        <v>4</v>
      </c>
      <c r="P7603">
        <f t="shared" si="215"/>
        <v>3411</v>
      </c>
    </row>
    <row r="7604" spans="1:16" ht="112" x14ac:dyDescent="0.2">
      <c r="A7604" s="8" t="s">
        <v>224</v>
      </c>
      <c r="C7604" s="7" t="s">
        <v>4</v>
      </c>
      <c r="F7604" s="7" t="str">
        <f t="shared" si="216"/>
        <v/>
      </c>
      <c r="G7604" s="7" t="str">
        <f t="shared" si="217"/>
        <v/>
      </c>
      <c r="K7604" s="7" t="s">
        <v>3357</v>
      </c>
      <c r="L7604" s="9">
        <v>45008</v>
      </c>
      <c r="M7604" s="13">
        <v>0.15070601851851853</v>
      </c>
      <c r="N7604" s="14">
        <v>204440003506782</v>
      </c>
      <c r="P7604" t="str">
        <f t="shared" si="215"/>
        <v/>
      </c>
    </row>
    <row r="7605" spans="1:16" ht="16" x14ac:dyDescent="0.2">
      <c r="A7605" s="8" t="s">
        <v>158</v>
      </c>
      <c r="C7605" s="7" t="s">
        <v>2</v>
      </c>
      <c r="D7605" s="7" t="s">
        <v>3389</v>
      </c>
      <c r="E7605" s="7" t="str">
        <f>IF(OR(D7605="", D7605="___"),"", LEFT(D7605,FIND(" &gt;",D7605)-1))</f>
        <v>Success</v>
      </c>
      <c r="F7605" s="7" t="str">
        <f t="shared" si="216"/>
        <v>Current</v>
      </c>
      <c r="G7605" s="7" t="str">
        <f t="shared" si="217"/>
        <v/>
      </c>
      <c r="H7605" s="7" t="str">
        <f>IF(G7605="Utterance", IF(ISNUMBER(SEARCH("Unrecognized",D7605)), "Unrecognized", IF(ISNUMBER(SEARCH("Mismatched",D7605)), "Mismatched", IF(ISNUMBER(SEARCH("False Positive",D7605)), "False Positive", "Irrelevant"))), "")</f>
        <v/>
      </c>
      <c r="J7605" s="7" t="s">
        <v>3744</v>
      </c>
      <c r="K7605" s="7" t="s">
        <v>3357</v>
      </c>
      <c r="L7605" s="9">
        <v>45008</v>
      </c>
      <c r="M7605" s="13">
        <v>0.18111111111111111</v>
      </c>
      <c r="N7605" s="14">
        <v>204440003506782</v>
      </c>
      <c r="O7605" s="7">
        <f>IF(LEN(TRIM($A7605))=0,0,LEN($A7605)-LEN(SUBSTITUTE($A7605," ",""))+1)</f>
        <v>4</v>
      </c>
      <c r="P7605">
        <f t="shared" si="215"/>
        <v>3411</v>
      </c>
    </row>
    <row r="7606" spans="1:16" ht="112" x14ac:dyDescent="0.2">
      <c r="A7606" s="8" t="s">
        <v>224</v>
      </c>
      <c r="C7606" s="7" t="s">
        <v>4</v>
      </c>
      <c r="F7606" s="7" t="str">
        <f t="shared" si="216"/>
        <v/>
      </c>
      <c r="G7606" s="7" t="str">
        <f t="shared" si="217"/>
        <v/>
      </c>
      <c r="K7606" s="7" t="s">
        <v>3357</v>
      </c>
      <c r="L7606" s="9">
        <v>45008</v>
      </c>
      <c r="M7606" s="13">
        <v>0.18111111111111111</v>
      </c>
      <c r="N7606" s="14">
        <v>204440003506782</v>
      </c>
      <c r="P7606" t="str">
        <f t="shared" si="215"/>
        <v/>
      </c>
    </row>
    <row r="7607" spans="1:16" ht="16" x14ac:dyDescent="0.2">
      <c r="A7607" s="8" t="s">
        <v>828</v>
      </c>
      <c r="C7607" s="7" t="s">
        <v>2</v>
      </c>
      <c r="D7607" s="7" t="s">
        <v>3389</v>
      </c>
      <c r="E7607" s="7" t="str">
        <f>IF(OR(D7607="", D7607="___"),"", LEFT(D7607,FIND(" &gt;",D7607)-1))</f>
        <v>Success</v>
      </c>
      <c r="F7607" s="7" t="str">
        <f t="shared" si="216"/>
        <v>Current</v>
      </c>
      <c r="G7607" s="7" t="str">
        <f t="shared" si="217"/>
        <v/>
      </c>
      <c r="H7607" s="7" t="str">
        <f>IF(G7607="Utterance", IF(ISNUMBER(SEARCH("Unrecognized",D7607)), "Unrecognized", IF(ISNUMBER(SEARCH("Mismatched",D7607)), "Mismatched", IF(ISNUMBER(SEARCH("False Positive",D7607)), "False Positive", "Irrelevant"))), "")</f>
        <v/>
      </c>
      <c r="J7607" s="7" t="s">
        <v>3742</v>
      </c>
      <c r="K7607" s="7" t="s">
        <v>3355</v>
      </c>
      <c r="L7607" s="9">
        <v>45008</v>
      </c>
      <c r="M7607" s="13">
        <v>0.27900462962962963</v>
      </c>
      <c r="N7607" s="14">
        <v>513003216223667</v>
      </c>
      <c r="O7607" s="7">
        <f>IF(LEN(TRIM($A7607))=0,0,LEN($A7607)-LEN(SUBSTITUTE($A7607," ",""))+1)</f>
        <v>2</v>
      </c>
      <c r="P7607">
        <f t="shared" si="215"/>
        <v>3411</v>
      </c>
    </row>
    <row r="7608" spans="1:16" ht="48" x14ac:dyDescent="0.2">
      <c r="A7608" s="8" t="s">
        <v>404</v>
      </c>
      <c r="C7608" s="7" t="s">
        <v>4</v>
      </c>
      <c r="F7608" s="7" t="str">
        <f t="shared" si="216"/>
        <v/>
      </c>
      <c r="G7608" s="7" t="str">
        <f t="shared" si="217"/>
        <v/>
      </c>
      <c r="K7608" s="7" t="s">
        <v>3355</v>
      </c>
      <c r="L7608" s="9">
        <v>45008</v>
      </c>
      <c r="M7608" s="13">
        <v>0.27900462962962963</v>
      </c>
      <c r="N7608" s="14">
        <v>513003216223667</v>
      </c>
      <c r="P7608" t="str">
        <f t="shared" si="215"/>
        <v/>
      </c>
    </row>
    <row r="7609" spans="1:16" ht="16" x14ac:dyDescent="0.2">
      <c r="A7609" s="8" t="s">
        <v>402</v>
      </c>
      <c r="C7609" s="7" t="s">
        <v>2</v>
      </c>
      <c r="D7609" s="7" t="s">
        <v>3389</v>
      </c>
      <c r="E7609" s="7" t="str">
        <f>IF(OR(D7609="", D7609="___"),"", LEFT(D7609,FIND(" &gt;",D7609)-1))</f>
        <v>Success</v>
      </c>
      <c r="F7609" s="7" t="str">
        <f t="shared" si="216"/>
        <v>Current</v>
      </c>
      <c r="G7609" s="7" t="str">
        <f t="shared" si="217"/>
        <v/>
      </c>
      <c r="H7609" s="7" t="str">
        <f>IF(G7609="Utterance", IF(ISNUMBER(SEARCH("Unrecognized",D7609)), "Unrecognized", IF(ISNUMBER(SEARCH("Mismatched",D7609)), "Mismatched", IF(ISNUMBER(SEARCH("False Positive",D7609)), "False Positive", "Irrelevant"))), "")</f>
        <v/>
      </c>
      <c r="J7609" s="7" t="s">
        <v>3741</v>
      </c>
      <c r="K7609" s="7" t="s">
        <v>3355</v>
      </c>
      <c r="L7609" s="9">
        <v>45008</v>
      </c>
      <c r="M7609" s="13">
        <v>0.27974537037037034</v>
      </c>
      <c r="N7609" s="14">
        <v>204440003493276</v>
      </c>
      <c r="O7609" s="7">
        <f>IF(LEN(TRIM($A7609))=0,0,LEN($A7609)-LEN(SUBSTITUTE($A7609," ",""))+1)</f>
        <v>6</v>
      </c>
      <c r="P7609">
        <f t="shared" si="215"/>
        <v>3411</v>
      </c>
    </row>
    <row r="7610" spans="1:16" ht="144" x14ac:dyDescent="0.2">
      <c r="A7610" s="8" t="s">
        <v>250</v>
      </c>
      <c r="C7610" s="7" t="s">
        <v>4</v>
      </c>
      <c r="F7610" s="7" t="str">
        <f t="shared" si="216"/>
        <v/>
      </c>
      <c r="G7610" s="7" t="str">
        <f t="shared" si="217"/>
        <v/>
      </c>
      <c r="K7610" s="7" t="s">
        <v>3355</v>
      </c>
      <c r="L7610" s="9">
        <v>45008</v>
      </c>
      <c r="M7610" s="13">
        <v>0.27997685185185184</v>
      </c>
      <c r="N7610" s="14">
        <v>204440003493276</v>
      </c>
      <c r="P7610" t="str">
        <f t="shared" si="215"/>
        <v/>
      </c>
    </row>
    <row r="7611" spans="1:16" ht="16" x14ac:dyDescent="0.2">
      <c r="A7611" s="8" t="s">
        <v>307</v>
      </c>
      <c r="C7611" s="7" t="s">
        <v>2</v>
      </c>
      <c r="D7611" s="7" t="s">
        <v>3389</v>
      </c>
      <c r="E7611" s="7" t="str">
        <f>IF(OR(D7611="", D7611="___"),"", LEFT(D7611,FIND(" &gt;",D7611)-1))</f>
        <v>Success</v>
      </c>
      <c r="F7611" s="7" t="str">
        <f t="shared" si="216"/>
        <v>Current</v>
      </c>
      <c r="G7611" s="7" t="str">
        <f t="shared" si="217"/>
        <v/>
      </c>
      <c r="H7611" s="7" t="str">
        <f>IF(G7611="Utterance", IF(ISNUMBER(SEARCH("Unrecognized",D7611)), "Unrecognized", IF(ISNUMBER(SEARCH("Mismatched",D7611)), "Mismatched", IF(ISNUMBER(SEARCH("False Positive",D7611)), "False Positive", "Irrelevant"))), "")</f>
        <v/>
      </c>
      <c r="J7611" s="7" t="s">
        <v>3756</v>
      </c>
      <c r="K7611" s="7" t="s">
        <v>3355</v>
      </c>
      <c r="L7611" s="9">
        <v>45008</v>
      </c>
      <c r="M7611" s="13">
        <v>0.2963425925925926</v>
      </c>
      <c r="N7611" s="14">
        <v>204440003500834</v>
      </c>
      <c r="O7611" s="7">
        <f>IF(LEN(TRIM($A7611))=0,0,LEN($A7611)-LEN(SUBSTITUTE($A7611," ",""))+1)</f>
        <v>5</v>
      </c>
      <c r="P7611">
        <f t="shared" si="215"/>
        <v>3411</v>
      </c>
    </row>
    <row r="7612" spans="1:16" ht="144" x14ac:dyDescent="0.2">
      <c r="A7612" s="8" t="s">
        <v>704</v>
      </c>
      <c r="C7612" s="7" t="s">
        <v>4</v>
      </c>
      <c r="F7612" s="7" t="str">
        <f t="shared" si="216"/>
        <v/>
      </c>
      <c r="G7612" s="7" t="str">
        <f t="shared" si="217"/>
        <v/>
      </c>
      <c r="K7612" s="7" t="s">
        <v>3355</v>
      </c>
      <c r="L7612" s="9">
        <v>45008</v>
      </c>
      <c r="M7612" s="13">
        <v>0.29660879629629627</v>
      </c>
      <c r="N7612" s="14">
        <v>204440003500834</v>
      </c>
      <c r="P7612" t="str">
        <f t="shared" si="215"/>
        <v/>
      </c>
    </row>
    <row r="7613" spans="1:16" ht="16" x14ac:dyDescent="0.2">
      <c r="A7613" s="8" t="s">
        <v>249</v>
      </c>
      <c r="C7613" s="7" t="s">
        <v>2</v>
      </c>
      <c r="D7613" s="7" t="s">
        <v>3389</v>
      </c>
      <c r="E7613" s="7" t="str">
        <f>IF(OR(D7613="", D7613="___"),"", LEFT(D7613,FIND(" &gt;",D7613)-1))</f>
        <v>Success</v>
      </c>
      <c r="F7613" s="7" t="str">
        <f t="shared" si="216"/>
        <v>Current</v>
      </c>
      <c r="G7613" s="7" t="str">
        <f t="shared" si="217"/>
        <v/>
      </c>
      <c r="H7613" s="7" t="str">
        <f>IF(G7613="Utterance", IF(ISNUMBER(SEARCH("Unrecognized",D7613)), "Unrecognized", IF(ISNUMBER(SEARCH("Mismatched",D7613)), "Mismatched", IF(ISNUMBER(SEARCH("False Positive",D7613)), "False Positive", "Irrelevant"))), "")</f>
        <v/>
      </c>
      <c r="J7613" s="7" t="s">
        <v>3741</v>
      </c>
      <c r="K7613" s="7" t="s">
        <v>3355</v>
      </c>
      <c r="L7613" s="9">
        <v>45008</v>
      </c>
      <c r="M7613" s="13">
        <v>0.29692129629629632</v>
      </c>
      <c r="N7613" s="14">
        <v>513002276749854</v>
      </c>
      <c r="O7613" s="7">
        <f>IF(LEN(TRIM($A7613))=0,0,LEN($A7613)-LEN(SUBSTITUTE($A7613," ",""))+1)</f>
        <v>2</v>
      </c>
      <c r="P7613">
        <f t="shared" si="215"/>
        <v>3411</v>
      </c>
    </row>
    <row r="7614" spans="1:16" ht="144" x14ac:dyDescent="0.2">
      <c r="A7614" s="8" t="s">
        <v>250</v>
      </c>
      <c r="C7614" s="7" t="s">
        <v>4</v>
      </c>
      <c r="F7614" s="7" t="str">
        <f t="shared" si="216"/>
        <v/>
      </c>
      <c r="G7614" s="7" t="str">
        <f t="shared" si="217"/>
        <v/>
      </c>
      <c r="K7614" s="7" t="s">
        <v>3355</v>
      </c>
      <c r="L7614" s="9">
        <v>45008</v>
      </c>
      <c r="M7614" s="13">
        <v>0.29693287037037036</v>
      </c>
      <c r="N7614" s="14">
        <v>513002276749854</v>
      </c>
      <c r="P7614" t="str">
        <f t="shared" si="215"/>
        <v/>
      </c>
    </row>
    <row r="7615" spans="1:16" ht="16" x14ac:dyDescent="0.2">
      <c r="A7615" s="8" t="s">
        <v>302</v>
      </c>
      <c r="B7615" s="7" t="s">
        <v>3487</v>
      </c>
      <c r="C7615" s="7" t="s">
        <v>2</v>
      </c>
      <c r="D7615" s="7" t="s">
        <v>3389</v>
      </c>
      <c r="E7615" s="7" t="str">
        <f>IF(OR(D7615="", D7615="___"),"", LEFT(D7615,FIND(" &gt;",D7615)-1))</f>
        <v>Success</v>
      </c>
      <c r="F7615" s="7" t="str">
        <f t="shared" si="216"/>
        <v>Current</v>
      </c>
      <c r="G7615" s="7" t="str">
        <f t="shared" si="217"/>
        <v/>
      </c>
      <c r="H7615" s="7" t="str">
        <f>IF(G7615="Utterance", IF(ISNUMBER(SEARCH("Unrecognized",D7615)), "Unrecognized", IF(ISNUMBER(SEARCH("Mismatched",D7615)), "Mismatched", IF(ISNUMBER(SEARCH("False Positive",D7615)), "False Positive", "Irrelevant"))), "")</f>
        <v/>
      </c>
      <c r="J7615" s="7" t="s">
        <v>3428</v>
      </c>
      <c r="K7615" s="7" t="s">
        <v>3355</v>
      </c>
      <c r="L7615" s="9">
        <v>45008</v>
      </c>
      <c r="M7615" s="13">
        <v>0.29843749999999997</v>
      </c>
      <c r="N7615" s="14">
        <v>202000897254966</v>
      </c>
      <c r="O7615" s="7">
        <f>IF(LEN(TRIM($A7615))=0,0,LEN($A7615)-LEN(SUBSTITUTE($A7615," ",""))+1)</f>
        <v>3</v>
      </c>
      <c r="P7615">
        <f t="shared" si="215"/>
        <v>3411</v>
      </c>
    </row>
    <row r="7616" spans="1:16" ht="64" x14ac:dyDescent="0.2">
      <c r="A7616" s="8" t="s">
        <v>220</v>
      </c>
      <c r="C7616" s="7" t="s">
        <v>4</v>
      </c>
      <c r="F7616" s="7" t="str">
        <f t="shared" si="216"/>
        <v/>
      </c>
      <c r="G7616" s="7" t="str">
        <f t="shared" si="217"/>
        <v/>
      </c>
      <c r="K7616" s="7" t="s">
        <v>3355</v>
      </c>
      <c r="L7616" s="9">
        <v>45008</v>
      </c>
      <c r="M7616" s="13">
        <v>0.29844907407407406</v>
      </c>
      <c r="N7616" s="14">
        <v>202000897254966</v>
      </c>
      <c r="P7616" t="str">
        <f t="shared" si="215"/>
        <v/>
      </c>
    </row>
    <row r="7617" spans="1:16" ht="16" x14ac:dyDescent="0.2">
      <c r="A7617" s="8" t="s">
        <v>1172</v>
      </c>
      <c r="C7617" s="7" t="s">
        <v>2</v>
      </c>
      <c r="D7617" s="7" t="s">
        <v>3389</v>
      </c>
      <c r="E7617" s="7" t="str">
        <f>IF(OR(D7617="", D7617="___"),"", LEFT(D7617,FIND(" &gt;",D7617)-1))</f>
        <v>Success</v>
      </c>
      <c r="F7617" s="7" t="str">
        <f t="shared" si="216"/>
        <v>Current</v>
      </c>
      <c r="G7617" s="7" t="str">
        <f t="shared" si="217"/>
        <v/>
      </c>
      <c r="H7617" s="7" t="str">
        <f>IF(G7617="Utterance", IF(ISNUMBER(SEARCH("Unrecognized",D7617)), "Unrecognized", IF(ISNUMBER(SEARCH("Mismatched",D7617)), "Mismatched", IF(ISNUMBER(SEARCH("False Positive",D7617)), "False Positive", "Irrelevant"))), "")</f>
        <v/>
      </c>
      <c r="J7617" s="7" t="s">
        <v>3756</v>
      </c>
      <c r="K7617" s="7" t="s">
        <v>3355</v>
      </c>
      <c r="L7617" s="9">
        <v>45008</v>
      </c>
      <c r="M7617" s="13">
        <v>0.30079861111111111</v>
      </c>
      <c r="N7617" s="14">
        <v>204440003541264</v>
      </c>
      <c r="O7617" s="7">
        <f>IF(LEN(TRIM($A7617))=0,0,LEN($A7617)-LEN(SUBSTITUTE($A7617," ",""))+1)</f>
        <v>3</v>
      </c>
      <c r="P7617">
        <f t="shared" si="215"/>
        <v>3411</v>
      </c>
    </row>
    <row r="7618" spans="1:16" ht="112" x14ac:dyDescent="0.2">
      <c r="A7618" s="8" t="s">
        <v>226</v>
      </c>
      <c r="C7618" s="7" t="s">
        <v>4</v>
      </c>
      <c r="F7618" s="7" t="str">
        <f t="shared" si="216"/>
        <v/>
      </c>
      <c r="G7618" s="7" t="str">
        <f t="shared" si="217"/>
        <v/>
      </c>
      <c r="K7618" s="7" t="s">
        <v>3355</v>
      </c>
      <c r="L7618" s="9">
        <v>45008</v>
      </c>
      <c r="M7618" s="13">
        <v>0.30079861111111111</v>
      </c>
      <c r="N7618" s="14">
        <v>204440003541264</v>
      </c>
      <c r="P7618" t="str">
        <f t="shared" si="215"/>
        <v/>
      </c>
    </row>
    <row r="7619" spans="1:16" ht="16" x14ac:dyDescent="0.2">
      <c r="A7619" s="8" t="s">
        <v>1171</v>
      </c>
      <c r="C7619" s="7" t="s">
        <v>2</v>
      </c>
      <c r="D7619" s="7" t="s">
        <v>3389</v>
      </c>
      <c r="E7619" s="7" t="str">
        <f>IF(OR(D7619="", D7619="___"),"", LEFT(D7619,FIND(" &gt;",D7619)-1))</f>
        <v>Success</v>
      </c>
      <c r="F7619" s="7" t="str">
        <f t="shared" si="216"/>
        <v>Current</v>
      </c>
      <c r="G7619" s="7" t="str">
        <f t="shared" si="217"/>
        <v/>
      </c>
      <c r="H7619" s="7" t="str">
        <f>IF(G7619="Utterance", IF(ISNUMBER(SEARCH("Unrecognized",D7619)), "Unrecognized", IF(ISNUMBER(SEARCH("Mismatched",D7619)), "Mismatched", IF(ISNUMBER(SEARCH("False Positive",D7619)), "False Positive", "Irrelevant"))), "")</f>
        <v/>
      </c>
      <c r="J7619" s="7" t="s">
        <v>3754</v>
      </c>
      <c r="K7619" s="7" t="s">
        <v>3355</v>
      </c>
      <c r="L7619" s="9">
        <v>45008</v>
      </c>
      <c r="M7619" s="13">
        <v>0.30305555555555558</v>
      </c>
      <c r="N7619" s="14">
        <v>204440003541264</v>
      </c>
      <c r="O7619" s="7">
        <f>IF(LEN(TRIM($A7619))=0,0,LEN($A7619)-LEN(SUBSTITUTE($A7619," ",""))+1)</f>
        <v>2</v>
      </c>
      <c r="P7619">
        <f t="shared" ref="P7619:P7682" si="218">IF(D7619="", "", COUNTIF($D$1:$D$12000, D7619))</f>
        <v>3411</v>
      </c>
    </row>
    <row r="7620" spans="1:16" ht="16" x14ac:dyDescent="0.2">
      <c r="A7620" s="8" t="s">
        <v>294</v>
      </c>
      <c r="C7620" s="7" t="s">
        <v>4</v>
      </c>
      <c r="F7620" s="7" t="str">
        <f t="shared" si="216"/>
        <v/>
      </c>
      <c r="G7620" s="7" t="str">
        <f t="shared" si="217"/>
        <v/>
      </c>
      <c r="K7620" s="7" t="s">
        <v>3355</v>
      </c>
      <c r="L7620" s="9">
        <v>45008</v>
      </c>
      <c r="M7620" s="13">
        <v>0.30305555555555558</v>
      </c>
      <c r="N7620" s="14">
        <v>204440003541264</v>
      </c>
      <c r="P7620" t="str">
        <f t="shared" si="218"/>
        <v/>
      </c>
    </row>
    <row r="7621" spans="1:16" ht="16" x14ac:dyDescent="0.2">
      <c r="A7621" s="8" t="s">
        <v>828</v>
      </c>
      <c r="C7621" s="7" t="s">
        <v>2</v>
      </c>
      <c r="D7621" s="7" t="s">
        <v>3389</v>
      </c>
      <c r="E7621" s="7" t="str">
        <f>IF(OR(D7621="", D7621="___"),"", LEFT(D7621,FIND(" &gt;",D7621)-1))</f>
        <v>Success</v>
      </c>
      <c r="F7621" s="7" t="str">
        <f t="shared" si="216"/>
        <v>Current</v>
      </c>
      <c r="G7621" s="7" t="str">
        <f t="shared" si="217"/>
        <v/>
      </c>
      <c r="H7621" s="7" t="str">
        <f>IF(G7621="Utterance", IF(ISNUMBER(SEARCH("Unrecognized",D7621)), "Unrecognized", IF(ISNUMBER(SEARCH("Mismatched",D7621)), "Mismatched", IF(ISNUMBER(SEARCH("False Positive",D7621)), "False Positive", "Irrelevant"))), "")</f>
        <v/>
      </c>
      <c r="J7621" s="7" t="s">
        <v>3742</v>
      </c>
      <c r="K7621" s="7" t="s">
        <v>3357</v>
      </c>
      <c r="L7621" s="9">
        <v>45008</v>
      </c>
      <c r="M7621" s="13">
        <v>0.30401620370370369</v>
      </c>
      <c r="N7621" s="14">
        <v>513003216223667</v>
      </c>
      <c r="O7621" s="7">
        <f>IF(LEN(TRIM($A7621))=0,0,LEN($A7621)-LEN(SUBSTITUTE($A7621," ",""))+1)</f>
        <v>2</v>
      </c>
      <c r="P7621">
        <f t="shared" si="218"/>
        <v>3411</v>
      </c>
    </row>
    <row r="7622" spans="1:16" ht="48" x14ac:dyDescent="0.2">
      <c r="A7622" s="8" t="s">
        <v>404</v>
      </c>
      <c r="C7622" s="7" t="s">
        <v>4</v>
      </c>
      <c r="F7622" s="7" t="str">
        <f t="shared" si="216"/>
        <v/>
      </c>
      <c r="G7622" s="7" t="str">
        <f t="shared" si="217"/>
        <v/>
      </c>
      <c r="K7622" s="7" t="s">
        <v>3357</v>
      </c>
      <c r="L7622" s="9">
        <v>45008</v>
      </c>
      <c r="M7622" s="13">
        <v>0.30401620370370369</v>
      </c>
      <c r="N7622" s="14">
        <v>513003216223667</v>
      </c>
      <c r="P7622" t="str">
        <f t="shared" si="218"/>
        <v/>
      </c>
    </row>
    <row r="7623" spans="1:16" ht="16" x14ac:dyDescent="0.2">
      <c r="A7623" s="8" t="s">
        <v>507</v>
      </c>
      <c r="C7623" s="7" t="s">
        <v>2</v>
      </c>
      <c r="D7623" s="7" t="s">
        <v>3389</v>
      </c>
      <c r="E7623" s="7" t="str">
        <f>IF(OR(D7623="", D7623="___"),"", LEFT(D7623,FIND(" &gt;",D7623)-1))</f>
        <v>Success</v>
      </c>
      <c r="F7623" s="7" t="str">
        <f t="shared" si="216"/>
        <v>Current</v>
      </c>
      <c r="G7623" s="7" t="str">
        <f t="shared" si="217"/>
        <v/>
      </c>
      <c r="H7623" s="7" t="str">
        <f>IF(G7623="Utterance", IF(ISNUMBER(SEARCH("Unrecognized",D7623)), "Unrecognized", IF(ISNUMBER(SEARCH("Mismatched",D7623)), "Mismatched", IF(ISNUMBER(SEARCH("False Positive",D7623)), "False Positive", "Irrelevant"))), "")</f>
        <v/>
      </c>
      <c r="J7623" s="7" t="s">
        <v>3741</v>
      </c>
      <c r="K7623" s="7" t="s">
        <v>3355</v>
      </c>
      <c r="L7623" s="9">
        <v>45008</v>
      </c>
      <c r="M7623" s="13">
        <v>0.31564814814814818</v>
      </c>
      <c r="N7623" s="14">
        <v>204440003494561</v>
      </c>
      <c r="O7623" s="7">
        <f>IF(LEN(TRIM($A7623))=0,0,LEN($A7623)-LEN(SUBSTITUTE($A7623," ",""))+1)</f>
        <v>6</v>
      </c>
      <c r="P7623">
        <f t="shared" si="218"/>
        <v>3411</v>
      </c>
    </row>
    <row r="7624" spans="1:16" ht="96" x14ac:dyDescent="0.2">
      <c r="A7624" s="8" t="s">
        <v>290</v>
      </c>
      <c r="C7624" s="7" t="s">
        <v>4</v>
      </c>
      <c r="F7624" s="7" t="str">
        <f t="shared" si="216"/>
        <v/>
      </c>
      <c r="G7624" s="7" t="str">
        <f t="shared" si="217"/>
        <v/>
      </c>
      <c r="K7624" s="7" t="s">
        <v>3355</v>
      </c>
      <c r="L7624" s="9">
        <v>45008</v>
      </c>
      <c r="M7624" s="13">
        <v>0.31564814814814818</v>
      </c>
      <c r="N7624" s="14">
        <v>204440003494561</v>
      </c>
      <c r="P7624" t="str">
        <f t="shared" si="218"/>
        <v/>
      </c>
    </row>
    <row r="7625" spans="1:16" ht="16" x14ac:dyDescent="0.2">
      <c r="A7625" s="8" t="s">
        <v>1745</v>
      </c>
      <c r="C7625" s="7" t="s">
        <v>2</v>
      </c>
      <c r="D7625" s="7" t="s">
        <v>3389</v>
      </c>
      <c r="E7625" s="7" t="str">
        <f>IF(OR(D7625="", D7625="___"),"", LEFT(D7625,FIND(" &gt;",D7625)-1))</f>
        <v>Success</v>
      </c>
      <c r="F7625" s="7" t="str">
        <f t="shared" si="216"/>
        <v>Current</v>
      </c>
      <c r="G7625" s="7" t="str">
        <f t="shared" si="217"/>
        <v/>
      </c>
      <c r="H7625" s="7" t="str">
        <f>IF(G7625="Utterance", IF(ISNUMBER(SEARCH("Unrecognized",D7625)), "Unrecognized", IF(ISNUMBER(SEARCH("Mismatched",D7625)), "Mismatched", IF(ISNUMBER(SEARCH("False Positive",D7625)), "False Positive", "Irrelevant"))), "")</f>
        <v/>
      </c>
      <c r="J7625" s="7" t="s">
        <v>3741</v>
      </c>
      <c r="K7625" s="7" t="s">
        <v>3355</v>
      </c>
      <c r="L7625" s="9">
        <v>45008</v>
      </c>
      <c r="M7625" s="13">
        <v>0.32424768518518515</v>
      </c>
      <c r="N7625" s="14">
        <v>513003408622180</v>
      </c>
      <c r="O7625" s="7">
        <f>IF(LEN(TRIM($A7625))=0,0,LEN($A7625)-LEN(SUBSTITUTE($A7625," ",""))+1)</f>
        <v>5</v>
      </c>
      <c r="P7625">
        <f t="shared" si="218"/>
        <v>3411</v>
      </c>
    </row>
    <row r="7626" spans="1:16" ht="160" x14ac:dyDescent="0.2">
      <c r="A7626" s="8" t="s">
        <v>238</v>
      </c>
      <c r="C7626" s="7" t="s">
        <v>4</v>
      </c>
      <c r="F7626" s="7" t="str">
        <f t="shared" si="216"/>
        <v/>
      </c>
      <c r="G7626" s="7" t="str">
        <f t="shared" si="217"/>
        <v/>
      </c>
      <c r="K7626" s="7" t="s">
        <v>3355</v>
      </c>
      <c r="L7626" s="9">
        <v>45008</v>
      </c>
      <c r="M7626" s="13">
        <v>0.32424768518518515</v>
      </c>
      <c r="N7626" s="14">
        <v>513003408622180</v>
      </c>
      <c r="P7626" t="str">
        <f t="shared" si="218"/>
        <v/>
      </c>
    </row>
    <row r="7627" spans="1:16" ht="16" x14ac:dyDescent="0.2">
      <c r="A7627" s="8" t="s">
        <v>344</v>
      </c>
      <c r="C7627" s="7" t="s">
        <v>2</v>
      </c>
      <c r="D7627" s="7" t="s">
        <v>3389</v>
      </c>
      <c r="E7627" s="7" t="str">
        <f>IF(OR(D7627="", D7627="___"),"", LEFT(D7627,FIND(" &gt;",D7627)-1))</f>
        <v>Success</v>
      </c>
      <c r="F7627" s="7" t="str">
        <f t="shared" si="216"/>
        <v>Current</v>
      </c>
      <c r="G7627" s="7" t="str">
        <f t="shared" si="217"/>
        <v/>
      </c>
      <c r="H7627" s="7" t="str">
        <f>IF(G7627="Utterance", IF(ISNUMBER(SEARCH("Unrecognized",D7627)), "Unrecognized", IF(ISNUMBER(SEARCH("Mismatched",D7627)), "Mismatched", IF(ISNUMBER(SEARCH("False Positive",D7627)), "False Positive", "Irrelevant"))), "")</f>
        <v/>
      </c>
      <c r="J7627" s="7" t="s">
        <v>3741</v>
      </c>
      <c r="K7627" s="7" t="s">
        <v>3355</v>
      </c>
      <c r="L7627" s="9">
        <v>45008</v>
      </c>
      <c r="M7627" s="13">
        <v>0.32635416666666667</v>
      </c>
      <c r="N7627" s="14">
        <v>204440003494561</v>
      </c>
      <c r="O7627" s="7">
        <f>IF(LEN(TRIM($A7627))=0,0,LEN($A7627)-LEN(SUBSTITUTE($A7627," ",""))+1)</f>
        <v>3</v>
      </c>
      <c r="P7627">
        <f t="shared" si="218"/>
        <v>3411</v>
      </c>
    </row>
    <row r="7628" spans="1:16" ht="112" x14ac:dyDescent="0.2">
      <c r="A7628" s="8" t="s">
        <v>345</v>
      </c>
      <c r="C7628" s="7" t="s">
        <v>4</v>
      </c>
      <c r="F7628" s="7" t="str">
        <f t="shared" si="216"/>
        <v/>
      </c>
      <c r="G7628" s="7" t="str">
        <f t="shared" si="217"/>
        <v/>
      </c>
      <c r="K7628" s="7" t="s">
        <v>3355</v>
      </c>
      <c r="L7628" s="9">
        <v>45008</v>
      </c>
      <c r="M7628" s="13">
        <v>0.32635416666666667</v>
      </c>
      <c r="N7628" s="14">
        <v>204440003494561</v>
      </c>
      <c r="P7628" t="str">
        <f t="shared" si="218"/>
        <v/>
      </c>
    </row>
    <row r="7629" spans="1:16" ht="16" x14ac:dyDescent="0.2">
      <c r="A7629" s="8" t="s">
        <v>508</v>
      </c>
      <c r="C7629" s="7" t="s">
        <v>2</v>
      </c>
      <c r="D7629" s="7" t="s">
        <v>3389</v>
      </c>
      <c r="E7629" s="7" t="str">
        <f>IF(OR(D7629="", D7629="___"),"", LEFT(D7629,FIND(" &gt;",D7629)-1))</f>
        <v>Success</v>
      </c>
      <c r="F7629" s="7" t="str">
        <f t="shared" si="216"/>
        <v>Current</v>
      </c>
      <c r="G7629" s="7" t="str">
        <f t="shared" si="217"/>
        <v/>
      </c>
      <c r="H7629" s="7" t="str">
        <f>IF(G7629="Utterance", IF(ISNUMBER(SEARCH("Unrecognized",D7629)), "Unrecognized", IF(ISNUMBER(SEARCH("Mismatched",D7629)), "Mismatched", IF(ISNUMBER(SEARCH("False Positive",D7629)), "False Positive", "Irrelevant"))), "")</f>
        <v/>
      </c>
      <c r="J7629" s="7" t="s">
        <v>3741</v>
      </c>
      <c r="K7629" s="7" t="s">
        <v>3355</v>
      </c>
      <c r="L7629" s="9">
        <v>45008</v>
      </c>
      <c r="M7629" s="13">
        <v>0.32689814814814816</v>
      </c>
      <c r="N7629" s="14">
        <v>204440003494561</v>
      </c>
      <c r="O7629" s="7">
        <f>IF(LEN(TRIM($A7629))=0,0,LEN($A7629)-LEN(SUBSTITUTE($A7629," ",""))+1)</f>
        <v>5</v>
      </c>
      <c r="P7629">
        <f t="shared" si="218"/>
        <v>3411</v>
      </c>
    </row>
    <row r="7630" spans="1:16" ht="64" x14ac:dyDescent="0.2">
      <c r="A7630" s="8" t="s">
        <v>254</v>
      </c>
      <c r="C7630" s="7" t="s">
        <v>4</v>
      </c>
      <c r="F7630" s="7" t="str">
        <f t="shared" si="216"/>
        <v/>
      </c>
      <c r="G7630" s="7" t="str">
        <f t="shared" si="217"/>
        <v/>
      </c>
      <c r="K7630" s="7" t="s">
        <v>3355</v>
      </c>
      <c r="L7630" s="9">
        <v>45008</v>
      </c>
      <c r="M7630" s="13">
        <v>0.32689814814814816</v>
      </c>
      <c r="N7630" s="14">
        <v>204440003494561</v>
      </c>
      <c r="P7630" t="str">
        <f t="shared" si="218"/>
        <v/>
      </c>
    </row>
    <row r="7631" spans="1:16" ht="16" x14ac:dyDescent="0.2">
      <c r="A7631" s="8" t="s">
        <v>248</v>
      </c>
      <c r="C7631" s="7" t="s">
        <v>2</v>
      </c>
      <c r="D7631" s="7" t="s">
        <v>3389</v>
      </c>
      <c r="E7631" s="7" t="str">
        <f>IF(OR(D7631="", D7631="___"),"", LEFT(D7631,FIND(" &gt;",D7631)-1))</f>
        <v>Success</v>
      </c>
      <c r="F7631" s="7" t="str">
        <f t="shared" si="216"/>
        <v>Current</v>
      </c>
      <c r="G7631" s="7" t="str">
        <f t="shared" si="217"/>
        <v/>
      </c>
      <c r="H7631" s="7" t="str">
        <f>IF(G7631="Utterance", IF(ISNUMBER(SEARCH("Unrecognized",D7631)), "Unrecognized", IF(ISNUMBER(SEARCH("Mismatched",D7631)), "Mismatched", IF(ISNUMBER(SEARCH("False Positive",D7631)), "False Positive", "Irrelevant"))), "")</f>
        <v/>
      </c>
      <c r="J7631" s="7" t="s">
        <v>3741</v>
      </c>
      <c r="K7631" s="7" t="s">
        <v>3357</v>
      </c>
      <c r="L7631" s="9">
        <v>45008</v>
      </c>
      <c r="M7631" s="13">
        <v>0.33399305555555553</v>
      </c>
      <c r="N7631" s="14">
        <v>513003216223667</v>
      </c>
      <c r="O7631" s="7">
        <f>IF(LEN(TRIM($A7631))=0,0,LEN($A7631)-LEN(SUBSTITUTE($A7631," ",""))+1)</f>
        <v>2</v>
      </c>
      <c r="P7631">
        <f t="shared" si="218"/>
        <v>3411</v>
      </c>
    </row>
    <row r="7632" spans="1:16" ht="160" x14ac:dyDescent="0.2">
      <c r="A7632" s="8" t="s">
        <v>238</v>
      </c>
      <c r="C7632" s="7" t="s">
        <v>4</v>
      </c>
      <c r="F7632" s="7" t="str">
        <f t="shared" si="216"/>
        <v/>
      </c>
      <c r="G7632" s="7" t="str">
        <f t="shared" si="217"/>
        <v/>
      </c>
      <c r="K7632" s="7" t="s">
        <v>3357</v>
      </c>
      <c r="L7632" s="9">
        <v>45008</v>
      </c>
      <c r="M7632" s="13">
        <v>0.33399305555555553</v>
      </c>
      <c r="N7632" s="14">
        <v>513003216223667</v>
      </c>
      <c r="P7632" t="str">
        <f t="shared" si="218"/>
        <v/>
      </c>
    </row>
    <row r="7633" spans="1:16" ht="16" x14ac:dyDescent="0.2">
      <c r="A7633" s="8" t="s">
        <v>1475</v>
      </c>
      <c r="C7633" s="7" t="s">
        <v>2</v>
      </c>
      <c r="D7633" s="7" t="s">
        <v>3400</v>
      </c>
      <c r="E7633" s="7" t="str">
        <f>IF(OR(D7633="", D7633="___"),"", LEFT(D7633,FIND(" &gt;",D7633)-1))</f>
        <v>Failure</v>
      </c>
      <c r="F7633" s="7" t="str">
        <f t="shared" si="216"/>
        <v>Current</v>
      </c>
      <c r="G7633" s="7" t="str">
        <f t="shared" si="217"/>
        <v>Interaction</v>
      </c>
      <c r="H7633" s="7" t="str">
        <f>IF(G7633="Utterance", IF(ISNUMBER(SEARCH("Unrecognized",D7633)), "Unrecognized", IF(ISNUMBER(SEARCH("Mismatched",D7633)), "Mismatched", IF(ISNUMBER(SEARCH("False Positive",D7633)), "False Positive", "Irrelevant"))), "")</f>
        <v/>
      </c>
      <c r="J7633" s="7" t="s">
        <v>3751</v>
      </c>
      <c r="K7633" s="7" t="s">
        <v>3355</v>
      </c>
      <c r="L7633" s="9">
        <v>45008</v>
      </c>
      <c r="M7633" s="13">
        <v>0.33738425925925924</v>
      </c>
      <c r="N7633" s="14">
        <v>513001747937194</v>
      </c>
      <c r="O7633" s="7">
        <f>IF(LEN(TRIM($A7633))=0,0,LEN($A7633)-LEN(SUBSTITUTE($A7633," ",""))+1)</f>
        <v>8</v>
      </c>
      <c r="P7633">
        <f t="shared" si="218"/>
        <v>412</v>
      </c>
    </row>
    <row r="7634" spans="1:16" ht="48" x14ac:dyDescent="0.2">
      <c r="A7634" s="8" t="s">
        <v>1476</v>
      </c>
      <c r="C7634" s="7" t="s">
        <v>4</v>
      </c>
      <c r="F7634" s="7" t="str">
        <f t="shared" si="216"/>
        <v/>
      </c>
      <c r="G7634" s="7" t="str">
        <f t="shared" si="217"/>
        <v/>
      </c>
      <c r="K7634" s="7" t="s">
        <v>3355</v>
      </c>
      <c r="L7634" s="9">
        <v>45008</v>
      </c>
      <c r="M7634" s="13">
        <v>0.33738425925925924</v>
      </c>
      <c r="N7634" s="14">
        <v>513001747937194</v>
      </c>
      <c r="P7634" t="str">
        <f t="shared" si="218"/>
        <v/>
      </c>
    </row>
    <row r="7635" spans="1:16" ht="16" x14ac:dyDescent="0.2">
      <c r="A7635" s="8" t="s">
        <v>1474</v>
      </c>
      <c r="C7635" s="7" t="s">
        <v>2</v>
      </c>
      <c r="D7635" s="7" t="s">
        <v>3400</v>
      </c>
      <c r="E7635" s="7" t="str">
        <f>IF(OR(D7635="", D7635="___"),"", LEFT(D7635,FIND(" &gt;",D7635)-1))</f>
        <v>Failure</v>
      </c>
      <c r="F7635" s="7" t="str">
        <f t="shared" si="216"/>
        <v>Current</v>
      </c>
      <c r="G7635" s="7" t="str">
        <f t="shared" si="217"/>
        <v>Interaction</v>
      </c>
      <c r="H7635" s="7" t="str">
        <f>IF(G7635="Utterance", IF(ISNUMBER(SEARCH("Unrecognized",D7635)), "Unrecognized", IF(ISNUMBER(SEARCH("Mismatched",D7635)), "Mismatched", IF(ISNUMBER(SEARCH("False Positive",D7635)), "False Positive", "Irrelevant"))), "")</f>
        <v/>
      </c>
      <c r="J7635" s="7" t="s">
        <v>3751</v>
      </c>
      <c r="K7635" s="7" t="s">
        <v>3355</v>
      </c>
      <c r="L7635" s="9">
        <v>45008</v>
      </c>
      <c r="M7635" s="13">
        <v>0.33773148148148152</v>
      </c>
      <c r="N7635" s="14">
        <v>513001747937194</v>
      </c>
      <c r="O7635" s="7">
        <f>IF(LEN(TRIM($A7635))=0,0,LEN($A7635)-LEN(SUBSTITUTE($A7635," ",""))+1)</f>
        <v>6</v>
      </c>
      <c r="P7635">
        <f t="shared" si="218"/>
        <v>412</v>
      </c>
    </row>
    <row r="7636" spans="1:16" ht="96" x14ac:dyDescent="0.2">
      <c r="A7636" s="8" t="s">
        <v>783</v>
      </c>
      <c r="C7636" s="7" t="s">
        <v>4</v>
      </c>
      <c r="F7636" s="7" t="str">
        <f t="shared" si="216"/>
        <v/>
      </c>
      <c r="G7636" s="7" t="str">
        <f t="shared" si="217"/>
        <v/>
      </c>
      <c r="K7636" s="7" t="s">
        <v>3355</v>
      </c>
      <c r="L7636" s="9">
        <v>45008</v>
      </c>
      <c r="M7636" s="13">
        <v>0.33773148148148152</v>
      </c>
      <c r="N7636" s="14">
        <v>513001747937194</v>
      </c>
      <c r="P7636" t="str">
        <f t="shared" si="218"/>
        <v/>
      </c>
    </row>
    <row r="7637" spans="1:16" ht="16" x14ac:dyDescent="0.2">
      <c r="A7637" s="8" t="s">
        <v>1715</v>
      </c>
      <c r="C7637" s="7" t="s">
        <v>2</v>
      </c>
      <c r="D7637" s="7" t="s">
        <v>3389</v>
      </c>
      <c r="E7637" s="7" t="str">
        <f>IF(OR(D7637="", D7637="___"),"", LEFT(D7637,FIND(" &gt;",D7637)-1))</f>
        <v>Success</v>
      </c>
      <c r="F7637" s="7" t="str">
        <f t="shared" si="216"/>
        <v>Current</v>
      </c>
      <c r="G7637" s="7" t="str">
        <f t="shared" si="217"/>
        <v/>
      </c>
      <c r="H7637" s="7" t="str">
        <f>IF(G7637="Utterance", IF(ISNUMBER(SEARCH("Unrecognized",D7637)), "Unrecognized", IF(ISNUMBER(SEARCH("Mismatched",D7637)), "Mismatched", IF(ISNUMBER(SEARCH("False Positive",D7637)), "False Positive", "Irrelevant"))), "")</f>
        <v/>
      </c>
      <c r="J7637" s="7" t="s">
        <v>3741</v>
      </c>
      <c r="K7637" s="7" t="s">
        <v>3355</v>
      </c>
      <c r="L7637" s="9">
        <v>45008</v>
      </c>
      <c r="M7637" s="13">
        <v>0.3417824074074074</v>
      </c>
      <c r="N7637" s="14">
        <v>513003330428219</v>
      </c>
      <c r="O7637" s="7">
        <f>IF(LEN(TRIM($A7637))=0,0,LEN($A7637)-LEN(SUBSTITUTE($A7637," ",""))+1)</f>
        <v>2</v>
      </c>
      <c r="P7637">
        <f t="shared" si="218"/>
        <v>3411</v>
      </c>
    </row>
    <row r="7638" spans="1:16" ht="112" x14ac:dyDescent="0.2">
      <c r="A7638" s="8" t="s">
        <v>458</v>
      </c>
      <c r="C7638" s="7" t="s">
        <v>4</v>
      </c>
      <c r="F7638" s="7" t="str">
        <f t="shared" si="216"/>
        <v/>
      </c>
      <c r="G7638" s="7" t="str">
        <f t="shared" si="217"/>
        <v/>
      </c>
      <c r="K7638" s="7" t="s">
        <v>3355</v>
      </c>
      <c r="L7638" s="9">
        <v>45008</v>
      </c>
      <c r="M7638" s="13">
        <v>0.3417824074074074</v>
      </c>
      <c r="N7638" s="14">
        <v>513003330428219</v>
      </c>
      <c r="P7638" t="str">
        <f t="shared" si="218"/>
        <v/>
      </c>
    </row>
    <row r="7639" spans="1:16" ht="16" x14ac:dyDescent="0.2">
      <c r="A7639" s="8" t="s">
        <v>1795</v>
      </c>
      <c r="C7639" s="7" t="s">
        <v>2</v>
      </c>
      <c r="D7639" s="7" t="s">
        <v>3389</v>
      </c>
      <c r="E7639" s="7" t="str">
        <f>IF(OR(D7639="", D7639="___"),"", LEFT(D7639,FIND(" &gt;",D7639)-1))</f>
        <v>Success</v>
      </c>
      <c r="F7639" s="7" t="str">
        <f t="shared" si="216"/>
        <v>Current</v>
      </c>
      <c r="G7639" s="7" t="str">
        <f t="shared" si="217"/>
        <v/>
      </c>
      <c r="H7639" s="7" t="str">
        <f>IF(G7639="Utterance", IF(ISNUMBER(SEARCH("Unrecognized",D7639)), "Unrecognized", IF(ISNUMBER(SEARCH("Mismatched",D7639)), "Mismatched", IF(ISNUMBER(SEARCH("False Positive",D7639)), "False Positive", "Irrelevant"))), "")</f>
        <v/>
      </c>
      <c r="J7639" s="7" t="s">
        <v>3430</v>
      </c>
      <c r="K7639" s="7" t="s">
        <v>3355</v>
      </c>
      <c r="L7639" s="9">
        <v>45008</v>
      </c>
      <c r="M7639" s="13">
        <v>0.34615740740740741</v>
      </c>
      <c r="N7639" s="14">
        <v>513003500308042</v>
      </c>
      <c r="O7639" s="7">
        <f>IF(LEN(TRIM($A7639))=0,0,LEN($A7639)-LEN(SUBSTITUTE($A7639," ",""))+1)</f>
        <v>20</v>
      </c>
      <c r="P7639">
        <f t="shared" si="218"/>
        <v>3411</v>
      </c>
    </row>
    <row r="7640" spans="1:16" ht="80" x14ac:dyDescent="0.2">
      <c r="A7640" s="8" t="s">
        <v>574</v>
      </c>
      <c r="C7640" s="7" t="s">
        <v>4</v>
      </c>
      <c r="F7640" s="7" t="str">
        <f t="shared" si="216"/>
        <v/>
      </c>
      <c r="G7640" s="7" t="str">
        <f t="shared" si="217"/>
        <v/>
      </c>
      <c r="K7640" s="7" t="s">
        <v>3355</v>
      </c>
      <c r="L7640" s="9">
        <v>45008</v>
      </c>
      <c r="M7640" s="13">
        <v>0.34645833333333331</v>
      </c>
      <c r="N7640" s="14">
        <v>513003500308042</v>
      </c>
      <c r="P7640" t="str">
        <f t="shared" si="218"/>
        <v/>
      </c>
    </row>
    <row r="7641" spans="1:16" ht="16" x14ac:dyDescent="0.2">
      <c r="A7641" s="8" t="s">
        <v>1518</v>
      </c>
      <c r="C7641" s="7" t="s">
        <v>2</v>
      </c>
      <c r="D7641" s="7" t="s">
        <v>3400</v>
      </c>
      <c r="E7641" s="7" t="str">
        <f>IF(OR(D7641="", D7641="___"),"", LEFT(D7641,FIND(" &gt;",D7641)-1))</f>
        <v>Failure</v>
      </c>
      <c r="F7641" s="7" t="str">
        <f t="shared" si="216"/>
        <v>Current</v>
      </c>
      <c r="G7641" s="7" t="str">
        <f t="shared" si="217"/>
        <v>Interaction</v>
      </c>
      <c r="H7641" s="7" t="str">
        <f>IF(G7641="Utterance", IF(ISNUMBER(SEARCH("Unrecognized",D7641)), "Unrecognized", IF(ISNUMBER(SEARCH("Mismatched",D7641)), "Mismatched", IF(ISNUMBER(SEARCH("False Positive",D7641)), "False Positive", "Irrelevant"))), "")</f>
        <v/>
      </c>
      <c r="J7641" s="7" t="s">
        <v>3741</v>
      </c>
      <c r="K7641" s="7" t="s">
        <v>3357</v>
      </c>
      <c r="L7641" s="9">
        <v>45008</v>
      </c>
      <c r="M7641" s="13">
        <v>0.34765046296296293</v>
      </c>
      <c r="N7641" s="14">
        <v>513002216026387</v>
      </c>
      <c r="O7641" s="7">
        <f>IF(LEN(TRIM($A7641))=0,0,LEN($A7641)-LEN(SUBSTITUTE($A7641," ",""))+1)</f>
        <v>5</v>
      </c>
      <c r="P7641">
        <f t="shared" si="218"/>
        <v>412</v>
      </c>
    </row>
    <row r="7642" spans="1:16" ht="64" x14ac:dyDescent="0.2">
      <c r="A7642" s="8" t="s">
        <v>327</v>
      </c>
      <c r="C7642" s="7" t="s">
        <v>4</v>
      </c>
      <c r="F7642" s="7" t="str">
        <f t="shared" si="216"/>
        <v/>
      </c>
      <c r="G7642" s="7" t="str">
        <f t="shared" si="217"/>
        <v/>
      </c>
      <c r="K7642" s="7" t="s">
        <v>3357</v>
      </c>
      <c r="L7642" s="9">
        <v>45008</v>
      </c>
      <c r="M7642" s="13">
        <v>0.34765046296296293</v>
      </c>
      <c r="N7642" s="14">
        <v>513002216026387</v>
      </c>
      <c r="P7642" t="str">
        <f t="shared" si="218"/>
        <v/>
      </c>
    </row>
    <row r="7643" spans="1:16" ht="16" x14ac:dyDescent="0.2">
      <c r="A7643" s="8" t="s">
        <v>1383</v>
      </c>
      <c r="C7643" s="7" t="s">
        <v>2</v>
      </c>
      <c r="D7643" s="7" t="s">
        <v>3389</v>
      </c>
      <c r="E7643" s="7" t="str">
        <f>IF(OR(D7643="", D7643="___"),"", LEFT(D7643,FIND(" &gt;",D7643)-1))</f>
        <v>Success</v>
      </c>
      <c r="F7643" s="7" t="str">
        <f t="shared" si="216"/>
        <v>Current</v>
      </c>
      <c r="G7643" s="7" t="str">
        <f t="shared" si="217"/>
        <v/>
      </c>
      <c r="H7643" s="7" t="str">
        <f>IF(G7643="Utterance", IF(ISNUMBER(SEARCH("Unrecognized",D7643)), "Unrecognized", IF(ISNUMBER(SEARCH("Mismatched",D7643)), "Mismatched", IF(ISNUMBER(SEARCH("False Positive",D7643)), "False Positive", "Irrelevant"))), "")</f>
        <v/>
      </c>
      <c r="J7643" s="7" t="s">
        <v>3743</v>
      </c>
      <c r="K7643" s="7" t="s">
        <v>3357</v>
      </c>
      <c r="L7643" s="9">
        <v>45008</v>
      </c>
      <c r="M7643" s="13">
        <v>0.34778935185185184</v>
      </c>
      <c r="N7643" s="14">
        <v>513002216026387</v>
      </c>
      <c r="O7643" s="7">
        <f>IF(LEN(TRIM($A7643))=0,0,LEN($A7643)-LEN(SUBSTITUTE($A7643," ",""))+1)</f>
        <v>2</v>
      </c>
      <c r="P7643">
        <f t="shared" si="218"/>
        <v>3411</v>
      </c>
    </row>
    <row r="7644" spans="1:16" ht="144" x14ac:dyDescent="0.2">
      <c r="A7644" s="8" t="s">
        <v>250</v>
      </c>
      <c r="C7644" s="7" t="s">
        <v>4</v>
      </c>
      <c r="F7644" s="7" t="str">
        <f t="shared" si="216"/>
        <v/>
      </c>
      <c r="G7644" s="7" t="str">
        <f t="shared" si="217"/>
        <v/>
      </c>
      <c r="K7644" s="7" t="s">
        <v>3357</v>
      </c>
      <c r="L7644" s="9">
        <v>45008</v>
      </c>
      <c r="M7644" s="13">
        <v>0.34804398148148147</v>
      </c>
      <c r="N7644" s="14">
        <v>513002216026387</v>
      </c>
      <c r="P7644" t="str">
        <f t="shared" si="218"/>
        <v/>
      </c>
    </row>
    <row r="7645" spans="1:16" ht="16" x14ac:dyDescent="0.2">
      <c r="A7645" s="8" t="s">
        <v>535</v>
      </c>
      <c r="C7645" s="7" t="s">
        <v>2</v>
      </c>
      <c r="D7645" s="7" t="s">
        <v>3389</v>
      </c>
      <c r="E7645" s="7" t="str">
        <f>IF(OR(D7645="", D7645="___"),"", LEFT(D7645,FIND(" &gt;",D7645)-1))</f>
        <v>Success</v>
      </c>
      <c r="F7645" s="7" t="str">
        <f t="shared" si="216"/>
        <v>Current</v>
      </c>
      <c r="G7645" s="7" t="str">
        <f t="shared" si="217"/>
        <v/>
      </c>
      <c r="H7645" s="7" t="str">
        <f>IF(G7645="Utterance", IF(ISNUMBER(SEARCH("Unrecognized",D7645)), "Unrecognized", IF(ISNUMBER(SEARCH("Mismatched",D7645)), "Mismatched", IF(ISNUMBER(SEARCH("False Positive",D7645)), "False Positive", "Irrelevant"))), "")</f>
        <v/>
      </c>
      <c r="J7645" s="7" t="s">
        <v>3741</v>
      </c>
      <c r="K7645" s="7" t="s">
        <v>3357</v>
      </c>
      <c r="L7645" s="9">
        <v>45008</v>
      </c>
      <c r="M7645" s="13">
        <v>0.34813657407407406</v>
      </c>
      <c r="N7645" s="14">
        <v>513002216026387</v>
      </c>
      <c r="O7645" s="7">
        <f>IF(LEN(TRIM($A7645))=0,0,LEN($A7645)-LEN(SUBSTITUTE($A7645," ",""))+1)</f>
        <v>5</v>
      </c>
      <c r="P7645">
        <f t="shared" si="218"/>
        <v>3411</v>
      </c>
    </row>
    <row r="7646" spans="1:16" ht="64" x14ac:dyDescent="0.2">
      <c r="A7646" s="8" t="s">
        <v>220</v>
      </c>
      <c r="C7646" s="7" t="s">
        <v>4</v>
      </c>
      <c r="F7646" s="7" t="str">
        <f t="shared" si="216"/>
        <v/>
      </c>
      <c r="G7646" s="7" t="str">
        <f t="shared" si="217"/>
        <v/>
      </c>
      <c r="K7646" s="7" t="s">
        <v>3357</v>
      </c>
      <c r="L7646" s="9">
        <v>45008</v>
      </c>
      <c r="M7646" s="13">
        <v>0.34813657407407406</v>
      </c>
      <c r="N7646" s="14">
        <v>513002216026387</v>
      </c>
      <c r="P7646" t="str">
        <f t="shared" si="218"/>
        <v/>
      </c>
    </row>
    <row r="7647" spans="1:16" ht="16" x14ac:dyDescent="0.2">
      <c r="A7647" s="8" t="s">
        <v>223</v>
      </c>
      <c r="B7647" s="7" t="s">
        <v>3487</v>
      </c>
      <c r="C7647" s="7" t="s">
        <v>2</v>
      </c>
      <c r="D7647" s="7" t="s">
        <v>3389</v>
      </c>
      <c r="E7647" s="7" t="str">
        <f>IF(OR(D7647="", D7647="___"),"", LEFT(D7647,FIND(" &gt;",D7647)-1))</f>
        <v>Success</v>
      </c>
      <c r="F7647" s="7" t="str">
        <f t="shared" si="216"/>
        <v>Current</v>
      </c>
      <c r="G7647" s="7" t="str">
        <f t="shared" si="217"/>
        <v/>
      </c>
      <c r="H7647" s="7" t="str">
        <f>IF(G7647="Utterance", IF(ISNUMBER(SEARCH("Unrecognized",D7647)), "Unrecognized", IF(ISNUMBER(SEARCH("Mismatched",D7647)), "Mismatched", IF(ISNUMBER(SEARCH("False Positive",D7647)), "False Positive", "Irrelevant"))), "")</f>
        <v/>
      </c>
      <c r="J7647" s="7" t="s">
        <v>3744</v>
      </c>
      <c r="K7647" s="7" t="s">
        <v>3355</v>
      </c>
      <c r="L7647" s="9">
        <v>45008</v>
      </c>
      <c r="M7647" s="13">
        <v>0.34891203703703705</v>
      </c>
      <c r="N7647" s="14">
        <v>204440003506463</v>
      </c>
      <c r="O7647" s="7">
        <f>IF(LEN(TRIM($A7647))=0,0,LEN($A7647)-LEN(SUBSTITUTE($A7647," ",""))+1)</f>
        <v>3</v>
      </c>
      <c r="P7647">
        <f t="shared" si="218"/>
        <v>3411</v>
      </c>
    </row>
    <row r="7648" spans="1:16" ht="112" x14ac:dyDescent="0.2">
      <c r="A7648" s="8" t="s">
        <v>224</v>
      </c>
      <c r="C7648" s="7" t="s">
        <v>4</v>
      </c>
      <c r="F7648" s="7" t="str">
        <f t="shared" si="216"/>
        <v/>
      </c>
      <c r="G7648" s="7" t="str">
        <f t="shared" si="217"/>
        <v/>
      </c>
      <c r="K7648" s="7" t="s">
        <v>3355</v>
      </c>
      <c r="L7648" s="9">
        <v>45008</v>
      </c>
      <c r="M7648" s="13">
        <v>0.34891203703703705</v>
      </c>
      <c r="N7648" s="14">
        <v>204440003506463</v>
      </c>
      <c r="P7648" t="str">
        <f t="shared" si="218"/>
        <v/>
      </c>
    </row>
    <row r="7649" spans="1:16" ht="16" x14ac:dyDescent="0.2">
      <c r="A7649" s="8" t="s">
        <v>949</v>
      </c>
      <c r="C7649" s="7" t="s">
        <v>2</v>
      </c>
      <c r="D7649" s="7" t="s">
        <v>3389</v>
      </c>
      <c r="E7649" s="7" t="str">
        <f>IF(OR(D7649="", D7649="___"),"", LEFT(D7649,FIND(" &gt;",D7649)-1))</f>
        <v>Success</v>
      </c>
      <c r="F7649" s="7" t="str">
        <f t="shared" si="216"/>
        <v>Current</v>
      </c>
      <c r="G7649" s="7" t="str">
        <f t="shared" si="217"/>
        <v/>
      </c>
      <c r="H7649" s="7" t="str">
        <f>IF(G7649="Utterance", IF(ISNUMBER(SEARCH("Unrecognized",D7649)), "Unrecognized", IF(ISNUMBER(SEARCH("Mismatched",D7649)), "Mismatched", IF(ISNUMBER(SEARCH("False Positive",D7649)), "False Positive", "Irrelevant"))), "")</f>
        <v/>
      </c>
      <c r="J7649" s="7" t="s">
        <v>3741</v>
      </c>
      <c r="K7649" s="7" t="s">
        <v>3355</v>
      </c>
      <c r="L7649" s="9">
        <v>45008</v>
      </c>
      <c r="M7649" s="13">
        <v>0.35105324074074074</v>
      </c>
      <c r="N7649" s="14">
        <v>204440003510591</v>
      </c>
      <c r="O7649" s="7">
        <f>IF(LEN(TRIM($A7649))=0,0,LEN($A7649)-LEN(SUBSTITUTE($A7649," ",""))+1)</f>
        <v>6</v>
      </c>
      <c r="P7649">
        <f t="shared" si="218"/>
        <v>3411</v>
      </c>
    </row>
    <row r="7650" spans="1:16" ht="96" x14ac:dyDescent="0.2">
      <c r="A7650" s="8" t="s">
        <v>290</v>
      </c>
      <c r="C7650" s="7" t="s">
        <v>4</v>
      </c>
      <c r="F7650" s="7" t="str">
        <f t="shared" si="216"/>
        <v/>
      </c>
      <c r="G7650" s="7" t="str">
        <f t="shared" si="217"/>
        <v/>
      </c>
      <c r="K7650" s="7" t="s">
        <v>3355</v>
      </c>
      <c r="L7650" s="9">
        <v>45008</v>
      </c>
      <c r="M7650" s="13">
        <v>0.35105324074074074</v>
      </c>
      <c r="N7650" s="14">
        <v>204440003510591</v>
      </c>
      <c r="P7650" t="str">
        <f t="shared" si="218"/>
        <v/>
      </c>
    </row>
    <row r="7651" spans="1:16" ht="16" x14ac:dyDescent="0.2">
      <c r="A7651" s="8" t="s">
        <v>1383</v>
      </c>
      <c r="C7651" s="7" t="s">
        <v>2</v>
      </c>
      <c r="D7651" s="7" t="s">
        <v>3389</v>
      </c>
      <c r="E7651" s="7" t="str">
        <f>IF(OR(D7651="", D7651="___"),"", LEFT(D7651,FIND(" &gt;",D7651)-1))</f>
        <v>Success</v>
      </c>
      <c r="F7651" s="7" t="str">
        <f t="shared" si="216"/>
        <v>Current</v>
      </c>
      <c r="G7651" s="7" t="str">
        <f t="shared" si="217"/>
        <v/>
      </c>
      <c r="H7651" s="7" t="str">
        <f>IF(G7651="Utterance", IF(ISNUMBER(SEARCH("Unrecognized",D7651)), "Unrecognized", IF(ISNUMBER(SEARCH("Mismatched",D7651)), "Mismatched", IF(ISNUMBER(SEARCH("False Positive",D7651)), "False Positive", "Irrelevant"))), "")</f>
        <v/>
      </c>
      <c r="J7651" s="7" t="s">
        <v>3743</v>
      </c>
      <c r="K7651" s="7" t="s">
        <v>3357</v>
      </c>
      <c r="L7651" s="9">
        <v>45008</v>
      </c>
      <c r="M7651" s="13">
        <v>0.35108796296296302</v>
      </c>
      <c r="N7651" s="14">
        <v>513002216026387</v>
      </c>
      <c r="O7651" s="7">
        <f>IF(LEN(TRIM($A7651))=0,0,LEN($A7651)-LEN(SUBSTITUTE($A7651," ",""))+1)</f>
        <v>2</v>
      </c>
      <c r="P7651">
        <f t="shared" si="218"/>
        <v>3411</v>
      </c>
    </row>
    <row r="7652" spans="1:16" ht="144" x14ac:dyDescent="0.2">
      <c r="A7652" s="8" t="s">
        <v>250</v>
      </c>
      <c r="C7652" s="7" t="s">
        <v>4</v>
      </c>
      <c r="F7652" s="7" t="str">
        <f t="shared" si="216"/>
        <v/>
      </c>
      <c r="G7652" s="7" t="str">
        <f t="shared" si="217"/>
        <v/>
      </c>
      <c r="K7652" s="7" t="s">
        <v>3357</v>
      </c>
      <c r="L7652" s="9">
        <v>45008</v>
      </c>
      <c r="M7652" s="13">
        <v>0.35109953703703706</v>
      </c>
      <c r="N7652" s="14">
        <v>513002216026387</v>
      </c>
      <c r="P7652" t="str">
        <f t="shared" si="218"/>
        <v/>
      </c>
    </row>
    <row r="7653" spans="1:16" ht="16" x14ac:dyDescent="0.2">
      <c r="A7653" s="8" t="s">
        <v>302</v>
      </c>
      <c r="B7653" s="7" t="s">
        <v>3487</v>
      </c>
      <c r="C7653" s="7" t="s">
        <v>2</v>
      </c>
      <c r="D7653" s="7" t="s">
        <v>3389</v>
      </c>
      <c r="E7653" s="7" t="str">
        <f>IF(OR(D7653="", D7653="___"),"", LEFT(D7653,FIND(" &gt;",D7653)-1))</f>
        <v>Success</v>
      </c>
      <c r="F7653" s="7" t="str">
        <f t="shared" si="216"/>
        <v>Current</v>
      </c>
      <c r="G7653" s="7" t="str">
        <f t="shared" si="217"/>
        <v/>
      </c>
      <c r="H7653" s="7" t="str">
        <f>IF(G7653="Utterance", IF(ISNUMBER(SEARCH("Unrecognized",D7653)), "Unrecognized", IF(ISNUMBER(SEARCH("Mismatched",D7653)), "Mismatched", IF(ISNUMBER(SEARCH("False Positive",D7653)), "False Positive", "Irrelevant"))), "")</f>
        <v/>
      </c>
      <c r="J7653" s="7" t="s">
        <v>3428</v>
      </c>
      <c r="K7653" s="7" t="s">
        <v>3355</v>
      </c>
      <c r="L7653" s="9">
        <v>45008</v>
      </c>
      <c r="M7653" s="13">
        <v>0.35363425925925923</v>
      </c>
      <c r="N7653" s="14">
        <v>204440003498623</v>
      </c>
      <c r="O7653" s="7">
        <f>IF(LEN(TRIM($A7653))=0,0,LEN($A7653)-LEN(SUBSTITUTE($A7653," ",""))+1)</f>
        <v>3</v>
      </c>
      <c r="P7653">
        <f t="shared" si="218"/>
        <v>3411</v>
      </c>
    </row>
    <row r="7654" spans="1:16" ht="64" x14ac:dyDescent="0.2">
      <c r="A7654" s="8" t="s">
        <v>220</v>
      </c>
      <c r="C7654" s="7" t="s">
        <v>4</v>
      </c>
      <c r="F7654" s="7" t="str">
        <f t="shared" si="216"/>
        <v/>
      </c>
      <c r="G7654" s="7" t="str">
        <f t="shared" si="217"/>
        <v/>
      </c>
      <c r="K7654" s="7" t="s">
        <v>3355</v>
      </c>
      <c r="L7654" s="9">
        <v>45008</v>
      </c>
      <c r="M7654" s="13">
        <v>0.35363425925925923</v>
      </c>
      <c r="N7654" s="14">
        <v>204440003498623</v>
      </c>
      <c r="P7654" t="str">
        <f t="shared" si="218"/>
        <v/>
      </c>
    </row>
    <row r="7655" spans="1:16" ht="16" x14ac:dyDescent="0.2">
      <c r="A7655" s="8" t="s">
        <v>223</v>
      </c>
      <c r="B7655" s="7" t="s">
        <v>3487</v>
      </c>
      <c r="C7655" s="7" t="s">
        <v>2</v>
      </c>
      <c r="D7655" s="7" t="s">
        <v>3389</v>
      </c>
      <c r="E7655" s="7" t="str">
        <f>IF(OR(D7655="", D7655="___"),"", LEFT(D7655,FIND(" &gt;",D7655)-1))</f>
        <v>Success</v>
      </c>
      <c r="F7655" s="7" t="str">
        <f t="shared" si="216"/>
        <v>Current</v>
      </c>
      <c r="G7655" s="7" t="str">
        <f t="shared" si="217"/>
        <v/>
      </c>
      <c r="H7655" s="7" t="str">
        <f>IF(G7655="Utterance", IF(ISNUMBER(SEARCH("Unrecognized",D7655)), "Unrecognized", IF(ISNUMBER(SEARCH("Mismatched",D7655)), "Mismatched", IF(ISNUMBER(SEARCH("False Positive",D7655)), "False Positive", "Irrelevant"))), "")</f>
        <v/>
      </c>
      <c r="J7655" s="7" t="s">
        <v>3744</v>
      </c>
      <c r="K7655" s="7" t="s">
        <v>3355</v>
      </c>
      <c r="L7655" s="9">
        <v>45008</v>
      </c>
      <c r="M7655" s="13">
        <v>0.35645833333333332</v>
      </c>
      <c r="N7655" s="14">
        <v>204440003540524</v>
      </c>
      <c r="O7655" s="7">
        <f>IF(LEN(TRIM($A7655))=0,0,LEN($A7655)-LEN(SUBSTITUTE($A7655," ",""))+1)</f>
        <v>3</v>
      </c>
      <c r="P7655">
        <f t="shared" si="218"/>
        <v>3411</v>
      </c>
    </row>
    <row r="7656" spans="1:16" ht="112" x14ac:dyDescent="0.2">
      <c r="A7656" s="8" t="s">
        <v>224</v>
      </c>
      <c r="C7656" s="7" t="s">
        <v>4</v>
      </c>
      <c r="F7656" s="7" t="str">
        <f t="shared" si="216"/>
        <v/>
      </c>
      <c r="G7656" s="7" t="str">
        <f t="shared" si="217"/>
        <v/>
      </c>
      <c r="K7656" s="7" t="s">
        <v>3355</v>
      </c>
      <c r="L7656" s="9">
        <v>45008</v>
      </c>
      <c r="M7656" s="13">
        <v>0.35645833333333332</v>
      </c>
      <c r="N7656" s="14">
        <v>204440003540524</v>
      </c>
      <c r="P7656" t="str">
        <f t="shared" si="218"/>
        <v/>
      </c>
    </row>
    <row r="7657" spans="1:16" ht="16" x14ac:dyDescent="0.2">
      <c r="A7657" s="8" t="s">
        <v>1438</v>
      </c>
      <c r="C7657" s="7" t="s">
        <v>2</v>
      </c>
      <c r="D7657" s="7" t="s">
        <v>3389</v>
      </c>
      <c r="E7657" s="7" t="str">
        <f>IF(OR(D7657="", D7657="___"),"", LEFT(D7657,FIND(" &gt;",D7657)-1))</f>
        <v>Success</v>
      </c>
      <c r="F7657" s="7" t="str">
        <f t="shared" si="216"/>
        <v>Current</v>
      </c>
      <c r="G7657" s="7" t="str">
        <f t="shared" si="217"/>
        <v/>
      </c>
      <c r="H7657" s="7" t="str">
        <f>IF(G7657="Utterance", IF(ISNUMBER(SEARCH("Unrecognized",D7657)), "Unrecognized", IF(ISNUMBER(SEARCH("Mismatched",D7657)), "Mismatched", IF(ISNUMBER(SEARCH("False Positive",D7657)), "False Positive", "Irrelevant"))), "")</f>
        <v/>
      </c>
      <c r="J7657" s="7" t="s">
        <v>213</v>
      </c>
      <c r="K7657" s="7" t="s">
        <v>3355</v>
      </c>
      <c r="L7657" s="9">
        <v>45008</v>
      </c>
      <c r="M7657" s="13">
        <v>0.35671296296296301</v>
      </c>
      <c r="N7657" s="14">
        <v>202000762932968</v>
      </c>
      <c r="O7657" s="7">
        <f>IF(LEN(TRIM($A7657))=0,0,LEN($A7657)-LEN(SUBSTITUTE($A7657," ",""))+1)</f>
        <v>2</v>
      </c>
      <c r="P7657">
        <f t="shared" si="218"/>
        <v>3411</v>
      </c>
    </row>
    <row r="7658" spans="1:16" ht="144" x14ac:dyDescent="0.2">
      <c r="A7658" s="8" t="s">
        <v>218</v>
      </c>
      <c r="C7658" s="7" t="s">
        <v>4</v>
      </c>
      <c r="F7658" s="7" t="str">
        <f t="shared" si="216"/>
        <v/>
      </c>
      <c r="G7658" s="7" t="str">
        <f t="shared" si="217"/>
        <v/>
      </c>
      <c r="K7658" s="7" t="s">
        <v>3355</v>
      </c>
      <c r="L7658" s="9">
        <v>45008</v>
      </c>
      <c r="M7658" s="13">
        <v>0.35671296296296301</v>
      </c>
      <c r="N7658" s="14">
        <v>202000762932968</v>
      </c>
      <c r="P7658" t="str">
        <f t="shared" si="218"/>
        <v/>
      </c>
    </row>
    <row r="7659" spans="1:16" ht="16" x14ac:dyDescent="0.2">
      <c r="A7659" s="8" t="s">
        <v>1151</v>
      </c>
      <c r="C7659" s="7" t="s">
        <v>2</v>
      </c>
      <c r="D7659" s="7" t="s">
        <v>3400</v>
      </c>
      <c r="E7659" s="7" t="str">
        <f>IF(OR(D7659="", D7659="___"),"", LEFT(D7659,FIND(" &gt;",D7659)-1))</f>
        <v>Failure</v>
      </c>
      <c r="F7659" s="7" t="str">
        <f t="shared" si="216"/>
        <v>Current</v>
      </c>
      <c r="G7659" s="7" t="str">
        <f t="shared" si="217"/>
        <v>Interaction</v>
      </c>
      <c r="H7659" s="7" t="str">
        <f>IF(G7659="Utterance", IF(ISNUMBER(SEARCH("Unrecognized",D7659)), "Unrecognized", IF(ISNUMBER(SEARCH("Mismatched",D7659)), "Mismatched", IF(ISNUMBER(SEARCH("False Positive",D7659)), "False Positive", "Irrelevant"))), "")</f>
        <v/>
      </c>
      <c r="J7659" s="7" t="s">
        <v>3744</v>
      </c>
      <c r="K7659" s="7" t="s">
        <v>3355</v>
      </c>
      <c r="L7659" s="9">
        <v>45008</v>
      </c>
      <c r="M7659" s="13">
        <v>0.35707175925925921</v>
      </c>
      <c r="N7659" s="14">
        <v>204440003540524</v>
      </c>
      <c r="O7659" s="7">
        <f>IF(LEN(TRIM($A7659))=0,0,LEN($A7659)-LEN(SUBSTITUTE($A7659," ",""))+1)</f>
        <v>10</v>
      </c>
      <c r="P7659">
        <f t="shared" si="218"/>
        <v>412</v>
      </c>
    </row>
    <row r="7660" spans="1:16" ht="112" x14ac:dyDescent="0.2">
      <c r="A7660" s="8" t="s">
        <v>224</v>
      </c>
      <c r="C7660" s="7" t="s">
        <v>4</v>
      </c>
      <c r="F7660" s="7" t="str">
        <f t="shared" si="216"/>
        <v/>
      </c>
      <c r="G7660" s="7" t="str">
        <f t="shared" si="217"/>
        <v/>
      </c>
      <c r="K7660" s="7" t="s">
        <v>3355</v>
      </c>
      <c r="L7660" s="9">
        <v>45008</v>
      </c>
      <c r="M7660" s="13">
        <v>0.35707175925925921</v>
      </c>
      <c r="N7660" s="14">
        <v>204440003540524</v>
      </c>
      <c r="P7660" t="str">
        <f t="shared" si="218"/>
        <v/>
      </c>
    </row>
    <row r="7661" spans="1:16" ht="16" x14ac:dyDescent="0.2">
      <c r="A7661" s="8" t="s">
        <v>249</v>
      </c>
      <c r="C7661" s="7" t="s">
        <v>2</v>
      </c>
      <c r="D7661" s="7" t="s">
        <v>3389</v>
      </c>
      <c r="E7661" s="7" t="str">
        <f>IF(OR(D7661="", D7661="___"),"", LEFT(D7661,FIND(" &gt;",D7661)-1))</f>
        <v>Success</v>
      </c>
      <c r="F7661" s="7" t="str">
        <f t="shared" si="216"/>
        <v>Current</v>
      </c>
      <c r="G7661" s="7" t="str">
        <f t="shared" si="217"/>
        <v/>
      </c>
      <c r="H7661" s="7" t="str">
        <f>IF(G7661="Utterance", IF(ISNUMBER(SEARCH("Unrecognized",D7661)), "Unrecognized", IF(ISNUMBER(SEARCH("Mismatched",D7661)), "Mismatched", IF(ISNUMBER(SEARCH("False Positive",D7661)), "False Positive", "Irrelevant"))), "")</f>
        <v/>
      </c>
      <c r="J7661" s="7" t="s">
        <v>3741</v>
      </c>
      <c r="K7661" s="7" t="s">
        <v>3355</v>
      </c>
      <c r="L7661" s="9">
        <v>45008</v>
      </c>
      <c r="M7661" s="13">
        <v>0.35748842592592589</v>
      </c>
      <c r="N7661" s="14">
        <v>204440003540524</v>
      </c>
      <c r="O7661" s="7">
        <f>IF(LEN(TRIM($A7661))=0,0,LEN($A7661)-LEN(SUBSTITUTE($A7661," ",""))+1)</f>
        <v>2</v>
      </c>
      <c r="P7661">
        <f t="shared" si="218"/>
        <v>3411</v>
      </c>
    </row>
    <row r="7662" spans="1:16" ht="144" x14ac:dyDescent="0.2">
      <c r="A7662" s="8" t="s">
        <v>250</v>
      </c>
      <c r="C7662" s="7" t="s">
        <v>4</v>
      </c>
      <c r="F7662" s="7" t="str">
        <f t="shared" si="216"/>
        <v/>
      </c>
      <c r="G7662" s="7" t="str">
        <f t="shared" si="217"/>
        <v/>
      </c>
      <c r="K7662" s="7" t="s">
        <v>3355</v>
      </c>
      <c r="L7662" s="9">
        <v>45008</v>
      </c>
      <c r="M7662" s="13">
        <v>0.35752314814814817</v>
      </c>
      <c r="N7662" s="14">
        <v>204440003540524</v>
      </c>
      <c r="P7662" t="str">
        <f t="shared" si="218"/>
        <v/>
      </c>
    </row>
    <row r="7663" spans="1:16" ht="16" x14ac:dyDescent="0.2">
      <c r="A7663" s="8" t="s">
        <v>1150</v>
      </c>
      <c r="C7663" s="7" t="s">
        <v>2</v>
      </c>
      <c r="D7663" s="7" t="s">
        <v>3400</v>
      </c>
      <c r="E7663" s="7" t="str">
        <f>IF(OR(D7663="", D7663="___"),"", LEFT(D7663,FIND(" &gt;",D7663)-1))</f>
        <v>Failure</v>
      </c>
      <c r="F7663" s="7" t="str">
        <f t="shared" si="216"/>
        <v>Current</v>
      </c>
      <c r="G7663" s="7" t="str">
        <f t="shared" si="217"/>
        <v>Interaction</v>
      </c>
      <c r="H7663" s="7" t="str">
        <f>IF(G7663="Utterance", IF(ISNUMBER(SEARCH("Unrecognized",D7663)), "Unrecognized", IF(ISNUMBER(SEARCH("Mismatched",D7663)), "Mismatched", IF(ISNUMBER(SEARCH("False Positive",D7663)), "False Positive", "Irrelevant"))), "")</f>
        <v/>
      </c>
      <c r="J7663" s="7" t="s">
        <v>3750</v>
      </c>
      <c r="K7663" s="7" t="s">
        <v>3355</v>
      </c>
      <c r="L7663" s="9">
        <v>45008</v>
      </c>
      <c r="M7663" s="13">
        <v>0.35809027777777774</v>
      </c>
      <c r="N7663" s="14">
        <v>204440003540524</v>
      </c>
      <c r="O7663" s="7">
        <f>IF(LEN(TRIM($A7663))=0,0,LEN($A7663)-LEN(SUBSTITUTE($A7663," ",""))+1)</f>
        <v>5</v>
      </c>
      <c r="P7663">
        <f t="shared" si="218"/>
        <v>412</v>
      </c>
    </row>
    <row r="7664" spans="1:16" ht="144" x14ac:dyDescent="0.2">
      <c r="A7664" s="8" t="s">
        <v>1062</v>
      </c>
      <c r="C7664" s="7" t="s">
        <v>4</v>
      </c>
      <c r="F7664" s="7" t="str">
        <f t="shared" si="216"/>
        <v/>
      </c>
      <c r="G7664" s="7" t="str">
        <f t="shared" si="217"/>
        <v/>
      </c>
      <c r="K7664" s="7" t="s">
        <v>3355</v>
      </c>
      <c r="L7664" s="9">
        <v>45008</v>
      </c>
      <c r="M7664" s="13">
        <v>0.35809027777777774</v>
      </c>
      <c r="N7664" s="14">
        <v>204440003540524</v>
      </c>
      <c r="P7664" t="str">
        <f t="shared" si="218"/>
        <v/>
      </c>
    </row>
    <row r="7665" spans="1:16" ht="16" x14ac:dyDescent="0.2">
      <c r="A7665" s="8" t="s">
        <v>158</v>
      </c>
      <c r="C7665" s="7" t="s">
        <v>2</v>
      </c>
      <c r="D7665" s="7" t="s">
        <v>3389</v>
      </c>
      <c r="E7665" s="7" t="str">
        <f>IF(OR(D7665="", D7665="___"),"", LEFT(D7665,FIND(" &gt;",D7665)-1))</f>
        <v>Success</v>
      </c>
      <c r="F7665" s="7" t="str">
        <f t="shared" ref="F7665:F7728" si="219">IF(OR(E7665="Success",E7665="Qualified Success"),"Current",IF(E7665="Failure",IF(RIGHT(D7665,6)="Future","Future",IF(RIGHT(D7665,10)="Irrelevant","Irrelevant","Current")),""))</f>
        <v>Current</v>
      </c>
      <c r="G7665" s="7" t="str">
        <f t="shared" ref="G7665:G7728" si="220">IF(OR(ISBLANK(D7665),D7665="Unclassifiable &gt;"),"",IF(ISNUMBER(SEARCH("Utterance",D7665)),"Utterance",IF(ISNUMBER(SEARCH("Response",D7665)),"Response",IF(ISNUMBER(SEARCH("Interaction",D7665)),"Interaction",IF(ISNUMBER(SEARCH("System",D7665)),"System","")))))</f>
        <v/>
      </c>
      <c r="H7665" s="7" t="str">
        <f>IF(G7665="Utterance", IF(ISNUMBER(SEARCH("Unrecognized",D7665)), "Unrecognized", IF(ISNUMBER(SEARCH("Mismatched",D7665)), "Mismatched", IF(ISNUMBER(SEARCH("False Positive",D7665)), "False Positive", "Irrelevant"))), "")</f>
        <v/>
      </c>
      <c r="J7665" s="7" t="s">
        <v>3744</v>
      </c>
      <c r="K7665" s="7" t="s">
        <v>3355</v>
      </c>
      <c r="L7665" s="9">
        <v>45008</v>
      </c>
      <c r="M7665" s="13">
        <v>0.35962962962962958</v>
      </c>
      <c r="N7665" s="14">
        <v>202000762932968</v>
      </c>
      <c r="O7665" s="7">
        <f>IF(LEN(TRIM($A7665))=0,0,LEN($A7665)-LEN(SUBSTITUTE($A7665," ",""))+1)</f>
        <v>4</v>
      </c>
      <c r="P7665">
        <f t="shared" si="218"/>
        <v>3411</v>
      </c>
    </row>
    <row r="7666" spans="1:16" ht="112" x14ac:dyDescent="0.2">
      <c r="A7666" s="8" t="s">
        <v>224</v>
      </c>
      <c r="C7666" s="7" t="s">
        <v>4</v>
      </c>
      <c r="F7666" s="7" t="str">
        <f t="shared" si="219"/>
        <v/>
      </c>
      <c r="G7666" s="7" t="str">
        <f t="shared" si="220"/>
        <v/>
      </c>
      <c r="K7666" s="7" t="s">
        <v>3355</v>
      </c>
      <c r="L7666" s="9">
        <v>45008</v>
      </c>
      <c r="M7666" s="13">
        <v>0.35962962962962958</v>
      </c>
      <c r="N7666" s="14">
        <v>202000762932968</v>
      </c>
      <c r="P7666" t="str">
        <f t="shared" si="218"/>
        <v/>
      </c>
    </row>
    <row r="7667" spans="1:16" ht="16" x14ac:dyDescent="0.2">
      <c r="A7667" s="8" t="s">
        <v>450</v>
      </c>
      <c r="C7667" s="7" t="s">
        <v>2</v>
      </c>
      <c r="D7667" s="7" t="s">
        <v>3389</v>
      </c>
      <c r="E7667" s="7" t="str">
        <f>IF(OR(D7667="", D7667="___"),"", LEFT(D7667,FIND(" &gt;",D7667)-1))</f>
        <v>Success</v>
      </c>
      <c r="F7667" s="7" t="str">
        <f t="shared" si="219"/>
        <v>Current</v>
      </c>
      <c r="G7667" s="7" t="str">
        <f t="shared" si="220"/>
        <v/>
      </c>
      <c r="H7667" s="7" t="str">
        <f>IF(G7667="Utterance", IF(ISNUMBER(SEARCH("Unrecognized",D7667)), "Unrecognized", IF(ISNUMBER(SEARCH("Mismatched",D7667)), "Mismatched", IF(ISNUMBER(SEARCH("False Positive",D7667)), "False Positive", "Irrelevant"))), "")</f>
        <v/>
      </c>
      <c r="J7667" s="7" t="s">
        <v>3741</v>
      </c>
      <c r="K7667" s="7" t="s">
        <v>3355</v>
      </c>
      <c r="L7667" s="9">
        <v>45008</v>
      </c>
      <c r="M7667" s="13">
        <v>0.36082175925925924</v>
      </c>
      <c r="N7667" s="14">
        <v>513002975896027</v>
      </c>
      <c r="O7667" s="7">
        <f>IF(LEN(TRIM($A7667))=0,0,LEN($A7667)-LEN(SUBSTITUTE($A7667," ",""))+1)</f>
        <v>2</v>
      </c>
      <c r="P7667">
        <f t="shared" si="218"/>
        <v>3411</v>
      </c>
    </row>
    <row r="7668" spans="1:16" ht="176" x14ac:dyDescent="0.2">
      <c r="A7668" s="8" t="s">
        <v>1610</v>
      </c>
      <c r="C7668" s="7" t="s">
        <v>4</v>
      </c>
      <c r="F7668" s="7" t="str">
        <f t="shared" si="219"/>
        <v/>
      </c>
      <c r="G7668" s="7" t="str">
        <f t="shared" si="220"/>
        <v/>
      </c>
      <c r="K7668" s="7" t="s">
        <v>3355</v>
      </c>
      <c r="L7668" s="9">
        <v>45008</v>
      </c>
      <c r="M7668" s="13">
        <v>0.36083333333333334</v>
      </c>
      <c r="N7668" s="14">
        <v>513002975896027</v>
      </c>
      <c r="P7668" t="str">
        <f t="shared" si="218"/>
        <v/>
      </c>
    </row>
    <row r="7669" spans="1:16" ht="16" x14ac:dyDescent="0.2">
      <c r="A7669" s="8" t="s">
        <v>259</v>
      </c>
      <c r="B7669" s="7" t="s">
        <v>3487</v>
      </c>
      <c r="C7669" s="7" t="s">
        <v>2</v>
      </c>
      <c r="D7669" s="7" t="s">
        <v>3389</v>
      </c>
      <c r="E7669" s="7" t="str">
        <f>IF(OR(D7669="", D7669="___"),"", LEFT(D7669,FIND(" &gt;",D7669)-1))</f>
        <v>Success</v>
      </c>
      <c r="F7669" s="7" t="str">
        <f t="shared" si="219"/>
        <v>Current</v>
      </c>
      <c r="G7669" s="7" t="str">
        <f t="shared" si="220"/>
        <v/>
      </c>
      <c r="H7669" s="7" t="str">
        <f>IF(G7669="Utterance", IF(ISNUMBER(SEARCH("Unrecognized",D7669)), "Unrecognized", IF(ISNUMBER(SEARCH("Mismatched",D7669)), "Mismatched", IF(ISNUMBER(SEARCH("False Positive",D7669)), "False Positive", "Irrelevant"))), "")</f>
        <v/>
      </c>
      <c r="J7669" s="7" t="s">
        <v>3743</v>
      </c>
      <c r="K7669" s="7" t="s">
        <v>3355</v>
      </c>
      <c r="L7669" s="9">
        <v>45008</v>
      </c>
      <c r="M7669" s="13">
        <v>0.36156250000000001</v>
      </c>
      <c r="N7669" s="14">
        <v>204440003542760</v>
      </c>
      <c r="O7669" s="7">
        <f>IF(LEN(TRIM($A7669))=0,0,LEN($A7669)-LEN(SUBSTITUTE($A7669," ",""))+1)</f>
        <v>4</v>
      </c>
      <c r="P7669">
        <f t="shared" si="218"/>
        <v>3411</v>
      </c>
    </row>
    <row r="7670" spans="1:16" ht="224" x14ac:dyDescent="0.2">
      <c r="A7670" s="8" t="s">
        <v>3676</v>
      </c>
      <c r="C7670" s="7" t="s">
        <v>4</v>
      </c>
      <c r="F7670" s="7" t="str">
        <f t="shared" si="219"/>
        <v/>
      </c>
      <c r="G7670" s="7" t="str">
        <f t="shared" si="220"/>
        <v/>
      </c>
      <c r="K7670" s="7" t="s">
        <v>3355</v>
      </c>
      <c r="L7670" s="9">
        <v>45008</v>
      </c>
      <c r="M7670" s="13">
        <v>0.36158564814814814</v>
      </c>
      <c r="N7670" s="14">
        <v>204440003542760</v>
      </c>
      <c r="P7670" t="str">
        <f t="shared" si="218"/>
        <v/>
      </c>
    </row>
    <row r="7671" spans="1:16" ht="16" x14ac:dyDescent="0.2">
      <c r="A7671" s="8" t="s">
        <v>223</v>
      </c>
      <c r="B7671" s="7" t="s">
        <v>3487</v>
      </c>
      <c r="C7671" s="7" t="s">
        <v>2</v>
      </c>
      <c r="D7671" s="7" t="s">
        <v>3389</v>
      </c>
      <c r="E7671" s="7" t="str">
        <f>IF(OR(D7671="", D7671="___"),"", LEFT(D7671,FIND(" &gt;",D7671)-1))</f>
        <v>Success</v>
      </c>
      <c r="F7671" s="7" t="str">
        <f t="shared" si="219"/>
        <v>Current</v>
      </c>
      <c r="G7671" s="7" t="str">
        <f t="shared" si="220"/>
        <v/>
      </c>
      <c r="H7671" s="7" t="str">
        <f>IF(G7671="Utterance", IF(ISNUMBER(SEARCH("Unrecognized",D7671)), "Unrecognized", IF(ISNUMBER(SEARCH("Mismatched",D7671)), "Mismatched", IF(ISNUMBER(SEARCH("False Positive",D7671)), "False Positive", "Irrelevant"))), "")</f>
        <v/>
      </c>
      <c r="J7671" s="7" t="s">
        <v>3744</v>
      </c>
      <c r="K7671" s="7" t="s">
        <v>3355</v>
      </c>
      <c r="L7671" s="9">
        <v>45008</v>
      </c>
      <c r="M7671" s="13">
        <v>0.36170138888888892</v>
      </c>
      <c r="N7671" s="14">
        <v>204440003540524</v>
      </c>
      <c r="O7671" s="7">
        <f>IF(LEN(TRIM($A7671))=0,0,LEN($A7671)-LEN(SUBSTITUTE($A7671," ",""))+1)</f>
        <v>3</v>
      </c>
      <c r="P7671">
        <f t="shared" si="218"/>
        <v>3411</v>
      </c>
    </row>
    <row r="7672" spans="1:16" ht="112" x14ac:dyDescent="0.2">
      <c r="A7672" s="8" t="s">
        <v>224</v>
      </c>
      <c r="C7672" s="7" t="s">
        <v>4</v>
      </c>
      <c r="F7672" s="7" t="str">
        <f t="shared" si="219"/>
        <v/>
      </c>
      <c r="G7672" s="7" t="str">
        <f t="shared" si="220"/>
        <v/>
      </c>
      <c r="K7672" s="7" t="s">
        <v>3355</v>
      </c>
      <c r="L7672" s="9">
        <v>45008</v>
      </c>
      <c r="M7672" s="13">
        <v>0.36170138888888892</v>
      </c>
      <c r="N7672" s="14">
        <v>204440003540524</v>
      </c>
      <c r="P7672" t="str">
        <f t="shared" si="218"/>
        <v/>
      </c>
    </row>
    <row r="7673" spans="1:16" ht="16" x14ac:dyDescent="0.2">
      <c r="A7673" s="8" t="s">
        <v>529</v>
      </c>
      <c r="C7673" s="7" t="s">
        <v>2</v>
      </c>
      <c r="D7673" s="7" t="s">
        <v>3389</v>
      </c>
      <c r="E7673" s="7" t="str">
        <f>IF(OR(D7673="", D7673="___"),"", LEFT(D7673,FIND(" &gt;",D7673)-1))</f>
        <v>Success</v>
      </c>
      <c r="F7673" s="7" t="str">
        <f t="shared" si="219"/>
        <v>Current</v>
      </c>
      <c r="G7673" s="7" t="str">
        <f t="shared" si="220"/>
        <v/>
      </c>
      <c r="H7673" s="7" t="str">
        <f>IF(G7673="Utterance", IF(ISNUMBER(SEARCH("Unrecognized",D7673)), "Unrecognized", IF(ISNUMBER(SEARCH("Mismatched",D7673)), "Mismatched", IF(ISNUMBER(SEARCH("False Positive",D7673)), "False Positive", "Irrelevant"))), "")</f>
        <v/>
      </c>
      <c r="J7673" s="7" t="s">
        <v>3741</v>
      </c>
      <c r="K7673" s="7" t="s">
        <v>3355</v>
      </c>
      <c r="L7673" s="9">
        <v>45008</v>
      </c>
      <c r="M7673" s="13">
        <v>0.36326388888888889</v>
      </c>
      <c r="N7673" s="14">
        <v>204440003495282</v>
      </c>
      <c r="O7673" s="7">
        <f>IF(LEN(TRIM($A7673))=0,0,LEN($A7673)-LEN(SUBSTITUTE($A7673," ",""))+1)</f>
        <v>2</v>
      </c>
      <c r="P7673">
        <f t="shared" si="218"/>
        <v>3411</v>
      </c>
    </row>
    <row r="7674" spans="1:16" ht="144" x14ac:dyDescent="0.2">
      <c r="A7674" s="8" t="s">
        <v>250</v>
      </c>
      <c r="C7674" s="7" t="s">
        <v>4</v>
      </c>
      <c r="F7674" s="7" t="str">
        <f t="shared" si="219"/>
        <v/>
      </c>
      <c r="G7674" s="7" t="str">
        <f t="shared" si="220"/>
        <v/>
      </c>
      <c r="K7674" s="7" t="s">
        <v>3355</v>
      </c>
      <c r="L7674" s="9">
        <v>45008</v>
      </c>
      <c r="M7674" s="13">
        <v>0.36327546296296293</v>
      </c>
      <c r="N7674" s="14">
        <v>204440003495282</v>
      </c>
      <c r="P7674" t="str">
        <f t="shared" si="218"/>
        <v/>
      </c>
    </row>
    <row r="7675" spans="1:16" ht="16" x14ac:dyDescent="0.2">
      <c r="A7675" s="8" t="s">
        <v>1366</v>
      </c>
      <c r="C7675" s="7" t="s">
        <v>2</v>
      </c>
      <c r="D7675" s="7" t="s">
        <v>3389</v>
      </c>
      <c r="E7675" s="7" t="str">
        <f>IF(OR(D7675="", D7675="___"),"", LEFT(D7675,FIND(" &gt;",D7675)-1))</f>
        <v>Success</v>
      </c>
      <c r="F7675" s="7" t="str">
        <f t="shared" si="219"/>
        <v>Current</v>
      </c>
      <c r="G7675" s="7" t="str">
        <f t="shared" si="220"/>
        <v/>
      </c>
      <c r="H7675" s="7" t="str">
        <f>IF(G7675="Utterance", IF(ISNUMBER(SEARCH("Unrecognized",D7675)), "Unrecognized", IF(ISNUMBER(SEARCH("Mismatched",D7675)), "Mismatched", IF(ISNUMBER(SEARCH("False Positive",D7675)), "False Positive", "Irrelevant"))), "")</f>
        <v/>
      </c>
      <c r="J7675" s="7" t="s">
        <v>3741</v>
      </c>
      <c r="K7675" s="7" t="s">
        <v>3355</v>
      </c>
      <c r="L7675" s="9">
        <v>45008</v>
      </c>
      <c r="M7675" s="13">
        <v>0.36623842592592593</v>
      </c>
      <c r="N7675" s="14">
        <v>202000460821252</v>
      </c>
      <c r="O7675" s="7">
        <f>IF(LEN(TRIM($A7675))=0,0,LEN($A7675)-LEN(SUBSTITUTE($A7675," ",""))+1)</f>
        <v>3</v>
      </c>
      <c r="P7675">
        <f t="shared" si="218"/>
        <v>3411</v>
      </c>
    </row>
    <row r="7676" spans="1:16" ht="144" x14ac:dyDescent="0.2">
      <c r="A7676" s="8" t="s">
        <v>250</v>
      </c>
      <c r="C7676" s="7" t="s">
        <v>4</v>
      </c>
      <c r="F7676" s="7" t="str">
        <f t="shared" si="219"/>
        <v/>
      </c>
      <c r="G7676" s="7" t="str">
        <f t="shared" si="220"/>
        <v/>
      </c>
      <c r="K7676" s="7" t="s">
        <v>3355</v>
      </c>
      <c r="L7676" s="9">
        <v>45008</v>
      </c>
      <c r="M7676" s="13">
        <v>0.36624999999999996</v>
      </c>
      <c r="N7676" s="14">
        <v>202000460821252</v>
      </c>
      <c r="P7676" t="str">
        <f t="shared" si="218"/>
        <v/>
      </c>
    </row>
    <row r="7677" spans="1:16" ht="16" x14ac:dyDescent="0.2">
      <c r="A7677" s="8" t="s">
        <v>687</v>
      </c>
      <c r="C7677" s="7" t="s">
        <v>2</v>
      </c>
      <c r="D7677" s="7" t="s">
        <v>3391</v>
      </c>
      <c r="E7677" s="7" t="str">
        <f>IF(OR(D7677="", D7677="___"),"", LEFT(D7677,FIND(" &gt;",D7677)-1))</f>
        <v>Failure</v>
      </c>
      <c r="F7677" s="7" t="str">
        <f t="shared" si="219"/>
        <v>Current</v>
      </c>
      <c r="G7677" s="7" t="str">
        <f t="shared" si="220"/>
        <v>Utterance</v>
      </c>
      <c r="H7677" s="7" t="str">
        <f>IF(G7677="Utterance", IF(ISNUMBER(SEARCH("Unrecognized",D7677)), "Unrecognized", IF(ISNUMBER(SEARCH("Mismatched",D7677)), "Mismatched", IF(ISNUMBER(SEARCH("False Positive",D7677)), "False Positive", "Irrelevant"))), "")</f>
        <v>Mismatched</v>
      </c>
      <c r="J7677" s="7" t="s">
        <v>3743</v>
      </c>
      <c r="K7677" s="7" t="s">
        <v>3355</v>
      </c>
      <c r="L7677" s="9">
        <v>45008</v>
      </c>
      <c r="M7677" s="13">
        <v>0.36868055555555551</v>
      </c>
      <c r="N7677" s="14">
        <v>204440003500422</v>
      </c>
      <c r="O7677" s="7">
        <f>IF(LEN(TRIM($A7677))=0,0,LEN($A7677)-LEN(SUBSTITUTE($A7677," ",""))+1)</f>
        <v>2</v>
      </c>
      <c r="P7677">
        <f t="shared" si="218"/>
        <v>705</v>
      </c>
    </row>
    <row r="7678" spans="1:16" ht="160" x14ac:dyDescent="0.2">
      <c r="A7678" s="8" t="s">
        <v>688</v>
      </c>
      <c r="C7678" s="7" t="s">
        <v>4</v>
      </c>
      <c r="F7678" s="7" t="str">
        <f t="shared" si="219"/>
        <v/>
      </c>
      <c r="G7678" s="7" t="str">
        <f t="shared" si="220"/>
        <v/>
      </c>
      <c r="K7678" s="7" t="s">
        <v>3355</v>
      </c>
      <c r="L7678" s="9">
        <v>45008</v>
      </c>
      <c r="M7678" s="13">
        <v>0.36869212962962966</v>
      </c>
      <c r="N7678" s="14">
        <v>204440003500422</v>
      </c>
      <c r="P7678" t="str">
        <f t="shared" si="218"/>
        <v/>
      </c>
    </row>
    <row r="7679" spans="1:16" ht="16" x14ac:dyDescent="0.2">
      <c r="A7679" s="8" t="s">
        <v>365</v>
      </c>
      <c r="C7679" s="7" t="s">
        <v>2</v>
      </c>
      <c r="D7679" s="7" t="s">
        <v>3389</v>
      </c>
      <c r="E7679" s="7" t="str">
        <f>IF(OR(D7679="", D7679="___"),"", LEFT(D7679,FIND(" &gt;",D7679)-1))</f>
        <v>Success</v>
      </c>
      <c r="F7679" s="7" t="str">
        <f t="shared" si="219"/>
        <v>Current</v>
      </c>
      <c r="G7679" s="7" t="str">
        <f t="shared" si="220"/>
        <v/>
      </c>
      <c r="H7679" s="7" t="str">
        <f>IF(G7679="Utterance", IF(ISNUMBER(SEARCH("Unrecognized",D7679)), "Unrecognized", IF(ISNUMBER(SEARCH("Mismatched",D7679)), "Mismatched", IF(ISNUMBER(SEARCH("False Positive",D7679)), "False Positive", "Irrelevant"))), "")</f>
        <v/>
      </c>
      <c r="J7679" s="7" t="s">
        <v>3756</v>
      </c>
      <c r="K7679" s="7" t="s">
        <v>3355</v>
      </c>
      <c r="L7679" s="9">
        <v>45008</v>
      </c>
      <c r="M7679" s="13">
        <v>0.36872685185185183</v>
      </c>
      <c r="N7679" s="14">
        <v>204440003489646</v>
      </c>
      <c r="O7679" s="7">
        <f>IF(LEN(TRIM($A7679))=0,0,LEN($A7679)-LEN(SUBSTITUTE($A7679," ",""))+1)</f>
        <v>6</v>
      </c>
      <c r="P7679">
        <f t="shared" si="218"/>
        <v>3411</v>
      </c>
    </row>
    <row r="7680" spans="1:16" ht="160" x14ac:dyDescent="0.2">
      <c r="A7680" s="8" t="s">
        <v>366</v>
      </c>
      <c r="C7680" s="7" t="s">
        <v>4</v>
      </c>
      <c r="F7680" s="7" t="str">
        <f t="shared" si="219"/>
        <v/>
      </c>
      <c r="G7680" s="7" t="str">
        <f t="shared" si="220"/>
        <v/>
      </c>
      <c r="K7680" s="7" t="s">
        <v>3355</v>
      </c>
      <c r="L7680" s="9">
        <v>45008</v>
      </c>
      <c r="M7680" s="13">
        <v>0.36872685185185183</v>
      </c>
      <c r="N7680" s="14">
        <v>204440003489646</v>
      </c>
      <c r="P7680" t="str">
        <f t="shared" si="218"/>
        <v/>
      </c>
    </row>
    <row r="7681" spans="1:16" ht="16" x14ac:dyDescent="0.2">
      <c r="A7681" s="8" t="s">
        <v>201</v>
      </c>
      <c r="C7681" s="7" t="s">
        <v>2</v>
      </c>
      <c r="D7681" s="7" t="s">
        <v>3391</v>
      </c>
      <c r="E7681" s="7" t="str">
        <f>IF(OR(D7681="", D7681="___"),"", LEFT(D7681,FIND(" &gt;",D7681)-1))</f>
        <v>Failure</v>
      </c>
      <c r="F7681" s="7" t="str">
        <f t="shared" si="219"/>
        <v>Current</v>
      </c>
      <c r="G7681" s="7" t="str">
        <f t="shared" si="220"/>
        <v>Utterance</v>
      </c>
      <c r="H7681" s="7" t="str">
        <f>IF(G7681="Utterance", IF(ISNUMBER(SEARCH("Unrecognized",D7681)), "Unrecognized", IF(ISNUMBER(SEARCH("Mismatched",D7681)), "Mismatched", IF(ISNUMBER(SEARCH("False Positive",D7681)), "False Positive", "Irrelevant"))), "")</f>
        <v>Mismatched</v>
      </c>
      <c r="J7681" s="7" t="s">
        <v>3743</v>
      </c>
      <c r="K7681" s="7" t="s">
        <v>3355</v>
      </c>
      <c r="L7681" s="9">
        <v>45008</v>
      </c>
      <c r="M7681" s="13">
        <v>0.36894675925925924</v>
      </c>
      <c r="N7681" s="14">
        <v>204440003500422</v>
      </c>
      <c r="O7681" s="7">
        <f>IF(LEN(TRIM($A7681))=0,0,LEN($A7681)-LEN(SUBSTITUTE($A7681," ",""))+1)</f>
        <v>2</v>
      </c>
      <c r="P7681">
        <f t="shared" si="218"/>
        <v>705</v>
      </c>
    </row>
    <row r="7682" spans="1:16" ht="144" x14ac:dyDescent="0.2">
      <c r="A7682" s="8" t="s">
        <v>689</v>
      </c>
      <c r="C7682" s="7" t="s">
        <v>4</v>
      </c>
      <c r="F7682" s="7" t="str">
        <f t="shared" si="219"/>
        <v/>
      </c>
      <c r="G7682" s="7" t="str">
        <f t="shared" si="220"/>
        <v/>
      </c>
      <c r="K7682" s="7" t="s">
        <v>3355</v>
      </c>
      <c r="L7682" s="9">
        <v>45008</v>
      </c>
      <c r="M7682" s="13">
        <v>0.36894675925925924</v>
      </c>
      <c r="N7682" s="14">
        <v>204440003500422</v>
      </c>
      <c r="P7682" t="str">
        <f t="shared" si="218"/>
        <v/>
      </c>
    </row>
    <row r="7683" spans="1:16" ht="16" x14ac:dyDescent="0.2">
      <c r="A7683" s="8" t="s">
        <v>898</v>
      </c>
      <c r="C7683" s="7" t="s">
        <v>2</v>
      </c>
      <c r="D7683" s="7" t="s">
        <v>3389</v>
      </c>
      <c r="E7683" s="7" t="str">
        <f>IF(OR(D7683="", D7683="___"),"", LEFT(D7683,FIND(" &gt;",D7683)-1))</f>
        <v>Success</v>
      </c>
      <c r="F7683" s="7" t="str">
        <f t="shared" si="219"/>
        <v>Current</v>
      </c>
      <c r="G7683" s="7" t="str">
        <f t="shared" si="220"/>
        <v/>
      </c>
      <c r="H7683" s="7" t="str">
        <f>IF(G7683="Utterance", IF(ISNUMBER(SEARCH("Unrecognized",D7683)), "Unrecognized", IF(ISNUMBER(SEARCH("Mismatched",D7683)), "Mismatched", IF(ISNUMBER(SEARCH("False Positive",D7683)), "False Positive", "Irrelevant"))), "")</f>
        <v/>
      </c>
      <c r="J7683" s="7" t="s">
        <v>3430</v>
      </c>
      <c r="K7683" s="7" t="s">
        <v>3355</v>
      </c>
      <c r="L7683" s="9">
        <v>45008</v>
      </c>
      <c r="M7683" s="13">
        <v>0.36929398148148151</v>
      </c>
      <c r="N7683" s="14">
        <v>204440003508085</v>
      </c>
      <c r="O7683" s="7">
        <f>IF(LEN(TRIM($A7683))=0,0,LEN($A7683)-LEN(SUBSTITUTE($A7683," ",""))+1)</f>
        <v>4</v>
      </c>
      <c r="P7683">
        <f t="shared" ref="P7683:P7746" si="221">IF(D7683="", "", COUNTIF($D$1:$D$12000, D7683))</f>
        <v>3411</v>
      </c>
    </row>
    <row r="7684" spans="1:16" ht="96" x14ac:dyDescent="0.2">
      <c r="A7684" s="8" t="s">
        <v>702</v>
      </c>
      <c r="C7684" s="7" t="s">
        <v>4</v>
      </c>
      <c r="F7684" s="7" t="str">
        <f t="shared" si="219"/>
        <v/>
      </c>
      <c r="G7684" s="7" t="str">
        <f t="shared" si="220"/>
        <v/>
      </c>
      <c r="K7684" s="7" t="s">
        <v>3355</v>
      </c>
      <c r="L7684" s="9">
        <v>45008</v>
      </c>
      <c r="M7684" s="13">
        <v>0.36930555555555555</v>
      </c>
      <c r="N7684" s="14">
        <v>204440003508085</v>
      </c>
      <c r="P7684" t="str">
        <f t="shared" si="221"/>
        <v/>
      </c>
    </row>
    <row r="7685" spans="1:16" ht="16" x14ac:dyDescent="0.2">
      <c r="A7685" s="8" t="s">
        <v>899</v>
      </c>
      <c r="C7685" s="7" t="s">
        <v>2</v>
      </c>
      <c r="D7685" s="7" t="s">
        <v>3389</v>
      </c>
      <c r="E7685" s="7" t="str">
        <f>IF(OR(D7685="", D7685="___"),"", LEFT(D7685,FIND(" &gt;",D7685)-1))</f>
        <v>Success</v>
      </c>
      <c r="F7685" s="7" t="str">
        <f t="shared" si="219"/>
        <v>Current</v>
      </c>
      <c r="G7685" s="7" t="str">
        <f t="shared" si="220"/>
        <v/>
      </c>
      <c r="H7685" s="7" t="str">
        <f>IF(G7685="Utterance", IF(ISNUMBER(SEARCH("Unrecognized",D7685)), "Unrecognized", IF(ISNUMBER(SEARCH("Mismatched",D7685)), "Mismatched", IF(ISNUMBER(SEARCH("False Positive",D7685)), "False Positive", "Irrelevant"))), "")</f>
        <v/>
      </c>
      <c r="J7685" s="7" t="s">
        <v>3755</v>
      </c>
      <c r="K7685" s="7" t="s">
        <v>3355</v>
      </c>
      <c r="L7685" s="9">
        <v>45008</v>
      </c>
      <c r="M7685" s="13">
        <v>0.37017361111111113</v>
      </c>
      <c r="N7685" s="14">
        <v>204440003508085</v>
      </c>
      <c r="O7685" s="7">
        <f>IF(LEN(TRIM($A7685))=0,0,LEN($A7685)-LEN(SUBSTITUTE($A7685," ",""))+1)</f>
        <v>3</v>
      </c>
      <c r="P7685">
        <f t="shared" si="221"/>
        <v>3411</v>
      </c>
    </row>
    <row r="7686" spans="1:16" ht="128" x14ac:dyDescent="0.2">
      <c r="A7686" s="8" t="s">
        <v>900</v>
      </c>
      <c r="C7686" s="7" t="s">
        <v>4</v>
      </c>
      <c r="F7686" s="7" t="str">
        <f t="shared" si="219"/>
        <v/>
      </c>
      <c r="G7686" s="7" t="str">
        <f t="shared" si="220"/>
        <v/>
      </c>
      <c r="K7686" s="7" t="s">
        <v>3355</v>
      </c>
      <c r="L7686" s="9">
        <v>45008</v>
      </c>
      <c r="M7686" s="13">
        <v>0.37017361111111113</v>
      </c>
      <c r="N7686" s="14">
        <v>204440003508085</v>
      </c>
      <c r="P7686" t="str">
        <f t="shared" si="221"/>
        <v/>
      </c>
    </row>
    <row r="7687" spans="1:16" ht="16" x14ac:dyDescent="0.2">
      <c r="A7687" s="8" t="s">
        <v>1519</v>
      </c>
      <c r="C7687" s="7" t="s">
        <v>2</v>
      </c>
      <c r="D7687" s="7" t="s">
        <v>3389</v>
      </c>
      <c r="E7687" s="7" t="str">
        <f>IF(OR(D7687="", D7687="___"),"", LEFT(D7687,FIND(" &gt;",D7687)-1))</f>
        <v>Success</v>
      </c>
      <c r="F7687" s="7" t="str">
        <f t="shared" si="219"/>
        <v>Current</v>
      </c>
      <c r="G7687" s="7" t="str">
        <f t="shared" si="220"/>
        <v/>
      </c>
      <c r="H7687" s="7" t="str">
        <f>IF(G7687="Utterance", IF(ISNUMBER(SEARCH("Unrecognized",D7687)), "Unrecognized", IF(ISNUMBER(SEARCH("Mismatched",D7687)), "Mismatched", IF(ISNUMBER(SEARCH("False Positive",D7687)), "False Positive", "Irrelevant"))), "")</f>
        <v/>
      </c>
      <c r="J7687" s="7" t="s">
        <v>3743</v>
      </c>
      <c r="K7687" s="7" t="s">
        <v>3355</v>
      </c>
      <c r="L7687" s="9">
        <v>45008</v>
      </c>
      <c r="M7687" s="13">
        <v>0.3702893518518518</v>
      </c>
      <c r="N7687" s="14">
        <v>513002223799273</v>
      </c>
      <c r="O7687" s="7">
        <f>IF(LEN(TRIM($A7687))=0,0,LEN($A7687)-LEN(SUBSTITUTE($A7687," ",""))+1)</f>
        <v>2</v>
      </c>
      <c r="P7687">
        <f t="shared" si="221"/>
        <v>3411</v>
      </c>
    </row>
    <row r="7688" spans="1:16" ht="224" x14ac:dyDescent="0.2">
      <c r="A7688" s="8" t="s">
        <v>3677</v>
      </c>
      <c r="C7688" s="7" t="s">
        <v>4</v>
      </c>
      <c r="F7688" s="7" t="str">
        <f t="shared" si="219"/>
        <v/>
      </c>
      <c r="G7688" s="7" t="str">
        <f t="shared" si="220"/>
        <v/>
      </c>
      <c r="K7688" s="7" t="s">
        <v>3355</v>
      </c>
      <c r="L7688" s="9">
        <v>45008</v>
      </c>
      <c r="M7688" s="13">
        <v>0.37031249999999999</v>
      </c>
      <c r="N7688" s="14">
        <v>513002223799273</v>
      </c>
      <c r="P7688" t="str">
        <f t="shared" si="221"/>
        <v/>
      </c>
    </row>
    <row r="7689" spans="1:16" ht="16" x14ac:dyDescent="0.2">
      <c r="A7689" s="8" t="s">
        <v>1139</v>
      </c>
      <c r="C7689" s="7" t="s">
        <v>2</v>
      </c>
      <c r="D7689" s="7" t="s">
        <v>3400</v>
      </c>
      <c r="E7689" s="7" t="str">
        <f>IF(OR(D7689="", D7689="___"),"", LEFT(D7689,FIND(" &gt;",D7689)-1))</f>
        <v>Failure</v>
      </c>
      <c r="F7689" s="7" t="str">
        <f t="shared" si="219"/>
        <v>Current</v>
      </c>
      <c r="G7689" s="7" t="str">
        <f t="shared" si="220"/>
        <v>Interaction</v>
      </c>
      <c r="H7689" s="7" t="str">
        <f>IF(G7689="Utterance", IF(ISNUMBER(SEARCH("Unrecognized",D7689)), "Unrecognized", IF(ISNUMBER(SEARCH("Mismatched",D7689)), "Mismatched", IF(ISNUMBER(SEARCH("False Positive",D7689)), "False Positive", "Irrelevant"))), "")</f>
        <v/>
      </c>
      <c r="J7689" s="7" t="s">
        <v>3753</v>
      </c>
      <c r="K7689" s="7" t="s">
        <v>3355</v>
      </c>
      <c r="L7689" s="9">
        <v>45008</v>
      </c>
      <c r="M7689" s="13">
        <v>0.37096064814814816</v>
      </c>
      <c r="N7689" s="14">
        <v>204440003539881</v>
      </c>
      <c r="O7689" s="7">
        <f>IF(LEN(TRIM($A7689))=0,0,LEN($A7689)-LEN(SUBSTITUTE($A7689," ",""))+1)</f>
        <v>3</v>
      </c>
      <c r="P7689">
        <f t="shared" si="221"/>
        <v>412</v>
      </c>
    </row>
    <row r="7690" spans="1:16" ht="112" x14ac:dyDescent="0.2">
      <c r="A7690" s="8" t="s">
        <v>511</v>
      </c>
      <c r="C7690" s="7" t="s">
        <v>4</v>
      </c>
      <c r="F7690" s="7" t="str">
        <f t="shared" si="219"/>
        <v/>
      </c>
      <c r="G7690" s="7" t="str">
        <f t="shared" si="220"/>
        <v/>
      </c>
      <c r="K7690" s="7" t="s">
        <v>3355</v>
      </c>
      <c r="L7690" s="9">
        <v>45008</v>
      </c>
      <c r="M7690" s="13">
        <v>0.3709837962962963</v>
      </c>
      <c r="N7690" s="14">
        <v>204440003539881</v>
      </c>
      <c r="P7690" t="str">
        <f t="shared" si="221"/>
        <v/>
      </c>
    </row>
    <row r="7691" spans="1:16" ht="16" x14ac:dyDescent="0.2">
      <c r="A7691" s="8" t="s">
        <v>1138</v>
      </c>
      <c r="C7691" s="7" t="s">
        <v>2</v>
      </c>
      <c r="D7691" s="7" t="s">
        <v>3391</v>
      </c>
      <c r="E7691" s="7" t="str">
        <f>IF(OR(D7691="", D7691="___"),"", LEFT(D7691,FIND(" &gt;",D7691)-1))</f>
        <v>Failure</v>
      </c>
      <c r="F7691" s="7" t="str">
        <f t="shared" si="219"/>
        <v>Current</v>
      </c>
      <c r="G7691" s="7" t="str">
        <f t="shared" si="220"/>
        <v>Utterance</v>
      </c>
      <c r="H7691" s="7" t="str">
        <f>IF(G7691="Utterance", IF(ISNUMBER(SEARCH("Unrecognized",D7691)), "Unrecognized", IF(ISNUMBER(SEARCH("Mismatched",D7691)), "Mismatched", IF(ISNUMBER(SEARCH("False Positive",D7691)), "False Positive", "Irrelevant"))), "")</f>
        <v>Mismatched</v>
      </c>
      <c r="J7691" s="7" t="s">
        <v>3753</v>
      </c>
      <c r="K7691" s="7" t="s">
        <v>3355</v>
      </c>
      <c r="L7691" s="9">
        <v>45008</v>
      </c>
      <c r="M7691" s="13">
        <v>0.37107638888888889</v>
      </c>
      <c r="N7691" s="14">
        <v>204440003539881</v>
      </c>
      <c r="O7691" s="7">
        <f>IF(LEN(TRIM($A7691))=0,0,LEN($A7691)-LEN(SUBSTITUTE($A7691," ",""))+1)</f>
        <v>2</v>
      </c>
      <c r="P7691">
        <f t="shared" si="221"/>
        <v>705</v>
      </c>
    </row>
    <row r="7692" spans="1:16" ht="112" x14ac:dyDescent="0.2">
      <c r="A7692" s="8" t="s">
        <v>511</v>
      </c>
      <c r="C7692" s="7" t="s">
        <v>4</v>
      </c>
      <c r="F7692" s="7" t="str">
        <f t="shared" si="219"/>
        <v/>
      </c>
      <c r="G7692" s="7" t="str">
        <f t="shared" si="220"/>
        <v/>
      </c>
      <c r="K7692" s="7" t="s">
        <v>3355</v>
      </c>
      <c r="L7692" s="9">
        <v>45008</v>
      </c>
      <c r="M7692" s="13">
        <v>0.37108796296296293</v>
      </c>
      <c r="N7692" s="14">
        <v>204440003539881</v>
      </c>
      <c r="P7692" t="str">
        <f t="shared" si="221"/>
        <v/>
      </c>
    </row>
    <row r="7693" spans="1:16" ht="16" x14ac:dyDescent="0.2">
      <c r="A7693" s="8" t="s">
        <v>302</v>
      </c>
      <c r="B7693" s="7" t="s">
        <v>3487</v>
      </c>
      <c r="C7693" s="7" t="s">
        <v>2</v>
      </c>
      <c r="D7693" s="7" t="s">
        <v>3389</v>
      </c>
      <c r="E7693" s="7" t="str">
        <f>IF(OR(D7693="", D7693="___"),"", LEFT(D7693,FIND(" &gt;",D7693)-1))</f>
        <v>Success</v>
      </c>
      <c r="F7693" s="7" t="str">
        <f t="shared" si="219"/>
        <v>Current</v>
      </c>
      <c r="G7693" s="7" t="str">
        <f t="shared" si="220"/>
        <v/>
      </c>
      <c r="H7693" s="7" t="str">
        <f>IF(G7693="Utterance", IF(ISNUMBER(SEARCH("Unrecognized",D7693)), "Unrecognized", IF(ISNUMBER(SEARCH("Mismatched",D7693)), "Mismatched", IF(ISNUMBER(SEARCH("False Positive",D7693)), "False Positive", "Irrelevant"))), "")</f>
        <v/>
      </c>
      <c r="J7693" s="7" t="s">
        <v>3428</v>
      </c>
      <c r="K7693" s="7" t="s">
        <v>3355</v>
      </c>
      <c r="L7693" s="9">
        <v>45008</v>
      </c>
      <c r="M7693" s="13">
        <v>0.37487268518518518</v>
      </c>
      <c r="N7693" s="14">
        <v>202000237887220</v>
      </c>
      <c r="O7693" s="7">
        <f>IF(LEN(TRIM($A7693))=0,0,LEN($A7693)-LEN(SUBSTITUTE($A7693," ",""))+1)</f>
        <v>3</v>
      </c>
      <c r="P7693">
        <f t="shared" si="221"/>
        <v>3411</v>
      </c>
    </row>
    <row r="7694" spans="1:16" ht="64" x14ac:dyDescent="0.2">
      <c r="A7694" s="8" t="s">
        <v>220</v>
      </c>
      <c r="C7694" s="7" t="s">
        <v>4</v>
      </c>
      <c r="F7694" s="7" t="str">
        <f t="shared" si="219"/>
        <v/>
      </c>
      <c r="G7694" s="7" t="str">
        <f t="shared" si="220"/>
        <v/>
      </c>
      <c r="K7694" s="7" t="s">
        <v>3355</v>
      </c>
      <c r="L7694" s="9">
        <v>45008</v>
      </c>
      <c r="M7694" s="13">
        <v>0.37487268518518518</v>
      </c>
      <c r="N7694" s="14">
        <v>202000237887220</v>
      </c>
      <c r="P7694" t="str">
        <f t="shared" si="221"/>
        <v/>
      </c>
    </row>
    <row r="7695" spans="1:16" ht="16" x14ac:dyDescent="0.2">
      <c r="A7695" s="8" t="s">
        <v>897</v>
      </c>
      <c r="C7695" s="7" t="s">
        <v>2</v>
      </c>
      <c r="D7695" s="7" t="s">
        <v>3391</v>
      </c>
      <c r="E7695" s="7" t="str">
        <f>IF(OR(D7695="", D7695="___"),"", LEFT(D7695,FIND(" &gt;",D7695)-1))</f>
        <v>Failure</v>
      </c>
      <c r="F7695" s="7" t="str">
        <f t="shared" si="219"/>
        <v>Current</v>
      </c>
      <c r="G7695" s="7" t="str">
        <f t="shared" si="220"/>
        <v>Utterance</v>
      </c>
      <c r="H7695" s="7" t="str">
        <f>IF(G7695="Utterance", IF(ISNUMBER(SEARCH("Unrecognized",D7695)), "Unrecognized", IF(ISNUMBER(SEARCH("Mismatched",D7695)), "Mismatched", IF(ISNUMBER(SEARCH("False Positive",D7695)), "False Positive", "Irrelevant"))), "")</f>
        <v>Mismatched</v>
      </c>
      <c r="J7695" s="7" t="s">
        <v>3756</v>
      </c>
      <c r="K7695" s="7" t="s">
        <v>3355</v>
      </c>
      <c r="L7695" s="9">
        <v>45008</v>
      </c>
      <c r="M7695" s="13">
        <v>0.37668981481481478</v>
      </c>
      <c r="N7695" s="14">
        <v>204440003508031</v>
      </c>
      <c r="O7695" s="7">
        <f>IF(LEN(TRIM($A7695))=0,0,LEN($A7695)-LEN(SUBSTITUTE($A7695," ",""))+1)</f>
        <v>2</v>
      </c>
      <c r="P7695">
        <f t="shared" si="221"/>
        <v>705</v>
      </c>
    </row>
    <row r="7696" spans="1:16" ht="112" x14ac:dyDescent="0.2">
      <c r="A7696" s="8" t="s">
        <v>226</v>
      </c>
      <c r="C7696" s="7" t="s">
        <v>4</v>
      </c>
      <c r="F7696" s="7" t="str">
        <f t="shared" si="219"/>
        <v/>
      </c>
      <c r="G7696" s="7" t="str">
        <f t="shared" si="220"/>
        <v/>
      </c>
      <c r="K7696" s="7" t="s">
        <v>3355</v>
      </c>
      <c r="L7696" s="9">
        <v>45008</v>
      </c>
      <c r="M7696" s="13">
        <v>0.37668981481481478</v>
      </c>
      <c r="N7696" s="14">
        <v>204440003508031</v>
      </c>
      <c r="P7696" t="str">
        <f t="shared" si="221"/>
        <v/>
      </c>
    </row>
    <row r="7697" spans="1:16" ht="16" x14ac:dyDescent="0.2">
      <c r="A7697" s="8" t="s">
        <v>896</v>
      </c>
      <c r="C7697" s="7" t="s">
        <v>2</v>
      </c>
      <c r="D7697" s="7" t="s">
        <v>3400</v>
      </c>
      <c r="E7697" s="7" t="str">
        <f>IF(OR(D7697="", D7697="___"),"", LEFT(D7697,FIND(" &gt;",D7697)-1))</f>
        <v>Failure</v>
      </c>
      <c r="F7697" s="7" t="str">
        <f t="shared" si="219"/>
        <v>Current</v>
      </c>
      <c r="G7697" s="7" t="str">
        <f t="shared" si="220"/>
        <v>Interaction</v>
      </c>
      <c r="H7697" s="7" t="str">
        <f>IF(G7697="Utterance", IF(ISNUMBER(SEARCH("Unrecognized",D7697)), "Unrecognized", IF(ISNUMBER(SEARCH("Mismatched",D7697)), "Mismatched", IF(ISNUMBER(SEARCH("False Positive",D7697)), "False Positive", "Irrelevant"))), "")</f>
        <v/>
      </c>
      <c r="J7697" s="7" t="s">
        <v>3428</v>
      </c>
      <c r="K7697" s="7" t="s">
        <v>3355</v>
      </c>
      <c r="L7697" s="9">
        <v>45008</v>
      </c>
      <c r="M7697" s="13">
        <v>0.37715277777777773</v>
      </c>
      <c r="N7697" s="14">
        <v>204440003508031</v>
      </c>
      <c r="O7697" s="7">
        <f>IF(LEN(TRIM($A7697))=0,0,LEN($A7697)-LEN(SUBSTITUTE($A7697," ",""))+1)</f>
        <v>10</v>
      </c>
      <c r="P7697">
        <f t="shared" si="221"/>
        <v>412</v>
      </c>
    </row>
    <row r="7698" spans="1:16" ht="96" x14ac:dyDescent="0.2">
      <c r="A7698" s="8" t="s">
        <v>783</v>
      </c>
      <c r="C7698" s="7" t="s">
        <v>4</v>
      </c>
      <c r="F7698" s="7" t="str">
        <f t="shared" si="219"/>
        <v/>
      </c>
      <c r="G7698" s="7" t="str">
        <f t="shared" si="220"/>
        <v/>
      </c>
      <c r="K7698" s="7" t="s">
        <v>3355</v>
      </c>
      <c r="L7698" s="9">
        <v>45008</v>
      </c>
      <c r="M7698" s="13">
        <v>0.37715277777777773</v>
      </c>
      <c r="N7698" s="14">
        <v>204440003508031</v>
      </c>
      <c r="P7698" t="str">
        <f t="shared" si="221"/>
        <v/>
      </c>
    </row>
    <row r="7699" spans="1:16" ht="16" x14ac:dyDescent="0.2">
      <c r="A7699" s="8" t="s">
        <v>772</v>
      </c>
      <c r="C7699" s="7" t="s">
        <v>2</v>
      </c>
      <c r="D7699" s="7" t="s">
        <v>3389</v>
      </c>
      <c r="E7699" s="7" t="str">
        <f>IF(OR(D7699="", D7699="___"),"", LEFT(D7699,FIND(" &gt;",D7699)-1))</f>
        <v>Success</v>
      </c>
      <c r="F7699" s="7" t="str">
        <f t="shared" si="219"/>
        <v>Current</v>
      </c>
      <c r="G7699" s="7" t="str">
        <f t="shared" si="220"/>
        <v/>
      </c>
      <c r="H7699" s="7" t="str">
        <f>IF(G7699="Utterance", IF(ISNUMBER(SEARCH("Unrecognized",D7699)), "Unrecognized", IF(ISNUMBER(SEARCH("Mismatched",D7699)), "Mismatched", IF(ISNUMBER(SEARCH("False Positive",D7699)), "False Positive", "Irrelevant"))), "")</f>
        <v/>
      </c>
      <c r="J7699" s="7" t="s">
        <v>3741</v>
      </c>
      <c r="K7699" s="7" t="s">
        <v>3355</v>
      </c>
      <c r="L7699" s="9">
        <v>45008</v>
      </c>
      <c r="M7699" s="13">
        <v>0.38074074074074077</v>
      </c>
      <c r="N7699" s="14">
        <v>204440003503394</v>
      </c>
      <c r="O7699" s="7">
        <f>IF(LEN(TRIM($A7699))=0,0,LEN($A7699)-LEN(SUBSTITUTE($A7699," ",""))+1)</f>
        <v>2</v>
      </c>
      <c r="P7699">
        <f t="shared" si="221"/>
        <v>3411</v>
      </c>
    </row>
    <row r="7700" spans="1:16" ht="176" x14ac:dyDescent="0.2">
      <c r="A7700" s="8" t="s">
        <v>773</v>
      </c>
      <c r="C7700" s="7" t="s">
        <v>4</v>
      </c>
      <c r="F7700" s="7" t="str">
        <f t="shared" si="219"/>
        <v/>
      </c>
      <c r="G7700" s="7" t="str">
        <f t="shared" si="220"/>
        <v/>
      </c>
      <c r="K7700" s="7" t="s">
        <v>3355</v>
      </c>
      <c r="L7700" s="9">
        <v>45008</v>
      </c>
      <c r="M7700" s="13">
        <v>0.3807638888888889</v>
      </c>
      <c r="N7700" s="14">
        <v>204440003503394</v>
      </c>
      <c r="P7700" t="str">
        <f t="shared" si="221"/>
        <v/>
      </c>
    </row>
    <row r="7701" spans="1:16" ht="16" x14ac:dyDescent="0.2">
      <c r="A7701" s="8" t="s">
        <v>396</v>
      </c>
      <c r="C7701" s="7" t="s">
        <v>2</v>
      </c>
      <c r="D7701" s="7" t="s">
        <v>3389</v>
      </c>
      <c r="E7701" s="7" t="str">
        <f>IF(OR(D7701="", D7701="___"),"", LEFT(D7701,FIND(" &gt;",D7701)-1))</f>
        <v>Success</v>
      </c>
      <c r="F7701" s="7" t="str">
        <f t="shared" si="219"/>
        <v>Current</v>
      </c>
      <c r="G7701" s="7" t="str">
        <f t="shared" si="220"/>
        <v/>
      </c>
      <c r="H7701" s="7" t="str">
        <f>IF(G7701="Utterance", IF(ISNUMBER(SEARCH("Unrecognized",D7701)), "Unrecognized", IF(ISNUMBER(SEARCH("Mismatched",D7701)), "Mismatched", IF(ISNUMBER(SEARCH("False Positive",D7701)), "False Positive", "Irrelevant"))), "")</f>
        <v/>
      </c>
      <c r="J7701" s="7" t="s">
        <v>3431</v>
      </c>
      <c r="K7701" s="7" t="s">
        <v>3355</v>
      </c>
      <c r="L7701" s="9">
        <v>45008</v>
      </c>
      <c r="M7701" s="13">
        <v>0.38724537037037038</v>
      </c>
      <c r="N7701" s="14">
        <v>513003537666572</v>
      </c>
      <c r="O7701" s="7">
        <f>IF(LEN(TRIM($A7701))=0,0,LEN($A7701)-LEN(SUBSTITUTE($A7701," ",""))+1)</f>
        <v>1</v>
      </c>
      <c r="P7701">
        <f t="shared" si="221"/>
        <v>3411</v>
      </c>
    </row>
    <row r="7702" spans="1:16" ht="144" x14ac:dyDescent="0.2">
      <c r="A7702" s="8" t="s">
        <v>395</v>
      </c>
      <c r="C7702" s="7" t="s">
        <v>4</v>
      </c>
      <c r="F7702" s="7" t="str">
        <f t="shared" si="219"/>
        <v/>
      </c>
      <c r="G7702" s="7" t="str">
        <f t="shared" si="220"/>
        <v/>
      </c>
      <c r="K7702" s="7" t="s">
        <v>3355</v>
      </c>
      <c r="L7702" s="9">
        <v>45008</v>
      </c>
      <c r="M7702" s="13">
        <v>0.38724537037037038</v>
      </c>
      <c r="N7702" s="14">
        <v>513003537666572</v>
      </c>
      <c r="P7702" t="str">
        <f t="shared" si="221"/>
        <v/>
      </c>
    </row>
    <row r="7703" spans="1:16" ht="16" x14ac:dyDescent="0.2">
      <c r="A7703" s="8" t="s">
        <v>1103</v>
      </c>
      <c r="C7703" s="7" t="s">
        <v>2</v>
      </c>
      <c r="D7703" s="7" t="s">
        <v>3389</v>
      </c>
      <c r="E7703" s="7" t="str">
        <f>IF(OR(D7703="", D7703="___"),"", LEFT(D7703,FIND(" &gt;",D7703)-1))</f>
        <v>Success</v>
      </c>
      <c r="F7703" s="7" t="str">
        <f t="shared" si="219"/>
        <v>Current</v>
      </c>
      <c r="G7703" s="7" t="str">
        <f t="shared" si="220"/>
        <v/>
      </c>
      <c r="H7703" s="7" t="str">
        <f>IF(G7703="Utterance", IF(ISNUMBER(SEARCH("Unrecognized",D7703)), "Unrecognized", IF(ISNUMBER(SEARCH("Mismatched",D7703)), "Mismatched", IF(ISNUMBER(SEARCH("False Positive",D7703)), "False Positive", "Irrelevant"))), "")</f>
        <v/>
      </c>
      <c r="J7703" s="7" t="s">
        <v>3743</v>
      </c>
      <c r="K7703" s="7" t="s">
        <v>3355</v>
      </c>
      <c r="L7703" s="9">
        <v>45008</v>
      </c>
      <c r="M7703" s="13">
        <v>0.39060185185185187</v>
      </c>
      <c r="N7703" s="14">
        <v>204440003538512</v>
      </c>
      <c r="O7703" s="7">
        <f>IF(LEN(TRIM($A7703))=0,0,LEN($A7703)-LEN(SUBSTITUTE($A7703," ",""))+1)</f>
        <v>3</v>
      </c>
      <c r="P7703">
        <f t="shared" si="221"/>
        <v>3411</v>
      </c>
    </row>
    <row r="7704" spans="1:16" ht="16" x14ac:dyDescent="0.2">
      <c r="A7704" s="8" t="s">
        <v>737</v>
      </c>
      <c r="C7704" s="7" t="s">
        <v>4</v>
      </c>
      <c r="F7704" s="7" t="str">
        <f t="shared" si="219"/>
        <v/>
      </c>
      <c r="G7704" s="7" t="str">
        <f t="shared" si="220"/>
        <v/>
      </c>
      <c r="K7704" s="7" t="s">
        <v>3355</v>
      </c>
      <c r="L7704" s="9">
        <v>45008</v>
      </c>
      <c r="M7704" s="13">
        <v>0.390625</v>
      </c>
      <c r="N7704" s="14">
        <v>204440003538512</v>
      </c>
      <c r="P7704" t="str">
        <f t="shared" si="221"/>
        <v/>
      </c>
    </row>
    <row r="7705" spans="1:16" ht="16" x14ac:dyDescent="0.2">
      <c r="A7705" s="8" t="s">
        <v>1104</v>
      </c>
      <c r="C7705" s="7" t="s">
        <v>2</v>
      </c>
      <c r="D7705" s="7" t="s">
        <v>3389</v>
      </c>
      <c r="E7705" s="7" t="str">
        <f>IF(OR(D7705="", D7705="___"),"", LEFT(D7705,FIND(" &gt;",D7705)-1))</f>
        <v>Success</v>
      </c>
      <c r="F7705" s="7" t="str">
        <f t="shared" si="219"/>
        <v>Current</v>
      </c>
      <c r="G7705" s="7" t="str">
        <f t="shared" si="220"/>
        <v/>
      </c>
      <c r="H7705" s="7" t="str">
        <f>IF(G7705="Utterance", IF(ISNUMBER(SEARCH("Unrecognized",D7705)), "Unrecognized", IF(ISNUMBER(SEARCH("Mismatched",D7705)), "Mismatched", IF(ISNUMBER(SEARCH("False Positive",D7705)), "False Positive", "Irrelevant"))), "")</f>
        <v/>
      </c>
      <c r="J7705" s="7" t="s">
        <v>3743</v>
      </c>
      <c r="K7705" s="7" t="s">
        <v>3355</v>
      </c>
      <c r="L7705" s="9">
        <v>45008</v>
      </c>
      <c r="M7705" s="13">
        <v>0.39082175925925927</v>
      </c>
      <c r="N7705" s="14">
        <v>204440003538512</v>
      </c>
      <c r="O7705" s="7">
        <f>IF(LEN(TRIM($A7705))=0,0,LEN($A7705)-LEN(SUBSTITUTE($A7705," ",""))+1)</f>
        <v>2</v>
      </c>
      <c r="P7705">
        <f t="shared" si="221"/>
        <v>3411</v>
      </c>
    </row>
    <row r="7706" spans="1:16" ht="224" x14ac:dyDescent="0.2">
      <c r="A7706" s="8" t="s">
        <v>3678</v>
      </c>
      <c r="C7706" s="7" t="s">
        <v>4</v>
      </c>
      <c r="F7706" s="7" t="str">
        <f t="shared" si="219"/>
        <v/>
      </c>
      <c r="G7706" s="7" t="str">
        <f t="shared" si="220"/>
        <v/>
      </c>
      <c r="K7706" s="7" t="s">
        <v>3355</v>
      </c>
      <c r="L7706" s="9">
        <v>45008</v>
      </c>
      <c r="M7706" s="13">
        <v>0.39087962962962958</v>
      </c>
      <c r="N7706" s="14">
        <v>204440003538512</v>
      </c>
      <c r="P7706" t="str">
        <f t="shared" si="221"/>
        <v/>
      </c>
    </row>
    <row r="7707" spans="1:16" ht="16" x14ac:dyDescent="0.2">
      <c r="A7707" s="8" t="s">
        <v>280</v>
      </c>
      <c r="C7707" s="7" t="s">
        <v>2</v>
      </c>
      <c r="D7707" s="7" t="s">
        <v>3389</v>
      </c>
      <c r="E7707" s="7" t="str">
        <f>IF(OR(D7707="", D7707="___"),"", LEFT(D7707,FIND(" &gt;",D7707)-1))</f>
        <v>Success</v>
      </c>
      <c r="F7707" s="7" t="str">
        <f t="shared" si="219"/>
        <v>Current</v>
      </c>
      <c r="G7707" s="7" t="str">
        <f t="shared" si="220"/>
        <v/>
      </c>
      <c r="H7707" s="7" t="str">
        <f>IF(G7707="Utterance", IF(ISNUMBER(SEARCH("Unrecognized",D7707)), "Unrecognized", IF(ISNUMBER(SEARCH("Mismatched",D7707)), "Mismatched", IF(ISNUMBER(SEARCH("False Positive",D7707)), "False Positive", "Irrelevant"))), "")</f>
        <v/>
      </c>
      <c r="J7707" s="7" t="s">
        <v>3743</v>
      </c>
      <c r="K7707" s="7" t="s">
        <v>3355</v>
      </c>
      <c r="L7707" s="9">
        <v>45008</v>
      </c>
      <c r="M7707" s="13">
        <v>0.39128472222222221</v>
      </c>
      <c r="N7707" s="14">
        <v>204440003538512</v>
      </c>
      <c r="O7707" s="7">
        <f>IF(LEN(TRIM($A7707))=0,0,LEN($A7707)-LEN(SUBSTITUTE($A7707," ",""))+1)</f>
        <v>3</v>
      </c>
      <c r="P7707">
        <f t="shared" si="221"/>
        <v>3411</v>
      </c>
    </row>
    <row r="7708" spans="1:16" ht="350" x14ac:dyDescent="0.2">
      <c r="A7708" s="8" t="s">
        <v>1105</v>
      </c>
      <c r="C7708" s="7" t="s">
        <v>4</v>
      </c>
      <c r="F7708" s="7" t="str">
        <f t="shared" si="219"/>
        <v/>
      </c>
      <c r="G7708" s="7" t="str">
        <f t="shared" si="220"/>
        <v/>
      </c>
      <c r="K7708" s="7" t="s">
        <v>3355</v>
      </c>
      <c r="L7708" s="9">
        <v>45008</v>
      </c>
      <c r="M7708" s="13">
        <v>0.39129629629629631</v>
      </c>
      <c r="N7708" s="14">
        <v>204440003538512</v>
      </c>
      <c r="P7708" t="str">
        <f t="shared" si="221"/>
        <v/>
      </c>
    </row>
    <row r="7709" spans="1:16" ht="16" x14ac:dyDescent="0.2">
      <c r="A7709" s="8" t="s">
        <v>444</v>
      </c>
      <c r="C7709" s="7" t="s">
        <v>2</v>
      </c>
      <c r="D7709" s="7" t="s">
        <v>3389</v>
      </c>
      <c r="E7709" s="7" t="str">
        <f>IF(OR(D7709="", D7709="___"),"", LEFT(D7709,FIND(" &gt;",D7709)-1))</f>
        <v>Success</v>
      </c>
      <c r="F7709" s="7" t="str">
        <f t="shared" si="219"/>
        <v>Current</v>
      </c>
      <c r="G7709" s="7" t="str">
        <f t="shared" si="220"/>
        <v/>
      </c>
      <c r="H7709" s="7" t="str">
        <f>IF(G7709="Utterance", IF(ISNUMBER(SEARCH("Unrecognized",D7709)), "Unrecognized", IF(ISNUMBER(SEARCH("Mismatched",D7709)), "Mismatched", IF(ISNUMBER(SEARCH("False Positive",D7709)), "False Positive", "Irrelevant"))), "")</f>
        <v/>
      </c>
      <c r="J7709" s="7" t="s">
        <v>3743</v>
      </c>
      <c r="K7709" s="7" t="s">
        <v>3355</v>
      </c>
      <c r="L7709" s="9">
        <v>45008</v>
      </c>
      <c r="M7709" s="13">
        <v>0.3913773148148148</v>
      </c>
      <c r="N7709" s="14">
        <v>204440003538512</v>
      </c>
      <c r="O7709" s="7">
        <f>IF(LEN(TRIM($A7709))=0,0,LEN($A7709)-LEN(SUBSTITUTE($A7709," ",""))+1)</f>
        <v>6</v>
      </c>
      <c r="P7709">
        <f t="shared" si="221"/>
        <v>3411</v>
      </c>
    </row>
    <row r="7710" spans="1:16" ht="208" x14ac:dyDescent="0.2">
      <c r="A7710" s="8" t="s">
        <v>3679</v>
      </c>
      <c r="C7710" s="7" t="s">
        <v>4</v>
      </c>
      <c r="F7710" s="7" t="str">
        <f t="shared" si="219"/>
        <v/>
      </c>
      <c r="G7710" s="7" t="str">
        <f t="shared" si="220"/>
        <v/>
      </c>
      <c r="K7710" s="7" t="s">
        <v>3355</v>
      </c>
      <c r="L7710" s="9">
        <v>45008</v>
      </c>
      <c r="M7710" s="13">
        <v>0.3913773148148148</v>
      </c>
      <c r="N7710" s="14">
        <v>204440003538512</v>
      </c>
      <c r="P7710" t="str">
        <f t="shared" si="221"/>
        <v/>
      </c>
    </row>
    <row r="7711" spans="1:16" ht="16" x14ac:dyDescent="0.2">
      <c r="A7711" s="8" t="s">
        <v>260</v>
      </c>
      <c r="C7711" s="7" t="s">
        <v>2</v>
      </c>
      <c r="D7711" s="7" t="s">
        <v>3389</v>
      </c>
      <c r="E7711" s="7" t="str">
        <f>IF(OR(D7711="", D7711="___"),"", LEFT(D7711,FIND(" &gt;",D7711)-1))</f>
        <v>Success</v>
      </c>
      <c r="F7711" s="7" t="str">
        <f t="shared" si="219"/>
        <v>Current</v>
      </c>
      <c r="G7711" s="7" t="str">
        <f t="shared" si="220"/>
        <v/>
      </c>
      <c r="H7711" s="7" t="str">
        <f>IF(G7711="Utterance", IF(ISNUMBER(SEARCH("Unrecognized",D7711)), "Unrecognized", IF(ISNUMBER(SEARCH("Mismatched",D7711)), "Mismatched", IF(ISNUMBER(SEARCH("False Positive",D7711)), "False Positive", "Irrelevant"))), "")</f>
        <v/>
      </c>
      <c r="J7711" s="7" t="s">
        <v>3743</v>
      </c>
      <c r="K7711" s="7" t="s">
        <v>3355</v>
      </c>
      <c r="L7711" s="9">
        <v>45008</v>
      </c>
      <c r="M7711" s="13">
        <v>0.39180555555555552</v>
      </c>
      <c r="N7711" s="14">
        <v>204440003538512</v>
      </c>
      <c r="O7711" s="7">
        <f>IF(LEN(TRIM($A7711))=0,0,LEN($A7711)-LEN(SUBSTITUTE($A7711," ",""))+1)</f>
        <v>6</v>
      </c>
      <c r="P7711">
        <f t="shared" si="221"/>
        <v>3411</v>
      </c>
    </row>
    <row r="7712" spans="1:16" ht="48" x14ac:dyDescent="0.2">
      <c r="A7712" s="8" t="s">
        <v>261</v>
      </c>
      <c r="C7712" s="7" t="s">
        <v>4</v>
      </c>
      <c r="F7712" s="7" t="str">
        <f t="shared" si="219"/>
        <v/>
      </c>
      <c r="G7712" s="7" t="str">
        <f t="shared" si="220"/>
        <v/>
      </c>
      <c r="K7712" s="7" t="s">
        <v>3355</v>
      </c>
      <c r="L7712" s="9">
        <v>45008</v>
      </c>
      <c r="M7712" s="13">
        <v>0.39181712962962961</v>
      </c>
      <c r="N7712" s="14">
        <v>204440003538512</v>
      </c>
      <c r="P7712" t="str">
        <f t="shared" si="221"/>
        <v/>
      </c>
    </row>
    <row r="7713" spans="1:16" x14ac:dyDescent="0.2">
      <c r="A7713" s="10">
        <v>45291</v>
      </c>
      <c r="C7713" s="7" t="s">
        <v>2</v>
      </c>
      <c r="D7713" s="7" t="s">
        <v>3389</v>
      </c>
      <c r="E7713" s="7" t="str">
        <f>IF(OR(D7713="", D7713="___"),"", LEFT(D7713,FIND(" &gt;",D7713)-1))</f>
        <v>Success</v>
      </c>
      <c r="F7713" s="7" t="str">
        <f t="shared" si="219"/>
        <v>Current</v>
      </c>
      <c r="G7713" s="7" t="str">
        <f t="shared" si="220"/>
        <v/>
      </c>
      <c r="H7713" s="7" t="str">
        <f>IF(G7713="Utterance", IF(ISNUMBER(SEARCH("Unrecognized",D7713)), "Unrecognized", IF(ISNUMBER(SEARCH("Mismatched",D7713)), "Mismatched", IF(ISNUMBER(SEARCH("False Positive",D7713)), "False Positive", "Irrelevant"))), "")</f>
        <v/>
      </c>
      <c r="J7713" s="7" t="s">
        <v>3743</v>
      </c>
      <c r="K7713" s="7" t="s">
        <v>3355</v>
      </c>
      <c r="L7713" s="9">
        <v>45008</v>
      </c>
      <c r="M7713" s="13">
        <v>0.3919212962962963</v>
      </c>
      <c r="N7713" s="14">
        <v>204440003538512</v>
      </c>
      <c r="O7713" s="7">
        <f>IF(LEN(TRIM($A7713))=0,0,LEN($A7713)-LEN(SUBSTITUTE($A7713," ",""))+1)</f>
        <v>1</v>
      </c>
      <c r="P7713">
        <f t="shared" si="221"/>
        <v>3411</v>
      </c>
    </row>
    <row r="7714" spans="1:16" ht="208" x14ac:dyDescent="0.2">
      <c r="A7714" s="8" t="s">
        <v>1106</v>
      </c>
      <c r="C7714" s="7" t="s">
        <v>4</v>
      </c>
      <c r="F7714" s="7" t="str">
        <f t="shared" si="219"/>
        <v/>
      </c>
      <c r="G7714" s="7" t="str">
        <f t="shared" si="220"/>
        <v/>
      </c>
      <c r="K7714" s="7" t="s">
        <v>3355</v>
      </c>
      <c r="L7714" s="9">
        <v>45008</v>
      </c>
      <c r="M7714" s="13">
        <v>0.39193287037037039</v>
      </c>
      <c r="N7714" s="14">
        <v>204440003538512</v>
      </c>
      <c r="P7714" t="str">
        <f t="shared" si="221"/>
        <v/>
      </c>
    </row>
    <row r="7715" spans="1:16" ht="16" x14ac:dyDescent="0.2">
      <c r="A7715" s="8" t="s">
        <v>158</v>
      </c>
      <c r="C7715" s="7" t="s">
        <v>2</v>
      </c>
      <c r="D7715" s="7" t="s">
        <v>3389</v>
      </c>
      <c r="E7715" s="7" t="str">
        <f>IF(OR(D7715="", D7715="___"),"", LEFT(D7715,FIND(" &gt;",D7715)-1))</f>
        <v>Success</v>
      </c>
      <c r="F7715" s="7" t="str">
        <f t="shared" si="219"/>
        <v>Current</v>
      </c>
      <c r="G7715" s="7" t="str">
        <f t="shared" si="220"/>
        <v/>
      </c>
      <c r="H7715" s="7" t="str">
        <f>IF(G7715="Utterance", IF(ISNUMBER(SEARCH("Unrecognized",D7715)), "Unrecognized", IF(ISNUMBER(SEARCH("Mismatched",D7715)), "Mismatched", IF(ISNUMBER(SEARCH("False Positive",D7715)), "False Positive", "Irrelevant"))), "")</f>
        <v/>
      </c>
      <c r="J7715" s="7" t="s">
        <v>3744</v>
      </c>
      <c r="K7715" s="7" t="s">
        <v>3355</v>
      </c>
      <c r="L7715" s="9">
        <v>45008</v>
      </c>
      <c r="M7715" s="13">
        <v>0.39269675925925923</v>
      </c>
      <c r="N7715" s="14">
        <v>204440003497721</v>
      </c>
      <c r="O7715" s="7">
        <f>IF(LEN(TRIM($A7715))=0,0,LEN($A7715)-LEN(SUBSTITUTE($A7715," ",""))+1)</f>
        <v>4</v>
      </c>
      <c r="P7715">
        <f t="shared" si="221"/>
        <v>3411</v>
      </c>
    </row>
    <row r="7716" spans="1:16" ht="112" x14ac:dyDescent="0.2">
      <c r="A7716" s="8" t="s">
        <v>224</v>
      </c>
      <c r="C7716" s="7" t="s">
        <v>4</v>
      </c>
      <c r="F7716" s="7" t="str">
        <f t="shared" si="219"/>
        <v/>
      </c>
      <c r="G7716" s="7" t="str">
        <f t="shared" si="220"/>
        <v/>
      </c>
      <c r="K7716" s="7" t="s">
        <v>3355</v>
      </c>
      <c r="L7716" s="9">
        <v>45008</v>
      </c>
      <c r="M7716" s="13">
        <v>0.39269675925925923</v>
      </c>
      <c r="N7716" s="14">
        <v>204440003497721</v>
      </c>
      <c r="P7716" t="str">
        <f t="shared" si="221"/>
        <v/>
      </c>
    </row>
    <row r="7717" spans="1:16" ht="16" x14ac:dyDescent="0.2">
      <c r="A7717" s="8" t="s">
        <v>322</v>
      </c>
      <c r="B7717" s="7" t="s">
        <v>3487</v>
      </c>
      <c r="C7717" s="7" t="s">
        <v>2</v>
      </c>
      <c r="D7717" s="7" t="s">
        <v>3389</v>
      </c>
      <c r="E7717" s="7" t="str">
        <f>IF(OR(D7717="", D7717="___"),"", LEFT(D7717,FIND(" &gt;",D7717)-1))</f>
        <v>Success</v>
      </c>
      <c r="F7717" s="7" t="str">
        <f t="shared" si="219"/>
        <v>Current</v>
      </c>
      <c r="G7717" s="7" t="str">
        <f t="shared" si="220"/>
        <v/>
      </c>
      <c r="H7717" s="7" t="str">
        <f>IF(G7717="Utterance", IF(ISNUMBER(SEARCH("Unrecognized",D7717)), "Unrecognized", IF(ISNUMBER(SEARCH("Mismatched",D7717)), "Mismatched", IF(ISNUMBER(SEARCH("False Positive",D7717)), "False Positive", "Irrelevant"))), "")</f>
        <v/>
      </c>
      <c r="J7717" s="7" t="s">
        <v>3758</v>
      </c>
      <c r="K7717" s="7" t="s">
        <v>3355</v>
      </c>
      <c r="L7717" s="9">
        <v>45008</v>
      </c>
      <c r="M7717" s="13">
        <v>0.39447916666666666</v>
      </c>
      <c r="N7717" s="14">
        <v>513003340818487</v>
      </c>
      <c r="O7717" s="7">
        <f>IF(LEN(TRIM($A7717))=0,0,LEN($A7717)-LEN(SUBSTITUTE($A7717," ",""))+1)</f>
        <v>4</v>
      </c>
      <c r="P7717">
        <f t="shared" si="221"/>
        <v>3411</v>
      </c>
    </row>
    <row r="7718" spans="1:16" ht="16" x14ac:dyDescent="0.2">
      <c r="A7718" s="8" t="s">
        <v>3364</v>
      </c>
      <c r="C7718" s="7" t="s">
        <v>4</v>
      </c>
      <c r="F7718" s="7" t="str">
        <f t="shared" si="219"/>
        <v/>
      </c>
      <c r="G7718" s="7" t="str">
        <f t="shared" si="220"/>
        <v/>
      </c>
      <c r="K7718" s="7" t="s">
        <v>3355</v>
      </c>
      <c r="L7718" s="9">
        <v>45008</v>
      </c>
      <c r="M7718" s="13">
        <v>0.39450231481481479</v>
      </c>
      <c r="N7718" s="14">
        <v>513003340818487</v>
      </c>
      <c r="P7718" t="str">
        <f t="shared" si="221"/>
        <v/>
      </c>
    </row>
    <row r="7719" spans="1:16" ht="32" x14ac:dyDescent="0.2">
      <c r="A7719" s="8" t="s">
        <v>268</v>
      </c>
      <c r="C7719" s="7" t="s">
        <v>4</v>
      </c>
      <c r="F7719" s="7" t="str">
        <f t="shared" si="219"/>
        <v/>
      </c>
      <c r="G7719" s="7" t="str">
        <f t="shared" si="220"/>
        <v/>
      </c>
      <c r="K7719" s="7" t="s">
        <v>3355</v>
      </c>
      <c r="L7719" s="9">
        <v>45008</v>
      </c>
      <c r="M7719" s="13">
        <v>0.39450231481481479</v>
      </c>
      <c r="N7719" s="14">
        <v>513003340818487</v>
      </c>
      <c r="P7719" t="str">
        <f t="shared" si="221"/>
        <v/>
      </c>
    </row>
    <row r="7720" spans="1:16" ht="16" x14ac:dyDescent="0.2">
      <c r="A7720" s="8" t="s">
        <v>161</v>
      </c>
      <c r="C7720" s="7" t="s">
        <v>2</v>
      </c>
      <c r="D7720" s="7" t="s">
        <v>3389</v>
      </c>
      <c r="E7720" s="7" t="str">
        <f>IF(OR(D7720="", D7720="___"),"", LEFT(D7720,FIND(" &gt;",D7720)-1))</f>
        <v>Success</v>
      </c>
      <c r="F7720" s="7" t="str">
        <f t="shared" si="219"/>
        <v>Current</v>
      </c>
      <c r="G7720" s="7" t="str">
        <f t="shared" si="220"/>
        <v/>
      </c>
      <c r="H7720" s="7" t="str">
        <f>IF(G7720="Utterance", IF(ISNUMBER(SEARCH("Unrecognized",D7720)), "Unrecognized", IF(ISNUMBER(SEARCH("Mismatched",D7720)), "Mismatched", IF(ISNUMBER(SEARCH("False Positive",D7720)), "False Positive", "Irrelevant"))), "")</f>
        <v/>
      </c>
      <c r="J7720" s="7" t="s">
        <v>3743</v>
      </c>
      <c r="K7720" s="7" t="s">
        <v>3355</v>
      </c>
      <c r="L7720" s="9">
        <v>45008</v>
      </c>
      <c r="M7720" s="13">
        <v>0.39486111111111111</v>
      </c>
      <c r="N7720" s="14">
        <v>513003340818487</v>
      </c>
      <c r="O7720" s="7">
        <f>IF(LEN(TRIM($A7720))=0,0,LEN($A7720)-LEN(SUBSTITUTE($A7720," ",""))+1)</f>
        <v>4</v>
      </c>
      <c r="P7720">
        <f t="shared" si="221"/>
        <v>3411</v>
      </c>
    </row>
    <row r="7721" spans="1:16" ht="224" x14ac:dyDescent="0.2">
      <c r="A7721" s="8" t="s">
        <v>3680</v>
      </c>
      <c r="C7721" s="7" t="s">
        <v>4</v>
      </c>
      <c r="F7721" s="7" t="str">
        <f t="shared" si="219"/>
        <v/>
      </c>
      <c r="G7721" s="7" t="str">
        <f t="shared" si="220"/>
        <v/>
      </c>
      <c r="K7721" s="7" t="s">
        <v>3355</v>
      </c>
      <c r="L7721" s="9">
        <v>45008</v>
      </c>
      <c r="M7721" s="13">
        <v>0.3948726851851852</v>
      </c>
      <c r="N7721" s="14">
        <v>513003340818487</v>
      </c>
      <c r="P7721" t="str">
        <f t="shared" si="221"/>
        <v/>
      </c>
    </row>
    <row r="7722" spans="1:16" ht="16" x14ac:dyDescent="0.2">
      <c r="A7722" s="8" t="s">
        <v>260</v>
      </c>
      <c r="C7722" s="7" t="s">
        <v>2</v>
      </c>
      <c r="D7722" s="7" t="s">
        <v>3389</v>
      </c>
      <c r="E7722" s="7" t="str">
        <f>IF(OR(D7722="", D7722="___"),"", LEFT(D7722,FIND(" &gt;",D7722)-1))</f>
        <v>Success</v>
      </c>
      <c r="F7722" s="7" t="str">
        <f t="shared" si="219"/>
        <v>Current</v>
      </c>
      <c r="G7722" s="7" t="str">
        <f t="shared" si="220"/>
        <v/>
      </c>
      <c r="H7722" s="7" t="str">
        <f>IF(G7722="Utterance", IF(ISNUMBER(SEARCH("Unrecognized",D7722)), "Unrecognized", IF(ISNUMBER(SEARCH("Mismatched",D7722)), "Mismatched", IF(ISNUMBER(SEARCH("False Positive",D7722)), "False Positive", "Irrelevant"))), "")</f>
        <v/>
      </c>
      <c r="J7722" s="7" t="s">
        <v>3743</v>
      </c>
      <c r="K7722" s="7" t="s">
        <v>3355</v>
      </c>
      <c r="L7722" s="9">
        <v>45008</v>
      </c>
      <c r="M7722" s="13">
        <v>0.39562499999999995</v>
      </c>
      <c r="N7722" s="14">
        <v>513003340818487</v>
      </c>
      <c r="O7722" s="7">
        <f>IF(LEN(TRIM($A7722))=0,0,LEN($A7722)-LEN(SUBSTITUTE($A7722," ",""))+1)</f>
        <v>6</v>
      </c>
      <c r="P7722">
        <f t="shared" si="221"/>
        <v>3411</v>
      </c>
    </row>
    <row r="7723" spans="1:16" ht="48" x14ac:dyDescent="0.2">
      <c r="A7723" s="8" t="s">
        <v>261</v>
      </c>
      <c r="C7723" s="7" t="s">
        <v>4</v>
      </c>
      <c r="F7723" s="7" t="str">
        <f t="shared" si="219"/>
        <v/>
      </c>
      <c r="G7723" s="7" t="str">
        <f t="shared" si="220"/>
        <v/>
      </c>
      <c r="K7723" s="7" t="s">
        <v>3355</v>
      </c>
      <c r="L7723" s="9">
        <v>45008</v>
      </c>
      <c r="M7723" s="13">
        <v>0.39562499999999995</v>
      </c>
      <c r="N7723" s="14">
        <v>513003340818487</v>
      </c>
      <c r="P7723" t="str">
        <f t="shared" si="221"/>
        <v/>
      </c>
    </row>
    <row r="7724" spans="1:16" x14ac:dyDescent="0.2">
      <c r="A7724" s="10">
        <v>45291</v>
      </c>
      <c r="C7724" s="7" t="s">
        <v>2</v>
      </c>
      <c r="D7724" s="7" t="s">
        <v>3389</v>
      </c>
      <c r="E7724" s="7" t="str">
        <f>IF(OR(D7724="", D7724="___"),"", LEFT(D7724,FIND(" &gt;",D7724)-1))</f>
        <v>Success</v>
      </c>
      <c r="F7724" s="7" t="str">
        <f t="shared" si="219"/>
        <v>Current</v>
      </c>
      <c r="G7724" s="7" t="str">
        <f t="shared" si="220"/>
        <v/>
      </c>
      <c r="H7724" s="7" t="str">
        <f>IF(G7724="Utterance", IF(ISNUMBER(SEARCH("Unrecognized",D7724)), "Unrecognized", IF(ISNUMBER(SEARCH("Mismatched",D7724)), "Mismatched", IF(ISNUMBER(SEARCH("False Positive",D7724)), "False Positive", "Irrelevant"))), "")</f>
        <v/>
      </c>
      <c r="J7724" s="7" t="s">
        <v>3743</v>
      </c>
      <c r="K7724" s="7" t="s">
        <v>3355</v>
      </c>
      <c r="L7724" s="9">
        <v>45008</v>
      </c>
      <c r="M7724" s="13">
        <v>0.39572916666666669</v>
      </c>
      <c r="N7724" s="14">
        <v>513003340818487</v>
      </c>
      <c r="O7724" s="7">
        <f>IF(LEN(TRIM($A7724))=0,0,LEN($A7724)-LEN(SUBSTITUTE($A7724," ",""))+1)</f>
        <v>1</v>
      </c>
      <c r="P7724">
        <f t="shared" si="221"/>
        <v>3411</v>
      </c>
    </row>
    <row r="7725" spans="1:16" ht="224" x14ac:dyDescent="0.2">
      <c r="A7725" s="8" t="s">
        <v>1728</v>
      </c>
      <c r="C7725" s="7" t="s">
        <v>4</v>
      </c>
      <c r="F7725" s="7" t="str">
        <f t="shared" si="219"/>
        <v/>
      </c>
      <c r="G7725" s="7" t="str">
        <f t="shared" si="220"/>
        <v/>
      </c>
      <c r="K7725" s="7" t="s">
        <v>3355</v>
      </c>
      <c r="L7725" s="9">
        <v>45008</v>
      </c>
      <c r="M7725" s="13">
        <v>0.39574074074074073</v>
      </c>
      <c r="N7725" s="14">
        <v>513003340818487</v>
      </c>
      <c r="P7725" t="str">
        <f t="shared" si="221"/>
        <v/>
      </c>
    </row>
    <row r="7726" spans="1:16" ht="16" x14ac:dyDescent="0.2">
      <c r="A7726" s="8" t="s">
        <v>1729</v>
      </c>
      <c r="C7726" s="7" t="s">
        <v>2</v>
      </c>
      <c r="D7726" s="7" t="s">
        <v>3405</v>
      </c>
      <c r="E7726" s="7" t="str">
        <f>IF(OR(D7726="", D7726="___"),"", LEFT(D7726,FIND(" &gt;",D7726)-1))</f>
        <v>Failure</v>
      </c>
      <c r="F7726" s="7" t="str">
        <f t="shared" si="219"/>
        <v>Current</v>
      </c>
      <c r="G7726" s="7" t="str">
        <f t="shared" si="220"/>
        <v>System</v>
      </c>
      <c r="H7726" s="7" t="str">
        <f>IF(G7726="Utterance", IF(ISNUMBER(SEARCH("Unrecognized",D7726)), "Unrecognized", IF(ISNUMBER(SEARCH("Mismatched",D7726)), "Mismatched", IF(ISNUMBER(SEARCH("False Positive",D7726)), "False Positive", "Irrelevant"))), "")</f>
        <v/>
      </c>
      <c r="I7726" s="7" t="s">
        <v>152</v>
      </c>
      <c r="J7726" s="7" t="s">
        <v>213</v>
      </c>
      <c r="K7726" s="7" t="s">
        <v>3355</v>
      </c>
      <c r="L7726" s="9">
        <v>45008</v>
      </c>
      <c r="M7726" s="13">
        <v>0.39618055555555554</v>
      </c>
      <c r="N7726" s="14">
        <v>513003340818487</v>
      </c>
      <c r="O7726" s="7">
        <f>IF(LEN(TRIM($A7726))=0,0,LEN($A7726)-LEN(SUBSTITUTE($A7726," ",""))+1)</f>
        <v>4</v>
      </c>
      <c r="P7726">
        <f t="shared" si="221"/>
        <v>168</v>
      </c>
    </row>
    <row r="7727" spans="1:16" ht="16" x14ac:dyDescent="0.2">
      <c r="A7727" s="8" t="s">
        <v>152</v>
      </c>
      <c r="C7727" s="7" t="s">
        <v>4</v>
      </c>
      <c r="F7727" s="7" t="str">
        <f t="shared" si="219"/>
        <v/>
      </c>
      <c r="G7727" s="7" t="str">
        <f t="shared" si="220"/>
        <v/>
      </c>
      <c r="K7727" s="7" t="s">
        <v>3355</v>
      </c>
      <c r="L7727" s="9">
        <v>45008</v>
      </c>
      <c r="M7727" s="13">
        <v>0.39618055555555554</v>
      </c>
      <c r="N7727" s="14">
        <v>513003340818487</v>
      </c>
      <c r="P7727" t="str">
        <f t="shared" si="221"/>
        <v/>
      </c>
    </row>
    <row r="7728" spans="1:16" ht="16" x14ac:dyDescent="0.2">
      <c r="A7728" s="8" t="s">
        <v>259</v>
      </c>
      <c r="B7728" s="7" t="s">
        <v>3487</v>
      </c>
      <c r="C7728" s="7" t="s">
        <v>2</v>
      </c>
      <c r="D7728" s="7" t="s">
        <v>3405</v>
      </c>
      <c r="E7728" s="7" t="str">
        <f>IF(OR(D7728="", D7728="___"),"", LEFT(D7728,FIND(" &gt;",D7728)-1))</f>
        <v>Failure</v>
      </c>
      <c r="F7728" s="7" t="str">
        <f t="shared" si="219"/>
        <v>Current</v>
      </c>
      <c r="G7728" s="7" t="str">
        <f t="shared" si="220"/>
        <v>System</v>
      </c>
      <c r="H7728" s="7" t="str">
        <f>IF(G7728="Utterance", IF(ISNUMBER(SEARCH("Unrecognized",D7728)), "Unrecognized", IF(ISNUMBER(SEARCH("Mismatched",D7728)), "Mismatched", IF(ISNUMBER(SEARCH("False Positive",D7728)), "False Positive", "Irrelevant"))), "")</f>
        <v/>
      </c>
      <c r="I7728" s="7" t="s">
        <v>152</v>
      </c>
      <c r="J7728" s="7" t="s">
        <v>3743</v>
      </c>
      <c r="K7728" s="7" t="s">
        <v>3355</v>
      </c>
      <c r="L7728" s="9">
        <v>45008</v>
      </c>
      <c r="M7728" s="13">
        <v>0.39636574074074077</v>
      </c>
      <c r="N7728" s="14">
        <v>513003340818487</v>
      </c>
      <c r="O7728" s="7">
        <f>IF(LEN(TRIM($A7728))=0,0,LEN($A7728)-LEN(SUBSTITUTE($A7728," ",""))+1)</f>
        <v>4</v>
      </c>
      <c r="P7728">
        <f t="shared" si="221"/>
        <v>168</v>
      </c>
    </row>
    <row r="7729" spans="1:16" ht="16" x14ac:dyDescent="0.2">
      <c r="A7729" s="8" t="s">
        <v>152</v>
      </c>
      <c r="C7729" s="7" t="s">
        <v>4</v>
      </c>
      <c r="F7729" s="7" t="str">
        <f t="shared" ref="F7729:F7792" si="222">IF(OR(E7729="Success",E7729="Qualified Success"),"Current",IF(E7729="Failure",IF(RIGHT(D7729,6)="Future","Future",IF(RIGHT(D7729,10)="Irrelevant","Irrelevant","Current")),""))</f>
        <v/>
      </c>
      <c r="G7729" s="7" t="str">
        <f t="shared" ref="G7729:G7792" si="223">IF(OR(ISBLANK(D7729),D7729="Unclassifiable &gt;"),"",IF(ISNUMBER(SEARCH("Utterance",D7729)),"Utterance",IF(ISNUMBER(SEARCH("Response",D7729)),"Response",IF(ISNUMBER(SEARCH("Interaction",D7729)),"Interaction",IF(ISNUMBER(SEARCH("System",D7729)),"System","")))))</f>
        <v/>
      </c>
      <c r="K7729" s="7" t="s">
        <v>3355</v>
      </c>
      <c r="L7729" s="9">
        <v>45008</v>
      </c>
      <c r="M7729" s="13">
        <v>0.39636574074074077</v>
      </c>
      <c r="N7729" s="14">
        <v>513003340818487</v>
      </c>
      <c r="P7729" t="str">
        <f t="shared" si="221"/>
        <v/>
      </c>
    </row>
    <row r="7730" spans="1:16" ht="16" x14ac:dyDescent="0.2">
      <c r="A7730" s="8" t="s">
        <v>158</v>
      </c>
      <c r="C7730" s="7" t="s">
        <v>2</v>
      </c>
      <c r="D7730" s="7" t="s">
        <v>3405</v>
      </c>
      <c r="E7730" s="7" t="str">
        <f>IF(OR(D7730="", D7730="___"),"", LEFT(D7730,FIND(" &gt;",D7730)-1))</f>
        <v>Failure</v>
      </c>
      <c r="F7730" s="7" t="str">
        <f t="shared" si="222"/>
        <v>Current</v>
      </c>
      <c r="G7730" s="7" t="str">
        <f t="shared" si="223"/>
        <v>System</v>
      </c>
      <c r="H7730" s="7" t="str">
        <f>IF(G7730="Utterance", IF(ISNUMBER(SEARCH("Unrecognized",D7730)), "Unrecognized", IF(ISNUMBER(SEARCH("Mismatched",D7730)), "Mismatched", IF(ISNUMBER(SEARCH("False Positive",D7730)), "False Positive", "Irrelevant"))), "")</f>
        <v/>
      </c>
      <c r="I7730" s="7" t="s">
        <v>152</v>
      </c>
      <c r="J7730" s="7" t="s">
        <v>3744</v>
      </c>
      <c r="K7730" s="7" t="s">
        <v>3355</v>
      </c>
      <c r="L7730" s="9">
        <v>45008</v>
      </c>
      <c r="M7730" s="13">
        <v>0.39655092592592595</v>
      </c>
      <c r="N7730" s="14">
        <v>513003340818487</v>
      </c>
      <c r="O7730" s="7">
        <f>IF(LEN(TRIM($A7730))=0,0,LEN($A7730)-LEN(SUBSTITUTE($A7730," ",""))+1)</f>
        <v>4</v>
      </c>
      <c r="P7730">
        <f t="shared" si="221"/>
        <v>168</v>
      </c>
    </row>
    <row r="7731" spans="1:16" ht="16" x14ac:dyDescent="0.2">
      <c r="A7731" s="8" t="s">
        <v>152</v>
      </c>
      <c r="C7731" s="7" t="s">
        <v>4</v>
      </c>
      <c r="F7731" s="7" t="str">
        <f t="shared" si="222"/>
        <v/>
      </c>
      <c r="G7731" s="7" t="str">
        <f t="shared" si="223"/>
        <v/>
      </c>
      <c r="K7731" s="7" t="s">
        <v>3355</v>
      </c>
      <c r="L7731" s="9">
        <v>45008</v>
      </c>
      <c r="M7731" s="13">
        <v>0.39655092592592595</v>
      </c>
      <c r="N7731" s="14">
        <v>513003340818487</v>
      </c>
      <c r="P7731" t="str">
        <f t="shared" si="221"/>
        <v/>
      </c>
    </row>
    <row r="7732" spans="1:16" ht="16" x14ac:dyDescent="0.2">
      <c r="A7732" s="8" t="s">
        <v>158</v>
      </c>
      <c r="C7732" s="7" t="s">
        <v>2</v>
      </c>
      <c r="D7732" s="7" t="s">
        <v>3405</v>
      </c>
      <c r="E7732" s="7" t="str">
        <f>IF(OR(D7732="", D7732="___"),"", LEFT(D7732,FIND(" &gt;",D7732)-1))</f>
        <v>Failure</v>
      </c>
      <c r="F7732" s="7" t="str">
        <f t="shared" si="222"/>
        <v>Current</v>
      </c>
      <c r="G7732" s="7" t="str">
        <f t="shared" si="223"/>
        <v>System</v>
      </c>
      <c r="H7732" s="7" t="str">
        <f>IF(G7732="Utterance", IF(ISNUMBER(SEARCH("Unrecognized",D7732)), "Unrecognized", IF(ISNUMBER(SEARCH("Mismatched",D7732)), "Mismatched", IF(ISNUMBER(SEARCH("False Positive",D7732)), "False Positive", "Irrelevant"))), "")</f>
        <v/>
      </c>
      <c r="I7732" s="7" t="s">
        <v>152</v>
      </c>
      <c r="J7732" s="7" t="s">
        <v>3744</v>
      </c>
      <c r="K7732" s="7" t="s">
        <v>3355</v>
      </c>
      <c r="L7732" s="9">
        <v>45008</v>
      </c>
      <c r="M7732" s="13">
        <v>0.39662037037037035</v>
      </c>
      <c r="N7732" s="14">
        <v>513003340818487</v>
      </c>
      <c r="O7732" s="7">
        <f>IF(LEN(TRIM($A7732))=0,0,LEN($A7732)-LEN(SUBSTITUTE($A7732," ",""))+1)</f>
        <v>4</v>
      </c>
      <c r="P7732">
        <f t="shared" si="221"/>
        <v>168</v>
      </c>
    </row>
    <row r="7733" spans="1:16" ht="16" x14ac:dyDescent="0.2">
      <c r="A7733" s="8" t="s">
        <v>152</v>
      </c>
      <c r="C7733" s="7" t="s">
        <v>4</v>
      </c>
      <c r="F7733" s="7" t="str">
        <f t="shared" si="222"/>
        <v/>
      </c>
      <c r="G7733" s="7" t="str">
        <f t="shared" si="223"/>
        <v/>
      </c>
      <c r="K7733" s="7" t="s">
        <v>3355</v>
      </c>
      <c r="L7733" s="9">
        <v>45008</v>
      </c>
      <c r="M7733" s="13">
        <v>0.39662037037037035</v>
      </c>
      <c r="N7733" s="14">
        <v>513003340818487</v>
      </c>
      <c r="P7733" t="str">
        <f t="shared" si="221"/>
        <v/>
      </c>
    </row>
    <row r="7734" spans="1:16" ht="16" x14ac:dyDescent="0.2">
      <c r="A7734" s="8" t="s">
        <v>302</v>
      </c>
      <c r="B7734" s="7" t="s">
        <v>3487</v>
      </c>
      <c r="C7734" s="7" t="s">
        <v>2</v>
      </c>
      <c r="D7734" s="7" t="s">
        <v>3405</v>
      </c>
      <c r="E7734" s="7" t="str">
        <f>IF(OR(D7734="", D7734="___"),"", LEFT(D7734,FIND(" &gt;",D7734)-1))</f>
        <v>Failure</v>
      </c>
      <c r="F7734" s="7" t="str">
        <f t="shared" si="222"/>
        <v>Current</v>
      </c>
      <c r="G7734" s="7" t="str">
        <f t="shared" si="223"/>
        <v>System</v>
      </c>
      <c r="H7734" s="7" t="str">
        <f>IF(G7734="Utterance", IF(ISNUMBER(SEARCH("Unrecognized",D7734)), "Unrecognized", IF(ISNUMBER(SEARCH("Mismatched",D7734)), "Mismatched", IF(ISNUMBER(SEARCH("False Positive",D7734)), "False Positive", "Irrelevant"))), "")</f>
        <v/>
      </c>
      <c r="I7734" s="7" t="s">
        <v>152</v>
      </c>
      <c r="J7734" s="7" t="s">
        <v>3428</v>
      </c>
      <c r="K7734" s="7" t="s">
        <v>3355</v>
      </c>
      <c r="L7734" s="9">
        <v>45008</v>
      </c>
      <c r="M7734" s="13">
        <v>0.39664351851851848</v>
      </c>
      <c r="N7734" s="14">
        <v>513003340818487</v>
      </c>
      <c r="O7734" s="7">
        <f>IF(LEN(TRIM($A7734))=0,0,LEN($A7734)-LEN(SUBSTITUTE($A7734," ",""))+1)</f>
        <v>3</v>
      </c>
      <c r="P7734">
        <f t="shared" si="221"/>
        <v>168</v>
      </c>
    </row>
    <row r="7735" spans="1:16" ht="16" x14ac:dyDescent="0.2">
      <c r="A7735" s="8" t="s">
        <v>152</v>
      </c>
      <c r="C7735" s="7" t="s">
        <v>4</v>
      </c>
      <c r="F7735" s="7" t="str">
        <f t="shared" si="222"/>
        <v/>
      </c>
      <c r="G7735" s="7" t="str">
        <f t="shared" si="223"/>
        <v/>
      </c>
      <c r="K7735" s="7" t="s">
        <v>3355</v>
      </c>
      <c r="L7735" s="9">
        <v>45008</v>
      </c>
      <c r="M7735" s="13">
        <v>0.39664351851851848</v>
      </c>
      <c r="N7735" s="14">
        <v>513003340818487</v>
      </c>
      <c r="P7735" t="str">
        <f t="shared" si="221"/>
        <v/>
      </c>
    </row>
    <row r="7736" spans="1:16" ht="16" x14ac:dyDescent="0.2">
      <c r="A7736" s="8" t="s">
        <v>302</v>
      </c>
      <c r="B7736" s="7" t="s">
        <v>3487</v>
      </c>
      <c r="C7736" s="7" t="s">
        <v>2</v>
      </c>
      <c r="D7736" s="7" t="s">
        <v>3389</v>
      </c>
      <c r="E7736" s="7" t="str">
        <f>IF(OR(D7736="", D7736="___"),"", LEFT(D7736,FIND(" &gt;",D7736)-1))</f>
        <v>Success</v>
      </c>
      <c r="F7736" s="7" t="str">
        <f t="shared" si="222"/>
        <v>Current</v>
      </c>
      <c r="G7736" s="7" t="str">
        <f t="shared" si="223"/>
        <v/>
      </c>
      <c r="H7736" s="7" t="str">
        <f>IF(G7736="Utterance", IF(ISNUMBER(SEARCH("Unrecognized",D7736)), "Unrecognized", IF(ISNUMBER(SEARCH("Mismatched",D7736)), "Mismatched", IF(ISNUMBER(SEARCH("False Positive",D7736)), "False Positive", "Irrelevant"))), "")</f>
        <v/>
      </c>
      <c r="J7736" s="7" t="s">
        <v>3428</v>
      </c>
      <c r="K7736" s="7" t="s">
        <v>3355</v>
      </c>
      <c r="L7736" s="9">
        <v>45008</v>
      </c>
      <c r="M7736" s="13">
        <v>0.39884259259259264</v>
      </c>
      <c r="N7736" s="14">
        <v>513003340818487</v>
      </c>
      <c r="O7736" s="7">
        <f>IF(LEN(TRIM($A7736))=0,0,LEN($A7736)-LEN(SUBSTITUTE($A7736," ",""))+1)</f>
        <v>3</v>
      </c>
      <c r="P7736">
        <f t="shared" si="221"/>
        <v>3411</v>
      </c>
    </row>
    <row r="7737" spans="1:16" ht="64" x14ac:dyDescent="0.2">
      <c r="A7737" s="8" t="s">
        <v>220</v>
      </c>
      <c r="C7737" s="7" t="s">
        <v>4</v>
      </c>
      <c r="F7737" s="7" t="str">
        <f t="shared" si="222"/>
        <v/>
      </c>
      <c r="G7737" s="7" t="str">
        <f t="shared" si="223"/>
        <v/>
      </c>
      <c r="K7737" s="7" t="s">
        <v>3355</v>
      </c>
      <c r="L7737" s="9">
        <v>45008</v>
      </c>
      <c r="M7737" s="13">
        <v>0.39884259259259264</v>
      </c>
      <c r="N7737" s="14">
        <v>513003340818487</v>
      </c>
      <c r="P7737" t="str">
        <f t="shared" si="221"/>
        <v/>
      </c>
    </row>
    <row r="7738" spans="1:16" ht="16" x14ac:dyDescent="0.2">
      <c r="A7738" s="8" t="s">
        <v>158</v>
      </c>
      <c r="C7738" s="7" t="s">
        <v>2</v>
      </c>
      <c r="D7738" s="7" t="s">
        <v>3389</v>
      </c>
      <c r="E7738" s="7" t="str">
        <f>IF(OR(D7738="", D7738="___"),"", LEFT(D7738,FIND(" &gt;",D7738)-1))</f>
        <v>Success</v>
      </c>
      <c r="F7738" s="7" t="str">
        <f t="shared" si="222"/>
        <v>Current</v>
      </c>
      <c r="G7738" s="7" t="str">
        <f t="shared" si="223"/>
        <v/>
      </c>
      <c r="H7738" s="7" t="str">
        <f>IF(G7738="Utterance", IF(ISNUMBER(SEARCH("Unrecognized",D7738)), "Unrecognized", IF(ISNUMBER(SEARCH("Mismatched",D7738)), "Mismatched", IF(ISNUMBER(SEARCH("False Positive",D7738)), "False Positive", "Irrelevant"))), "")</f>
        <v/>
      </c>
      <c r="J7738" s="7" t="s">
        <v>3744</v>
      </c>
      <c r="K7738" s="7" t="s">
        <v>3355</v>
      </c>
      <c r="L7738" s="9">
        <v>45008</v>
      </c>
      <c r="M7738" s="13">
        <v>0.40574074074074074</v>
      </c>
      <c r="N7738" s="14">
        <v>204440003491531</v>
      </c>
      <c r="O7738" s="7">
        <f>IF(LEN(TRIM($A7738))=0,0,LEN($A7738)-LEN(SUBSTITUTE($A7738," ",""))+1)</f>
        <v>4</v>
      </c>
      <c r="P7738">
        <f t="shared" si="221"/>
        <v>3411</v>
      </c>
    </row>
    <row r="7739" spans="1:16" ht="112" x14ac:dyDescent="0.2">
      <c r="A7739" s="8" t="s">
        <v>224</v>
      </c>
      <c r="C7739" s="7" t="s">
        <v>4</v>
      </c>
      <c r="F7739" s="7" t="str">
        <f t="shared" si="222"/>
        <v/>
      </c>
      <c r="G7739" s="7" t="str">
        <f t="shared" si="223"/>
        <v/>
      </c>
      <c r="K7739" s="7" t="s">
        <v>3355</v>
      </c>
      <c r="L7739" s="9">
        <v>45008</v>
      </c>
      <c r="M7739" s="13">
        <v>0.40574074074074074</v>
      </c>
      <c r="N7739" s="14">
        <v>204440003491531</v>
      </c>
      <c r="P7739" t="str">
        <f t="shared" si="221"/>
        <v/>
      </c>
    </row>
    <row r="7740" spans="1:16" ht="16" x14ac:dyDescent="0.2">
      <c r="A7740" s="8" t="s">
        <v>467</v>
      </c>
      <c r="C7740" s="7" t="s">
        <v>2</v>
      </c>
      <c r="D7740" s="7" t="s">
        <v>3389</v>
      </c>
      <c r="E7740" s="7" t="str">
        <f>IF(OR(D7740="", D7740="___"),"", LEFT(D7740,FIND(" &gt;",D7740)-1))</f>
        <v>Success</v>
      </c>
      <c r="F7740" s="7" t="str">
        <f t="shared" si="222"/>
        <v>Current</v>
      </c>
      <c r="G7740" s="7" t="str">
        <f t="shared" si="223"/>
        <v/>
      </c>
      <c r="H7740" s="7" t="str">
        <f>IF(G7740="Utterance", IF(ISNUMBER(SEARCH("Unrecognized",D7740)), "Unrecognized", IF(ISNUMBER(SEARCH("Mismatched",D7740)), "Mismatched", IF(ISNUMBER(SEARCH("False Positive",D7740)), "False Positive", "Irrelevant"))), "")</f>
        <v/>
      </c>
      <c r="J7740" s="7" t="s">
        <v>3750</v>
      </c>
      <c r="K7740" s="7" t="s">
        <v>3355</v>
      </c>
      <c r="L7740" s="9">
        <v>45008</v>
      </c>
      <c r="M7740" s="13">
        <v>0.40743055555555557</v>
      </c>
      <c r="N7740" s="14">
        <v>204440003503394</v>
      </c>
      <c r="O7740" s="7">
        <f>IF(LEN(TRIM($A7740))=0,0,LEN($A7740)-LEN(SUBSTITUTE($A7740," ",""))+1)</f>
        <v>3</v>
      </c>
      <c r="P7740">
        <f t="shared" si="221"/>
        <v>3411</v>
      </c>
    </row>
    <row r="7741" spans="1:16" ht="240" x14ac:dyDescent="0.2">
      <c r="A7741" s="8" t="s">
        <v>771</v>
      </c>
      <c r="C7741" s="7" t="s">
        <v>4</v>
      </c>
      <c r="F7741" s="7" t="str">
        <f t="shared" si="222"/>
        <v/>
      </c>
      <c r="G7741" s="7" t="str">
        <f t="shared" si="223"/>
        <v/>
      </c>
      <c r="K7741" s="7" t="s">
        <v>3355</v>
      </c>
      <c r="L7741" s="9">
        <v>45008</v>
      </c>
      <c r="M7741" s="13">
        <v>0.40744212962962961</v>
      </c>
      <c r="N7741" s="14">
        <v>204440003503394</v>
      </c>
      <c r="P7741" t="str">
        <f t="shared" si="221"/>
        <v/>
      </c>
    </row>
    <row r="7742" spans="1:16" ht="16" x14ac:dyDescent="0.2">
      <c r="A7742" s="8" t="s">
        <v>154</v>
      </c>
      <c r="C7742" s="7" t="s">
        <v>2</v>
      </c>
      <c r="D7742" s="7" t="s">
        <v>3389</v>
      </c>
      <c r="E7742" s="7" t="str">
        <f>IF(OR(D7742="", D7742="___"),"", LEFT(D7742,FIND(" &gt;",D7742)-1))</f>
        <v>Success</v>
      </c>
      <c r="F7742" s="7" t="str">
        <f t="shared" si="222"/>
        <v>Current</v>
      </c>
      <c r="G7742" s="7" t="str">
        <f t="shared" si="223"/>
        <v/>
      </c>
      <c r="H7742" s="7" t="str">
        <f>IF(G7742="Utterance", IF(ISNUMBER(SEARCH("Unrecognized",D7742)), "Unrecognized", IF(ISNUMBER(SEARCH("Mismatched",D7742)), "Mismatched", IF(ISNUMBER(SEARCH("False Positive",D7742)), "False Positive", "Irrelevant"))), "")</f>
        <v/>
      </c>
      <c r="J7742" s="7" t="s">
        <v>3750</v>
      </c>
      <c r="K7742" s="7" t="s">
        <v>3355</v>
      </c>
      <c r="L7742" s="9">
        <v>45008</v>
      </c>
      <c r="M7742" s="13">
        <v>0.40781249999999997</v>
      </c>
      <c r="N7742" s="14">
        <v>202000276083816</v>
      </c>
      <c r="O7742" s="7">
        <f>IF(LEN(TRIM($A7742))=0,0,LEN($A7742)-LEN(SUBSTITUTE($A7742," ",""))+1)</f>
        <v>3</v>
      </c>
      <c r="P7742">
        <f t="shared" si="221"/>
        <v>3411</v>
      </c>
    </row>
    <row r="7743" spans="1:16" ht="240" x14ac:dyDescent="0.2">
      <c r="A7743" s="8" t="s">
        <v>1272</v>
      </c>
      <c r="C7743" s="7" t="s">
        <v>4</v>
      </c>
      <c r="F7743" s="7" t="str">
        <f t="shared" si="222"/>
        <v/>
      </c>
      <c r="G7743" s="7" t="str">
        <f t="shared" si="223"/>
        <v/>
      </c>
      <c r="K7743" s="7" t="s">
        <v>3355</v>
      </c>
      <c r="L7743" s="9">
        <v>45008</v>
      </c>
      <c r="M7743" s="13">
        <v>0.40782407407407412</v>
      </c>
      <c r="N7743" s="14">
        <v>202000276083816</v>
      </c>
      <c r="P7743" t="str">
        <f t="shared" si="221"/>
        <v/>
      </c>
    </row>
    <row r="7744" spans="1:16" ht="16" x14ac:dyDescent="0.2">
      <c r="A7744" s="8" t="s">
        <v>467</v>
      </c>
      <c r="C7744" s="7" t="s">
        <v>2</v>
      </c>
      <c r="D7744" s="7" t="s">
        <v>3389</v>
      </c>
      <c r="E7744" s="7" t="str">
        <f>IF(OR(D7744="", D7744="___"),"", LEFT(D7744,FIND(" &gt;",D7744)-1))</f>
        <v>Success</v>
      </c>
      <c r="F7744" s="7" t="str">
        <f t="shared" si="222"/>
        <v>Current</v>
      </c>
      <c r="G7744" s="7" t="str">
        <f t="shared" si="223"/>
        <v/>
      </c>
      <c r="H7744" s="7" t="str">
        <f>IF(G7744="Utterance", IF(ISNUMBER(SEARCH("Unrecognized",D7744)), "Unrecognized", IF(ISNUMBER(SEARCH("Mismatched",D7744)), "Mismatched", IF(ISNUMBER(SEARCH("False Positive",D7744)), "False Positive", "Irrelevant"))), "")</f>
        <v/>
      </c>
      <c r="J7744" s="7" t="s">
        <v>3750</v>
      </c>
      <c r="K7744" s="7" t="s">
        <v>3355</v>
      </c>
      <c r="L7744" s="9">
        <v>45008</v>
      </c>
      <c r="M7744" s="13">
        <v>0.40803240740740737</v>
      </c>
      <c r="N7744" s="14">
        <v>204440003493600</v>
      </c>
      <c r="O7744" s="7">
        <f>IF(LEN(TRIM($A7744))=0,0,LEN($A7744)-LEN(SUBSTITUTE($A7744," ",""))+1)</f>
        <v>3</v>
      </c>
      <c r="P7744">
        <f t="shared" si="221"/>
        <v>3411</v>
      </c>
    </row>
    <row r="7745" spans="1:16" ht="240" x14ac:dyDescent="0.2">
      <c r="A7745" s="8" t="s">
        <v>468</v>
      </c>
      <c r="C7745" s="7" t="s">
        <v>4</v>
      </c>
      <c r="F7745" s="7" t="str">
        <f t="shared" si="222"/>
        <v/>
      </c>
      <c r="G7745" s="7" t="str">
        <f t="shared" si="223"/>
        <v/>
      </c>
      <c r="K7745" s="7" t="s">
        <v>3355</v>
      </c>
      <c r="L7745" s="9">
        <v>45008</v>
      </c>
      <c r="M7745" s="13">
        <v>0.40804398148148152</v>
      </c>
      <c r="N7745" s="14">
        <v>204440003493600</v>
      </c>
      <c r="P7745" t="str">
        <f t="shared" si="221"/>
        <v/>
      </c>
    </row>
    <row r="7746" spans="1:16" ht="16" x14ac:dyDescent="0.2">
      <c r="A7746" s="8" t="s">
        <v>154</v>
      </c>
      <c r="C7746" s="7" t="s">
        <v>2</v>
      </c>
      <c r="D7746" s="7" t="s">
        <v>3389</v>
      </c>
      <c r="E7746" s="7" t="str">
        <f>IF(OR(D7746="", D7746="___"),"", LEFT(D7746,FIND(" &gt;",D7746)-1))</f>
        <v>Success</v>
      </c>
      <c r="F7746" s="7" t="str">
        <f t="shared" si="222"/>
        <v>Current</v>
      </c>
      <c r="G7746" s="7" t="str">
        <f t="shared" si="223"/>
        <v/>
      </c>
      <c r="H7746" s="7" t="str">
        <f>IF(G7746="Utterance", IF(ISNUMBER(SEARCH("Unrecognized",D7746)), "Unrecognized", IF(ISNUMBER(SEARCH("Mismatched",D7746)), "Mismatched", IF(ISNUMBER(SEARCH("False Positive",D7746)), "False Positive", "Irrelevant"))), "")</f>
        <v/>
      </c>
      <c r="J7746" s="7" t="s">
        <v>3750</v>
      </c>
      <c r="K7746" s="7" t="s">
        <v>3355</v>
      </c>
      <c r="L7746" s="9">
        <v>45008</v>
      </c>
      <c r="M7746" s="13">
        <v>0.40822916666666664</v>
      </c>
      <c r="N7746" s="14">
        <v>202000276083816</v>
      </c>
      <c r="O7746" s="7">
        <f>IF(LEN(TRIM($A7746))=0,0,LEN($A7746)-LEN(SUBSTITUTE($A7746," ",""))+1)</f>
        <v>3</v>
      </c>
      <c r="P7746">
        <f t="shared" si="221"/>
        <v>3411</v>
      </c>
    </row>
    <row r="7747" spans="1:16" ht="240" x14ac:dyDescent="0.2">
      <c r="A7747" s="8" t="s">
        <v>1272</v>
      </c>
      <c r="C7747" s="7" t="s">
        <v>4</v>
      </c>
      <c r="F7747" s="7" t="str">
        <f t="shared" si="222"/>
        <v/>
      </c>
      <c r="G7747" s="7" t="str">
        <f t="shared" si="223"/>
        <v/>
      </c>
      <c r="K7747" s="7" t="s">
        <v>3355</v>
      </c>
      <c r="L7747" s="9">
        <v>45008</v>
      </c>
      <c r="M7747" s="13">
        <v>0.40822916666666664</v>
      </c>
      <c r="N7747" s="14">
        <v>202000276083816</v>
      </c>
      <c r="P7747" t="str">
        <f t="shared" ref="P7747:P7810" si="224">IF(D7747="", "", COUNTIF($D$1:$D$12000, D7747))</f>
        <v/>
      </c>
    </row>
    <row r="7748" spans="1:16" ht="16" x14ac:dyDescent="0.2">
      <c r="A7748" s="8" t="s">
        <v>560</v>
      </c>
      <c r="C7748" s="7" t="s">
        <v>2</v>
      </c>
      <c r="D7748" s="7" t="s">
        <v>3389</v>
      </c>
      <c r="E7748" s="7" t="str">
        <f>IF(OR(D7748="", D7748="___"),"", LEFT(D7748,FIND(" &gt;",D7748)-1))</f>
        <v>Success</v>
      </c>
      <c r="F7748" s="7" t="str">
        <f t="shared" si="222"/>
        <v>Current</v>
      </c>
      <c r="G7748" s="7" t="str">
        <f t="shared" si="223"/>
        <v/>
      </c>
      <c r="H7748" s="7" t="str">
        <f>IF(G7748="Utterance", IF(ISNUMBER(SEARCH("Unrecognized",D7748)), "Unrecognized", IF(ISNUMBER(SEARCH("Mismatched",D7748)), "Mismatched", IF(ISNUMBER(SEARCH("False Positive",D7748)), "False Positive", "Irrelevant"))), "")</f>
        <v/>
      </c>
      <c r="J7748" s="7" t="s">
        <v>3752</v>
      </c>
      <c r="K7748" s="7" t="s">
        <v>3355</v>
      </c>
      <c r="L7748" s="9">
        <v>45008</v>
      </c>
      <c r="M7748" s="13">
        <v>0.4099652777777778</v>
      </c>
      <c r="N7748" s="14">
        <v>204440003495897</v>
      </c>
      <c r="O7748" s="7">
        <f>IF(LEN(TRIM($A7748))=0,0,LEN($A7748)-LEN(SUBSTITUTE($A7748," ",""))+1)</f>
        <v>11</v>
      </c>
      <c r="P7748">
        <f t="shared" si="224"/>
        <v>3411</v>
      </c>
    </row>
    <row r="7749" spans="1:16" ht="96" x14ac:dyDescent="0.2">
      <c r="A7749" s="8" t="s">
        <v>333</v>
      </c>
      <c r="C7749" s="7" t="s">
        <v>4</v>
      </c>
      <c r="F7749" s="7" t="str">
        <f t="shared" si="222"/>
        <v/>
      </c>
      <c r="G7749" s="7" t="str">
        <f t="shared" si="223"/>
        <v/>
      </c>
      <c r="K7749" s="7" t="s">
        <v>3355</v>
      </c>
      <c r="L7749" s="9">
        <v>45008</v>
      </c>
      <c r="M7749" s="13">
        <v>0.4099652777777778</v>
      </c>
      <c r="N7749" s="14">
        <v>204440003495897</v>
      </c>
      <c r="P7749" t="str">
        <f t="shared" si="224"/>
        <v/>
      </c>
    </row>
    <row r="7750" spans="1:16" ht="16" x14ac:dyDescent="0.2">
      <c r="A7750" s="8" t="s">
        <v>770</v>
      </c>
      <c r="C7750" s="7" t="s">
        <v>2</v>
      </c>
      <c r="D7750" s="7" t="s">
        <v>3389</v>
      </c>
      <c r="E7750" s="7" t="str">
        <f>IF(OR(D7750="", D7750="___"),"", LEFT(D7750,FIND(" &gt;",D7750)-1))</f>
        <v>Success</v>
      </c>
      <c r="F7750" s="7" t="str">
        <f t="shared" si="222"/>
        <v>Current</v>
      </c>
      <c r="G7750" s="7" t="str">
        <f t="shared" si="223"/>
        <v/>
      </c>
      <c r="H7750" s="7" t="str">
        <f>IF(G7750="Utterance", IF(ISNUMBER(SEARCH("Unrecognized",D7750)), "Unrecognized", IF(ISNUMBER(SEARCH("Mismatched",D7750)), "Mismatched", IF(ISNUMBER(SEARCH("False Positive",D7750)), "False Positive", "Irrelevant"))), "")</f>
        <v/>
      </c>
      <c r="J7750" s="7" t="s">
        <v>3750</v>
      </c>
      <c r="K7750" s="7" t="s">
        <v>3355</v>
      </c>
      <c r="L7750" s="9">
        <v>45008</v>
      </c>
      <c r="M7750" s="13">
        <v>0.41180555555555554</v>
      </c>
      <c r="N7750" s="14">
        <v>204440003503394</v>
      </c>
      <c r="O7750" s="7">
        <f>IF(LEN(TRIM($A7750))=0,0,LEN($A7750)-LEN(SUBSTITUTE($A7750," ",""))+1)</f>
        <v>2</v>
      </c>
      <c r="P7750">
        <f t="shared" si="224"/>
        <v>3411</v>
      </c>
    </row>
    <row r="7751" spans="1:16" ht="240" x14ac:dyDescent="0.2">
      <c r="A7751" s="8" t="s">
        <v>771</v>
      </c>
      <c r="C7751" s="7" t="s">
        <v>4</v>
      </c>
      <c r="F7751" s="7" t="str">
        <f t="shared" si="222"/>
        <v/>
      </c>
      <c r="G7751" s="7" t="str">
        <f t="shared" si="223"/>
        <v/>
      </c>
      <c r="K7751" s="7" t="s">
        <v>3355</v>
      </c>
      <c r="L7751" s="9">
        <v>45008</v>
      </c>
      <c r="M7751" s="13">
        <v>0.41180555555555554</v>
      </c>
      <c r="N7751" s="14">
        <v>204440003503394</v>
      </c>
      <c r="P7751" t="str">
        <f t="shared" si="224"/>
        <v/>
      </c>
    </row>
    <row r="7752" spans="1:16" ht="16" x14ac:dyDescent="0.2">
      <c r="A7752" s="8" t="s">
        <v>249</v>
      </c>
      <c r="C7752" s="7" t="s">
        <v>2</v>
      </c>
      <c r="D7752" s="7" t="s">
        <v>3389</v>
      </c>
      <c r="E7752" s="7" t="str">
        <f>IF(OR(D7752="", D7752="___"),"", LEFT(D7752,FIND(" &gt;",D7752)-1))</f>
        <v>Success</v>
      </c>
      <c r="F7752" s="7" t="str">
        <f t="shared" si="222"/>
        <v>Current</v>
      </c>
      <c r="G7752" s="7" t="str">
        <f t="shared" si="223"/>
        <v/>
      </c>
      <c r="H7752" s="7" t="str">
        <f>IF(G7752="Utterance", IF(ISNUMBER(SEARCH("Unrecognized",D7752)), "Unrecognized", IF(ISNUMBER(SEARCH("Mismatched",D7752)), "Mismatched", IF(ISNUMBER(SEARCH("False Positive",D7752)), "False Positive", "Irrelevant"))), "")</f>
        <v/>
      </c>
      <c r="J7752" s="7" t="s">
        <v>3741</v>
      </c>
      <c r="K7752" s="7" t="s">
        <v>3355</v>
      </c>
      <c r="L7752" s="9">
        <v>45008</v>
      </c>
      <c r="M7752" s="13">
        <v>0.41273148148148148</v>
      </c>
      <c r="N7752" s="14">
        <v>204440003495520</v>
      </c>
      <c r="O7752" s="7">
        <f>IF(LEN(TRIM($A7752))=0,0,LEN($A7752)-LEN(SUBSTITUTE($A7752," ",""))+1)</f>
        <v>2</v>
      </c>
      <c r="P7752">
        <f t="shared" si="224"/>
        <v>3411</v>
      </c>
    </row>
    <row r="7753" spans="1:16" ht="144" x14ac:dyDescent="0.2">
      <c r="A7753" s="8" t="s">
        <v>250</v>
      </c>
      <c r="C7753" s="7" t="s">
        <v>4</v>
      </c>
      <c r="F7753" s="7" t="str">
        <f t="shared" si="222"/>
        <v/>
      </c>
      <c r="G7753" s="7" t="str">
        <f t="shared" si="223"/>
        <v/>
      </c>
      <c r="K7753" s="7" t="s">
        <v>3355</v>
      </c>
      <c r="L7753" s="9">
        <v>45008</v>
      </c>
      <c r="M7753" s="13">
        <v>0.41273148148148148</v>
      </c>
      <c r="N7753" s="14">
        <v>204440003495520</v>
      </c>
      <c r="P7753" t="str">
        <f t="shared" si="224"/>
        <v/>
      </c>
    </row>
    <row r="7754" spans="1:16" ht="16" x14ac:dyDescent="0.2">
      <c r="A7754" s="8" t="s">
        <v>223</v>
      </c>
      <c r="B7754" s="7" t="s">
        <v>3487</v>
      </c>
      <c r="C7754" s="7" t="s">
        <v>2</v>
      </c>
      <c r="D7754" s="7" t="s">
        <v>3389</v>
      </c>
      <c r="E7754" s="7" t="str">
        <f>IF(OR(D7754="", D7754="___"),"", LEFT(D7754,FIND(" &gt;",D7754)-1))</f>
        <v>Success</v>
      </c>
      <c r="F7754" s="7" t="str">
        <f t="shared" si="222"/>
        <v>Current</v>
      </c>
      <c r="G7754" s="7" t="str">
        <f t="shared" si="223"/>
        <v/>
      </c>
      <c r="H7754" s="7" t="str">
        <f>IF(G7754="Utterance", IF(ISNUMBER(SEARCH("Unrecognized",D7754)), "Unrecognized", IF(ISNUMBER(SEARCH("Mismatched",D7754)), "Mismatched", IF(ISNUMBER(SEARCH("False Positive",D7754)), "False Positive", "Irrelevant"))), "")</f>
        <v/>
      </c>
      <c r="J7754" s="7" t="s">
        <v>3744</v>
      </c>
      <c r="K7754" s="7" t="s">
        <v>3355</v>
      </c>
      <c r="L7754" s="9">
        <v>45008</v>
      </c>
      <c r="M7754" s="13">
        <v>0.41311342592592593</v>
      </c>
      <c r="N7754" s="14">
        <v>513002097483884</v>
      </c>
      <c r="O7754" s="7">
        <f>IF(LEN(TRIM($A7754))=0,0,LEN($A7754)-LEN(SUBSTITUTE($A7754," ",""))+1)</f>
        <v>3</v>
      </c>
      <c r="P7754">
        <f t="shared" si="224"/>
        <v>3411</v>
      </c>
    </row>
    <row r="7755" spans="1:16" ht="112" x14ac:dyDescent="0.2">
      <c r="A7755" s="8" t="s">
        <v>224</v>
      </c>
      <c r="C7755" s="7" t="s">
        <v>4</v>
      </c>
      <c r="F7755" s="7" t="str">
        <f t="shared" si="222"/>
        <v/>
      </c>
      <c r="G7755" s="7" t="str">
        <f t="shared" si="223"/>
        <v/>
      </c>
      <c r="K7755" s="7" t="s">
        <v>3355</v>
      </c>
      <c r="L7755" s="9">
        <v>45008</v>
      </c>
      <c r="M7755" s="13">
        <v>0.41311342592592593</v>
      </c>
      <c r="N7755" s="14">
        <v>513002097483884</v>
      </c>
      <c r="P7755" t="str">
        <f t="shared" si="224"/>
        <v/>
      </c>
    </row>
    <row r="7756" spans="1:16" ht="16" x14ac:dyDescent="0.2">
      <c r="A7756" s="8" t="s">
        <v>158</v>
      </c>
      <c r="C7756" s="7" t="s">
        <v>2</v>
      </c>
      <c r="D7756" s="7" t="s">
        <v>3389</v>
      </c>
      <c r="E7756" s="7" t="str">
        <f>IF(OR(D7756="", D7756="___"),"", LEFT(D7756,FIND(" &gt;",D7756)-1))</f>
        <v>Success</v>
      </c>
      <c r="F7756" s="7" t="str">
        <f t="shared" si="222"/>
        <v>Current</v>
      </c>
      <c r="G7756" s="7" t="str">
        <f t="shared" si="223"/>
        <v/>
      </c>
      <c r="H7756" s="7" t="str">
        <f>IF(G7756="Utterance", IF(ISNUMBER(SEARCH("Unrecognized",D7756)), "Unrecognized", IF(ISNUMBER(SEARCH("Mismatched",D7756)), "Mismatched", IF(ISNUMBER(SEARCH("False Positive",D7756)), "False Positive", "Irrelevant"))), "")</f>
        <v/>
      </c>
      <c r="J7756" s="7" t="s">
        <v>3744</v>
      </c>
      <c r="K7756" s="7" t="s">
        <v>3355</v>
      </c>
      <c r="L7756" s="9">
        <v>45008</v>
      </c>
      <c r="M7756" s="13">
        <v>0.41445601851851849</v>
      </c>
      <c r="N7756" s="14">
        <v>204440003500690</v>
      </c>
      <c r="O7756" s="7">
        <f>IF(LEN(TRIM($A7756))=0,0,LEN($A7756)-LEN(SUBSTITUTE($A7756," ",""))+1)</f>
        <v>4</v>
      </c>
      <c r="P7756">
        <f t="shared" si="224"/>
        <v>3411</v>
      </c>
    </row>
    <row r="7757" spans="1:16" ht="112" x14ac:dyDescent="0.2">
      <c r="A7757" s="8" t="s">
        <v>224</v>
      </c>
      <c r="C7757" s="7" t="s">
        <v>4</v>
      </c>
      <c r="F7757" s="7" t="str">
        <f t="shared" si="222"/>
        <v/>
      </c>
      <c r="G7757" s="7" t="str">
        <f t="shared" si="223"/>
        <v/>
      </c>
      <c r="K7757" s="7" t="s">
        <v>3355</v>
      </c>
      <c r="L7757" s="9">
        <v>45008</v>
      </c>
      <c r="M7757" s="13">
        <v>0.41445601851851849</v>
      </c>
      <c r="N7757" s="14">
        <v>204440003500690</v>
      </c>
      <c r="P7757" t="str">
        <f t="shared" si="224"/>
        <v/>
      </c>
    </row>
    <row r="7758" spans="1:16" ht="16" x14ac:dyDescent="0.2">
      <c r="A7758" s="8" t="s">
        <v>550</v>
      </c>
      <c r="C7758" s="7" t="s">
        <v>2</v>
      </c>
      <c r="D7758" s="7" t="s">
        <v>3389</v>
      </c>
      <c r="E7758" s="7" t="str">
        <f>IF(OR(D7758="", D7758="___"),"", LEFT(D7758,FIND(" &gt;",D7758)-1))</f>
        <v>Success</v>
      </c>
      <c r="F7758" s="7" t="str">
        <f t="shared" si="222"/>
        <v>Current</v>
      </c>
      <c r="G7758" s="7" t="str">
        <f t="shared" si="223"/>
        <v/>
      </c>
      <c r="H7758" s="7" t="str">
        <f>IF(G7758="Utterance", IF(ISNUMBER(SEARCH("Unrecognized",D7758)), "Unrecognized", IF(ISNUMBER(SEARCH("Mismatched",D7758)), "Mismatched", IF(ISNUMBER(SEARCH("False Positive",D7758)), "False Positive", "Irrelevant"))), "")</f>
        <v/>
      </c>
      <c r="J7758" s="7" t="s">
        <v>3741</v>
      </c>
      <c r="K7758" s="7" t="s">
        <v>3355</v>
      </c>
      <c r="L7758" s="9">
        <v>45008</v>
      </c>
      <c r="M7758" s="13">
        <v>0.41453703703703698</v>
      </c>
      <c r="N7758" s="14">
        <v>204440003495520</v>
      </c>
      <c r="O7758" s="7">
        <f>IF(LEN(TRIM($A7758))=0,0,LEN($A7758)-LEN(SUBSTITUTE($A7758," ",""))+1)</f>
        <v>3</v>
      </c>
      <c r="P7758">
        <f t="shared" si="224"/>
        <v>3411</v>
      </c>
    </row>
    <row r="7759" spans="1:16" ht="160" x14ac:dyDescent="0.2">
      <c r="A7759" s="8" t="s">
        <v>238</v>
      </c>
      <c r="C7759" s="7" t="s">
        <v>4</v>
      </c>
      <c r="F7759" s="7" t="str">
        <f t="shared" si="222"/>
        <v/>
      </c>
      <c r="G7759" s="7" t="str">
        <f t="shared" si="223"/>
        <v/>
      </c>
      <c r="K7759" s="7" t="s">
        <v>3355</v>
      </c>
      <c r="L7759" s="9">
        <v>45008</v>
      </c>
      <c r="M7759" s="13">
        <v>0.41454861111111113</v>
      </c>
      <c r="N7759" s="14">
        <v>204440003495520</v>
      </c>
      <c r="P7759" t="str">
        <f t="shared" si="224"/>
        <v/>
      </c>
    </row>
    <row r="7760" spans="1:16" ht="16" x14ac:dyDescent="0.2">
      <c r="A7760" s="8" t="s">
        <v>1656</v>
      </c>
      <c r="C7760" s="7" t="s">
        <v>2</v>
      </c>
      <c r="D7760" s="7" t="s">
        <v>3389</v>
      </c>
      <c r="E7760" s="7" t="str">
        <f>IF(OR(D7760="", D7760="___"),"", LEFT(D7760,FIND(" &gt;",D7760)-1))</f>
        <v>Success</v>
      </c>
      <c r="F7760" s="7" t="str">
        <f t="shared" si="222"/>
        <v>Current</v>
      </c>
      <c r="G7760" s="7" t="str">
        <f t="shared" si="223"/>
        <v/>
      </c>
      <c r="H7760" s="7" t="str">
        <f>IF(G7760="Utterance", IF(ISNUMBER(SEARCH("Unrecognized",D7760)), "Unrecognized", IF(ISNUMBER(SEARCH("Mismatched",D7760)), "Mismatched", IF(ISNUMBER(SEARCH("False Positive",D7760)), "False Positive", "Irrelevant"))), "")</f>
        <v/>
      </c>
      <c r="J7760" s="7" t="s">
        <v>3755</v>
      </c>
      <c r="K7760" s="7" t="s">
        <v>3355</v>
      </c>
      <c r="L7760" s="9">
        <v>45008</v>
      </c>
      <c r="M7760" s="13">
        <v>0.41548611111111106</v>
      </c>
      <c r="N7760" s="14">
        <v>513003177613401</v>
      </c>
      <c r="O7760" s="7">
        <f>IF(LEN(TRIM($A7760))=0,0,LEN($A7760)-LEN(SUBSTITUTE($A7760," ",""))+1)</f>
        <v>9</v>
      </c>
      <c r="P7760">
        <f t="shared" si="224"/>
        <v>3411</v>
      </c>
    </row>
    <row r="7761" spans="1:16" ht="208" x14ac:dyDescent="0.2">
      <c r="A7761" s="8" t="s">
        <v>277</v>
      </c>
      <c r="C7761" s="7" t="s">
        <v>4</v>
      </c>
      <c r="F7761" s="7" t="str">
        <f t="shared" si="222"/>
        <v/>
      </c>
      <c r="G7761" s="7" t="str">
        <f t="shared" si="223"/>
        <v/>
      </c>
      <c r="K7761" s="7" t="s">
        <v>3355</v>
      </c>
      <c r="L7761" s="9">
        <v>45008</v>
      </c>
      <c r="M7761" s="13">
        <v>0.41548611111111106</v>
      </c>
      <c r="N7761" s="14">
        <v>513003177613401</v>
      </c>
      <c r="P7761" t="str">
        <f t="shared" si="224"/>
        <v/>
      </c>
    </row>
    <row r="7762" spans="1:16" ht="16" x14ac:dyDescent="0.2">
      <c r="A7762" s="8" t="s">
        <v>154</v>
      </c>
      <c r="C7762" s="7" t="s">
        <v>2</v>
      </c>
      <c r="D7762" s="7" t="s">
        <v>3389</v>
      </c>
      <c r="E7762" s="7" t="str">
        <f>IF(OR(D7762="", D7762="___"),"", LEFT(D7762,FIND(" &gt;",D7762)-1))</f>
        <v>Success</v>
      </c>
      <c r="F7762" s="7" t="str">
        <f t="shared" si="222"/>
        <v>Current</v>
      </c>
      <c r="G7762" s="7" t="str">
        <f t="shared" si="223"/>
        <v/>
      </c>
      <c r="H7762" s="7" t="str">
        <f>IF(G7762="Utterance", IF(ISNUMBER(SEARCH("Unrecognized",D7762)), "Unrecognized", IF(ISNUMBER(SEARCH("Mismatched",D7762)), "Mismatched", IF(ISNUMBER(SEARCH("False Positive",D7762)), "False Positive", "Irrelevant"))), "")</f>
        <v/>
      </c>
      <c r="J7762" s="7" t="s">
        <v>3750</v>
      </c>
      <c r="K7762" s="7" t="s">
        <v>3355</v>
      </c>
      <c r="L7762" s="9">
        <v>45008</v>
      </c>
      <c r="M7762" s="13">
        <v>0.41662037037037036</v>
      </c>
      <c r="N7762" s="14">
        <v>202000276083816</v>
      </c>
      <c r="O7762" s="7">
        <f>IF(LEN(TRIM($A7762))=0,0,LEN($A7762)-LEN(SUBSTITUTE($A7762," ",""))+1)</f>
        <v>3</v>
      </c>
      <c r="P7762">
        <f t="shared" si="224"/>
        <v>3411</v>
      </c>
    </row>
    <row r="7763" spans="1:16" ht="240" x14ac:dyDescent="0.2">
      <c r="A7763" s="8" t="s">
        <v>1272</v>
      </c>
      <c r="C7763" s="7" t="s">
        <v>4</v>
      </c>
      <c r="F7763" s="7" t="str">
        <f t="shared" si="222"/>
        <v/>
      </c>
      <c r="G7763" s="7" t="str">
        <f t="shared" si="223"/>
        <v/>
      </c>
      <c r="K7763" s="7" t="s">
        <v>3355</v>
      </c>
      <c r="L7763" s="9">
        <v>45008</v>
      </c>
      <c r="M7763" s="13">
        <v>0.41662037037037036</v>
      </c>
      <c r="N7763" s="14">
        <v>202000276083816</v>
      </c>
      <c r="P7763" t="str">
        <f t="shared" si="224"/>
        <v/>
      </c>
    </row>
    <row r="7764" spans="1:16" ht="16" x14ac:dyDescent="0.2">
      <c r="A7764" s="8" t="s">
        <v>322</v>
      </c>
      <c r="B7764" s="7" t="s">
        <v>3487</v>
      </c>
      <c r="C7764" s="7" t="s">
        <v>2</v>
      </c>
      <c r="D7764" s="7" t="s">
        <v>3389</v>
      </c>
      <c r="E7764" s="7" t="str">
        <f>IF(OR(D7764="", D7764="___"),"", LEFT(D7764,FIND(" &gt;",D7764)-1))</f>
        <v>Success</v>
      </c>
      <c r="F7764" s="7" t="str">
        <f t="shared" si="222"/>
        <v>Current</v>
      </c>
      <c r="G7764" s="7" t="str">
        <f t="shared" si="223"/>
        <v/>
      </c>
      <c r="H7764" s="7" t="str">
        <f>IF(G7764="Utterance", IF(ISNUMBER(SEARCH("Unrecognized",D7764)), "Unrecognized", IF(ISNUMBER(SEARCH("Mismatched",D7764)), "Mismatched", IF(ISNUMBER(SEARCH("False Positive",D7764)), "False Positive", "Irrelevant"))), "")</f>
        <v/>
      </c>
      <c r="J7764" s="7" t="s">
        <v>3758</v>
      </c>
      <c r="K7764" s="7" t="s">
        <v>3355</v>
      </c>
      <c r="L7764" s="9">
        <v>45008</v>
      </c>
      <c r="M7764" s="13">
        <v>0.41709490740740746</v>
      </c>
      <c r="N7764" s="14">
        <v>204440003537716</v>
      </c>
      <c r="O7764" s="7">
        <f>IF(LEN(TRIM($A7764))=0,0,LEN($A7764)-LEN(SUBSTITUTE($A7764," ",""))+1)</f>
        <v>4</v>
      </c>
      <c r="P7764">
        <f t="shared" si="224"/>
        <v>3411</v>
      </c>
    </row>
    <row r="7765" spans="1:16" ht="32" x14ac:dyDescent="0.2">
      <c r="A7765" s="8" t="s">
        <v>3366</v>
      </c>
      <c r="C7765" s="7" t="s">
        <v>4</v>
      </c>
      <c r="F7765" s="7" t="str">
        <f t="shared" si="222"/>
        <v/>
      </c>
      <c r="G7765" s="7" t="str">
        <f t="shared" si="223"/>
        <v/>
      </c>
      <c r="K7765" s="7" t="s">
        <v>3355</v>
      </c>
      <c r="L7765" s="9">
        <v>45008</v>
      </c>
      <c r="M7765" s="13">
        <v>0.41710648148148149</v>
      </c>
      <c r="N7765" s="14">
        <v>204440003537716</v>
      </c>
      <c r="P7765" t="str">
        <f t="shared" si="224"/>
        <v/>
      </c>
    </row>
    <row r="7766" spans="1:16" ht="32" x14ac:dyDescent="0.2">
      <c r="A7766" s="8" t="s">
        <v>268</v>
      </c>
      <c r="C7766" s="7" t="s">
        <v>4</v>
      </c>
      <c r="F7766" s="7" t="str">
        <f t="shared" si="222"/>
        <v/>
      </c>
      <c r="G7766" s="7" t="str">
        <f t="shared" si="223"/>
        <v/>
      </c>
      <c r="K7766" s="7" t="s">
        <v>3355</v>
      </c>
      <c r="L7766" s="9">
        <v>45008</v>
      </c>
      <c r="M7766" s="13">
        <v>0.41710648148148149</v>
      </c>
      <c r="N7766" s="14">
        <v>204440003537716</v>
      </c>
      <c r="P7766" t="str">
        <f t="shared" si="224"/>
        <v/>
      </c>
    </row>
    <row r="7767" spans="1:16" ht="16" x14ac:dyDescent="0.2">
      <c r="A7767" s="8" t="s">
        <v>1096</v>
      </c>
      <c r="C7767" s="7" t="s">
        <v>2</v>
      </c>
      <c r="D7767" s="7" t="s">
        <v>3391</v>
      </c>
      <c r="E7767" s="7" t="str">
        <f>IF(OR(D7767="", D7767="___"),"", LEFT(D7767,FIND(" &gt;",D7767)-1))</f>
        <v>Failure</v>
      </c>
      <c r="F7767" s="7" t="str">
        <f t="shared" si="222"/>
        <v>Current</v>
      </c>
      <c r="G7767" s="7" t="str">
        <f t="shared" si="223"/>
        <v>Utterance</v>
      </c>
      <c r="H7767" s="7" t="str">
        <f>IF(G7767="Utterance", IF(ISNUMBER(SEARCH("Unrecognized",D7767)), "Unrecognized", IF(ISNUMBER(SEARCH("Mismatched",D7767)), "Mismatched", IF(ISNUMBER(SEARCH("False Positive",D7767)), "False Positive", "Irrelevant"))), "")</f>
        <v>Mismatched</v>
      </c>
      <c r="J7767" s="7" t="s">
        <v>3758</v>
      </c>
      <c r="K7767" s="7" t="s">
        <v>3355</v>
      </c>
      <c r="L7767" s="9">
        <v>45008</v>
      </c>
      <c r="M7767" s="13">
        <v>0.41748842592592594</v>
      </c>
      <c r="N7767" s="14">
        <v>204440003537716</v>
      </c>
      <c r="O7767" s="7">
        <f>IF(LEN(TRIM($A7767))=0,0,LEN($A7767)-LEN(SUBSTITUTE($A7767," ",""))+1)</f>
        <v>11</v>
      </c>
      <c r="P7767">
        <f t="shared" si="224"/>
        <v>705</v>
      </c>
    </row>
    <row r="7768" spans="1:16" ht="16" x14ac:dyDescent="0.2">
      <c r="A7768" s="8" t="s">
        <v>339</v>
      </c>
      <c r="C7768" s="7" t="s">
        <v>4</v>
      </c>
      <c r="F7768" s="7" t="str">
        <f t="shared" si="222"/>
        <v/>
      </c>
      <c r="G7768" s="7" t="str">
        <f t="shared" si="223"/>
        <v/>
      </c>
      <c r="K7768" s="7" t="s">
        <v>3355</v>
      </c>
      <c r="L7768" s="9">
        <v>45008</v>
      </c>
      <c r="M7768" s="13">
        <v>0.41748842592592594</v>
      </c>
      <c r="N7768" s="14">
        <v>204440003537716</v>
      </c>
      <c r="P7768" t="str">
        <f t="shared" si="224"/>
        <v/>
      </c>
    </row>
    <row r="7769" spans="1:16" ht="16" x14ac:dyDescent="0.2">
      <c r="A7769" s="8" t="s">
        <v>1097</v>
      </c>
      <c r="C7769" s="7" t="s">
        <v>2</v>
      </c>
      <c r="D7769" s="7" t="s">
        <v>3391</v>
      </c>
      <c r="E7769" s="7" t="str">
        <f>IF(OR(D7769="", D7769="___"),"", LEFT(D7769,FIND(" &gt;",D7769)-1))</f>
        <v>Failure</v>
      </c>
      <c r="F7769" s="7" t="str">
        <f t="shared" si="222"/>
        <v>Current</v>
      </c>
      <c r="G7769" s="7" t="str">
        <f t="shared" si="223"/>
        <v>Utterance</v>
      </c>
      <c r="H7769" s="7" t="str">
        <f>IF(G7769="Utterance", IF(ISNUMBER(SEARCH("Unrecognized",D7769)), "Unrecognized", IF(ISNUMBER(SEARCH("Mismatched",D7769)), "Mismatched", IF(ISNUMBER(SEARCH("False Positive",D7769)), "False Positive", "Irrelevant"))), "")</f>
        <v>Mismatched</v>
      </c>
      <c r="J7769" s="7" t="s">
        <v>213</v>
      </c>
      <c r="K7769" s="7" t="s">
        <v>3355</v>
      </c>
      <c r="L7769" s="9">
        <v>45008</v>
      </c>
      <c r="M7769" s="13">
        <v>0.41770833333333335</v>
      </c>
      <c r="N7769" s="14">
        <v>204440003537716</v>
      </c>
      <c r="O7769" s="7">
        <f>IF(LEN(TRIM($A7769))=0,0,LEN($A7769)-LEN(SUBSTITUTE($A7769," ",""))+1)</f>
        <v>8</v>
      </c>
      <c r="P7769">
        <f t="shared" si="224"/>
        <v>705</v>
      </c>
    </row>
    <row r="7770" spans="1:16" ht="32" x14ac:dyDescent="0.2">
      <c r="A7770" s="8" t="s">
        <v>3366</v>
      </c>
      <c r="C7770" s="7" t="s">
        <v>4</v>
      </c>
      <c r="F7770" s="7" t="str">
        <f t="shared" si="222"/>
        <v/>
      </c>
      <c r="G7770" s="7" t="str">
        <f t="shared" si="223"/>
        <v/>
      </c>
      <c r="K7770" s="7" t="s">
        <v>3355</v>
      </c>
      <c r="L7770" s="9">
        <v>45008</v>
      </c>
      <c r="M7770" s="13">
        <v>0.41771990740740739</v>
      </c>
      <c r="N7770" s="14">
        <v>204440003537716</v>
      </c>
      <c r="P7770" t="str">
        <f t="shared" si="224"/>
        <v/>
      </c>
    </row>
    <row r="7771" spans="1:16" ht="32" x14ac:dyDescent="0.2">
      <c r="A7771" s="8" t="s">
        <v>268</v>
      </c>
      <c r="C7771" s="7" t="s">
        <v>4</v>
      </c>
      <c r="F7771" s="7" t="str">
        <f t="shared" si="222"/>
        <v/>
      </c>
      <c r="G7771" s="7" t="str">
        <f t="shared" si="223"/>
        <v/>
      </c>
      <c r="K7771" s="7" t="s">
        <v>3355</v>
      </c>
      <c r="L7771" s="9">
        <v>45008</v>
      </c>
      <c r="M7771" s="13">
        <v>0.41771990740740739</v>
      </c>
      <c r="N7771" s="14">
        <v>204440003537716</v>
      </c>
      <c r="P7771" t="str">
        <f t="shared" si="224"/>
        <v/>
      </c>
    </row>
    <row r="7772" spans="1:16" ht="16" x14ac:dyDescent="0.2">
      <c r="A7772" s="8" t="s">
        <v>302</v>
      </c>
      <c r="B7772" s="7" t="s">
        <v>3487</v>
      </c>
      <c r="C7772" s="7" t="s">
        <v>2</v>
      </c>
      <c r="D7772" s="7" t="s">
        <v>3389</v>
      </c>
      <c r="E7772" s="7" t="str">
        <f>IF(OR(D7772="", D7772="___"),"", LEFT(D7772,FIND(" &gt;",D7772)-1))</f>
        <v>Success</v>
      </c>
      <c r="F7772" s="7" t="str">
        <f t="shared" si="222"/>
        <v>Current</v>
      </c>
      <c r="G7772" s="7" t="str">
        <f t="shared" si="223"/>
        <v/>
      </c>
      <c r="H7772" s="7" t="str">
        <f>IF(G7772="Utterance", IF(ISNUMBER(SEARCH("Unrecognized",D7772)), "Unrecognized", IF(ISNUMBER(SEARCH("Mismatched",D7772)), "Mismatched", IF(ISNUMBER(SEARCH("False Positive",D7772)), "False Positive", "Irrelevant"))), "")</f>
        <v/>
      </c>
      <c r="J7772" s="7" t="s">
        <v>3428</v>
      </c>
      <c r="K7772" s="7" t="s">
        <v>3355</v>
      </c>
      <c r="L7772" s="9">
        <v>45008</v>
      </c>
      <c r="M7772" s="13">
        <v>0.42123842592592592</v>
      </c>
      <c r="N7772" s="14">
        <v>204440003537716</v>
      </c>
      <c r="O7772" s="7">
        <f>IF(LEN(TRIM($A7772))=0,0,LEN($A7772)-LEN(SUBSTITUTE($A7772," ",""))+1)</f>
        <v>3</v>
      </c>
      <c r="P7772">
        <f t="shared" si="224"/>
        <v>3411</v>
      </c>
    </row>
    <row r="7773" spans="1:16" ht="64" x14ac:dyDescent="0.2">
      <c r="A7773" s="8" t="s">
        <v>220</v>
      </c>
      <c r="C7773" s="7" t="s">
        <v>4</v>
      </c>
      <c r="F7773" s="7" t="str">
        <f t="shared" si="222"/>
        <v/>
      </c>
      <c r="G7773" s="7" t="str">
        <f t="shared" si="223"/>
        <v/>
      </c>
      <c r="K7773" s="7" t="s">
        <v>3355</v>
      </c>
      <c r="L7773" s="9">
        <v>45008</v>
      </c>
      <c r="M7773" s="13">
        <v>0.42123842592592592</v>
      </c>
      <c r="N7773" s="14">
        <v>204440003537716</v>
      </c>
      <c r="P7773" t="str">
        <f t="shared" si="224"/>
        <v/>
      </c>
    </row>
    <row r="7774" spans="1:16" ht="16" x14ac:dyDescent="0.2">
      <c r="A7774" s="8" t="s">
        <v>158</v>
      </c>
      <c r="C7774" s="7" t="s">
        <v>2</v>
      </c>
      <c r="D7774" s="7" t="s">
        <v>3389</v>
      </c>
      <c r="E7774" s="7" t="str">
        <f>IF(OR(D7774="", D7774="___"),"", LEFT(D7774,FIND(" &gt;",D7774)-1))</f>
        <v>Success</v>
      </c>
      <c r="F7774" s="7" t="str">
        <f t="shared" si="222"/>
        <v>Current</v>
      </c>
      <c r="G7774" s="7" t="str">
        <f t="shared" si="223"/>
        <v/>
      </c>
      <c r="H7774" s="7" t="str">
        <f>IF(G7774="Utterance", IF(ISNUMBER(SEARCH("Unrecognized",D7774)), "Unrecognized", IF(ISNUMBER(SEARCH("Mismatched",D7774)), "Mismatched", IF(ISNUMBER(SEARCH("False Positive",D7774)), "False Positive", "Irrelevant"))), "")</f>
        <v/>
      </c>
      <c r="J7774" s="7" t="s">
        <v>3744</v>
      </c>
      <c r="K7774" s="7" t="s">
        <v>3355</v>
      </c>
      <c r="L7774" s="9">
        <v>45008</v>
      </c>
      <c r="M7774" s="13">
        <v>0.42229166666666668</v>
      </c>
      <c r="N7774" s="14">
        <v>204440003500690</v>
      </c>
      <c r="O7774" s="7">
        <f>IF(LEN(TRIM($A7774))=0,0,LEN($A7774)-LEN(SUBSTITUTE($A7774," ",""))+1)</f>
        <v>4</v>
      </c>
      <c r="P7774">
        <f t="shared" si="224"/>
        <v>3411</v>
      </c>
    </row>
    <row r="7775" spans="1:16" ht="112" x14ac:dyDescent="0.2">
      <c r="A7775" s="8" t="s">
        <v>224</v>
      </c>
      <c r="C7775" s="7" t="s">
        <v>4</v>
      </c>
      <c r="F7775" s="7" t="str">
        <f t="shared" si="222"/>
        <v/>
      </c>
      <c r="G7775" s="7" t="str">
        <f t="shared" si="223"/>
        <v/>
      </c>
      <c r="K7775" s="7" t="s">
        <v>3355</v>
      </c>
      <c r="L7775" s="9">
        <v>45008</v>
      </c>
      <c r="M7775" s="13">
        <v>0.42229166666666668</v>
      </c>
      <c r="N7775" s="14">
        <v>204440003500690</v>
      </c>
      <c r="P7775" t="str">
        <f t="shared" si="224"/>
        <v/>
      </c>
    </row>
    <row r="7776" spans="1:16" ht="16" x14ac:dyDescent="0.2">
      <c r="A7776" s="8" t="s">
        <v>158</v>
      </c>
      <c r="C7776" s="7" t="s">
        <v>2</v>
      </c>
      <c r="D7776" s="7" t="s">
        <v>3389</v>
      </c>
      <c r="E7776" s="7" t="str">
        <f>IF(OR(D7776="", D7776="___"),"", LEFT(D7776,FIND(" &gt;",D7776)-1))</f>
        <v>Success</v>
      </c>
      <c r="F7776" s="7" t="str">
        <f t="shared" si="222"/>
        <v>Current</v>
      </c>
      <c r="G7776" s="7" t="str">
        <f t="shared" si="223"/>
        <v/>
      </c>
      <c r="H7776" s="7" t="str">
        <f>IF(G7776="Utterance", IF(ISNUMBER(SEARCH("Unrecognized",D7776)), "Unrecognized", IF(ISNUMBER(SEARCH("Mismatched",D7776)), "Mismatched", IF(ISNUMBER(SEARCH("False Positive",D7776)), "False Positive", "Irrelevant"))), "")</f>
        <v/>
      </c>
      <c r="J7776" s="7" t="s">
        <v>3744</v>
      </c>
      <c r="K7776" s="7" t="s">
        <v>3355</v>
      </c>
      <c r="L7776" s="9">
        <v>45008</v>
      </c>
      <c r="M7776" s="13">
        <v>0.42363425925925924</v>
      </c>
      <c r="N7776" s="14">
        <v>204440003492746</v>
      </c>
      <c r="O7776" s="7">
        <f>IF(LEN(TRIM($A7776))=0,0,LEN($A7776)-LEN(SUBSTITUTE($A7776," ",""))+1)</f>
        <v>4</v>
      </c>
      <c r="P7776">
        <f t="shared" si="224"/>
        <v>3411</v>
      </c>
    </row>
    <row r="7777" spans="1:16" ht="112" x14ac:dyDescent="0.2">
      <c r="A7777" s="8" t="s">
        <v>224</v>
      </c>
      <c r="C7777" s="7" t="s">
        <v>4</v>
      </c>
      <c r="F7777" s="7" t="str">
        <f t="shared" si="222"/>
        <v/>
      </c>
      <c r="G7777" s="7" t="str">
        <f t="shared" si="223"/>
        <v/>
      </c>
      <c r="K7777" s="7" t="s">
        <v>3355</v>
      </c>
      <c r="L7777" s="9">
        <v>45008</v>
      </c>
      <c r="M7777" s="13">
        <v>0.42363425925925924</v>
      </c>
      <c r="N7777" s="14">
        <v>204440003492746</v>
      </c>
      <c r="P7777" t="str">
        <f t="shared" si="224"/>
        <v/>
      </c>
    </row>
    <row r="7778" spans="1:16" ht="16" x14ac:dyDescent="0.2">
      <c r="A7778" s="8" t="s">
        <v>424</v>
      </c>
      <c r="C7778" s="7" t="s">
        <v>2</v>
      </c>
      <c r="D7778" s="7" t="s">
        <v>3389</v>
      </c>
      <c r="E7778" s="7" t="str">
        <f>IF(OR(D7778="", D7778="___"),"", LEFT(D7778,FIND(" &gt;",D7778)-1))</f>
        <v>Success</v>
      </c>
      <c r="F7778" s="7" t="str">
        <f t="shared" si="222"/>
        <v>Current</v>
      </c>
      <c r="G7778" s="7" t="str">
        <f t="shared" si="223"/>
        <v/>
      </c>
      <c r="H7778" s="7" t="str">
        <f>IF(G7778="Utterance", IF(ISNUMBER(SEARCH("Unrecognized",D7778)), "Unrecognized", IF(ISNUMBER(SEARCH("Mismatched",D7778)), "Mismatched", IF(ISNUMBER(SEARCH("False Positive",D7778)), "False Positive", "Irrelevant"))), "")</f>
        <v/>
      </c>
      <c r="J7778" s="7" t="s">
        <v>3741</v>
      </c>
      <c r="K7778" s="7" t="s">
        <v>3355</v>
      </c>
      <c r="L7778" s="9">
        <v>45008</v>
      </c>
      <c r="M7778" s="13">
        <v>0.42561342592592594</v>
      </c>
      <c r="N7778" s="14">
        <v>204440003492485</v>
      </c>
      <c r="O7778" s="7">
        <f>IF(LEN(TRIM($A7778))=0,0,LEN($A7778)-LEN(SUBSTITUTE($A7778," ",""))+1)</f>
        <v>11</v>
      </c>
      <c r="P7778">
        <f t="shared" si="224"/>
        <v>3411</v>
      </c>
    </row>
    <row r="7779" spans="1:16" ht="144" x14ac:dyDescent="0.2">
      <c r="A7779" s="8" t="s">
        <v>250</v>
      </c>
      <c r="C7779" s="7" t="s">
        <v>4</v>
      </c>
      <c r="F7779" s="7" t="str">
        <f t="shared" si="222"/>
        <v/>
      </c>
      <c r="G7779" s="7" t="str">
        <f t="shared" si="223"/>
        <v/>
      </c>
      <c r="K7779" s="7" t="s">
        <v>3355</v>
      </c>
      <c r="L7779" s="9">
        <v>45008</v>
      </c>
      <c r="M7779" s="13">
        <v>0.42564814814814816</v>
      </c>
      <c r="N7779" s="14">
        <v>204440003492485</v>
      </c>
      <c r="P7779" t="str">
        <f t="shared" si="224"/>
        <v/>
      </c>
    </row>
    <row r="7780" spans="1:16" ht="16" x14ac:dyDescent="0.2">
      <c r="A7780" s="8" t="s">
        <v>259</v>
      </c>
      <c r="B7780" s="7" t="s">
        <v>3487</v>
      </c>
      <c r="C7780" s="7" t="s">
        <v>2</v>
      </c>
      <c r="D7780" s="7" t="s">
        <v>3389</v>
      </c>
      <c r="E7780" s="7" t="str">
        <f>IF(OR(D7780="", D7780="___"),"", LEFT(D7780,FIND(" &gt;",D7780)-1))</f>
        <v>Success</v>
      </c>
      <c r="F7780" s="7" t="str">
        <f t="shared" si="222"/>
        <v>Current</v>
      </c>
      <c r="G7780" s="7" t="str">
        <f t="shared" si="223"/>
        <v/>
      </c>
      <c r="H7780" s="7" t="str">
        <f>IF(G7780="Utterance", IF(ISNUMBER(SEARCH("Unrecognized",D7780)), "Unrecognized", IF(ISNUMBER(SEARCH("Mismatched",D7780)), "Mismatched", IF(ISNUMBER(SEARCH("False Positive",D7780)), "False Positive", "Irrelevant"))), "")</f>
        <v/>
      </c>
      <c r="J7780" s="7" t="s">
        <v>3743</v>
      </c>
      <c r="K7780" s="7" t="s">
        <v>3355</v>
      </c>
      <c r="L7780" s="9">
        <v>45008</v>
      </c>
      <c r="M7780" s="13">
        <v>0.43104166666666671</v>
      </c>
      <c r="N7780" s="14">
        <v>204440003502116</v>
      </c>
      <c r="O7780" s="7">
        <f>IF(LEN(TRIM($A7780))=0,0,LEN($A7780)-LEN(SUBSTITUTE($A7780," ",""))+1)</f>
        <v>4</v>
      </c>
      <c r="P7780">
        <f t="shared" si="224"/>
        <v>3411</v>
      </c>
    </row>
    <row r="7781" spans="1:16" ht="224" x14ac:dyDescent="0.2">
      <c r="A7781" s="8" t="s">
        <v>3681</v>
      </c>
      <c r="C7781" s="7" t="s">
        <v>4</v>
      </c>
      <c r="F7781" s="7" t="str">
        <f t="shared" si="222"/>
        <v/>
      </c>
      <c r="G7781" s="7" t="str">
        <f t="shared" si="223"/>
        <v/>
      </c>
      <c r="K7781" s="7" t="s">
        <v>3355</v>
      </c>
      <c r="L7781" s="9">
        <v>45008</v>
      </c>
      <c r="M7781" s="13">
        <v>0.43106481481481485</v>
      </c>
      <c r="N7781" s="14">
        <v>204440003502116</v>
      </c>
      <c r="P7781" t="str">
        <f t="shared" si="224"/>
        <v/>
      </c>
    </row>
    <row r="7782" spans="1:16" ht="16" x14ac:dyDescent="0.2">
      <c r="A7782" s="8" t="s">
        <v>730</v>
      </c>
      <c r="C7782" s="7" t="s">
        <v>2</v>
      </c>
      <c r="D7782" s="7" t="s">
        <v>3405</v>
      </c>
      <c r="E7782" s="7" t="str">
        <f>IF(OR(D7782="", D7782="___"),"", LEFT(D7782,FIND(" &gt;",D7782)-1))</f>
        <v>Failure</v>
      </c>
      <c r="F7782" s="7" t="str">
        <f t="shared" si="222"/>
        <v>Current</v>
      </c>
      <c r="G7782" s="7" t="str">
        <f t="shared" si="223"/>
        <v>System</v>
      </c>
      <c r="H7782" s="7" t="str">
        <f>IF(G7782="Utterance", IF(ISNUMBER(SEARCH("Unrecognized",D7782)), "Unrecognized", IF(ISNUMBER(SEARCH("Mismatched",D7782)), "Mismatched", IF(ISNUMBER(SEARCH("False Positive",D7782)), "False Positive", "Irrelevant"))), "")</f>
        <v/>
      </c>
      <c r="I7782" s="7" t="s">
        <v>152</v>
      </c>
      <c r="J7782" s="7" t="s">
        <v>3741</v>
      </c>
      <c r="K7782" s="7" t="s">
        <v>3355</v>
      </c>
      <c r="L7782" s="9">
        <v>45008</v>
      </c>
      <c r="M7782" s="13">
        <v>0.43151620370370369</v>
      </c>
      <c r="N7782" s="14">
        <v>204440003502116</v>
      </c>
      <c r="O7782" s="7">
        <f>IF(LEN(TRIM($A7782))=0,0,LEN($A7782)-LEN(SUBSTITUTE($A7782," ",""))+1)</f>
        <v>13</v>
      </c>
      <c r="P7782">
        <f t="shared" si="224"/>
        <v>168</v>
      </c>
    </row>
    <row r="7783" spans="1:16" ht="16" x14ac:dyDescent="0.2">
      <c r="A7783" s="8" t="s">
        <v>730</v>
      </c>
      <c r="C7783" s="7" t="s">
        <v>2</v>
      </c>
      <c r="D7783" s="7" t="s">
        <v>3391</v>
      </c>
      <c r="E7783" s="7" t="str">
        <f>IF(OR(D7783="", D7783="___"),"", LEFT(D7783,FIND(" &gt;",D7783)-1))</f>
        <v>Failure</v>
      </c>
      <c r="F7783" s="7" t="str">
        <f t="shared" si="222"/>
        <v>Current</v>
      </c>
      <c r="G7783" s="7" t="str">
        <f t="shared" si="223"/>
        <v>Utterance</v>
      </c>
      <c r="H7783" s="7" t="str">
        <f>IF(G7783="Utterance", IF(ISNUMBER(SEARCH("Unrecognized",D7783)), "Unrecognized", IF(ISNUMBER(SEARCH("Mismatched",D7783)), "Mismatched", IF(ISNUMBER(SEARCH("False Positive",D7783)), "False Positive", "Irrelevant"))), "")</f>
        <v>Mismatched</v>
      </c>
      <c r="J7783" s="7" t="s">
        <v>3743</v>
      </c>
      <c r="K7783" s="7" t="s">
        <v>3355</v>
      </c>
      <c r="L7783" s="9">
        <v>45008</v>
      </c>
      <c r="M7783" s="13">
        <v>0.43151620370370369</v>
      </c>
      <c r="N7783" s="14">
        <v>204440003502116</v>
      </c>
      <c r="O7783" s="7">
        <f>IF(LEN(TRIM($A7783))=0,0,LEN($A7783)-LEN(SUBSTITUTE($A7783," ",""))+1)</f>
        <v>13</v>
      </c>
      <c r="P7783">
        <f t="shared" si="224"/>
        <v>705</v>
      </c>
    </row>
    <row r="7784" spans="1:16" ht="16" x14ac:dyDescent="0.2">
      <c r="A7784" s="8" t="s">
        <v>152</v>
      </c>
      <c r="C7784" s="7" t="s">
        <v>4</v>
      </c>
      <c r="F7784" s="7" t="str">
        <f t="shared" si="222"/>
        <v/>
      </c>
      <c r="G7784" s="7" t="str">
        <f t="shared" si="223"/>
        <v/>
      </c>
      <c r="K7784" s="7" t="s">
        <v>3355</v>
      </c>
      <c r="L7784" s="9">
        <v>45008</v>
      </c>
      <c r="M7784" s="13">
        <v>0.43151620370370369</v>
      </c>
      <c r="N7784" s="14">
        <v>204440003502116</v>
      </c>
      <c r="P7784" t="str">
        <f t="shared" si="224"/>
        <v/>
      </c>
    </row>
    <row r="7785" spans="1:16" ht="64" x14ac:dyDescent="0.2">
      <c r="A7785" s="8" t="s">
        <v>327</v>
      </c>
      <c r="C7785" s="7" t="s">
        <v>4</v>
      </c>
      <c r="F7785" s="7" t="str">
        <f t="shared" si="222"/>
        <v/>
      </c>
      <c r="G7785" s="7" t="str">
        <f t="shared" si="223"/>
        <v/>
      </c>
      <c r="K7785" s="7" t="s">
        <v>3355</v>
      </c>
      <c r="L7785" s="9">
        <v>45008</v>
      </c>
      <c r="M7785" s="13">
        <v>0.43151620370370369</v>
      </c>
      <c r="N7785" s="14">
        <v>204440003502116</v>
      </c>
      <c r="P7785" t="str">
        <f t="shared" si="224"/>
        <v/>
      </c>
    </row>
    <row r="7786" spans="1:16" ht="16" x14ac:dyDescent="0.2">
      <c r="A7786" s="8" t="s">
        <v>160</v>
      </c>
      <c r="C7786" s="7" t="s">
        <v>2</v>
      </c>
      <c r="D7786" s="7" t="s">
        <v>3389</v>
      </c>
      <c r="E7786" s="7" t="str">
        <f>IF(OR(D7786="", D7786="___"),"", LEFT(D7786,FIND(" &gt;",D7786)-1))</f>
        <v>Success</v>
      </c>
      <c r="F7786" s="7" t="str">
        <f t="shared" si="222"/>
        <v>Current</v>
      </c>
      <c r="G7786" s="7" t="str">
        <f t="shared" si="223"/>
        <v/>
      </c>
      <c r="H7786" s="7" t="str">
        <f>IF(G7786="Utterance", IF(ISNUMBER(SEARCH("Unrecognized",D7786)), "Unrecognized", IF(ISNUMBER(SEARCH("Mismatched",D7786)), "Mismatched", IF(ISNUMBER(SEARCH("False Positive",D7786)), "False Positive", "Irrelevant"))), "")</f>
        <v/>
      </c>
      <c r="J7786" s="7" t="s">
        <v>3744</v>
      </c>
      <c r="K7786" s="7" t="s">
        <v>3355</v>
      </c>
      <c r="L7786" s="9">
        <v>45008</v>
      </c>
      <c r="M7786" s="13">
        <v>0.43185185185185188</v>
      </c>
      <c r="N7786" s="14">
        <v>204440003502116</v>
      </c>
      <c r="O7786" s="7">
        <f>IF(LEN(TRIM($A7786))=0,0,LEN($A7786)-LEN(SUBSTITUTE($A7786," ",""))+1)</f>
        <v>2</v>
      </c>
      <c r="P7786">
        <f t="shared" si="224"/>
        <v>3411</v>
      </c>
    </row>
    <row r="7787" spans="1:16" ht="112" x14ac:dyDescent="0.2">
      <c r="A7787" s="8" t="s">
        <v>224</v>
      </c>
      <c r="C7787" s="7" t="s">
        <v>4</v>
      </c>
      <c r="F7787" s="7" t="str">
        <f t="shared" si="222"/>
        <v/>
      </c>
      <c r="G7787" s="7" t="str">
        <f t="shared" si="223"/>
        <v/>
      </c>
      <c r="K7787" s="7" t="s">
        <v>3355</v>
      </c>
      <c r="L7787" s="9">
        <v>45008</v>
      </c>
      <c r="M7787" s="13">
        <v>0.43185185185185188</v>
      </c>
      <c r="N7787" s="14">
        <v>204440003502116</v>
      </c>
      <c r="P7787" t="str">
        <f t="shared" si="224"/>
        <v/>
      </c>
    </row>
    <row r="7788" spans="1:16" ht="16" x14ac:dyDescent="0.2">
      <c r="A7788" s="8" t="s">
        <v>402</v>
      </c>
      <c r="C7788" s="7" t="s">
        <v>2</v>
      </c>
      <c r="D7788" s="7" t="s">
        <v>3389</v>
      </c>
      <c r="E7788" s="7" t="str">
        <f>IF(OR(D7788="", D7788="___"),"", LEFT(D7788,FIND(" &gt;",D7788)-1))</f>
        <v>Success</v>
      </c>
      <c r="F7788" s="7" t="str">
        <f t="shared" si="222"/>
        <v>Current</v>
      </c>
      <c r="G7788" s="7" t="str">
        <f t="shared" si="223"/>
        <v/>
      </c>
      <c r="H7788" s="7" t="str">
        <f>IF(G7788="Utterance", IF(ISNUMBER(SEARCH("Unrecognized",D7788)), "Unrecognized", IF(ISNUMBER(SEARCH("Mismatched",D7788)), "Mismatched", IF(ISNUMBER(SEARCH("False Positive",D7788)), "False Positive", "Irrelevant"))), "")</f>
        <v/>
      </c>
      <c r="J7788" s="7" t="s">
        <v>3741</v>
      </c>
      <c r="K7788" s="7" t="s">
        <v>3355</v>
      </c>
      <c r="L7788" s="9">
        <v>45008</v>
      </c>
      <c r="M7788" s="13">
        <v>0.43212962962962959</v>
      </c>
      <c r="N7788" s="14">
        <v>204440003492485</v>
      </c>
      <c r="O7788" s="7">
        <f>IF(LEN(TRIM($A7788))=0,0,LEN($A7788)-LEN(SUBSTITUTE($A7788," ",""))+1)</f>
        <v>6</v>
      </c>
      <c r="P7788">
        <f t="shared" si="224"/>
        <v>3411</v>
      </c>
    </row>
    <row r="7789" spans="1:16" ht="144" x14ac:dyDescent="0.2">
      <c r="A7789" s="8" t="s">
        <v>250</v>
      </c>
      <c r="C7789" s="7" t="s">
        <v>4</v>
      </c>
      <c r="F7789" s="7" t="str">
        <f t="shared" si="222"/>
        <v/>
      </c>
      <c r="G7789" s="7" t="str">
        <f t="shared" si="223"/>
        <v/>
      </c>
      <c r="K7789" s="7" t="s">
        <v>3355</v>
      </c>
      <c r="L7789" s="9">
        <v>45008</v>
      </c>
      <c r="M7789" s="13">
        <v>0.43214120370370374</v>
      </c>
      <c r="N7789" s="14">
        <v>204440003492485</v>
      </c>
      <c r="P7789" t="str">
        <f t="shared" si="224"/>
        <v/>
      </c>
    </row>
    <row r="7790" spans="1:16" ht="16" x14ac:dyDescent="0.2">
      <c r="A7790" s="8" t="s">
        <v>498</v>
      </c>
      <c r="C7790" s="7" t="s">
        <v>2</v>
      </c>
      <c r="D7790" s="7" t="s">
        <v>3400</v>
      </c>
      <c r="E7790" s="7" t="str">
        <f>IF(OR(D7790="", D7790="___"),"", LEFT(D7790,FIND(" &gt;",D7790)-1))</f>
        <v>Failure</v>
      </c>
      <c r="F7790" s="7" t="str">
        <f t="shared" si="222"/>
        <v>Current</v>
      </c>
      <c r="G7790" s="7" t="str">
        <f t="shared" si="223"/>
        <v>Interaction</v>
      </c>
      <c r="H7790" s="7" t="str">
        <f>IF(G7790="Utterance", IF(ISNUMBER(SEARCH("Unrecognized",D7790)), "Unrecognized", IF(ISNUMBER(SEARCH("Mismatched",D7790)), "Mismatched", IF(ISNUMBER(SEARCH("False Positive",D7790)), "False Positive", "Irrelevant"))), "")</f>
        <v/>
      </c>
      <c r="J7790" s="7" t="s">
        <v>213</v>
      </c>
      <c r="K7790" s="7" t="s">
        <v>3355</v>
      </c>
      <c r="L7790" s="9">
        <v>45008</v>
      </c>
      <c r="M7790" s="13">
        <v>0.43216435185185187</v>
      </c>
      <c r="N7790" s="14">
        <v>204440003494195</v>
      </c>
      <c r="O7790" s="7">
        <f>IF(LEN(TRIM($A7790))=0,0,LEN($A7790)-LEN(SUBSTITUTE($A7790," ",""))+1)</f>
        <v>4</v>
      </c>
      <c r="P7790">
        <f t="shared" si="224"/>
        <v>412</v>
      </c>
    </row>
    <row r="7791" spans="1:16" ht="96" x14ac:dyDescent="0.2">
      <c r="A7791" s="8" t="s">
        <v>499</v>
      </c>
      <c r="C7791" s="7" t="s">
        <v>4</v>
      </c>
      <c r="F7791" s="7" t="str">
        <f t="shared" si="222"/>
        <v/>
      </c>
      <c r="G7791" s="7" t="str">
        <f t="shared" si="223"/>
        <v/>
      </c>
      <c r="K7791" s="7" t="s">
        <v>3355</v>
      </c>
      <c r="L7791" s="9">
        <v>45008</v>
      </c>
      <c r="M7791" s="13">
        <v>0.43216435185185187</v>
      </c>
      <c r="N7791" s="14">
        <v>204440003494195</v>
      </c>
      <c r="P7791" t="str">
        <f t="shared" si="224"/>
        <v/>
      </c>
    </row>
    <row r="7792" spans="1:16" ht="16" x14ac:dyDescent="0.2">
      <c r="A7792" s="8" t="s">
        <v>259</v>
      </c>
      <c r="B7792" s="7" t="s">
        <v>3487</v>
      </c>
      <c r="C7792" s="7" t="s">
        <v>2</v>
      </c>
      <c r="D7792" s="7" t="s">
        <v>3389</v>
      </c>
      <c r="E7792" s="7" t="str">
        <f>IF(OR(D7792="", D7792="___"),"", LEFT(D7792,FIND(" &gt;",D7792)-1))</f>
        <v>Success</v>
      </c>
      <c r="F7792" s="7" t="str">
        <f t="shared" si="222"/>
        <v>Current</v>
      </c>
      <c r="G7792" s="7" t="str">
        <f t="shared" si="223"/>
        <v/>
      </c>
      <c r="H7792" s="7" t="str">
        <f>IF(G7792="Utterance", IF(ISNUMBER(SEARCH("Unrecognized",D7792)), "Unrecognized", IF(ISNUMBER(SEARCH("Mismatched",D7792)), "Mismatched", IF(ISNUMBER(SEARCH("False Positive",D7792)), "False Positive", "Irrelevant"))), "")</f>
        <v/>
      </c>
      <c r="J7792" s="7" t="s">
        <v>3743</v>
      </c>
      <c r="K7792" s="7" t="s">
        <v>3355</v>
      </c>
      <c r="L7792" s="9">
        <v>45008</v>
      </c>
      <c r="M7792" s="13">
        <v>0.43648148148148147</v>
      </c>
      <c r="N7792" s="14">
        <v>204440003510024</v>
      </c>
      <c r="O7792" s="7">
        <f>IF(LEN(TRIM($A7792))=0,0,LEN($A7792)-LEN(SUBSTITUTE($A7792," ",""))+1)</f>
        <v>4</v>
      </c>
      <c r="P7792">
        <f t="shared" si="224"/>
        <v>3411</v>
      </c>
    </row>
    <row r="7793" spans="1:16" ht="240" x14ac:dyDescent="0.2">
      <c r="A7793" s="8" t="s">
        <v>3682</v>
      </c>
      <c r="C7793" s="7" t="s">
        <v>4</v>
      </c>
      <c r="F7793" s="7" t="str">
        <f t="shared" ref="F7793:F7856" si="225">IF(OR(E7793="Success",E7793="Qualified Success"),"Current",IF(E7793="Failure",IF(RIGHT(D7793,6)="Future","Future",IF(RIGHT(D7793,10)="Irrelevant","Irrelevant","Current")),""))</f>
        <v/>
      </c>
      <c r="G7793" s="7" t="str">
        <f t="shared" ref="G7793:G7856" si="226">IF(OR(ISBLANK(D7793),D7793="Unclassifiable &gt;"),"",IF(ISNUMBER(SEARCH("Utterance",D7793)),"Utterance",IF(ISNUMBER(SEARCH("Response",D7793)),"Response",IF(ISNUMBER(SEARCH("Interaction",D7793)),"Interaction",IF(ISNUMBER(SEARCH("System",D7793)),"System","")))))</f>
        <v/>
      </c>
      <c r="K7793" s="7" t="s">
        <v>3355</v>
      </c>
      <c r="L7793" s="9">
        <v>45008</v>
      </c>
      <c r="M7793" s="13">
        <v>0.43651620370370375</v>
      </c>
      <c r="N7793" s="14">
        <v>204440003510024</v>
      </c>
      <c r="P7793" t="str">
        <f t="shared" si="224"/>
        <v/>
      </c>
    </row>
    <row r="7794" spans="1:16" ht="16" x14ac:dyDescent="0.2">
      <c r="A7794" s="8" t="s">
        <v>549</v>
      </c>
      <c r="C7794" s="7" t="s">
        <v>2</v>
      </c>
      <c r="D7794" s="7" t="s">
        <v>3389</v>
      </c>
      <c r="E7794" s="7" t="str">
        <f>IF(OR(D7794="", D7794="___"),"", LEFT(D7794,FIND(" &gt;",D7794)-1))</f>
        <v>Success</v>
      </c>
      <c r="F7794" s="7" t="str">
        <f t="shared" si="225"/>
        <v>Current</v>
      </c>
      <c r="G7794" s="7" t="str">
        <f t="shared" si="226"/>
        <v/>
      </c>
      <c r="H7794" s="7" t="str">
        <f>IF(G7794="Utterance", IF(ISNUMBER(SEARCH("Unrecognized",D7794)), "Unrecognized", IF(ISNUMBER(SEARCH("Mismatched",D7794)), "Mismatched", IF(ISNUMBER(SEARCH("False Positive",D7794)), "False Positive", "Irrelevant"))), "")</f>
        <v/>
      </c>
      <c r="J7794" s="7" t="s">
        <v>3744</v>
      </c>
      <c r="K7794" s="7" t="s">
        <v>3355</v>
      </c>
      <c r="L7794" s="9">
        <v>45008</v>
      </c>
      <c r="M7794" s="13">
        <v>0.43791666666666668</v>
      </c>
      <c r="N7794" s="14">
        <v>204440003495520</v>
      </c>
      <c r="O7794" s="7">
        <f>IF(LEN(TRIM($A7794))=0,0,LEN($A7794)-LEN(SUBSTITUTE($A7794," ",""))+1)</f>
        <v>3</v>
      </c>
      <c r="P7794">
        <f t="shared" si="224"/>
        <v>3411</v>
      </c>
    </row>
    <row r="7795" spans="1:16" ht="112" x14ac:dyDescent="0.2">
      <c r="A7795" s="8" t="s">
        <v>224</v>
      </c>
      <c r="C7795" s="7" t="s">
        <v>4</v>
      </c>
      <c r="F7795" s="7" t="str">
        <f t="shared" si="225"/>
        <v/>
      </c>
      <c r="G7795" s="7" t="str">
        <f t="shared" si="226"/>
        <v/>
      </c>
      <c r="K7795" s="7" t="s">
        <v>3355</v>
      </c>
      <c r="L7795" s="9">
        <v>45008</v>
      </c>
      <c r="M7795" s="13">
        <v>0.43791666666666668</v>
      </c>
      <c r="N7795" s="14">
        <v>204440003495520</v>
      </c>
      <c r="P7795" t="str">
        <f t="shared" si="224"/>
        <v/>
      </c>
    </row>
    <row r="7796" spans="1:16" ht="16" x14ac:dyDescent="0.2">
      <c r="A7796" s="8" t="s">
        <v>427</v>
      </c>
      <c r="C7796" s="7" t="s">
        <v>2</v>
      </c>
      <c r="D7796" s="7" t="s">
        <v>3389</v>
      </c>
      <c r="E7796" s="7" t="str">
        <f>IF(OR(D7796="", D7796="___"),"", LEFT(D7796,FIND(" &gt;",D7796)-1))</f>
        <v>Success</v>
      </c>
      <c r="F7796" s="7" t="str">
        <f t="shared" si="225"/>
        <v>Current</v>
      </c>
      <c r="G7796" s="7" t="str">
        <f t="shared" si="226"/>
        <v/>
      </c>
      <c r="H7796" s="7" t="str">
        <f>IF(G7796="Utterance", IF(ISNUMBER(SEARCH("Unrecognized",D7796)), "Unrecognized", IF(ISNUMBER(SEARCH("Mismatched",D7796)), "Mismatched", IF(ISNUMBER(SEARCH("False Positive",D7796)), "False Positive", "Irrelevant"))), "")</f>
        <v/>
      </c>
      <c r="J7796" s="7" t="s">
        <v>3741</v>
      </c>
      <c r="K7796" s="7" t="s">
        <v>3355</v>
      </c>
      <c r="L7796" s="9">
        <v>45008</v>
      </c>
      <c r="M7796" s="13">
        <v>0.44079861111111113</v>
      </c>
      <c r="N7796" s="14">
        <v>204440003492561</v>
      </c>
      <c r="O7796" s="7">
        <f>IF(LEN(TRIM($A7796))=0,0,LEN($A7796)-LEN(SUBSTITUTE($A7796," ",""))+1)</f>
        <v>6</v>
      </c>
      <c r="P7796">
        <f t="shared" si="224"/>
        <v>3411</v>
      </c>
    </row>
    <row r="7797" spans="1:16" ht="64" x14ac:dyDescent="0.2">
      <c r="A7797" s="8" t="s">
        <v>327</v>
      </c>
      <c r="C7797" s="7" t="s">
        <v>4</v>
      </c>
      <c r="F7797" s="7" t="str">
        <f t="shared" si="225"/>
        <v/>
      </c>
      <c r="G7797" s="7" t="str">
        <f t="shared" si="226"/>
        <v/>
      </c>
      <c r="K7797" s="7" t="s">
        <v>3355</v>
      </c>
      <c r="L7797" s="9">
        <v>45008</v>
      </c>
      <c r="M7797" s="13">
        <v>0.44079861111111113</v>
      </c>
      <c r="N7797" s="14">
        <v>204440003492561</v>
      </c>
      <c r="P7797" t="str">
        <f t="shared" si="224"/>
        <v/>
      </c>
    </row>
    <row r="7798" spans="1:16" ht="16" x14ac:dyDescent="0.2">
      <c r="A7798" s="8" t="s">
        <v>1112</v>
      </c>
      <c r="C7798" s="7" t="s">
        <v>2</v>
      </c>
      <c r="D7798" s="7" t="s">
        <v>3391</v>
      </c>
      <c r="E7798" s="7" t="str">
        <f>IF(OR(D7798="", D7798="___"),"", LEFT(D7798,FIND(" &gt;",D7798)-1))</f>
        <v>Failure</v>
      </c>
      <c r="F7798" s="7" t="str">
        <f t="shared" si="225"/>
        <v>Current</v>
      </c>
      <c r="G7798" s="7" t="str">
        <f t="shared" si="226"/>
        <v>Utterance</v>
      </c>
      <c r="H7798" s="7" t="str">
        <f>IF(G7798="Utterance", IF(ISNUMBER(SEARCH("Unrecognized",D7798)), "Unrecognized", IF(ISNUMBER(SEARCH("Mismatched",D7798)), "Mismatched", IF(ISNUMBER(SEARCH("False Positive",D7798)), "False Positive", "Irrelevant"))), "")</f>
        <v>Mismatched</v>
      </c>
      <c r="J7798" s="7" t="s">
        <v>3741</v>
      </c>
      <c r="K7798" s="7" t="s">
        <v>3357</v>
      </c>
      <c r="L7798" s="9">
        <v>45008</v>
      </c>
      <c r="M7798" s="13">
        <v>0.44209490740740742</v>
      </c>
      <c r="N7798" s="14">
        <v>204440003538759</v>
      </c>
      <c r="O7798" s="7">
        <f>IF(LEN(TRIM($A7798))=0,0,LEN($A7798)-LEN(SUBSTITUTE($A7798," ",""))+1)</f>
        <v>6</v>
      </c>
      <c r="P7798">
        <f t="shared" si="224"/>
        <v>705</v>
      </c>
    </row>
    <row r="7799" spans="1:16" ht="144" x14ac:dyDescent="0.2">
      <c r="A7799" s="8" t="s">
        <v>250</v>
      </c>
      <c r="C7799" s="7" t="s">
        <v>4</v>
      </c>
      <c r="F7799" s="7" t="str">
        <f t="shared" si="225"/>
        <v/>
      </c>
      <c r="G7799" s="7" t="str">
        <f t="shared" si="226"/>
        <v/>
      </c>
      <c r="K7799" s="7" t="s">
        <v>3357</v>
      </c>
      <c r="L7799" s="9">
        <v>45008</v>
      </c>
      <c r="M7799" s="13">
        <v>0.44236111111111115</v>
      </c>
      <c r="N7799" s="14">
        <v>204440003538759</v>
      </c>
      <c r="P7799" t="str">
        <f t="shared" si="224"/>
        <v/>
      </c>
    </row>
    <row r="7800" spans="1:16" ht="16" x14ac:dyDescent="0.2">
      <c r="A7800" s="8" t="s">
        <v>1111</v>
      </c>
      <c r="C7800" s="7" t="s">
        <v>2</v>
      </c>
      <c r="D7800" s="7" t="s">
        <v>3400</v>
      </c>
      <c r="E7800" s="7" t="str">
        <f>IF(OR(D7800="", D7800="___"),"", LEFT(D7800,FIND(" &gt;",D7800)-1))</f>
        <v>Failure</v>
      </c>
      <c r="F7800" s="7" t="str">
        <f t="shared" si="225"/>
        <v>Current</v>
      </c>
      <c r="G7800" s="7" t="str">
        <f t="shared" si="226"/>
        <v>Interaction</v>
      </c>
      <c r="H7800" s="7" t="str">
        <f>IF(G7800="Utterance", IF(ISNUMBER(SEARCH("Unrecognized",D7800)), "Unrecognized", IF(ISNUMBER(SEARCH("Mismatched",D7800)), "Mismatched", IF(ISNUMBER(SEARCH("False Positive",D7800)), "False Positive", "Irrelevant"))), "")</f>
        <v/>
      </c>
      <c r="J7800" s="7" t="s">
        <v>3741</v>
      </c>
      <c r="K7800" s="7" t="s">
        <v>3357</v>
      </c>
      <c r="L7800" s="9">
        <v>45008</v>
      </c>
      <c r="M7800" s="13">
        <v>0.44268518518518518</v>
      </c>
      <c r="N7800" s="14">
        <v>204440003538759</v>
      </c>
      <c r="O7800" s="7">
        <f>IF(LEN(TRIM($A7800))=0,0,LEN($A7800)-LEN(SUBSTITUTE($A7800," ",""))+1)</f>
        <v>12</v>
      </c>
      <c r="P7800">
        <f t="shared" si="224"/>
        <v>412</v>
      </c>
    </row>
    <row r="7801" spans="1:16" ht="32" x14ac:dyDescent="0.2">
      <c r="A7801" s="8" t="s">
        <v>506</v>
      </c>
      <c r="C7801" s="7" t="s">
        <v>4</v>
      </c>
      <c r="F7801" s="7" t="str">
        <f t="shared" si="225"/>
        <v/>
      </c>
      <c r="G7801" s="7" t="str">
        <f t="shared" si="226"/>
        <v/>
      </c>
      <c r="K7801" s="7" t="s">
        <v>3357</v>
      </c>
      <c r="L7801" s="9">
        <v>45008</v>
      </c>
      <c r="M7801" s="13">
        <v>0.44268518518518518</v>
      </c>
      <c r="N7801" s="14">
        <v>204440003538759</v>
      </c>
      <c r="P7801" t="str">
        <f t="shared" si="224"/>
        <v/>
      </c>
    </row>
    <row r="7802" spans="1:16" ht="16" x14ac:dyDescent="0.2">
      <c r="A7802" s="8" t="s">
        <v>1130</v>
      </c>
      <c r="C7802" s="7" t="s">
        <v>2</v>
      </c>
      <c r="D7802" s="7" t="s">
        <v>3389</v>
      </c>
      <c r="E7802" s="7" t="str">
        <f>IF(OR(D7802="", D7802="___"),"", LEFT(D7802,FIND(" &gt;",D7802)-1))</f>
        <v>Success</v>
      </c>
      <c r="F7802" s="7" t="str">
        <f t="shared" si="225"/>
        <v>Current</v>
      </c>
      <c r="G7802" s="7" t="str">
        <f t="shared" si="226"/>
        <v/>
      </c>
      <c r="H7802" s="7" t="str">
        <f>IF(G7802="Utterance", IF(ISNUMBER(SEARCH("Unrecognized",D7802)), "Unrecognized", IF(ISNUMBER(SEARCH("Mismatched",D7802)), "Mismatched", IF(ISNUMBER(SEARCH("False Positive",D7802)), "False Positive", "Irrelevant"))), "")</f>
        <v/>
      </c>
      <c r="J7802" s="7" t="s">
        <v>3750</v>
      </c>
      <c r="K7802" s="7" t="s">
        <v>3355</v>
      </c>
      <c r="L7802" s="9">
        <v>45008</v>
      </c>
      <c r="M7802" s="13">
        <v>0.44271990740740735</v>
      </c>
      <c r="N7802" s="14">
        <v>204440003539687</v>
      </c>
      <c r="O7802" s="7">
        <f>IF(LEN(TRIM($A7802))=0,0,LEN($A7802)-LEN(SUBSTITUTE($A7802," ",""))+1)</f>
        <v>3</v>
      </c>
      <c r="P7802">
        <f t="shared" si="224"/>
        <v>3411</v>
      </c>
    </row>
    <row r="7803" spans="1:16" ht="240" x14ac:dyDescent="0.2">
      <c r="A7803" s="8" t="s">
        <v>1131</v>
      </c>
      <c r="C7803" s="7" t="s">
        <v>4</v>
      </c>
      <c r="F7803" s="7" t="str">
        <f t="shared" si="225"/>
        <v/>
      </c>
      <c r="G7803" s="7" t="str">
        <f t="shared" si="226"/>
        <v/>
      </c>
      <c r="K7803" s="7" t="s">
        <v>3355</v>
      </c>
      <c r="L7803" s="9">
        <v>45008</v>
      </c>
      <c r="M7803" s="13">
        <v>0.44274305555555554</v>
      </c>
      <c r="N7803" s="14">
        <v>204440003539687</v>
      </c>
      <c r="P7803" t="str">
        <f t="shared" si="224"/>
        <v/>
      </c>
    </row>
    <row r="7804" spans="1:16" ht="16" x14ac:dyDescent="0.2">
      <c r="A7804" s="8" t="s">
        <v>269</v>
      </c>
      <c r="B7804" s="7" t="s">
        <v>3487</v>
      </c>
      <c r="C7804" s="7" t="s">
        <v>2</v>
      </c>
      <c r="D7804" s="7" t="s">
        <v>3389</v>
      </c>
      <c r="E7804" s="7" t="str">
        <f>IF(OR(D7804="", D7804="___"),"", LEFT(D7804,FIND(" &gt;",D7804)-1))</f>
        <v>Success</v>
      </c>
      <c r="F7804" s="7" t="str">
        <f t="shared" si="225"/>
        <v>Current</v>
      </c>
      <c r="G7804" s="7" t="str">
        <f t="shared" si="226"/>
        <v/>
      </c>
      <c r="H7804" s="7" t="str">
        <f>IF(G7804="Utterance", IF(ISNUMBER(SEARCH("Unrecognized",D7804)), "Unrecognized", IF(ISNUMBER(SEARCH("Mismatched",D7804)), "Mismatched", IF(ISNUMBER(SEARCH("False Positive",D7804)), "False Positive", "Irrelevant"))), "")</f>
        <v/>
      </c>
      <c r="J7804" s="7" t="s">
        <v>3428</v>
      </c>
      <c r="K7804" s="7" t="s">
        <v>3357</v>
      </c>
      <c r="L7804" s="9">
        <v>45008</v>
      </c>
      <c r="M7804" s="13">
        <v>0.44335648148148149</v>
      </c>
      <c r="N7804" s="14">
        <v>204440003538759</v>
      </c>
      <c r="O7804" s="7">
        <f>IF(LEN(TRIM($A7804))=0,0,LEN($A7804)-LEN(SUBSTITUTE($A7804," ",""))+1)</f>
        <v>3</v>
      </c>
      <c r="P7804">
        <f t="shared" si="224"/>
        <v>3411</v>
      </c>
    </row>
    <row r="7805" spans="1:16" ht="64" x14ac:dyDescent="0.2">
      <c r="A7805" s="8" t="s">
        <v>270</v>
      </c>
      <c r="C7805" s="7" t="s">
        <v>4</v>
      </c>
      <c r="F7805" s="7" t="str">
        <f t="shared" si="225"/>
        <v/>
      </c>
      <c r="G7805" s="7" t="str">
        <f t="shared" si="226"/>
        <v/>
      </c>
      <c r="K7805" s="7" t="s">
        <v>3357</v>
      </c>
      <c r="L7805" s="9">
        <v>45008</v>
      </c>
      <c r="M7805" s="13">
        <v>0.44335648148148149</v>
      </c>
      <c r="N7805" s="14">
        <v>204440003538759</v>
      </c>
      <c r="P7805" t="str">
        <f t="shared" si="224"/>
        <v/>
      </c>
    </row>
    <row r="7806" spans="1:16" ht="16" x14ac:dyDescent="0.2">
      <c r="A7806" s="8" t="s">
        <v>269</v>
      </c>
      <c r="B7806" s="7" t="s">
        <v>3487</v>
      </c>
      <c r="C7806" s="7" t="s">
        <v>2</v>
      </c>
      <c r="D7806" s="7" t="s">
        <v>3389</v>
      </c>
      <c r="E7806" s="7" t="str">
        <f>IF(OR(D7806="", D7806="___"),"", LEFT(D7806,FIND(" &gt;",D7806)-1))</f>
        <v>Success</v>
      </c>
      <c r="F7806" s="7" t="str">
        <f t="shared" si="225"/>
        <v>Current</v>
      </c>
      <c r="G7806" s="7" t="str">
        <f t="shared" si="226"/>
        <v/>
      </c>
      <c r="H7806" s="7" t="str">
        <f>IF(G7806="Utterance", IF(ISNUMBER(SEARCH("Unrecognized",D7806)), "Unrecognized", IF(ISNUMBER(SEARCH("Mismatched",D7806)), "Mismatched", IF(ISNUMBER(SEARCH("False Positive",D7806)), "False Positive", "Irrelevant"))), "")</f>
        <v/>
      </c>
      <c r="J7806" s="7" t="s">
        <v>3428</v>
      </c>
      <c r="K7806" s="7" t="s">
        <v>3355</v>
      </c>
      <c r="L7806" s="9">
        <v>45008</v>
      </c>
      <c r="M7806" s="13">
        <v>0.44628472222222221</v>
      </c>
      <c r="N7806" s="14">
        <v>513001997579894</v>
      </c>
      <c r="O7806" s="7">
        <f>IF(LEN(TRIM($A7806))=0,0,LEN($A7806)-LEN(SUBSTITUTE($A7806," ",""))+1)</f>
        <v>3</v>
      </c>
      <c r="P7806">
        <f t="shared" si="224"/>
        <v>3411</v>
      </c>
    </row>
    <row r="7807" spans="1:16" ht="64" x14ac:dyDescent="0.2">
      <c r="A7807" s="8" t="s">
        <v>270</v>
      </c>
      <c r="C7807" s="7" t="s">
        <v>4</v>
      </c>
      <c r="F7807" s="7" t="str">
        <f t="shared" si="225"/>
        <v/>
      </c>
      <c r="G7807" s="7" t="str">
        <f t="shared" si="226"/>
        <v/>
      </c>
      <c r="K7807" s="7" t="s">
        <v>3355</v>
      </c>
      <c r="L7807" s="9">
        <v>45008</v>
      </c>
      <c r="M7807" s="13">
        <v>0.44628472222222221</v>
      </c>
      <c r="N7807" s="14">
        <v>513001997579894</v>
      </c>
      <c r="P7807" t="str">
        <f t="shared" si="224"/>
        <v/>
      </c>
    </row>
    <row r="7808" spans="1:16" ht="16" x14ac:dyDescent="0.2">
      <c r="A7808" s="8" t="s">
        <v>382</v>
      </c>
      <c r="C7808" s="7" t="s">
        <v>2</v>
      </c>
      <c r="D7808" s="7" t="s">
        <v>3400</v>
      </c>
      <c r="E7808" s="7" t="str">
        <f>IF(OR(D7808="", D7808="___"),"", LEFT(D7808,FIND(" &gt;",D7808)-1))</f>
        <v>Failure</v>
      </c>
      <c r="F7808" s="7" t="str">
        <f t="shared" si="225"/>
        <v>Current</v>
      </c>
      <c r="G7808" s="7" t="str">
        <f t="shared" si="226"/>
        <v>Interaction</v>
      </c>
      <c r="H7808" s="7" t="str">
        <f>IF(G7808="Utterance", IF(ISNUMBER(SEARCH("Unrecognized",D7808)), "Unrecognized", IF(ISNUMBER(SEARCH("Mismatched",D7808)), "Mismatched", IF(ISNUMBER(SEARCH("False Positive",D7808)), "False Positive", "Irrelevant"))), "")</f>
        <v/>
      </c>
      <c r="J7808" s="7" t="s">
        <v>3741</v>
      </c>
      <c r="K7808" s="7" t="s">
        <v>3355</v>
      </c>
      <c r="L7808" s="9">
        <v>45008</v>
      </c>
      <c r="M7808" s="13">
        <v>0.44635416666666666</v>
      </c>
      <c r="N7808" s="14">
        <v>204440003490793</v>
      </c>
      <c r="O7808" s="7">
        <f>IF(LEN(TRIM($A7808))=0,0,LEN($A7808)-LEN(SUBSTITUTE($A7808," ",""))+1)</f>
        <v>8</v>
      </c>
      <c r="P7808">
        <f t="shared" si="224"/>
        <v>412</v>
      </c>
    </row>
    <row r="7809" spans="1:16" ht="64" x14ac:dyDescent="0.2">
      <c r="A7809" s="8" t="s">
        <v>327</v>
      </c>
      <c r="C7809" s="7" t="s">
        <v>4</v>
      </c>
      <c r="F7809" s="7" t="str">
        <f t="shared" si="225"/>
        <v/>
      </c>
      <c r="G7809" s="7" t="str">
        <f t="shared" si="226"/>
        <v/>
      </c>
      <c r="K7809" s="7" t="s">
        <v>3355</v>
      </c>
      <c r="L7809" s="9">
        <v>45008</v>
      </c>
      <c r="M7809" s="13">
        <v>0.44635416666666666</v>
      </c>
      <c r="N7809" s="14">
        <v>204440003490793</v>
      </c>
      <c r="P7809" t="str">
        <f t="shared" si="224"/>
        <v/>
      </c>
    </row>
    <row r="7810" spans="1:16" ht="16" x14ac:dyDescent="0.2">
      <c r="A7810" s="8" t="s">
        <v>1521</v>
      </c>
      <c r="C7810" s="7" t="s">
        <v>2</v>
      </c>
      <c r="D7810" s="7" t="s">
        <v>3400</v>
      </c>
      <c r="E7810" s="7" t="str">
        <f>IF(OR(D7810="", D7810="___"),"", LEFT(D7810,FIND(" &gt;",D7810)-1))</f>
        <v>Failure</v>
      </c>
      <c r="F7810" s="7" t="str">
        <f t="shared" si="225"/>
        <v>Current</v>
      </c>
      <c r="G7810" s="7" t="str">
        <f t="shared" si="226"/>
        <v>Interaction</v>
      </c>
      <c r="H7810" s="7" t="str">
        <f>IF(G7810="Utterance", IF(ISNUMBER(SEARCH("Unrecognized",D7810)), "Unrecognized", IF(ISNUMBER(SEARCH("Mismatched",D7810)), "Mismatched", IF(ISNUMBER(SEARCH("False Positive",D7810)), "False Positive", "Irrelevant"))), "")</f>
        <v/>
      </c>
      <c r="J7810" s="7" t="s">
        <v>3743</v>
      </c>
      <c r="K7810" s="7" t="s">
        <v>3355</v>
      </c>
      <c r="L7810" s="9">
        <v>45008</v>
      </c>
      <c r="M7810" s="13">
        <v>0.4496296296296296</v>
      </c>
      <c r="N7810" s="14">
        <v>513002223799273</v>
      </c>
      <c r="O7810" s="7">
        <f>IF(LEN(TRIM($A7810))=0,0,LEN($A7810)-LEN(SUBSTITUTE($A7810," ",""))+1)</f>
        <v>2</v>
      </c>
      <c r="P7810">
        <f t="shared" si="224"/>
        <v>412</v>
      </c>
    </row>
    <row r="7811" spans="1:16" ht="112" x14ac:dyDescent="0.2">
      <c r="A7811" s="8" t="s">
        <v>298</v>
      </c>
      <c r="C7811" s="7" t="s">
        <v>4</v>
      </c>
      <c r="F7811" s="7" t="str">
        <f t="shared" si="225"/>
        <v/>
      </c>
      <c r="G7811" s="7" t="str">
        <f t="shared" si="226"/>
        <v/>
      </c>
      <c r="K7811" s="7" t="s">
        <v>3355</v>
      </c>
      <c r="L7811" s="9">
        <v>45008</v>
      </c>
      <c r="M7811" s="13">
        <v>0.4496296296296296</v>
      </c>
      <c r="N7811" s="14">
        <v>513002223799273</v>
      </c>
      <c r="P7811" t="str">
        <f t="shared" ref="P7811:P7874" si="227">IF(D7811="", "", COUNTIF($D$1:$D$12000, D7811))</f>
        <v/>
      </c>
    </row>
    <row r="7812" spans="1:16" ht="16" x14ac:dyDescent="0.2">
      <c r="A7812" s="8" t="s">
        <v>569</v>
      </c>
      <c r="C7812" s="7" t="s">
        <v>2</v>
      </c>
      <c r="D7812" s="7" t="s">
        <v>3389</v>
      </c>
      <c r="E7812" s="7" t="str">
        <f>IF(OR(D7812="", D7812="___"),"", LEFT(D7812,FIND(" &gt;",D7812)-1))</f>
        <v>Success</v>
      </c>
      <c r="F7812" s="7" t="str">
        <f t="shared" si="225"/>
        <v>Current</v>
      </c>
      <c r="G7812" s="7" t="str">
        <f t="shared" si="226"/>
        <v/>
      </c>
      <c r="H7812" s="7" t="str">
        <f>IF(G7812="Utterance", IF(ISNUMBER(SEARCH("Unrecognized",D7812)), "Unrecognized", IF(ISNUMBER(SEARCH("Mismatched",D7812)), "Mismatched", IF(ISNUMBER(SEARCH("False Positive",D7812)), "False Positive", "Irrelevant"))), "")</f>
        <v/>
      </c>
      <c r="J7812" s="7" t="s">
        <v>3741</v>
      </c>
      <c r="K7812" s="7" t="s">
        <v>3355</v>
      </c>
      <c r="L7812" s="9">
        <v>45008</v>
      </c>
      <c r="M7812" s="13">
        <v>0.44979166666666665</v>
      </c>
      <c r="N7812" s="14">
        <v>513002223799273</v>
      </c>
      <c r="O7812" s="7">
        <f>IF(LEN(TRIM($A7812))=0,0,LEN($A7812)-LEN(SUBSTITUTE($A7812," ",""))+1)</f>
        <v>3</v>
      </c>
      <c r="P7812">
        <f t="shared" si="227"/>
        <v>3411</v>
      </c>
    </row>
    <row r="7813" spans="1:16" ht="144" x14ac:dyDescent="0.2">
      <c r="A7813" s="8" t="s">
        <v>250</v>
      </c>
      <c r="C7813" s="7" t="s">
        <v>4</v>
      </c>
      <c r="F7813" s="7" t="str">
        <f t="shared" si="225"/>
        <v/>
      </c>
      <c r="G7813" s="7" t="str">
        <f t="shared" si="226"/>
        <v/>
      </c>
      <c r="K7813" s="7" t="s">
        <v>3355</v>
      </c>
      <c r="L7813" s="9">
        <v>45008</v>
      </c>
      <c r="M7813" s="13">
        <v>0.44981481481481483</v>
      </c>
      <c r="N7813" s="14">
        <v>513002223799273</v>
      </c>
      <c r="P7813" t="str">
        <f t="shared" si="227"/>
        <v/>
      </c>
    </row>
    <row r="7814" spans="1:16" ht="16" x14ac:dyDescent="0.2">
      <c r="A7814" s="8" t="s">
        <v>311</v>
      </c>
      <c r="C7814" s="7" t="s">
        <v>2</v>
      </c>
      <c r="D7814" s="7" t="s">
        <v>3391</v>
      </c>
      <c r="E7814" s="7" t="str">
        <f>IF(OR(D7814="", D7814="___"),"", LEFT(D7814,FIND(" &gt;",D7814)-1))</f>
        <v>Failure</v>
      </c>
      <c r="F7814" s="7" t="str">
        <f t="shared" si="225"/>
        <v>Current</v>
      </c>
      <c r="G7814" s="7" t="str">
        <f t="shared" si="226"/>
        <v>Utterance</v>
      </c>
      <c r="H7814" s="7" t="str">
        <f>IF(G7814="Utterance", IF(ISNUMBER(SEARCH("Unrecognized",D7814)), "Unrecognized", IF(ISNUMBER(SEARCH("Mismatched",D7814)), "Mismatched", IF(ISNUMBER(SEARCH("False Positive",D7814)), "False Positive", "Irrelevant"))), "")</f>
        <v>Mismatched</v>
      </c>
      <c r="J7814" s="7" t="s">
        <v>3743</v>
      </c>
      <c r="K7814" s="7" t="s">
        <v>3355</v>
      </c>
      <c r="L7814" s="9">
        <v>45008</v>
      </c>
      <c r="M7814" s="13">
        <v>0.44991898148148146</v>
      </c>
      <c r="N7814" s="14">
        <v>513002223799273</v>
      </c>
      <c r="O7814" s="7">
        <f>IF(LEN(TRIM($A7814))=0,0,LEN($A7814)-LEN(SUBSTITUTE($A7814," ",""))+1)</f>
        <v>4</v>
      </c>
      <c r="P7814">
        <f t="shared" si="227"/>
        <v>705</v>
      </c>
    </row>
    <row r="7815" spans="1:16" ht="32" x14ac:dyDescent="0.2">
      <c r="A7815" s="8" t="s">
        <v>312</v>
      </c>
      <c r="C7815" s="7" t="s">
        <v>4</v>
      </c>
      <c r="F7815" s="7" t="str">
        <f t="shared" si="225"/>
        <v/>
      </c>
      <c r="G7815" s="7" t="str">
        <f t="shared" si="226"/>
        <v/>
      </c>
      <c r="K7815" s="7" t="s">
        <v>3355</v>
      </c>
      <c r="L7815" s="9">
        <v>45008</v>
      </c>
      <c r="M7815" s="13">
        <v>0.44991898148148146</v>
      </c>
      <c r="N7815" s="14">
        <v>513002223799273</v>
      </c>
      <c r="P7815" t="str">
        <f t="shared" si="227"/>
        <v/>
      </c>
    </row>
    <row r="7816" spans="1:16" ht="16" x14ac:dyDescent="0.2">
      <c r="A7816" s="8" t="s">
        <v>314</v>
      </c>
      <c r="C7816" s="7" t="s">
        <v>2</v>
      </c>
      <c r="D7816" s="7" t="s">
        <v>3391</v>
      </c>
      <c r="E7816" s="7" t="str">
        <f>IF(OR(D7816="", D7816="___"),"", LEFT(D7816,FIND(" &gt;",D7816)-1))</f>
        <v>Failure</v>
      </c>
      <c r="F7816" s="7" t="str">
        <f t="shared" si="225"/>
        <v>Current</v>
      </c>
      <c r="G7816" s="7" t="str">
        <f t="shared" si="226"/>
        <v>Utterance</v>
      </c>
      <c r="H7816" s="7" t="str">
        <f>IF(G7816="Utterance", IF(ISNUMBER(SEARCH("Unrecognized",D7816)), "Unrecognized", IF(ISNUMBER(SEARCH("Mismatched",D7816)), "Mismatched", IF(ISNUMBER(SEARCH("False Positive",D7816)), "False Positive", "Irrelevant"))), "")</f>
        <v>Mismatched</v>
      </c>
      <c r="J7816" s="7" t="s">
        <v>3743</v>
      </c>
      <c r="K7816" s="7" t="s">
        <v>3355</v>
      </c>
      <c r="L7816" s="9">
        <v>45008</v>
      </c>
      <c r="M7816" s="13">
        <v>0.45047453703703705</v>
      </c>
      <c r="N7816" s="14">
        <v>513002223799273</v>
      </c>
      <c r="O7816" s="7">
        <f>IF(LEN(TRIM($A7816))=0,0,LEN($A7816)-LEN(SUBSTITUTE($A7816," ",""))+1)</f>
        <v>9</v>
      </c>
      <c r="P7816">
        <f t="shared" si="227"/>
        <v>705</v>
      </c>
    </row>
    <row r="7817" spans="1:16" ht="112" x14ac:dyDescent="0.2">
      <c r="A7817" s="8" t="s">
        <v>304</v>
      </c>
      <c r="C7817" s="7" t="s">
        <v>4</v>
      </c>
      <c r="F7817" s="7" t="str">
        <f t="shared" si="225"/>
        <v/>
      </c>
      <c r="G7817" s="7" t="str">
        <f t="shared" si="226"/>
        <v/>
      </c>
      <c r="K7817" s="7" t="s">
        <v>3355</v>
      </c>
      <c r="L7817" s="9">
        <v>45008</v>
      </c>
      <c r="M7817" s="13">
        <v>0.45047453703703705</v>
      </c>
      <c r="N7817" s="14">
        <v>513002223799273</v>
      </c>
      <c r="P7817" t="str">
        <f t="shared" si="227"/>
        <v/>
      </c>
    </row>
    <row r="7818" spans="1:16" ht="16" x14ac:dyDescent="0.2">
      <c r="A7818" s="8" t="s">
        <v>1520</v>
      </c>
      <c r="C7818" s="7" t="s">
        <v>2</v>
      </c>
      <c r="D7818" s="7" t="s">
        <v>3389</v>
      </c>
      <c r="E7818" s="7" t="str">
        <f>IF(OR(D7818="", D7818="___"),"", LEFT(D7818,FIND(" &gt;",D7818)-1))</f>
        <v>Success</v>
      </c>
      <c r="F7818" s="7" t="str">
        <f t="shared" si="225"/>
        <v>Current</v>
      </c>
      <c r="G7818" s="7" t="str">
        <f t="shared" si="226"/>
        <v/>
      </c>
      <c r="H7818" s="7" t="str">
        <f>IF(G7818="Utterance", IF(ISNUMBER(SEARCH("Unrecognized",D7818)), "Unrecognized", IF(ISNUMBER(SEARCH("Mismatched",D7818)), "Mismatched", IF(ISNUMBER(SEARCH("False Positive",D7818)), "False Positive", "Irrelevant"))), "")</f>
        <v/>
      </c>
      <c r="J7818" s="7" t="s">
        <v>3741</v>
      </c>
      <c r="K7818" s="7" t="s">
        <v>3355</v>
      </c>
      <c r="L7818" s="9">
        <v>45008</v>
      </c>
      <c r="M7818" s="13">
        <v>0.45067129629629626</v>
      </c>
      <c r="N7818" s="14">
        <v>513002223799273</v>
      </c>
      <c r="O7818" s="7">
        <f>IF(LEN(TRIM($A7818))=0,0,LEN($A7818)-LEN(SUBSTITUTE($A7818," ",""))+1)</f>
        <v>4</v>
      </c>
      <c r="P7818">
        <f t="shared" si="227"/>
        <v>3411</v>
      </c>
    </row>
    <row r="7819" spans="1:16" ht="144" x14ac:dyDescent="0.2">
      <c r="A7819" s="8" t="s">
        <v>250</v>
      </c>
      <c r="C7819" s="7" t="s">
        <v>4</v>
      </c>
      <c r="F7819" s="7" t="str">
        <f t="shared" si="225"/>
        <v/>
      </c>
      <c r="G7819" s="7" t="str">
        <f t="shared" si="226"/>
        <v/>
      </c>
      <c r="K7819" s="7" t="s">
        <v>3355</v>
      </c>
      <c r="L7819" s="9">
        <v>45008</v>
      </c>
      <c r="M7819" s="13">
        <v>0.45068287037037041</v>
      </c>
      <c r="N7819" s="14">
        <v>513002223799273</v>
      </c>
      <c r="P7819" t="str">
        <f t="shared" si="227"/>
        <v/>
      </c>
    </row>
    <row r="7820" spans="1:16" ht="16" x14ac:dyDescent="0.2">
      <c r="A7820" s="8" t="s">
        <v>402</v>
      </c>
      <c r="C7820" s="7" t="s">
        <v>2</v>
      </c>
      <c r="D7820" s="7" t="s">
        <v>3389</v>
      </c>
      <c r="E7820" s="7" t="str">
        <f>IF(OR(D7820="", D7820="___"),"", LEFT(D7820,FIND(" &gt;",D7820)-1))</f>
        <v>Success</v>
      </c>
      <c r="F7820" s="7" t="str">
        <f t="shared" si="225"/>
        <v>Current</v>
      </c>
      <c r="G7820" s="7" t="str">
        <f t="shared" si="226"/>
        <v/>
      </c>
      <c r="H7820" s="7" t="str">
        <f>IF(G7820="Utterance", IF(ISNUMBER(SEARCH("Unrecognized",D7820)), "Unrecognized", IF(ISNUMBER(SEARCH("Mismatched",D7820)), "Mismatched", IF(ISNUMBER(SEARCH("False Positive",D7820)), "False Positive", "Irrelevant"))), "")</f>
        <v/>
      </c>
      <c r="J7820" s="7" t="s">
        <v>3741</v>
      </c>
      <c r="K7820" s="7" t="s">
        <v>3355</v>
      </c>
      <c r="L7820" s="9">
        <v>45008</v>
      </c>
      <c r="M7820" s="13">
        <v>0.45077546296296295</v>
      </c>
      <c r="N7820" s="14">
        <v>202000460821252</v>
      </c>
      <c r="O7820" s="7">
        <f>IF(LEN(TRIM($A7820))=0,0,LEN($A7820)-LEN(SUBSTITUTE($A7820," ",""))+1)</f>
        <v>6</v>
      </c>
      <c r="P7820">
        <f t="shared" si="227"/>
        <v>3411</v>
      </c>
    </row>
    <row r="7821" spans="1:16" ht="144" x14ac:dyDescent="0.2">
      <c r="A7821" s="8" t="s">
        <v>250</v>
      </c>
      <c r="C7821" s="7" t="s">
        <v>4</v>
      </c>
      <c r="F7821" s="7" t="str">
        <f t="shared" si="225"/>
        <v/>
      </c>
      <c r="G7821" s="7" t="str">
        <f t="shared" si="226"/>
        <v/>
      </c>
      <c r="K7821" s="7" t="s">
        <v>3355</v>
      </c>
      <c r="L7821" s="9">
        <v>45008</v>
      </c>
      <c r="M7821" s="13">
        <v>0.45077546296296295</v>
      </c>
      <c r="N7821" s="14">
        <v>202000460821252</v>
      </c>
      <c r="P7821" t="str">
        <f t="shared" si="227"/>
        <v/>
      </c>
    </row>
    <row r="7822" spans="1:16" ht="16" x14ac:dyDescent="0.2">
      <c r="A7822" s="8" t="s">
        <v>1102</v>
      </c>
      <c r="C7822" s="7" t="s">
        <v>2</v>
      </c>
      <c r="D7822" s="7" t="s">
        <v>3411</v>
      </c>
      <c r="E7822" s="7" t="str">
        <f>IF(OR(D7822="", D7822="___"),"", LEFT(D7822,FIND(" &gt;",D7822)-1))</f>
        <v>Qualified Success</v>
      </c>
      <c r="F7822" s="7" t="str">
        <f t="shared" si="225"/>
        <v>Current</v>
      </c>
      <c r="G7822" s="7" t="str">
        <f t="shared" si="226"/>
        <v>Response</v>
      </c>
      <c r="H7822" s="7" t="str">
        <f>IF(G7822="Utterance", IF(ISNUMBER(SEARCH("Unrecognized",D7822)), "Unrecognized", IF(ISNUMBER(SEARCH("Mismatched",D7822)), "Mismatched", IF(ISNUMBER(SEARCH("False Positive",D7822)), "False Positive", "Irrelevant"))), "")</f>
        <v/>
      </c>
      <c r="J7822" s="7" t="s">
        <v>3431</v>
      </c>
      <c r="K7822" s="7" t="s">
        <v>3355</v>
      </c>
      <c r="L7822" s="9">
        <v>45008</v>
      </c>
      <c r="M7822" s="13">
        <v>0.45321759259259259</v>
      </c>
      <c r="N7822" s="14">
        <v>204440003538154</v>
      </c>
      <c r="O7822" s="7">
        <f>IF(LEN(TRIM($A7822))=0,0,LEN($A7822)-LEN(SUBSTITUTE($A7822," ",""))+1)</f>
        <v>3</v>
      </c>
      <c r="P7822">
        <f t="shared" si="227"/>
        <v>201</v>
      </c>
    </row>
    <row r="7823" spans="1:16" ht="176" x14ac:dyDescent="0.2">
      <c r="A7823" s="8" t="s">
        <v>937</v>
      </c>
      <c r="C7823" s="7" t="s">
        <v>4</v>
      </c>
      <c r="F7823" s="7" t="str">
        <f t="shared" si="225"/>
        <v/>
      </c>
      <c r="G7823" s="7" t="str">
        <f t="shared" si="226"/>
        <v/>
      </c>
      <c r="K7823" s="7" t="s">
        <v>3355</v>
      </c>
      <c r="L7823" s="9">
        <v>45008</v>
      </c>
      <c r="M7823" s="13">
        <v>0.45321759259259259</v>
      </c>
      <c r="N7823" s="14">
        <v>204440003538154</v>
      </c>
      <c r="P7823" t="str">
        <f t="shared" si="227"/>
        <v/>
      </c>
    </row>
    <row r="7824" spans="1:16" ht="16" x14ac:dyDescent="0.2">
      <c r="A7824" s="8" t="s">
        <v>223</v>
      </c>
      <c r="B7824" s="7" t="s">
        <v>3487</v>
      </c>
      <c r="C7824" s="7" t="s">
        <v>2</v>
      </c>
      <c r="D7824" s="7" t="s">
        <v>3389</v>
      </c>
      <c r="E7824" s="7" t="str">
        <f>IF(OR(D7824="", D7824="___"),"", LEFT(D7824,FIND(" &gt;",D7824)-1))</f>
        <v>Success</v>
      </c>
      <c r="F7824" s="7" t="str">
        <f t="shared" si="225"/>
        <v>Current</v>
      </c>
      <c r="G7824" s="7" t="str">
        <f t="shared" si="226"/>
        <v/>
      </c>
      <c r="H7824" s="7" t="str">
        <f>IF(G7824="Utterance", IF(ISNUMBER(SEARCH("Unrecognized",D7824)), "Unrecognized", IF(ISNUMBER(SEARCH("Mismatched",D7824)), "Mismatched", IF(ISNUMBER(SEARCH("False Positive",D7824)), "False Positive", "Irrelevant"))), "")</f>
        <v/>
      </c>
      <c r="J7824" s="7" t="s">
        <v>3744</v>
      </c>
      <c r="K7824" s="7" t="s">
        <v>3355</v>
      </c>
      <c r="L7824" s="9">
        <v>45008</v>
      </c>
      <c r="M7824" s="13">
        <v>0.45673611111111106</v>
      </c>
      <c r="N7824" s="14">
        <v>513003254341903</v>
      </c>
      <c r="O7824" s="7">
        <f>IF(LEN(TRIM($A7824))=0,0,LEN($A7824)-LEN(SUBSTITUTE($A7824," ",""))+1)</f>
        <v>3</v>
      </c>
      <c r="P7824">
        <f t="shared" si="227"/>
        <v>3411</v>
      </c>
    </row>
    <row r="7825" spans="1:16" ht="112" x14ac:dyDescent="0.2">
      <c r="A7825" s="8" t="s">
        <v>224</v>
      </c>
      <c r="C7825" s="7" t="s">
        <v>4</v>
      </c>
      <c r="F7825" s="7" t="str">
        <f t="shared" si="225"/>
        <v/>
      </c>
      <c r="G7825" s="7" t="str">
        <f t="shared" si="226"/>
        <v/>
      </c>
      <c r="K7825" s="7" t="s">
        <v>3355</v>
      </c>
      <c r="L7825" s="9">
        <v>45008</v>
      </c>
      <c r="M7825" s="13">
        <v>0.45673611111111106</v>
      </c>
      <c r="N7825" s="14">
        <v>513003254341903</v>
      </c>
      <c r="P7825" t="str">
        <f t="shared" si="227"/>
        <v/>
      </c>
    </row>
    <row r="7826" spans="1:16" ht="16" x14ac:dyDescent="0.2">
      <c r="A7826" s="8" t="s">
        <v>223</v>
      </c>
      <c r="B7826" s="7" t="s">
        <v>3487</v>
      </c>
      <c r="C7826" s="7" t="s">
        <v>2</v>
      </c>
      <c r="D7826" s="7" t="s">
        <v>3389</v>
      </c>
      <c r="E7826" s="7" t="str">
        <f>IF(OR(D7826="", D7826="___"),"", LEFT(D7826,FIND(" &gt;",D7826)-1))</f>
        <v>Success</v>
      </c>
      <c r="F7826" s="7" t="str">
        <f t="shared" si="225"/>
        <v>Current</v>
      </c>
      <c r="G7826" s="7" t="str">
        <f t="shared" si="226"/>
        <v/>
      </c>
      <c r="H7826" s="7" t="str">
        <f>IF(G7826="Utterance", IF(ISNUMBER(SEARCH("Unrecognized",D7826)), "Unrecognized", IF(ISNUMBER(SEARCH("Mismatched",D7826)), "Mismatched", IF(ISNUMBER(SEARCH("False Positive",D7826)), "False Positive", "Irrelevant"))), "")</f>
        <v/>
      </c>
      <c r="J7826" s="7" t="s">
        <v>3744</v>
      </c>
      <c r="K7826" s="7" t="s">
        <v>3355</v>
      </c>
      <c r="L7826" s="9">
        <v>45008</v>
      </c>
      <c r="M7826" s="13">
        <v>0.45820601851851855</v>
      </c>
      <c r="N7826" s="14">
        <v>513003254341903</v>
      </c>
      <c r="O7826" s="7">
        <f>IF(LEN(TRIM($A7826))=0,0,LEN($A7826)-LEN(SUBSTITUTE($A7826," ",""))+1)</f>
        <v>3</v>
      </c>
      <c r="P7826">
        <f t="shared" si="227"/>
        <v>3411</v>
      </c>
    </row>
    <row r="7827" spans="1:16" ht="112" x14ac:dyDescent="0.2">
      <c r="A7827" s="8" t="s">
        <v>224</v>
      </c>
      <c r="C7827" s="7" t="s">
        <v>4</v>
      </c>
      <c r="F7827" s="7" t="str">
        <f t="shared" si="225"/>
        <v/>
      </c>
      <c r="G7827" s="7" t="str">
        <f t="shared" si="226"/>
        <v/>
      </c>
      <c r="K7827" s="7" t="s">
        <v>3355</v>
      </c>
      <c r="L7827" s="9">
        <v>45008</v>
      </c>
      <c r="M7827" s="13">
        <v>0.45820601851851855</v>
      </c>
      <c r="N7827" s="14">
        <v>513003254341903</v>
      </c>
      <c r="P7827" t="str">
        <f t="shared" si="227"/>
        <v/>
      </c>
    </row>
    <row r="7828" spans="1:16" ht="16" x14ac:dyDescent="0.2">
      <c r="A7828" s="8" t="s">
        <v>1688</v>
      </c>
      <c r="C7828" s="7" t="s">
        <v>2</v>
      </c>
      <c r="D7828" s="7" t="s">
        <v>3400</v>
      </c>
      <c r="E7828" s="7" t="str">
        <f>IF(OR(D7828="", D7828="___"),"", LEFT(D7828,FIND(" &gt;",D7828)-1))</f>
        <v>Failure</v>
      </c>
      <c r="F7828" s="7" t="str">
        <f t="shared" si="225"/>
        <v>Current</v>
      </c>
      <c r="G7828" s="7" t="str">
        <f t="shared" si="226"/>
        <v>Interaction</v>
      </c>
      <c r="H7828" s="7" t="str">
        <f>IF(G7828="Utterance", IF(ISNUMBER(SEARCH("Unrecognized",D7828)), "Unrecognized", IF(ISNUMBER(SEARCH("Mismatched",D7828)), "Mismatched", IF(ISNUMBER(SEARCH("False Positive",D7828)), "False Positive", "Irrelevant"))), "")</f>
        <v/>
      </c>
      <c r="J7828" s="7" t="s">
        <v>3751</v>
      </c>
      <c r="K7828" s="7" t="s">
        <v>3355</v>
      </c>
      <c r="L7828" s="9">
        <v>45008</v>
      </c>
      <c r="M7828" s="13">
        <v>0.45884259259259258</v>
      </c>
      <c r="N7828" s="14">
        <v>513003254341903</v>
      </c>
      <c r="O7828" s="7">
        <f>IF(LEN(TRIM($A7828))=0,0,LEN($A7828)-LEN(SUBSTITUTE($A7828," ",""))+1)</f>
        <v>9</v>
      </c>
      <c r="P7828">
        <f t="shared" si="227"/>
        <v>412</v>
      </c>
    </row>
    <row r="7829" spans="1:16" ht="240" x14ac:dyDescent="0.2">
      <c r="A7829" s="8" t="s">
        <v>242</v>
      </c>
      <c r="C7829" s="7" t="s">
        <v>4</v>
      </c>
      <c r="F7829" s="7" t="str">
        <f t="shared" si="225"/>
        <v/>
      </c>
      <c r="G7829" s="7" t="str">
        <f t="shared" si="226"/>
        <v/>
      </c>
      <c r="K7829" s="7" t="s">
        <v>3355</v>
      </c>
      <c r="L7829" s="9">
        <v>45008</v>
      </c>
      <c r="M7829" s="13">
        <v>0.45884259259259258</v>
      </c>
      <c r="N7829" s="14">
        <v>513003254341903</v>
      </c>
      <c r="P7829" t="str">
        <f t="shared" si="227"/>
        <v/>
      </c>
    </row>
    <row r="7830" spans="1:16" ht="16" x14ac:dyDescent="0.2">
      <c r="A7830" s="8" t="s">
        <v>269</v>
      </c>
      <c r="B7830" s="7" t="s">
        <v>3487</v>
      </c>
      <c r="C7830" s="7" t="s">
        <v>2</v>
      </c>
      <c r="D7830" s="7" t="s">
        <v>3389</v>
      </c>
      <c r="E7830" s="7" t="str">
        <f>IF(OR(D7830="", D7830="___"),"", LEFT(D7830,FIND(" &gt;",D7830)-1))</f>
        <v>Success</v>
      </c>
      <c r="F7830" s="7" t="str">
        <f t="shared" si="225"/>
        <v>Current</v>
      </c>
      <c r="G7830" s="7" t="str">
        <f t="shared" si="226"/>
        <v/>
      </c>
      <c r="H7830" s="7" t="str">
        <f>IF(G7830="Utterance", IF(ISNUMBER(SEARCH("Unrecognized",D7830)), "Unrecognized", IF(ISNUMBER(SEARCH("Mismatched",D7830)), "Mismatched", IF(ISNUMBER(SEARCH("False Positive",D7830)), "False Positive", "Irrelevant"))), "")</f>
        <v/>
      </c>
      <c r="J7830" s="7" t="s">
        <v>3428</v>
      </c>
      <c r="K7830" s="7" t="s">
        <v>3355</v>
      </c>
      <c r="L7830" s="9">
        <v>45008</v>
      </c>
      <c r="M7830" s="13">
        <v>0.46100694444444446</v>
      </c>
      <c r="N7830" s="14">
        <v>202000204876686</v>
      </c>
      <c r="O7830" s="7">
        <f>IF(LEN(TRIM($A7830))=0,0,LEN($A7830)-LEN(SUBSTITUTE($A7830," ",""))+1)</f>
        <v>3</v>
      </c>
      <c r="P7830">
        <f t="shared" si="227"/>
        <v>3411</v>
      </c>
    </row>
    <row r="7831" spans="1:16" ht="64" x14ac:dyDescent="0.2">
      <c r="A7831" s="8" t="s">
        <v>270</v>
      </c>
      <c r="C7831" s="7" t="s">
        <v>4</v>
      </c>
      <c r="F7831" s="7" t="str">
        <f t="shared" si="225"/>
        <v/>
      </c>
      <c r="G7831" s="7" t="str">
        <f t="shared" si="226"/>
        <v/>
      </c>
      <c r="K7831" s="7" t="s">
        <v>3355</v>
      </c>
      <c r="L7831" s="9">
        <v>45008</v>
      </c>
      <c r="M7831" s="13">
        <v>0.46100694444444446</v>
      </c>
      <c r="N7831" s="14">
        <v>202000204876686</v>
      </c>
      <c r="P7831" t="str">
        <f t="shared" si="227"/>
        <v/>
      </c>
    </row>
    <row r="7832" spans="1:16" ht="16" x14ac:dyDescent="0.2">
      <c r="A7832" s="8" t="s">
        <v>1496</v>
      </c>
      <c r="C7832" s="7" t="s">
        <v>2</v>
      </c>
      <c r="D7832" s="7" t="s">
        <v>3391</v>
      </c>
      <c r="E7832" s="7" t="str">
        <f>IF(OR(D7832="", D7832="___"),"", LEFT(D7832,FIND(" &gt;",D7832)-1))</f>
        <v>Failure</v>
      </c>
      <c r="F7832" s="7" t="str">
        <f t="shared" si="225"/>
        <v>Current</v>
      </c>
      <c r="G7832" s="7" t="str">
        <f t="shared" si="226"/>
        <v>Utterance</v>
      </c>
      <c r="H7832" s="7" t="str">
        <f>IF(G7832="Utterance", IF(ISNUMBER(SEARCH("Unrecognized",D7832)), "Unrecognized", IF(ISNUMBER(SEARCH("Mismatched",D7832)), "Mismatched", IF(ISNUMBER(SEARCH("False Positive",D7832)), "False Positive", "Irrelevant"))), "")</f>
        <v>Mismatched</v>
      </c>
      <c r="J7832" s="7" t="s">
        <v>3757</v>
      </c>
      <c r="K7832" s="7" t="s">
        <v>3357</v>
      </c>
      <c r="L7832" s="9">
        <v>45008</v>
      </c>
      <c r="M7832" s="13">
        <v>0.46178240740740745</v>
      </c>
      <c r="N7832" s="14">
        <v>513001928715614</v>
      </c>
      <c r="O7832" s="7">
        <f>IF(LEN(TRIM($A7832))=0,0,LEN($A7832)-LEN(SUBSTITUTE($A7832," ",""))+1)</f>
        <v>8</v>
      </c>
      <c r="P7832">
        <f t="shared" si="227"/>
        <v>705</v>
      </c>
    </row>
    <row r="7833" spans="1:16" ht="144" x14ac:dyDescent="0.2">
      <c r="A7833" s="8" t="s">
        <v>232</v>
      </c>
      <c r="C7833" s="7" t="s">
        <v>4</v>
      </c>
      <c r="F7833" s="7" t="str">
        <f t="shared" si="225"/>
        <v/>
      </c>
      <c r="G7833" s="7" t="str">
        <f t="shared" si="226"/>
        <v/>
      </c>
      <c r="K7833" s="7" t="s">
        <v>3357</v>
      </c>
      <c r="L7833" s="9">
        <v>45008</v>
      </c>
      <c r="M7833" s="13">
        <v>0.46178240740740745</v>
      </c>
      <c r="N7833" s="14">
        <v>513001928715614</v>
      </c>
      <c r="P7833" t="str">
        <f t="shared" si="227"/>
        <v/>
      </c>
    </row>
    <row r="7834" spans="1:16" ht="16" x14ac:dyDescent="0.2">
      <c r="A7834" s="8" t="s">
        <v>158</v>
      </c>
      <c r="C7834" s="7" t="s">
        <v>2</v>
      </c>
      <c r="D7834" s="7" t="s">
        <v>3389</v>
      </c>
      <c r="E7834" s="7" t="str">
        <f>IF(OR(D7834="", D7834="___"),"", LEFT(D7834,FIND(" &gt;",D7834)-1))</f>
        <v>Success</v>
      </c>
      <c r="F7834" s="7" t="str">
        <f t="shared" si="225"/>
        <v>Current</v>
      </c>
      <c r="G7834" s="7" t="str">
        <f t="shared" si="226"/>
        <v/>
      </c>
      <c r="H7834" s="7" t="str">
        <f>IF(G7834="Utterance", IF(ISNUMBER(SEARCH("Unrecognized",D7834)), "Unrecognized", IF(ISNUMBER(SEARCH("Mismatched",D7834)), "Mismatched", IF(ISNUMBER(SEARCH("False Positive",D7834)), "False Positive", "Irrelevant"))), "")</f>
        <v/>
      </c>
      <c r="J7834" s="7" t="s">
        <v>3744</v>
      </c>
      <c r="K7834" s="7" t="s">
        <v>3355</v>
      </c>
      <c r="L7834" s="9">
        <v>45008</v>
      </c>
      <c r="M7834" s="13">
        <v>0.46243055555555551</v>
      </c>
      <c r="N7834" s="14">
        <v>204440003497488</v>
      </c>
      <c r="O7834" s="7">
        <f>IF(LEN(TRIM($A7834))=0,0,LEN($A7834)-LEN(SUBSTITUTE($A7834," ",""))+1)</f>
        <v>4</v>
      </c>
      <c r="P7834">
        <f t="shared" si="227"/>
        <v>3411</v>
      </c>
    </row>
    <row r="7835" spans="1:16" ht="112" x14ac:dyDescent="0.2">
      <c r="A7835" s="8" t="s">
        <v>224</v>
      </c>
      <c r="C7835" s="7" t="s">
        <v>4</v>
      </c>
      <c r="F7835" s="7" t="str">
        <f t="shared" si="225"/>
        <v/>
      </c>
      <c r="G7835" s="7" t="str">
        <f t="shared" si="226"/>
        <v/>
      </c>
      <c r="K7835" s="7" t="s">
        <v>3355</v>
      </c>
      <c r="L7835" s="9">
        <v>45008</v>
      </c>
      <c r="M7835" s="13">
        <v>0.46243055555555551</v>
      </c>
      <c r="N7835" s="14">
        <v>204440003497488</v>
      </c>
      <c r="P7835" t="str">
        <f t="shared" si="227"/>
        <v/>
      </c>
    </row>
    <row r="7836" spans="1:16" ht="16" x14ac:dyDescent="0.2">
      <c r="A7836" s="8" t="s">
        <v>1221</v>
      </c>
      <c r="C7836" s="7" t="s">
        <v>2</v>
      </c>
      <c r="D7836" s="7" t="s">
        <v>3389</v>
      </c>
      <c r="E7836" s="7" t="str">
        <f>IF(OR(D7836="", D7836="___"),"", LEFT(D7836,FIND(" &gt;",D7836)-1))</f>
        <v>Success</v>
      </c>
      <c r="F7836" s="7" t="str">
        <f t="shared" si="225"/>
        <v>Current</v>
      </c>
      <c r="G7836" s="7" t="str">
        <f t="shared" si="226"/>
        <v/>
      </c>
      <c r="H7836" s="7" t="str">
        <f>IF(G7836="Utterance", IF(ISNUMBER(SEARCH("Unrecognized",D7836)), "Unrecognized", IF(ISNUMBER(SEARCH("Mismatched",D7836)), "Mismatched", IF(ISNUMBER(SEARCH("False Positive",D7836)), "False Positive", "Irrelevant"))), "")</f>
        <v/>
      </c>
      <c r="J7836" s="7" t="s">
        <v>3758</v>
      </c>
      <c r="K7836" s="7" t="s">
        <v>3355</v>
      </c>
      <c r="L7836" s="9">
        <v>45008</v>
      </c>
      <c r="M7836" s="13">
        <v>0.46793981481481484</v>
      </c>
      <c r="N7836" s="14">
        <v>202000033877882</v>
      </c>
      <c r="O7836" s="7">
        <f>IF(LEN(TRIM($A7836))=0,0,LEN($A7836)-LEN(SUBSTITUTE($A7836," ",""))+1)</f>
        <v>3</v>
      </c>
      <c r="P7836">
        <f t="shared" si="227"/>
        <v>3411</v>
      </c>
    </row>
    <row r="7837" spans="1:16" ht="96" x14ac:dyDescent="0.2">
      <c r="A7837" s="8" t="s">
        <v>454</v>
      </c>
      <c r="C7837" s="7" t="s">
        <v>4</v>
      </c>
      <c r="F7837" s="7" t="str">
        <f t="shared" si="225"/>
        <v/>
      </c>
      <c r="G7837" s="7" t="str">
        <f t="shared" si="226"/>
        <v/>
      </c>
      <c r="K7837" s="7" t="s">
        <v>3355</v>
      </c>
      <c r="L7837" s="9">
        <v>45008</v>
      </c>
      <c r="M7837" s="13">
        <v>0.46793981481481484</v>
      </c>
      <c r="N7837" s="14">
        <v>202000033877882</v>
      </c>
      <c r="P7837" t="str">
        <f t="shared" si="227"/>
        <v/>
      </c>
    </row>
    <row r="7838" spans="1:16" ht="16" x14ac:dyDescent="0.2">
      <c r="A7838" s="8" t="s">
        <v>158</v>
      </c>
      <c r="C7838" s="7" t="s">
        <v>2</v>
      </c>
      <c r="D7838" s="7" t="s">
        <v>3389</v>
      </c>
      <c r="E7838" s="7" t="str">
        <f>IF(OR(D7838="", D7838="___"),"", LEFT(D7838,FIND(" &gt;",D7838)-1))</f>
        <v>Success</v>
      </c>
      <c r="F7838" s="7" t="str">
        <f t="shared" si="225"/>
        <v>Current</v>
      </c>
      <c r="G7838" s="7" t="str">
        <f t="shared" si="226"/>
        <v/>
      </c>
      <c r="H7838" s="7" t="str">
        <f>IF(G7838="Utterance", IF(ISNUMBER(SEARCH("Unrecognized",D7838)), "Unrecognized", IF(ISNUMBER(SEARCH("Mismatched",D7838)), "Mismatched", IF(ISNUMBER(SEARCH("False Positive",D7838)), "False Positive", "Irrelevant"))), "")</f>
        <v/>
      </c>
      <c r="J7838" s="7" t="s">
        <v>3744</v>
      </c>
      <c r="K7838" s="7" t="s">
        <v>3355</v>
      </c>
      <c r="L7838" s="9">
        <v>45008</v>
      </c>
      <c r="M7838" s="13">
        <v>0.4699652777777778</v>
      </c>
      <c r="N7838" s="14">
        <v>513002461728478</v>
      </c>
      <c r="O7838" s="7">
        <f>IF(LEN(TRIM($A7838))=0,0,LEN($A7838)-LEN(SUBSTITUTE($A7838," ",""))+1)</f>
        <v>4</v>
      </c>
      <c r="P7838">
        <f t="shared" si="227"/>
        <v>3411</v>
      </c>
    </row>
    <row r="7839" spans="1:16" ht="112" x14ac:dyDescent="0.2">
      <c r="A7839" s="8" t="s">
        <v>224</v>
      </c>
      <c r="C7839" s="7" t="s">
        <v>4</v>
      </c>
      <c r="F7839" s="7" t="str">
        <f t="shared" si="225"/>
        <v/>
      </c>
      <c r="G7839" s="7" t="str">
        <f t="shared" si="226"/>
        <v/>
      </c>
      <c r="K7839" s="7" t="s">
        <v>3355</v>
      </c>
      <c r="L7839" s="9">
        <v>45008</v>
      </c>
      <c r="M7839" s="13">
        <v>0.4699652777777778</v>
      </c>
      <c r="N7839" s="14">
        <v>513002461728478</v>
      </c>
      <c r="P7839" t="str">
        <f t="shared" si="227"/>
        <v/>
      </c>
    </row>
    <row r="7840" spans="1:16" ht="16" x14ac:dyDescent="0.2">
      <c r="A7840" s="8" t="s">
        <v>380</v>
      </c>
      <c r="C7840" s="7" t="s">
        <v>2</v>
      </c>
      <c r="D7840" s="7" t="s">
        <v>3389</v>
      </c>
      <c r="E7840" s="7" t="str">
        <f>IF(OR(D7840="", D7840="___"),"", LEFT(D7840,FIND(" &gt;",D7840)-1))</f>
        <v>Success</v>
      </c>
      <c r="F7840" s="7" t="str">
        <f t="shared" si="225"/>
        <v>Current</v>
      </c>
      <c r="G7840" s="7" t="str">
        <f t="shared" si="226"/>
        <v/>
      </c>
      <c r="H7840" s="7" t="str">
        <f>IF(G7840="Utterance", IF(ISNUMBER(SEARCH("Unrecognized",D7840)), "Unrecognized", IF(ISNUMBER(SEARCH("Mismatched",D7840)), "Mismatched", IF(ISNUMBER(SEARCH("False Positive",D7840)), "False Positive", "Irrelevant"))), "")</f>
        <v/>
      </c>
      <c r="J7840" s="7" t="s">
        <v>3756</v>
      </c>
      <c r="K7840" s="7" t="s">
        <v>3355</v>
      </c>
      <c r="L7840" s="9">
        <v>45008</v>
      </c>
      <c r="M7840" s="13">
        <v>0.47243055555555552</v>
      </c>
      <c r="N7840" s="14">
        <v>204440003499696</v>
      </c>
      <c r="O7840" s="7">
        <f>IF(LEN(TRIM($A7840))=0,0,LEN($A7840)-LEN(SUBSTITUTE($A7840," ",""))+1)</f>
        <v>4</v>
      </c>
      <c r="P7840">
        <f t="shared" si="227"/>
        <v>3411</v>
      </c>
    </row>
    <row r="7841" spans="1:16" ht="144" x14ac:dyDescent="0.2">
      <c r="A7841" s="8" t="s">
        <v>665</v>
      </c>
      <c r="C7841" s="7" t="s">
        <v>4</v>
      </c>
      <c r="F7841" s="7" t="str">
        <f t="shared" si="225"/>
        <v/>
      </c>
      <c r="G7841" s="7" t="str">
        <f t="shared" si="226"/>
        <v/>
      </c>
      <c r="K7841" s="7" t="s">
        <v>3355</v>
      </c>
      <c r="L7841" s="9">
        <v>45008</v>
      </c>
      <c r="M7841" s="13">
        <v>0.47269675925925925</v>
      </c>
      <c r="N7841" s="14">
        <v>204440003499696</v>
      </c>
      <c r="P7841" t="str">
        <f t="shared" si="227"/>
        <v/>
      </c>
    </row>
    <row r="7842" spans="1:16" ht="16" x14ac:dyDescent="0.2">
      <c r="A7842" s="8" t="s">
        <v>259</v>
      </c>
      <c r="B7842" s="7" t="s">
        <v>3487</v>
      </c>
      <c r="C7842" s="7" t="s">
        <v>2</v>
      </c>
      <c r="D7842" s="7" t="s">
        <v>3389</v>
      </c>
      <c r="E7842" s="7" t="str">
        <f>IF(OR(D7842="", D7842="___"),"", LEFT(D7842,FIND(" &gt;",D7842)-1))</f>
        <v>Success</v>
      </c>
      <c r="F7842" s="7" t="str">
        <f t="shared" si="225"/>
        <v>Current</v>
      </c>
      <c r="G7842" s="7" t="str">
        <f t="shared" si="226"/>
        <v/>
      </c>
      <c r="H7842" s="7" t="str">
        <f>IF(G7842="Utterance", IF(ISNUMBER(SEARCH("Unrecognized",D7842)), "Unrecognized", IF(ISNUMBER(SEARCH("Mismatched",D7842)), "Mismatched", IF(ISNUMBER(SEARCH("False Positive",D7842)), "False Positive", "Irrelevant"))), "")</f>
        <v/>
      </c>
      <c r="J7842" s="7" t="s">
        <v>3743</v>
      </c>
      <c r="K7842" s="7" t="s">
        <v>3355</v>
      </c>
      <c r="L7842" s="9">
        <v>45008</v>
      </c>
      <c r="M7842" s="13">
        <v>0.47303240740740743</v>
      </c>
      <c r="N7842" s="14">
        <v>204440003498357</v>
      </c>
      <c r="O7842" s="7">
        <f>IF(LEN(TRIM($A7842))=0,0,LEN($A7842)-LEN(SUBSTITUTE($A7842," ",""))+1)</f>
        <v>4</v>
      </c>
      <c r="P7842">
        <f t="shared" si="227"/>
        <v>3411</v>
      </c>
    </row>
    <row r="7843" spans="1:16" ht="224" x14ac:dyDescent="0.2">
      <c r="A7843" s="8" t="s">
        <v>3683</v>
      </c>
      <c r="C7843" s="7" t="s">
        <v>4</v>
      </c>
      <c r="F7843" s="7" t="str">
        <f t="shared" si="225"/>
        <v/>
      </c>
      <c r="G7843" s="7" t="str">
        <f t="shared" si="226"/>
        <v/>
      </c>
      <c r="K7843" s="7" t="s">
        <v>3355</v>
      </c>
      <c r="L7843" s="9">
        <v>45008</v>
      </c>
      <c r="M7843" s="13">
        <v>0.47305555555555556</v>
      </c>
      <c r="N7843" s="14">
        <v>204440003498357</v>
      </c>
      <c r="P7843" t="str">
        <f t="shared" si="227"/>
        <v/>
      </c>
    </row>
    <row r="7844" spans="1:16" ht="16" x14ac:dyDescent="0.2">
      <c r="A7844" s="8" t="s">
        <v>445</v>
      </c>
      <c r="C7844" s="7" t="s">
        <v>2</v>
      </c>
      <c r="D7844" s="7" t="s">
        <v>3389</v>
      </c>
      <c r="E7844" s="7" t="str">
        <f>IF(OR(D7844="", D7844="___"),"", LEFT(D7844,FIND(" &gt;",D7844)-1))</f>
        <v>Success</v>
      </c>
      <c r="F7844" s="7" t="str">
        <f t="shared" si="225"/>
        <v>Current</v>
      </c>
      <c r="G7844" s="7" t="str">
        <f t="shared" si="226"/>
        <v/>
      </c>
      <c r="H7844" s="7" t="str">
        <f>IF(G7844="Utterance", IF(ISNUMBER(SEARCH("Unrecognized",D7844)), "Unrecognized", IF(ISNUMBER(SEARCH("Mismatched",D7844)), "Mismatched", IF(ISNUMBER(SEARCH("False Positive",D7844)), "False Positive", "Irrelevant"))), "")</f>
        <v/>
      </c>
      <c r="J7844" s="7" t="s">
        <v>3743</v>
      </c>
      <c r="K7844" s="7" t="s">
        <v>3355</v>
      </c>
      <c r="L7844" s="9">
        <v>45008</v>
      </c>
      <c r="M7844" s="13">
        <v>0.473599537037037</v>
      </c>
      <c r="N7844" s="14">
        <v>204440003498357</v>
      </c>
      <c r="O7844" s="7">
        <f>IF(LEN(TRIM($A7844))=0,0,LEN($A7844)-LEN(SUBSTITUTE($A7844," ",""))+1)</f>
        <v>3</v>
      </c>
      <c r="P7844">
        <f t="shared" si="227"/>
        <v>3411</v>
      </c>
    </row>
    <row r="7845" spans="1:16" ht="128" x14ac:dyDescent="0.2">
      <c r="A7845" s="8" t="s">
        <v>638</v>
      </c>
      <c r="C7845" s="7" t="s">
        <v>4</v>
      </c>
      <c r="F7845" s="7" t="str">
        <f t="shared" si="225"/>
        <v/>
      </c>
      <c r="G7845" s="7" t="str">
        <f t="shared" si="226"/>
        <v/>
      </c>
      <c r="K7845" s="7" t="s">
        <v>3355</v>
      </c>
      <c r="L7845" s="9">
        <v>45008</v>
      </c>
      <c r="M7845" s="13">
        <v>0.47361111111111115</v>
      </c>
      <c r="N7845" s="14">
        <v>204440003498357</v>
      </c>
      <c r="P7845" t="str">
        <f t="shared" si="227"/>
        <v/>
      </c>
    </row>
    <row r="7846" spans="1:16" ht="16" x14ac:dyDescent="0.2">
      <c r="A7846" s="8" t="s">
        <v>639</v>
      </c>
      <c r="C7846" s="7" t="s">
        <v>2</v>
      </c>
      <c r="D7846" s="7" t="s">
        <v>3405</v>
      </c>
      <c r="E7846" s="7" t="str">
        <f>IF(OR(D7846="", D7846="___"),"", LEFT(D7846,FIND(" &gt;",D7846)-1))</f>
        <v>Failure</v>
      </c>
      <c r="F7846" s="7" t="str">
        <f t="shared" si="225"/>
        <v>Current</v>
      </c>
      <c r="G7846" s="7" t="str">
        <f t="shared" si="226"/>
        <v>System</v>
      </c>
      <c r="H7846" s="7" t="str">
        <f>IF(G7846="Utterance", IF(ISNUMBER(SEARCH("Unrecognized",D7846)), "Unrecognized", IF(ISNUMBER(SEARCH("Mismatched",D7846)), "Mismatched", IF(ISNUMBER(SEARCH("False Positive",D7846)), "False Positive", "Irrelevant"))), "")</f>
        <v/>
      </c>
      <c r="I7846" s="7" t="s">
        <v>152</v>
      </c>
      <c r="J7846" s="7" t="s">
        <v>3741</v>
      </c>
      <c r="K7846" s="7" t="s">
        <v>3355</v>
      </c>
      <c r="L7846" s="9">
        <v>45008</v>
      </c>
      <c r="M7846" s="13">
        <v>0.4742824074074074</v>
      </c>
      <c r="N7846" s="14">
        <v>204440003498357</v>
      </c>
      <c r="O7846" s="7">
        <f>IF(LEN(TRIM($A7846))=0,0,LEN($A7846)-LEN(SUBSTITUTE($A7846," ",""))+1)</f>
        <v>7</v>
      </c>
      <c r="P7846">
        <f t="shared" si="227"/>
        <v>168</v>
      </c>
    </row>
    <row r="7847" spans="1:16" ht="16" x14ac:dyDescent="0.2">
      <c r="A7847" s="8" t="s">
        <v>639</v>
      </c>
      <c r="C7847" s="7" t="s">
        <v>2</v>
      </c>
      <c r="D7847" s="7" t="s">
        <v>3389</v>
      </c>
      <c r="E7847" s="7" t="str">
        <f>IF(OR(D7847="", D7847="___"),"", LEFT(D7847,FIND(" &gt;",D7847)-1))</f>
        <v>Success</v>
      </c>
      <c r="F7847" s="7" t="str">
        <f t="shared" si="225"/>
        <v>Current</v>
      </c>
      <c r="G7847" s="7" t="str">
        <f t="shared" si="226"/>
        <v/>
      </c>
      <c r="H7847" s="7" t="str">
        <f>IF(G7847="Utterance", IF(ISNUMBER(SEARCH("Unrecognized",D7847)), "Unrecognized", IF(ISNUMBER(SEARCH("Mismatched",D7847)), "Mismatched", IF(ISNUMBER(SEARCH("False Positive",D7847)), "False Positive", "Irrelevant"))), "")</f>
        <v/>
      </c>
      <c r="J7847" s="7" t="s">
        <v>3741</v>
      </c>
      <c r="K7847" s="7" t="s">
        <v>3355</v>
      </c>
      <c r="L7847" s="9">
        <v>45008</v>
      </c>
      <c r="M7847" s="13">
        <v>0.4742824074074074</v>
      </c>
      <c r="N7847" s="14">
        <v>204440003498357</v>
      </c>
      <c r="O7847" s="7">
        <f>IF(LEN(TRIM($A7847))=0,0,LEN($A7847)-LEN(SUBSTITUTE($A7847," ",""))+1)</f>
        <v>7</v>
      </c>
      <c r="P7847">
        <f t="shared" si="227"/>
        <v>3411</v>
      </c>
    </row>
    <row r="7848" spans="1:16" ht="16" x14ac:dyDescent="0.2">
      <c r="A7848" s="8" t="s">
        <v>152</v>
      </c>
      <c r="C7848" s="7" t="s">
        <v>4</v>
      </c>
      <c r="F7848" s="7" t="str">
        <f t="shared" si="225"/>
        <v/>
      </c>
      <c r="G7848" s="7" t="str">
        <f t="shared" si="226"/>
        <v/>
      </c>
      <c r="K7848" s="7" t="s">
        <v>3355</v>
      </c>
      <c r="L7848" s="9">
        <v>45008</v>
      </c>
      <c r="M7848" s="13">
        <v>0.4742824074074074</v>
      </c>
      <c r="N7848" s="14">
        <v>204440003498357</v>
      </c>
      <c r="P7848" t="str">
        <f t="shared" si="227"/>
        <v/>
      </c>
    </row>
    <row r="7849" spans="1:16" ht="112" x14ac:dyDescent="0.2">
      <c r="A7849" s="8" t="s">
        <v>304</v>
      </c>
      <c r="C7849" s="7" t="s">
        <v>4</v>
      </c>
      <c r="F7849" s="7" t="str">
        <f t="shared" si="225"/>
        <v/>
      </c>
      <c r="G7849" s="7" t="str">
        <f t="shared" si="226"/>
        <v/>
      </c>
      <c r="K7849" s="7" t="s">
        <v>3355</v>
      </c>
      <c r="L7849" s="9">
        <v>45008</v>
      </c>
      <c r="M7849" s="13">
        <v>0.4742824074074074</v>
      </c>
      <c r="N7849" s="14">
        <v>204440003498357</v>
      </c>
      <c r="P7849" t="str">
        <f t="shared" si="227"/>
        <v/>
      </c>
    </row>
    <row r="7850" spans="1:16" ht="16" x14ac:dyDescent="0.2">
      <c r="A7850" s="8" t="s">
        <v>1158</v>
      </c>
      <c r="C7850" s="7" t="s">
        <v>2</v>
      </c>
      <c r="D7850" s="7" t="s">
        <v>3389</v>
      </c>
      <c r="E7850" s="7" t="str">
        <f>IF(OR(D7850="", D7850="___"),"", LEFT(D7850,FIND(" &gt;",D7850)-1))</f>
        <v>Success</v>
      </c>
      <c r="F7850" s="7" t="str">
        <f t="shared" si="225"/>
        <v>Current</v>
      </c>
      <c r="G7850" s="7" t="str">
        <f t="shared" si="226"/>
        <v/>
      </c>
      <c r="H7850" s="7" t="str">
        <f>IF(G7850="Utterance", IF(ISNUMBER(SEARCH("Unrecognized",D7850)), "Unrecognized", IF(ISNUMBER(SEARCH("Mismatched",D7850)), "Mismatched", IF(ISNUMBER(SEARCH("False Positive",D7850)), "False Positive", "Irrelevant"))), "")</f>
        <v/>
      </c>
      <c r="J7850" s="7" t="s">
        <v>3428</v>
      </c>
      <c r="K7850" s="7" t="s">
        <v>3355</v>
      </c>
      <c r="L7850" s="9">
        <v>45008</v>
      </c>
      <c r="M7850" s="13">
        <v>0.48061342592592587</v>
      </c>
      <c r="N7850" s="14">
        <v>204440003540791</v>
      </c>
      <c r="O7850" s="7">
        <f>IF(LEN(TRIM($A7850))=0,0,LEN($A7850)-LEN(SUBSTITUTE($A7850," ",""))+1)</f>
        <v>2</v>
      </c>
      <c r="P7850">
        <f t="shared" si="227"/>
        <v>3411</v>
      </c>
    </row>
    <row r="7851" spans="1:16" ht="64" x14ac:dyDescent="0.2">
      <c r="A7851" s="8" t="s">
        <v>270</v>
      </c>
      <c r="C7851" s="7" t="s">
        <v>4</v>
      </c>
      <c r="F7851" s="7" t="str">
        <f t="shared" si="225"/>
        <v/>
      </c>
      <c r="G7851" s="7" t="str">
        <f t="shared" si="226"/>
        <v/>
      </c>
      <c r="K7851" s="7" t="s">
        <v>3355</v>
      </c>
      <c r="L7851" s="9">
        <v>45008</v>
      </c>
      <c r="M7851" s="13">
        <v>0.48061342592592587</v>
      </c>
      <c r="N7851" s="14">
        <v>204440003540791</v>
      </c>
      <c r="P7851" t="str">
        <f t="shared" si="227"/>
        <v/>
      </c>
    </row>
    <row r="7852" spans="1:16" ht="16" x14ac:dyDescent="0.2">
      <c r="A7852" s="8" t="s">
        <v>237</v>
      </c>
      <c r="C7852" s="7" t="s">
        <v>2</v>
      </c>
      <c r="D7852" s="7" t="s">
        <v>3389</v>
      </c>
      <c r="E7852" s="7" t="str">
        <f>IF(OR(D7852="", D7852="___"),"", LEFT(D7852,FIND(" &gt;",D7852)-1))</f>
        <v>Success</v>
      </c>
      <c r="F7852" s="7" t="str">
        <f t="shared" si="225"/>
        <v>Current</v>
      </c>
      <c r="G7852" s="7" t="str">
        <f t="shared" si="226"/>
        <v/>
      </c>
      <c r="H7852" s="7" t="str">
        <f>IF(G7852="Utterance", IF(ISNUMBER(SEARCH("Unrecognized",D7852)), "Unrecognized", IF(ISNUMBER(SEARCH("Mismatched",D7852)), "Mismatched", IF(ISNUMBER(SEARCH("False Positive",D7852)), "False Positive", "Irrelevant"))), "")</f>
        <v/>
      </c>
      <c r="J7852" s="7" t="s">
        <v>3741</v>
      </c>
      <c r="K7852" s="7" t="s">
        <v>3355</v>
      </c>
      <c r="L7852" s="9">
        <v>45008</v>
      </c>
      <c r="M7852" s="13">
        <v>0.48275462962962962</v>
      </c>
      <c r="N7852" s="14">
        <v>204440003486264</v>
      </c>
      <c r="O7852" s="7">
        <f>IF(LEN(TRIM($A7852))=0,0,LEN($A7852)-LEN(SUBSTITUTE($A7852," ",""))+1)</f>
        <v>12</v>
      </c>
      <c r="P7852">
        <f t="shared" si="227"/>
        <v>3411</v>
      </c>
    </row>
    <row r="7853" spans="1:16" ht="160" x14ac:dyDescent="0.2">
      <c r="A7853" s="8" t="s">
        <v>238</v>
      </c>
      <c r="C7853" s="7" t="s">
        <v>4</v>
      </c>
      <c r="F7853" s="7" t="str">
        <f t="shared" si="225"/>
        <v/>
      </c>
      <c r="G7853" s="7" t="str">
        <f t="shared" si="226"/>
        <v/>
      </c>
      <c r="K7853" s="7" t="s">
        <v>3355</v>
      </c>
      <c r="L7853" s="9">
        <v>45008</v>
      </c>
      <c r="M7853" s="13">
        <v>0.48275462962962962</v>
      </c>
      <c r="N7853" s="14">
        <v>204440003486264</v>
      </c>
      <c r="P7853" t="str">
        <f t="shared" si="227"/>
        <v/>
      </c>
    </row>
    <row r="7854" spans="1:16" ht="16" x14ac:dyDescent="0.2">
      <c r="A7854" s="8" t="s">
        <v>158</v>
      </c>
      <c r="C7854" s="7" t="s">
        <v>2</v>
      </c>
      <c r="D7854" s="7" t="s">
        <v>3389</v>
      </c>
      <c r="E7854" s="7" t="str">
        <f>IF(OR(D7854="", D7854="___"),"", LEFT(D7854,FIND(" &gt;",D7854)-1))</f>
        <v>Success</v>
      </c>
      <c r="F7854" s="7" t="str">
        <f t="shared" si="225"/>
        <v>Current</v>
      </c>
      <c r="G7854" s="7" t="str">
        <f t="shared" si="226"/>
        <v/>
      </c>
      <c r="H7854" s="7" t="str">
        <f>IF(G7854="Utterance", IF(ISNUMBER(SEARCH("Unrecognized",D7854)), "Unrecognized", IF(ISNUMBER(SEARCH("Mismatched",D7854)), "Mismatched", IF(ISNUMBER(SEARCH("False Positive",D7854)), "False Positive", "Irrelevant"))), "")</f>
        <v/>
      </c>
      <c r="J7854" s="7" t="s">
        <v>3744</v>
      </c>
      <c r="K7854" s="7" t="s">
        <v>3355</v>
      </c>
      <c r="L7854" s="9">
        <v>45008</v>
      </c>
      <c r="M7854" s="13">
        <v>0.48964120370370368</v>
      </c>
      <c r="N7854" s="14">
        <v>204440003507923</v>
      </c>
      <c r="O7854" s="7">
        <f>IF(LEN(TRIM($A7854))=0,0,LEN($A7854)-LEN(SUBSTITUTE($A7854," ",""))+1)</f>
        <v>4</v>
      </c>
      <c r="P7854">
        <f t="shared" si="227"/>
        <v>3411</v>
      </c>
    </row>
    <row r="7855" spans="1:16" ht="112" x14ac:dyDescent="0.2">
      <c r="A7855" s="8" t="s">
        <v>224</v>
      </c>
      <c r="C7855" s="7" t="s">
        <v>4</v>
      </c>
      <c r="F7855" s="7" t="str">
        <f t="shared" si="225"/>
        <v/>
      </c>
      <c r="G7855" s="7" t="str">
        <f t="shared" si="226"/>
        <v/>
      </c>
      <c r="K7855" s="7" t="s">
        <v>3355</v>
      </c>
      <c r="L7855" s="9">
        <v>45008</v>
      </c>
      <c r="M7855" s="13">
        <v>0.48964120370370368</v>
      </c>
      <c r="N7855" s="14">
        <v>204440003507923</v>
      </c>
      <c r="P7855" t="str">
        <f t="shared" si="227"/>
        <v/>
      </c>
    </row>
    <row r="7856" spans="1:16" ht="16" x14ac:dyDescent="0.2">
      <c r="A7856" s="8" t="s">
        <v>1620</v>
      </c>
      <c r="C7856" s="7" t="s">
        <v>2</v>
      </c>
      <c r="D7856" s="7" t="s">
        <v>3389</v>
      </c>
      <c r="E7856" s="7" t="str">
        <f>IF(OR(D7856="", D7856="___"),"", LEFT(D7856,FIND(" &gt;",D7856)-1))</f>
        <v>Success</v>
      </c>
      <c r="F7856" s="7" t="str">
        <f t="shared" si="225"/>
        <v>Current</v>
      </c>
      <c r="G7856" s="7" t="str">
        <f t="shared" si="226"/>
        <v/>
      </c>
      <c r="H7856" s="7" t="str">
        <f>IF(G7856="Utterance", IF(ISNUMBER(SEARCH("Unrecognized",D7856)), "Unrecognized", IF(ISNUMBER(SEARCH("Mismatched",D7856)), "Mismatched", IF(ISNUMBER(SEARCH("False Positive",D7856)), "False Positive", "Irrelevant"))), "")</f>
        <v/>
      </c>
      <c r="J7856" s="7" t="s">
        <v>3756</v>
      </c>
      <c r="K7856" s="7" t="s">
        <v>3357</v>
      </c>
      <c r="L7856" s="9">
        <v>45008</v>
      </c>
      <c r="M7856" s="13">
        <v>0.49320601851851853</v>
      </c>
      <c r="N7856" s="14">
        <v>513002998078584</v>
      </c>
      <c r="O7856" s="7">
        <f>IF(LEN(TRIM($A7856))=0,0,LEN($A7856)-LEN(SUBSTITUTE($A7856," ",""))+1)</f>
        <v>6</v>
      </c>
      <c r="P7856">
        <f t="shared" si="227"/>
        <v>3411</v>
      </c>
    </row>
    <row r="7857" spans="1:16" ht="176" x14ac:dyDescent="0.2">
      <c r="A7857" s="8" t="s">
        <v>222</v>
      </c>
      <c r="C7857" s="7" t="s">
        <v>4</v>
      </c>
      <c r="F7857" s="7" t="str">
        <f t="shared" ref="F7857:F7920" si="228">IF(OR(E7857="Success",E7857="Qualified Success"),"Current",IF(E7857="Failure",IF(RIGHT(D7857,6)="Future","Future",IF(RIGHT(D7857,10)="Irrelevant","Irrelevant","Current")),""))</f>
        <v/>
      </c>
      <c r="G7857" s="7" t="str">
        <f t="shared" ref="G7857:G7920" si="229">IF(OR(ISBLANK(D7857),D7857="Unclassifiable &gt;"),"",IF(ISNUMBER(SEARCH("Utterance",D7857)),"Utterance",IF(ISNUMBER(SEARCH("Response",D7857)),"Response",IF(ISNUMBER(SEARCH("Interaction",D7857)),"Interaction",IF(ISNUMBER(SEARCH("System",D7857)),"System","")))))</f>
        <v/>
      </c>
      <c r="K7857" s="7" t="s">
        <v>3357</v>
      </c>
      <c r="L7857" s="9">
        <v>45008</v>
      </c>
      <c r="M7857" s="13">
        <v>0.49321759259259257</v>
      </c>
      <c r="N7857" s="14">
        <v>513002998078584</v>
      </c>
      <c r="P7857" t="str">
        <f t="shared" si="227"/>
        <v/>
      </c>
    </row>
    <row r="7858" spans="1:16" ht="16" x14ac:dyDescent="0.2">
      <c r="A7858" s="8" t="s">
        <v>1152</v>
      </c>
      <c r="C7858" s="7" t="s">
        <v>2</v>
      </c>
      <c r="D7858" s="7" t="s">
        <v>3391</v>
      </c>
      <c r="E7858" s="7" t="str">
        <f>IF(OR(D7858="", D7858="___"),"", LEFT(D7858,FIND(" &gt;",D7858)-1))</f>
        <v>Failure</v>
      </c>
      <c r="F7858" s="7" t="str">
        <f t="shared" si="228"/>
        <v>Current</v>
      </c>
      <c r="G7858" s="7" t="str">
        <f t="shared" si="229"/>
        <v>Utterance</v>
      </c>
      <c r="H7858" s="7" t="str">
        <f>IF(G7858="Utterance", IF(ISNUMBER(SEARCH("Unrecognized",D7858)), "Unrecognized", IF(ISNUMBER(SEARCH("Mismatched",D7858)), "Mismatched", IF(ISNUMBER(SEARCH("False Positive",D7858)), "False Positive", "Irrelevant"))), "")</f>
        <v>Mismatched</v>
      </c>
      <c r="J7858" s="7" t="s">
        <v>3741</v>
      </c>
      <c r="K7858" s="7" t="s">
        <v>3355</v>
      </c>
      <c r="L7858" s="9">
        <v>45008</v>
      </c>
      <c r="M7858" s="13">
        <v>0.50424768518518526</v>
      </c>
      <c r="N7858" s="14">
        <v>204440003540524</v>
      </c>
      <c r="O7858" s="7">
        <f>IF(LEN(TRIM($A7858))=0,0,LEN($A7858)-LEN(SUBSTITUTE($A7858," ",""))+1)</f>
        <v>2</v>
      </c>
      <c r="P7858">
        <f t="shared" si="227"/>
        <v>705</v>
      </c>
    </row>
    <row r="7859" spans="1:16" ht="112" x14ac:dyDescent="0.2">
      <c r="A7859" s="8" t="s">
        <v>298</v>
      </c>
      <c r="C7859" s="7" t="s">
        <v>4</v>
      </c>
      <c r="F7859" s="7" t="str">
        <f t="shared" si="228"/>
        <v/>
      </c>
      <c r="G7859" s="7" t="str">
        <f t="shared" si="229"/>
        <v/>
      </c>
      <c r="K7859" s="7" t="s">
        <v>3355</v>
      </c>
      <c r="L7859" s="9">
        <v>45008</v>
      </c>
      <c r="M7859" s="13">
        <v>0.50424768518518526</v>
      </c>
      <c r="N7859" s="14">
        <v>204440003540524</v>
      </c>
      <c r="P7859" t="str">
        <f t="shared" si="227"/>
        <v/>
      </c>
    </row>
    <row r="7860" spans="1:16" ht="16" x14ac:dyDescent="0.2">
      <c r="A7860" s="8" t="s">
        <v>402</v>
      </c>
      <c r="C7860" s="7" t="s">
        <v>2</v>
      </c>
      <c r="D7860" s="7" t="s">
        <v>3389</v>
      </c>
      <c r="E7860" s="7" t="str">
        <f>IF(OR(D7860="", D7860="___"),"", LEFT(D7860,FIND(" &gt;",D7860)-1))</f>
        <v>Success</v>
      </c>
      <c r="F7860" s="7" t="str">
        <f t="shared" si="228"/>
        <v>Current</v>
      </c>
      <c r="G7860" s="7" t="str">
        <f t="shared" si="229"/>
        <v/>
      </c>
      <c r="H7860" s="7" t="str">
        <f>IF(G7860="Utterance", IF(ISNUMBER(SEARCH("Unrecognized",D7860)), "Unrecognized", IF(ISNUMBER(SEARCH("Mismatched",D7860)), "Mismatched", IF(ISNUMBER(SEARCH("False Positive",D7860)), "False Positive", "Irrelevant"))), "")</f>
        <v/>
      </c>
      <c r="J7860" s="7" t="s">
        <v>3741</v>
      </c>
      <c r="K7860" s="7" t="s">
        <v>3355</v>
      </c>
      <c r="L7860" s="9">
        <v>45008</v>
      </c>
      <c r="M7860" s="13">
        <v>0.50445601851851851</v>
      </c>
      <c r="N7860" s="14">
        <v>204440003540524</v>
      </c>
      <c r="O7860" s="7">
        <f>IF(LEN(TRIM($A7860))=0,0,LEN($A7860)-LEN(SUBSTITUTE($A7860," ",""))+1)</f>
        <v>6</v>
      </c>
      <c r="P7860">
        <f t="shared" si="227"/>
        <v>3411</v>
      </c>
    </row>
    <row r="7861" spans="1:16" ht="144" x14ac:dyDescent="0.2">
      <c r="A7861" s="8" t="s">
        <v>250</v>
      </c>
      <c r="C7861" s="7" t="s">
        <v>4</v>
      </c>
      <c r="F7861" s="7" t="str">
        <f t="shared" si="228"/>
        <v/>
      </c>
      <c r="G7861" s="7" t="str">
        <f t="shared" si="229"/>
        <v/>
      </c>
      <c r="K7861" s="7" t="s">
        <v>3355</v>
      </c>
      <c r="L7861" s="9">
        <v>45008</v>
      </c>
      <c r="M7861" s="13">
        <v>0.50471064814814814</v>
      </c>
      <c r="N7861" s="14">
        <v>204440003540524</v>
      </c>
      <c r="P7861" t="str">
        <f t="shared" si="227"/>
        <v/>
      </c>
    </row>
    <row r="7862" spans="1:16" ht="16" x14ac:dyDescent="0.2">
      <c r="A7862" s="8" t="s">
        <v>259</v>
      </c>
      <c r="B7862" s="7" t="s">
        <v>3487</v>
      </c>
      <c r="C7862" s="7" t="s">
        <v>2</v>
      </c>
      <c r="D7862" s="7" t="s">
        <v>3389</v>
      </c>
      <c r="E7862" s="7" t="str">
        <f>IF(OR(D7862="", D7862="___"),"", LEFT(D7862,FIND(" &gt;",D7862)-1))</f>
        <v>Success</v>
      </c>
      <c r="F7862" s="7" t="str">
        <f t="shared" si="228"/>
        <v>Current</v>
      </c>
      <c r="G7862" s="7" t="str">
        <f t="shared" si="229"/>
        <v/>
      </c>
      <c r="H7862" s="7" t="str">
        <f>IF(G7862="Utterance", IF(ISNUMBER(SEARCH("Unrecognized",D7862)), "Unrecognized", IF(ISNUMBER(SEARCH("Mismatched",D7862)), "Mismatched", IF(ISNUMBER(SEARCH("False Positive",D7862)), "False Positive", "Irrelevant"))), "")</f>
        <v/>
      </c>
      <c r="J7862" s="7" t="s">
        <v>3743</v>
      </c>
      <c r="K7862" s="7" t="s">
        <v>3355</v>
      </c>
      <c r="L7862" s="9">
        <v>45008</v>
      </c>
      <c r="M7862" s="13">
        <v>0.51837962962962958</v>
      </c>
      <c r="N7862" s="14">
        <v>513002667735385</v>
      </c>
      <c r="O7862" s="7">
        <f>IF(LEN(TRIM($A7862))=0,0,LEN($A7862)-LEN(SUBSTITUTE($A7862," ",""))+1)</f>
        <v>4</v>
      </c>
      <c r="P7862">
        <f t="shared" si="227"/>
        <v>3411</v>
      </c>
    </row>
    <row r="7863" spans="1:16" ht="224" x14ac:dyDescent="0.2">
      <c r="A7863" s="8" t="s">
        <v>3676</v>
      </c>
      <c r="C7863" s="7" t="s">
        <v>4</v>
      </c>
      <c r="F7863" s="7" t="str">
        <f t="shared" si="228"/>
        <v/>
      </c>
      <c r="G7863" s="7" t="str">
        <f t="shared" si="229"/>
        <v/>
      </c>
      <c r="K7863" s="7" t="s">
        <v>3355</v>
      </c>
      <c r="L7863" s="9">
        <v>45008</v>
      </c>
      <c r="M7863" s="13">
        <v>0.51840277777777777</v>
      </c>
      <c r="N7863" s="14">
        <v>513002667735385</v>
      </c>
      <c r="P7863" t="str">
        <f t="shared" si="227"/>
        <v/>
      </c>
    </row>
    <row r="7864" spans="1:16" ht="16" x14ac:dyDescent="0.2">
      <c r="A7864" s="8" t="s">
        <v>260</v>
      </c>
      <c r="C7864" s="7" t="s">
        <v>2</v>
      </c>
      <c r="D7864" s="7" t="s">
        <v>3389</v>
      </c>
      <c r="E7864" s="7" t="str">
        <f>IF(OR(D7864="", D7864="___"),"", LEFT(D7864,FIND(" &gt;",D7864)-1))</f>
        <v>Success</v>
      </c>
      <c r="F7864" s="7" t="str">
        <f t="shared" si="228"/>
        <v>Current</v>
      </c>
      <c r="G7864" s="7" t="str">
        <f t="shared" si="229"/>
        <v/>
      </c>
      <c r="H7864" s="7" t="str">
        <f>IF(G7864="Utterance", IF(ISNUMBER(SEARCH("Unrecognized",D7864)), "Unrecognized", IF(ISNUMBER(SEARCH("Mismatched",D7864)), "Mismatched", IF(ISNUMBER(SEARCH("False Positive",D7864)), "False Positive", "Irrelevant"))), "")</f>
        <v/>
      </c>
      <c r="J7864" s="7" t="s">
        <v>3743</v>
      </c>
      <c r="K7864" s="7" t="s">
        <v>3355</v>
      </c>
      <c r="L7864" s="9">
        <v>45008</v>
      </c>
      <c r="M7864" s="13">
        <v>0.51878472222222227</v>
      </c>
      <c r="N7864" s="14">
        <v>513002667735385</v>
      </c>
      <c r="O7864" s="7">
        <f>IF(LEN(TRIM($A7864))=0,0,LEN($A7864)-LEN(SUBSTITUTE($A7864," ",""))+1)</f>
        <v>6</v>
      </c>
      <c r="P7864">
        <f t="shared" si="227"/>
        <v>3411</v>
      </c>
    </row>
    <row r="7865" spans="1:16" ht="48" x14ac:dyDescent="0.2">
      <c r="A7865" s="8" t="s">
        <v>261</v>
      </c>
      <c r="C7865" s="7" t="s">
        <v>4</v>
      </c>
      <c r="F7865" s="7" t="str">
        <f t="shared" si="228"/>
        <v/>
      </c>
      <c r="G7865" s="7" t="str">
        <f t="shared" si="229"/>
        <v/>
      </c>
      <c r="K7865" s="7" t="s">
        <v>3355</v>
      </c>
      <c r="L7865" s="9">
        <v>45008</v>
      </c>
      <c r="M7865" s="13">
        <v>0.51878472222222227</v>
      </c>
      <c r="N7865" s="14">
        <v>513002667735385</v>
      </c>
      <c r="P7865" t="str">
        <f t="shared" si="227"/>
        <v/>
      </c>
    </row>
    <row r="7866" spans="1:16" x14ac:dyDescent="0.2">
      <c r="A7866" s="10">
        <v>45291</v>
      </c>
      <c r="C7866" s="7" t="s">
        <v>2</v>
      </c>
      <c r="D7866" s="7" t="s">
        <v>3389</v>
      </c>
      <c r="E7866" s="7" t="str">
        <f>IF(OR(D7866="", D7866="___"),"", LEFT(D7866,FIND(" &gt;",D7866)-1))</f>
        <v>Success</v>
      </c>
      <c r="F7866" s="7" t="str">
        <f t="shared" si="228"/>
        <v>Current</v>
      </c>
      <c r="G7866" s="7" t="str">
        <f t="shared" si="229"/>
        <v/>
      </c>
      <c r="H7866" s="7" t="str">
        <f>IF(G7866="Utterance", IF(ISNUMBER(SEARCH("Unrecognized",D7866)), "Unrecognized", IF(ISNUMBER(SEARCH("Mismatched",D7866)), "Mismatched", IF(ISNUMBER(SEARCH("False Positive",D7866)), "False Positive", "Irrelevant"))), "")</f>
        <v/>
      </c>
      <c r="J7866" s="7" t="s">
        <v>3743</v>
      </c>
      <c r="K7866" s="7" t="s">
        <v>3355</v>
      </c>
      <c r="L7866" s="9">
        <v>45008</v>
      </c>
      <c r="M7866" s="13">
        <v>0.5189583333333333</v>
      </c>
      <c r="N7866" s="14">
        <v>513002667735385</v>
      </c>
      <c r="O7866" s="7">
        <f>IF(LEN(TRIM($A7866))=0,0,LEN($A7866)-LEN(SUBSTITUTE($A7866," ",""))+1)</f>
        <v>1</v>
      </c>
      <c r="P7866">
        <f t="shared" si="227"/>
        <v>3411</v>
      </c>
    </row>
    <row r="7867" spans="1:16" ht="224" x14ac:dyDescent="0.2">
      <c r="A7867" s="8" t="s">
        <v>1583</v>
      </c>
      <c r="C7867" s="7" t="s">
        <v>4</v>
      </c>
      <c r="F7867" s="7" t="str">
        <f t="shared" si="228"/>
        <v/>
      </c>
      <c r="G7867" s="7" t="str">
        <f t="shared" si="229"/>
        <v/>
      </c>
      <c r="K7867" s="7" t="s">
        <v>3355</v>
      </c>
      <c r="L7867" s="9">
        <v>45008</v>
      </c>
      <c r="M7867" s="13">
        <v>0.5189583333333333</v>
      </c>
      <c r="N7867" s="14">
        <v>513002667735385</v>
      </c>
      <c r="P7867" t="str">
        <f t="shared" si="227"/>
        <v/>
      </c>
    </row>
    <row r="7868" spans="1:16" ht="16" x14ac:dyDescent="0.2">
      <c r="A7868" s="8" t="s">
        <v>445</v>
      </c>
      <c r="C7868" s="7" t="s">
        <v>2</v>
      </c>
      <c r="D7868" s="7" t="s">
        <v>3389</v>
      </c>
      <c r="E7868" s="7" t="str">
        <f>IF(OR(D7868="", D7868="___"),"", LEFT(D7868,FIND(" &gt;",D7868)-1))</f>
        <v>Success</v>
      </c>
      <c r="F7868" s="7" t="str">
        <f t="shared" si="228"/>
        <v>Current</v>
      </c>
      <c r="G7868" s="7" t="str">
        <f t="shared" si="229"/>
        <v/>
      </c>
      <c r="H7868" s="7" t="str">
        <f>IF(G7868="Utterance", IF(ISNUMBER(SEARCH("Unrecognized",D7868)), "Unrecognized", IF(ISNUMBER(SEARCH("Mismatched",D7868)), "Mismatched", IF(ISNUMBER(SEARCH("False Positive",D7868)), "False Positive", "Irrelevant"))), "")</f>
        <v/>
      </c>
      <c r="J7868" s="7" t="s">
        <v>3743</v>
      </c>
      <c r="K7868" s="7" t="s">
        <v>3355</v>
      </c>
      <c r="L7868" s="9">
        <v>45008</v>
      </c>
      <c r="M7868" s="13">
        <v>0.51928240740740739</v>
      </c>
      <c r="N7868" s="14">
        <v>513002667735385</v>
      </c>
      <c r="O7868" s="7">
        <f>IF(LEN(TRIM($A7868))=0,0,LEN($A7868)-LEN(SUBSTITUTE($A7868," ",""))+1)</f>
        <v>3</v>
      </c>
      <c r="P7868">
        <f t="shared" si="227"/>
        <v>3411</v>
      </c>
    </row>
    <row r="7869" spans="1:16" ht="80" x14ac:dyDescent="0.2">
      <c r="A7869" s="8" t="s">
        <v>1584</v>
      </c>
      <c r="C7869" s="7" t="s">
        <v>4</v>
      </c>
      <c r="F7869" s="7" t="str">
        <f t="shared" si="228"/>
        <v/>
      </c>
      <c r="G7869" s="7" t="str">
        <f t="shared" si="229"/>
        <v/>
      </c>
      <c r="K7869" s="7" t="s">
        <v>3355</v>
      </c>
      <c r="L7869" s="9">
        <v>45008</v>
      </c>
      <c r="M7869" s="13">
        <v>0.51929398148148154</v>
      </c>
      <c r="N7869" s="14">
        <v>513002667735385</v>
      </c>
      <c r="P7869" t="str">
        <f t="shared" si="227"/>
        <v/>
      </c>
    </row>
    <row r="7870" spans="1:16" ht="16" x14ac:dyDescent="0.2">
      <c r="A7870" s="8" t="s">
        <v>302</v>
      </c>
      <c r="B7870" s="7" t="s">
        <v>3487</v>
      </c>
      <c r="C7870" s="7" t="s">
        <v>2</v>
      </c>
      <c r="D7870" s="7" t="s">
        <v>3389</v>
      </c>
      <c r="E7870" s="7" t="str">
        <f>IF(OR(D7870="", D7870="___"),"", LEFT(D7870,FIND(" &gt;",D7870)-1))</f>
        <v>Success</v>
      </c>
      <c r="F7870" s="7" t="str">
        <f t="shared" si="228"/>
        <v>Current</v>
      </c>
      <c r="G7870" s="7" t="str">
        <f t="shared" si="229"/>
        <v/>
      </c>
      <c r="H7870" s="7" t="str">
        <f>IF(G7870="Utterance", IF(ISNUMBER(SEARCH("Unrecognized",D7870)), "Unrecognized", IF(ISNUMBER(SEARCH("Mismatched",D7870)), "Mismatched", IF(ISNUMBER(SEARCH("False Positive",D7870)), "False Positive", "Irrelevant"))), "")</f>
        <v/>
      </c>
      <c r="J7870" s="7" t="s">
        <v>3428</v>
      </c>
      <c r="K7870" s="7" t="s">
        <v>3355</v>
      </c>
      <c r="L7870" s="9">
        <v>45008</v>
      </c>
      <c r="M7870" s="13">
        <v>0.51957175925925925</v>
      </c>
      <c r="N7870" s="14">
        <v>204440003495282</v>
      </c>
      <c r="O7870" s="7">
        <f>IF(LEN(TRIM($A7870))=0,0,LEN($A7870)-LEN(SUBSTITUTE($A7870," ",""))+1)</f>
        <v>3</v>
      </c>
      <c r="P7870">
        <f t="shared" si="227"/>
        <v>3411</v>
      </c>
    </row>
    <row r="7871" spans="1:16" ht="64" x14ac:dyDescent="0.2">
      <c r="A7871" s="8" t="s">
        <v>220</v>
      </c>
      <c r="C7871" s="7" t="s">
        <v>4</v>
      </c>
      <c r="F7871" s="7" t="str">
        <f t="shared" si="228"/>
        <v/>
      </c>
      <c r="G7871" s="7" t="str">
        <f t="shared" si="229"/>
        <v/>
      </c>
      <c r="K7871" s="7" t="s">
        <v>3355</v>
      </c>
      <c r="L7871" s="9">
        <v>45008</v>
      </c>
      <c r="M7871" s="13">
        <v>0.51957175925925925</v>
      </c>
      <c r="N7871" s="14">
        <v>204440003495282</v>
      </c>
      <c r="P7871" t="str">
        <f t="shared" si="227"/>
        <v/>
      </c>
    </row>
    <row r="7872" spans="1:16" ht="16" x14ac:dyDescent="0.2">
      <c r="A7872" s="8" t="s">
        <v>158</v>
      </c>
      <c r="C7872" s="7" t="s">
        <v>2</v>
      </c>
      <c r="D7872" s="7" t="s">
        <v>3389</v>
      </c>
      <c r="E7872" s="7" t="str">
        <f>IF(OR(D7872="", D7872="___"),"", LEFT(D7872,FIND(" &gt;",D7872)-1))</f>
        <v>Success</v>
      </c>
      <c r="F7872" s="7" t="str">
        <f t="shared" si="228"/>
        <v>Current</v>
      </c>
      <c r="G7872" s="7" t="str">
        <f t="shared" si="229"/>
        <v/>
      </c>
      <c r="H7872" s="7" t="str">
        <f>IF(G7872="Utterance", IF(ISNUMBER(SEARCH("Unrecognized",D7872)), "Unrecognized", IF(ISNUMBER(SEARCH("Mismatched",D7872)), "Mismatched", IF(ISNUMBER(SEARCH("False Positive",D7872)), "False Positive", "Irrelevant"))), "")</f>
        <v/>
      </c>
      <c r="J7872" s="7" t="s">
        <v>3744</v>
      </c>
      <c r="K7872" s="7" t="s">
        <v>3355</v>
      </c>
      <c r="L7872" s="9">
        <v>45008</v>
      </c>
      <c r="M7872" s="13">
        <v>0.51966435185185189</v>
      </c>
      <c r="N7872" s="14">
        <v>202000243076597</v>
      </c>
      <c r="O7872" s="7">
        <f>IF(LEN(TRIM($A7872))=0,0,LEN($A7872)-LEN(SUBSTITUTE($A7872," ",""))+1)</f>
        <v>4</v>
      </c>
      <c r="P7872">
        <f t="shared" si="227"/>
        <v>3411</v>
      </c>
    </row>
    <row r="7873" spans="1:16" ht="112" x14ac:dyDescent="0.2">
      <c r="A7873" s="8" t="s">
        <v>224</v>
      </c>
      <c r="C7873" s="7" t="s">
        <v>4</v>
      </c>
      <c r="F7873" s="7" t="str">
        <f t="shared" si="228"/>
        <v/>
      </c>
      <c r="G7873" s="7" t="str">
        <f t="shared" si="229"/>
        <v/>
      </c>
      <c r="K7873" s="7" t="s">
        <v>3355</v>
      </c>
      <c r="L7873" s="9">
        <v>45008</v>
      </c>
      <c r="M7873" s="13">
        <v>0.51966435185185189</v>
      </c>
      <c r="N7873" s="14">
        <v>202000243076597</v>
      </c>
      <c r="P7873" t="str">
        <f t="shared" si="227"/>
        <v/>
      </c>
    </row>
    <row r="7874" spans="1:16" ht="16" x14ac:dyDescent="0.2">
      <c r="A7874" s="8" t="s">
        <v>158</v>
      </c>
      <c r="C7874" s="7" t="s">
        <v>2</v>
      </c>
      <c r="D7874" s="7" t="s">
        <v>3389</v>
      </c>
      <c r="E7874" s="7" t="str">
        <f>IF(OR(D7874="", D7874="___"),"", LEFT(D7874,FIND(" &gt;",D7874)-1))</f>
        <v>Success</v>
      </c>
      <c r="F7874" s="7" t="str">
        <f t="shared" si="228"/>
        <v>Current</v>
      </c>
      <c r="G7874" s="7" t="str">
        <f t="shared" si="229"/>
        <v/>
      </c>
      <c r="H7874" s="7" t="str">
        <f>IF(G7874="Utterance", IF(ISNUMBER(SEARCH("Unrecognized",D7874)), "Unrecognized", IF(ISNUMBER(SEARCH("Mismatched",D7874)), "Mismatched", IF(ISNUMBER(SEARCH("False Positive",D7874)), "False Positive", "Irrelevant"))), "")</f>
        <v/>
      </c>
      <c r="J7874" s="7" t="s">
        <v>3744</v>
      </c>
      <c r="K7874" s="7" t="s">
        <v>3355</v>
      </c>
      <c r="L7874" s="9">
        <v>45008</v>
      </c>
      <c r="M7874" s="13">
        <v>0.51997685185185183</v>
      </c>
      <c r="N7874" s="14">
        <v>204440003539173</v>
      </c>
      <c r="O7874" s="7">
        <f>IF(LEN(TRIM($A7874))=0,0,LEN($A7874)-LEN(SUBSTITUTE($A7874," ",""))+1)</f>
        <v>4</v>
      </c>
      <c r="P7874">
        <f t="shared" si="227"/>
        <v>3411</v>
      </c>
    </row>
    <row r="7875" spans="1:16" ht="112" x14ac:dyDescent="0.2">
      <c r="A7875" s="8" t="s">
        <v>224</v>
      </c>
      <c r="C7875" s="7" t="s">
        <v>4</v>
      </c>
      <c r="F7875" s="7" t="str">
        <f t="shared" si="228"/>
        <v/>
      </c>
      <c r="G7875" s="7" t="str">
        <f t="shared" si="229"/>
        <v/>
      </c>
      <c r="K7875" s="7" t="s">
        <v>3355</v>
      </c>
      <c r="L7875" s="9">
        <v>45008</v>
      </c>
      <c r="M7875" s="13">
        <v>0.51997685185185183</v>
      </c>
      <c r="N7875" s="14">
        <v>204440003539173</v>
      </c>
      <c r="P7875" t="str">
        <f t="shared" ref="P7875:P7938" si="230">IF(D7875="", "", COUNTIF($D$1:$D$12000, D7875))</f>
        <v/>
      </c>
    </row>
    <row r="7876" spans="1:16" ht="16" x14ac:dyDescent="0.2">
      <c r="A7876" s="8" t="s">
        <v>158</v>
      </c>
      <c r="C7876" s="7" t="s">
        <v>2</v>
      </c>
      <c r="D7876" s="7" t="s">
        <v>3389</v>
      </c>
      <c r="E7876" s="7" t="str">
        <f>IF(OR(D7876="", D7876="___"),"", LEFT(D7876,FIND(" &gt;",D7876)-1))</f>
        <v>Success</v>
      </c>
      <c r="F7876" s="7" t="str">
        <f t="shared" si="228"/>
        <v>Current</v>
      </c>
      <c r="G7876" s="7" t="str">
        <f t="shared" si="229"/>
        <v/>
      </c>
      <c r="H7876" s="7" t="str">
        <f>IF(G7876="Utterance", IF(ISNUMBER(SEARCH("Unrecognized",D7876)), "Unrecognized", IF(ISNUMBER(SEARCH("Mismatched",D7876)), "Mismatched", IF(ISNUMBER(SEARCH("False Positive",D7876)), "False Positive", "Irrelevant"))), "")</f>
        <v/>
      </c>
      <c r="J7876" s="7" t="s">
        <v>3744</v>
      </c>
      <c r="K7876" s="7" t="s">
        <v>3355</v>
      </c>
      <c r="L7876" s="9">
        <v>45008</v>
      </c>
      <c r="M7876" s="13">
        <v>0.52113425925925927</v>
      </c>
      <c r="N7876" s="14">
        <v>204440003537929</v>
      </c>
      <c r="O7876" s="7">
        <f>IF(LEN(TRIM($A7876))=0,0,LEN($A7876)-LEN(SUBSTITUTE($A7876," ",""))+1)</f>
        <v>4</v>
      </c>
      <c r="P7876">
        <f t="shared" si="230"/>
        <v>3411</v>
      </c>
    </row>
    <row r="7877" spans="1:16" ht="112" x14ac:dyDescent="0.2">
      <c r="A7877" s="8" t="s">
        <v>224</v>
      </c>
      <c r="C7877" s="7" t="s">
        <v>4</v>
      </c>
      <c r="F7877" s="7" t="str">
        <f t="shared" si="228"/>
        <v/>
      </c>
      <c r="G7877" s="7" t="str">
        <f t="shared" si="229"/>
        <v/>
      </c>
      <c r="K7877" s="7" t="s">
        <v>3355</v>
      </c>
      <c r="L7877" s="9">
        <v>45008</v>
      </c>
      <c r="M7877" s="13">
        <v>0.52113425925925927</v>
      </c>
      <c r="N7877" s="14">
        <v>204440003537929</v>
      </c>
      <c r="P7877" t="str">
        <f t="shared" si="230"/>
        <v/>
      </c>
    </row>
    <row r="7878" spans="1:16" ht="16" x14ac:dyDescent="0.2">
      <c r="A7878" s="8" t="s">
        <v>1447</v>
      </c>
      <c r="C7878" s="7" t="s">
        <v>2</v>
      </c>
      <c r="D7878" s="7" t="s">
        <v>3389</v>
      </c>
      <c r="E7878" s="7" t="str">
        <f>IF(OR(D7878="", D7878="___"),"", LEFT(D7878,FIND(" &gt;",D7878)-1))</f>
        <v>Success</v>
      </c>
      <c r="F7878" s="7" t="str">
        <f t="shared" si="228"/>
        <v>Current</v>
      </c>
      <c r="G7878" s="7" t="str">
        <f t="shared" si="229"/>
        <v/>
      </c>
      <c r="H7878" s="7" t="str">
        <f>IF(G7878="Utterance", IF(ISNUMBER(SEARCH("Unrecognized",D7878)), "Unrecognized", IF(ISNUMBER(SEARCH("Mismatched",D7878)), "Mismatched", IF(ISNUMBER(SEARCH("False Positive",D7878)), "False Positive", "Irrelevant"))), "")</f>
        <v/>
      </c>
      <c r="J7878" s="7" t="s">
        <v>3741</v>
      </c>
      <c r="K7878" s="7" t="s">
        <v>3355</v>
      </c>
      <c r="L7878" s="9">
        <v>45008</v>
      </c>
      <c r="M7878" s="13">
        <v>0.5239583333333333</v>
      </c>
      <c r="N7878" s="14">
        <v>202000827721887</v>
      </c>
      <c r="O7878" s="7">
        <f>IF(LEN(TRIM($A7878))=0,0,LEN($A7878)-LEN(SUBSTITUTE($A7878," ",""))+1)</f>
        <v>11</v>
      </c>
      <c r="P7878">
        <f t="shared" si="230"/>
        <v>3411</v>
      </c>
    </row>
    <row r="7879" spans="1:16" ht="112" x14ac:dyDescent="0.2">
      <c r="A7879" s="8" t="s">
        <v>304</v>
      </c>
      <c r="C7879" s="7" t="s">
        <v>4</v>
      </c>
      <c r="F7879" s="7" t="str">
        <f t="shared" si="228"/>
        <v/>
      </c>
      <c r="G7879" s="7" t="str">
        <f t="shared" si="229"/>
        <v/>
      </c>
      <c r="K7879" s="7" t="s">
        <v>3355</v>
      </c>
      <c r="L7879" s="9">
        <v>45008</v>
      </c>
      <c r="M7879" s="13">
        <v>0.5239583333333333</v>
      </c>
      <c r="N7879" s="14">
        <v>202000827721887</v>
      </c>
      <c r="P7879" t="str">
        <f t="shared" si="230"/>
        <v/>
      </c>
    </row>
    <row r="7880" spans="1:16" ht="16" x14ac:dyDescent="0.2">
      <c r="A7880" s="8" t="s">
        <v>1585</v>
      </c>
      <c r="C7880" s="7" t="s">
        <v>2</v>
      </c>
      <c r="D7880" s="7" t="s">
        <v>3389</v>
      </c>
      <c r="E7880" s="7" t="str">
        <f>IF(OR(D7880="", D7880="___"),"", LEFT(D7880,FIND(" &gt;",D7880)-1))</f>
        <v>Success</v>
      </c>
      <c r="F7880" s="7" t="str">
        <f t="shared" si="228"/>
        <v>Current</v>
      </c>
      <c r="G7880" s="7" t="str">
        <f t="shared" si="229"/>
        <v/>
      </c>
      <c r="H7880" s="7" t="str">
        <f>IF(G7880="Utterance", IF(ISNUMBER(SEARCH("Unrecognized",D7880)), "Unrecognized", IF(ISNUMBER(SEARCH("Mismatched",D7880)), "Mismatched", IF(ISNUMBER(SEARCH("False Positive",D7880)), "False Positive", "Irrelevant"))), "")</f>
        <v/>
      </c>
      <c r="J7880" s="7" t="s">
        <v>3741</v>
      </c>
      <c r="K7880" s="7" t="s">
        <v>3355</v>
      </c>
      <c r="L7880" s="9">
        <v>45008</v>
      </c>
      <c r="M7880" s="13">
        <v>0.52680555555555553</v>
      </c>
      <c r="N7880" s="14">
        <v>513002667735385</v>
      </c>
      <c r="O7880" s="7">
        <f>IF(LEN(TRIM($A7880))=0,0,LEN($A7880)-LEN(SUBSTITUTE($A7880," ",""))+1)</f>
        <v>11</v>
      </c>
      <c r="P7880">
        <f t="shared" si="230"/>
        <v>3411</v>
      </c>
    </row>
    <row r="7881" spans="1:16" ht="144" x14ac:dyDescent="0.2">
      <c r="A7881" s="8" t="s">
        <v>250</v>
      </c>
      <c r="C7881" s="7" t="s">
        <v>4</v>
      </c>
      <c r="F7881" s="7" t="str">
        <f t="shared" si="228"/>
        <v/>
      </c>
      <c r="G7881" s="7" t="str">
        <f t="shared" si="229"/>
        <v/>
      </c>
      <c r="K7881" s="7" t="s">
        <v>3355</v>
      </c>
      <c r="L7881" s="9">
        <v>45008</v>
      </c>
      <c r="M7881" s="13">
        <v>0.52682870370370372</v>
      </c>
      <c r="N7881" s="14">
        <v>513002667735385</v>
      </c>
      <c r="P7881" t="str">
        <f t="shared" si="230"/>
        <v/>
      </c>
    </row>
    <row r="7882" spans="1:16" ht="16" x14ac:dyDescent="0.2">
      <c r="A7882" s="8" t="s">
        <v>364</v>
      </c>
      <c r="C7882" s="7" t="s">
        <v>2</v>
      </c>
      <c r="D7882" s="7" t="s">
        <v>3389</v>
      </c>
      <c r="E7882" s="7" t="str">
        <f>IF(OR(D7882="", D7882="___"),"", LEFT(D7882,FIND(" &gt;",D7882)-1))</f>
        <v>Success</v>
      </c>
      <c r="F7882" s="7" t="str">
        <f t="shared" si="228"/>
        <v>Current</v>
      </c>
      <c r="G7882" s="7" t="str">
        <f t="shared" si="229"/>
        <v/>
      </c>
      <c r="H7882" s="7" t="str">
        <f>IF(G7882="Utterance", IF(ISNUMBER(SEARCH("Unrecognized",D7882)), "Unrecognized", IF(ISNUMBER(SEARCH("Mismatched",D7882)), "Mismatched", IF(ISNUMBER(SEARCH("False Positive",D7882)), "False Positive", "Irrelevant"))), "")</f>
        <v/>
      </c>
      <c r="J7882" s="7" t="s">
        <v>3428</v>
      </c>
      <c r="K7882" s="7" t="s">
        <v>3355</v>
      </c>
      <c r="L7882" s="9">
        <v>45008</v>
      </c>
      <c r="M7882" s="13">
        <v>0.52740740740740744</v>
      </c>
      <c r="N7882" s="14">
        <v>204440003489582</v>
      </c>
      <c r="O7882" s="7">
        <f>IF(LEN(TRIM($A7882))=0,0,LEN($A7882)-LEN(SUBSTITUTE($A7882," ",""))+1)</f>
        <v>1</v>
      </c>
      <c r="P7882">
        <f t="shared" si="230"/>
        <v>3411</v>
      </c>
    </row>
    <row r="7883" spans="1:16" ht="64" x14ac:dyDescent="0.2">
      <c r="A7883" s="8" t="s">
        <v>254</v>
      </c>
      <c r="C7883" s="7" t="s">
        <v>4</v>
      </c>
      <c r="F7883" s="7" t="str">
        <f t="shared" si="228"/>
        <v/>
      </c>
      <c r="G7883" s="7" t="str">
        <f t="shared" si="229"/>
        <v/>
      </c>
      <c r="K7883" s="7" t="s">
        <v>3355</v>
      </c>
      <c r="L7883" s="9">
        <v>45008</v>
      </c>
      <c r="M7883" s="13">
        <v>0.52740740740740744</v>
      </c>
      <c r="N7883" s="14">
        <v>204440003489582</v>
      </c>
      <c r="P7883" t="str">
        <f t="shared" si="230"/>
        <v/>
      </c>
    </row>
    <row r="7884" spans="1:16" ht="16" x14ac:dyDescent="0.2">
      <c r="A7884" s="8" t="s">
        <v>1582</v>
      </c>
      <c r="C7884" s="7" t="s">
        <v>2</v>
      </c>
      <c r="D7884" s="7" t="s">
        <v>3389</v>
      </c>
      <c r="E7884" s="7" t="str">
        <f>IF(OR(D7884="", D7884="___"),"", LEFT(D7884,FIND(" &gt;",D7884)-1))</f>
        <v>Success</v>
      </c>
      <c r="F7884" s="7" t="str">
        <f t="shared" si="228"/>
        <v>Current</v>
      </c>
      <c r="G7884" s="7" t="str">
        <f t="shared" si="229"/>
        <v/>
      </c>
      <c r="H7884" s="7" t="str">
        <f>IF(G7884="Utterance", IF(ISNUMBER(SEARCH("Unrecognized",D7884)), "Unrecognized", IF(ISNUMBER(SEARCH("Mismatched",D7884)), "Mismatched", IF(ISNUMBER(SEARCH("False Positive",D7884)), "False Positive", "Irrelevant"))), "")</f>
        <v/>
      </c>
      <c r="J7884" s="7" t="s">
        <v>3741</v>
      </c>
      <c r="K7884" s="7" t="s">
        <v>3355</v>
      </c>
      <c r="L7884" s="9">
        <v>45008</v>
      </c>
      <c r="M7884" s="13">
        <v>0.52832175925925928</v>
      </c>
      <c r="N7884" s="14">
        <v>513002667735385</v>
      </c>
      <c r="O7884" s="7">
        <f>IF(LEN(TRIM($A7884))=0,0,LEN($A7884)-LEN(SUBSTITUTE($A7884," ",""))+1)</f>
        <v>9</v>
      </c>
      <c r="P7884">
        <f t="shared" si="230"/>
        <v>3411</v>
      </c>
    </row>
    <row r="7885" spans="1:16" ht="112" x14ac:dyDescent="0.2">
      <c r="A7885" s="8" t="s">
        <v>304</v>
      </c>
      <c r="C7885" s="7" t="s">
        <v>4</v>
      </c>
      <c r="F7885" s="7" t="str">
        <f t="shared" si="228"/>
        <v/>
      </c>
      <c r="G7885" s="7" t="str">
        <f t="shared" si="229"/>
        <v/>
      </c>
      <c r="K7885" s="7" t="s">
        <v>3355</v>
      </c>
      <c r="L7885" s="9">
        <v>45008</v>
      </c>
      <c r="M7885" s="13">
        <v>0.52832175925925928</v>
      </c>
      <c r="N7885" s="14">
        <v>513002667735385</v>
      </c>
      <c r="P7885" t="str">
        <f t="shared" si="230"/>
        <v/>
      </c>
    </row>
    <row r="7886" spans="1:16" ht="16" x14ac:dyDescent="0.2">
      <c r="A7886" s="8" t="s">
        <v>249</v>
      </c>
      <c r="C7886" s="7" t="s">
        <v>2</v>
      </c>
      <c r="D7886" s="7" t="s">
        <v>3389</v>
      </c>
      <c r="E7886" s="7" t="str">
        <f>IF(OR(D7886="", D7886="___"),"", LEFT(D7886,FIND(" &gt;",D7886)-1))</f>
        <v>Success</v>
      </c>
      <c r="F7886" s="7" t="str">
        <f t="shared" si="228"/>
        <v>Current</v>
      </c>
      <c r="G7886" s="7" t="str">
        <f t="shared" si="229"/>
        <v/>
      </c>
      <c r="H7886" s="7" t="str">
        <f>IF(G7886="Utterance", IF(ISNUMBER(SEARCH("Unrecognized",D7886)), "Unrecognized", IF(ISNUMBER(SEARCH("Mismatched",D7886)), "Mismatched", IF(ISNUMBER(SEARCH("False Positive",D7886)), "False Positive", "Irrelevant"))), "")</f>
        <v/>
      </c>
      <c r="J7886" s="7" t="s">
        <v>3741</v>
      </c>
      <c r="K7886" s="7" t="s">
        <v>3355</v>
      </c>
      <c r="L7886" s="9">
        <v>45008</v>
      </c>
      <c r="M7886" s="13">
        <v>0.53061342592592597</v>
      </c>
      <c r="N7886" s="14">
        <v>204440003503394</v>
      </c>
      <c r="O7886" s="7">
        <f>IF(LEN(TRIM($A7886))=0,0,LEN($A7886)-LEN(SUBSTITUTE($A7886," ",""))+1)</f>
        <v>2</v>
      </c>
      <c r="P7886">
        <f t="shared" si="230"/>
        <v>3411</v>
      </c>
    </row>
    <row r="7887" spans="1:16" ht="144" x14ac:dyDescent="0.2">
      <c r="A7887" s="8" t="s">
        <v>250</v>
      </c>
      <c r="C7887" s="7" t="s">
        <v>4</v>
      </c>
      <c r="F7887" s="7" t="str">
        <f t="shared" si="228"/>
        <v/>
      </c>
      <c r="G7887" s="7" t="str">
        <f t="shared" si="229"/>
        <v/>
      </c>
      <c r="K7887" s="7" t="s">
        <v>3355</v>
      </c>
      <c r="L7887" s="9">
        <v>45008</v>
      </c>
      <c r="M7887" s="13">
        <v>0.53062500000000001</v>
      </c>
      <c r="N7887" s="14">
        <v>204440003503394</v>
      </c>
      <c r="P7887" t="str">
        <f t="shared" si="230"/>
        <v/>
      </c>
    </row>
    <row r="7888" spans="1:16" ht="16" x14ac:dyDescent="0.2">
      <c r="A7888" s="8" t="s">
        <v>302</v>
      </c>
      <c r="B7888" s="7" t="s">
        <v>3487</v>
      </c>
      <c r="C7888" s="7" t="s">
        <v>2</v>
      </c>
      <c r="D7888" s="7" t="s">
        <v>3389</v>
      </c>
      <c r="E7888" s="7" t="str">
        <f>IF(OR(D7888="", D7888="___"),"", LEFT(D7888,FIND(" &gt;",D7888)-1))</f>
        <v>Success</v>
      </c>
      <c r="F7888" s="7" t="str">
        <f t="shared" si="228"/>
        <v>Current</v>
      </c>
      <c r="G7888" s="7" t="str">
        <f t="shared" si="229"/>
        <v/>
      </c>
      <c r="H7888" s="7" t="str">
        <f>IF(G7888="Utterance", IF(ISNUMBER(SEARCH("Unrecognized",D7888)), "Unrecognized", IF(ISNUMBER(SEARCH("Mismatched",D7888)), "Mismatched", IF(ISNUMBER(SEARCH("False Positive",D7888)), "False Positive", "Irrelevant"))), "")</f>
        <v/>
      </c>
      <c r="J7888" s="7" t="s">
        <v>3428</v>
      </c>
      <c r="K7888" s="7" t="s">
        <v>3355</v>
      </c>
      <c r="L7888" s="9">
        <v>45008</v>
      </c>
      <c r="M7888" s="13">
        <v>0.53140046296296295</v>
      </c>
      <c r="N7888" s="14">
        <v>204440003505749</v>
      </c>
      <c r="O7888" s="7">
        <f>IF(LEN(TRIM($A7888))=0,0,LEN($A7888)-LEN(SUBSTITUTE($A7888," ",""))+1)</f>
        <v>3</v>
      </c>
      <c r="P7888">
        <f t="shared" si="230"/>
        <v>3411</v>
      </c>
    </row>
    <row r="7889" spans="1:16" ht="64" x14ac:dyDescent="0.2">
      <c r="A7889" s="8" t="s">
        <v>220</v>
      </c>
      <c r="C7889" s="7" t="s">
        <v>4</v>
      </c>
      <c r="F7889" s="7" t="str">
        <f t="shared" si="228"/>
        <v/>
      </c>
      <c r="G7889" s="7" t="str">
        <f t="shared" si="229"/>
        <v/>
      </c>
      <c r="K7889" s="7" t="s">
        <v>3355</v>
      </c>
      <c r="L7889" s="9">
        <v>45008</v>
      </c>
      <c r="M7889" s="13">
        <v>0.53140046296296295</v>
      </c>
      <c r="N7889" s="14">
        <v>204440003505749</v>
      </c>
      <c r="P7889" t="str">
        <f t="shared" si="230"/>
        <v/>
      </c>
    </row>
    <row r="7890" spans="1:16" ht="16" x14ac:dyDescent="0.2">
      <c r="A7890" s="8" t="s">
        <v>943</v>
      </c>
      <c r="C7890" s="7" t="s">
        <v>2</v>
      </c>
      <c r="D7890" s="7" t="s">
        <v>3391</v>
      </c>
      <c r="E7890" s="7" t="str">
        <f>IF(OR(D7890="", D7890="___"),"", LEFT(D7890,FIND(" &gt;",D7890)-1))</f>
        <v>Failure</v>
      </c>
      <c r="F7890" s="7" t="str">
        <f t="shared" si="228"/>
        <v>Current</v>
      </c>
      <c r="G7890" s="7" t="str">
        <f t="shared" si="229"/>
        <v>Utterance</v>
      </c>
      <c r="H7890" s="7" t="str">
        <f>IF(G7890="Utterance", IF(ISNUMBER(SEARCH("Unrecognized",D7890)), "Unrecognized", IF(ISNUMBER(SEARCH("Mismatched",D7890)), "Mismatched", IF(ISNUMBER(SEARCH("False Positive",D7890)), "False Positive", "Irrelevant"))), "")</f>
        <v>Mismatched</v>
      </c>
      <c r="J7890" s="7" t="s">
        <v>3756</v>
      </c>
      <c r="K7890" s="7" t="s">
        <v>3355</v>
      </c>
      <c r="L7890" s="9">
        <v>45008</v>
      </c>
      <c r="M7890" s="13">
        <v>0.53511574074074075</v>
      </c>
      <c r="N7890" s="14">
        <v>513002970671899</v>
      </c>
      <c r="O7890" s="7">
        <f>IF(LEN(TRIM($A7890))=0,0,LEN($A7890)-LEN(SUBSTITUTE($A7890," ",""))+1)</f>
        <v>1</v>
      </c>
      <c r="P7890">
        <f t="shared" si="230"/>
        <v>705</v>
      </c>
    </row>
    <row r="7891" spans="1:16" ht="112" x14ac:dyDescent="0.2">
      <c r="A7891" s="8" t="s">
        <v>226</v>
      </c>
      <c r="C7891" s="7" t="s">
        <v>4</v>
      </c>
      <c r="F7891" s="7" t="str">
        <f t="shared" si="228"/>
        <v/>
      </c>
      <c r="G7891" s="7" t="str">
        <f t="shared" si="229"/>
        <v/>
      </c>
      <c r="K7891" s="7" t="s">
        <v>3355</v>
      </c>
      <c r="L7891" s="9">
        <v>45008</v>
      </c>
      <c r="M7891" s="13">
        <v>0.53511574074074075</v>
      </c>
      <c r="N7891" s="14">
        <v>513002970671899</v>
      </c>
      <c r="P7891" t="str">
        <f t="shared" si="230"/>
        <v/>
      </c>
    </row>
    <row r="7892" spans="1:16" ht="16" x14ac:dyDescent="0.2">
      <c r="A7892" s="8" t="s">
        <v>402</v>
      </c>
      <c r="C7892" s="7" t="s">
        <v>2</v>
      </c>
      <c r="D7892" s="7" t="s">
        <v>3389</v>
      </c>
      <c r="E7892" s="7" t="str">
        <f>IF(OR(D7892="", D7892="___"),"", LEFT(D7892,FIND(" &gt;",D7892)-1))</f>
        <v>Success</v>
      </c>
      <c r="F7892" s="7" t="str">
        <f t="shared" si="228"/>
        <v>Current</v>
      </c>
      <c r="G7892" s="7" t="str">
        <f t="shared" si="229"/>
        <v/>
      </c>
      <c r="H7892" s="7" t="str">
        <f>IF(G7892="Utterance", IF(ISNUMBER(SEARCH("Unrecognized",D7892)), "Unrecognized", IF(ISNUMBER(SEARCH("Mismatched",D7892)), "Mismatched", IF(ISNUMBER(SEARCH("False Positive",D7892)), "False Positive", "Irrelevant"))), "")</f>
        <v/>
      </c>
      <c r="J7892" s="7" t="s">
        <v>3741</v>
      </c>
      <c r="K7892" s="7" t="s">
        <v>3355</v>
      </c>
      <c r="L7892" s="9">
        <v>45008</v>
      </c>
      <c r="M7892" s="13">
        <v>0.53586805555555561</v>
      </c>
      <c r="N7892" s="14">
        <v>204440003540524</v>
      </c>
      <c r="O7892" s="7">
        <f>IF(LEN(TRIM($A7892))=0,0,LEN($A7892)-LEN(SUBSTITUTE($A7892," ",""))+1)</f>
        <v>6</v>
      </c>
      <c r="P7892">
        <f t="shared" si="230"/>
        <v>3411</v>
      </c>
    </row>
    <row r="7893" spans="1:16" ht="144" x14ac:dyDescent="0.2">
      <c r="A7893" s="8" t="s">
        <v>250</v>
      </c>
      <c r="C7893" s="7" t="s">
        <v>4</v>
      </c>
      <c r="F7893" s="7" t="str">
        <f t="shared" si="228"/>
        <v/>
      </c>
      <c r="G7893" s="7" t="str">
        <f t="shared" si="229"/>
        <v/>
      </c>
      <c r="K7893" s="7" t="s">
        <v>3355</v>
      </c>
      <c r="L7893" s="9">
        <v>45008</v>
      </c>
      <c r="M7893" s="13">
        <v>0.53587962962962965</v>
      </c>
      <c r="N7893" s="14">
        <v>204440003540524</v>
      </c>
      <c r="P7893" t="str">
        <f t="shared" si="230"/>
        <v/>
      </c>
    </row>
    <row r="7894" spans="1:16" ht="16" x14ac:dyDescent="0.2">
      <c r="A7894" s="8" t="s">
        <v>1178</v>
      </c>
      <c r="C7894" s="7" t="s">
        <v>2</v>
      </c>
      <c r="D7894" s="7" t="s">
        <v>3391</v>
      </c>
      <c r="E7894" s="7" t="str">
        <f>IF(OR(D7894="", D7894="___"),"", LEFT(D7894,FIND(" &gt;",D7894)-1))</f>
        <v>Failure</v>
      </c>
      <c r="F7894" s="7" t="str">
        <f t="shared" si="228"/>
        <v>Current</v>
      </c>
      <c r="G7894" s="7" t="str">
        <f t="shared" si="229"/>
        <v>Utterance</v>
      </c>
      <c r="H7894" s="7" t="str">
        <f>IF(G7894="Utterance", IF(ISNUMBER(SEARCH("Unrecognized",D7894)), "Unrecognized", IF(ISNUMBER(SEARCH("Mismatched",D7894)), "Mismatched", IF(ISNUMBER(SEARCH("False Positive",D7894)), "False Positive", "Irrelevant"))), "")</f>
        <v>Mismatched</v>
      </c>
      <c r="I7894" s="7" t="s">
        <v>3454</v>
      </c>
      <c r="J7894" s="7" t="s">
        <v>3750</v>
      </c>
      <c r="K7894" s="7" t="s">
        <v>3355</v>
      </c>
      <c r="L7894" s="9">
        <v>45008</v>
      </c>
      <c r="M7894" s="13">
        <v>0.53879629629629633</v>
      </c>
      <c r="N7894" s="14">
        <v>204440003541651</v>
      </c>
      <c r="O7894" s="7">
        <f>IF(LEN(TRIM($A7894))=0,0,LEN($A7894)-LEN(SUBSTITUTE($A7894," ",""))+1)</f>
        <v>11</v>
      </c>
      <c r="P7894">
        <f t="shared" si="230"/>
        <v>705</v>
      </c>
    </row>
    <row r="7895" spans="1:16" ht="16" x14ac:dyDescent="0.2">
      <c r="A7895" s="8" t="s">
        <v>470</v>
      </c>
      <c r="C7895" s="7" t="s">
        <v>4</v>
      </c>
      <c r="F7895" s="7" t="str">
        <f t="shared" si="228"/>
        <v/>
      </c>
      <c r="G7895" s="7" t="str">
        <f t="shared" si="229"/>
        <v/>
      </c>
      <c r="K7895" s="7" t="s">
        <v>3355</v>
      </c>
      <c r="L7895" s="9">
        <v>45008</v>
      </c>
      <c r="M7895" s="13">
        <v>0.53880787037037037</v>
      </c>
      <c r="N7895" s="14">
        <v>204440003541651</v>
      </c>
      <c r="P7895" t="str">
        <f t="shared" si="230"/>
        <v/>
      </c>
    </row>
    <row r="7896" spans="1:16" ht="16" x14ac:dyDescent="0.2">
      <c r="A7896" s="8" t="s">
        <v>1179</v>
      </c>
      <c r="C7896" s="7" t="s">
        <v>2</v>
      </c>
      <c r="D7896" s="7" t="s">
        <v>3391</v>
      </c>
      <c r="E7896" s="7" t="str">
        <f>IF(OR(D7896="", D7896="___"),"", LEFT(D7896,FIND(" &gt;",D7896)-1))</f>
        <v>Failure</v>
      </c>
      <c r="F7896" s="7" t="str">
        <f t="shared" si="228"/>
        <v>Current</v>
      </c>
      <c r="G7896" s="7" t="str">
        <f t="shared" si="229"/>
        <v>Utterance</v>
      </c>
      <c r="H7896" s="7" t="str">
        <f>IF(G7896="Utterance", IF(ISNUMBER(SEARCH("Unrecognized",D7896)), "Unrecognized", IF(ISNUMBER(SEARCH("Mismatched",D7896)), "Mismatched", IF(ISNUMBER(SEARCH("False Positive",D7896)), "False Positive", "Irrelevant"))), "")</f>
        <v>Mismatched</v>
      </c>
      <c r="I7896" s="7" t="s">
        <v>3454</v>
      </c>
      <c r="J7896" s="7" t="s">
        <v>3750</v>
      </c>
      <c r="K7896" s="7" t="s">
        <v>3355</v>
      </c>
      <c r="L7896" s="9">
        <v>45008</v>
      </c>
      <c r="M7896" s="13">
        <v>0.53935185185185186</v>
      </c>
      <c r="N7896" s="14">
        <v>204440003541651</v>
      </c>
      <c r="O7896" s="7">
        <f>IF(LEN(TRIM($A7896))=0,0,LEN($A7896)-LEN(SUBSTITUTE($A7896," ",""))+1)</f>
        <v>3</v>
      </c>
      <c r="P7896">
        <f t="shared" si="230"/>
        <v>705</v>
      </c>
    </row>
    <row r="7897" spans="1:16" ht="16" x14ac:dyDescent="0.2">
      <c r="A7897" s="8" t="s">
        <v>470</v>
      </c>
      <c r="C7897" s="7" t="s">
        <v>4</v>
      </c>
      <c r="F7897" s="7" t="str">
        <f t="shared" si="228"/>
        <v/>
      </c>
      <c r="G7897" s="7" t="str">
        <f t="shared" si="229"/>
        <v/>
      </c>
      <c r="K7897" s="7" t="s">
        <v>3355</v>
      </c>
      <c r="L7897" s="9">
        <v>45008</v>
      </c>
      <c r="M7897" s="13">
        <v>0.53935185185185186</v>
      </c>
      <c r="N7897" s="14">
        <v>204440003541651</v>
      </c>
      <c r="P7897" t="str">
        <f t="shared" si="230"/>
        <v/>
      </c>
    </row>
    <row r="7898" spans="1:16" ht="16" x14ac:dyDescent="0.2">
      <c r="A7898" s="8" t="s">
        <v>1178</v>
      </c>
      <c r="C7898" s="7" t="s">
        <v>2</v>
      </c>
      <c r="D7898" s="7" t="s">
        <v>3391</v>
      </c>
      <c r="E7898" s="7" t="str">
        <f>IF(OR(D7898="", D7898="___"),"", LEFT(D7898,FIND(" &gt;",D7898)-1))</f>
        <v>Failure</v>
      </c>
      <c r="F7898" s="7" t="str">
        <f t="shared" si="228"/>
        <v>Current</v>
      </c>
      <c r="G7898" s="7" t="str">
        <f t="shared" si="229"/>
        <v>Utterance</v>
      </c>
      <c r="H7898" s="7" t="str">
        <f>IF(G7898="Utterance", IF(ISNUMBER(SEARCH("Unrecognized",D7898)), "Unrecognized", IF(ISNUMBER(SEARCH("Mismatched",D7898)), "Mismatched", IF(ISNUMBER(SEARCH("False Positive",D7898)), "False Positive", "Irrelevant"))), "")</f>
        <v>Mismatched</v>
      </c>
      <c r="I7898" s="7" t="s">
        <v>3454</v>
      </c>
      <c r="J7898" s="7" t="s">
        <v>3750</v>
      </c>
      <c r="K7898" s="7" t="s">
        <v>3355</v>
      </c>
      <c r="L7898" s="9">
        <v>45008</v>
      </c>
      <c r="M7898" s="13">
        <v>0.53956018518518511</v>
      </c>
      <c r="N7898" s="14">
        <v>204440003541651</v>
      </c>
      <c r="O7898" s="7">
        <f>IF(LEN(TRIM($A7898))=0,0,LEN($A7898)-LEN(SUBSTITUTE($A7898," ",""))+1)</f>
        <v>11</v>
      </c>
      <c r="P7898">
        <f t="shared" si="230"/>
        <v>705</v>
      </c>
    </row>
    <row r="7899" spans="1:16" ht="16" x14ac:dyDescent="0.2">
      <c r="A7899" s="8" t="s">
        <v>470</v>
      </c>
      <c r="C7899" s="7" t="s">
        <v>4</v>
      </c>
      <c r="F7899" s="7" t="str">
        <f t="shared" si="228"/>
        <v/>
      </c>
      <c r="G7899" s="7" t="str">
        <f t="shared" si="229"/>
        <v/>
      </c>
      <c r="K7899" s="7" t="s">
        <v>3355</v>
      </c>
      <c r="L7899" s="9">
        <v>45008</v>
      </c>
      <c r="M7899" s="13">
        <v>0.53956018518518511</v>
      </c>
      <c r="N7899" s="14">
        <v>204440003541651</v>
      </c>
      <c r="P7899" t="str">
        <f t="shared" si="230"/>
        <v/>
      </c>
    </row>
    <row r="7900" spans="1:16" ht="16" x14ac:dyDescent="0.2">
      <c r="A7900" s="8" t="s">
        <v>514</v>
      </c>
      <c r="B7900" s="7" t="s">
        <v>3487</v>
      </c>
      <c r="C7900" s="7" t="s">
        <v>2</v>
      </c>
      <c r="D7900" s="7" t="s">
        <v>3389</v>
      </c>
      <c r="E7900" s="7" t="str">
        <f>IF(OR(D7900="", D7900="___"),"", LEFT(D7900,FIND(" &gt;",D7900)-1))</f>
        <v>Success</v>
      </c>
      <c r="F7900" s="7" t="str">
        <f t="shared" si="228"/>
        <v>Current</v>
      </c>
      <c r="G7900" s="7" t="str">
        <f t="shared" si="229"/>
        <v/>
      </c>
      <c r="H7900" s="7" t="str">
        <f>IF(G7900="Utterance", IF(ISNUMBER(SEARCH("Unrecognized",D7900)), "Unrecognized", IF(ISNUMBER(SEARCH("Mismatched",D7900)), "Mismatched", IF(ISNUMBER(SEARCH("False Positive",D7900)), "False Positive", "Irrelevant"))), "")</f>
        <v/>
      </c>
      <c r="J7900" s="7" t="s">
        <v>3439</v>
      </c>
      <c r="K7900" s="7" t="s">
        <v>3355</v>
      </c>
      <c r="L7900" s="9">
        <v>45008</v>
      </c>
      <c r="M7900" s="13">
        <v>0.54037037037037039</v>
      </c>
      <c r="N7900" s="14">
        <v>513003428550290</v>
      </c>
      <c r="O7900" s="7">
        <f>IF(LEN(TRIM($A7900))=0,0,LEN($A7900)-LEN(SUBSTITUTE($A7900," ",""))+1)</f>
        <v>3</v>
      </c>
      <c r="P7900">
        <f t="shared" si="230"/>
        <v>3411</v>
      </c>
    </row>
    <row r="7901" spans="1:16" ht="32" x14ac:dyDescent="0.2">
      <c r="A7901" s="8" t="s">
        <v>3628</v>
      </c>
      <c r="C7901" s="7" t="s">
        <v>4</v>
      </c>
      <c r="F7901" s="7" t="str">
        <f t="shared" si="228"/>
        <v/>
      </c>
      <c r="G7901" s="7" t="str">
        <f t="shared" si="229"/>
        <v/>
      </c>
      <c r="K7901" s="7" t="s">
        <v>3355</v>
      </c>
      <c r="L7901" s="9">
        <v>45008</v>
      </c>
      <c r="M7901" s="13">
        <v>0.54038194444444443</v>
      </c>
      <c r="N7901" s="14">
        <v>513003428550290</v>
      </c>
      <c r="P7901" t="str">
        <f t="shared" si="230"/>
        <v/>
      </c>
    </row>
    <row r="7902" spans="1:16" ht="96" x14ac:dyDescent="0.2">
      <c r="A7902" s="8" t="s">
        <v>1758</v>
      </c>
      <c r="C7902" s="7" t="s">
        <v>4</v>
      </c>
      <c r="F7902" s="7" t="str">
        <f t="shared" si="228"/>
        <v/>
      </c>
      <c r="G7902" s="7" t="str">
        <f t="shared" si="229"/>
        <v/>
      </c>
      <c r="K7902" s="7" t="s">
        <v>3355</v>
      </c>
      <c r="L7902" s="9">
        <v>45008</v>
      </c>
      <c r="M7902" s="13">
        <v>0.54038194444444443</v>
      </c>
      <c r="N7902" s="14">
        <v>513003428550290</v>
      </c>
      <c r="P7902" t="str">
        <f t="shared" si="230"/>
        <v/>
      </c>
    </row>
    <row r="7903" spans="1:16" ht="32" x14ac:dyDescent="0.2">
      <c r="A7903" s="8" t="s">
        <v>268</v>
      </c>
      <c r="C7903" s="7" t="s">
        <v>4</v>
      </c>
      <c r="F7903" s="7" t="str">
        <f t="shared" si="228"/>
        <v/>
      </c>
      <c r="G7903" s="7" t="str">
        <f t="shared" si="229"/>
        <v/>
      </c>
      <c r="K7903" s="7" t="s">
        <v>3355</v>
      </c>
      <c r="L7903" s="9">
        <v>45008</v>
      </c>
      <c r="M7903" s="13">
        <v>0.54038194444444443</v>
      </c>
      <c r="N7903" s="14">
        <v>513003428550290</v>
      </c>
      <c r="P7903" t="str">
        <f t="shared" si="230"/>
        <v/>
      </c>
    </row>
    <row r="7904" spans="1:16" ht="16" x14ac:dyDescent="0.2">
      <c r="A7904" s="8" t="s">
        <v>158</v>
      </c>
      <c r="C7904" s="7" t="s">
        <v>2</v>
      </c>
      <c r="D7904" s="7" t="s">
        <v>3389</v>
      </c>
      <c r="E7904" s="7" t="str">
        <f>IF(OR(D7904="", D7904="___"),"", LEFT(D7904,FIND(" &gt;",D7904)-1))</f>
        <v>Success</v>
      </c>
      <c r="F7904" s="7" t="str">
        <f t="shared" si="228"/>
        <v>Current</v>
      </c>
      <c r="G7904" s="7" t="str">
        <f t="shared" si="229"/>
        <v/>
      </c>
      <c r="H7904" s="7" t="str">
        <f>IF(G7904="Utterance", IF(ISNUMBER(SEARCH("Unrecognized",D7904)), "Unrecognized", IF(ISNUMBER(SEARCH("Mismatched",D7904)), "Mismatched", IF(ISNUMBER(SEARCH("False Positive",D7904)), "False Positive", "Irrelevant"))), "")</f>
        <v/>
      </c>
      <c r="J7904" s="7" t="s">
        <v>3744</v>
      </c>
      <c r="K7904" s="7" t="s">
        <v>3355</v>
      </c>
      <c r="L7904" s="9">
        <v>45008</v>
      </c>
      <c r="M7904" s="13">
        <v>0.54106481481481483</v>
      </c>
      <c r="N7904" s="14">
        <v>513003408622180</v>
      </c>
      <c r="O7904" s="7">
        <f>IF(LEN(TRIM($A7904))=0,0,LEN($A7904)-LEN(SUBSTITUTE($A7904," ",""))+1)</f>
        <v>4</v>
      </c>
      <c r="P7904">
        <f t="shared" si="230"/>
        <v>3411</v>
      </c>
    </row>
    <row r="7905" spans="1:16" ht="112" x14ac:dyDescent="0.2">
      <c r="A7905" s="8" t="s">
        <v>224</v>
      </c>
      <c r="C7905" s="7" t="s">
        <v>4</v>
      </c>
      <c r="F7905" s="7" t="str">
        <f t="shared" si="228"/>
        <v/>
      </c>
      <c r="G7905" s="7" t="str">
        <f t="shared" si="229"/>
        <v/>
      </c>
      <c r="K7905" s="7" t="s">
        <v>3355</v>
      </c>
      <c r="L7905" s="9">
        <v>45008</v>
      </c>
      <c r="M7905" s="13">
        <v>0.54106481481481483</v>
      </c>
      <c r="N7905" s="14">
        <v>513003408622180</v>
      </c>
      <c r="P7905" t="str">
        <f t="shared" si="230"/>
        <v/>
      </c>
    </row>
    <row r="7906" spans="1:16" ht="16" x14ac:dyDescent="0.2">
      <c r="A7906" s="8" t="s">
        <v>259</v>
      </c>
      <c r="B7906" s="7" t="s">
        <v>3487</v>
      </c>
      <c r="C7906" s="7" t="s">
        <v>2</v>
      </c>
      <c r="D7906" s="7" t="s">
        <v>3389</v>
      </c>
      <c r="E7906" s="7" t="str">
        <f>IF(OR(D7906="", D7906="___"),"", LEFT(D7906,FIND(" &gt;",D7906)-1))</f>
        <v>Success</v>
      </c>
      <c r="F7906" s="7" t="str">
        <f t="shared" si="228"/>
        <v>Current</v>
      </c>
      <c r="G7906" s="7" t="str">
        <f t="shared" si="229"/>
        <v/>
      </c>
      <c r="H7906" s="7" t="str">
        <f>IF(G7906="Utterance", IF(ISNUMBER(SEARCH("Unrecognized",D7906)), "Unrecognized", IF(ISNUMBER(SEARCH("Mismatched",D7906)), "Mismatched", IF(ISNUMBER(SEARCH("False Positive",D7906)), "False Positive", "Irrelevant"))), "")</f>
        <v/>
      </c>
      <c r="J7906" s="7" t="s">
        <v>3743</v>
      </c>
      <c r="K7906" s="7" t="s">
        <v>3355</v>
      </c>
      <c r="L7906" s="9">
        <v>45008</v>
      </c>
      <c r="M7906" s="13">
        <v>0.54126157407407405</v>
      </c>
      <c r="N7906" s="14">
        <v>513003428550290</v>
      </c>
      <c r="O7906" s="7">
        <f>IF(LEN(TRIM($A7906))=0,0,LEN($A7906)-LEN(SUBSTITUTE($A7906," ",""))+1)</f>
        <v>4</v>
      </c>
      <c r="P7906">
        <f t="shared" si="230"/>
        <v>3411</v>
      </c>
    </row>
    <row r="7907" spans="1:16" ht="224" x14ac:dyDescent="0.2">
      <c r="A7907" s="8" t="s">
        <v>3684</v>
      </c>
      <c r="C7907" s="7" t="s">
        <v>4</v>
      </c>
      <c r="F7907" s="7" t="str">
        <f t="shared" si="228"/>
        <v/>
      </c>
      <c r="G7907" s="7" t="str">
        <f t="shared" si="229"/>
        <v/>
      </c>
      <c r="K7907" s="7" t="s">
        <v>3355</v>
      </c>
      <c r="L7907" s="9">
        <v>45008</v>
      </c>
      <c r="M7907" s="13">
        <v>0.5412731481481482</v>
      </c>
      <c r="N7907" s="14">
        <v>513003428550290</v>
      </c>
      <c r="P7907" t="str">
        <f t="shared" si="230"/>
        <v/>
      </c>
    </row>
    <row r="7908" spans="1:16" ht="16" x14ac:dyDescent="0.2">
      <c r="A7908" s="8" t="s">
        <v>259</v>
      </c>
      <c r="B7908" s="7" t="s">
        <v>3487</v>
      </c>
      <c r="C7908" s="7" t="s">
        <v>2</v>
      </c>
      <c r="D7908" s="7" t="s">
        <v>3389</v>
      </c>
      <c r="E7908" s="7" t="str">
        <f>IF(OR(D7908="", D7908="___"),"", LEFT(D7908,FIND(" &gt;",D7908)-1))</f>
        <v>Success</v>
      </c>
      <c r="F7908" s="7" t="str">
        <f t="shared" si="228"/>
        <v>Current</v>
      </c>
      <c r="G7908" s="7" t="str">
        <f t="shared" si="229"/>
        <v/>
      </c>
      <c r="H7908" s="7" t="str">
        <f>IF(G7908="Utterance", IF(ISNUMBER(SEARCH("Unrecognized",D7908)), "Unrecognized", IF(ISNUMBER(SEARCH("Mismatched",D7908)), "Mismatched", IF(ISNUMBER(SEARCH("False Positive",D7908)), "False Positive", "Irrelevant"))), "")</f>
        <v/>
      </c>
      <c r="J7908" s="7" t="s">
        <v>3743</v>
      </c>
      <c r="K7908" s="7" t="s">
        <v>3355</v>
      </c>
      <c r="L7908" s="9">
        <v>45008</v>
      </c>
      <c r="M7908" s="13">
        <v>0.54145833333333326</v>
      </c>
      <c r="N7908" s="14">
        <v>513002215892867</v>
      </c>
      <c r="O7908" s="7">
        <f>IF(LEN(TRIM($A7908))=0,0,LEN($A7908)-LEN(SUBSTITUTE($A7908," ",""))+1)</f>
        <v>4</v>
      </c>
      <c r="P7908">
        <f t="shared" si="230"/>
        <v>3411</v>
      </c>
    </row>
    <row r="7909" spans="1:16" ht="224" x14ac:dyDescent="0.2">
      <c r="A7909" s="8" t="s">
        <v>3685</v>
      </c>
      <c r="C7909" s="7" t="s">
        <v>4</v>
      </c>
      <c r="F7909" s="7" t="str">
        <f t="shared" si="228"/>
        <v/>
      </c>
      <c r="G7909" s="7" t="str">
        <f t="shared" si="229"/>
        <v/>
      </c>
      <c r="K7909" s="7" t="s">
        <v>3355</v>
      </c>
      <c r="L7909" s="9">
        <v>45008</v>
      </c>
      <c r="M7909" s="13">
        <v>0.54148148148148145</v>
      </c>
      <c r="N7909" s="14">
        <v>513002215892867</v>
      </c>
      <c r="P7909" t="str">
        <f t="shared" si="230"/>
        <v/>
      </c>
    </row>
    <row r="7910" spans="1:16" ht="16" x14ac:dyDescent="0.2">
      <c r="A7910" s="8" t="s">
        <v>260</v>
      </c>
      <c r="C7910" s="7" t="s">
        <v>2</v>
      </c>
      <c r="D7910" s="7" t="s">
        <v>3389</v>
      </c>
      <c r="E7910" s="7" t="str">
        <f>IF(OR(D7910="", D7910="___"),"", LEFT(D7910,FIND(" &gt;",D7910)-1))</f>
        <v>Success</v>
      </c>
      <c r="F7910" s="7" t="str">
        <f t="shared" si="228"/>
        <v>Current</v>
      </c>
      <c r="G7910" s="7" t="str">
        <f t="shared" si="229"/>
        <v/>
      </c>
      <c r="H7910" s="7" t="str">
        <f>IF(G7910="Utterance", IF(ISNUMBER(SEARCH("Unrecognized",D7910)), "Unrecognized", IF(ISNUMBER(SEARCH("Mismatched",D7910)), "Mismatched", IF(ISNUMBER(SEARCH("False Positive",D7910)), "False Positive", "Irrelevant"))), "")</f>
        <v/>
      </c>
      <c r="J7910" s="7" t="s">
        <v>3743</v>
      </c>
      <c r="K7910" s="7" t="s">
        <v>3355</v>
      </c>
      <c r="L7910" s="9">
        <v>45008</v>
      </c>
      <c r="M7910" s="13">
        <v>0.54203703703703698</v>
      </c>
      <c r="N7910" s="14">
        <v>513002215892867</v>
      </c>
      <c r="O7910" s="7">
        <f>IF(LEN(TRIM($A7910))=0,0,LEN($A7910)-LEN(SUBSTITUTE($A7910," ",""))+1)</f>
        <v>6</v>
      </c>
      <c r="P7910">
        <f t="shared" si="230"/>
        <v>3411</v>
      </c>
    </row>
    <row r="7911" spans="1:16" ht="48" x14ac:dyDescent="0.2">
      <c r="A7911" s="8" t="s">
        <v>261</v>
      </c>
      <c r="C7911" s="7" t="s">
        <v>4</v>
      </c>
      <c r="F7911" s="7" t="str">
        <f t="shared" si="228"/>
        <v/>
      </c>
      <c r="G7911" s="7" t="str">
        <f t="shared" si="229"/>
        <v/>
      </c>
      <c r="K7911" s="7" t="s">
        <v>3355</v>
      </c>
      <c r="L7911" s="9">
        <v>45008</v>
      </c>
      <c r="M7911" s="13">
        <v>0.54203703703703698</v>
      </c>
      <c r="N7911" s="14">
        <v>513002215892867</v>
      </c>
      <c r="P7911" t="str">
        <f t="shared" si="230"/>
        <v/>
      </c>
    </row>
    <row r="7912" spans="1:16" x14ac:dyDescent="0.2">
      <c r="A7912" s="10">
        <v>45008</v>
      </c>
      <c r="C7912" s="7" t="s">
        <v>2</v>
      </c>
      <c r="D7912" s="7" t="s">
        <v>3389</v>
      </c>
      <c r="E7912" s="7" t="str">
        <f>IF(OR(D7912="", D7912="___"),"", LEFT(D7912,FIND(" &gt;",D7912)-1))</f>
        <v>Success</v>
      </c>
      <c r="F7912" s="7" t="str">
        <f t="shared" si="228"/>
        <v>Current</v>
      </c>
      <c r="G7912" s="7" t="str">
        <f t="shared" si="229"/>
        <v/>
      </c>
      <c r="H7912" s="7" t="str">
        <f>IF(G7912="Utterance", IF(ISNUMBER(SEARCH("Unrecognized",D7912)), "Unrecognized", IF(ISNUMBER(SEARCH("Mismatched",D7912)), "Mismatched", IF(ISNUMBER(SEARCH("False Positive",D7912)), "False Positive", "Irrelevant"))), "")</f>
        <v/>
      </c>
      <c r="J7912" s="7" t="s">
        <v>3743</v>
      </c>
      <c r="K7912" s="7" t="s">
        <v>3355</v>
      </c>
      <c r="L7912" s="9">
        <v>45008</v>
      </c>
      <c r="M7912" s="13">
        <v>0.54217592592592589</v>
      </c>
      <c r="N7912" s="14">
        <v>513002215892867</v>
      </c>
      <c r="O7912" s="7">
        <f>IF(LEN(TRIM($A7912))=0,0,LEN($A7912)-LEN(SUBSTITUTE($A7912," ",""))+1)</f>
        <v>1</v>
      </c>
      <c r="P7912">
        <f t="shared" si="230"/>
        <v>3411</v>
      </c>
    </row>
    <row r="7913" spans="1:16" ht="16" x14ac:dyDescent="0.2">
      <c r="A7913" s="8" t="s">
        <v>322</v>
      </c>
      <c r="B7913" s="7" t="s">
        <v>3487</v>
      </c>
      <c r="C7913" s="7" t="s">
        <v>2</v>
      </c>
      <c r="D7913" s="7" t="s">
        <v>3389</v>
      </c>
      <c r="E7913" s="7" t="str">
        <f>IF(OR(D7913="", D7913="___"),"", LEFT(D7913,FIND(" &gt;",D7913)-1))</f>
        <v>Success</v>
      </c>
      <c r="F7913" s="7" t="str">
        <f t="shared" si="228"/>
        <v>Current</v>
      </c>
      <c r="G7913" s="7" t="str">
        <f t="shared" si="229"/>
        <v/>
      </c>
      <c r="H7913" s="7" t="str">
        <f>IF(G7913="Utterance", IF(ISNUMBER(SEARCH("Unrecognized",D7913)), "Unrecognized", IF(ISNUMBER(SEARCH("Mismatched",D7913)), "Mismatched", IF(ISNUMBER(SEARCH("False Positive",D7913)), "False Positive", "Irrelevant"))), "")</f>
        <v/>
      </c>
      <c r="J7913" s="7" t="s">
        <v>3758</v>
      </c>
      <c r="K7913" s="7" t="s">
        <v>3355</v>
      </c>
      <c r="L7913" s="9">
        <v>45008</v>
      </c>
      <c r="M7913" s="13">
        <v>0.54217592592592589</v>
      </c>
      <c r="N7913" s="14">
        <v>513003428550290</v>
      </c>
      <c r="O7913" s="7">
        <f>IF(LEN(TRIM($A7913))=0,0,LEN($A7913)-LEN(SUBSTITUTE($A7913," ",""))+1)</f>
        <v>4</v>
      </c>
      <c r="P7913">
        <f t="shared" si="230"/>
        <v>3411</v>
      </c>
    </row>
    <row r="7914" spans="1:16" ht="224" x14ac:dyDescent="0.2">
      <c r="A7914" s="8" t="s">
        <v>3685</v>
      </c>
      <c r="C7914" s="7" t="s">
        <v>4</v>
      </c>
      <c r="F7914" s="7" t="str">
        <f t="shared" si="228"/>
        <v/>
      </c>
      <c r="G7914" s="7" t="str">
        <f t="shared" si="229"/>
        <v/>
      </c>
      <c r="K7914" s="7" t="s">
        <v>3355</v>
      </c>
      <c r="L7914" s="9">
        <v>45008</v>
      </c>
      <c r="M7914" s="13">
        <v>0.54217592592592589</v>
      </c>
      <c r="N7914" s="14">
        <v>513002215892867</v>
      </c>
      <c r="P7914" t="str">
        <f t="shared" si="230"/>
        <v/>
      </c>
    </row>
    <row r="7915" spans="1:16" ht="16" x14ac:dyDescent="0.2">
      <c r="A7915" s="8" t="s">
        <v>3364</v>
      </c>
      <c r="C7915" s="7" t="s">
        <v>4</v>
      </c>
      <c r="F7915" s="7" t="str">
        <f t="shared" si="228"/>
        <v/>
      </c>
      <c r="G7915" s="7" t="str">
        <f t="shared" si="229"/>
        <v/>
      </c>
      <c r="K7915" s="7" t="s">
        <v>3355</v>
      </c>
      <c r="L7915" s="9">
        <v>45008</v>
      </c>
      <c r="M7915" s="13">
        <v>0.54218749999999993</v>
      </c>
      <c r="N7915" s="14">
        <v>513003428550290</v>
      </c>
      <c r="P7915" t="str">
        <f t="shared" si="230"/>
        <v/>
      </c>
    </row>
    <row r="7916" spans="1:16" ht="32" x14ac:dyDescent="0.2">
      <c r="A7916" s="8" t="s">
        <v>268</v>
      </c>
      <c r="C7916" s="7" t="s">
        <v>4</v>
      </c>
      <c r="F7916" s="7" t="str">
        <f t="shared" si="228"/>
        <v/>
      </c>
      <c r="G7916" s="7" t="str">
        <f t="shared" si="229"/>
        <v/>
      </c>
      <c r="K7916" s="7" t="s">
        <v>3355</v>
      </c>
      <c r="L7916" s="9">
        <v>45008</v>
      </c>
      <c r="M7916" s="13">
        <v>0.54218749999999993</v>
      </c>
      <c r="N7916" s="14">
        <v>513003428550290</v>
      </c>
      <c r="P7916" t="str">
        <f t="shared" si="230"/>
        <v/>
      </c>
    </row>
    <row r="7917" spans="1:16" ht="16" x14ac:dyDescent="0.2">
      <c r="A7917" s="8" t="s">
        <v>280</v>
      </c>
      <c r="C7917" s="7" t="s">
        <v>2</v>
      </c>
      <c r="D7917" s="7" t="s">
        <v>3389</v>
      </c>
      <c r="E7917" s="7" t="str">
        <f>IF(OR(D7917="", D7917="___"),"", LEFT(D7917,FIND(" &gt;",D7917)-1))</f>
        <v>Success</v>
      </c>
      <c r="F7917" s="7" t="str">
        <f t="shared" si="228"/>
        <v>Current</v>
      </c>
      <c r="G7917" s="7" t="str">
        <f t="shared" si="229"/>
        <v/>
      </c>
      <c r="H7917" s="7" t="str">
        <f>IF(G7917="Utterance", IF(ISNUMBER(SEARCH("Unrecognized",D7917)), "Unrecognized", IF(ISNUMBER(SEARCH("Mismatched",D7917)), "Mismatched", IF(ISNUMBER(SEARCH("False Positive",D7917)), "False Positive", "Irrelevant"))), "")</f>
        <v/>
      </c>
      <c r="J7917" s="7" t="s">
        <v>3743</v>
      </c>
      <c r="K7917" s="7" t="s">
        <v>3355</v>
      </c>
      <c r="L7917" s="9">
        <v>45008</v>
      </c>
      <c r="M7917" s="13">
        <v>0.54224537037037035</v>
      </c>
      <c r="N7917" s="14">
        <v>513002215892867</v>
      </c>
      <c r="O7917" s="7">
        <f>IF(LEN(TRIM($A7917))=0,0,LEN($A7917)-LEN(SUBSTITUTE($A7917," ",""))+1)</f>
        <v>3</v>
      </c>
      <c r="P7917">
        <f t="shared" si="230"/>
        <v>3411</v>
      </c>
    </row>
    <row r="7918" spans="1:16" ht="176" x14ac:dyDescent="0.2">
      <c r="A7918" s="8" t="s">
        <v>1515</v>
      </c>
      <c r="C7918" s="7" t="s">
        <v>4</v>
      </c>
      <c r="F7918" s="7" t="str">
        <f t="shared" si="228"/>
        <v/>
      </c>
      <c r="G7918" s="7" t="str">
        <f t="shared" si="229"/>
        <v/>
      </c>
      <c r="K7918" s="7" t="s">
        <v>3355</v>
      </c>
      <c r="L7918" s="9">
        <v>45008</v>
      </c>
      <c r="M7918" s="13">
        <v>0.54225694444444439</v>
      </c>
      <c r="N7918" s="14">
        <v>513002215892867</v>
      </c>
      <c r="P7918" t="str">
        <f t="shared" si="230"/>
        <v/>
      </c>
    </row>
    <row r="7919" spans="1:16" ht="16" x14ac:dyDescent="0.2">
      <c r="A7919" s="8" t="s">
        <v>269</v>
      </c>
      <c r="B7919" s="7" t="s">
        <v>3487</v>
      </c>
      <c r="C7919" s="7" t="s">
        <v>2</v>
      </c>
      <c r="D7919" s="7" t="s">
        <v>3389</v>
      </c>
      <c r="E7919" s="7" t="str">
        <f>IF(OR(D7919="", D7919="___"),"", LEFT(D7919,FIND(" &gt;",D7919)-1))</f>
        <v>Success</v>
      </c>
      <c r="F7919" s="7" t="str">
        <f t="shared" si="228"/>
        <v>Current</v>
      </c>
      <c r="G7919" s="7" t="str">
        <f t="shared" si="229"/>
        <v/>
      </c>
      <c r="H7919" s="7" t="str">
        <f>IF(G7919="Utterance", IF(ISNUMBER(SEARCH("Unrecognized",D7919)), "Unrecognized", IF(ISNUMBER(SEARCH("Mismatched",D7919)), "Mismatched", IF(ISNUMBER(SEARCH("False Positive",D7919)), "False Positive", "Irrelevant"))), "")</f>
        <v/>
      </c>
      <c r="J7919" s="7" t="s">
        <v>3428</v>
      </c>
      <c r="K7919" s="7" t="s">
        <v>3355</v>
      </c>
      <c r="L7919" s="9">
        <v>45008</v>
      </c>
      <c r="M7919" s="13">
        <v>0.54231481481481481</v>
      </c>
      <c r="N7919" s="14">
        <v>513003428550290</v>
      </c>
      <c r="O7919" s="7">
        <f>IF(LEN(TRIM($A7919))=0,0,LEN($A7919)-LEN(SUBSTITUTE($A7919," ",""))+1)</f>
        <v>3</v>
      </c>
      <c r="P7919">
        <f t="shared" si="230"/>
        <v>3411</v>
      </c>
    </row>
    <row r="7920" spans="1:16" ht="64" x14ac:dyDescent="0.2">
      <c r="A7920" s="8" t="s">
        <v>270</v>
      </c>
      <c r="C7920" s="7" t="s">
        <v>4</v>
      </c>
      <c r="F7920" s="7" t="str">
        <f t="shared" si="228"/>
        <v/>
      </c>
      <c r="G7920" s="7" t="str">
        <f t="shared" si="229"/>
        <v/>
      </c>
      <c r="K7920" s="7" t="s">
        <v>3355</v>
      </c>
      <c r="L7920" s="9">
        <v>45008</v>
      </c>
      <c r="M7920" s="13">
        <v>0.54231481481481481</v>
      </c>
      <c r="N7920" s="14">
        <v>513003428550290</v>
      </c>
      <c r="P7920" t="str">
        <f t="shared" si="230"/>
        <v/>
      </c>
    </row>
    <row r="7921" spans="1:16" ht="16" x14ac:dyDescent="0.2">
      <c r="A7921" s="8" t="s">
        <v>1517</v>
      </c>
      <c r="C7921" s="7" t="s">
        <v>2</v>
      </c>
      <c r="D7921" s="7" t="s">
        <v>3400</v>
      </c>
      <c r="E7921" s="7" t="str">
        <f>IF(OR(D7921="", D7921="___"),"", LEFT(D7921,FIND(" &gt;",D7921)-1))</f>
        <v>Failure</v>
      </c>
      <c r="F7921" s="7" t="str">
        <f t="shared" ref="F7921:F7984" si="231">IF(OR(E7921="Success",E7921="Qualified Success"),"Current",IF(E7921="Failure",IF(RIGHT(D7921,6)="Future","Future",IF(RIGHT(D7921,10)="Irrelevant","Irrelevant","Current")),""))</f>
        <v>Current</v>
      </c>
      <c r="G7921" s="7" t="str">
        <f t="shared" ref="G7921:G7984" si="232">IF(OR(ISBLANK(D7921),D7921="Unclassifiable &gt;"),"",IF(ISNUMBER(SEARCH("Utterance",D7921)),"Utterance",IF(ISNUMBER(SEARCH("Response",D7921)),"Response",IF(ISNUMBER(SEARCH("Interaction",D7921)),"Interaction",IF(ISNUMBER(SEARCH("System",D7921)),"System","")))))</f>
        <v>Interaction</v>
      </c>
      <c r="H7921" s="7" t="str">
        <f>IF(G7921="Utterance", IF(ISNUMBER(SEARCH("Unrecognized",D7921)), "Unrecognized", IF(ISNUMBER(SEARCH("Mismatched",D7921)), "Mismatched", IF(ISNUMBER(SEARCH("False Positive",D7921)), "False Positive", "Irrelevant"))), "")</f>
        <v/>
      </c>
      <c r="J7921" s="7" t="s">
        <v>3459</v>
      </c>
      <c r="K7921" s="7" t="s">
        <v>3355</v>
      </c>
      <c r="L7921" s="9">
        <v>45008</v>
      </c>
      <c r="M7921" s="13">
        <v>0.54281250000000003</v>
      </c>
      <c r="N7921" s="14">
        <v>513002215892867</v>
      </c>
      <c r="O7921" s="7">
        <f>IF(LEN(TRIM($A7921))=0,0,LEN($A7921)-LEN(SUBSTITUTE($A7921," ",""))+1)</f>
        <v>17</v>
      </c>
      <c r="P7921">
        <f t="shared" si="230"/>
        <v>412</v>
      </c>
    </row>
    <row r="7922" spans="1:16" ht="16" x14ac:dyDescent="0.2">
      <c r="A7922" s="8" t="s">
        <v>1516</v>
      </c>
      <c r="C7922" s="7" t="s">
        <v>2</v>
      </c>
      <c r="D7922" s="7" t="s">
        <v>3405</v>
      </c>
      <c r="E7922" s="7" t="str">
        <f>IF(OR(D7922="", D7922="___"),"", LEFT(D7922,FIND(" &gt;",D7922)-1))</f>
        <v>Failure</v>
      </c>
      <c r="F7922" s="7" t="str">
        <f t="shared" si="231"/>
        <v>Current</v>
      </c>
      <c r="G7922" s="7" t="str">
        <f t="shared" si="232"/>
        <v>System</v>
      </c>
      <c r="H7922" s="7" t="str">
        <f>IF(G7922="Utterance", IF(ISNUMBER(SEARCH("Unrecognized",D7922)), "Unrecognized", IF(ISNUMBER(SEARCH("Mismatched",D7922)), "Mismatched", IF(ISNUMBER(SEARCH("False Positive",D7922)), "False Positive", "Irrelevant"))), "")</f>
        <v/>
      </c>
      <c r="I7922" s="7" t="s">
        <v>152</v>
      </c>
      <c r="J7922" s="7" t="s">
        <v>3741</v>
      </c>
      <c r="K7922" s="7" t="s">
        <v>3355</v>
      </c>
      <c r="L7922" s="9">
        <v>45008</v>
      </c>
      <c r="M7922" s="13">
        <v>0.54281250000000003</v>
      </c>
      <c r="N7922" s="14">
        <v>513002215892867</v>
      </c>
      <c r="O7922" s="7">
        <f>IF(LEN(TRIM($A7922))=0,0,LEN($A7922)-LEN(SUBSTITUTE($A7922," ",""))+1)</f>
        <v>17</v>
      </c>
      <c r="P7922">
        <f t="shared" si="230"/>
        <v>168</v>
      </c>
    </row>
    <row r="7923" spans="1:16" ht="16" x14ac:dyDescent="0.2">
      <c r="A7923" s="8" t="s">
        <v>152</v>
      </c>
      <c r="C7923" s="7" t="s">
        <v>4</v>
      </c>
      <c r="F7923" s="7" t="str">
        <f t="shared" si="231"/>
        <v/>
      </c>
      <c r="G7923" s="7" t="str">
        <f t="shared" si="232"/>
        <v/>
      </c>
      <c r="K7923" s="7" t="s">
        <v>3355</v>
      </c>
      <c r="L7923" s="9">
        <v>45008</v>
      </c>
      <c r="M7923" s="13">
        <v>0.54281250000000003</v>
      </c>
      <c r="N7923" s="14">
        <v>513002215892867</v>
      </c>
      <c r="P7923" t="str">
        <f t="shared" si="230"/>
        <v/>
      </c>
    </row>
    <row r="7924" spans="1:16" ht="160" x14ac:dyDescent="0.2">
      <c r="A7924" s="8" t="s">
        <v>325</v>
      </c>
      <c r="C7924" s="7" t="s">
        <v>4</v>
      </c>
      <c r="F7924" s="7" t="str">
        <f t="shared" si="231"/>
        <v/>
      </c>
      <c r="G7924" s="7" t="str">
        <f t="shared" si="232"/>
        <v/>
      </c>
      <c r="K7924" s="7" t="s">
        <v>3355</v>
      </c>
      <c r="L7924" s="9">
        <v>45008</v>
      </c>
      <c r="M7924" s="13">
        <v>0.54281250000000003</v>
      </c>
      <c r="N7924" s="14">
        <v>513002215892867</v>
      </c>
      <c r="P7924" t="str">
        <f t="shared" si="230"/>
        <v/>
      </c>
    </row>
    <row r="7925" spans="1:16" ht="16" x14ac:dyDescent="0.2">
      <c r="A7925" s="8" t="s">
        <v>530</v>
      </c>
      <c r="C7925" s="7" t="s">
        <v>2</v>
      </c>
      <c r="D7925" s="7" t="s">
        <v>3389</v>
      </c>
      <c r="E7925" s="7" t="str">
        <f>IF(OR(D7925="", D7925="___"),"", LEFT(D7925,FIND(" &gt;",D7925)-1))</f>
        <v>Success</v>
      </c>
      <c r="F7925" s="7" t="str">
        <f t="shared" si="231"/>
        <v>Current</v>
      </c>
      <c r="G7925" s="7" t="str">
        <f t="shared" si="232"/>
        <v/>
      </c>
      <c r="H7925" s="7" t="str">
        <f>IF(G7925="Utterance", IF(ISNUMBER(SEARCH("Unrecognized",D7925)), "Unrecognized", IF(ISNUMBER(SEARCH("Mismatched",D7925)), "Mismatched", IF(ISNUMBER(SEARCH("False Positive",D7925)), "False Positive", "Irrelevant"))), "")</f>
        <v/>
      </c>
      <c r="J7925" s="7" t="s">
        <v>3428</v>
      </c>
      <c r="K7925" s="7" t="s">
        <v>3355</v>
      </c>
      <c r="L7925" s="9">
        <v>45008</v>
      </c>
      <c r="M7925" s="13">
        <v>0.54386574074074068</v>
      </c>
      <c r="N7925" s="14">
        <v>204440003495282</v>
      </c>
      <c r="O7925" s="7">
        <f>IF(LEN(TRIM($A7925))=0,0,LEN($A7925)-LEN(SUBSTITUTE($A7925," ",""))+1)</f>
        <v>1</v>
      </c>
      <c r="P7925">
        <f t="shared" si="230"/>
        <v>3411</v>
      </c>
    </row>
    <row r="7926" spans="1:16" ht="64" x14ac:dyDescent="0.2">
      <c r="A7926" s="8" t="s">
        <v>270</v>
      </c>
      <c r="C7926" s="7" t="s">
        <v>4</v>
      </c>
      <c r="F7926" s="7" t="str">
        <f t="shared" si="231"/>
        <v/>
      </c>
      <c r="G7926" s="7" t="str">
        <f t="shared" si="232"/>
        <v/>
      </c>
      <c r="K7926" s="7" t="s">
        <v>3355</v>
      </c>
      <c r="L7926" s="9">
        <v>45008</v>
      </c>
      <c r="M7926" s="13">
        <v>0.54387731481481483</v>
      </c>
      <c r="N7926" s="14">
        <v>204440003495282</v>
      </c>
      <c r="P7926" t="str">
        <f t="shared" si="230"/>
        <v/>
      </c>
    </row>
    <row r="7927" spans="1:16" ht="16" x14ac:dyDescent="0.2">
      <c r="A7927" s="8" t="s">
        <v>402</v>
      </c>
      <c r="C7927" s="7" t="s">
        <v>2</v>
      </c>
      <c r="D7927" s="7" t="s">
        <v>3389</v>
      </c>
      <c r="E7927" s="7" t="str">
        <f>IF(OR(D7927="", D7927="___"),"", LEFT(D7927,FIND(" &gt;",D7927)-1))</f>
        <v>Success</v>
      </c>
      <c r="F7927" s="7" t="str">
        <f t="shared" si="231"/>
        <v>Current</v>
      </c>
      <c r="G7927" s="7" t="str">
        <f t="shared" si="232"/>
        <v/>
      </c>
      <c r="H7927" s="7" t="str">
        <f>IF(G7927="Utterance", IF(ISNUMBER(SEARCH("Unrecognized",D7927)), "Unrecognized", IF(ISNUMBER(SEARCH("Mismatched",D7927)), "Mismatched", IF(ISNUMBER(SEARCH("False Positive",D7927)), "False Positive", "Irrelevant"))), "")</f>
        <v/>
      </c>
      <c r="J7927" s="7" t="s">
        <v>3741</v>
      </c>
      <c r="K7927" s="7" t="s">
        <v>3355</v>
      </c>
      <c r="L7927" s="9">
        <v>45008</v>
      </c>
      <c r="M7927" s="13">
        <v>0.54398148148148151</v>
      </c>
      <c r="N7927" s="14">
        <v>204440003500720</v>
      </c>
      <c r="O7927" s="7">
        <f>IF(LEN(TRIM($A7927))=0,0,LEN($A7927)-LEN(SUBSTITUTE($A7927," ",""))+1)</f>
        <v>6</v>
      </c>
      <c r="P7927">
        <f t="shared" si="230"/>
        <v>3411</v>
      </c>
    </row>
    <row r="7928" spans="1:16" ht="144" x14ac:dyDescent="0.2">
      <c r="A7928" s="8" t="s">
        <v>250</v>
      </c>
      <c r="C7928" s="7" t="s">
        <v>4</v>
      </c>
      <c r="F7928" s="7" t="str">
        <f t="shared" si="231"/>
        <v/>
      </c>
      <c r="G7928" s="7" t="str">
        <f t="shared" si="232"/>
        <v/>
      </c>
      <c r="K7928" s="7" t="s">
        <v>3355</v>
      </c>
      <c r="L7928" s="9">
        <v>45008</v>
      </c>
      <c r="M7928" s="13">
        <v>0.54399305555555555</v>
      </c>
      <c r="N7928" s="14">
        <v>204440003500720</v>
      </c>
      <c r="P7928" t="str">
        <f t="shared" si="230"/>
        <v/>
      </c>
    </row>
    <row r="7929" spans="1:16" ht="16" x14ac:dyDescent="0.2">
      <c r="A7929" s="8" t="s">
        <v>158</v>
      </c>
      <c r="C7929" s="7" t="s">
        <v>2</v>
      </c>
      <c r="D7929" s="7" t="s">
        <v>3389</v>
      </c>
      <c r="E7929" s="7" t="str">
        <f>IF(OR(D7929="", D7929="___"),"", LEFT(D7929,FIND(" &gt;",D7929)-1))</f>
        <v>Success</v>
      </c>
      <c r="F7929" s="7" t="str">
        <f t="shared" si="231"/>
        <v>Current</v>
      </c>
      <c r="G7929" s="7" t="str">
        <f t="shared" si="232"/>
        <v/>
      </c>
      <c r="H7929" s="7" t="str">
        <f>IF(G7929="Utterance", IF(ISNUMBER(SEARCH("Unrecognized",D7929)), "Unrecognized", IF(ISNUMBER(SEARCH("Mismatched",D7929)), "Mismatched", IF(ISNUMBER(SEARCH("False Positive",D7929)), "False Positive", "Irrelevant"))), "")</f>
        <v/>
      </c>
      <c r="J7929" s="7" t="s">
        <v>3744</v>
      </c>
      <c r="K7929" s="7" t="s">
        <v>3355</v>
      </c>
      <c r="L7929" s="9">
        <v>45008</v>
      </c>
      <c r="M7929" s="13">
        <v>0.54467592592592595</v>
      </c>
      <c r="N7929" s="14">
        <v>513003428550290</v>
      </c>
      <c r="O7929" s="7">
        <f>IF(LEN(TRIM($A7929))=0,0,LEN($A7929)-LEN(SUBSTITUTE($A7929," ",""))+1)</f>
        <v>4</v>
      </c>
      <c r="P7929">
        <f t="shared" si="230"/>
        <v>3411</v>
      </c>
    </row>
    <row r="7930" spans="1:16" ht="112" x14ac:dyDescent="0.2">
      <c r="A7930" s="8" t="s">
        <v>224</v>
      </c>
      <c r="C7930" s="7" t="s">
        <v>4</v>
      </c>
      <c r="F7930" s="7" t="str">
        <f t="shared" si="231"/>
        <v/>
      </c>
      <c r="G7930" s="7" t="str">
        <f t="shared" si="232"/>
        <v/>
      </c>
      <c r="K7930" s="7" t="s">
        <v>3355</v>
      </c>
      <c r="L7930" s="9">
        <v>45008</v>
      </c>
      <c r="M7930" s="13">
        <v>0.54467592592592595</v>
      </c>
      <c r="N7930" s="14">
        <v>513003428550290</v>
      </c>
      <c r="P7930" t="str">
        <f t="shared" si="230"/>
        <v/>
      </c>
    </row>
    <row r="7931" spans="1:16" ht="16" x14ac:dyDescent="0.2">
      <c r="A7931" s="8" t="s">
        <v>387</v>
      </c>
      <c r="C7931" s="7" t="s">
        <v>2</v>
      </c>
      <c r="D7931" s="7" t="s">
        <v>3389</v>
      </c>
      <c r="E7931" s="7" t="str">
        <f>IF(OR(D7931="", D7931="___"),"", LEFT(D7931,FIND(" &gt;",D7931)-1))</f>
        <v>Success</v>
      </c>
      <c r="F7931" s="7" t="str">
        <f t="shared" si="231"/>
        <v>Current</v>
      </c>
      <c r="G7931" s="7" t="str">
        <f t="shared" si="232"/>
        <v/>
      </c>
      <c r="H7931" s="7" t="str">
        <f>IF(G7931="Utterance", IF(ISNUMBER(SEARCH("Unrecognized",D7931)), "Unrecognized", IF(ISNUMBER(SEARCH("Mismatched",D7931)), "Mismatched", IF(ISNUMBER(SEARCH("False Positive",D7931)), "False Positive", "Irrelevant"))), "")</f>
        <v/>
      </c>
      <c r="J7931" s="7" t="s">
        <v>3741</v>
      </c>
      <c r="K7931" s="7" t="s">
        <v>3355</v>
      </c>
      <c r="L7931" s="9">
        <v>45008</v>
      </c>
      <c r="M7931" s="13">
        <v>0.54865740740740743</v>
      </c>
      <c r="N7931" s="14">
        <v>204440003500720</v>
      </c>
      <c r="O7931" s="7">
        <f>IF(LEN(TRIM($A7931))=0,0,LEN($A7931)-LEN(SUBSTITUTE($A7931," ",""))+1)</f>
        <v>2</v>
      </c>
      <c r="P7931">
        <f t="shared" si="230"/>
        <v>3411</v>
      </c>
    </row>
    <row r="7932" spans="1:16" ht="160" x14ac:dyDescent="0.2">
      <c r="A7932" s="8" t="s">
        <v>238</v>
      </c>
      <c r="C7932" s="7" t="s">
        <v>4</v>
      </c>
      <c r="F7932" s="7" t="str">
        <f t="shared" si="231"/>
        <v/>
      </c>
      <c r="G7932" s="7" t="str">
        <f t="shared" si="232"/>
        <v/>
      </c>
      <c r="K7932" s="7" t="s">
        <v>3355</v>
      </c>
      <c r="L7932" s="9">
        <v>45008</v>
      </c>
      <c r="M7932" s="13">
        <v>0.54865740740740743</v>
      </c>
      <c r="N7932" s="14">
        <v>204440003500720</v>
      </c>
      <c r="P7932" t="str">
        <f t="shared" si="230"/>
        <v/>
      </c>
    </row>
    <row r="7933" spans="1:16" ht="16" x14ac:dyDescent="0.2">
      <c r="A7933" s="8" t="s">
        <v>302</v>
      </c>
      <c r="B7933" s="7" t="s">
        <v>3487</v>
      </c>
      <c r="C7933" s="7" t="s">
        <v>2</v>
      </c>
      <c r="D7933" s="7" t="s">
        <v>3389</v>
      </c>
      <c r="E7933" s="7" t="str">
        <f>IF(OR(D7933="", D7933="___"),"", LEFT(D7933,FIND(" &gt;",D7933)-1))</f>
        <v>Success</v>
      </c>
      <c r="F7933" s="7" t="str">
        <f t="shared" si="231"/>
        <v>Current</v>
      </c>
      <c r="G7933" s="7" t="str">
        <f t="shared" si="232"/>
        <v/>
      </c>
      <c r="H7933" s="7" t="str">
        <f>IF(G7933="Utterance", IF(ISNUMBER(SEARCH("Unrecognized",D7933)), "Unrecognized", IF(ISNUMBER(SEARCH("Mismatched",D7933)), "Mismatched", IF(ISNUMBER(SEARCH("False Positive",D7933)), "False Positive", "Irrelevant"))), "")</f>
        <v/>
      </c>
      <c r="J7933" s="7" t="s">
        <v>3428</v>
      </c>
      <c r="K7933" s="7" t="s">
        <v>3355</v>
      </c>
      <c r="L7933" s="9">
        <v>45008</v>
      </c>
      <c r="M7933" s="13">
        <v>0.5490046296296297</v>
      </c>
      <c r="N7933" s="14">
        <v>513002736228488</v>
      </c>
      <c r="O7933" s="7">
        <f>IF(LEN(TRIM($A7933))=0,0,LEN($A7933)-LEN(SUBSTITUTE($A7933," ",""))+1)</f>
        <v>3</v>
      </c>
      <c r="P7933">
        <f t="shared" si="230"/>
        <v>3411</v>
      </c>
    </row>
    <row r="7934" spans="1:16" ht="64" x14ac:dyDescent="0.2">
      <c r="A7934" s="8" t="s">
        <v>220</v>
      </c>
      <c r="C7934" s="7" t="s">
        <v>4</v>
      </c>
      <c r="F7934" s="7" t="str">
        <f t="shared" si="231"/>
        <v/>
      </c>
      <c r="G7934" s="7" t="str">
        <f t="shared" si="232"/>
        <v/>
      </c>
      <c r="K7934" s="7" t="s">
        <v>3355</v>
      </c>
      <c r="L7934" s="9">
        <v>45008</v>
      </c>
      <c r="M7934" s="13">
        <v>0.5490046296296297</v>
      </c>
      <c r="N7934" s="14">
        <v>513002736228488</v>
      </c>
      <c r="P7934" t="str">
        <f t="shared" si="230"/>
        <v/>
      </c>
    </row>
    <row r="7935" spans="1:16" ht="16" x14ac:dyDescent="0.2">
      <c r="A7935" s="8" t="s">
        <v>1594</v>
      </c>
      <c r="C7935" s="7" t="s">
        <v>2</v>
      </c>
      <c r="D7935" s="7" t="s">
        <v>3391</v>
      </c>
      <c r="E7935" s="7" t="str">
        <f>IF(OR(D7935="", D7935="___"),"", LEFT(D7935,FIND(" &gt;",D7935)-1))</f>
        <v>Failure</v>
      </c>
      <c r="F7935" s="7" t="str">
        <f t="shared" si="231"/>
        <v>Current</v>
      </c>
      <c r="G7935" s="7" t="str">
        <f t="shared" si="232"/>
        <v>Utterance</v>
      </c>
      <c r="H7935" s="7" t="str">
        <f>IF(G7935="Utterance", IF(ISNUMBER(SEARCH("Unrecognized",D7935)), "Unrecognized", IF(ISNUMBER(SEARCH("Mismatched",D7935)), "Mismatched", IF(ISNUMBER(SEARCH("False Positive",D7935)), "False Positive", "Irrelevant"))), "")</f>
        <v>Mismatched</v>
      </c>
      <c r="J7935" s="7" t="s">
        <v>3750</v>
      </c>
      <c r="K7935" s="7" t="s">
        <v>3355</v>
      </c>
      <c r="L7935" s="9">
        <v>45008</v>
      </c>
      <c r="M7935" s="13">
        <v>0.54918981481481477</v>
      </c>
      <c r="N7935" s="14">
        <v>513002736228488</v>
      </c>
      <c r="O7935" s="7">
        <f>IF(LEN(TRIM($A7935))=0,0,LEN($A7935)-LEN(SUBSTITUTE($A7935," ",""))+1)</f>
        <v>5</v>
      </c>
      <c r="P7935">
        <f t="shared" si="230"/>
        <v>705</v>
      </c>
    </row>
    <row r="7936" spans="1:16" ht="80" x14ac:dyDescent="0.2">
      <c r="A7936" s="8" t="s">
        <v>1211</v>
      </c>
      <c r="C7936" s="7" t="s">
        <v>4</v>
      </c>
      <c r="F7936" s="7" t="str">
        <f t="shared" si="231"/>
        <v/>
      </c>
      <c r="G7936" s="7" t="str">
        <f t="shared" si="232"/>
        <v/>
      </c>
      <c r="K7936" s="7" t="s">
        <v>3355</v>
      </c>
      <c r="L7936" s="9">
        <v>45008</v>
      </c>
      <c r="M7936" s="13">
        <v>0.54918981481481477</v>
      </c>
      <c r="N7936" s="14">
        <v>513002736228488</v>
      </c>
      <c r="P7936" t="str">
        <f t="shared" si="230"/>
        <v/>
      </c>
    </row>
    <row r="7937" spans="1:16" ht="16" x14ac:dyDescent="0.2">
      <c r="A7937" s="8" t="s">
        <v>1281</v>
      </c>
      <c r="C7937" s="7" t="s">
        <v>2</v>
      </c>
      <c r="D7937" s="7" t="s">
        <v>3389</v>
      </c>
      <c r="E7937" s="7" t="str">
        <f>IF(OR(D7937="", D7937="___"),"", LEFT(D7937,FIND(" &gt;",D7937)-1))</f>
        <v>Success</v>
      </c>
      <c r="F7937" s="7" t="str">
        <f t="shared" si="231"/>
        <v>Current</v>
      </c>
      <c r="G7937" s="7" t="str">
        <f t="shared" si="232"/>
        <v/>
      </c>
      <c r="H7937" s="7" t="str">
        <f>IF(G7937="Utterance", IF(ISNUMBER(SEARCH("Unrecognized",D7937)), "Unrecognized", IF(ISNUMBER(SEARCH("Mismatched",D7937)), "Mismatched", IF(ISNUMBER(SEARCH("False Positive",D7937)), "False Positive", "Irrelevant"))), "")</f>
        <v/>
      </c>
      <c r="J7937" s="7" t="s">
        <v>3741</v>
      </c>
      <c r="K7937" s="7" t="s">
        <v>3355</v>
      </c>
      <c r="L7937" s="9">
        <v>45008</v>
      </c>
      <c r="M7937" s="13">
        <v>0.55099537037037039</v>
      </c>
      <c r="N7937" s="14">
        <v>202000287893529</v>
      </c>
      <c r="O7937" s="7">
        <f>IF(LEN(TRIM($A7937))=0,0,LEN($A7937)-LEN(SUBSTITUTE($A7937," ",""))+1)</f>
        <v>4</v>
      </c>
      <c r="P7937">
        <f t="shared" si="230"/>
        <v>3411</v>
      </c>
    </row>
    <row r="7938" spans="1:16" ht="112" x14ac:dyDescent="0.2">
      <c r="A7938" s="8" t="s">
        <v>458</v>
      </c>
      <c r="C7938" s="7" t="s">
        <v>4</v>
      </c>
      <c r="F7938" s="7" t="str">
        <f t="shared" si="231"/>
        <v/>
      </c>
      <c r="G7938" s="7" t="str">
        <f t="shared" si="232"/>
        <v/>
      </c>
      <c r="K7938" s="7" t="s">
        <v>3355</v>
      </c>
      <c r="L7938" s="9">
        <v>45008</v>
      </c>
      <c r="M7938" s="13">
        <v>0.55099537037037039</v>
      </c>
      <c r="N7938" s="14">
        <v>202000287893529</v>
      </c>
      <c r="P7938" t="str">
        <f t="shared" si="230"/>
        <v/>
      </c>
    </row>
    <row r="7939" spans="1:16" ht="16" x14ac:dyDescent="0.2">
      <c r="A7939" s="8" t="s">
        <v>678</v>
      </c>
      <c r="C7939" s="7" t="s">
        <v>2</v>
      </c>
      <c r="D7939" s="7" t="s">
        <v>3389</v>
      </c>
      <c r="E7939" s="7" t="str">
        <f>IF(OR(D7939="", D7939="___"),"", LEFT(D7939,FIND(" &gt;",D7939)-1))</f>
        <v>Success</v>
      </c>
      <c r="F7939" s="7" t="str">
        <f t="shared" si="231"/>
        <v>Current</v>
      </c>
      <c r="G7939" s="7" t="str">
        <f t="shared" si="232"/>
        <v/>
      </c>
      <c r="H7939" s="7" t="str">
        <f>IF(G7939="Utterance", IF(ISNUMBER(SEARCH("Unrecognized",D7939)), "Unrecognized", IF(ISNUMBER(SEARCH("Mismatched",D7939)), "Mismatched", IF(ISNUMBER(SEARCH("False Positive",D7939)), "False Positive", "Irrelevant"))), "")</f>
        <v/>
      </c>
      <c r="J7939" s="7" t="s">
        <v>3750</v>
      </c>
      <c r="K7939" s="7" t="s">
        <v>3355</v>
      </c>
      <c r="L7939" s="9">
        <v>45008</v>
      </c>
      <c r="M7939" s="13">
        <v>0.5511342592592593</v>
      </c>
      <c r="N7939" s="14">
        <v>204440003541651</v>
      </c>
      <c r="O7939" s="7">
        <f>IF(LEN(TRIM($A7939))=0,0,LEN($A7939)-LEN(SUBSTITUTE($A7939," ",""))+1)</f>
        <v>10</v>
      </c>
      <c r="P7939">
        <f t="shared" ref="P7939:P8002" si="233">IF(D7939="", "", COUNTIF($D$1:$D$12000, D7939))</f>
        <v>3411</v>
      </c>
    </row>
    <row r="7940" spans="1:16" ht="240" x14ac:dyDescent="0.2">
      <c r="A7940" s="8" t="s">
        <v>1180</v>
      </c>
      <c r="C7940" s="7" t="s">
        <v>4</v>
      </c>
      <c r="F7940" s="7" t="str">
        <f t="shared" si="231"/>
        <v/>
      </c>
      <c r="G7940" s="7" t="str">
        <f t="shared" si="232"/>
        <v/>
      </c>
      <c r="K7940" s="7" t="s">
        <v>3355</v>
      </c>
      <c r="L7940" s="9">
        <v>45008</v>
      </c>
      <c r="M7940" s="13">
        <v>0.55116898148148141</v>
      </c>
      <c r="N7940" s="14">
        <v>204440003541651</v>
      </c>
      <c r="P7940" t="str">
        <f t="shared" si="233"/>
        <v/>
      </c>
    </row>
    <row r="7941" spans="1:16" ht="16" x14ac:dyDescent="0.2">
      <c r="A7941" s="8" t="s">
        <v>579</v>
      </c>
      <c r="C7941" s="7" t="s">
        <v>2</v>
      </c>
      <c r="D7941" s="7" t="s">
        <v>3400</v>
      </c>
      <c r="E7941" s="7" t="str">
        <f>IF(OR(D7941="", D7941="___"),"", LEFT(D7941,FIND(" &gt;",D7941)-1))</f>
        <v>Failure</v>
      </c>
      <c r="F7941" s="7" t="str">
        <f t="shared" si="231"/>
        <v>Current</v>
      </c>
      <c r="G7941" s="7" t="str">
        <f t="shared" si="232"/>
        <v>Interaction</v>
      </c>
      <c r="H7941" s="7" t="str">
        <f>IF(G7941="Utterance", IF(ISNUMBER(SEARCH("Unrecognized",D7941)), "Unrecognized", IF(ISNUMBER(SEARCH("Mismatched",D7941)), "Mismatched", IF(ISNUMBER(SEARCH("False Positive",D7941)), "False Positive", "Irrelevant"))), "")</f>
        <v/>
      </c>
      <c r="J7941" s="7" t="s">
        <v>213</v>
      </c>
      <c r="K7941" s="7" t="s">
        <v>3355</v>
      </c>
      <c r="L7941" s="9">
        <v>45008</v>
      </c>
      <c r="M7941" s="13">
        <v>0.5516550925925926</v>
      </c>
      <c r="N7941" s="14">
        <v>204440003496607</v>
      </c>
      <c r="O7941" s="7">
        <f>IF(LEN(TRIM($A7941))=0,0,LEN($A7941)-LEN(SUBSTITUTE($A7941," ",""))+1)</f>
        <v>2</v>
      </c>
      <c r="P7941">
        <f t="shared" si="233"/>
        <v>412</v>
      </c>
    </row>
    <row r="7942" spans="1:16" ht="96" x14ac:dyDescent="0.2">
      <c r="A7942" s="8" t="s">
        <v>499</v>
      </c>
      <c r="C7942" s="7" t="s">
        <v>4</v>
      </c>
      <c r="F7942" s="7" t="str">
        <f t="shared" si="231"/>
        <v/>
      </c>
      <c r="G7942" s="7" t="str">
        <f t="shared" si="232"/>
        <v/>
      </c>
      <c r="K7942" s="7" t="s">
        <v>3355</v>
      </c>
      <c r="L7942" s="9">
        <v>45008</v>
      </c>
      <c r="M7942" s="13">
        <v>0.5516550925925926</v>
      </c>
      <c r="N7942" s="14">
        <v>204440003496607</v>
      </c>
      <c r="P7942" t="str">
        <f t="shared" si="233"/>
        <v/>
      </c>
    </row>
    <row r="7943" spans="1:16" ht="16" x14ac:dyDescent="0.2">
      <c r="A7943" s="8" t="s">
        <v>302</v>
      </c>
      <c r="B7943" s="7" t="s">
        <v>3487</v>
      </c>
      <c r="C7943" s="7" t="s">
        <v>2</v>
      </c>
      <c r="D7943" s="7" t="s">
        <v>3389</v>
      </c>
      <c r="E7943" s="7" t="str">
        <f>IF(OR(D7943="", D7943="___"),"", LEFT(D7943,FIND(" &gt;",D7943)-1))</f>
        <v>Success</v>
      </c>
      <c r="F7943" s="7" t="str">
        <f t="shared" si="231"/>
        <v>Current</v>
      </c>
      <c r="G7943" s="7" t="str">
        <f t="shared" si="232"/>
        <v/>
      </c>
      <c r="H7943" s="7" t="str">
        <f>IF(G7943="Utterance", IF(ISNUMBER(SEARCH("Unrecognized",D7943)), "Unrecognized", IF(ISNUMBER(SEARCH("Mismatched",D7943)), "Mismatched", IF(ISNUMBER(SEARCH("False Positive",D7943)), "False Positive", "Irrelevant"))), "")</f>
        <v/>
      </c>
      <c r="J7943" s="7" t="s">
        <v>3428</v>
      </c>
      <c r="K7943" s="7" t="s">
        <v>3355</v>
      </c>
      <c r="L7943" s="9">
        <v>45008</v>
      </c>
      <c r="M7943" s="13">
        <v>0.55408564814814809</v>
      </c>
      <c r="N7943" s="14">
        <v>204440003492674</v>
      </c>
      <c r="O7943" s="7">
        <f>IF(LEN(TRIM($A7943))=0,0,LEN($A7943)-LEN(SUBSTITUTE($A7943," ",""))+1)</f>
        <v>3</v>
      </c>
      <c r="P7943">
        <f t="shared" si="233"/>
        <v>3411</v>
      </c>
    </row>
    <row r="7944" spans="1:16" ht="64" x14ac:dyDescent="0.2">
      <c r="A7944" s="8" t="s">
        <v>220</v>
      </c>
      <c r="C7944" s="7" t="s">
        <v>4</v>
      </c>
      <c r="F7944" s="7" t="str">
        <f t="shared" si="231"/>
        <v/>
      </c>
      <c r="G7944" s="7" t="str">
        <f t="shared" si="232"/>
        <v/>
      </c>
      <c r="K7944" s="7" t="s">
        <v>3355</v>
      </c>
      <c r="L7944" s="9">
        <v>45008</v>
      </c>
      <c r="M7944" s="13">
        <v>0.55408564814814809</v>
      </c>
      <c r="N7944" s="14">
        <v>204440003492674</v>
      </c>
      <c r="P7944" t="str">
        <f t="shared" si="233"/>
        <v/>
      </c>
    </row>
    <row r="7945" spans="1:16" ht="16" x14ac:dyDescent="0.2">
      <c r="A7945" s="8" t="s">
        <v>146</v>
      </c>
      <c r="C7945" s="7" t="s">
        <v>2</v>
      </c>
      <c r="D7945" s="7" t="s">
        <v>3400</v>
      </c>
      <c r="E7945" s="7" t="str">
        <f>IF(OR(D7945="", D7945="___"),"", LEFT(D7945,FIND(" &gt;",D7945)-1))</f>
        <v>Failure</v>
      </c>
      <c r="F7945" s="7" t="str">
        <f t="shared" si="231"/>
        <v>Current</v>
      </c>
      <c r="G7945" s="7" t="str">
        <f t="shared" si="232"/>
        <v>Interaction</v>
      </c>
      <c r="H7945" s="7" t="str">
        <f>IF(G7945="Utterance", IF(ISNUMBER(SEARCH("Unrecognized",D7945)), "Unrecognized", IF(ISNUMBER(SEARCH("Mismatched",D7945)), "Mismatched", IF(ISNUMBER(SEARCH("False Positive",D7945)), "False Positive", "Irrelevant"))), "")</f>
        <v/>
      </c>
      <c r="J7945" s="7" t="s">
        <v>3434</v>
      </c>
      <c r="K7945" s="7" t="s">
        <v>3355</v>
      </c>
      <c r="L7945" s="9">
        <v>45008</v>
      </c>
      <c r="M7945" s="13">
        <v>0.5557523148148148</v>
      </c>
      <c r="N7945" s="14">
        <v>204440003496003</v>
      </c>
      <c r="O7945" s="7">
        <f>IF(LEN(TRIM($A7945))=0,0,LEN($A7945)-LEN(SUBSTITUTE($A7945," ",""))+1)</f>
        <v>1</v>
      </c>
      <c r="P7945">
        <f t="shared" si="233"/>
        <v>412</v>
      </c>
    </row>
    <row r="7946" spans="1:16" ht="16" x14ac:dyDescent="0.2">
      <c r="A7946" s="8" t="s">
        <v>294</v>
      </c>
      <c r="C7946" s="7" t="s">
        <v>4</v>
      </c>
      <c r="F7946" s="7" t="str">
        <f t="shared" si="231"/>
        <v/>
      </c>
      <c r="G7946" s="7" t="str">
        <f t="shared" si="232"/>
        <v/>
      </c>
      <c r="K7946" s="7" t="s">
        <v>3355</v>
      </c>
      <c r="L7946" s="9">
        <v>45008</v>
      </c>
      <c r="M7946" s="13">
        <v>0.55576388888888884</v>
      </c>
      <c r="N7946" s="14">
        <v>204440003496003</v>
      </c>
      <c r="P7946" t="str">
        <f t="shared" si="233"/>
        <v/>
      </c>
    </row>
    <row r="7947" spans="1:16" ht="16" x14ac:dyDescent="0.2">
      <c r="A7947" s="8" t="s">
        <v>146</v>
      </c>
      <c r="C7947" s="7" t="s">
        <v>2</v>
      </c>
      <c r="D7947" s="7" t="s">
        <v>3400</v>
      </c>
      <c r="E7947" s="7" t="str">
        <f>IF(OR(D7947="", D7947="___"),"", LEFT(D7947,FIND(" &gt;",D7947)-1))</f>
        <v>Failure</v>
      </c>
      <c r="F7947" s="7" t="str">
        <f t="shared" si="231"/>
        <v>Current</v>
      </c>
      <c r="G7947" s="7" t="str">
        <f t="shared" si="232"/>
        <v>Interaction</v>
      </c>
      <c r="H7947" s="7" t="str">
        <f>IF(G7947="Utterance", IF(ISNUMBER(SEARCH("Unrecognized",D7947)), "Unrecognized", IF(ISNUMBER(SEARCH("Mismatched",D7947)), "Mismatched", IF(ISNUMBER(SEARCH("False Positive",D7947)), "False Positive", "Irrelevant"))), "")</f>
        <v/>
      </c>
      <c r="J7947" s="7" t="s">
        <v>3434</v>
      </c>
      <c r="K7947" s="7" t="s">
        <v>3355</v>
      </c>
      <c r="L7947" s="9">
        <v>45008</v>
      </c>
      <c r="M7947" s="13">
        <v>0.55583333333333329</v>
      </c>
      <c r="N7947" s="14">
        <v>204440003496003</v>
      </c>
      <c r="O7947" s="7">
        <f>IF(LEN(TRIM($A7947))=0,0,LEN($A7947)-LEN(SUBSTITUTE($A7947," ",""))+1)</f>
        <v>1</v>
      </c>
      <c r="P7947">
        <f t="shared" si="233"/>
        <v>412</v>
      </c>
    </row>
    <row r="7948" spans="1:16" ht="16" x14ac:dyDescent="0.2">
      <c r="A7948" s="8" t="s">
        <v>294</v>
      </c>
      <c r="C7948" s="7" t="s">
        <v>4</v>
      </c>
      <c r="F7948" s="7" t="str">
        <f t="shared" si="231"/>
        <v/>
      </c>
      <c r="G7948" s="7" t="str">
        <f t="shared" si="232"/>
        <v/>
      </c>
      <c r="K7948" s="7" t="s">
        <v>3355</v>
      </c>
      <c r="L7948" s="9">
        <v>45008</v>
      </c>
      <c r="M7948" s="13">
        <v>0.55583333333333329</v>
      </c>
      <c r="N7948" s="14">
        <v>204440003496003</v>
      </c>
      <c r="P7948" t="str">
        <f t="shared" si="233"/>
        <v/>
      </c>
    </row>
    <row r="7949" spans="1:16" ht="16" x14ac:dyDescent="0.2">
      <c r="A7949" s="8" t="s">
        <v>563</v>
      </c>
      <c r="C7949" s="7" t="s">
        <v>2</v>
      </c>
      <c r="D7949" s="7" t="s">
        <v>3391</v>
      </c>
      <c r="E7949" s="7" t="str">
        <f>IF(OR(D7949="", D7949="___"),"", LEFT(D7949,FIND(" &gt;",D7949)-1))</f>
        <v>Failure</v>
      </c>
      <c r="F7949" s="7" t="str">
        <f t="shared" si="231"/>
        <v>Current</v>
      </c>
      <c r="G7949" s="7" t="str">
        <f t="shared" si="232"/>
        <v>Utterance</v>
      </c>
      <c r="H7949" s="7" t="str">
        <f>IF(G7949="Utterance", IF(ISNUMBER(SEARCH("Unrecognized",D7949)), "Unrecognized", IF(ISNUMBER(SEARCH("Mismatched",D7949)), "Mismatched", IF(ISNUMBER(SEARCH("False Positive",D7949)), "False Positive", "Irrelevant"))), "")</f>
        <v>Mismatched</v>
      </c>
      <c r="J7949" s="7" t="s">
        <v>3434</v>
      </c>
      <c r="K7949" s="7" t="s">
        <v>3355</v>
      </c>
      <c r="L7949" s="9">
        <v>45008</v>
      </c>
      <c r="M7949" s="13">
        <v>0.55606481481481485</v>
      </c>
      <c r="N7949" s="14">
        <v>204440003496003</v>
      </c>
      <c r="O7949" s="7">
        <f>IF(LEN(TRIM($A7949))=0,0,LEN($A7949)-LEN(SUBSTITUTE($A7949," ",""))+1)</f>
        <v>2</v>
      </c>
      <c r="P7949">
        <f t="shared" si="233"/>
        <v>705</v>
      </c>
    </row>
    <row r="7950" spans="1:16" ht="176" x14ac:dyDescent="0.2">
      <c r="A7950" s="8" t="s">
        <v>564</v>
      </c>
      <c r="C7950" s="7" t="s">
        <v>4</v>
      </c>
      <c r="F7950" s="7" t="str">
        <f t="shared" si="231"/>
        <v/>
      </c>
      <c r="G7950" s="7" t="str">
        <f t="shared" si="232"/>
        <v/>
      </c>
      <c r="K7950" s="7" t="s">
        <v>3355</v>
      </c>
      <c r="L7950" s="9">
        <v>45008</v>
      </c>
      <c r="M7950" s="13">
        <v>0.55606481481481485</v>
      </c>
      <c r="N7950" s="14">
        <v>204440003496003</v>
      </c>
      <c r="P7950" t="str">
        <f t="shared" si="233"/>
        <v/>
      </c>
    </row>
    <row r="7951" spans="1:16" ht="16" x14ac:dyDescent="0.2">
      <c r="A7951" s="8" t="s">
        <v>562</v>
      </c>
      <c r="C7951" s="7" t="s">
        <v>2</v>
      </c>
      <c r="D7951" s="7" t="s">
        <v>3389</v>
      </c>
      <c r="E7951" s="7" t="str">
        <f>IF(OR(D7951="", D7951="___"),"", LEFT(D7951,FIND(" &gt;",D7951)-1))</f>
        <v>Success</v>
      </c>
      <c r="F7951" s="7" t="str">
        <f t="shared" si="231"/>
        <v>Current</v>
      </c>
      <c r="G7951" s="7" t="str">
        <f t="shared" si="232"/>
        <v/>
      </c>
      <c r="H7951" s="7" t="str">
        <f>IF(G7951="Utterance", IF(ISNUMBER(SEARCH("Unrecognized",D7951)), "Unrecognized", IF(ISNUMBER(SEARCH("Mismatched",D7951)), "Mismatched", IF(ISNUMBER(SEARCH("False Positive",D7951)), "False Positive", "Irrelevant"))), "")</f>
        <v/>
      </c>
      <c r="J7951" s="7" t="s">
        <v>3434</v>
      </c>
      <c r="K7951" s="7" t="s">
        <v>3355</v>
      </c>
      <c r="L7951" s="9">
        <v>45008</v>
      </c>
      <c r="M7951" s="13">
        <v>0.55622685185185183</v>
      </c>
      <c r="N7951" s="14">
        <v>204440003496003</v>
      </c>
      <c r="O7951" s="7">
        <f>IF(LEN(TRIM($A7951))=0,0,LEN($A7951)-LEN(SUBSTITUTE($A7951," ",""))+1)</f>
        <v>2</v>
      </c>
      <c r="P7951">
        <f t="shared" si="233"/>
        <v>3411</v>
      </c>
    </row>
    <row r="7952" spans="1:16" ht="112" x14ac:dyDescent="0.2">
      <c r="A7952" s="8" t="s">
        <v>298</v>
      </c>
      <c r="C7952" s="7" t="s">
        <v>4</v>
      </c>
      <c r="F7952" s="7" t="str">
        <f t="shared" si="231"/>
        <v/>
      </c>
      <c r="G7952" s="7" t="str">
        <f t="shared" si="232"/>
        <v/>
      </c>
      <c r="K7952" s="7" t="s">
        <v>3355</v>
      </c>
      <c r="L7952" s="9">
        <v>45008</v>
      </c>
      <c r="M7952" s="13">
        <v>0.55622685185185183</v>
      </c>
      <c r="N7952" s="14">
        <v>204440003496003</v>
      </c>
      <c r="P7952" t="str">
        <f t="shared" si="233"/>
        <v/>
      </c>
    </row>
    <row r="7953" spans="1:16" ht="32" x14ac:dyDescent="0.2">
      <c r="A7953" s="8" t="s">
        <v>1363</v>
      </c>
      <c r="C7953" s="7" t="s">
        <v>2</v>
      </c>
      <c r="D7953" s="7" t="s">
        <v>3400</v>
      </c>
      <c r="E7953" s="7" t="str">
        <f>IF(OR(D7953="", D7953="___"),"", LEFT(D7953,FIND(" &gt;",D7953)-1))</f>
        <v>Failure</v>
      </c>
      <c r="F7953" s="7" t="str">
        <f t="shared" si="231"/>
        <v>Current</v>
      </c>
      <c r="G7953" s="7" t="str">
        <f t="shared" si="232"/>
        <v>Interaction</v>
      </c>
      <c r="H7953" s="7" t="str">
        <f>IF(G7953="Utterance", IF(ISNUMBER(SEARCH("Unrecognized",D7953)), "Unrecognized", IF(ISNUMBER(SEARCH("Mismatched",D7953)), "Mismatched", IF(ISNUMBER(SEARCH("False Positive",D7953)), "False Positive", "Irrelevant"))), "")</f>
        <v/>
      </c>
      <c r="J7953" s="7" t="s">
        <v>213</v>
      </c>
      <c r="K7953" s="7" t="s">
        <v>3355</v>
      </c>
      <c r="L7953" s="9">
        <v>45008</v>
      </c>
      <c r="M7953" s="13">
        <v>0.55706018518518519</v>
      </c>
      <c r="N7953" s="14">
        <v>202000460821247</v>
      </c>
      <c r="O7953" s="7">
        <f>IF(LEN(TRIM($A7953))=0,0,LEN($A7953)-LEN(SUBSTITUTE($A7953," ",""))+1)</f>
        <v>24</v>
      </c>
      <c r="P7953">
        <f t="shared" si="233"/>
        <v>412</v>
      </c>
    </row>
    <row r="7954" spans="1:16" ht="32" x14ac:dyDescent="0.2">
      <c r="A7954" s="8" t="s">
        <v>1364</v>
      </c>
      <c r="C7954" s="7" t="s">
        <v>4</v>
      </c>
      <c r="F7954" s="7" t="str">
        <f t="shared" si="231"/>
        <v/>
      </c>
      <c r="G7954" s="7" t="str">
        <f t="shared" si="232"/>
        <v/>
      </c>
      <c r="K7954" s="7" t="s">
        <v>3355</v>
      </c>
      <c r="L7954" s="9">
        <v>45008</v>
      </c>
      <c r="M7954" s="13">
        <v>0.55709490740740741</v>
      </c>
      <c r="N7954" s="14">
        <v>202000460821247</v>
      </c>
      <c r="P7954" t="str">
        <f t="shared" si="233"/>
        <v/>
      </c>
    </row>
    <row r="7955" spans="1:16" ht="16" x14ac:dyDescent="0.2">
      <c r="A7955" s="8" t="s">
        <v>1365</v>
      </c>
      <c r="C7955" s="7" t="s">
        <v>2</v>
      </c>
      <c r="D7955" s="7" t="s">
        <v>3391</v>
      </c>
      <c r="E7955" s="7" t="str">
        <f>IF(OR(D7955="", D7955="___"),"", LEFT(D7955,FIND(" &gt;",D7955)-1))</f>
        <v>Failure</v>
      </c>
      <c r="F7955" s="7" t="str">
        <f t="shared" si="231"/>
        <v>Current</v>
      </c>
      <c r="G7955" s="7" t="str">
        <f t="shared" si="232"/>
        <v>Utterance</v>
      </c>
      <c r="H7955" s="7" t="str">
        <f>IF(G7955="Utterance", IF(ISNUMBER(SEARCH("Unrecognized",D7955)), "Unrecognized", IF(ISNUMBER(SEARCH("Mismatched",D7955)), "Mismatched", IF(ISNUMBER(SEARCH("False Positive",D7955)), "False Positive", "Irrelevant"))), "")</f>
        <v>Mismatched</v>
      </c>
      <c r="J7955" s="7" t="s">
        <v>213</v>
      </c>
      <c r="K7955" s="7" t="s">
        <v>3355</v>
      </c>
      <c r="L7955" s="9">
        <v>45008</v>
      </c>
      <c r="M7955" s="13">
        <v>0.55733796296296301</v>
      </c>
      <c r="N7955" s="14">
        <v>202000460821247</v>
      </c>
      <c r="O7955" s="7">
        <f>IF(LEN(TRIM($A7955))=0,0,LEN($A7955)-LEN(SUBSTITUTE($A7955," ",""))+1)</f>
        <v>7</v>
      </c>
      <c r="P7955">
        <f t="shared" si="233"/>
        <v>705</v>
      </c>
    </row>
    <row r="7956" spans="1:16" ht="144" x14ac:dyDescent="0.2">
      <c r="A7956" s="8" t="s">
        <v>218</v>
      </c>
      <c r="C7956" s="7" t="s">
        <v>4</v>
      </c>
      <c r="F7956" s="7" t="str">
        <f t="shared" si="231"/>
        <v/>
      </c>
      <c r="G7956" s="7" t="str">
        <f t="shared" si="232"/>
        <v/>
      </c>
      <c r="K7956" s="7" t="s">
        <v>3355</v>
      </c>
      <c r="L7956" s="9">
        <v>45008</v>
      </c>
      <c r="M7956" s="13">
        <v>0.55733796296296301</v>
      </c>
      <c r="N7956" s="14">
        <v>202000460821247</v>
      </c>
      <c r="P7956" t="str">
        <f t="shared" si="233"/>
        <v/>
      </c>
    </row>
    <row r="7957" spans="1:16" ht="16" x14ac:dyDescent="0.2">
      <c r="A7957" s="8" t="s">
        <v>156</v>
      </c>
      <c r="C7957" s="7" t="s">
        <v>2</v>
      </c>
      <c r="D7957" s="7" t="s">
        <v>3391</v>
      </c>
      <c r="E7957" s="7" t="str">
        <f>IF(OR(D7957="", D7957="___"),"", LEFT(D7957,FIND(" &gt;",D7957)-1))</f>
        <v>Failure</v>
      </c>
      <c r="F7957" s="7" t="str">
        <f t="shared" si="231"/>
        <v>Current</v>
      </c>
      <c r="G7957" s="7" t="str">
        <f t="shared" si="232"/>
        <v>Utterance</v>
      </c>
      <c r="H7957" s="7" t="str">
        <f>IF(G7957="Utterance", IF(ISNUMBER(SEARCH("Unrecognized",D7957)), "Unrecognized", IF(ISNUMBER(SEARCH("Mismatched",D7957)), "Mismatched", IF(ISNUMBER(SEARCH("False Positive",D7957)), "False Positive", "Irrelevant"))), "")</f>
        <v>Mismatched</v>
      </c>
      <c r="J7957" s="7" t="s">
        <v>3751</v>
      </c>
      <c r="K7957" s="7" t="s">
        <v>3355</v>
      </c>
      <c r="L7957" s="9">
        <v>45008</v>
      </c>
      <c r="M7957" s="13">
        <v>0.55778935185185186</v>
      </c>
      <c r="N7957" s="14">
        <v>204440003488157</v>
      </c>
      <c r="O7957" s="7">
        <f>IF(LEN(TRIM($A7957))=0,0,LEN($A7957)-LEN(SUBSTITUTE($A7957," ",""))+1)</f>
        <v>1</v>
      </c>
      <c r="P7957">
        <f t="shared" si="233"/>
        <v>705</v>
      </c>
    </row>
    <row r="7958" spans="1:16" ht="144" x14ac:dyDescent="0.2">
      <c r="A7958" s="8" t="s">
        <v>323</v>
      </c>
      <c r="C7958" s="7" t="s">
        <v>4</v>
      </c>
      <c r="F7958" s="7" t="str">
        <f t="shared" si="231"/>
        <v/>
      </c>
      <c r="G7958" s="7" t="str">
        <f t="shared" si="232"/>
        <v/>
      </c>
      <c r="K7958" s="7" t="s">
        <v>3355</v>
      </c>
      <c r="L7958" s="9">
        <v>45008</v>
      </c>
      <c r="M7958" s="13">
        <v>0.55778935185185186</v>
      </c>
      <c r="N7958" s="14">
        <v>204440003488157</v>
      </c>
      <c r="P7958" t="str">
        <f t="shared" si="233"/>
        <v/>
      </c>
    </row>
    <row r="7959" spans="1:16" ht="16" x14ac:dyDescent="0.2">
      <c r="A7959" s="8" t="s">
        <v>402</v>
      </c>
      <c r="C7959" s="7" t="s">
        <v>2</v>
      </c>
      <c r="D7959" s="7" t="s">
        <v>3391</v>
      </c>
      <c r="E7959" s="7" t="str">
        <f>IF(OR(D7959="", D7959="___"),"", LEFT(D7959,FIND(" &gt;",D7959)-1))</f>
        <v>Failure</v>
      </c>
      <c r="F7959" s="7" t="str">
        <f t="shared" si="231"/>
        <v>Current</v>
      </c>
      <c r="G7959" s="7" t="str">
        <f t="shared" si="232"/>
        <v>Utterance</v>
      </c>
      <c r="H7959" s="7" t="str">
        <f>IF(G7959="Utterance", IF(ISNUMBER(SEARCH("Unrecognized",D7959)), "Unrecognized", IF(ISNUMBER(SEARCH("Mismatched",D7959)), "Mismatched", IF(ISNUMBER(SEARCH("False Positive",D7959)), "False Positive", "Irrelevant"))), "")</f>
        <v>Mismatched</v>
      </c>
      <c r="I7959" s="7" t="s">
        <v>3454</v>
      </c>
      <c r="J7959" s="7" t="s">
        <v>3741</v>
      </c>
      <c r="K7959" s="7" t="s">
        <v>3355</v>
      </c>
      <c r="L7959" s="9">
        <v>45008</v>
      </c>
      <c r="M7959" s="13">
        <v>0.55817129629629625</v>
      </c>
      <c r="N7959" s="14">
        <v>204440003496705</v>
      </c>
      <c r="O7959" s="7">
        <f>IF(LEN(TRIM($A7959))=0,0,LEN($A7959)-LEN(SUBSTITUTE($A7959," ",""))+1)</f>
        <v>6</v>
      </c>
      <c r="P7959">
        <f t="shared" si="233"/>
        <v>705</v>
      </c>
    </row>
    <row r="7960" spans="1:16" ht="16" x14ac:dyDescent="0.2">
      <c r="A7960" s="8" t="s">
        <v>470</v>
      </c>
      <c r="C7960" s="7" t="s">
        <v>4</v>
      </c>
      <c r="F7960" s="7" t="str">
        <f t="shared" si="231"/>
        <v/>
      </c>
      <c r="G7960" s="7" t="str">
        <f t="shared" si="232"/>
        <v/>
      </c>
      <c r="K7960" s="7" t="s">
        <v>3355</v>
      </c>
      <c r="L7960" s="9">
        <v>45008</v>
      </c>
      <c r="M7960" s="13">
        <v>0.55817129629629625</v>
      </c>
      <c r="N7960" s="14">
        <v>204440003496705</v>
      </c>
      <c r="P7960" t="str">
        <f t="shared" si="233"/>
        <v/>
      </c>
    </row>
    <row r="7961" spans="1:16" ht="16" x14ac:dyDescent="0.2">
      <c r="A7961" s="8" t="s">
        <v>402</v>
      </c>
      <c r="C7961" s="7" t="s">
        <v>2</v>
      </c>
      <c r="D7961" s="7" t="s">
        <v>3391</v>
      </c>
      <c r="E7961" s="7" t="str">
        <f>IF(OR(D7961="", D7961="___"),"", LEFT(D7961,FIND(" &gt;",D7961)-1))</f>
        <v>Failure</v>
      </c>
      <c r="F7961" s="7" t="str">
        <f t="shared" si="231"/>
        <v>Current</v>
      </c>
      <c r="G7961" s="7" t="str">
        <f t="shared" si="232"/>
        <v>Utterance</v>
      </c>
      <c r="H7961" s="7" t="str">
        <f>IF(G7961="Utterance", IF(ISNUMBER(SEARCH("Unrecognized",D7961)), "Unrecognized", IF(ISNUMBER(SEARCH("Mismatched",D7961)), "Mismatched", IF(ISNUMBER(SEARCH("False Positive",D7961)), "False Positive", "Irrelevant"))), "")</f>
        <v>Mismatched</v>
      </c>
      <c r="I7961" s="7" t="s">
        <v>3454</v>
      </c>
      <c r="J7961" s="7" t="s">
        <v>3741</v>
      </c>
      <c r="K7961" s="7" t="s">
        <v>3355</v>
      </c>
      <c r="L7961" s="9">
        <v>45008</v>
      </c>
      <c r="M7961" s="13">
        <v>0.55851851851851853</v>
      </c>
      <c r="N7961" s="14">
        <v>204440003496705</v>
      </c>
      <c r="O7961" s="7">
        <f>IF(LEN(TRIM($A7961))=0,0,LEN($A7961)-LEN(SUBSTITUTE($A7961," ",""))+1)</f>
        <v>6</v>
      </c>
      <c r="P7961">
        <f t="shared" si="233"/>
        <v>705</v>
      </c>
    </row>
    <row r="7962" spans="1:16" ht="16" x14ac:dyDescent="0.2">
      <c r="A7962" s="8" t="s">
        <v>470</v>
      </c>
      <c r="C7962" s="7" t="s">
        <v>4</v>
      </c>
      <c r="F7962" s="7" t="str">
        <f t="shared" si="231"/>
        <v/>
      </c>
      <c r="G7962" s="7" t="str">
        <f t="shared" si="232"/>
        <v/>
      </c>
      <c r="K7962" s="7" t="s">
        <v>3355</v>
      </c>
      <c r="L7962" s="9">
        <v>45008</v>
      </c>
      <c r="M7962" s="13">
        <v>0.55851851851851853</v>
      </c>
      <c r="N7962" s="14">
        <v>204440003496705</v>
      </c>
      <c r="P7962" t="str">
        <f t="shared" si="233"/>
        <v/>
      </c>
    </row>
    <row r="7963" spans="1:16" ht="16" x14ac:dyDescent="0.2">
      <c r="A7963" s="8" t="s">
        <v>402</v>
      </c>
      <c r="C7963" s="7" t="s">
        <v>2</v>
      </c>
      <c r="D7963" s="7" t="s">
        <v>3389</v>
      </c>
      <c r="E7963" s="7" t="str">
        <f>IF(OR(D7963="", D7963="___"),"", LEFT(D7963,FIND(" &gt;",D7963)-1))</f>
        <v>Success</v>
      </c>
      <c r="F7963" s="7" t="str">
        <f t="shared" si="231"/>
        <v>Current</v>
      </c>
      <c r="G7963" s="7" t="str">
        <f t="shared" si="232"/>
        <v/>
      </c>
      <c r="H7963" s="7" t="str">
        <f>IF(G7963="Utterance", IF(ISNUMBER(SEARCH("Unrecognized",D7963)), "Unrecognized", IF(ISNUMBER(SEARCH("Mismatched",D7963)), "Mismatched", IF(ISNUMBER(SEARCH("False Positive",D7963)), "False Positive", "Irrelevant"))), "")</f>
        <v/>
      </c>
      <c r="J7963" s="7" t="s">
        <v>3741</v>
      </c>
      <c r="K7963" s="7" t="s">
        <v>3355</v>
      </c>
      <c r="L7963" s="9">
        <v>45008</v>
      </c>
      <c r="M7963" s="13">
        <v>0.55865740740740744</v>
      </c>
      <c r="N7963" s="14">
        <v>204440003496705</v>
      </c>
      <c r="O7963" s="7">
        <f>IF(LEN(TRIM($A7963))=0,0,LEN($A7963)-LEN(SUBSTITUTE($A7963," ",""))+1)</f>
        <v>6</v>
      </c>
      <c r="P7963">
        <f t="shared" si="233"/>
        <v>3411</v>
      </c>
    </row>
    <row r="7964" spans="1:16" ht="144" x14ac:dyDescent="0.2">
      <c r="A7964" s="8" t="s">
        <v>250</v>
      </c>
      <c r="C7964" s="7" t="s">
        <v>4</v>
      </c>
      <c r="F7964" s="7" t="str">
        <f t="shared" si="231"/>
        <v/>
      </c>
      <c r="G7964" s="7" t="str">
        <f t="shared" si="232"/>
        <v/>
      </c>
      <c r="K7964" s="7" t="s">
        <v>3355</v>
      </c>
      <c r="L7964" s="9">
        <v>45008</v>
      </c>
      <c r="M7964" s="13">
        <v>0.55865740740740744</v>
      </c>
      <c r="N7964" s="14">
        <v>204440003496705</v>
      </c>
      <c r="P7964" t="str">
        <f t="shared" si="233"/>
        <v/>
      </c>
    </row>
    <row r="7965" spans="1:16" ht="16" x14ac:dyDescent="0.2">
      <c r="A7965" s="8" t="s">
        <v>538</v>
      </c>
      <c r="C7965" s="7" t="s">
        <v>2</v>
      </c>
      <c r="D7965" s="7" t="s">
        <v>3389</v>
      </c>
      <c r="E7965" s="7" t="str">
        <f>IF(OR(D7965="", D7965="___"),"", LEFT(D7965,FIND(" &gt;",D7965)-1))</f>
        <v>Success</v>
      </c>
      <c r="F7965" s="7" t="str">
        <f t="shared" si="231"/>
        <v>Current</v>
      </c>
      <c r="G7965" s="7" t="str">
        <f t="shared" si="232"/>
        <v/>
      </c>
      <c r="H7965" s="7" t="str">
        <f>IF(G7965="Utterance", IF(ISNUMBER(SEARCH("Unrecognized",D7965)), "Unrecognized", IF(ISNUMBER(SEARCH("Mismatched",D7965)), "Mismatched", IF(ISNUMBER(SEARCH("False Positive",D7965)), "False Positive", "Irrelevant"))), "")</f>
        <v/>
      </c>
      <c r="J7965" s="7" t="s">
        <v>3751</v>
      </c>
      <c r="K7965" s="7" t="s">
        <v>3355</v>
      </c>
      <c r="L7965" s="9">
        <v>45008</v>
      </c>
      <c r="M7965" s="13">
        <v>0.57320601851851849</v>
      </c>
      <c r="N7965" s="14">
        <v>204440003495361</v>
      </c>
      <c r="O7965" s="7">
        <f>IF(LEN(TRIM($A7965))=0,0,LEN($A7965)-LEN(SUBSTITUTE($A7965," ",""))+1)</f>
        <v>8</v>
      </c>
      <c r="P7965">
        <f t="shared" si="233"/>
        <v>3411</v>
      </c>
    </row>
    <row r="7966" spans="1:16" ht="96" x14ac:dyDescent="0.2">
      <c r="A7966" s="8" t="s">
        <v>539</v>
      </c>
      <c r="C7966" s="7" t="s">
        <v>4</v>
      </c>
      <c r="F7966" s="7" t="str">
        <f t="shared" si="231"/>
        <v/>
      </c>
      <c r="G7966" s="7" t="str">
        <f t="shared" si="232"/>
        <v/>
      </c>
      <c r="K7966" s="7" t="s">
        <v>3355</v>
      </c>
      <c r="L7966" s="9">
        <v>45008</v>
      </c>
      <c r="M7966" s="13">
        <v>0.57326388888888891</v>
      </c>
      <c r="N7966" s="14">
        <v>204440003495361</v>
      </c>
      <c r="P7966" t="str">
        <f t="shared" si="233"/>
        <v/>
      </c>
    </row>
    <row r="7967" spans="1:16" ht="16" x14ac:dyDescent="0.2">
      <c r="A7967" s="8" t="s">
        <v>536</v>
      </c>
      <c r="C7967" s="7" t="s">
        <v>2</v>
      </c>
      <c r="D7967" s="7" t="s">
        <v>3389</v>
      </c>
      <c r="E7967" s="7" t="str">
        <f>IF(OR(D7967="", D7967="___"),"", LEFT(D7967,FIND(" &gt;",D7967)-1))</f>
        <v>Success</v>
      </c>
      <c r="F7967" s="7" t="str">
        <f t="shared" si="231"/>
        <v>Current</v>
      </c>
      <c r="G7967" s="7" t="str">
        <f t="shared" si="232"/>
        <v/>
      </c>
      <c r="H7967" s="7" t="str">
        <f>IF(G7967="Utterance", IF(ISNUMBER(SEARCH("Unrecognized",D7967)), "Unrecognized", IF(ISNUMBER(SEARCH("Mismatched",D7967)), "Mismatched", IF(ISNUMBER(SEARCH("False Positive",D7967)), "False Positive", "Irrelevant"))), "")</f>
        <v/>
      </c>
      <c r="J7967" s="7" t="s">
        <v>3751</v>
      </c>
      <c r="K7967" s="7" t="s">
        <v>3355</v>
      </c>
      <c r="L7967" s="9">
        <v>45008</v>
      </c>
      <c r="M7967" s="13">
        <v>0.57340277777777782</v>
      </c>
      <c r="N7967" s="14">
        <v>204440003495361</v>
      </c>
      <c r="O7967" s="7">
        <f>IF(LEN(TRIM($A7967))=0,0,LEN($A7967)-LEN(SUBSTITUTE($A7967," ",""))+1)</f>
        <v>2</v>
      </c>
      <c r="P7967">
        <f t="shared" si="233"/>
        <v>3411</v>
      </c>
    </row>
    <row r="7968" spans="1:16" ht="128" x14ac:dyDescent="0.2">
      <c r="A7968" s="8" t="s">
        <v>537</v>
      </c>
      <c r="C7968" s="7" t="s">
        <v>4</v>
      </c>
      <c r="F7968" s="7" t="str">
        <f t="shared" si="231"/>
        <v/>
      </c>
      <c r="G7968" s="7" t="str">
        <f t="shared" si="232"/>
        <v/>
      </c>
      <c r="K7968" s="7" t="s">
        <v>3355</v>
      </c>
      <c r="L7968" s="9">
        <v>45008</v>
      </c>
      <c r="M7968" s="13">
        <v>0.57340277777777782</v>
      </c>
      <c r="N7968" s="14">
        <v>204440003495361</v>
      </c>
      <c r="P7968" t="str">
        <f t="shared" si="233"/>
        <v/>
      </c>
    </row>
    <row r="7969" spans="1:16" ht="16" x14ac:dyDescent="0.2">
      <c r="A7969" s="8" t="s">
        <v>302</v>
      </c>
      <c r="B7969" s="7" t="s">
        <v>3487</v>
      </c>
      <c r="C7969" s="7" t="s">
        <v>2</v>
      </c>
      <c r="D7969" s="7" t="s">
        <v>3389</v>
      </c>
      <c r="E7969" s="7" t="str">
        <f>IF(OR(D7969="", D7969="___"),"", LEFT(D7969,FIND(" &gt;",D7969)-1))</f>
        <v>Success</v>
      </c>
      <c r="F7969" s="7" t="str">
        <f t="shared" si="231"/>
        <v>Current</v>
      </c>
      <c r="G7969" s="7" t="str">
        <f t="shared" si="232"/>
        <v/>
      </c>
      <c r="H7969" s="7" t="str">
        <f>IF(G7969="Utterance", IF(ISNUMBER(SEARCH("Unrecognized",D7969)), "Unrecognized", IF(ISNUMBER(SEARCH("Mismatched",D7969)), "Mismatched", IF(ISNUMBER(SEARCH("False Positive",D7969)), "False Positive", "Irrelevant"))), "")</f>
        <v/>
      </c>
      <c r="J7969" s="7" t="s">
        <v>3428</v>
      </c>
      <c r="K7969" s="7" t="s">
        <v>3355</v>
      </c>
      <c r="L7969" s="9">
        <v>45008</v>
      </c>
      <c r="M7969" s="13">
        <v>0.57458333333333333</v>
      </c>
      <c r="N7969" s="14">
        <v>204440003506744</v>
      </c>
      <c r="O7969" s="7">
        <f>IF(LEN(TRIM($A7969))=0,0,LEN($A7969)-LEN(SUBSTITUTE($A7969," ",""))+1)</f>
        <v>3</v>
      </c>
      <c r="P7969">
        <f t="shared" si="233"/>
        <v>3411</v>
      </c>
    </row>
    <row r="7970" spans="1:16" ht="64" x14ac:dyDescent="0.2">
      <c r="A7970" s="8" t="s">
        <v>220</v>
      </c>
      <c r="C7970" s="7" t="s">
        <v>4</v>
      </c>
      <c r="F7970" s="7" t="str">
        <f t="shared" si="231"/>
        <v/>
      </c>
      <c r="G7970" s="7" t="str">
        <f t="shared" si="232"/>
        <v/>
      </c>
      <c r="K7970" s="7" t="s">
        <v>3355</v>
      </c>
      <c r="L7970" s="9">
        <v>45008</v>
      </c>
      <c r="M7970" s="13">
        <v>0.57458333333333333</v>
      </c>
      <c r="N7970" s="14">
        <v>204440003506744</v>
      </c>
      <c r="P7970" t="str">
        <f t="shared" si="233"/>
        <v/>
      </c>
    </row>
    <row r="7971" spans="1:16" ht="16" x14ac:dyDescent="0.2">
      <c r="A7971" s="8" t="s">
        <v>1174</v>
      </c>
      <c r="C7971" s="7" t="s">
        <v>2</v>
      </c>
      <c r="D7971" s="7" t="s">
        <v>3389</v>
      </c>
      <c r="E7971" s="7" t="str">
        <f>IF(OR(D7971="", D7971="___"),"", LEFT(D7971,FIND(" &gt;",D7971)-1))</f>
        <v>Success</v>
      </c>
      <c r="F7971" s="7" t="str">
        <f t="shared" si="231"/>
        <v>Current</v>
      </c>
      <c r="G7971" s="7" t="str">
        <f t="shared" si="232"/>
        <v/>
      </c>
      <c r="H7971" s="7" t="str">
        <f>IF(G7971="Utterance", IF(ISNUMBER(SEARCH("Unrecognized",D7971)), "Unrecognized", IF(ISNUMBER(SEARCH("Mismatched",D7971)), "Mismatched", IF(ISNUMBER(SEARCH("False Positive",D7971)), "False Positive", "Irrelevant"))), "")</f>
        <v/>
      </c>
      <c r="J7971" s="7" t="s">
        <v>3746</v>
      </c>
      <c r="K7971" s="7" t="s">
        <v>3355</v>
      </c>
      <c r="L7971" s="9">
        <v>45008</v>
      </c>
      <c r="M7971" s="13">
        <v>0.57592592592592595</v>
      </c>
      <c r="N7971" s="14">
        <v>204440003541382</v>
      </c>
      <c r="O7971" s="7">
        <f>IF(LEN(TRIM($A7971))=0,0,LEN($A7971)-LEN(SUBSTITUTE($A7971," ",""))+1)</f>
        <v>7</v>
      </c>
      <c r="P7971">
        <f t="shared" si="233"/>
        <v>3411</v>
      </c>
    </row>
    <row r="7972" spans="1:16" ht="128" x14ac:dyDescent="0.2">
      <c r="A7972" s="8" t="s">
        <v>384</v>
      </c>
      <c r="C7972" s="7" t="s">
        <v>4</v>
      </c>
      <c r="F7972" s="7" t="str">
        <f t="shared" si="231"/>
        <v/>
      </c>
      <c r="G7972" s="7" t="str">
        <f t="shared" si="232"/>
        <v/>
      </c>
      <c r="K7972" s="7" t="s">
        <v>3355</v>
      </c>
      <c r="L7972" s="9">
        <v>45008</v>
      </c>
      <c r="M7972" s="13">
        <v>0.5759953703703703</v>
      </c>
      <c r="N7972" s="14">
        <v>204440003541382</v>
      </c>
      <c r="P7972" t="str">
        <f t="shared" si="233"/>
        <v/>
      </c>
    </row>
    <row r="7973" spans="1:16" ht="16" x14ac:dyDescent="0.2">
      <c r="A7973" s="8" t="s">
        <v>1173</v>
      </c>
      <c r="C7973" s="7" t="s">
        <v>2</v>
      </c>
      <c r="D7973" s="7" t="s">
        <v>3389</v>
      </c>
      <c r="E7973" s="7" t="str">
        <f>IF(OR(D7973="", D7973="___"),"", LEFT(D7973,FIND(" &gt;",D7973)-1))</f>
        <v>Success</v>
      </c>
      <c r="F7973" s="7" t="str">
        <f t="shared" si="231"/>
        <v>Current</v>
      </c>
      <c r="G7973" s="7" t="str">
        <f t="shared" si="232"/>
        <v/>
      </c>
      <c r="H7973" s="7" t="str">
        <f>IF(G7973="Utterance", IF(ISNUMBER(SEARCH("Unrecognized",D7973)), "Unrecognized", IF(ISNUMBER(SEARCH("Mismatched",D7973)), "Mismatched", IF(ISNUMBER(SEARCH("False Positive",D7973)), "False Positive", "Irrelevant"))), "")</f>
        <v/>
      </c>
      <c r="J7973" s="7" t="s">
        <v>3758</v>
      </c>
      <c r="K7973" s="7" t="s">
        <v>3355</v>
      </c>
      <c r="L7973" s="9">
        <v>45008</v>
      </c>
      <c r="M7973" s="13">
        <v>0.57603009259259264</v>
      </c>
      <c r="N7973" s="14">
        <v>204440003541382</v>
      </c>
      <c r="O7973" s="7">
        <f>IF(LEN(TRIM($A7973))=0,0,LEN($A7973)-LEN(SUBSTITUTE($A7973," ",""))+1)</f>
        <v>3</v>
      </c>
      <c r="P7973">
        <f t="shared" si="233"/>
        <v>3411</v>
      </c>
    </row>
    <row r="7974" spans="1:16" ht="32" x14ac:dyDescent="0.2">
      <c r="A7974" s="8" t="s">
        <v>3366</v>
      </c>
      <c r="C7974" s="7" t="s">
        <v>4</v>
      </c>
      <c r="F7974" s="7" t="str">
        <f t="shared" si="231"/>
        <v/>
      </c>
      <c r="G7974" s="7" t="str">
        <f t="shared" si="232"/>
        <v/>
      </c>
      <c r="K7974" s="7" t="s">
        <v>3355</v>
      </c>
      <c r="L7974" s="9">
        <v>45008</v>
      </c>
      <c r="M7974" s="13">
        <v>0.57603009259259264</v>
      </c>
      <c r="N7974" s="14">
        <v>204440003541382</v>
      </c>
      <c r="P7974" t="str">
        <f t="shared" si="233"/>
        <v/>
      </c>
    </row>
    <row r="7975" spans="1:16" ht="32" x14ac:dyDescent="0.2">
      <c r="A7975" s="8" t="s">
        <v>268</v>
      </c>
      <c r="C7975" s="7" t="s">
        <v>4</v>
      </c>
      <c r="F7975" s="7" t="str">
        <f t="shared" si="231"/>
        <v/>
      </c>
      <c r="G7975" s="7" t="str">
        <f t="shared" si="232"/>
        <v/>
      </c>
      <c r="K7975" s="7" t="s">
        <v>3355</v>
      </c>
      <c r="L7975" s="9">
        <v>45008</v>
      </c>
      <c r="M7975" s="13">
        <v>0.57603009259259264</v>
      </c>
      <c r="N7975" s="14">
        <v>204440003541382</v>
      </c>
      <c r="P7975" t="str">
        <f t="shared" si="233"/>
        <v/>
      </c>
    </row>
    <row r="7976" spans="1:16" ht="16" x14ac:dyDescent="0.2">
      <c r="A7976" s="8" t="s">
        <v>639</v>
      </c>
      <c r="C7976" s="7" t="s">
        <v>2</v>
      </c>
      <c r="D7976" s="7" t="s">
        <v>3389</v>
      </c>
      <c r="E7976" s="7" t="str">
        <f>IF(OR(D7976="", D7976="___"),"", LEFT(D7976,FIND(" &gt;",D7976)-1))</f>
        <v>Success</v>
      </c>
      <c r="F7976" s="7" t="str">
        <f t="shared" si="231"/>
        <v>Current</v>
      </c>
      <c r="G7976" s="7" t="str">
        <f t="shared" si="232"/>
        <v/>
      </c>
      <c r="H7976" s="7" t="str">
        <f>IF(G7976="Utterance", IF(ISNUMBER(SEARCH("Unrecognized",D7976)), "Unrecognized", IF(ISNUMBER(SEARCH("Mismatched",D7976)), "Mismatched", IF(ISNUMBER(SEARCH("False Positive",D7976)), "False Positive", "Irrelevant"))), "")</f>
        <v/>
      </c>
      <c r="J7976" s="7" t="s">
        <v>3741</v>
      </c>
      <c r="K7976" s="7" t="s">
        <v>3355</v>
      </c>
      <c r="L7976" s="9">
        <v>45008</v>
      </c>
      <c r="M7976" s="13">
        <v>0.57616898148148155</v>
      </c>
      <c r="N7976" s="14">
        <v>513002667735385</v>
      </c>
      <c r="O7976" s="7">
        <f>IF(LEN(TRIM($A7976))=0,0,LEN($A7976)-LEN(SUBSTITUTE($A7976," ",""))+1)</f>
        <v>7</v>
      </c>
      <c r="P7976">
        <f t="shared" si="233"/>
        <v>3411</v>
      </c>
    </row>
    <row r="7977" spans="1:16" ht="112" x14ac:dyDescent="0.2">
      <c r="A7977" s="8" t="s">
        <v>304</v>
      </c>
      <c r="C7977" s="7" t="s">
        <v>4</v>
      </c>
      <c r="F7977" s="7" t="str">
        <f t="shared" si="231"/>
        <v/>
      </c>
      <c r="G7977" s="7" t="str">
        <f t="shared" si="232"/>
        <v/>
      </c>
      <c r="K7977" s="7" t="s">
        <v>3355</v>
      </c>
      <c r="L7977" s="9">
        <v>45008</v>
      </c>
      <c r="M7977" s="13">
        <v>0.57616898148148155</v>
      </c>
      <c r="N7977" s="14">
        <v>513002667735385</v>
      </c>
      <c r="P7977" t="str">
        <f t="shared" si="233"/>
        <v/>
      </c>
    </row>
    <row r="7978" spans="1:16" ht="16" x14ac:dyDescent="0.2">
      <c r="A7978" s="8" t="s">
        <v>269</v>
      </c>
      <c r="B7978" s="7" t="s">
        <v>3487</v>
      </c>
      <c r="C7978" s="7" t="s">
        <v>2</v>
      </c>
      <c r="D7978" s="7" t="s">
        <v>3389</v>
      </c>
      <c r="E7978" s="7" t="str">
        <f>IF(OR(D7978="", D7978="___"),"", LEFT(D7978,FIND(" &gt;",D7978)-1))</f>
        <v>Success</v>
      </c>
      <c r="F7978" s="7" t="str">
        <f t="shared" si="231"/>
        <v>Current</v>
      </c>
      <c r="G7978" s="7" t="str">
        <f t="shared" si="232"/>
        <v/>
      </c>
      <c r="H7978" s="7" t="str">
        <f>IF(G7978="Utterance", IF(ISNUMBER(SEARCH("Unrecognized",D7978)), "Unrecognized", IF(ISNUMBER(SEARCH("Mismatched",D7978)), "Mismatched", IF(ISNUMBER(SEARCH("False Positive",D7978)), "False Positive", "Irrelevant"))), "")</f>
        <v/>
      </c>
      <c r="J7978" s="7" t="s">
        <v>3428</v>
      </c>
      <c r="K7978" s="7" t="s">
        <v>3355</v>
      </c>
      <c r="L7978" s="9">
        <v>45008</v>
      </c>
      <c r="M7978" s="13">
        <v>0.57682870370370376</v>
      </c>
      <c r="N7978" s="14">
        <v>204440003506744</v>
      </c>
      <c r="O7978" s="7">
        <f>IF(LEN(TRIM($A7978))=0,0,LEN($A7978)-LEN(SUBSTITUTE($A7978," ",""))+1)</f>
        <v>3</v>
      </c>
      <c r="P7978">
        <f t="shared" si="233"/>
        <v>3411</v>
      </c>
    </row>
    <row r="7979" spans="1:16" ht="64" x14ac:dyDescent="0.2">
      <c r="A7979" s="8" t="s">
        <v>270</v>
      </c>
      <c r="C7979" s="7" t="s">
        <v>4</v>
      </c>
      <c r="F7979" s="7" t="str">
        <f t="shared" si="231"/>
        <v/>
      </c>
      <c r="G7979" s="7" t="str">
        <f t="shared" si="232"/>
        <v/>
      </c>
      <c r="K7979" s="7" t="s">
        <v>3355</v>
      </c>
      <c r="L7979" s="9">
        <v>45008</v>
      </c>
      <c r="M7979" s="13">
        <v>0.57682870370370376</v>
      </c>
      <c r="N7979" s="14">
        <v>204440003506744</v>
      </c>
      <c r="P7979" t="str">
        <f t="shared" si="233"/>
        <v/>
      </c>
    </row>
    <row r="7980" spans="1:16" ht="16" x14ac:dyDescent="0.2">
      <c r="A7980" s="8" t="s">
        <v>313</v>
      </c>
      <c r="C7980" s="7" t="s">
        <v>2</v>
      </c>
      <c r="D7980" s="7" t="s">
        <v>3389</v>
      </c>
      <c r="E7980" s="7" t="str">
        <f>IF(OR(D7980="", D7980="___"),"", LEFT(D7980,FIND(" &gt;",D7980)-1))</f>
        <v>Success</v>
      </c>
      <c r="F7980" s="7" t="str">
        <f t="shared" si="231"/>
        <v>Current</v>
      </c>
      <c r="G7980" s="7" t="str">
        <f t="shared" si="232"/>
        <v/>
      </c>
      <c r="H7980" s="7" t="str">
        <f>IF(G7980="Utterance", IF(ISNUMBER(SEARCH("Unrecognized",D7980)), "Unrecognized", IF(ISNUMBER(SEARCH("Mismatched",D7980)), "Mismatched", IF(ISNUMBER(SEARCH("False Positive",D7980)), "False Positive", "Irrelevant"))), "")</f>
        <v/>
      </c>
      <c r="J7980" s="7" t="s">
        <v>3741</v>
      </c>
      <c r="K7980" s="7" t="s">
        <v>3355</v>
      </c>
      <c r="L7980" s="9">
        <v>45008</v>
      </c>
      <c r="M7980" s="13">
        <v>0.5786458333333333</v>
      </c>
      <c r="N7980" s="14">
        <v>204440003500720</v>
      </c>
      <c r="O7980" s="7">
        <f>IF(LEN(TRIM($A7980))=0,0,LEN($A7980)-LEN(SUBSTITUTE($A7980," ",""))+1)</f>
        <v>3</v>
      </c>
      <c r="P7980">
        <f t="shared" si="233"/>
        <v>3411</v>
      </c>
    </row>
    <row r="7981" spans="1:16" ht="160" x14ac:dyDescent="0.2">
      <c r="A7981" s="8" t="s">
        <v>238</v>
      </c>
      <c r="C7981" s="7" t="s">
        <v>4</v>
      </c>
      <c r="F7981" s="7" t="str">
        <f t="shared" si="231"/>
        <v/>
      </c>
      <c r="G7981" s="7" t="str">
        <f t="shared" si="232"/>
        <v/>
      </c>
      <c r="K7981" s="7" t="s">
        <v>3355</v>
      </c>
      <c r="L7981" s="9">
        <v>45008</v>
      </c>
      <c r="M7981" s="13">
        <v>0.5786458333333333</v>
      </c>
      <c r="N7981" s="14">
        <v>204440003500720</v>
      </c>
      <c r="P7981" t="str">
        <f t="shared" si="233"/>
        <v/>
      </c>
    </row>
    <row r="7982" spans="1:16" ht="16" x14ac:dyDescent="0.2">
      <c r="A7982" s="8" t="s">
        <v>259</v>
      </c>
      <c r="B7982" s="7" t="s">
        <v>3487</v>
      </c>
      <c r="C7982" s="7" t="s">
        <v>2</v>
      </c>
      <c r="D7982" s="7" t="s">
        <v>3389</v>
      </c>
      <c r="E7982" s="7" t="str">
        <f>IF(OR(D7982="", D7982="___"),"", LEFT(D7982,FIND(" &gt;",D7982)-1))</f>
        <v>Success</v>
      </c>
      <c r="F7982" s="7" t="str">
        <f t="shared" si="231"/>
        <v>Current</v>
      </c>
      <c r="G7982" s="7" t="str">
        <f t="shared" si="232"/>
        <v/>
      </c>
      <c r="H7982" s="7" t="str">
        <f>IF(G7982="Utterance", IF(ISNUMBER(SEARCH("Unrecognized",D7982)), "Unrecognized", IF(ISNUMBER(SEARCH("Mismatched",D7982)), "Mismatched", IF(ISNUMBER(SEARCH("False Positive",D7982)), "False Positive", "Irrelevant"))), "")</f>
        <v/>
      </c>
      <c r="J7982" s="7" t="s">
        <v>3743</v>
      </c>
      <c r="K7982" s="7" t="s">
        <v>3355</v>
      </c>
      <c r="L7982" s="9">
        <v>45008</v>
      </c>
      <c r="M7982" s="13">
        <v>0.57956018518518515</v>
      </c>
      <c r="N7982" s="14">
        <v>513002223799273</v>
      </c>
      <c r="O7982" s="7">
        <f>IF(LEN(TRIM($A7982))=0,0,LEN($A7982)-LEN(SUBSTITUTE($A7982," ",""))+1)</f>
        <v>4</v>
      </c>
      <c r="P7982">
        <f t="shared" si="233"/>
        <v>3411</v>
      </c>
    </row>
    <row r="7983" spans="1:16" ht="224" x14ac:dyDescent="0.2">
      <c r="A7983" s="8" t="s">
        <v>3677</v>
      </c>
      <c r="C7983" s="7" t="s">
        <v>4</v>
      </c>
      <c r="F7983" s="7" t="str">
        <f t="shared" si="231"/>
        <v/>
      </c>
      <c r="G7983" s="7" t="str">
        <f t="shared" si="232"/>
        <v/>
      </c>
      <c r="K7983" s="7" t="s">
        <v>3355</v>
      </c>
      <c r="L7983" s="9">
        <v>45008</v>
      </c>
      <c r="M7983" s="13">
        <v>0.57957175925925919</v>
      </c>
      <c r="N7983" s="14">
        <v>513002223799273</v>
      </c>
      <c r="P7983" t="str">
        <f t="shared" si="233"/>
        <v/>
      </c>
    </row>
    <row r="7984" spans="1:16" ht="16" x14ac:dyDescent="0.2">
      <c r="A7984" s="8" t="s">
        <v>445</v>
      </c>
      <c r="C7984" s="7" t="s">
        <v>2</v>
      </c>
      <c r="D7984" s="7" t="s">
        <v>3389</v>
      </c>
      <c r="E7984" s="7" t="str">
        <f>IF(OR(D7984="", D7984="___"),"", LEFT(D7984,FIND(" &gt;",D7984)-1))</f>
        <v>Success</v>
      </c>
      <c r="F7984" s="7" t="str">
        <f t="shared" si="231"/>
        <v>Current</v>
      </c>
      <c r="G7984" s="7" t="str">
        <f t="shared" si="232"/>
        <v/>
      </c>
      <c r="H7984" s="7" t="str">
        <f>IF(G7984="Utterance", IF(ISNUMBER(SEARCH("Unrecognized",D7984)), "Unrecognized", IF(ISNUMBER(SEARCH("Mismatched",D7984)), "Mismatched", IF(ISNUMBER(SEARCH("False Positive",D7984)), "False Positive", "Irrelevant"))), "")</f>
        <v/>
      </c>
      <c r="J7984" s="7" t="s">
        <v>3743</v>
      </c>
      <c r="K7984" s="7" t="s">
        <v>3355</v>
      </c>
      <c r="L7984" s="9">
        <v>45008</v>
      </c>
      <c r="M7984" s="13">
        <v>0.57974537037037044</v>
      </c>
      <c r="N7984" s="14">
        <v>513002223799273</v>
      </c>
      <c r="O7984" s="7">
        <f>IF(LEN(TRIM($A7984))=0,0,LEN($A7984)-LEN(SUBSTITUTE($A7984," ",""))+1)</f>
        <v>3</v>
      </c>
      <c r="P7984">
        <f t="shared" si="233"/>
        <v>3411</v>
      </c>
    </row>
    <row r="7985" spans="1:16" ht="176" x14ac:dyDescent="0.2">
      <c r="A7985" s="8" t="s">
        <v>1522</v>
      </c>
      <c r="C7985" s="7" t="s">
        <v>4</v>
      </c>
      <c r="F7985" s="7" t="str">
        <f t="shared" ref="F7985:F8048" si="234">IF(OR(E7985="Success",E7985="Qualified Success"),"Current",IF(E7985="Failure",IF(RIGHT(D7985,6)="Future","Future",IF(RIGHT(D7985,10)="Irrelevant","Irrelevant","Current")),""))</f>
        <v/>
      </c>
      <c r="G7985" s="7" t="str">
        <f t="shared" ref="G7985:G8048" si="235">IF(OR(ISBLANK(D7985),D7985="Unclassifiable &gt;"),"",IF(ISNUMBER(SEARCH("Utterance",D7985)),"Utterance",IF(ISNUMBER(SEARCH("Response",D7985)),"Response",IF(ISNUMBER(SEARCH("Interaction",D7985)),"Interaction",IF(ISNUMBER(SEARCH("System",D7985)),"System","")))))</f>
        <v/>
      </c>
      <c r="K7985" s="7" t="s">
        <v>3355</v>
      </c>
      <c r="L7985" s="9">
        <v>45008</v>
      </c>
      <c r="M7985" s="13">
        <v>0.57974537037037044</v>
      </c>
      <c r="N7985" s="14">
        <v>513002223799273</v>
      </c>
      <c r="P7985" t="str">
        <f t="shared" si="233"/>
        <v/>
      </c>
    </row>
    <row r="7986" spans="1:16" ht="16" x14ac:dyDescent="0.2">
      <c r="A7986" s="8" t="s">
        <v>370</v>
      </c>
      <c r="C7986" s="7" t="s">
        <v>2</v>
      </c>
      <c r="D7986" s="7" t="s">
        <v>3389</v>
      </c>
      <c r="E7986" s="7" t="str">
        <f>IF(OR(D7986="", D7986="___"),"", LEFT(D7986,FIND(" &gt;",D7986)-1))</f>
        <v>Success</v>
      </c>
      <c r="F7986" s="7" t="str">
        <f t="shared" si="234"/>
        <v>Current</v>
      </c>
      <c r="G7986" s="7" t="str">
        <f t="shared" si="235"/>
        <v/>
      </c>
      <c r="H7986" s="7" t="str">
        <f>IF(G7986="Utterance", IF(ISNUMBER(SEARCH("Unrecognized",D7986)), "Unrecognized", IF(ISNUMBER(SEARCH("Mismatched",D7986)), "Mismatched", IF(ISNUMBER(SEARCH("False Positive",D7986)), "False Positive", "Irrelevant"))), "")</f>
        <v/>
      </c>
      <c r="J7986" s="7" t="s">
        <v>3750</v>
      </c>
      <c r="K7986" s="7" t="s">
        <v>3355</v>
      </c>
      <c r="L7986" s="9">
        <v>45008</v>
      </c>
      <c r="M7986" s="13">
        <v>0.58123842592592589</v>
      </c>
      <c r="N7986" s="14">
        <v>204440003490190</v>
      </c>
      <c r="O7986" s="7">
        <f>IF(LEN(TRIM($A7986))=0,0,LEN($A7986)-LEN(SUBSTITUTE($A7986," ",""))+1)</f>
        <v>2</v>
      </c>
      <c r="P7986">
        <f t="shared" si="233"/>
        <v>3411</v>
      </c>
    </row>
    <row r="7987" spans="1:16" ht="240" x14ac:dyDescent="0.2">
      <c r="A7987" s="8" t="s">
        <v>371</v>
      </c>
      <c r="C7987" s="7" t="s">
        <v>4</v>
      </c>
      <c r="F7987" s="7" t="str">
        <f t="shared" si="234"/>
        <v/>
      </c>
      <c r="G7987" s="7" t="str">
        <f t="shared" si="235"/>
        <v/>
      </c>
      <c r="K7987" s="7" t="s">
        <v>3355</v>
      </c>
      <c r="L7987" s="9">
        <v>45008</v>
      </c>
      <c r="M7987" s="13">
        <v>0.58123842592592589</v>
      </c>
      <c r="N7987" s="14">
        <v>204440003490190</v>
      </c>
      <c r="P7987" t="str">
        <f t="shared" si="233"/>
        <v/>
      </c>
    </row>
    <row r="7988" spans="1:16" ht="16" x14ac:dyDescent="0.2">
      <c r="A7988" s="8" t="s">
        <v>158</v>
      </c>
      <c r="C7988" s="7" t="s">
        <v>2</v>
      </c>
      <c r="D7988" s="7" t="s">
        <v>3389</v>
      </c>
      <c r="E7988" s="7" t="str">
        <f>IF(OR(D7988="", D7988="___"),"", LEFT(D7988,FIND(" &gt;",D7988)-1))</f>
        <v>Success</v>
      </c>
      <c r="F7988" s="7" t="str">
        <f t="shared" si="234"/>
        <v>Current</v>
      </c>
      <c r="G7988" s="7" t="str">
        <f t="shared" si="235"/>
        <v/>
      </c>
      <c r="H7988" s="7" t="str">
        <f>IF(G7988="Utterance", IF(ISNUMBER(SEARCH("Unrecognized",D7988)), "Unrecognized", IF(ISNUMBER(SEARCH("Mismatched",D7988)), "Mismatched", IF(ISNUMBER(SEARCH("False Positive",D7988)), "False Positive", "Irrelevant"))), "")</f>
        <v/>
      </c>
      <c r="J7988" s="7" t="s">
        <v>3744</v>
      </c>
      <c r="K7988" s="7" t="s">
        <v>3355</v>
      </c>
      <c r="L7988" s="9">
        <v>45008</v>
      </c>
      <c r="M7988" s="13">
        <v>0.58696759259259257</v>
      </c>
      <c r="N7988" s="14">
        <v>202000760619376</v>
      </c>
      <c r="O7988" s="7">
        <f>IF(LEN(TRIM($A7988))=0,0,LEN($A7988)-LEN(SUBSTITUTE($A7988," ",""))+1)</f>
        <v>4</v>
      </c>
      <c r="P7988">
        <f t="shared" si="233"/>
        <v>3411</v>
      </c>
    </row>
    <row r="7989" spans="1:16" ht="112" x14ac:dyDescent="0.2">
      <c r="A7989" s="8" t="s">
        <v>224</v>
      </c>
      <c r="C7989" s="7" t="s">
        <v>4</v>
      </c>
      <c r="F7989" s="7" t="str">
        <f t="shared" si="234"/>
        <v/>
      </c>
      <c r="G7989" s="7" t="str">
        <f t="shared" si="235"/>
        <v/>
      </c>
      <c r="K7989" s="7" t="s">
        <v>3355</v>
      </c>
      <c r="L7989" s="9">
        <v>45008</v>
      </c>
      <c r="M7989" s="13">
        <v>0.58696759259259257</v>
      </c>
      <c r="N7989" s="14">
        <v>202000760619376</v>
      </c>
      <c r="P7989" t="str">
        <f t="shared" si="233"/>
        <v/>
      </c>
    </row>
    <row r="7990" spans="1:16" ht="16" x14ac:dyDescent="0.2">
      <c r="A7990" s="8" t="s">
        <v>249</v>
      </c>
      <c r="C7990" s="7" t="s">
        <v>2</v>
      </c>
      <c r="D7990" s="7" t="s">
        <v>3389</v>
      </c>
      <c r="E7990" s="7" t="str">
        <f>IF(OR(D7990="", D7990="___"),"", LEFT(D7990,FIND(" &gt;",D7990)-1))</f>
        <v>Success</v>
      </c>
      <c r="F7990" s="7" t="str">
        <f t="shared" si="234"/>
        <v>Current</v>
      </c>
      <c r="G7990" s="7" t="str">
        <f t="shared" si="235"/>
        <v/>
      </c>
      <c r="H7990" s="7" t="str">
        <f>IF(G7990="Utterance", IF(ISNUMBER(SEARCH("Unrecognized",D7990)), "Unrecognized", IF(ISNUMBER(SEARCH("Mismatched",D7990)), "Mismatched", IF(ISNUMBER(SEARCH("False Positive",D7990)), "False Positive", "Irrelevant"))), "")</f>
        <v/>
      </c>
      <c r="J7990" s="7" t="s">
        <v>3741</v>
      </c>
      <c r="K7990" s="7" t="s">
        <v>3355</v>
      </c>
      <c r="L7990" s="9">
        <v>45008</v>
      </c>
      <c r="M7990" s="13">
        <v>0.59127314814814813</v>
      </c>
      <c r="N7990" s="14">
        <v>204440003503394</v>
      </c>
      <c r="O7990" s="7">
        <f>IF(LEN(TRIM($A7990))=0,0,LEN($A7990)-LEN(SUBSTITUTE($A7990," ",""))+1)</f>
        <v>2</v>
      </c>
      <c r="P7990">
        <f t="shared" si="233"/>
        <v>3411</v>
      </c>
    </row>
    <row r="7991" spans="1:16" ht="144" x14ac:dyDescent="0.2">
      <c r="A7991" s="8" t="s">
        <v>250</v>
      </c>
      <c r="C7991" s="7" t="s">
        <v>4</v>
      </c>
      <c r="F7991" s="7" t="str">
        <f t="shared" si="234"/>
        <v/>
      </c>
      <c r="G7991" s="7" t="str">
        <f t="shared" si="235"/>
        <v/>
      </c>
      <c r="K7991" s="7" t="s">
        <v>3355</v>
      </c>
      <c r="L7991" s="9">
        <v>45008</v>
      </c>
      <c r="M7991" s="13">
        <v>0.59129629629629632</v>
      </c>
      <c r="N7991" s="14">
        <v>204440003503394</v>
      </c>
      <c r="P7991" t="str">
        <f t="shared" si="233"/>
        <v/>
      </c>
    </row>
    <row r="7992" spans="1:16" ht="16" x14ac:dyDescent="0.2">
      <c r="A7992" s="8" t="s">
        <v>1673</v>
      </c>
      <c r="C7992" s="7" t="s">
        <v>2</v>
      </c>
      <c r="D7992" s="7" t="s">
        <v>3389</v>
      </c>
      <c r="E7992" s="7" t="str">
        <f>IF(OR(D7992="", D7992="___"),"", LEFT(D7992,FIND(" &gt;",D7992)-1))</f>
        <v>Success</v>
      </c>
      <c r="F7992" s="7" t="str">
        <f t="shared" si="234"/>
        <v>Current</v>
      </c>
      <c r="G7992" s="7" t="str">
        <f t="shared" si="235"/>
        <v/>
      </c>
      <c r="H7992" s="7" t="str">
        <f>IF(G7992="Utterance", IF(ISNUMBER(SEARCH("Unrecognized",D7992)), "Unrecognized", IF(ISNUMBER(SEARCH("Mismatched",D7992)), "Mismatched", IF(ISNUMBER(SEARCH("False Positive",D7992)), "False Positive", "Irrelevant"))), "")</f>
        <v/>
      </c>
      <c r="J7992" s="7" t="s">
        <v>3439</v>
      </c>
      <c r="K7992" s="7" t="s">
        <v>3355</v>
      </c>
      <c r="L7992" s="9">
        <v>45008</v>
      </c>
      <c r="M7992" s="13">
        <v>0.59490740740740744</v>
      </c>
      <c r="N7992" s="14">
        <v>513003218460931</v>
      </c>
      <c r="O7992" s="7">
        <f>IF(LEN(TRIM($A7992))=0,0,LEN($A7992)-LEN(SUBSTITUTE($A7992," ",""))+1)</f>
        <v>6</v>
      </c>
      <c r="P7992">
        <f t="shared" si="233"/>
        <v>3411</v>
      </c>
    </row>
    <row r="7993" spans="1:16" ht="16" x14ac:dyDescent="0.2">
      <c r="A7993" s="8" t="s">
        <v>3364</v>
      </c>
      <c r="C7993" s="7" t="s">
        <v>4</v>
      </c>
      <c r="F7993" s="7" t="str">
        <f t="shared" si="234"/>
        <v/>
      </c>
      <c r="G7993" s="7" t="str">
        <f t="shared" si="235"/>
        <v/>
      </c>
      <c r="K7993" s="7" t="s">
        <v>3355</v>
      </c>
      <c r="L7993" s="9">
        <v>45008</v>
      </c>
      <c r="M7993" s="13">
        <v>0.59491898148148148</v>
      </c>
      <c r="N7993" s="14">
        <v>513003218460931</v>
      </c>
      <c r="P7993" t="str">
        <f t="shared" si="233"/>
        <v/>
      </c>
    </row>
    <row r="7994" spans="1:16" ht="32" x14ac:dyDescent="0.2">
      <c r="A7994" s="8" t="s">
        <v>268</v>
      </c>
      <c r="C7994" s="7" t="s">
        <v>4</v>
      </c>
      <c r="F7994" s="7" t="str">
        <f t="shared" si="234"/>
        <v/>
      </c>
      <c r="G7994" s="7" t="str">
        <f t="shared" si="235"/>
        <v/>
      </c>
      <c r="K7994" s="7" t="s">
        <v>3355</v>
      </c>
      <c r="L7994" s="9">
        <v>45008</v>
      </c>
      <c r="M7994" s="13">
        <v>0.59491898148148148</v>
      </c>
      <c r="N7994" s="14">
        <v>513003218460931</v>
      </c>
      <c r="P7994" t="str">
        <f t="shared" si="233"/>
        <v/>
      </c>
    </row>
    <row r="7995" spans="1:16" ht="16" x14ac:dyDescent="0.2">
      <c r="A7995" s="8" t="s">
        <v>592</v>
      </c>
      <c r="C7995" s="7" t="s">
        <v>2</v>
      </c>
      <c r="D7995" s="7" t="s">
        <v>3400</v>
      </c>
      <c r="E7995" s="7" t="str">
        <f>IF(OR(D7995="", D7995="___"),"", LEFT(D7995,FIND(" &gt;",D7995)-1))</f>
        <v>Failure</v>
      </c>
      <c r="F7995" s="7" t="str">
        <f t="shared" si="234"/>
        <v>Current</v>
      </c>
      <c r="G7995" s="7" t="str">
        <f t="shared" si="235"/>
        <v>Interaction</v>
      </c>
      <c r="H7995" s="7" t="str">
        <f>IF(G7995="Utterance", IF(ISNUMBER(SEARCH("Unrecognized",D7995)), "Unrecognized", IF(ISNUMBER(SEARCH("Mismatched",D7995)), "Mismatched", IF(ISNUMBER(SEARCH("False Positive",D7995)), "False Positive", "Irrelevant"))), "")</f>
        <v/>
      </c>
      <c r="J7995" s="7" t="s">
        <v>3743</v>
      </c>
      <c r="K7995" s="7" t="s">
        <v>3355</v>
      </c>
      <c r="L7995" s="9">
        <v>45008</v>
      </c>
      <c r="M7995" s="13">
        <v>0.59931712962962969</v>
      </c>
      <c r="N7995" s="14">
        <v>204440003497132</v>
      </c>
      <c r="O7995" s="7">
        <f>IF(LEN(TRIM($A7995))=0,0,LEN($A7995)-LEN(SUBSTITUTE($A7995," ",""))+1)</f>
        <v>7</v>
      </c>
      <c r="P7995">
        <f t="shared" si="233"/>
        <v>412</v>
      </c>
    </row>
    <row r="7996" spans="1:16" ht="160" x14ac:dyDescent="0.2">
      <c r="A7996" s="8" t="s">
        <v>238</v>
      </c>
      <c r="C7996" s="7" t="s">
        <v>4</v>
      </c>
      <c r="F7996" s="7" t="str">
        <f t="shared" si="234"/>
        <v/>
      </c>
      <c r="G7996" s="7" t="str">
        <f t="shared" si="235"/>
        <v/>
      </c>
      <c r="K7996" s="7" t="s">
        <v>3355</v>
      </c>
      <c r="L7996" s="9">
        <v>45008</v>
      </c>
      <c r="M7996" s="13">
        <v>0.59931712962962969</v>
      </c>
      <c r="N7996" s="14">
        <v>204440003497132</v>
      </c>
      <c r="P7996" t="str">
        <f t="shared" si="233"/>
        <v/>
      </c>
    </row>
    <row r="7997" spans="1:16" ht="16" x14ac:dyDescent="0.2">
      <c r="A7997" s="8" t="s">
        <v>593</v>
      </c>
      <c r="C7997" s="7" t="s">
        <v>2</v>
      </c>
      <c r="D7997" s="7" t="s">
        <v>3389</v>
      </c>
      <c r="E7997" s="7" t="str">
        <f>IF(OR(D7997="", D7997="___"),"", LEFT(D7997,FIND(" &gt;",D7997)-1))</f>
        <v>Success</v>
      </c>
      <c r="F7997" s="7" t="str">
        <f t="shared" si="234"/>
        <v>Current</v>
      </c>
      <c r="G7997" s="7" t="str">
        <f t="shared" si="235"/>
        <v/>
      </c>
      <c r="H7997" s="7" t="str">
        <f>IF(G7997="Utterance", IF(ISNUMBER(SEARCH("Unrecognized",D7997)), "Unrecognized", IF(ISNUMBER(SEARCH("Mismatched",D7997)), "Mismatched", IF(ISNUMBER(SEARCH("False Positive",D7997)), "False Positive", "Irrelevant"))), "")</f>
        <v/>
      </c>
      <c r="J7997" s="7" t="s">
        <v>3743</v>
      </c>
      <c r="K7997" s="7" t="s">
        <v>3355</v>
      </c>
      <c r="L7997" s="9">
        <v>45008</v>
      </c>
      <c r="M7997" s="13">
        <v>0.59942129629629626</v>
      </c>
      <c r="N7997" s="14">
        <v>204440003497132</v>
      </c>
      <c r="O7997" s="7">
        <f>IF(LEN(TRIM($A7997))=0,0,LEN($A7997)-LEN(SUBSTITUTE($A7997," ",""))+1)</f>
        <v>2</v>
      </c>
      <c r="P7997">
        <f t="shared" si="233"/>
        <v>3411</v>
      </c>
    </row>
    <row r="7998" spans="1:16" ht="224" x14ac:dyDescent="0.2">
      <c r="A7998" s="8" t="s">
        <v>3686</v>
      </c>
      <c r="C7998" s="7" t="s">
        <v>4</v>
      </c>
      <c r="F7998" s="7" t="str">
        <f t="shared" si="234"/>
        <v/>
      </c>
      <c r="G7998" s="7" t="str">
        <f t="shared" si="235"/>
        <v/>
      </c>
      <c r="K7998" s="7" t="s">
        <v>3355</v>
      </c>
      <c r="L7998" s="9">
        <v>45008</v>
      </c>
      <c r="M7998" s="13">
        <v>0.5994328703703703</v>
      </c>
      <c r="N7998" s="14">
        <v>204440003497132</v>
      </c>
      <c r="P7998" t="str">
        <f t="shared" si="233"/>
        <v/>
      </c>
    </row>
    <row r="7999" spans="1:16" ht="16" x14ac:dyDescent="0.2">
      <c r="A7999" s="8" t="s">
        <v>260</v>
      </c>
      <c r="C7999" s="7" t="s">
        <v>2</v>
      </c>
      <c r="D7999" s="7" t="s">
        <v>3389</v>
      </c>
      <c r="E7999" s="7" t="str">
        <f>IF(OR(D7999="", D7999="___"),"", LEFT(D7999,FIND(" &gt;",D7999)-1))</f>
        <v>Success</v>
      </c>
      <c r="F7999" s="7" t="str">
        <f t="shared" si="234"/>
        <v>Current</v>
      </c>
      <c r="G7999" s="7" t="str">
        <f t="shared" si="235"/>
        <v/>
      </c>
      <c r="H7999" s="7" t="str">
        <f>IF(G7999="Utterance", IF(ISNUMBER(SEARCH("Unrecognized",D7999)), "Unrecognized", IF(ISNUMBER(SEARCH("Mismatched",D7999)), "Mismatched", IF(ISNUMBER(SEARCH("False Positive",D7999)), "False Positive", "Irrelevant"))), "")</f>
        <v/>
      </c>
      <c r="J7999" s="7" t="s">
        <v>3743</v>
      </c>
      <c r="K7999" s="7" t="s">
        <v>3355</v>
      </c>
      <c r="L7999" s="9">
        <v>45008</v>
      </c>
      <c r="M7999" s="13">
        <v>0.59947916666666667</v>
      </c>
      <c r="N7999" s="14">
        <v>204440003497132</v>
      </c>
      <c r="O7999" s="7">
        <f>IF(LEN(TRIM($A7999))=0,0,LEN($A7999)-LEN(SUBSTITUTE($A7999," ",""))+1)</f>
        <v>6</v>
      </c>
      <c r="P7999">
        <f t="shared" si="233"/>
        <v>3411</v>
      </c>
    </row>
    <row r="8000" spans="1:16" ht="48" x14ac:dyDescent="0.2">
      <c r="A8000" s="8" t="s">
        <v>261</v>
      </c>
      <c r="C8000" s="7" t="s">
        <v>4</v>
      </c>
      <c r="F8000" s="7" t="str">
        <f t="shared" si="234"/>
        <v/>
      </c>
      <c r="G8000" s="7" t="str">
        <f t="shared" si="235"/>
        <v/>
      </c>
      <c r="K8000" s="7" t="s">
        <v>3355</v>
      </c>
      <c r="L8000" s="9">
        <v>45008</v>
      </c>
      <c r="M8000" s="13">
        <v>0.59947916666666667</v>
      </c>
      <c r="N8000" s="14">
        <v>204440003497132</v>
      </c>
      <c r="P8000" t="str">
        <f t="shared" si="233"/>
        <v/>
      </c>
    </row>
    <row r="8001" spans="1:16" x14ac:dyDescent="0.2">
      <c r="A8001" s="10">
        <v>45292</v>
      </c>
      <c r="C8001" s="7" t="s">
        <v>2</v>
      </c>
      <c r="D8001" s="7" t="s">
        <v>3389</v>
      </c>
      <c r="E8001" s="7" t="str">
        <f>IF(OR(D8001="", D8001="___"),"", LEFT(D8001,FIND(" &gt;",D8001)-1))</f>
        <v>Success</v>
      </c>
      <c r="F8001" s="7" t="str">
        <f t="shared" si="234"/>
        <v>Current</v>
      </c>
      <c r="G8001" s="7" t="str">
        <f t="shared" si="235"/>
        <v/>
      </c>
      <c r="H8001" s="7" t="str">
        <f>IF(G8001="Utterance", IF(ISNUMBER(SEARCH("Unrecognized",D8001)), "Unrecognized", IF(ISNUMBER(SEARCH("Mismatched",D8001)), "Mismatched", IF(ISNUMBER(SEARCH("False Positive",D8001)), "False Positive", "Irrelevant"))), "")</f>
        <v/>
      </c>
      <c r="J8001" s="7" t="s">
        <v>3743</v>
      </c>
      <c r="K8001" s="7" t="s">
        <v>3355</v>
      </c>
      <c r="L8001" s="9">
        <v>45008</v>
      </c>
      <c r="M8001" s="13">
        <v>0.59954861111111113</v>
      </c>
      <c r="N8001" s="14">
        <v>204440003497132</v>
      </c>
      <c r="O8001" s="7">
        <f>IF(LEN(TRIM($A8001))=0,0,LEN($A8001)-LEN(SUBSTITUTE($A8001," ",""))+1)</f>
        <v>1</v>
      </c>
      <c r="P8001">
        <f t="shared" si="233"/>
        <v>3411</v>
      </c>
    </row>
    <row r="8002" spans="1:16" ht="224" x14ac:dyDescent="0.2">
      <c r="A8002" s="8" t="s">
        <v>588</v>
      </c>
      <c r="C8002" s="7" t="s">
        <v>4</v>
      </c>
      <c r="F8002" s="7" t="str">
        <f t="shared" si="234"/>
        <v/>
      </c>
      <c r="G8002" s="7" t="str">
        <f t="shared" si="235"/>
        <v/>
      </c>
      <c r="K8002" s="7" t="s">
        <v>3355</v>
      </c>
      <c r="L8002" s="9">
        <v>45008</v>
      </c>
      <c r="M8002" s="13">
        <v>0.59956018518518517</v>
      </c>
      <c r="N8002" s="14">
        <v>204440003497132</v>
      </c>
      <c r="P8002" t="str">
        <f t="shared" si="233"/>
        <v/>
      </c>
    </row>
    <row r="8003" spans="1:16" ht="16" x14ac:dyDescent="0.2">
      <c r="A8003" s="8" t="s">
        <v>639</v>
      </c>
      <c r="C8003" s="7" t="s">
        <v>2</v>
      </c>
      <c r="D8003" s="7" t="s">
        <v>3389</v>
      </c>
      <c r="E8003" s="7" t="str">
        <f>IF(OR(D8003="", D8003="___"),"", LEFT(D8003,FIND(" &gt;",D8003)-1))</f>
        <v>Success</v>
      </c>
      <c r="F8003" s="7" t="str">
        <f t="shared" si="234"/>
        <v>Current</v>
      </c>
      <c r="G8003" s="7" t="str">
        <f t="shared" si="235"/>
        <v/>
      </c>
      <c r="H8003" s="7" t="str">
        <f>IF(G8003="Utterance", IF(ISNUMBER(SEARCH("Unrecognized",D8003)), "Unrecognized", IF(ISNUMBER(SEARCH("Mismatched",D8003)), "Mismatched", IF(ISNUMBER(SEARCH("False Positive",D8003)), "False Positive", "Irrelevant"))), "")</f>
        <v/>
      </c>
      <c r="J8003" s="7" t="s">
        <v>3741</v>
      </c>
      <c r="K8003" s="7" t="s">
        <v>3355</v>
      </c>
      <c r="L8003" s="9">
        <v>45008</v>
      </c>
      <c r="M8003" s="13">
        <v>0.60171296296296295</v>
      </c>
      <c r="N8003" s="14">
        <v>204440003499209</v>
      </c>
      <c r="O8003" s="7">
        <f>IF(LEN(TRIM($A8003))=0,0,LEN($A8003)-LEN(SUBSTITUTE($A8003," ",""))+1)</f>
        <v>7</v>
      </c>
      <c r="P8003">
        <f t="shared" ref="P8003:P8066" si="236">IF(D8003="", "", COUNTIF($D$1:$D$12000, D8003))</f>
        <v>3411</v>
      </c>
    </row>
    <row r="8004" spans="1:16" ht="112" x14ac:dyDescent="0.2">
      <c r="A8004" s="8" t="s">
        <v>304</v>
      </c>
      <c r="C8004" s="7" t="s">
        <v>4</v>
      </c>
      <c r="F8004" s="7" t="str">
        <f t="shared" si="234"/>
        <v/>
      </c>
      <c r="G8004" s="7" t="str">
        <f t="shared" si="235"/>
        <v/>
      </c>
      <c r="K8004" s="7" t="s">
        <v>3355</v>
      </c>
      <c r="L8004" s="9">
        <v>45008</v>
      </c>
      <c r="M8004" s="13">
        <v>0.60171296296296295</v>
      </c>
      <c r="N8004" s="14">
        <v>204440003499209</v>
      </c>
      <c r="P8004" t="str">
        <f t="shared" si="236"/>
        <v/>
      </c>
    </row>
    <row r="8005" spans="1:16" ht="16" x14ac:dyDescent="0.2">
      <c r="A8005" s="8" t="s">
        <v>259</v>
      </c>
      <c r="B8005" s="7" t="s">
        <v>3487</v>
      </c>
      <c r="C8005" s="7" t="s">
        <v>2</v>
      </c>
      <c r="D8005" s="7" t="s">
        <v>3389</v>
      </c>
      <c r="E8005" s="7" t="str">
        <f>IF(OR(D8005="", D8005="___"),"", LEFT(D8005,FIND(" &gt;",D8005)-1))</f>
        <v>Success</v>
      </c>
      <c r="F8005" s="7" t="str">
        <f t="shared" si="234"/>
        <v>Current</v>
      </c>
      <c r="G8005" s="7" t="str">
        <f t="shared" si="235"/>
        <v/>
      </c>
      <c r="H8005" s="7" t="str">
        <f>IF(G8005="Utterance", IF(ISNUMBER(SEARCH("Unrecognized",D8005)), "Unrecognized", IF(ISNUMBER(SEARCH("Mismatched",D8005)), "Mismatched", IF(ISNUMBER(SEARCH("False Positive",D8005)), "False Positive", "Irrelevant"))), "")</f>
        <v/>
      </c>
      <c r="J8005" s="7" t="s">
        <v>3743</v>
      </c>
      <c r="K8005" s="7" t="s">
        <v>3355</v>
      </c>
      <c r="L8005" s="9">
        <v>45008</v>
      </c>
      <c r="M8005" s="13">
        <v>0.60340277777777784</v>
      </c>
      <c r="N8005" s="14">
        <v>202000562969749</v>
      </c>
      <c r="O8005" s="7">
        <f>IF(LEN(TRIM($A8005))=0,0,LEN($A8005)-LEN(SUBSTITUTE($A8005," ",""))+1)</f>
        <v>4</v>
      </c>
      <c r="P8005">
        <f t="shared" si="236"/>
        <v>3411</v>
      </c>
    </row>
    <row r="8006" spans="1:16" ht="224" x14ac:dyDescent="0.2">
      <c r="A8006" s="8" t="s">
        <v>3687</v>
      </c>
      <c r="C8006" s="7" t="s">
        <v>4</v>
      </c>
      <c r="F8006" s="7" t="str">
        <f t="shared" si="234"/>
        <v/>
      </c>
      <c r="G8006" s="7" t="str">
        <f t="shared" si="235"/>
        <v/>
      </c>
      <c r="K8006" s="7" t="s">
        <v>3355</v>
      </c>
      <c r="L8006" s="9">
        <v>45008</v>
      </c>
      <c r="M8006" s="13">
        <v>0.60341435185185188</v>
      </c>
      <c r="N8006" s="14">
        <v>202000562969749</v>
      </c>
      <c r="P8006" t="str">
        <f t="shared" si="236"/>
        <v/>
      </c>
    </row>
    <row r="8007" spans="1:16" ht="16" x14ac:dyDescent="0.2">
      <c r="A8007" s="8" t="s">
        <v>488</v>
      </c>
      <c r="C8007" s="7" t="s">
        <v>2</v>
      </c>
      <c r="D8007" s="7" t="s">
        <v>3400</v>
      </c>
      <c r="E8007" s="7" t="str">
        <f>IF(OR(D8007="", D8007="___"),"", LEFT(D8007,FIND(" &gt;",D8007)-1))</f>
        <v>Failure</v>
      </c>
      <c r="F8007" s="7" t="str">
        <f t="shared" si="234"/>
        <v>Current</v>
      </c>
      <c r="G8007" s="7" t="str">
        <f t="shared" si="235"/>
        <v>Interaction</v>
      </c>
      <c r="H8007" s="7" t="str">
        <f>IF(G8007="Utterance", IF(ISNUMBER(SEARCH("Unrecognized",D8007)), "Unrecognized", IF(ISNUMBER(SEARCH("Mismatched",D8007)), "Mismatched", IF(ISNUMBER(SEARCH("False Positive",D8007)), "False Positive", "Irrelevant"))), "")</f>
        <v/>
      </c>
      <c r="J8007" s="7" t="s">
        <v>3741</v>
      </c>
      <c r="K8007" s="7" t="s">
        <v>3355</v>
      </c>
      <c r="L8007" s="9">
        <v>45008</v>
      </c>
      <c r="M8007" s="13">
        <v>0.60495370370370372</v>
      </c>
      <c r="N8007" s="14">
        <v>204440003493875</v>
      </c>
      <c r="O8007" s="7">
        <f>IF(LEN(TRIM($A8007))=0,0,LEN($A8007)-LEN(SUBSTITUTE($A8007," ",""))+1)</f>
        <v>6</v>
      </c>
      <c r="P8007">
        <f t="shared" si="236"/>
        <v>412</v>
      </c>
    </row>
    <row r="8008" spans="1:16" ht="64" x14ac:dyDescent="0.2">
      <c r="A8008" s="8" t="s">
        <v>489</v>
      </c>
      <c r="C8008" s="7" t="s">
        <v>4</v>
      </c>
      <c r="F8008" s="7" t="str">
        <f t="shared" si="234"/>
        <v/>
      </c>
      <c r="G8008" s="7" t="str">
        <f t="shared" si="235"/>
        <v/>
      </c>
      <c r="K8008" s="7" t="s">
        <v>3355</v>
      </c>
      <c r="L8008" s="9">
        <v>45008</v>
      </c>
      <c r="M8008" s="13">
        <v>0.60495370370370372</v>
      </c>
      <c r="N8008" s="14">
        <v>204440003493875</v>
      </c>
      <c r="P8008" t="str">
        <f t="shared" si="236"/>
        <v/>
      </c>
    </row>
    <row r="8009" spans="1:16" ht="16" x14ac:dyDescent="0.2">
      <c r="A8009" s="8" t="s">
        <v>490</v>
      </c>
      <c r="C8009" s="7" t="s">
        <v>2</v>
      </c>
      <c r="D8009" s="7" t="s">
        <v>3400</v>
      </c>
      <c r="E8009" s="7" t="str">
        <f>IF(OR(D8009="", D8009="___"),"", LEFT(D8009,FIND(" &gt;",D8009)-1))</f>
        <v>Failure</v>
      </c>
      <c r="F8009" s="7" t="str">
        <f t="shared" si="234"/>
        <v>Current</v>
      </c>
      <c r="G8009" s="7" t="str">
        <f t="shared" si="235"/>
        <v>Interaction</v>
      </c>
      <c r="H8009" s="7" t="str">
        <f>IF(G8009="Utterance", IF(ISNUMBER(SEARCH("Unrecognized",D8009)), "Unrecognized", IF(ISNUMBER(SEARCH("Mismatched",D8009)), "Mismatched", IF(ISNUMBER(SEARCH("False Positive",D8009)), "False Positive", "Irrelevant"))), "")</f>
        <v/>
      </c>
      <c r="J8009" s="7" t="s">
        <v>3741</v>
      </c>
      <c r="K8009" s="7" t="s">
        <v>3355</v>
      </c>
      <c r="L8009" s="9">
        <v>45008</v>
      </c>
      <c r="M8009" s="13">
        <v>0.60532407407407407</v>
      </c>
      <c r="N8009" s="14">
        <v>204440003493875</v>
      </c>
      <c r="O8009" s="7">
        <f>IF(LEN(TRIM($A8009))=0,0,LEN($A8009)-LEN(SUBSTITUTE($A8009," ",""))+1)</f>
        <v>7</v>
      </c>
      <c r="P8009">
        <f t="shared" si="236"/>
        <v>412</v>
      </c>
    </row>
    <row r="8010" spans="1:16" ht="64" x14ac:dyDescent="0.2">
      <c r="A8010" s="8" t="s">
        <v>220</v>
      </c>
      <c r="C8010" s="7" t="s">
        <v>4</v>
      </c>
      <c r="F8010" s="7" t="str">
        <f t="shared" si="234"/>
        <v/>
      </c>
      <c r="G8010" s="7" t="str">
        <f t="shared" si="235"/>
        <v/>
      </c>
      <c r="K8010" s="7" t="s">
        <v>3355</v>
      </c>
      <c r="L8010" s="9">
        <v>45008</v>
      </c>
      <c r="M8010" s="13">
        <v>0.60532407407407407</v>
      </c>
      <c r="N8010" s="14">
        <v>204440003493875</v>
      </c>
      <c r="P8010" t="str">
        <f t="shared" si="236"/>
        <v/>
      </c>
    </row>
    <row r="8011" spans="1:16" ht="16" x14ac:dyDescent="0.2">
      <c r="A8011" s="8" t="s">
        <v>487</v>
      </c>
      <c r="C8011" s="7" t="s">
        <v>2</v>
      </c>
      <c r="D8011" s="7" t="s">
        <v>3389</v>
      </c>
      <c r="E8011" s="7" t="str">
        <f>IF(OR(D8011="", D8011="___"),"", LEFT(D8011,FIND(" &gt;",D8011)-1))</f>
        <v>Success</v>
      </c>
      <c r="F8011" s="7" t="str">
        <f t="shared" si="234"/>
        <v>Current</v>
      </c>
      <c r="G8011" s="7" t="str">
        <f t="shared" si="235"/>
        <v/>
      </c>
      <c r="H8011" s="7" t="str">
        <f>IF(G8011="Utterance", IF(ISNUMBER(SEARCH("Unrecognized",D8011)), "Unrecognized", IF(ISNUMBER(SEARCH("Mismatched",D8011)), "Mismatched", IF(ISNUMBER(SEARCH("False Positive",D8011)), "False Positive", "Irrelevant"))), "")</f>
        <v/>
      </c>
      <c r="J8011" s="7" t="s">
        <v>3741</v>
      </c>
      <c r="K8011" s="7" t="s">
        <v>3355</v>
      </c>
      <c r="L8011" s="9">
        <v>45008</v>
      </c>
      <c r="M8011" s="13">
        <v>0.60633101851851856</v>
      </c>
      <c r="N8011" s="14">
        <v>204440003493875</v>
      </c>
      <c r="O8011" s="7">
        <f>IF(LEN(TRIM($A8011))=0,0,LEN($A8011)-LEN(SUBSTITUTE($A8011," ",""))+1)</f>
        <v>3</v>
      </c>
      <c r="P8011">
        <f t="shared" si="236"/>
        <v>3411</v>
      </c>
    </row>
    <row r="8012" spans="1:16" ht="64" x14ac:dyDescent="0.2">
      <c r="A8012" s="8" t="s">
        <v>220</v>
      </c>
      <c r="C8012" s="7" t="s">
        <v>4</v>
      </c>
      <c r="F8012" s="7" t="str">
        <f t="shared" si="234"/>
        <v/>
      </c>
      <c r="G8012" s="7" t="str">
        <f t="shared" si="235"/>
        <v/>
      </c>
      <c r="K8012" s="7" t="s">
        <v>3355</v>
      </c>
      <c r="L8012" s="9">
        <v>45008</v>
      </c>
      <c r="M8012" s="13">
        <v>0.60633101851851856</v>
      </c>
      <c r="N8012" s="14">
        <v>204440003493875</v>
      </c>
      <c r="P8012" t="str">
        <f t="shared" si="236"/>
        <v/>
      </c>
    </row>
    <row r="8013" spans="1:16" ht="16" x14ac:dyDescent="0.2">
      <c r="A8013" s="8" t="s">
        <v>432</v>
      </c>
      <c r="C8013" s="7" t="s">
        <v>2</v>
      </c>
      <c r="D8013" s="7" t="s">
        <v>3389</v>
      </c>
      <c r="E8013" s="7" t="str">
        <f>IF(OR(D8013="", D8013="___"),"", LEFT(D8013,FIND(" &gt;",D8013)-1))</f>
        <v>Success</v>
      </c>
      <c r="F8013" s="7" t="str">
        <f t="shared" si="234"/>
        <v>Current</v>
      </c>
      <c r="G8013" s="7" t="str">
        <f t="shared" si="235"/>
        <v/>
      </c>
      <c r="H8013" s="7" t="str">
        <f>IF(G8013="Utterance", IF(ISNUMBER(SEARCH("Unrecognized",D8013)), "Unrecognized", IF(ISNUMBER(SEARCH("Mismatched",D8013)), "Mismatched", IF(ISNUMBER(SEARCH("False Positive",D8013)), "False Positive", "Irrelevant"))), "")</f>
        <v/>
      </c>
      <c r="J8013" s="7" t="s">
        <v>3431</v>
      </c>
      <c r="K8013" s="7" t="s">
        <v>3355</v>
      </c>
      <c r="L8013" s="9">
        <v>45008</v>
      </c>
      <c r="M8013" s="13">
        <v>0.60635416666666664</v>
      </c>
      <c r="N8013" s="14">
        <v>513003216223667</v>
      </c>
      <c r="O8013" s="7">
        <f>IF(LEN(TRIM($A8013))=0,0,LEN($A8013)-LEN(SUBSTITUTE($A8013," ",""))+1)</f>
        <v>1</v>
      </c>
      <c r="P8013">
        <f t="shared" si="236"/>
        <v>3411</v>
      </c>
    </row>
    <row r="8014" spans="1:16" ht="144" x14ac:dyDescent="0.2">
      <c r="A8014" s="8" t="s">
        <v>357</v>
      </c>
      <c r="C8014" s="7" t="s">
        <v>4</v>
      </c>
      <c r="F8014" s="7" t="str">
        <f t="shared" si="234"/>
        <v/>
      </c>
      <c r="G8014" s="7" t="str">
        <f t="shared" si="235"/>
        <v/>
      </c>
      <c r="K8014" s="7" t="s">
        <v>3355</v>
      </c>
      <c r="L8014" s="9">
        <v>45008</v>
      </c>
      <c r="M8014" s="13">
        <v>0.60635416666666664</v>
      </c>
      <c r="N8014" s="14">
        <v>513003216223667</v>
      </c>
      <c r="P8014" t="str">
        <f t="shared" si="236"/>
        <v/>
      </c>
    </row>
    <row r="8015" spans="1:16" ht="16" x14ac:dyDescent="0.2">
      <c r="A8015" s="8" t="s">
        <v>1810</v>
      </c>
      <c r="C8015" s="7" t="s">
        <v>2</v>
      </c>
      <c r="D8015" s="7" t="s">
        <v>3389</v>
      </c>
      <c r="E8015" s="7" t="str">
        <f>IF(OR(D8015="", D8015="___"),"", LEFT(D8015,FIND(" &gt;",D8015)-1))</f>
        <v>Success</v>
      </c>
      <c r="F8015" s="7" t="str">
        <f t="shared" si="234"/>
        <v>Current</v>
      </c>
      <c r="G8015" s="7" t="str">
        <f t="shared" si="235"/>
        <v/>
      </c>
      <c r="H8015" s="7" t="str">
        <f>IF(G8015="Utterance", IF(ISNUMBER(SEARCH("Unrecognized",D8015)), "Unrecognized", IF(ISNUMBER(SEARCH("Mismatched",D8015)), "Mismatched", IF(ISNUMBER(SEARCH("False Positive",D8015)), "False Positive", "Irrelevant"))), "")</f>
        <v/>
      </c>
      <c r="J8015" s="7" t="s">
        <v>3755</v>
      </c>
      <c r="K8015" s="7" t="s">
        <v>3355</v>
      </c>
      <c r="L8015" s="9">
        <v>45008</v>
      </c>
      <c r="M8015" s="13">
        <v>0.60912037037037037</v>
      </c>
      <c r="N8015" s="14">
        <v>513003519494381</v>
      </c>
      <c r="O8015" s="7">
        <f>IF(LEN(TRIM($A8015))=0,0,LEN($A8015)-LEN(SUBSTITUTE($A8015," ",""))+1)</f>
        <v>11</v>
      </c>
      <c r="P8015">
        <f t="shared" si="236"/>
        <v>3411</v>
      </c>
    </row>
    <row r="8016" spans="1:16" ht="48" x14ac:dyDescent="0.2">
      <c r="A8016" s="8" t="s">
        <v>959</v>
      </c>
      <c r="C8016" s="7" t="s">
        <v>4</v>
      </c>
      <c r="F8016" s="7" t="str">
        <f t="shared" si="234"/>
        <v/>
      </c>
      <c r="G8016" s="7" t="str">
        <f t="shared" si="235"/>
        <v/>
      </c>
      <c r="K8016" s="7" t="s">
        <v>3355</v>
      </c>
      <c r="L8016" s="9">
        <v>45008</v>
      </c>
      <c r="M8016" s="13">
        <v>0.60913194444444441</v>
      </c>
      <c r="N8016" s="14">
        <v>513003519494381</v>
      </c>
      <c r="P8016" t="str">
        <f t="shared" si="236"/>
        <v/>
      </c>
    </row>
    <row r="8017" spans="1:16" ht="16" x14ac:dyDescent="0.2">
      <c r="A8017" s="8" t="s">
        <v>200</v>
      </c>
      <c r="C8017" s="7" t="s">
        <v>2</v>
      </c>
      <c r="D8017" s="7" t="s">
        <v>3389</v>
      </c>
      <c r="E8017" s="7" t="str">
        <f>IF(OR(D8017="", D8017="___"),"", LEFT(D8017,FIND(" &gt;",D8017)-1))</f>
        <v>Success</v>
      </c>
      <c r="F8017" s="7" t="str">
        <f t="shared" si="234"/>
        <v>Current</v>
      </c>
      <c r="G8017" s="7" t="str">
        <f t="shared" si="235"/>
        <v/>
      </c>
      <c r="H8017" s="7" t="str">
        <f>IF(G8017="Utterance", IF(ISNUMBER(SEARCH("Unrecognized",D8017)), "Unrecognized", IF(ISNUMBER(SEARCH("Mismatched",D8017)), "Mismatched", IF(ISNUMBER(SEARCH("False Positive",D8017)), "False Positive", "Irrelevant"))), "")</f>
        <v/>
      </c>
      <c r="J8017" s="7" t="s">
        <v>3750</v>
      </c>
      <c r="K8017" s="7" t="s">
        <v>3355</v>
      </c>
      <c r="L8017" s="9">
        <v>45008</v>
      </c>
      <c r="M8017" s="13">
        <v>0.61116898148148147</v>
      </c>
      <c r="N8017" s="14">
        <v>204440003508174</v>
      </c>
      <c r="O8017" s="7">
        <f>IF(LEN(TRIM($A8017))=0,0,LEN($A8017)-LEN(SUBSTITUTE($A8017," ",""))+1)</f>
        <v>2</v>
      </c>
      <c r="P8017">
        <f t="shared" si="236"/>
        <v>3411</v>
      </c>
    </row>
    <row r="8018" spans="1:16" ht="240" x14ac:dyDescent="0.2">
      <c r="A8018" s="8" t="s">
        <v>901</v>
      </c>
      <c r="C8018" s="7" t="s">
        <v>4</v>
      </c>
      <c r="F8018" s="7" t="str">
        <f t="shared" si="234"/>
        <v/>
      </c>
      <c r="G8018" s="7" t="str">
        <f t="shared" si="235"/>
        <v/>
      </c>
      <c r="K8018" s="7" t="s">
        <v>3355</v>
      </c>
      <c r="L8018" s="9">
        <v>45008</v>
      </c>
      <c r="M8018" s="13">
        <v>0.6111805555555555</v>
      </c>
      <c r="N8018" s="14">
        <v>204440003508174</v>
      </c>
      <c r="P8018" t="str">
        <f t="shared" si="236"/>
        <v/>
      </c>
    </row>
    <row r="8019" spans="1:16" ht="16" x14ac:dyDescent="0.2">
      <c r="A8019" s="8" t="s">
        <v>259</v>
      </c>
      <c r="B8019" s="7" t="s">
        <v>3487</v>
      </c>
      <c r="C8019" s="7" t="s">
        <v>2</v>
      </c>
      <c r="D8019" s="7" t="s">
        <v>3389</v>
      </c>
      <c r="E8019" s="7" t="str">
        <f>IF(OR(D8019="", D8019="___"),"", LEFT(D8019,FIND(" &gt;",D8019)-1))</f>
        <v>Success</v>
      </c>
      <c r="F8019" s="7" t="str">
        <f t="shared" si="234"/>
        <v>Current</v>
      </c>
      <c r="G8019" s="7" t="str">
        <f t="shared" si="235"/>
        <v/>
      </c>
      <c r="H8019" s="7" t="str">
        <f>IF(G8019="Utterance", IF(ISNUMBER(SEARCH("Unrecognized",D8019)), "Unrecognized", IF(ISNUMBER(SEARCH("Mismatched",D8019)), "Mismatched", IF(ISNUMBER(SEARCH("False Positive",D8019)), "False Positive", "Irrelevant"))), "")</f>
        <v/>
      </c>
      <c r="J8019" s="7" t="s">
        <v>3743</v>
      </c>
      <c r="K8019" s="7" t="s">
        <v>3355</v>
      </c>
      <c r="L8019" s="9">
        <v>45008</v>
      </c>
      <c r="M8019" s="13">
        <v>0.6162037037037037</v>
      </c>
      <c r="N8019" s="14">
        <v>204440003494047</v>
      </c>
      <c r="O8019" s="7">
        <f>IF(LEN(TRIM($A8019))=0,0,LEN($A8019)-LEN(SUBSTITUTE($A8019," ",""))+1)</f>
        <v>4</v>
      </c>
      <c r="P8019">
        <f t="shared" si="236"/>
        <v>3411</v>
      </c>
    </row>
    <row r="8020" spans="1:16" ht="224" x14ac:dyDescent="0.2">
      <c r="A8020" s="8" t="s">
        <v>3688</v>
      </c>
      <c r="C8020" s="7" t="s">
        <v>4</v>
      </c>
      <c r="F8020" s="7" t="str">
        <f t="shared" si="234"/>
        <v/>
      </c>
      <c r="G8020" s="7" t="str">
        <f t="shared" si="235"/>
        <v/>
      </c>
      <c r="K8020" s="7" t="s">
        <v>3355</v>
      </c>
      <c r="L8020" s="9">
        <v>45008</v>
      </c>
      <c r="M8020" s="13">
        <v>0.61623842592592593</v>
      </c>
      <c r="N8020" s="14">
        <v>204440003494047</v>
      </c>
      <c r="P8020" t="str">
        <f t="shared" si="236"/>
        <v/>
      </c>
    </row>
    <row r="8021" spans="1:16" ht="16" x14ac:dyDescent="0.2">
      <c r="A8021" s="8" t="s">
        <v>260</v>
      </c>
      <c r="C8021" s="7" t="s">
        <v>2</v>
      </c>
      <c r="D8021" s="7" t="s">
        <v>3389</v>
      </c>
      <c r="E8021" s="7" t="str">
        <f>IF(OR(D8021="", D8021="___"),"", LEFT(D8021,FIND(" &gt;",D8021)-1))</f>
        <v>Success</v>
      </c>
      <c r="F8021" s="7" t="str">
        <f t="shared" si="234"/>
        <v>Current</v>
      </c>
      <c r="G8021" s="7" t="str">
        <f t="shared" si="235"/>
        <v/>
      </c>
      <c r="H8021" s="7" t="str">
        <f>IF(G8021="Utterance", IF(ISNUMBER(SEARCH("Unrecognized",D8021)), "Unrecognized", IF(ISNUMBER(SEARCH("Mismatched",D8021)), "Mismatched", IF(ISNUMBER(SEARCH("False Positive",D8021)), "False Positive", "Irrelevant"))), "")</f>
        <v/>
      </c>
      <c r="J8021" s="7" t="s">
        <v>3743</v>
      </c>
      <c r="K8021" s="7" t="s">
        <v>3355</v>
      </c>
      <c r="L8021" s="9">
        <v>45008</v>
      </c>
      <c r="M8021" s="13">
        <v>0.61695601851851845</v>
      </c>
      <c r="N8021" s="14">
        <v>204440003494047</v>
      </c>
      <c r="O8021" s="7">
        <f>IF(LEN(TRIM($A8021))=0,0,LEN($A8021)-LEN(SUBSTITUTE($A8021," ",""))+1)</f>
        <v>6</v>
      </c>
      <c r="P8021">
        <f t="shared" si="236"/>
        <v>3411</v>
      </c>
    </row>
    <row r="8022" spans="1:16" ht="48" x14ac:dyDescent="0.2">
      <c r="A8022" s="8" t="s">
        <v>261</v>
      </c>
      <c r="C8022" s="7" t="s">
        <v>4</v>
      </c>
      <c r="F8022" s="7" t="str">
        <f t="shared" si="234"/>
        <v/>
      </c>
      <c r="G8022" s="7" t="str">
        <f t="shared" si="235"/>
        <v/>
      </c>
      <c r="K8022" s="7" t="s">
        <v>3355</v>
      </c>
      <c r="L8022" s="9">
        <v>45008</v>
      </c>
      <c r="M8022" s="13">
        <v>0.61695601851851845</v>
      </c>
      <c r="N8022" s="14">
        <v>204440003494047</v>
      </c>
      <c r="P8022" t="str">
        <f t="shared" si="236"/>
        <v/>
      </c>
    </row>
    <row r="8023" spans="1:16" x14ac:dyDescent="0.2">
      <c r="A8023" s="10">
        <v>45291</v>
      </c>
      <c r="C8023" s="7" t="s">
        <v>2</v>
      </c>
      <c r="D8023" s="7" t="s">
        <v>3389</v>
      </c>
      <c r="E8023" s="7" t="str">
        <f>IF(OR(D8023="", D8023="___"),"", LEFT(D8023,FIND(" &gt;",D8023)-1))</f>
        <v>Success</v>
      </c>
      <c r="F8023" s="7" t="str">
        <f t="shared" si="234"/>
        <v>Current</v>
      </c>
      <c r="G8023" s="7" t="str">
        <f t="shared" si="235"/>
        <v/>
      </c>
      <c r="H8023" s="7" t="str">
        <f>IF(G8023="Utterance", IF(ISNUMBER(SEARCH("Unrecognized",D8023)), "Unrecognized", IF(ISNUMBER(SEARCH("Mismatched",D8023)), "Mismatched", IF(ISNUMBER(SEARCH("False Positive",D8023)), "False Positive", "Irrelevant"))), "")</f>
        <v/>
      </c>
      <c r="J8023" s="7" t="s">
        <v>3743</v>
      </c>
      <c r="K8023" s="7" t="s">
        <v>3355</v>
      </c>
      <c r="L8023" s="9">
        <v>45008</v>
      </c>
      <c r="M8023" s="13">
        <v>0.61704861111111109</v>
      </c>
      <c r="N8023" s="14">
        <v>204440003494047</v>
      </c>
      <c r="O8023" s="7">
        <f>IF(LEN(TRIM($A8023))=0,0,LEN($A8023)-LEN(SUBSTITUTE($A8023," ",""))+1)</f>
        <v>1</v>
      </c>
      <c r="P8023">
        <f t="shared" si="236"/>
        <v>3411</v>
      </c>
    </row>
    <row r="8024" spans="1:16" ht="224" x14ac:dyDescent="0.2">
      <c r="A8024" s="8" t="s">
        <v>496</v>
      </c>
      <c r="C8024" s="7" t="s">
        <v>4</v>
      </c>
      <c r="F8024" s="7" t="str">
        <f t="shared" si="234"/>
        <v/>
      </c>
      <c r="G8024" s="7" t="str">
        <f t="shared" si="235"/>
        <v/>
      </c>
      <c r="K8024" s="7" t="s">
        <v>3355</v>
      </c>
      <c r="L8024" s="9">
        <v>45008</v>
      </c>
      <c r="M8024" s="13">
        <v>0.61706018518518524</v>
      </c>
      <c r="N8024" s="14">
        <v>204440003494047</v>
      </c>
      <c r="P8024" t="str">
        <f t="shared" si="236"/>
        <v/>
      </c>
    </row>
    <row r="8025" spans="1:16" ht="16" x14ac:dyDescent="0.2">
      <c r="A8025" s="8" t="s">
        <v>497</v>
      </c>
      <c r="C8025" s="7" t="s">
        <v>2</v>
      </c>
      <c r="D8025" s="7" t="s">
        <v>3405</v>
      </c>
      <c r="E8025" s="7" t="str">
        <f>IF(OR(D8025="", D8025="___"),"", LEFT(D8025,FIND(" &gt;",D8025)-1))</f>
        <v>Failure</v>
      </c>
      <c r="F8025" s="7" t="str">
        <f t="shared" si="234"/>
        <v>Current</v>
      </c>
      <c r="G8025" s="7" t="str">
        <f t="shared" si="235"/>
        <v>System</v>
      </c>
      <c r="H8025" s="7" t="str">
        <f>IF(G8025="Utterance", IF(ISNUMBER(SEARCH("Unrecognized",D8025)), "Unrecognized", IF(ISNUMBER(SEARCH("Mismatched",D8025)), "Mismatched", IF(ISNUMBER(SEARCH("False Positive",D8025)), "False Positive", "Irrelevant"))), "")</f>
        <v/>
      </c>
      <c r="I8025" s="7" t="s">
        <v>152</v>
      </c>
      <c r="J8025" s="7" t="s">
        <v>3741</v>
      </c>
      <c r="K8025" s="7" t="s">
        <v>3355</v>
      </c>
      <c r="L8025" s="9">
        <v>45008</v>
      </c>
      <c r="M8025" s="13">
        <v>0.6174074074074074</v>
      </c>
      <c r="N8025" s="14">
        <v>204440003494047</v>
      </c>
      <c r="O8025" s="7">
        <f>IF(LEN(TRIM($A8025))=0,0,LEN($A8025)-LEN(SUBSTITUTE($A8025," ",""))+1)</f>
        <v>3</v>
      </c>
      <c r="P8025">
        <f t="shared" si="236"/>
        <v>168</v>
      </c>
    </row>
    <row r="8026" spans="1:16" ht="16" x14ac:dyDescent="0.2">
      <c r="A8026" s="8" t="s">
        <v>497</v>
      </c>
      <c r="C8026" s="7" t="s">
        <v>2</v>
      </c>
      <c r="D8026" s="7" t="s">
        <v>3411</v>
      </c>
      <c r="E8026" s="7" t="str">
        <f>IF(OR(D8026="", D8026="___"),"", LEFT(D8026,FIND(" &gt;",D8026)-1))</f>
        <v>Qualified Success</v>
      </c>
      <c r="F8026" s="7" t="str">
        <f t="shared" si="234"/>
        <v>Current</v>
      </c>
      <c r="G8026" s="7" t="str">
        <f t="shared" si="235"/>
        <v>Response</v>
      </c>
      <c r="H8026" s="7" t="str">
        <f>IF(G8026="Utterance", IF(ISNUMBER(SEARCH("Unrecognized",D8026)), "Unrecognized", IF(ISNUMBER(SEARCH("Mismatched",D8026)), "Mismatched", IF(ISNUMBER(SEARCH("False Positive",D8026)), "False Positive", "Irrelevant"))), "")</f>
        <v/>
      </c>
      <c r="J8026" s="7" t="s">
        <v>3741</v>
      </c>
      <c r="K8026" s="7" t="s">
        <v>3355</v>
      </c>
      <c r="L8026" s="9">
        <v>45008</v>
      </c>
      <c r="M8026" s="13">
        <v>0.6174074074074074</v>
      </c>
      <c r="N8026" s="14">
        <v>204440003494047</v>
      </c>
      <c r="O8026" s="7">
        <f>IF(LEN(TRIM($A8026))=0,0,LEN($A8026)-LEN(SUBSTITUTE($A8026," ",""))+1)</f>
        <v>3</v>
      </c>
      <c r="P8026">
        <f t="shared" si="236"/>
        <v>201</v>
      </c>
    </row>
    <row r="8027" spans="1:16" ht="16" x14ac:dyDescent="0.2">
      <c r="A8027" s="8" t="s">
        <v>152</v>
      </c>
      <c r="C8027" s="7" t="s">
        <v>4</v>
      </c>
      <c r="F8027" s="7" t="str">
        <f t="shared" si="234"/>
        <v/>
      </c>
      <c r="G8027" s="7" t="str">
        <f t="shared" si="235"/>
        <v/>
      </c>
      <c r="K8027" s="7" t="s">
        <v>3355</v>
      </c>
      <c r="L8027" s="9">
        <v>45008</v>
      </c>
      <c r="M8027" s="13">
        <v>0.6174074074074074</v>
      </c>
      <c r="N8027" s="14">
        <v>204440003494047</v>
      </c>
      <c r="P8027" t="str">
        <f t="shared" si="236"/>
        <v/>
      </c>
    </row>
    <row r="8028" spans="1:16" ht="160" x14ac:dyDescent="0.2">
      <c r="A8028" s="8" t="s">
        <v>238</v>
      </c>
      <c r="C8028" s="7" t="s">
        <v>4</v>
      </c>
      <c r="F8028" s="7" t="str">
        <f t="shared" si="234"/>
        <v/>
      </c>
      <c r="G8028" s="7" t="str">
        <f t="shared" si="235"/>
        <v/>
      </c>
      <c r="K8028" s="7" t="s">
        <v>3355</v>
      </c>
      <c r="L8028" s="9">
        <v>45008</v>
      </c>
      <c r="M8028" s="13">
        <v>0.6174074074074074</v>
      </c>
      <c r="N8028" s="14">
        <v>204440003494047</v>
      </c>
      <c r="P8028" t="str">
        <f t="shared" si="236"/>
        <v/>
      </c>
    </row>
    <row r="8029" spans="1:16" ht="16" x14ac:dyDescent="0.2">
      <c r="A8029" s="8" t="s">
        <v>652</v>
      </c>
      <c r="C8029" s="7" t="s">
        <v>2</v>
      </c>
      <c r="D8029" s="7" t="s">
        <v>3391</v>
      </c>
      <c r="E8029" s="7" t="str">
        <f>IF(OR(D8029="", D8029="___"),"", LEFT(D8029,FIND(" &gt;",D8029)-1))</f>
        <v>Failure</v>
      </c>
      <c r="F8029" s="7" t="str">
        <f t="shared" si="234"/>
        <v>Current</v>
      </c>
      <c r="G8029" s="7" t="str">
        <f t="shared" si="235"/>
        <v>Utterance</v>
      </c>
      <c r="H8029" s="7" t="str">
        <f>IF(G8029="Utterance", IF(ISNUMBER(SEARCH("Unrecognized",D8029)), "Unrecognized", IF(ISNUMBER(SEARCH("Mismatched",D8029)), "Mismatched", IF(ISNUMBER(SEARCH("False Positive",D8029)), "False Positive", "Irrelevant"))), "")</f>
        <v>Mismatched</v>
      </c>
      <c r="J8029" s="7" t="s">
        <v>3743</v>
      </c>
      <c r="K8029" s="7" t="s">
        <v>3355</v>
      </c>
      <c r="L8029" s="9">
        <v>45008</v>
      </c>
      <c r="M8029" s="13">
        <v>0.61751157407407409</v>
      </c>
      <c r="N8029" s="14">
        <v>204440003499209</v>
      </c>
      <c r="O8029" s="7">
        <f>IF(LEN(TRIM($A8029))=0,0,LEN($A8029)-LEN(SUBSTITUTE($A8029," ",""))+1)</f>
        <v>2</v>
      </c>
      <c r="P8029">
        <f t="shared" si="236"/>
        <v>705</v>
      </c>
    </row>
    <row r="8030" spans="1:16" ht="112" x14ac:dyDescent="0.2">
      <c r="A8030" s="8" t="s">
        <v>298</v>
      </c>
      <c r="C8030" s="7" t="s">
        <v>4</v>
      </c>
      <c r="F8030" s="7" t="str">
        <f t="shared" si="234"/>
        <v/>
      </c>
      <c r="G8030" s="7" t="str">
        <f t="shared" si="235"/>
        <v/>
      </c>
      <c r="K8030" s="7" t="s">
        <v>3355</v>
      </c>
      <c r="L8030" s="9">
        <v>45008</v>
      </c>
      <c r="M8030" s="13">
        <v>0.61751157407407409</v>
      </c>
      <c r="N8030" s="14">
        <v>204440003499209</v>
      </c>
      <c r="P8030" t="str">
        <f t="shared" si="236"/>
        <v/>
      </c>
    </row>
    <row r="8031" spans="1:16" ht="16" x14ac:dyDescent="0.2">
      <c r="A8031" s="8" t="s">
        <v>249</v>
      </c>
      <c r="C8031" s="7" t="s">
        <v>2</v>
      </c>
      <c r="D8031" s="7" t="s">
        <v>3389</v>
      </c>
      <c r="E8031" s="7" t="str">
        <f>IF(OR(D8031="", D8031="___"),"", LEFT(D8031,FIND(" &gt;",D8031)-1))</f>
        <v>Success</v>
      </c>
      <c r="F8031" s="7" t="str">
        <f t="shared" si="234"/>
        <v>Current</v>
      </c>
      <c r="G8031" s="7" t="str">
        <f t="shared" si="235"/>
        <v/>
      </c>
      <c r="H8031" s="7" t="str">
        <f>IF(G8031="Utterance", IF(ISNUMBER(SEARCH("Unrecognized",D8031)), "Unrecognized", IF(ISNUMBER(SEARCH("Mismatched",D8031)), "Mismatched", IF(ISNUMBER(SEARCH("False Positive",D8031)), "False Positive", "Irrelevant"))), "")</f>
        <v/>
      </c>
      <c r="J8031" s="7" t="s">
        <v>3741</v>
      </c>
      <c r="K8031" s="7" t="s">
        <v>3355</v>
      </c>
      <c r="L8031" s="9">
        <v>45008</v>
      </c>
      <c r="M8031" s="13">
        <v>0.61773148148148149</v>
      </c>
      <c r="N8031" s="14">
        <v>204440003499209</v>
      </c>
      <c r="O8031" s="7">
        <f>IF(LEN(TRIM($A8031))=0,0,LEN($A8031)-LEN(SUBSTITUTE($A8031," ",""))+1)</f>
        <v>2</v>
      </c>
      <c r="P8031">
        <f t="shared" si="236"/>
        <v>3411</v>
      </c>
    </row>
    <row r="8032" spans="1:16" ht="144" x14ac:dyDescent="0.2">
      <c r="A8032" s="8" t="s">
        <v>250</v>
      </c>
      <c r="C8032" s="7" t="s">
        <v>4</v>
      </c>
      <c r="F8032" s="7" t="str">
        <f t="shared" si="234"/>
        <v/>
      </c>
      <c r="G8032" s="7" t="str">
        <f t="shared" si="235"/>
        <v/>
      </c>
      <c r="K8032" s="7" t="s">
        <v>3355</v>
      </c>
      <c r="L8032" s="9">
        <v>45008</v>
      </c>
      <c r="M8032" s="13">
        <v>0.61773148148148149</v>
      </c>
      <c r="N8032" s="14">
        <v>204440003499209</v>
      </c>
      <c r="P8032" t="str">
        <f t="shared" si="236"/>
        <v/>
      </c>
    </row>
    <row r="8033" spans="1:16" ht="16" x14ac:dyDescent="0.2">
      <c r="A8033" s="8" t="s">
        <v>387</v>
      </c>
      <c r="C8033" s="7" t="s">
        <v>2</v>
      </c>
      <c r="D8033" s="7" t="s">
        <v>3389</v>
      </c>
      <c r="E8033" s="7" t="str">
        <f>IF(OR(D8033="", D8033="___"),"", LEFT(D8033,FIND(" &gt;",D8033)-1))</f>
        <v>Success</v>
      </c>
      <c r="F8033" s="7" t="str">
        <f t="shared" si="234"/>
        <v>Current</v>
      </c>
      <c r="G8033" s="7" t="str">
        <f t="shared" si="235"/>
        <v/>
      </c>
      <c r="H8033" s="7" t="str">
        <f>IF(G8033="Utterance", IF(ISNUMBER(SEARCH("Unrecognized",D8033)), "Unrecognized", IF(ISNUMBER(SEARCH("Mismatched",D8033)), "Mismatched", IF(ISNUMBER(SEARCH("False Positive",D8033)), "False Positive", "Irrelevant"))), "")</f>
        <v/>
      </c>
      <c r="J8033" s="7" t="s">
        <v>3741</v>
      </c>
      <c r="K8033" s="7" t="s">
        <v>3355</v>
      </c>
      <c r="L8033" s="9">
        <v>45008</v>
      </c>
      <c r="M8033" s="13">
        <v>0.61958333333333326</v>
      </c>
      <c r="N8033" s="14">
        <v>204440003499209</v>
      </c>
      <c r="O8033" s="7">
        <f>IF(LEN(TRIM($A8033))=0,0,LEN($A8033)-LEN(SUBSTITUTE($A8033," ",""))+1)</f>
        <v>2</v>
      </c>
      <c r="P8033">
        <f t="shared" si="236"/>
        <v>3411</v>
      </c>
    </row>
    <row r="8034" spans="1:16" ht="160" x14ac:dyDescent="0.2">
      <c r="A8034" s="8" t="s">
        <v>238</v>
      </c>
      <c r="C8034" s="7" t="s">
        <v>4</v>
      </c>
      <c r="F8034" s="7" t="str">
        <f t="shared" si="234"/>
        <v/>
      </c>
      <c r="G8034" s="7" t="str">
        <f t="shared" si="235"/>
        <v/>
      </c>
      <c r="K8034" s="7" t="s">
        <v>3355</v>
      </c>
      <c r="L8034" s="9">
        <v>45008</v>
      </c>
      <c r="M8034" s="13">
        <v>0.61958333333333326</v>
      </c>
      <c r="N8034" s="14">
        <v>204440003499209</v>
      </c>
      <c r="P8034" t="str">
        <f t="shared" si="236"/>
        <v/>
      </c>
    </row>
    <row r="8035" spans="1:16" ht="16" x14ac:dyDescent="0.2">
      <c r="A8035" s="8" t="s">
        <v>651</v>
      </c>
      <c r="C8035" s="7" t="s">
        <v>2</v>
      </c>
      <c r="D8035" s="7" t="s">
        <v>3391</v>
      </c>
      <c r="E8035" s="7" t="str">
        <f>IF(OR(D8035="", D8035="___"),"", LEFT(D8035,FIND(" &gt;",D8035)-1))</f>
        <v>Failure</v>
      </c>
      <c r="F8035" s="7" t="str">
        <f t="shared" si="234"/>
        <v>Current</v>
      </c>
      <c r="G8035" s="7" t="str">
        <f t="shared" si="235"/>
        <v>Utterance</v>
      </c>
      <c r="H8035" s="7" t="str">
        <f>IF(G8035="Utterance", IF(ISNUMBER(SEARCH("Unrecognized",D8035)), "Unrecognized", IF(ISNUMBER(SEARCH("Mismatched",D8035)), "Mismatched", IF(ISNUMBER(SEARCH("False Positive",D8035)), "False Positive", "Irrelevant"))), "")</f>
        <v>Mismatched</v>
      </c>
      <c r="J8035" s="7" t="s">
        <v>3741</v>
      </c>
      <c r="K8035" s="7" t="s">
        <v>3355</v>
      </c>
      <c r="L8035" s="9">
        <v>45008</v>
      </c>
      <c r="M8035" s="13">
        <v>0.62503472222222223</v>
      </c>
      <c r="N8035" s="14">
        <v>204440003499209</v>
      </c>
      <c r="O8035" s="7">
        <f>IF(LEN(TRIM($A8035))=0,0,LEN($A8035)-LEN(SUBSTITUTE($A8035," ",""))+1)</f>
        <v>2</v>
      </c>
      <c r="P8035">
        <f t="shared" si="236"/>
        <v>705</v>
      </c>
    </row>
    <row r="8036" spans="1:16" ht="112" x14ac:dyDescent="0.2">
      <c r="A8036" s="8" t="s">
        <v>298</v>
      </c>
      <c r="C8036" s="7" t="s">
        <v>4</v>
      </c>
      <c r="F8036" s="7" t="str">
        <f t="shared" si="234"/>
        <v/>
      </c>
      <c r="G8036" s="7" t="str">
        <f t="shared" si="235"/>
        <v/>
      </c>
      <c r="K8036" s="7" t="s">
        <v>3355</v>
      </c>
      <c r="L8036" s="9">
        <v>45008</v>
      </c>
      <c r="M8036" s="13">
        <v>0.62503472222222223</v>
      </c>
      <c r="N8036" s="14">
        <v>204440003499209</v>
      </c>
      <c r="P8036" t="str">
        <f t="shared" si="236"/>
        <v/>
      </c>
    </row>
    <row r="8037" spans="1:16" ht="16" x14ac:dyDescent="0.2">
      <c r="A8037" s="8" t="s">
        <v>302</v>
      </c>
      <c r="B8037" s="7" t="s">
        <v>3487</v>
      </c>
      <c r="C8037" s="7" t="s">
        <v>2</v>
      </c>
      <c r="D8037" s="7" t="s">
        <v>3389</v>
      </c>
      <c r="E8037" s="7" t="str">
        <f>IF(OR(D8037="", D8037="___"),"", LEFT(D8037,FIND(" &gt;",D8037)-1))</f>
        <v>Success</v>
      </c>
      <c r="F8037" s="7" t="str">
        <f t="shared" si="234"/>
        <v>Current</v>
      </c>
      <c r="G8037" s="7" t="str">
        <f t="shared" si="235"/>
        <v/>
      </c>
      <c r="H8037" s="7" t="str">
        <f>IF(G8037="Utterance", IF(ISNUMBER(SEARCH("Unrecognized",D8037)), "Unrecognized", IF(ISNUMBER(SEARCH("Mismatched",D8037)), "Mismatched", IF(ISNUMBER(SEARCH("False Positive",D8037)), "False Positive", "Irrelevant"))), "")</f>
        <v/>
      </c>
      <c r="J8037" s="7" t="s">
        <v>3428</v>
      </c>
      <c r="K8037" s="7" t="s">
        <v>3355</v>
      </c>
      <c r="L8037" s="9">
        <v>45008</v>
      </c>
      <c r="M8037" s="13">
        <v>0.62579861111111112</v>
      </c>
      <c r="N8037" s="14">
        <v>202000301753991</v>
      </c>
      <c r="O8037" s="7">
        <f>IF(LEN(TRIM($A8037))=0,0,LEN($A8037)-LEN(SUBSTITUTE($A8037," ",""))+1)</f>
        <v>3</v>
      </c>
      <c r="P8037">
        <f t="shared" si="236"/>
        <v>3411</v>
      </c>
    </row>
    <row r="8038" spans="1:16" ht="64" x14ac:dyDescent="0.2">
      <c r="A8038" s="8" t="s">
        <v>220</v>
      </c>
      <c r="C8038" s="7" t="s">
        <v>4</v>
      </c>
      <c r="F8038" s="7" t="str">
        <f t="shared" si="234"/>
        <v/>
      </c>
      <c r="G8038" s="7" t="str">
        <f t="shared" si="235"/>
        <v/>
      </c>
      <c r="K8038" s="7" t="s">
        <v>3355</v>
      </c>
      <c r="L8038" s="9">
        <v>45008</v>
      </c>
      <c r="M8038" s="13">
        <v>0.62579861111111112</v>
      </c>
      <c r="N8038" s="14">
        <v>202000301753991</v>
      </c>
      <c r="P8038" t="str">
        <f t="shared" si="236"/>
        <v/>
      </c>
    </row>
    <row r="8039" spans="1:16" ht="16" x14ac:dyDescent="0.2">
      <c r="A8039" s="8" t="s">
        <v>1285</v>
      </c>
      <c r="C8039" s="7" t="s">
        <v>2</v>
      </c>
      <c r="D8039" s="7" t="s">
        <v>3389</v>
      </c>
      <c r="E8039" s="7" t="str">
        <f>IF(OR(D8039="", D8039="___"),"", LEFT(D8039,FIND(" &gt;",D8039)-1))</f>
        <v>Success</v>
      </c>
      <c r="F8039" s="7" t="str">
        <f t="shared" si="234"/>
        <v>Current</v>
      </c>
      <c r="G8039" s="7" t="str">
        <f t="shared" si="235"/>
        <v/>
      </c>
      <c r="H8039" s="7" t="str">
        <f>IF(G8039="Utterance", IF(ISNUMBER(SEARCH("Unrecognized",D8039)), "Unrecognized", IF(ISNUMBER(SEARCH("Mismatched",D8039)), "Mismatched", IF(ISNUMBER(SEARCH("False Positive",D8039)), "False Positive", "Irrelevant"))), "")</f>
        <v/>
      </c>
      <c r="J8039" s="7" t="s">
        <v>3428</v>
      </c>
      <c r="K8039" s="7" t="s">
        <v>3355</v>
      </c>
      <c r="L8039" s="9">
        <v>45008</v>
      </c>
      <c r="M8039" s="13">
        <v>0.62587962962962962</v>
      </c>
      <c r="N8039" s="14">
        <v>202000301753991</v>
      </c>
      <c r="O8039" s="7">
        <f>IF(LEN(TRIM($A8039))=0,0,LEN($A8039)-LEN(SUBSTITUTE($A8039," ",""))+1)</f>
        <v>3</v>
      </c>
      <c r="P8039">
        <f t="shared" si="236"/>
        <v>3411</v>
      </c>
    </row>
    <row r="8040" spans="1:16" ht="240" x14ac:dyDescent="0.2">
      <c r="A8040" s="8" t="s">
        <v>1286</v>
      </c>
      <c r="C8040" s="7" t="s">
        <v>4</v>
      </c>
      <c r="F8040" s="7" t="str">
        <f t="shared" si="234"/>
        <v/>
      </c>
      <c r="G8040" s="7" t="str">
        <f t="shared" si="235"/>
        <v/>
      </c>
      <c r="K8040" s="7" t="s">
        <v>3355</v>
      </c>
      <c r="L8040" s="9">
        <v>45008</v>
      </c>
      <c r="M8040" s="13">
        <v>0.62590277777777781</v>
      </c>
      <c r="N8040" s="14">
        <v>202000301753991</v>
      </c>
      <c r="P8040" t="str">
        <f t="shared" si="236"/>
        <v/>
      </c>
    </row>
    <row r="8041" spans="1:16" ht="16" x14ac:dyDescent="0.2">
      <c r="A8041" s="8" t="s">
        <v>465</v>
      </c>
      <c r="B8041" s="7" t="s">
        <v>3487</v>
      </c>
      <c r="C8041" s="7" t="s">
        <v>2</v>
      </c>
      <c r="D8041" s="7" t="s">
        <v>3389</v>
      </c>
      <c r="E8041" s="7" t="str">
        <f>IF(OR(D8041="", D8041="___"),"", LEFT(D8041,FIND(" &gt;",D8041)-1))</f>
        <v>Success</v>
      </c>
      <c r="F8041" s="7" t="str">
        <f t="shared" si="234"/>
        <v>Current</v>
      </c>
      <c r="G8041" s="7" t="str">
        <f t="shared" si="235"/>
        <v/>
      </c>
      <c r="H8041" s="7" t="str">
        <f>IF(G8041="Utterance", IF(ISNUMBER(SEARCH("Unrecognized",D8041)), "Unrecognized", IF(ISNUMBER(SEARCH("Mismatched",D8041)), "Mismatched", IF(ISNUMBER(SEARCH("False Positive",D8041)), "False Positive", "Irrelevant"))), "")</f>
        <v/>
      </c>
      <c r="J8041" s="7" t="s">
        <v>3743</v>
      </c>
      <c r="K8041" s="7" t="s">
        <v>3355</v>
      </c>
      <c r="L8041" s="9">
        <v>45008</v>
      </c>
      <c r="M8041" s="13">
        <v>0.62619212962962967</v>
      </c>
      <c r="N8041" s="14">
        <v>202000301753991</v>
      </c>
      <c r="O8041" s="7">
        <f>IF(LEN(TRIM($A8041))=0,0,LEN($A8041)-LEN(SUBSTITUTE($A8041," ",""))+1)</f>
        <v>4</v>
      </c>
      <c r="P8041">
        <f t="shared" si="236"/>
        <v>3411</v>
      </c>
    </row>
    <row r="8042" spans="1:16" ht="144" x14ac:dyDescent="0.2">
      <c r="A8042" s="8" t="s">
        <v>250</v>
      </c>
      <c r="C8042" s="7" t="s">
        <v>4</v>
      </c>
      <c r="F8042" s="7" t="str">
        <f t="shared" si="234"/>
        <v/>
      </c>
      <c r="G8042" s="7" t="str">
        <f t="shared" si="235"/>
        <v/>
      </c>
      <c r="K8042" s="7" t="s">
        <v>3355</v>
      </c>
      <c r="L8042" s="9">
        <v>45008</v>
      </c>
      <c r="M8042" s="13">
        <v>0.62619212962962967</v>
      </c>
      <c r="N8042" s="14">
        <v>202000301753991</v>
      </c>
      <c r="P8042" t="str">
        <f t="shared" si="236"/>
        <v/>
      </c>
    </row>
    <row r="8043" spans="1:16" ht="16" x14ac:dyDescent="0.2">
      <c r="A8043" s="8" t="s">
        <v>322</v>
      </c>
      <c r="B8043" s="7" t="s">
        <v>3487</v>
      </c>
      <c r="C8043" s="7" t="s">
        <v>2</v>
      </c>
      <c r="D8043" s="7" t="s">
        <v>3389</v>
      </c>
      <c r="E8043" s="7" t="str">
        <f>IF(OR(D8043="", D8043="___"),"", LEFT(D8043,FIND(" &gt;",D8043)-1))</f>
        <v>Success</v>
      </c>
      <c r="F8043" s="7" t="str">
        <f t="shared" si="234"/>
        <v>Current</v>
      </c>
      <c r="G8043" s="7" t="str">
        <f t="shared" si="235"/>
        <v/>
      </c>
      <c r="H8043" s="7" t="str">
        <f>IF(G8043="Utterance", IF(ISNUMBER(SEARCH("Unrecognized",D8043)), "Unrecognized", IF(ISNUMBER(SEARCH("Mismatched",D8043)), "Mismatched", IF(ISNUMBER(SEARCH("False Positive",D8043)), "False Positive", "Irrelevant"))), "")</f>
        <v/>
      </c>
      <c r="J8043" s="7" t="s">
        <v>3758</v>
      </c>
      <c r="K8043" s="7" t="s">
        <v>3355</v>
      </c>
      <c r="L8043" s="9">
        <v>45008</v>
      </c>
      <c r="M8043" s="13">
        <v>0.62641203703703707</v>
      </c>
      <c r="N8043" s="14">
        <v>202000301753991</v>
      </c>
      <c r="O8043" s="7">
        <f>IF(LEN(TRIM($A8043))=0,0,LEN($A8043)-LEN(SUBSTITUTE($A8043," ",""))+1)</f>
        <v>4</v>
      </c>
      <c r="P8043">
        <f t="shared" si="236"/>
        <v>3411</v>
      </c>
    </row>
    <row r="8044" spans="1:16" ht="32" x14ac:dyDescent="0.2">
      <c r="A8044" s="8" t="s">
        <v>3369</v>
      </c>
      <c r="C8044" s="7" t="s">
        <v>4</v>
      </c>
      <c r="F8044" s="7" t="str">
        <f t="shared" si="234"/>
        <v/>
      </c>
      <c r="G8044" s="7" t="str">
        <f t="shared" si="235"/>
        <v/>
      </c>
      <c r="K8044" s="7" t="s">
        <v>3355</v>
      </c>
      <c r="L8044" s="9">
        <v>45008</v>
      </c>
      <c r="M8044" s="13">
        <v>0.62642361111111111</v>
      </c>
      <c r="N8044" s="14">
        <v>202000301753991</v>
      </c>
      <c r="P8044" t="str">
        <f t="shared" si="236"/>
        <v/>
      </c>
    </row>
    <row r="8045" spans="1:16" ht="32" x14ac:dyDescent="0.2">
      <c r="A8045" s="8" t="s">
        <v>268</v>
      </c>
      <c r="C8045" s="7" t="s">
        <v>4</v>
      </c>
      <c r="F8045" s="7" t="str">
        <f t="shared" si="234"/>
        <v/>
      </c>
      <c r="G8045" s="7" t="str">
        <f t="shared" si="235"/>
        <v/>
      </c>
      <c r="K8045" s="7" t="s">
        <v>3355</v>
      </c>
      <c r="L8045" s="9">
        <v>45008</v>
      </c>
      <c r="M8045" s="13">
        <v>0.62642361111111111</v>
      </c>
      <c r="N8045" s="14">
        <v>202000301753991</v>
      </c>
      <c r="P8045" t="str">
        <f t="shared" si="236"/>
        <v/>
      </c>
    </row>
    <row r="8046" spans="1:16" ht="16" x14ac:dyDescent="0.2">
      <c r="A8046" s="8" t="s">
        <v>433</v>
      </c>
      <c r="C8046" s="7" t="s">
        <v>2</v>
      </c>
      <c r="D8046" s="7" t="s">
        <v>3391</v>
      </c>
      <c r="E8046" s="7" t="str">
        <f>IF(OR(D8046="", D8046="___"),"", LEFT(D8046,FIND(" &gt;",D8046)-1))</f>
        <v>Failure</v>
      </c>
      <c r="F8046" s="7" t="str">
        <f t="shared" si="234"/>
        <v>Current</v>
      </c>
      <c r="G8046" s="7" t="str">
        <f t="shared" si="235"/>
        <v>Utterance</v>
      </c>
      <c r="H8046" s="7" t="str">
        <f>IF(G8046="Utterance", IF(ISNUMBER(SEARCH("Unrecognized",D8046)), "Unrecognized", IF(ISNUMBER(SEARCH("Mismatched",D8046)), "Mismatched", IF(ISNUMBER(SEARCH("False Positive",D8046)), "False Positive", "Irrelevant"))), "")</f>
        <v>Mismatched</v>
      </c>
      <c r="J8046" s="7" t="s">
        <v>3741</v>
      </c>
      <c r="K8046" s="7" t="s">
        <v>3355</v>
      </c>
      <c r="L8046" s="9">
        <v>45008</v>
      </c>
      <c r="M8046" s="13">
        <v>0.62717592592592586</v>
      </c>
      <c r="N8046" s="14">
        <v>204440003492583</v>
      </c>
      <c r="O8046" s="7">
        <f>IF(LEN(TRIM($A8046))=0,0,LEN($A8046)-LEN(SUBSTITUTE($A8046," ",""))+1)</f>
        <v>11</v>
      </c>
      <c r="P8046">
        <f t="shared" si="236"/>
        <v>705</v>
      </c>
    </row>
    <row r="8047" spans="1:16" ht="64" x14ac:dyDescent="0.2">
      <c r="A8047" s="8" t="s">
        <v>327</v>
      </c>
      <c r="C8047" s="7" t="s">
        <v>4</v>
      </c>
      <c r="F8047" s="7" t="str">
        <f t="shared" si="234"/>
        <v/>
      </c>
      <c r="G8047" s="7" t="str">
        <f t="shared" si="235"/>
        <v/>
      </c>
      <c r="K8047" s="7" t="s">
        <v>3355</v>
      </c>
      <c r="L8047" s="9">
        <v>45008</v>
      </c>
      <c r="M8047" s="13">
        <v>0.62718750000000001</v>
      </c>
      <c r="N8047" s="14">
        <v>204440003492583</v>
      </c>
      <c r="P8047" t="str">
        <f t="shared" si="236"/>
        <v/>
      </c>
    </row>
    <row r="8048" spans="1:16" ht="16" x14ac:dyDescent="0.2">
      <c r="A8048" s="8" t="s">
        <v>434</v>
      </c>
      <c r="C8048" s="7" t="s">
        <v>2</v>
      </c>
      <c r="D8048" s="7" t="s">
        <v>3389</v>
      </c>
      <c r="E8048" s="7" t="str">
        <f>IF(OR(D8048="", D8048="___"),"", LEFT(D8048,FIND(" &gt;",D8048)-1))</f>
        <v>Success</v>
      </c>
      <c r="F8048" s="7" t="str">
        <f t="shared" si="234"/>
        <v>Current</v>
      </c>
      <c r="G8048" s="7" t="str">
        <f t="shared" si="235"/>
        <v/>
      </c>
      <c r="H8048" s="7" t="str">
        <f>IF(G8048="Utterance", IF(ISNUMBER(SEARCH("Unrecognized",D8048)), "Unrecognized", IF(ISNUMBER(SEARCH("Mismatched",D8048)), "Mismatched", IF(ISNUMBER(SEARCH("False Positive",D8048)), "False Positive", "Irrelevant"))), "")</f>
        <v/>
      </c>
      <c r="J8048" s="7" t="s">
        <v>213</v>
      </c>
      <c r="K8048" s="7" t="s">
        <v>3355</v>
      </c>
      <c r="L8048" s="9">
        <v>45008</v>
      </c>
      <c r="M8048" s="13">
        <v>0.62737268518518519</v>
      </c>
      <c r="N8048" s="14">
        <v>204440003492583</v>
      </c>
      <c r="O8048" s="7">
        <f>IF(LEN(TRIM($A8048))=0,0,LEN($A8048)-LEN(SUBSTITUTE($A8048," ",""))+1)</f>
        <v>6</v>
      </c>
      <c r="P8048">
        <f t="shared" si="236"/>
        <v>3411</v>
      </c>
    </row>
    <row r="8049" spans="1:16" ht="144" x14ac:dyDescent="0.2">
      <c r="A8049" s="8" t="s">
        <v>218</v>
      </c>
      <c r="C8049" s="7" t="s">
        <v>4</v>
      </c>
      <c r="F8049" s="7" t="str">
        <f t="shared" ref="F8049:F8112" si="237">IF(OR(E8049="Success",E8049="Qualified Success"),"Current",IF(E8049="Failure",IF(RIGHT(D8049,6)="Future","Future",IF(RIGHT(D8049,10)="Irrelevant","Irrelevant","Current")),""))</f>
        <v/>
      </c>
      <c r="G8049" s="7" t="str">
        <f t="shared" ref="G8049:G8112" si="238">IF(OR(ISBLANK(D8049),D8049="Unclassifiable &gt;"),"",IF(ISNUMBER(SEARCH("Utterance",D8049)),"Utterance",IF(ISNUMBER(SEARCH("Response",D8049)),"Response",IF(ISNUMBER(SEARCH("Interaction",D8049)),"Interaction",IF(ISNUMBER(SEARCH("System",D8049)),"System","")))))</f>
        <v/>
      </c>
      <c r="K8049" s="7" t="s">
        <v>3355</v>
      </c>
      <c r="L8049" s="9">
        <v>45008</v>
      </c>
      <c r="M8049" s="13">
        <v>0.62737268518518519</v>
      </c>
      <c r="N8049" s="14">
        <v>204440003492583</v>
      </c>
      <c r="P8049" t="str">
        <f t="shared" si="236"/>
        <v/>
      </c>
    </row>
    <row r="8050" spans="1:16" ht="16" x14ac:dyDescent="0.2">
      <c r="A8050" s="8" t="s">
        <v>259</v>
      </c>
      <c r="B8050" s="7" t="s">
        <v>3487</v>
      </c>
      <c r="C8050" s="7" t="s">
        <v>2</v>
      </c>
      <c r="D8050" s="7" t="s">
        <v>3389</v>
      </c>
      <c r="E8050" s="7" t="str">
        <f>IF(OR(D8050="", D8050="___"),"", LEFT(D8050,FIND(" &gt;",D8050)-1))</f>
        <v>Success</v>
      </c>
      <c r="F8050" s="7" t="str">
        <f t="shared" si="237"/>
        <v>Current</v>
      </c>
      <c r="G8050" s="7" t="str">
        <f t="shared" si="238"/>
        <v/>
      </c>
      <c r="H8050" s="7" t="str">
        <f>IF(G8050="Utterance", IF(ISNUMBER(SEARCH("Unrecognized",D8050)), "Unrecognized", IF(ISNUMBER(SEARCH("Mismatched",D8050)), "Mismatched", IF(ISNUMBER(SEARCH("False Positive",D8050)), "False Positive", "Irrelevant"))), "")</f>
        <v/>
      </c>
      <c r="J8050" s="7" t="s">
        <v>3743</v>
      </c>
      <c r="K8050" s="7" t="s">
        <v>3355</v>
      </c>
      <c r="L8050" s="9">
        <v>45008</v>
      </c>
      <c r="M8050" s="13">
        <v>0.6275115740740741</v>
      </c>
      <c r="N8050" s="14">
        <v>202000301753991</v>
      </c>
      <c r="O8050" s="7">
        <f>IF(LEN(TRIM($A8050))=0,0,LEN($A8050)-LEN(SUBSTITUTE($A8050," ",""))+1)</f>
        <v>4</v>
      </c>
      <c r="P8050">
        <f t="shared" si="236"/>
        <v>3411</v>
      </c>
    </row>
    <row r="8051" spans="1:16" ht="224" x14ac:dyDescent="0.2">
      <c r="A8051" s="8" t="s">
        <v>3689</v>
      </c>
      <c r="C8051" s="7" t="s">
        <v>4</v>
      </c>
      <c r="F8051" s="7" t="str">
        <f t="shared" si="237"/>
        <v/>
      </c>
      <c r="G8051" s="7" t="str">
        <f t="shared" si="238"/>
        <v/>
      </c>
      <c r="K8051" s="7" t="s">
        <v>3355</v>
      </c>
      <c r="L8051" s="9">
        <v>45008</v>
      </c>
      <c r="M8051" s="13">
        <v>0.62752314814814814</v>
      </c>
      <c r="N8051" s="14">
        <v>202000301753991</v>
      </c>
      <c r="P8051" t="str">
        <f t="shared" si="236"/>
        <v/>
      </c>
    </row>
    <row r="8052" spans="1:16" ht="16" x14ac:dyDescent="0.2">
      <c r="A8052" s="8" t="s">
        <v>92</v>
      </c>
      <c r="C8052" s="7" t="s">
        <v>2</v>
      </c>
      <c r="D8052" s="7" t="s">
        <v>3405</v>
      </c>
      <c r="E8052" s="7" t="str">
        <f>IF(OR(D8052="", D8052="___"),"", LEFT(D8052,FIND(" &gt;",D8052)-1))</f>
        <v>Failure</v>
      </c>
      <c r="F8052" s="7" t="str">
        <f t="shared" si="237"/>
        <v>Current</v>
      </c>
      <c r="G8052" s="7" t="str">
        <f t="shared" si="238"/>
        <v>System</v>
      </c>
      <c r="H8052" s="7" t="str">
        <f>IF(G8052="Utterance", IF(ISNUMBER(SEARCH("Unrecognized",D8052)), "Unrecognized", IF(ISNUMBER(SEARCH("Mismatched",D8052)), "Mismatched", IF(ISNUMBER(SEARCH("False Positive",D8052)), "False Positive", "Irrelevant"))), "")</f>
        <v/>
      </c>
      <c r="I8052" s="7" t="s">
        <v>152</v>
      </c>
      <c r="J8052" s="7" t="s">
        <v>3453</v>
      </c>
      <c r="K8052" s="7" t="s">
        <v>3355</v>
      </c>
      <c r="L8052" s="9">
        <v>45008</v>
      </c>
      <c r="M8052" s="13">
        <v>0.62802083333333336</v>
      </c>
      <c r="N8052" s="14">
        <v>202000301753991</v>
      </c>
      <c r="O8052" s="7">
        <f>IF(LEN(TRIM($A8052))=0,0,LEN($A8052)-LEN(SUBSTITUTE($A8052," ",""))+1)</f>
        <v>1</v>
      </c>
      <c r="P8052">
        <f t="shared" si="236"/>
        <v>168</v>
      </c>
    </row>
    <row r="8053" spans="1:16" ht="16" x14ac:dyDescent="0.2">
      <c r="A8053" s="8" t="s">
        <v>152</v>
      </c>
      <c r="C8053" s="7" t="s">
        <v>4</v>
      </c>
      <c r="F8053" s="7" t="str">
        <f t="shared" si="237"/>
        <v/>
      </c>
      <c r="G8053" s="7" t="str">
        <f t="shared" si="238"/>
        <v/>
      </c>
      <c r="K8053" s="7" t="s">
        <v>3355</v>
      </c>
      <c r="L8053" s="9">
        <v>45008</v>
      </c>
      <c r="M8053" s="13">
        <v>0.62802083333333336</v>
      </c>
      <c r="N8053" s="14">
        <v>202000301753991</v>
      </c>
      <c r="P8053" t="str">
        <f t="shared" si="236"/>
        <v/>
      </c>
    </row>
    <row r="8054" spans="1:16" ht="16" x14ac:dyDescent="0.2">
      <c r="A8054" s="8" t="s">
        <v>514</v>
      </c>
      <c r="B8054" s="7" t="s">
        <v>3487</v>
      </c>
      <c r="C8054" s="7" t="s">
        <v>2</v>
      </c>
      <c r="D8054" s="7" t="s">
        <v>3405</v>
      </c>
      <c r="E8054" s="7" t="str">
        <f>IF(OR(D8054="", D8054="___"),"", LEFT(D8054,FIND(" &gt;",D8054)-1))</f>
        <v>Failure</v>
      </c>
      <c r="F8054" s="7" t="str">
        <f t="shared" si="237"/>
        <v>Current</v>
      </c>
      <c r="G8054" s="7" t="str">
        <f t="shared" si="238"/>
        <v>System</v>
      </c>
      <c r="H8054" s="7" t="str">
        <f>IF(G8054="Utterance", IF(ISNUMBER(SEARCH("Unrecognized",D8054)), "Unrecognized", IF(ISNUMBER(SEARCH("Mismatched",D8054)), "Mismatched", IF(ISNUMBER(SEARCH("False Positive",D8054)), "False Positive", "Irrelevant"))), "")</f>
        <v/>
      </c>
      <c r="I8054" s="7" t="s">
        <v>152</v>
      </c>
      <c r="J8054" s="7" t="s">
        <v>3439</v>
      </c>
      <c r="K8054" s="7" t="s">
        <v>3355</v>
      </c>
      <c r="L8054" s="9">
        <v>45008</v>
      </c>
      <c r="M8054" s="13">
        <v>0.62804398148148144</v>
      </c>
      <c r="N8054" s="14">
        <v>202000301753991</v>
      </c>
      <c r="O8054" s="7">
        <f>IF(LEN(TRIM($A8054))=0,0,LEN($A8054)-LEN(SUBSTITUTE($A8054," ",""))+1)</f>
        <v>3</v>
      </c>
      <c r="P8054">
        <f t="shared" si="236"/>
        <v>168</v>
      </c>
    </row>
    <row r="8055" spans="1:16" ht="16" x14ac:dyDescent="0.2">
      <c r="A8055" s="8" t="s">
        <v>152</v>
      </c>
      <c r="C8055" s="7" t="s">
        <v>4</v>
      </c>
      <c r="F8055" s="7" t="str">
        <f t="shared" si="237"/>
        <v/>
      </c>
      <c r="G8055" s="7" t="str">
        <f t="shared" si="238"/>
        <v/>
      </c>
      <c r="K8055" s="7" t="s">
        <v>3355</v>
      </c>
      <c r="L8055" s="9">
        <v>45008</v>
      </c>
      <c r="M8055" s="13">
        <v>0.62804398148148144</v>
      </c>
      <c r="N8055" s="14">
        <v>202000301753991</v>
      </c>
      <c r="P8055" t="str">
        <f t="shared" si="236"/>
        <v/>
      </c>
    </row>
    <row r="8056" spans="1:16" ht="16" x14ac:dyDescent="0.2">
      <c r="A8056" s="8" t="s">
        <v>302</v>
      </c>
      <c r="B8056" s="7" t="s">
        <v>3487</v>
      </c>
      <c r="C8056" s="7" t="s">
        <v>2</v>
      </c>
      <c r="D8056" s="7" t="s">
        <v>3389</v>
      </c>
      <c r="E8056" s="7" t="str">
        <f>IF(OR(D8056="", D8056="___"),"", LEFT(D8056,FIND(" &gt;",D8056)-1))</f>
        <v>Success</v>
      </c>
      <c r="F8056" s="7" t="str">
        <f t="shared" si="237"/>
        <v>Current</v>
      </c>
      <c r="G8056" s="7" t="str">
        <f t="shared" si="238"/>
        <v/>
      </c>
      <c r="H8056" s="7" t="str">
        <f>IF(G8056="Utterance", IF(ISNUMBER(SEARCH("Unrecognized",D8056)), "Unrecognized", IF(ISNUMBER(SEARCH("Mismatched",D8056)), "Mismatched", IF(ISNUMBER(SEARCH("False Positive",D8056)), "False Positive", "Irrelevant"))), "")</f>
        <v/>
      </c>
      <c r="J8056" s="7" t="s">
        <v>3428</v>
      </c>
      <c r="K8056" s="7" t="s">
        <v>3355</v>
      </c>
      <c r="L8056" s="9">
        <v>45008</v>
      </c>
      <c r="M8056" s="13">
        <v>0.64818287037037037</v>
      </c>
      <c r="N8056" s="14">
        <v>204440003541231</v>
      </c>
      <c r="O8056" s="7">
        <f>IF(LEN(TRIM($A8056))=0,0,LEN($A8056)-LEN(SUBSTITUTE($A8056," ",""))+1)</f>
        <v>3</v>
      </c>
      <c r="P8056">
        <f t="shared" si="236"/>
        <v>3411</v>
      </c>
    </row>
    <row r="8057" spans="1:16" ht="64" x14ac:dyDescent="0.2">
      <c r="A8057" s="8" t="s">
        <v>220</v>
      </c>
      <c r="C8057" s="7" t="s">
        <v>4</v>
      </c>
      <c r="F8057" s="7" t="str">
        <f t="shared" si="237"/>
        <v/>
      </c>
      <c r="G8057" s="7" t="str">
        <f t="shared" si="238"/>
        <v/>
      </c>
      <c r="K8057" s="7" t="s">
        <v>3355</v>
      </c>
      <c r="L8057" s="9">
        <v>45008</v>
      </c>
      <c r="M8057" s="13">
        <v>0.64818287037037037</v>
      </c>
      <c r="N8057" s="14">
        <v>204440003541231</v>
      </c>
      <c r="P8057" t="str">
        <f t="shared" si="236"/>
        <v/>
      </c>
    </row>
    <row r="8058" spans="1:16" ht="16" x14ac:dyDescent="0.2">
      <c r="A8058" s="8" t="s">
        <v>402</v>
      </c>
      <c r="C8058" s="7" t="s">
        <v>2</v>
      </c>
      <c r="D8058" s="7" t="s">
        <v>3389</v>
      </c>
      <c r="E8058" s="7" t="str">
        <f>IF(OR(D8058="", D8058="___"),"", LEFT(D8058,FIND(" &gt;",D8058)-1))</f>
        <v>Success</v>
      </c>
      <c r="F8058" s="7" t="str">
        <f t="shared" si="237"/>
        <v>Current</v>
      </c>
      <c r="G8058" s="7" t="str">
        <f t="shared" si="238"/>
        <v/>
      </c>
      <c r="H8058" s="7" t="str">
        <f>IF(G8058="Utterance", IF(ISNUMBER(SEARCH("Unrecognized",D8058)), "Unrecognized", IF(ISNUMBER(SEARCH("Mismatched",D8058)), "Mismatched", IF(ISNUMBER(SEARCH("False Positive",D8058)), "False Positive", "Irrelevant"))), "")</f>
        <v/>
      </c>
      <c r="J8058" s="7" t="s">
        <v>3741</v>
      </c>
      <c r="K8058" s="7" t="s">
        <v>3355</v>
      </c>
      <c r="L8058" s="9">
        <v>45008</v>
      </c>
      <c r="M8058" s="13">
        <v>0.66118055555555555</v>
      </c>
      <c r="N8058" s="14">
        <v>204440003496705</v>
      </c>
      <c r="O8058" s="7">
        <f>IF(LEN(TRIM($A8058))=0,0,LEN($A8058)-LEN(SUBSTITUTE($A8058," ",""))+1)</f>
        <v>6</v>
      </c>
      <c r="P8058">
        <f t="shared" si="236"/>
        <v>3411</v>
      </c>
    </row>
    <row r="8059" spans="1:16" ht="144" x14ac:dyDescent="0.2">
      <c r="A8059" s="8" t="s">
        <v>250</v>
      </c>
      <c r="C8059" s="7" t="s">
        <v>4</v>
      </c>
      <c r="F8059" s="7" t="str">
        <f t="shared" si="237"/>
        <v/>
      </c>
      <c r="G8059" s="7" t="str">
        <f t="shared" si="238"/>
        <v/>
      </c>
      <c r="K8059" s="7" t="s">
        <v>3355</v>
      </c>
      <c r="L8059" s="9">
        <v>45008</v>
      </c>
      <c r="M8059" s="13">
        <v>0.66144675925925933</v>
      </c>
      <c r="N8059" s="14">
        <v>204440003496705</v>
      </c>
      <c r="P8059" t="str">
        <f t="shared" si="236"/>
        <v/>
      </c>
    </row>
    <row r="8060" spans="1:16" ht="16" x14ac:dyDescent="0.2">
      <c r="A8060" s="8" t="s">
        <v>1332</v>
      </c>
      <c r="C8060" s="7" t="s">
        <v>2</v>
      </c>
      <c r="D8060" s="7" t="s">
        <v>3389</v>
      </c>
      <c r="E8060" s="7" t="str">
        <f>IF(OR(D8060="", D8060="___"),"", LEFT(D8060,FIND(" &gt;",D8060)-1))</f>
        <v>Success</v>
      </c>
      <c r="F8060" s="7" t="str">
        <f t="shared" si="237"/>
        <v>Current</v>
      </c>
      <c r="G8060" s="7" t="str">
        <f t="shared" si="238"/>
        <v/>
      </c>
      <c r="H8060" s="7" t="str">
        <f>IF(G8060="Utterance", IF(ISNUMBER(SEARCH("Unrecognized",D8060)), "Unrecognized", IF(ISNUMBER(SEARCH("Mismatched",D8060)), "Mismatched", IF(ISNUMBER(SEARCH("False Positive",D8060)), "False Positive", "Irrelevant"))), "")</f>
        <v/>
      </c>
      <c r="J8060" s="7" t="s">
        <v>3741</v>
      </c>
      <c r="K8060" s="7" t="s">
        <v>3355</v>
      </c>
      <c r="L8060" s="9">
        <v>45008</v>
      </c>
      <c r="M8060" s="13">
        <v>0.68312499999999998</v>
      </c>
      <c r="N8060" s="14">
        <v>202000398928842</v>
      </c>
      <c r="O8060" s="7">
        <f>IF(LEN(TRIM($A8060))=0,0,LEN($A8060)-LEN(SUBSTITUTE($A8060," ",""))+1)</f>
        <v>2</v>
      </c>
      <c r="P8060">
        <f t="shared" si="236"/>
        <v>3411</v>
      </c>
    </row>
    <row r="8061" spans="1:16" ht="144" x14ac:dyDescent="0.2">
      <c r="A8061" s="8" t="s">
        <v>250</v>
      </c>
      <c r="C8061" s="7" t="s">
        <v>4</v>
      </c>
      <c r="F8061" s="7" t="str">
        <f t="shared" si="237"/>
        <v/>
      </c>
      <c r="G8061" s="7" t="str">
        <f t="shared" si="238"/>
        <v/>
      </c>
      <c r="K8061" s="7" t="s">
        <v>3355</v>
      </c>
      <c r="L8061" s="9">
        <v>45008</v>
      </c>
      <c r="M8061" s="13">
        <v>0.6834027777777778</v>
      </c>
      <c r="N8061" s="14">
        <v>202000398928842</v>
      </c>
      <c r="P8061" t="str">
        <f t="shared" si="236"/>
        <v/>
      </c>
    </row>
    <row r="8062" spans="1:16" ht="16" x14ac:dyDescent="0.2">
      <c r="A8062" s="8" t="s">
        <v>158</v>
      </c>
      <c r="C8062" s="7" t="s">
        <v>2</v>
      </c>
      <c r="D8062" s="7" t="s">
        <v>3389</v>
      </c>
      <c r="E8062" s="7" t="str">
        <f>IF(OR(D8062="", D8062="___"),"", LEFT(D8062,FIND(" &gt;",D8062)-1))</f>
        <v>Success</v>
      </c>
      <c r="F8062" s="7" t="str">
        <f t="shared" si="237"/>
        <v>Current</v>
      </c>
      <c r="G8062" s="7" t="str">
        <f t="shared" si="238"/>
        <v/>
      </c>
      <c r="H8062" s="7" t="str">
        <f>IF(G8062="Utterance", IF(ISNUMBER(SEARCH("Unrecognized",D8062)), "Unrecognized", IF(ISNUMBER(SEARCH("Mismatched",D8062)), "Mismatched", IF(ISNUMBER(SEARCH("False Positive",D8062)), "False Positive", "Irrelevant"))), "")</f>
        <v/>
      </c>
      <c r="J8062" s="7" t="s">
        <v>3744</v>
      </c>
      <c r="K8062" s="7" t="s">
        <v>3357</v>
      </c>
      <c r="L8062" s="9">
        <v>45008</v>
      </c>
      <c r="M8062" s="13">
        <v>0.68607638888888889</v>
      </c>
      <c r="N8062" s="14">
        <v>204440003538233</v>
      </c>
      <c r="O8062" s="7">
        <f>IF(LEN(TRIM($A8062))=0,0,LEN($A8062)-LEN(SUBSTITUTE($A8062," ",""))+1)</f>
        <v>4</v>
      </c>
      <c r="P8062">
        <f t="shared" si="236"/>
        <v>3411</v>
      </c>
    </row>
    <row r="8063" spans="1:16" ht="112" x14ac:dyDescent="0.2">
      <c r="A8063" s="8" t="s">
        <v>224</v>
      </c>
      <c r="C8063" s="7" t="s">
        <v>4</v>
      </c>
      <c r="F8063" s="7" t="str">
        <f t="shared" si="237"/>
        <v/>
      </c>
      <c r="G8063" s="7" t="str">
        <f t="shared" si="238"/>
        <v/>
      </c>
      <c r="K8063" s="7" t="s">
        <v>3357</v>
      </c>
      <c r="L8063" s="9">
        <v>45008</v>
      </c>
      <c r="M8063" s="13">
        <v>0.68607638888888889</v>
      </c>
      <c r="N8063" s="14">
        <v>204440003538233</v>
      </c>
      <c r="P8063" t="str">
        <f t="shared" si="236"/>
        <v/>
      </c>
    </row>
    <row r="8064" spans="1:16" ht="16" x14ac:dyDescent="0.2">
      <c r="A8064" s="8" t="s">
        <v>313</v>
      </c>
      <c r="C8064" s="7" t="s">
        <v>2</v>
      </c>
      <c r="D8064" s="7" t="s">
        <v>3389</v>
      </c>
      <c r="E8064" s="7" t="str">
        <f>IF(OR(D8064="", D8064="___"),"", LEFT(D8064,FIND(" &gt;",D8064)-1))</f>
        <v>Success</v>
      </c>
      <c r="F8064" s="7" t="str">
        <f t="shared" si="237"/>
        <v>Current</v>
      </c>
      <c r="G8064" s="7" t="str">
        <f t="shared" si="238"/>
        <v/>
      </c>
      <c r="H8064" s="7" t="str">
        <f>IF(G8064="Utterance", IF(ISNUMBER(SEARCH("Unrecognized",D8064)), "Unrecognized", IF(ISNUMBER(SEARCH("Mismatched",D8064)), "Mismatched", IF(ISNUMBER(SEARCH("False Positive",D8064)), "False Positive", "Irrelevant"))), "")</f>
        <v/>
      </c>
      <c r="J8064" s="7" t="s">
        <v>3741</v>
      </c>
      <c r="K8064" s="7" t="s">
        <v>3355</v>
      </c>
      <c r="L8064" s="9">
        <v>45008</v>
      </c>
      <c r="M8064" s="13">
        <v>0.6896296296296297</v>
      </c>
      <c r="N8064" s="14">
        <v>202000398928842</v>
      </c>
      <c r="O8064" s="7">
        <f>IF(LEN(TRIM($A8064))=0,0,LEN($A8064)-LEN(SUBSTITUTE($A8064," ",""))+1)</f>
        <v>3</v>
      </c>
      <c r="P8064">
        <f t="shared" si="236"/>
        <v>3411</v>
      </c>
    </row>
    <row r="8065" spans="1:16" ht="160" x14ac:dyDescent="0.2">
      <c r="A8065" s="8" t="s">
        <v>238</v>
      </c>
      <c r="C8065" s="7" t="s">
        <v>4</v>
      </c>
      <c r="F8065" s="7" t="str">
        <f t="shared" si="237"/>
        <v/>
      </c>
      <c r="G8065" s="7" t="str">
        <f t="shared" si="238"/>
        <v/>
      </c>
      <c r="K8065" s="7" t="s">
        <v>3355</v>
      </c>
      <c r="L8065" s="9">
        <v>45008</v>
      </c>
      <c r="M8065" s="13">
        <v>0.6896296296296297</v>
      </c>
      <c r="N8065" s="14">
        <v>202000398928842</v>
      </c>
      <c r="P8065" t="str">
        <f t="shared" si="236"/>
        <v/>
      </c>
    </row>
    <row r="8066" spans="1:16" ht="16" x14ac:dyDescent="0.2">
      <c r="A8066" s="8" t="s">
        <v>302</v>
      </c>
      <c r="B8066" s="7" t="s">
        <v>3487</v>
      </c>
      <c r="C8066" s="7" t="s">
        <v>2</v>
      </c>
      <c r="D8066" s="7" t="s">
        <v>3389</v>
      </c>
      <c r="E8066" s="7" t="str">
        <f>IF(OR(D8066="", D8066="___"),"", LEFT(D8066,FIND(" &gt;",D8066)-1))</f>
        <v>Success</v>
      </c>
      <c r="F8066" s="7" t="str">
        <f t="shared" si="237"/>
        <v>Current</v>
      </c>
      <c r="G8066" s="7" t="str">
        <f t="shared" si="238"/>
        <v/>
      </c>
      <c r="H8066" s="7" t="str">
        <f>IF(G8066="Utterance", IF(ISNUMBER(SEARCH("Unrecognized",D8066)), "Unrecognized", IF(ISNUMBER(SEARCH("Mismatched",D8066)), "Mismatched", IF(ISNUMBER(SEARCH("False Positive",D8066)), "False Positive", "Irrelevant"))), "")</f>
        <v/>
      </c>
      <c r="J8066" s="7" t="s">
        <v>3428</v>
      </c>
      <c r="K8066" s="7" t="s">
        <v>3355</v>
      </c>
      <c r="L8066" s="9">
        <v>45008</v>
      </c>
      <c r="M8066" s="13">
        <v>0.70586805555555554</v>
      </c>
      <c r="N8066" s="14">
        <v>204440003507691</v>
      </c>
      <c r="O8066" s="7">
        <f>IF(LEN(TRIM($A8066))=0,0,LEN($A8066)-LEN(SUBSTITUTE($A8066," ",""))+1)</f>
        <v>3</v>
      </c>
      <c r="P8066">
        <f t="shared" si="236"/>
        <v>3411</v>
      </c>
    </row>
    <row r="8067" spans="1:16" ht="64" x14ac:dyDescent="0.2">
      <c r="A8067" s="8" t="s">
        <v>220</v>
      </c>
      <c r="C8067" s="7" t="s">
        <v>4</v>
      </c>
      <c r="F8067" s="7" t="str">
        <f t="shared" si="237"/>
        <v/>
      </c>
      <c r="G8067" s="7" t="str">
        <f t="shared" si="238"/>
        <v/>
      </c>
      <c r="K8067" s="7" t="s">
        <v>3355</v>
      </c>
      <c r="L8067" s="9">
        <v>45008</v>
      </c>
      <c r="M8067" s="13">
        <v>0.70586805555555554</v>
      </c>
      <c r="N8067" s="14">
        <v>204440003507691</v>
      </c>
      <c r="P8067" t="str">
        <f t="shared" ref="P8067:P8130" si="239">IF(D8067="", "", COUNTIF($D$1:$D$12000, D8067))</f>
        <v/>
      </c>
    </row>
    <row r="8068" spans="1:16" ht="16" x14ac:dyDescent="0.2">
      <c r="A8068" s="8" t="s">
        <v>879</v>
      </c>
      <c r="C8068" s="7" t="s">
        <v>2</v>
      </c>
      <c r="D8068" s="7" t="s">
        <v>3389</v>
      </c>
      <c r="E8068" s="7" t="str">
        <f>IF(OR(D8068="", D8068="___"),"", LEFT(D8068,FIND(" &gt;",D8068)-1))</f>
        <v>Success</v>
      </c>
      <c r="F8068" s="7" t="str">
        <f t="shared" si="237"/>
        <v>Current</v>
      </c>
      <c r="G8068" s="7" t="str">
        <f t="shared" si="238"/>
        <v/>
      </c>
      <c r="H8068" s="7" t="str">
        <f>IF(G8068="Utterance", IF(ISNUMBER(SEARCH("Unrecognized",D8068)), "Unrecognized", IF(ISNUMBER(SEARCH("Mismatched",D8068)), "Mismatched", IF(ISNUMBER(SEARCH("False Positive",D8068)), "False Positive", "Irrelevant"))), "")</f>
        <v/>
      </c>
      <c r="J8068" s="7" t="s">
        <v>3430</v>
      </c>
      <c r="K8068" s="7" t="s">
        <v>3355</v>
      </c>
      <c r="L8068" s="9">
        <v>45008</v>
      </c>
      <c r="M8068" s="13">
        <v>0.70613425925925932</v>
      </c>
      <c r="N8068" s="14">
        <v>204440003507691</v>
      </c>
      <c r="O8068" s="7">
        <f>IF(LEN(TRIM($A8068))=0,0,LEN($A8068)-LEN(SUBSTITUTE($A8068," ",""))+1)</f>
        <v>6</v>
      </c>
      <c r="P8068">
        <f t="shared" si="239"/>
        <v>3411</v>
      </c>
    </row>
    <row r="8069" spans="1:16" ht="80" x14ac:dyDescent="0.2">
      <c r="A8069" s="8" t="s">
        <v>574</v>
      </c>
      <c r="C8069" s="7" t="s">
        <v>4</v>
      </c>
      <c r="F8069" s="7" t="str">
        <f t="shared" si="237"/>
        <v/>
      </c>
      <c r="G8069" s="7" t="str">
        <f t="shared" si="238"/>
        <v/>
      </c>
      <c r="K8069" s="7" t="s">
        <v>3355</v>
      </c>
      <c r="L8069" s="9">
        <v>45008</v>
      </c>
      <c r="M8069" s="13">
        <v>0.70641203703703714</v>
      </c>
      <c r="N8069" s="14">
        <v>204440003507691</v>
      </c>
      <c r="P8069" t="str">
        <f t="shared" si="239"/>
        <v/>
      </c>
    </row>
    <row r="8070" spans="1:16" ht="16" x14ac:dyDescent="0.2">
      <c r="A8070" s="8" t="s">
        <v>714</v>
      </c>
      <c r="C8070" s="7" t="s">
        <v>2</v>
      </c>
      <c r="D8070" s="7" t="s">
        <v>3389</v>
      </c>
      <c r="E8070" s="7" t="str">
        <f>IF(OR(D8070="", D8070="___"),"", LEFT(D8070,FIND(" &gt;",D8070)-1))</f>
        <v>Success</v>
      </c>
      <c r="F8070" s="7" t="str">
        <f t="shared" si="237"/>
        <v>Current</v>
      </c>
      <c r="G8070" s="7" t="str">
        <f t="shared" si="238"/>
        <v/>
      </c>
      <c r="H8070" s="7" t="str">
        <f>IF(G8070="Utterance", IF(ISNUMBER(SEARCH("Unrecognized",D8070)), "Unrecognized", IF(ISNUMBER(SEARCH("Mismatched",D8070)), "Mismatched", IF(ISNUMBER(SEARCH("False Positive",D8070)), "False Positive", "Irrelevant"))), "")</f>
        <v/>
      </c>
      <c r="J8070" s="7" t="s">
        <v>3750</v>
      </c>
      <c r="K8070" s="7" t="s">
        <v>3357</v>
      </c>
      <c r="L8070" s="9">
        <v>45008</v>
      </c>
      <c r="M8070" s="13">
        <v>0.76525462962962953</v>
      </c>
      <c r="N8070" s="14">
        <v>204440003501226</v>
      </c>
      <c r="O8070" s="7">
        <f>IF(LEN(TRIM($A8070))=0,0,LEN($A8070)-LEN(SUBSTITUTE($A8070," ",""))+1)</f>
        <v>5</v>
      </c>
      <c r="P8070">
        <f t="shared" si="239"/>
        <v>3411</v>
      </c>
    </row>
    <row r="8071" spans="1:16" ht="240" x14ac:dyDescent="0.2">
      <c r="A8071" s="8" t="s">
        <v>715</v>
      </c>
      <c r="C8071" s="7" t="s">
        <v>4</v>
      </c>
      <c r="F8071" s="7" t="str">
        <f t="shared" si="237"/>
        <v/>
      </c>
      <c r="G8071" s="7" t="str">
        <f t="shared" si="238"/>
        <v/>
      </c>
      <c r="K8071" s="7" t="s">
        <v>3357</v>
      </c>
      <c r="L8071" s="9">
        <v>45008</v>
      </c>
      <c r="M8071" s="13">
        <v>0.76556712962962958</v>
      </c>
      <c r="N8071" s="14">
        <v>204440003501226</v>
      </c>
      <c r="P8071" t="str">
        <f t="shared" si="239"/>
        <v/>
      </c>
    </row>
    <row r="8072" spans="1:16" ht="16" x14ac:dyDescent="0.2">
      <c r="A8072" s="8" t="s">
        <v>1159</v>
      </c>
      <c r="C8072" s="7" t="s">
        <v>2</v>
      </c>
      <c r="D8072" s="7" t="s">
        <v>3411</v>
      </c>
      <c r="E8072" s="7" t="str">
        <f>IF(OR(D8072="", D8072="___"),"", LEFT(D8072,FIND(" &gt;",D8072)-1))</f>
        <v>Qualified Success</v>
      </c>
      <c r="F8072" s="7" t="str">
        <f t="shared" si="237"/>
        <v>Current</v>
      </c>
      <c r="G8072" s="7" t="str">
        <f t="shared" si="238"/>
        <v>Response</v>
      </c>
      <c r="H8072" s="7" t="str">
        <f>IF(G8072="Utterance", IF(ISNUMBER(SEARCH("Unrecognized",D8072)), "Unrecognized", IF(ISNUMBER(SEARCH("Mismatched",D8072)), "Mismatched", IF(ISNUMBER(SEARCH("False Positive",D8072)), "False Positive", "Irrelevant"))), "")</f>
        <v/>
      </c>
      <c r="J8072" s="7" t="s">
        <v>3758</v>
      </c>
      <c r="K8072" s="7" t="s">
        <v>3355</v>
      </c>
      <c r="L8072" s="9">
        <v>45008</v>
      </c>
      <c r="M8072" s="13">
        <v>0.78267361111111111</v>
      </c>
      <c r="N8072" s="14">
        <v>204440003540791</v>
      </c>
      <c r="O8072" s="7">
        <f>IF(LEN(TRIM($A8072))=0,0,LEN($A8072)-LEN(SUBSTITUTE($A8072," ",""))+1)</f>
        <v>3</v>
      </c>
      <c r="P8072">
        <f t="shared" si="239"/>
        <v>201</v>
      </c>
    </row>
    <row r="8073" spans="1:16" ht="96" x14ac:dyDescent="0.2">
      <c r="A8073" s="8" t="s">
        <v>454</v>
      </c>
      <c r="C8073" s="7" t="s">
        <v>4</v>
      </c>
      <c r="F8073" s="7" t="str">
        <f t="shared" si="237"/>
        <v/>
      </c>
      <c r="G8073" s="7" t="str">
        <f t="shared" si="238"/>
        <v/>
      </c>
      <c r="K8073" s="7" t="s">
        <v>3355</v>
      </c>
      <c r="L8073" s="9">
        <v>45008</v>
      </c>
      <c r="M8073" s="13">
        <v>0.78267361111111111</v>
      </c>
      <c r="N8073" s="14">
        <v>204440003540791</v>
      </c>
      <c r="P8073" t="str">
        <f t="shared" si="239"/>
        <v/>
      </c>
    </row>
    <row r="8074" spans="1:16" ht="16" x14ac:dyDescent="0.2">
      <c r="A8074" s="8" t="s">
        <v>1168</v>
      </c>
      <c r="C8074" s="7" t="s">
        <v>2</v>
      </c>
      <c r="D8074" s="7" t="s">
        <v>3389</v>
      </c>
      <c r="E8074" s="7" t="str">
        <f>IF(OR(D8074="", D8074="___"),"", LEFT(D8074,FIND(" &gt;",D8074)-1))</f>
        <v>Success</v>
      </c>
      <c r="F8074" s="7" t="str">
        <f t="shared" si="237"/>
        <v>Current</v>
      </c>
      <c r="G8074" s="7" t="str">
        <f t="shared" si="238"/>
        <v/>
      </c>
      <c r="H8074" s="7" t="str">
        <f>IF(G8074="Utterance", IF(ISNUMBER(SEARCH("Unrecognized",D8074)), "Unrecognized", IF(ISNUMBER(SEARCH("Mismatched",D8074)), "Mismatched", IF(ISNUMBER(SEARCH("False Positive",D8074)), "False Positive", "Irrelevant"))), "")</f>
        <v/>
      </c>
      <c r="J8074" s="7" t="s">
        <v>3748</v>
      </c>
      <c r="K8074" s="7" t="s">
        <v>3355</v>
      </c>
      <c r="L8074" s="9">
        <v>45008</v>
      </c>
      <c r="M8074" s="13">
        <v>0.79585648148148147</v>
      </c>
      <c r="N8074" s="14">
        <v>513002555208571</v>
      </c>
      <c r="O8074" s="7">
        <f>IF(LEN(TRIM($A8074))=0,0,LEN($A8074)-LEN(SUBSTITUTE($A8074," ",""))+1)</f>
        <v>1</v>
      </c>
      <c r="P8074">
        <f t="shared" si="239"/>
        <v>3411</v>
      </c>
    </row>
    <row r="8075" spans="1:16" ht="112" x14ac:dyDescent="0.2">
      <c r="A8075" s="8" t="s">
        <v>321</v>
      </c>
      <c r="C8075" s="7" t="s">
        <v>4</v>
      </c>
      <c r="F8075" s="7" t="str">
        <f t="shared" si="237"/>
        <v/>
      </c>
      <c r="G8075" s="7" t="str">
        <f t="shared" si="238"/>
        <v/>
      </c>
      <c r="K8075" s="7" t="s">
        <v>3355</v>
      </c>
      <c r="L8075" s="9">
        <v>45008</v>
      </c>
      <c r="M8075" s="13">
        <v>0.79585648148148147</v>
      </c>
      <c r="N8075" s="14">
        <v>513002555208571</v>
      </c>
      <c r="P8075" t="str">
        <f t="shared" si="239"/>
        <v/>
      </c>
    </row>
    <row r="8076" spans="1:16" ht="16" x14ac:dyDescent="0.2">
      <c r="A8076" s="8" t="s">
        <v>1561</v>
      </c>
      <c r="C8076" s="7" t="s">
        <v>2</v>
      </c>
      <c r="D8076" s="7" t="s">
        <v>3389</v>
      </c>
      <c r="E8076" s="7" t="str">
        <f>IF(OR(D8076="", D8076="___"),"", LEFT(D8076,FIND(" &gt;",D8076)-1))</f>
        <v>Success</v>
      </c>
      <c r="F8076" s="7" t="str">
        <f t="shared" si="237"/>
        <v>Current</v>
      </c>
      <c r="G8076" s="7" t="str">
        <f t="shared" si="238"/>
        <v/>
      </c>
      <c r="H8076" s="7" t="str">
        <f>IF(G8076="Utterance", IF(ISNUMBER(SEARCH("Unrecognized",D8076)), "Unrecognized", IF(ISNUMBER(SEARCH("Mismatched",D8076)), "Mismatched", IF(ISNUMBER(SEARCH("False Positive",D8076)), "False Positive", "Irrelevant"))), "")</f>
        <v/>
      </c>
      <c r="J8076" s="7" t="s">
        <v>213</v>
      </c>
      <c r="K8076" s="7" t="s">
        <v>3355</v>
      </c>
      <c r="L8076" s="9">
        <v>45008</v>
      </c>
      <c r="M8076" s="13">
        <v>0.79862268518518509</v>
      </c>
      <c r="N8076" s="14">
        <v>513002555208571</v>
      </c>
      <c r="O8076" s="7">
        <f>IF(LEN(TRIM($A8076))=0,0,LEN($A8076)-LEN(SUBSTITUTE($A8076," ",""))+1)</f>
        <v>4</v>
      </c>
      <c r="P8076">
        <f t="shared" si="239"/>
        <v>3411</v>
      </c>
    </row>
    <row r="8077" spans="1:16" ht="144" x14ac:dyDescent="0.2">
      <c r="A8077" s="8" t="s">
        <v>218</v>
      </c>
      <c r="C8077" s="7" t="s">
        <v>4</v>
      </c>
      <c r="F8077" s="7" t="str">
        <f t="shared" si="237"/>
        <v/>
      </c>
      <c r="G8077" s="7" t="str">
        <f t="shared" si="238"/>
        <v/>
      </c>
      <c r="K8077" s="7" t="s">
        <v>3355</v>
      </c>
      <c r="L8077" s="9">
        <v>45008</v>
      </c>
      <c r="M8077" s="13">
        <v>0.79862268518518509</v>
      </c>
      <c r="N8077" s="14">
        <v>513002555208571</v>
      </c>
      <c r="P8077" t="str">
        <f t="shared" si="239"/>
        <v/>
      </c>
    </row>
    <row r="8078" spans="1:16" ht="16" x14ac:dyDescent="0.2">
      <c r="A8078" s="8" t="s">
        <v>223</v>
      </c>
      <c r="B8078" s="7" t="s">
        <v>3487</v>
      </c>
      <c r="C8078" s="7" t="s">
        <v>2</v>
      </c>
      <c r="D8078" s="7" t="s">
        <v>3389</v>
      </c>
      <c r="E8078" s="7" t="str">
        <f>IF(OR(D8078="", D8078="___"),"", LEFT(D8078,FIND(" &gt;",D8078)-1))</f>
        <v>Success</v>
      </c>
      <c r="F8078" s="7" t="str">
        <f t="shared" si="237"/>
        <v>Current</v>
      </c>
      <c r="G8078" s="7" t="str">
        <f t="shared" si="238"/>
        <v/>
      </c>
      <c r="H8078" s="7" t="str">
        <f>IF(G8078="Utterance", IF(ISNUMBER(SEARCH("Unrecognized",D8078)), "Unrecognized", IF(ISNUMBER(SEARCH("Mismatched",D8078)), "Mismatched", IF(ISNUMBER(SEARCH("False Positive",D8078)), "False Positive", "Irrelevant"))), "")</f>
        <v/>
      </c>
      <c r="J8078" s="7" t="s">
        <v>3744</v>
      </c>
      <c r="K8078" s="7" t="s">
        <v>3357</v>
      </c>
      <c r="L8078" s="9">
        <v>45008</v>
      </c>
      <c r="M8078" s="13">
        <v>0.9027546296296296</v>
      </c>
      <c r="N8078" s="14">
        <v>204440003506782</v>
      </c>
      <c r="O8078" s="7">
        <f>IF(LEN(TRIM($A8078))=0,0,LEN($A8078)-LEN(SUBSTITUTE($A8078," ",""))+1)</f>
        <v>3</v>
      </c>
      <c r="P8078">
        <f t="shared" si="239"/>
        <v>3411</v>
      </c>
    </row>
    <row r="8079" spans="1:16" ht="112" x14ac:dyDescent="0.2">
      <c r="A8079" s="8" t="s">
        <v>224</v>
      </c>
      <c r="C8079" s="7" t="s">
        <v>4</v>
      </c>
      <c r="F8079" s="7" t="str">
        <f t="shared" si="237"/>
        <v/>
      </c>
      <c r="G8079" s="7" t="str">
        <f t="shared" si="238"/>
        <v/>
      </c>
      <c r="K8079" s="7" t="s">
        <v>3357</v>
      </c>
      <c r="L8079" s="9">
        <v>45008</v>
      </c>
      <c r="M8079" s="13">
        <v>0.90276620370370375</v>
      </c>
      <c r="N8079" s="14">
        <v>204440003506782</v>
      </c>
      <c r="P8079" t="str">
        <f t="shared" si="239"/>
        <v/>
      </c>
    </row>
    <row r="8080" spans="1:16" ht="16" x14ac:dyDescent="0.2">
      <c r="A8080" s="8" t="s">
        <v>160</v>
      </c>
      <c r="C8080" s="7" t="s">
        <v>2</v>
      </c>
      <c r="D8080" s="7" t="s">
        <v>3389</v>
      </c>
      <c r="E8080" s="7" t="str">
        <f>IF(OR(D8080="", D8080="___"),"", LEFT(D8080,FIND(" &gt;",D8080)-1))</f>
        <v>Success</v>
      </c>
      <c r="F8080" s="7" t="str">
        <f t="shared" si="237"/>
        <v>Current</v>
      </c>
      <c r="G8080" s="7" t="str">
        <f t="shared" si="238"/>
        <v/>
      </c>
      <c r="H8080" s="7" t="str">
        <f>IF(G8080="Utterance", IF(ISNUMBER(SEARCH("Unrecognized",D8080)), "Unrecognized", IF(ISNUMBER(SEARCH("Mismatched",D8080)), "Mismatched", IF(ISNUMBER(SEARCH("False Positive",D8080)), "False Positive", "Irrelevant"))), "")</f>
        <v/>
      </c>
      <c r="J8080" s="7" t="s">
        <v>3744</v>
      </c>
      <c r="K8080" s="7" t="s">
        <v>3353</v>
      </c>
      <c r="L8080" s="9">
        <v>45009</v>
      </c>
      <c r="M8080" s="13">
        <v>0.25943287037037038</v>
      </c>
      <c r="N8080" s="14">
        <v>202000396870119</v>
      </c>
      <c r="O8080" s="7">
        <f>IF(LEN(TRIM($A8080))=0,0,LEN($A8080)-LEN(SUBSTITUTE($A8080," ",""))+1)</f>
        <v>2</v>
      </c>
      <c r="P8080">
        <f t="shared" si="239"/>
        <v>3411</v>
      </c>
    </row>
    <row r="8081" spans="1:16" ht="112" x14ac:dyDescent="0.2">
      <c r="A8081" s="8" t="s">
        <v>224</v>
      </c>
      <c r="C8081" s="7" t="s">
        <v>4</v>
      </c>
      <c r="F8081" s="7" t="str">
        <f t="shared" si="237"/>
        <v/>
      </c>
      <c r="G8081" s="7" t="str">
        <f t="shared" si="238"/>
        <v/>
      </c>
      <c r="K8081" s="7" t="s">
        <v>3353</v>
      </c>
      <c r="L8081" s="9">
        <v>45009</v>
      </c>
      <c r="M8081" s="13">
        <v>0.25943287037037038</v>
      </c>
      <c r="N8081" s="14">
        <v>202000396870119</v>
      </c>
      <c r="P8081" t="str">
        <f t="shared" si="239"/>
        <v/>
      </c>
    </row>
    <row r="8082" spans="1:16" ht="16" x14ac:dyDescent="0.2">
      <c r="A8082" s="8" t="s">
        <v>158</v>
      </c>
      <c r="C8082" s="7" t="s">
        <v>2</v>
      </c>
      <c r="D8082" s="7" t="s">
        <v>3389</v>
      </c>
      <c r="E8082" s="7" t="str">
        <f>IF(OR(D8082="", D8082="___"),"", LEFT(D8082,FIND(" &gt;",D8082)-1))</f>
        <v>Success</v>
      </c>
      <c r="F8082" s="7" t="str">
        <f t="shared" si="237"/>
        <v>Current</v>
      </c>
      <c r="G8082" s="7" t="str">
        <f t="shared" si="238"/>
        <v/>
      </c>
      <c r="H8082" s="7" t="str">
        <f>IF(G8082="Utterance", IF(ISNUMBER(SEARCH("Unrecognized",D8082)), "Unrecognized", IF(ISNUMBER(SEARCH("Mismatched",D8082)), "Mismatched", IF(ISNUMBER(SEARCH("False Positive",D8082)), "False Positive", "Irrelevant"))), "")</f>
        <v/>
      </c>
      <c r="J8082" s="7" t="s">
        <v>3744</v>
      </c>
      <c r="K8082" s="7" t="s">
        <v>3353</v>
      </c>
      <c r="L8082" s="9">
        <v>45009</v>
      </c>
      <c r="M8082" s="13">
        <v>0.2832175925925926</v>
      </c>
      <c r="N8082" s="14">
        <v>202000396870119</v>
      </c>
      <c r="O8082" s="7">
        <f>IF(LEN(TRIM($A8082))=0,0,LEN($A8082)-LEN(SUBSTITUTE($A8082," ",""))+1)</f>
        <v>4</v>
      </c>
      <c r="P8082">
        <f t="shared" si="239"/>
        <v>3411</v>
      </c>
    </row>
    <row r="8083" spans="1:16" ht="112" x14ac:dyDescent="0.2">
      <c r="A8083" s="8" t="s">
        <v>224</v>
      </c>
      <c r="C8083" s="7" t="s">
        <v>4</v>
      </c>
      <c r="F8083" s="7" t="str">
        <f t="shared" si="237"/>
        <v/>
      </c>
      <c r="G8083" s="7" t="str">
        <f t="shared" si="238"/>
        <v/>
      </c>
      <c r="K8083" s="7" t="s">
        <v>3353</v>
      </c>
      <c r="L8083" s="9">
        <v>45009</v>
      </c>
      <c r="M8083" s="13">
        <v>0.2832175925925926</v>
      </c>
      <c r="N8083" s="14">
        <v>202000396870119</v>
      </c>
      <c r="P8083" t="str">
        <f t="shared" si="239"/>
        <v/>
      </c>
    </row>
    <row r="8084" spans="1:16" ht="16" x14ac:dyDescent="0.2">
      <c r="A8084" s="8" t="s">
        <v>158</v>
      </c>
      <c r="C8084" s="7" t="s">
        <v>2</v>
      </c>
      <c r="D8084" s="7" t="s">
        <v>3389</v>
      </c>
      <c r="E8084" s="7" t="str">
        <f>IF(OR(D8084="", D8084="___"),"", LEFT(D8084,FIND(" &gt;",D8084)-1))</f>
        <v>Success</v>
      </c>
      <c r="F8084" s="7" t="str">
        <f t="shared" si="237"/>
        <v>Current</v>
      </c>
      <c r="G8084" s="7" t="str">
        <f t="shared" si="238"/>
        <v/>
      </c>
      <c r="H8084" s="7" t="str">
        <f>IF(G8084="Utterance", IF(ISNUMBER(SEARCH("Unrecognized",D8084)), "Unrecognized", IF(ISNUMBER(SEARCH("Mismatched",D8084)), "Mismatched", IF(ISNUMBER(SEARCH("False Positive",D8084)), "False Positive", "Irrelevant"))), "")</f>
        <v/>
      </c>
      <c r="J8084" s="7" t="s">
        <v>3744</v>
      </c>
      <c r="K8084" s="7" t="s">
        <v>3353</v>
      </c>
      <c r="L8084" s="9">
        <v>45009</v>
      </c>
      <c r="M8084" s="13">
        <v>0.28988425925925926</v>
      </c>
      <c r="N8084" s="14">
        <v>513002481010580</v>
      </c>
      <c r="O8084" s="7">
        <f>IF(LEN(TRIM($A8084))=0,0,LEN($A8084)-LEN(SUBSTITUTE($A8084," ",""))+1)</f>
        <v>4</v>
      </c>
      <c r="P8084">
        <f t="shared" si="239"/>
        <v>3411</v>
      </c>
    </row>
    <row r="8085" spans="1:16" ht="112" x14ac:dyDescent="0.2">
      <c r="A8085" s="8" t="s">
        <v>224</v>
      </c>
      <c r="C8085" s="7" t="s">
        <v>4</v>
      </c>
      <c r="F8085" s="7" t="str">
        <f t="shared" si="237"/>
        <v/>
      </c>
      <c r="G8085" s="7" t="str">
        <f t="shared" si="238"/>
        <v/>
      </c>
      <c r="K8085" s="7" t="s">
        <v>3353</v>
      </c>
      <c r="L8085" s="9">
        <v>45009</v>
      </c>
      <c r="M8085" s="13">
        <v>0.28988425925925926</v>
      </c>
      <c r="N8085" s="14">
        <v>513002481010580</v>
      </c>
      <c r="P8085" t="str">
        <f t="shared" si="239"/>
        <v/>
      </c>
    </row>
    <row r="8086" spans="1:16" ht="16" x14ac:dyDescent="0.2">
      <c r="A8086" s="8" t="s">
        <v>1545</v>
      </c>
      <c r="C8086" s="7" t="s">
        <v>2</v>
      </c>
      <c r="D8086" s="7" t="s">
        <v>3389</v>
      </c>
      <c r="E8086" s="7" t="str">
        <f>IF(OR(D8086="", D8086="___"),"", LEFT(D8086,FIND(" &gt;",D8086)-1))</f>
        <v>Success</v>
      </c>
      <c r="F8086" s="7" t="str">
        <f t="shared" si="237"/>
        <v>Current</v>
      </c>
      <c r="G8086" s="7" t="str">
        <f t="shared" si="238"/>
        <v/>
      </c>
      <c r="H8086" s="7" t="str">
        <f>IF(G8086="Utterance", IF(ISNUMBER(SEARCH("Unrecognized",D8086)), "Unrecognized", IF(ISNUMBER(SEARCH("Mismatched",D8086)), "Mismatched", IF(ISNUMBER(SEARCH("False Positive",D8086)), "False Positive", "Irrelevant"))), "")</f>
        <v/>
      </c>
      <c r="J8086" s="7" t="s">
        <v>3744</v>
      </c>
      <c r="K8086" s="7" t="s">
        <v>3353</v>
      </c>
      <c r="L8086" s="9">
        <v>45009</v>
      </c>
      <c r="M8086" s="13">
        <v>0.29006944444444444</v>
      </c>
      <c r="N8086" s="14">
        <v>513002481010580</v>
      </c>
      <c r="O8086" s="7">
        <f>IF(LEN(TRIM($A8086))=0,0,LEN($A8086)-LEN(SUBSTITUTE($A8086," ",""))+1)</f>
        <v>4</v>
      </c>
      <c r="P8086">
        <f t="shared" si="239"/>
        <v>3411</v>
      </c>
    </row>
    <row r="8087" spans="1:16" ht="304" x14ac:dyDescent="0.2">
      <c r="A8087" s="8" t="s">
        <v>255</v>
      </c>
      <c r="C8087" s="7" t="s">
        <v>4</v>
      </c>
      <c r="F8087" s="7" t="str">
        <f t="shared" si="237"/>
        <v/>
      </c>
      <c r="G8087" s="7" t="str">
        <f t="shared" si="238"/>
        <v/>
      </c>
      <c r="K8087" s="7" t="s">
        <v>3353</v>
      </c>
      <c r="L8087" s="9">
        <v>45009</v>
      </c>
      <c r="M8087" s="13">
        <v>0.29008101851851853</v>
      </c>
      <c r="N8087" s="14">
        <v>513002481010580</v>
      </c>
      <c r="P8087" t="str">
        <f t="shared" si="239"/>
        <v/>
      </c>
    </row>
    <row r="8088" spans="1:16" ht="64" x14ac:dyDescent="0.2">
      <c r="A8088" s="8" t="s">
        <v>600</v>
      </c>
      <c r="C8088" s="7" t="s">
        <v>2</v>
      </c>
      <c r="D8088" s="7" t="s">
        <v>3391</v>
      </c>
      <c r="E8088" s="7" t="str">
        <f>IF(OR(D8088="", D8088="___"),"", LEFT(D8088,FIND(" &gt;",D8088)-1))</f>
        <v>Failure</v>
      </c>
      <c r="F8088" s="7" t="str">
        <f t="shared" si="237"/>
        <v>Current</v>
      </c>
      <c r="G8088" s="7" t="str">
        <f t="shared" si="238"/>
        <v>Utterance</v>
      </c>
      <c r="H8088" s="7" t="str">
        <f>IF(G8088="Utterance", IF(ISNUMBER(SEARCH("Unrecognized",D8088)), "Unrecognized", IF(ISNUMBER(SEARCH("Mismatched",D8088)), "Mismatched", IF(ISNUMBER(SEARCH("False Positive",D8088)), "False Positive", "Irrelevant"))), "")</f>
        <v>Mismatched</v>
      </c>
      <c r="J8088" s="7" t="s">
        <v>3741</v>
      </c>
      <c r="K8088" s="7" t="s">
        <v>3353</v>
      </c>
      <c r="L8088" s="9">
        <v>45009</v>
      </c>
      <c r="M8088" s="13">
        <v>0.29855324074074074</v>
      </c>
      <c r="N8088" s="14">
        <v>204440003497310</v>
      </c>
      <c r="O8088" s="7">
        <f>IF(LEN(TRIM($A8088))=0,0,LEN($A8088)-LEN(SUBSTITUTE($A8088," ",""))+1)</f>
        <v>82</v>
      </c>
      <c r="P8088">
        <f t="shared" si="239"/>
        <v>705</v>
      </c>
    </row>
    <row r="8089" spans="1:16" ht="128" x14ac:dyDescent="0.2">
      <c r="A8089" s="8" t="s">
        <v>576</v>
      </c>
      <c r="C8089" s="7" t="s">
        <v>4</v>
      </c>
      <c r="F8089" s="7" t="str">
        <f t="shared" si="237"/>
        <v/>
      </c>
      <c r="G8089" s="7" t="str">
        <f t="shared" si="238"/>
        <v/>
      </c>
      <c r="K8089" s="7" t="s">
        <v>3353</v>
      </c>
      <c r="L8089" s="9">
        <v>45009</v>
      </c>
      <c r="M8089" s="13">
        <v>0.29855324074074074</v>
      </c>
      <c r="N8089" s="14">
        <v>204440003497310</v>
      </c>
      <c r="P8089" t="str">
        <f t="shared" si="239"/>
        <v/>
      </c>
    </row>
    <row r="8090" spans="1:16" ht="16" x14ac:dyDescent="0.2">
      <c r="A8090" s="8" t="s">
        <v>158</v>
      </c>
      <c r="C8090" s="7" t="s">
        <v>2</v>
      </c>
      <c r="D8090" s="7" t="s">
        <v>3389</v>
      </c>
      <c r="E8090" s="7" t="str">
        <f>IF(OR(D8090="", D8090="___"),"", LEFT(D8090,FIND(" &gt;",D8090)-1))</f>
        <v>Success</v>
      </c>
      <c r="F8090" s="7" t="str">
        <f t="shared" si="237"/>
        <v>Current</v>
      </c>
      <c r="G8090" s="7" t="str">
        <f t="shared" si="238"/>
        <v/>
      </c>
      <c r="H8090" s="7" t="str">
        <f>IF(G8090="Utterance", IF(ISNUMBER(SEARCH("Unrecognized",D8090)), "Unrecognized", IF(ISNUMBER(SEARCH("Mismatched",D8090)), "Mismatched", IF(ISNUMBER(SEARCH("False Positive",D8090)), "False Positive", "Irrelevant"))), "")</f>
        <v/>
      </c>
      <c r="J8090" s="7" t="s">
        <v>3744</v>
      </c>
      <c r="K8090" s="7" t="s">
        <v>3353</v>
      </c>
      <c r="L8090" s="9">
        <v>45009</v>
      </c>
      <c r="M8090" s="13">
        <v>0.31277777777777777</v>
      </c>
      <c r="N8090" s="14">
        <v>202000274865941</v>
      </c>
      <c r="O8090" s="7">
        <f>IF(LEN(TRIM($A8090))=0,0,LEN($A8090)-LEN(SUBSTITUTE($A8090," ",""))+1)</f>
        <v>4</v>
      </c>
      <c r="P8090">
        <f t="shared" si="239"/>
        <v>3411</v>
      </c>
    </row>
    <row r="8091" spans="1:16" ht="112" x14ac:dyDescent="0.2">
      <c r="A8091" s="8" t="s">
        <v>224</v>
      </c>
      <c r="C8091" s="7" t="s">
        <v>4</v>
      </c>
      <c r="F8091" s="7" t="str">
        <f t="shared" si="237"/>
        <v/>
      </c>
      <c r="G8091" s="7" t="str">
        <f t="shared" si="238"/>
        <v/>
      </c>
      <c r="K8091" s="7" t="s">
        <v>3353</v>
      </c>
      <c r="L8091" s="9">
        <v>45009</v>
      </c>
      <c r="M8091" s="13">
        <v>0.31277777777777777</v>
      </c>
      <c r="N8091" s="14">
        <v>202000274865941</v>
      </c>
      <c r="P8091" t="str">
        <f t="shared" si="239"/>
        <v/>
      </c>
    </row>
    <row r="8092" spans="1:16" ht="16" x14ac:dyDescent="0.2">
      <c r="A8092" s="8" t="s">
        <v>249</v>
      </c>
      <c r="C8092" s="7" t="s">
        <v>2</v>
      </c>
      <c r="D8092" s="7" t="s">
        <v>3389</v>
      </c>
      <c r="E8092" s="7" t="str">
        <f>IF(OR(D8092="", D8092="___"),"", LEFT(D8092,FIND(" &gt;",D8092)-1))</f>
        <v>Success</v>
      </c>
      <c r="F8092" s="7" t="str">
        <f t="shared" si="237"/>
        <v>Current</v>
      </c>
      <c r="G8092" s="7" t="str">
        <f t="shared" si="238"/>
        <v/>
      </c>
      <c r="H8092" s="7" t="str">
        <f>IF(G8092="Utterance", IF(ISNUMBER(SEARCH("Unrecognized",D8092)), "Unrecognized", IF(ISNUMBER(SEARCH("Mismatched",D8092)), "Mismatched", IF(ISNUMBER(SEARCH("False Positive",D8092)), "False Positive", "Irrelevant"))), "")</f>
        <v/>
      </c>
      <c r="J8092" s="7" t="s">
        <v>3741</v>
      </c>
      <c r="K8092" s="7" t="s">
        <v>3353</v>
      </c>
      <c r="L8092" s="9">
        <v>45009</v>
      </c>
      <c r="M8092" s="13">
        <v>0.31828703703703703</v>
      </c>
      <c r="N8092" s="14">
        <v>204440003503394</v>
      </c>
      <c r="O8092" s="7">
        <f>IF(LEN(TRIM($A8092))=0,0,LEN($A8092)-LEN(SUBSTITUTE($A8092," ",""))+1)</f>
        <v>2</v>
      </c>
      <c r="P8092">
        <f t="shared" si="239"/>
        <v>3411</v>
      </c>
    </row>
    <row r="8093" spans="1:16" ht="144" x14ac:dyDescent="0.2">
      <c r="A8093" s="8" t="s">
        <v>250</v>
      </c>
      <c r="C8093" s="7" t="s">
        <v>4</v>
      </c>
      <c r="F8093" s="7" t="str">
        <f t="shared" si="237"/>
        <v/>
      </c>
      <c r="G8093" s="7" t="str">
        <f t="shared" si="238"/>
        <v/>
      </c>
      <c r="K8093" s="7" t="s">
        <v>3353</v>
      </c>
      <c r="L8093" s="9">
        <v>45009</v>
      </c>
      <c r="M8093" s="13">
        <v>0.31855324074074076</v>
      </c>
      <c r="N8093" s="14">
        <v>204440003503394</v>
      </c>
      <c r="P8093" t="str">
        <f t="shared" si="239"/>
        <v/>
      </c>
    </row>
    <row r="8094" spans="1:16" ht="16" x14ac:dyDescent="0.2">
      <c r="A8094" s="8" t="s">
        <v>249</v>
      </c>
      <c r="C8094" s="7" t="s">
        <v>2</v>
      </c>
      <c r="D8094" s="7" t="s">
        <v>3389</v>
      </c>
      <c r="E8094" s="7" t="str">
        <f>IF(OR(D8094="", D8094="___"),"", LEFT(D8094,FIND(" &gt;",D8094)-1))</f>
        <v>Success</v>
      </c>
      <c r="F8094" s="7" t="str">
        <f t="shared" si="237"/>
        <v>Current</v>
      </c>
      <c r="G8094" s="7" t="str">
        <f t="shared" si="238"/>
        <v/>
      </c>
      <c r="H8094" s="7" t="str">
        <f>IF(G8094="Utterance", IF(ISNUMBER(SEARCH("Unrecognized",D8094)), "Unrecognized", IF(ISNUMBER(SEARCH("Mismatched",D8094)), "Mismatched", IF(ISNUMBER(SEARCH("False Positive",D8094)), "False Positive", "Irrelevant"))), "")</f>
        <v/>
      </c>
      <c r="J8094" s="7" t="s">
        <v>3741</v>
      </c>
      <c r="K8094" s="7" t="s">
        <v>3353</v>
      </c>
      <c r="L8094" s="9">
        <v>45009</v>
      </c>
      <c r="M8094" s="13">
        <v>0.32374999999999998</v>
      </c>
      <c r="N8094" s="14">
        <v>204440003508946</v>
      </c>
      <c r="O8094" s="7">
        <f>IF(LEN(TRIM($A8094))=0,0,LEN($A8094)-LEN(SUBSTITUTE($A8094," ",""))+1)</f>
        <v>2</v>
      </c>
      <c r="P8094">
        <f t="shared" si="239"/>
        <v>3411</v>
      </c>
    </row>
    <row r="8095" spans="1:16" ht="144" x14ac:dyDescent="0.2">
      <c r="A8095" s="8" t="s">
        <v>250</v>
      </c>
      <c r="C8095" s="7" t="s">
        <v>4</v>
      </c>
      <c r="F8095" s="7" t="str">
        <f t="shared" si="237"/>
        <v/>
      </c>
      <c r="G8095" s="7" t="str">
        <f t="shared" si="238"/>
        <v/>
      </c>
      <c r="K8095" s="7" t="s">
        <v>3353</v>
      </c>
      <c r="L8095" s="9">
        <v>45009</v>
      </c>
      <c r="M8095" s="13">
        <v>0.32376157407407408</v>
      </c>
      <c r="N8095" s="14">
        <v>204440003508946</v>
      </c>
      <c r="P8095" t="str">
        <f t="shared" si="239"/>
        <v/>
      </c>
    </row>
    <row r="8096" spans="1:16" ht="16" x14ac:dyDescent="0.2">
      <c r="A8096" s="8" t="s">
        <v>241</v>
      </c>
      <c r="C8096" s="7" t="s">
        <v>2</v>
      </c>
      <c r="D8096" s="7" t="s">
        <v>3391</v>
      </c>
      <c r="E8096" s="7" t="str">
        <f>IF(OR(D8096="", D8096="___"),"", LEFT(D8096,FIND(" &gt;",D8096)-1))</f>
        <v>Failure</v>
      </c>
      <c r="F8096" s="7" t="str">
        <f t="shared" si="237"/>
        <v>Current</v>
      </c>
      <c r="G8096" s="7" t="str">
        <f t="shared" si="238"/>
        <v>Utterance</v>
      </c>
      <c r="H8096" s="7" t="str">
        <f>IF(G8096="Utterance", IF(ISNUMBER(SEARCH("Unrecognized",D8096)), "Unrecognized", IF(ISNUMBER(SEARCH("Mismatched",D8096)), "Mismatched", IF(ISNUMBER(SEARCH("False Positive",D8096)), "False Positive", "Irrelevant"))), "")</f>
        <v>Mismatched</v>
      </c>
      <c r="J8096" s="7" t="s">
        <v>3743</v>
      </c>
      <c r="K8096" s="7" t="s">
        <v>3353</v>
      </c>
      <c r="L8096" s="9">
        <v>45009</v>
      </c>
      <c r="M8096" s="13">
        <v>0.32697916666666665</v>
      </c>
      <c r="N8096" s="14">
        <v>513002548943688</v>
      </c>
      <c r="O8096" s="7">
        <f>IF(LEN(TRIM($A8096))=0,0,LEN($A8096)-LEN(SUBSTITUTE($A8096," ",""))+1)</f>
        <v>2</v>
      </c>
      <c r="P8096">
        <f t="shared" si="239"/>
        <v>705</v>
      </c>
    </row>
    <row r="8097" spans="1:16" ht="240" x14ac:dyDescent="0.2">
      <c r="A8097" s="8" t="s">
        <v>242</v>
      </c>
      <c r="C8097" s="7" t="s">
        <v>4</v>
      </c>
      <c r="F8097" s="7" t="str">
        <f t="shared" si="237"/>
        <v/>
      </c>
      <c r="G8097" s="7" t="str">
        <f t="shared" si="238"/>
        <v/>
      </c>
      <c r="K8097" s="7" t="s">
        <v>3353</v>
      </c>
      <c r="L8097" s="9">
        <v>45009</v>
      </c>
      <c r="M8097" s="13">
        <v>0.32697916666666665</v>
      </c>
      <c r="N8097" s="14">
        <v>513002548943688</v>
      </c>
      <c r="P8097" t="str">
        <f t="shared" si="239"/>
        <v/>
      </c>
    </row>
    <row r="8098" spans="1:16" ht="16" x14ac:dyDescent="0.2">
      <c r="A8098" s="8" t="s">
        <v>1443</v>
      </c>
      <c r="C8098" s="7" t="s">
        <v>2</v>
      </c>
      <c r="D8098" s="7" t="s">
        <v>3389</v>
      </c>
      <c r="E8098" s="7" t="str">
        <f>IF(OR(D8098="", D8098="___"),"", LEFT(D8098,FIND(" &gt;",D8098)-1))</f>
        <v>Success</v>
      </c>
      <c r="F8098" s="7" t="str">
        <f t="shared" si="237"/>
        <v>Current</v>
      </c>
      <c r="G8098" s="7" t="str">
        <f t="shared" si="238"/>
        <v/>
      </c>
      <c r="H8098" s="7" t="str">
        <f>IF(G8098="Utterance", IF(ISNUMBER(SEARCH("Unrecognized",D8098)), "Unrecognized", IF(ISNUMBER(SEARCH("Mismatched",D8098)), "Mismatched", IF(ISNUMBER(SEARCH("False Positive",D8098)), "False Positive", "Irrelevant"))), "")</f>
        <v/>
      </c>
      <c r="J8098" s="7" t="s">
        <v>3750</v>
      </c>
      <c r="K8098" s="7" t="s">
        <v>3353</v>
      </c>
      <c r="L8098" s="9">
        <v>45009</v>
      </c>
      <c r="M8098" s="13">
        <v>0.3301736111111111</v>
      </c>
      <c r="N8098" s="14">
        <v>202000802055415</v>
      </c>
      <c r="O8098" s="7">
        <f>IF(LEN(TRIM($A8098))=0,0,LEN($A8098)-LEN(SUBSTITUTE($A8098," ",""))+1)</f>
        <v>5</v>
      </c>
      <c r="P8098">
        <f t="shared" si="239"/>
        <v>3411</v>
      </c>
    </row>
    <row r="8099" spans="1:16" ht="240" x14ac:dyDescent="0.2">
      <c r="A8099" s="8" t="s">
        <v>1444</v>
      </c>
      <c r="C8099" s="7" t="s">
        <v>4</v>
      </c>
      <c r="F8099" s="7" t="str">
        <f t="shared" si="237"/>
        <v/>
      </c>
      <c r="G8099" s="7" t="str">
        <f t="shared" si="238"/>
        <v/>
      </c>
      <c r="K8099" s="7" t="s">
        <v>3353</v>
      </c>
      <c r="L8099" s="9">
        <v>45009</v>
      </c>
      <c r="M8099" s="13">
        <v>0.33019675925925923</v>
      </c>
      <c r="N8099" s="14">
        <v>202000802055415</v>
      </c>
      <c r="P8099" t="str">
        <f t="shared" si="239"/>
        <v/>
      </c>
    </row>
    <row r="8100" spans="1:16" ht="16" x14ac:dyDescent="0.2">
      <c r="A8100" s="8" t="s">
        <v>1442</v>
      </c>
      <c r="C8100" s="7" t="s">
        <v>2</v>
      </c>
      <c r="D8100" s="7" t="s">
        <v>3389</v>
      </c>
      <c r="E8100" s="7" t="str">
        <f>IF(OR(D8100="", D8100="___"),"", LEFT(D8100,FIND(" &gt;",D8100)-1))</f>
        <v>Success</v>
      </c>
      <c r="F8100" s="7" t="str">
        <f t="shared" si="237"/>
        <v>Current</v>
      </c>
      <c r="G8100" s="7" t="str">
        <f t="shared" si="238"/>
        <v/>
      </c>
      <c r="H8100" s="7" t="str">
        <f>IF(G8100="Utterance", IF(ISNUMBER(SEARCH("Unrecognized",D8100)), "Unrecognized", IF(ISNUMBER(SEARCH("Mismatched",D8100)), "Mismatched", IF(ISNUMBER(SEARCH("False Positive",D8100)), "False Positive", "Irrelevant"))), "")</f>
        <v/>
      </c>
      <c r="J8100" s="7" t="s">
        <v>3750</v>
      </c>
      <c r="K8100" s="7" t="s">
        <v>3353</v>
      </c>
      <c r="L8100" s="9">
        <v>45009</v>
      </c>
      <c r="M8100" s="13">
        <v>0.33194444444444443</v>
      </c>
      <c r="N8100" s="14">
        <v>202000802055415</v>
      </c>
      <c r="O8100" s="7">
        <f>IF(LEN(TRIM($A8100))=0,0,LEN($A8100)-LEN(SUBSTITUTE($A8100," ",""))+1)</f>
        <v>5</v>
      </c>
      <c r="P8100">
        <f t="shared" si="239"/>
        <v>3411</v>
      </c>
    </row>
    <row r="8101" spans="1:16" ht="160" x14ac:dyDescent="0.2">
      <c r="A8101" s="8" t="s">
        <v>377</v>
      </c>
      <c r="C8101" s="7" t="s">
        <v>4</v>
      </c>
      <c r="F8101" s="7" t="str">
        <f t="shared" si="237"/>
        <v/>
      </c>
      <c r="G8101" s="7" t="str">
        <f t="shared" si="238"/>
        <v/>
      </c>
      <c r="K8101" s="7" t="s">
        <v>3353</v>
      </c>
      <c r="L8101" s="9">
        <v>45009</v>
      </c>
      <c r="M8101" s="13">
        <v>0.33194444444444443</v>
      </c>
      <c r="N8101" s="14">
        <v>202000802055415</v>
      </c>
      <c r="P8101" t="str">
        <f t="shared" si="239"/>
        <v/>
      </c>
    </row>
    <row r="8102" spans="1:16" ht="16" x14ac:dyDescent="0.2">
      <c r="A8102" s="8" t="s">
        <v>158</v>
      </c>
      <c r="C8102" s="7" t="s">
        <v>2</v>
      </c>
      <c r="D8102" s="7" t="s">
        <v>3389</v>
      </c>
      <c r="E8102" s="7" t="str">
        <f>IF(OR(D8102="", D8102="___"),"", LEFT(D8102,FIND(" &gt;",D8102)-1))</f>
        <v>Success</v>
      </c>
      <c r="F8102" s="7" t="str">
        <f t="shared" si="237"/>
        <v>Current</v>
      </c>
      <c r="G8102" s="7" t="str">
        <f t="shared" si="238"/>
        <v/>
      </c>
      <c r="H8102" s="7" t="str">
        <f>IF(G8102="Utterance", IF(ISNUMBER(SEARCH("Unrecognized",D8102)), "Unrecognized", IF(ISNUMBER(SEARCH("Mismatched",D8102)), "Mismatched", IF(ISNUMBER(SEARCH("False Positive",D8102)), "False Positive", "Irrelevant"))), "")</f>
        <v/>
      </c>
      <c r="J8102" s="7" t="s">
        <v>3744</v>
      </c>
      <c r="K8102" s="7" t="s">
        <v>3353</v>
      </c>
      <c r="L8102" s="9">
        <v>45009</v>
      </c>
      <c r="M8102" s="13">
        <v>0.33275462962962959</v>
      </c>
      <c r="N8102" s="14">
        <v>204440003505930</v>
      </c>
      <c r="O8102" s="7">
        <f>IF(LEN(TRIM($A8102))=0,0,LEN($A8102)-LEN(SUBSTITUTE($A8102," ",""))+1)</f>
        <v>4</v>
      </c>
      <c r="P8102">
        <f t="shared" si="239"/>
        <v>3411</v>
      </c>
    </row>
    <row r="8103" spans="1:16" ht="112" x14ac:dyDescent="0.2">
      <c r="A8103" s="8" t="s">
        <v>224</v>
      </c>
      <c r="C8103" s="7" t="s">
        <v>4</v>
      </c>
      <c r="F8103" s="7" t="str">
        <f t="shared" si="237"/>
        <v/>
      </c>
      <c r="G8103" s="7" t="str">
        <f t="shared" si="238"/>
        <v/>
      </c>
      <c r="K8103" s="7" t="s">
        <v>3353</v>
      </c>
      <c r="L8103" s="9">
        <v>45009</v>
      </c>
      <c r="M8103" s="13">
        <v>0.33275462962962959</v>
      </c>
      <c r="N8103" s="14">
        <v>204440003505930</v>
      </c>
      <c r="P8103" t="str">
        <f t="shared" si="239"/>
        <v/>
      </c>
    </row>
    <row r="8104" spans="1:16" ht="16" x14ac:dyDescent="0.2">
      <c r="A8104" s="8" t="s">
        <v>342</v>
      </c>
      <c r="C8104" s="7" t="s">
        <v>2</v>
      </c>
      <c r="D8104" s="7" t="s">
        <v>3391</v>
      </c>
      <c r="E8104" s="7" t="str">
        <f>IF(OR(D8104="", D8104="___"),"", LEFT(D8104,FIND(" &gt;",D8104)-1))</f>
        <v>Failure</v>
      </c>
      <c r="F8104" s="7" t="str">
        <f t="shared" si="237"/>
        <v>Current</v>
      </c>
      <c r="G8104" s="7" t="str">
        <f t="shared" si="238"/>
        <v>Utterance</v>
      </c>
      <c r="H8104" s="7" t="str">
        <f>IF(G8104="Utterance", IF(ISNUMBER(SEARCH("Unrecognized",D8104)), "Unrecognized", IF(ISNUMBER(SEARCH("Mismatched",D8104)), "Mismatched", IF(ISNUMBER(SEARCH("False Positive",D8104)), "False Positive", "Irrelevant"))), "")</f>
        <v>Mismatched</v>
      </c>
      <c r="J8104" s="7" t="s">
        <v>3741</v>
      </c>
      <c r="K8104" s="7" t="s">
        <v>3353</v>
      </c>
      <c r="L8104" s="9">
        <v>45009</v>
      </c>
      <c r="M8104" s="13">
        <v>0.33680555555555558</v>
      </c>
      <c r="N8104" s="14">
        <v>204440003488461</v>
      </c>
      <c r="O8104" s="7">
        <f>IF(LEN(TRIM($A8104))=0,0,LEN($A8104)-LEN(SUBSTITUTE($A8104," ",""))+1)</f>
        <v>4</v>
      </c>
      <c r="P8104">
        <f t="shared" si="239"/>
        <v>705</v>
      </c>
    </row>
    <row r="8105" spans="1:16" ht="48" x14ac:dyDescent="0.2">
      <c r="A8105" s="8" t="s">
        <v>343</v>
      </c>
      <c r="C8105" s="7" t="s">
        <v>4</v>
      </c>
      <c r="F8105" s="7" t="str">
        <f t="shared" si="237"/>
        <v/>
      </c>
      <c r="G8105" s="7" t="str">
        <f t="shared" si="238"/>
        <v/>
      </c>
      <c r="K8105" s="7" t="s">
        <v>3353</v>
      </c>
      <c r="L8105" s="9">
        <v>45009</v>
      </c>
      <c r="M8105" s="13">
        <v>0.33680555555555558</v>
      </c>
      <c r="N8105" s="14">
        <v>204440003488461</v>
      </c>
      <c r="P8105" t="str">
        <f t="shared" si="239"/>
        <v/>
      </c>
    </row>
    <row r="8106" spans="1:16" ht="16" x14ac:dyDescent="0.2">
      <c r="A8106" s="8" t="s">
        <v>344</v>
      </c>
      <c r="C8106" s="7" t="s">
        <v>2</v>
      </c>
      <c r="D8106" s="7" t="s">
        <v>3389</v>
      </c>
      <c r="E8106" s="7" t="str">
        <f>IF(OR(D8106="", D8106="___"),"", LEFT(D8106,FIND(" &gt;",D8106)-1))</f>
        <v>Success</v>
      </c>
      <c r="F8106" s="7" t="str">
        <f t="shared" si="237"/>
        <v>Current</v>
      </c>
      <c r="G8106" s="7" t="str">
        <f t="shared" si="238"/>
        <v/>
      </c>
      <c r="H8106" s="7" t="str">
        <f>IF(G8106="Utterance", IF(ISNUMBER(SEARCH("Unrecognized",D8106)), "Unrecognized", IF(ISNUMBER(SEARCH("Mismatched",D8106)), "Mismatched", IF(ISNUMBER(SEARCH("False Positive",D8106)), "False Positive", "Irrelevant"))), "")</f>
        <v/>
      </c>
      <c r="J8106" s="7" t="s">
        <v>3741</v>
      </c>
      <c r="K8106" s="7" t="s">
        <v>3353</v>
      </c>
      <c r="L8106" s="9">
        <v>45009</v>
      </c>
      <c r="M8106" s="13">
        <v>0.33692129629629625</v>
      </c>
      <c r="N8106" s="14">
        <v>204440003488461</v>
      </c>
      <c r="O8106" s="7">
        <f>IF(LEN(TRIM($A8106))=0,0,LEN($A8106)-LEN(SUBSTITUTE($A8106," ",""))+1)</f>
        <v>3</v>
      </c>
      <c r="P8106">
        <f t="shared" si="239"/>
        <v>3411</v>
      </c>
    </row>
    <row r="8107" spans="1:16" ht="112" x14ac:dyDescent="0.2">
      <c r="A8107" s="8" t="s">
        <v>345</v>
      </c>
      <c r="C8107" s="7" t="s">
        <v>4</v>
      </c>
      <c r="F8107" s="7" t="str">
        <f t="shared" si="237"/>
        <v/>
      </c>
      <c r="G8107" s="7" t="str">
        <f t="shared" si="238"/>
        <v/>
      </c>
      <c r="K8107" s="7" t="s">
        <v>3353</v>
      </c>
      <c r="L8107" s="9">
        <v>45009</v>
      </c>
      <c r="M8107" s="13">
        <v>0.33692129629629625</v>
      </c>
      <c r="N8107" s="14">
        <v>204440003488461</v>
      </c>
      <c r="P8107" t="str">
        <f t="shared" si="239"/>
        <v/>
      </c>
    </row>
    <row r="8108" spans="1:16" ht="16" x14ac:dyDescent="0.2">
      <c r="A8108" s="8" t="s">
        <v>341</v>
      </c>
      <c r="C8108" s="7" t="s">
        <v>2</v>
      </c>
      <c r="D8108" s="7" t="s">
        <v>3391</v>
      </c>
      <c r="E8108" s="7" t="str">
        <f>IF(OR(D8108="", D8108="___"),"", LEFT(D8108,FIND(" &gt;",D8108)-1))</f>
        <v>Failure</v>
      </c>
      <c r="F8108" s="7" t="str">
        <f t="shared" si="237"/>
        <v>Current</v>
      </c>
      <c r="G8108" s="7" t="str">
        <f t="shared" si="238"/>
        <v>Utterance</v>
      </c>
      <c r="H8108" s="7" t="str">
        <f>IF(G8108="Utterance", IF(ISNUMBER(SEARCH("Unrecognized",D8108)), "Unrecognized", IF(ISNUMBER(SEARCH("Mismatched",D8108)), "Mismatched", IF(ISNUMBER(SEARCH("False Positive",D8108)), "False Positive", "Irrelevant"))), "")</f>
        <v>Mismatched</v>
      </c>
      <c r="J8108" s="7" t="s">
        <v>3741</v>
      </c>
      <c r="K8108" s="7" t="s">
        <v>3353</v>
      </c>
      <c r="L8108" s="9">
        <v>45009</v>
      </c>
      <c r="M8108" s="13">
        <v>0.33706018518518516</v>
      </c>
      <c r="N8108" s="14">
        <v>204440003488461</v>
      </c>
      <c r="O8108" s="7">
        <f>IF(LEN(TRIM($A8108))=0,0,LEN($A8108)-LEN(SUBSTITUTE($A8108," ",""))+1)</f>
        <v>1</v>
      </c>
      <c r="P8108">
        <f t="shared" si="239"/>
        <v>705</v>
      </c>
    </row>
    <row r="8109" spans="1:16" ht="64" x14ac:dyDescent="0.2">
      <c r="A8109" s="8" t="s">
        <v>254</v>
      </c>
      <c r="C8109" s="7" t="s">
        <v>4</v>
      </c>
      <c r="F8109" s="7" t="str">
        <f t="shared" si="237"/>
        <v/>
      </c>
      <c r="G8109" s="7" t="str">
        <f t="shared" si="238"/>
        <v/>
      </c>
      <c r="K8109" s="7" t="s">
        <v>3353</v>
      </c>
      <c r="L8109" s="9">
        <v>45009</v>
      </c>
      <c r="M8109" s="13">
        <v>0.33706018518518516</v>
      </c>
      <c r="N8109" s="14">
        <v>204440003488461</v>
      </c>
      <c r="P8109" t="str">
        <f t="shared" si="239"/>
        <v/>
      </c>
    </row>
    <row r="8110" spans="1:16" ht="16" x14ac:dyDescent="0.2">
      <c r="A8110" s="8" t="s">
        <v>828</v>
      </c>
      <c r="C8110" s="7" t="s">
        <v>2</v>
      </c>
      <c r="D8110" s="7" t="s">
        <v>3389</v>
      </c>
      <c r="E8110" s="7" t="str">
        <f>IF(OR(D8110="", D8110="___"),"", LEFT(D8110,FIND(" &gt;",D8110)-1))</f>
        <v>Success</v>
      </c>
      <c r="F8110" s="7" t="str">
        <f t="shared" si="237"/>
        <v>Current</v>
      </c>
      <c r="G8110" s="7" t="str">
        <f t="shared" si="238"/>
        <v/>
      </c>
      <c r="H8110" s="7" t="str">
        <f>IF(G8110="Utterance", IF(ISNUMBER(SEARCH("Unrecognized",D8110)), "Unrecognized", IF(ISNUMBER(SEARCH("Mismatched",D8110)), "Mismatched", IF(ISNUMBER(SEARCH("False Positive",D8110)), "False Positive", "Irrelevant"))), "")</f>
        <v/>
      </c>
      <c r="J8110" s="7" t="s">
        <v>3742</v>
      </c>
      <c r="K8110" s="7" t="s">
        <v>3353</v>
      </c>
      <c r="L8110" s="9">
        <v>45009</v>
      </c>
      <c r="M8110" s="13">
        <v>0.3404282407407408</v>
      </c>
      <c r="N8110" s="14">
        <v>513003386161652</v>
      </c>
      <c r="O8110" s="7">
        <f>IF(LEN(TRIM($A8110))=0,0,LEN($A8110)-LEN(SUBSTITUTE($A8110," ",""))+1)</f>
        <v>2</v>
      </c>
      <c r="P8110">
        <f t="shared" si="239"/>
        <v>3411</v>
      </c>
    </row>
    <row r="8111" spans="1:16" ht="48" x14ac:dyDescent="0.2">
      <c r="A8111" s="8" t="s">
        <v>404</v>
      </c>
      <c r="C8111" s="7" t="s">
        <v>4</v>
      </c>
      <c r="F8111" s="7" t="str">
        <f t="shared" si="237"/>
        <v/>
      </c>
      <c r="G8111" s="7" t="str">
        <f t="shared" si="238"/>
        <v/>
      </c>
      <c r="K8111" s="7" t="s">
        <v>3353</v>
      </c>
      <c r="L8111" s="9">
        <v>45009</v>
      </c>
      <c r="M8111" s="13">
        <v>0.3404282407407408</v>
      </c>
      <c r="N8111" s="14">
        <v>513003386161652</v>
      </c>
      <c r="P8111" t="str">
        <f t="shared" si="239"/>
        <v/>
      </c>
    </row>
    <row r="8112" spans="1:16" ht="16" x14ac:dyDescent="0.2">
      <c r="A8112" s="8" t="s">
        <v>313</v>
      </c>
      <c r="C8112" s="7" t="s">
        <v>2</v>
      </c>
      <c r="D8112" s="7" t="s">
        <v>3389</v>
      </c>
      <c r="E8112" s="7" t="str">
        <f>IF(OR(D8112="", D8112="___"),"", LEFT(D8112,FIND(" &gt;",D8112)-1))</f>
        <v>Success</v>
      </c>
      <c r="F8112" s="7" t="str">
        <f t="shared" si="237"/>
        <v>Current</v>
      </c>
      <c r="G8112" s="7" t="str">
        <f t="shared" si="238"/>
        <v/>
      </c>
      <c r="H8112" s="7" t="str">
        <f>IF(G8112="Utterance", IF(ISNUMBER(SEARCH("Unrecognized",D8112)), "Unrecognized", IF(ISNUMBER(SEARCH("Mismatched",D8112)), "Mismatched", IF(ISNUMBER(SEARCH("False Positive",D8112)), "False Positive", "Irrelevant"))), "")</f>
        <v/>
      </c>
      <c r="J8112" s="7" t="s">
        <v>3741</v>
      </c>
      <c r="K8112" s="7" t="s">
        <v>3353</v>
      </c>
      <c r="L8112" s="9">
        <v>45009</v>
      </c>
      <c r="M8112" s="13">
        <v>0.34079861111111115</v>
      </c>
      <c r="N8112" s="14">
        <v>204440003508946</v>
      </c>
      <c r="O8112" s="7">
        <f>IF(LEN(TRIM($A8112))=0,0,LEN($A8112)-LEN(SUBSTITUTE($A8112," ",""))+1)</f>
        <v>3</v>
      </c>
      <c r="P8112">
        <f t="shared" si="239"/>
        <v>3411</v>
      </c>
    </row>
    <row r="8113" spans="1:16" ht="160" x14ac:dyDescent="0.2">
      <c r="A8113" s="8" t="s">
        <v>238</v>
      </c>
      <c r="C8113" s="7" t="s">
        <v>4</v>
      </c>
      <c r="F8113" s="7" t="str">
        <f t="shared" ref="F8113:F8176" si="240">IF(OR(E8113="Success",E8113="Qualified Success"),"Current",IF(E8113="Failure",IF(RIGHT(D8113,6)="Future","Future",IF(RIGHT(D8113,10)="Irrelevant","Irrelevant","Current")),""))</f>
        <v/>
      </c>
      <c r="G8113" s="7" t="str">
        <f t="shared" ref="G8113:G8176" si="241">IF(OR(ISBLANK(D8113),D8113="Unclassifiable &gt;"),"",IF(ISNUMBER(SEARCH("Utterance",D8113)),"Utterance",IF(ISNUMBER(SEARCH("Response",D8113)),"Response",IF(ISNUMBER(SEARCH("Interaction",D8113)),"Interaction",IF(ISNUMBER(SEARCH("System",D8113)),"System","")))))</f>
        <v/>
      </c>
      <c r="K8113" s="7" t="s">
        <v>3353</v>
      </c>
      <c r="L8113" s="9">
        <v>45009</v>
      </c>
      <c r="M8113" s="13">
        <v>0.34079861111111115</v>
      </c>
      <c r="N8113" s="14">
        <v>204440003508946</v>
      </c>
      <c r="P8113" t="str">
        <f t="shared" si="239"/>
        <v/>
      </c>
    </row>
    <row r="8114" spans="1:16" ht="16" x14ac:dyDescent="0.2">
      <c r="A8114" s="8" t="s">
        <v>1525</v>
      </c>
      <c r="C8114" s="7" t="s">
        <v>2</v>
      </c>
      <c r="D8114" s="7" t="s">
        <v>3391</v>
      </c>
      <c r="E8114" s="7" t="str">
        <f>IF(OR(D8114="", D8114="___"),"", LEFT(D8114,FIND(" &gt;",D8114)-1))</f>
        <v>Failure</v>
      </c>
      <c r="F8114" s="7" t="str">
        <f t="shared" si="240"/>
        <v>Current</v>
      </c>
      <c r="G8114" s="7" t="str">
        <f t="shared" si="241"/>
        <v>Utterance</v>
      </c>
      <c r="H8114" s="7" t="str">
        <f>IF(G8114="Utterance", IF(ISNUMBER(SEARCH("Unrecognized",D8114)), "Unrecognized", IF(ISNUMBER(SEARCH("Mismatched",D8114)), "Mismatched", IF(ISNUMBER(SEARCH("False Positive",D8114)), "False Positive", "Irrelevant"))), "")</f>
        <v>Mismatched</v>
      </c>
      <c r="J8114" s="7" t="s">
        <v>3743</v>
      </c>
      <c r="K8114" s="7" t="s">
        <v>3353</v>
      </c>
      <c r="L8114" s="9">
        <v>45009</v>
      </c>
      <c r="M8114" s="13">
        <v>0.34209490740740739</v>
      </c>
      <c r="N8114" s="14">
        <v>513002267366556</v>
      </c>
      <c r="O8114" s="7">
        <f>IF(LEN(TRIM($A8114))=0,0,LEN($A8114)-LEN(SUBSTITUTE($A8114," ",""))+1)</f>
        <v>7</v>
      </c>
      <c r="P8114">
        <f t="shared" si="239"/>
        <v>705</v>
      </c>
    </row>
    <row r="8115" spans="1:16" ht="32" x14ac:dyDescent="0.2">
      <c r="A8115" s="8" t="s">
        <v>312</v>
      </c>
      <c r="C8115" s="7" t="s">
        <v>4</v>
      </c>
      <c r="F8115" s="7" t="str">
        <f t="shared" si="240"/>
        <v/>
      </c>
      <c r="G8115" s="7" t="str">
        <f t="shared" si="241"/>
        <v/>
      </c>
      <c r="K8115" s="7" t="s">
        <v>3353</v>
      </c>
      <c r="L8115" s="9">
        <v>45009</v>
      </c>
      <c r="M8115" s="13">
        <v>0.34209490740740739</v>
      </c>
      <c r="N8115" s="14">
        <v>513002267366556</v>
      </c>
      <c r="P8115" t="str">
        <f t="shared" si="239"/>
        <v/>
      </c>
    </row>
    <row r="8116" spans="1:16" ht="16" x14ac:dyDescent="0.2">
      <c r="A8116" s="8" t="s">
        <v>1525</v>
      </c>
      <c r="C8116" s="7" t="s">
        <v>2</v>
      </c>
      <c r="D8116" s="7" t="s">
        <v>3391</v>
      </c>
      <c r="E8116" s="7" t="str">
        <f>IF(OR(D8116="", D8116="___"),"", LEFT(D8116,FIND(" &gt;",D8116)-1))</f>
        <v>Failure</v>
      </c>
      <c r="F8116" s="7" t="str">
        <f t="shared" si="240"/>
        <v>Current</v>
      </c>
      <c r="G8116" s="7" t="str">
        <f t="shared" si="241"/>
        <v>Utterance</v>
      </c>
      <c r="H8116" s="7" t="str">
        <f>IF(G8116="Utterance", IF(ISNUMBER(SEARCH("Unrecognized",D8116)), "Unrecognized", IF(ISNUMBER(SEARCH("Mismatched",D8116)), "Mismatched", IF(ISNUMBER(SEARCH("False Positive",D8116)), "False Positive", "Irrelevant"))), "")</f>
        <v>Mismatched</v>
      </c>
      <c r="J8116" s="7" t="s">
        <v>3743</v>
      </c>
      <c r="K8116" s="7" t="s">
        <v>3353</v>
      </c>
      <c r="L8116" s="9">
        <v>45009</v>
      </c>
      <c r="M8116" s="13">
        <v>0.34315972222222224</v>
      </c>
      <c r="N8116" s="14">
        <v>513002267366556</v>
      </c>
      <c r="O8116" s="7">
        <f>IF(LEN(TRIM($A8116))=0,0,LEN($A8116)-LEN(SUBSTITUTE($A8116," ",""))+1)</f>
        <v>7</v>
      </c>
      <c r="P8116">
        <f t="shared" si="239"/>
        <v>705</v>
      </c>
    </row>
    <row r="8117" spans="1:16" ht="32" x14ac:dyDescent="0.2">
      <c r="A8117" s="8" t="s">
        <v>312</v>
      </c>
      <c r="C8117" s="7" t="s">
        <v>4</v>
      </c>
      <c r="F8117" s="7" t="str">
        <f t="shared" si="240"/>
        <v/>
      </c>
      <c r="G8117" s="7" t="str">
        <f t="shared" si="241"/>
        <v/>
      </c>
      <c r="K8117" s="7" t="s">
        <v>3353</v>
      </c>
      <c r="L8117" s="9">
        <v>45009</v>
      </c>
      <c r="M8117" s="13">
        <v>0.34315972222222224</v>
      </c>
      <c r="N8117" s="14">
        <v>513002267366556</v>
      </c>
      <c r="P8117" t="str">
        <f t="shared" si="239"/>
        <v/>
      </c>
    </row>
    <row r="8118" spans="1:16" ht="16" x14ac:dyDescent="0.2">
      <c r="A8118" s="8" t="s">
        <v>1526</v>
      </c>
      <c r="C8118" s="7" t="s">
        <v>2</v>
      </c>
      <c r="D8118" s="7" t="s">
        <v>3391</v>
      </c>
      <c r="E8118" s="7" t="str">
        <f>IF(OR(D8118="", D8118="___"),"", LEFT(D8118,FIND(" &gt;",D8118)-1))</f>
        <v>Failure</v>
      </c>
      <c r="F8118" s="7" t="str">
        <f t="shared" si="240"/>
        <v>Current</v>
      </c>
      <c r="G8118" s="7" t="str">
        <f t="shared" si="241"/>
        <v>Utterance</v>
      </c>
      <c r="H8118" s="7" t="str">
        <f>IF(G8118="Utterance", IF(ISNUMBER(SEARCH("Unrecognized",D8118)), "Unrecognized", IF(ISNUMBER(SEARCH("Mismatched",D8118)), "Mismatched", IF(ISNUMBER(SEARCH("False Positive",D8118)), "False Positive", "Irrelevant"))), "")</f>
        <v>Mismatched</v>
      </c>
      <c r="J8118" s="7" t="s">
        <v>3743</v>
      </c>
      <c r="K8118" s="7" t="s">
        <v>3353</v>
      </c>
      <c r="L8118" s="9">
        <v>45009</v>
      </c>
      <c r="M8118" s="13">
        <v>0.34326388888888887</v>
      </c>
      <c r="N8118" s="14">
        <v>513002267366556</v>
      </c>
      <c r="O8118" s="7">
        <f>IF(LEN(TRIM($A8118))=0,0,LEN($A8118)-LEN(SUBSTITUTE($A8118," ",""))+1)</f>
        <v>6</v>
      </c>
      <c r="P8118">
        <f t="shared" si="239"/>
        <v>705</v>
      </c>
    </row>
    <row r="8119" spans="1:16" ht="96" x14ac:dyDescent="0.2">
      <c r="A8119" s="8" t="s">
        <v>499</v>
      </c>
      <c r="C8119" s="7" t="s">
        <v>4</v>
      </c>
      <c r="F8119" s="7" t="str">
        <f t="shared" si="240"/>
        <v/>
      </c>
      <c r="G8119" s="7" t="str">
        <f t="shared" si="241"/>
        <v/>
      </c>
      <c r="K8119" s="7" t="s">
        <v>3353</v>
      </c>
      <c r="L8119" s="9">
        <v>45009</v>
      </c>
      <c r="M8119" s="13">
        <v>0.34326388888888887</v>
      </c>
      <c r="N8119" s="14">
        <v>513002267366556</v>
      </c>
      <c r="P8119" t="str">
        <f t="shared" si="239"/>
        <v/>
      </c>
    </row>
    <row r="8120" spans="1:16" ht="16" x14ac:dyDescent="0.2">
      <c r="A8120" s="8" t="s">
        <v>158</v>
      </c>
      <c r="C8120" s="7" t="s">
        <v>2</v>
      </c>
      <c r="D8120" s="7" t="s">
        <v>3389</v>
      </c>
      <c r="E8120" s="7" t="str">
        <f>IF(OR(D8120="", D8120="___"),"", LEFT(D8120,FIND(" &gt;",D8120)-1))</f>
        <v>Success</v>
      </c>
      <c r="F8120" s="7" t="str">
        <f t="shared" si="240"/>
        <v>Current</v>
      </c>
      <c r="G8120" s="7" t="str">
        <f t="shared" si="241"/>
        <v/>
      </c>
      <c r="H8120" s="7" t="str">
        <f>IF(G8120="Utterance", IF(ISNUMBER(SEARCH("Unrecognized",D8120)), "Unrecognized", IF(ISNUMBER(SEARCH("Mismatched",D8120)), "Mismatched", IF(ISNUMBER(SEARCH("False Positive",D8120)), "False Positive", "Irrelevant"))), "")</f>
        <v/>
      </c>
      <c r="J8120" s="7" t="s">
        <v>3744</v>
      </c>
      <c r="K8120" s="7" t="s">
        <v>3353</v>
      </c>
      <c r="L8120" s="9">
        <v>45009</v>
      </c>
      <c r="M8120" s="13">
        <v>0.34509259259259256</v>
      </c>
      <c r="N8120" s="14">
        <v>204440003507830</v>
      </c>
      <c r="O8120" s="7">
        <f>IF(LEN(TRIM($A8120))=0,0,LEN($A8120)-LEN(SUBSTITUTE($A8120," ",""))+1)</f>
        <v>4</v>
      </c>
      <c r="P8120">
        <f t="shared" si="239"/>
        <v>3411</v>
      </c>
    </row>
    <row r="8121" spans="1:16" ht="112" x14ac:dyDescent="0.2">
      <c r="A8121" s="8" t="s">
        <v>224</v>
      </c>
      <c r="C8121" s="7" t="s">
        <v>4</v>
      </c>
      <c r="F8121" s="7" t="str">
        <f t="shared" si="240"/>
        <v/>
      </c>
      <c r="G8121" s="7" t="str">
        <f t="shared" si="241"/>
        <v/>
      </c>
      <c r="K8121" s="7" t="s">
        <v>3353</v>
      </c>
      <c r="L8121" s="9">
        <v>45009</v>
      </c>
      <c r="M8121" s="13">
        <v>0.34509259259259256</v>
      </c>
      <c r="N8121" s="14">
        <v>204440003507830</v>
      </c>
      <c r="P8121" t="str">
        <f t="shared" si="239"/>
        <v/>
      </c>
    </row>
    <row r="8122" spans="1:16" ht="16" x14ac:dyDescent="0.2">
      <c r="A8122" s="8" t="s">
        <v>882</v>
      </c>
      <c r="C8122" s="7" t="s">
        <v>2</v>
      </c>
      <c r="D8122" s="7" t="s">
        <v>3391</v>
      </c>
      <c r="E8122" s="7" t="str">
        <f>IF(OR(D8122="", D8122="___"),"", LEFT(D8122,FIND(" &gt;",D8122)-1))</f>
        <v>Failure</v>
      </c>
      <c r="F8122" s="7" t="str">
        <f t="shared" si="240"/>
        <v>Current</v>
      </c>
      <c r="G8122" s="7" t="str">
        <f t="shared" si="241"/>
        <v>Utterance</v>
      </c>
      <c r="H8122" s="7" t="str">
        <f>IF(G8122="Utterance", IF(ISNUMBER(SEARCH("Unrecognized",D8122)), "Unrecognized", IF(ISNUMBER(SEARCH("Mismatched",D8122)), "Mismatched", IF(ISNUMBER(SEARCH("False Positive",D8122)), "False Positive", "Irrelevant"))), "")</f>
        <v>Mismatched</v>
      </c>
      <c r="J8122" s="7" t="s">
        <v>3750</v>
      </c>
      <c r="K8122" s="7" t="s">
        <v>3353</v>
      </c>
      <c r="L8122" s="9">
        <v>45009</v>
      </c>
      <c r="M8122" s="13">
        <v>0.34600694444444446</v>
      </c>
      <c r="N8122" s="14">
        <v>204440003507830</v>
      </c>
      <c r="O8122" s="7">
        <f>IF(LEN(TRIM($A8122))=0,0,LEN($A8122)-LEN(SUBSTITUTE($A8122," ",""))+1)</f>
        <v>17</v>
      </c>
      <c r="P8122">
        <f t="shared" si="239"/>
        <v>705</v>
      </c>
    </row>
    <row r="8123" spans="1:16" ht="16" x14ac:dyDescent="0.2">
      <c r="A8123" s="8" t="s">
        <v>339</v>
      </c>
      <c r="C8123" s="7" t="s">
        <v>4</v>
      </c>
      <c r="F8123" s="7" t="str">
        <f t="shared" si="240"/>
        <v/>
      </c>
      <c r="G8123" s="7" t="str">
        <f t="shared" si="241"/>
        <v/>
      </c>
      <c r="K8123" s="7" t="s">
        <v>3353</v>
      </c>
      <c r="L8123" s="9">
        <v>45009</v>
      </c>
      <c r="M8123" s="13">
        <v>0.34626157407407404</v>
      </c>
      <c r="N8123" s="14">
        <v>204440003507830</v>
      </c>
      <c r="P8123" t="str">
        <f t="shared" si="239"/>
        <v/>
      </c>
    </row>
    <row r="8124" spans="1:16" ht="16" x14ac:dyDescent="0.2">
      <c r="A8124" s="8" t="s">
        <v>1742</v>
      </c>
      <c r="C8124" s="7" t="s">
        <v>2</v>
      </c>
      <c r="D8124" s="7" t="s">
        <v>3391</v>
      </c>
      <c r="E8124" s="7" t="str">
        <f>IF(OR(D8124="", D8124="___"),"", LEFT(D8124,FIND(" &gt;",D8124)-1))</f>
        <v>Failure</v>
      </c>
      <c r="F8124" s="7" t="str">
        <f t="shared" si="240"/>
        <v>Current</v>
      </c>
      <c r="G8124" s="7" t="str">
        <f t="shared" si="241"/>
        <v>Utterance</v>
      </c>
      <c r="H8124" s="7" t="str">
        <f>IF(G8124="Utterance", IF(ISNUMBER(SEARCH("Unrecognized",D8124)), "Unrecognized", IF(ISNUMBER(SEARCH("Mismatched",D8124)), "Mismatched", IF(ISNUMBER(SEARCH("False Positive",D8124)), "False Positive", "Irrelevant"))), "")</f>
        <v>Mismatched</v>
      </c>
      <c r="J8124" s="7" t="s">
        <v>3741</v>
      </c>
      <c r="K8124" s="7" t="s">
        <v>3353</v>
      </c>
      <c r="L8124" s="9">
        <v>45009</v>
      </c>
      <c r="M8124" s="13">
        <v>0.34664351851851855</v>
      </c>
      <c r="N8124" s="14">
        <v>513003386161652</v>
      </c>
      <c r="O8124" s="7">
        <f>IF(LEN(TRIM($A8124))=0,0,LEN($A8124)-LEN(SUBSTITUTE($A8124," ",""))+1)</f>
        <v>4</v>
      </c>
      <c r="P8124">
        <f t="shared" si="239"/>
        <v>705</v>
      </c>
    </row>
    <row r="8125" spans="1:16" ht="64" x14ac:dyDescent="0.2">
      <c r="A8125" s="8" t="s">
        <v>220</v>
      </c>
      <c r="C8125" s="7" t="s">
        <v>4</v>
      </c>
      <c r="F8125" s="7" t="str">
        <f t="shared" si="240"/>
        <v/>
      </c>
      <c r="G8125" s="7" t="str">
        <f t="shared" si="241"/>
        <v/>
      </c>
      <c r="K8125" s="7" t="s">
        <v>3353</v>
      </c>
      <c r="L8125" s="9">
        <v>45009</v>
      </c>
      <c r="M8125" s="13">
        <v>0.34664351851851855</v>
      </c>
      <c r="N8125" s="14">
        <v>513003386161652</v>
      </c>
      <c r="P8125" t="str">
        <f t="shared" si="239"/>
        <v/>
      </c>
    </row>
    <row r="8126" spans="1:16" ht="16" x14ac:dyDescent="0.2">
      <c r="A8126" s="8" t="s">
        <v>1741</v>
      </c>
      <c r="C8126" s="7" t="s">
        <v>2</v>
      </c>
      <c r="D8126" s="7" t="s">
        <v>3400</v>
      </c>
      <c r="E8126" s="7" t="str">
        <f>IF(OR(D8126="", D8126="___"),"", LEFT(D8126,FIND(" &gt;",D8126)-1))</f>
        <v>Failure</v>
      </c>
      <c r="F8126" s="7" t="str">
        <f t="shared" si="240"/>
        <v>Current</v>
      </c>
      <c r="G8126" s="7" t="str">
        <f t="shared" si="241"/>
        <v>Interaction</v>
      </c>
      <c r="H8126" s="7" t="str">
        <f>IF(G8126="Utterance", IF(ISNUMBER(SEARCH("Unrecognized",D8126)), "Unrecognized", IF(ISNUMBER(SEARCH("Mismatched",D8126)), "Mismatched", IF(ISNUMBER(SEARCH("False Positive",D8126)), "False Positive", "Irrelevant"))), "")</f>
        <v/>
      </c>
      <c r="J8126" s="7" t="s">
        <v>3741</v>
      </c>
      <c r="K8126" s="7" t="s">
        <v>3353</v>
      </c>
      <c r="L8126" s="9">
        <v>45009</v>
      </c>
      <c r="M8126" s="13">
        <v>0.34714120370370366</v>
      </c>
      <c r="N8126" s="14">
        <v>513003386161652</v>
      </c>
      <c r="O8126" s="7">
        <f>IF(LEN(TRIM($A8126))=0,0,LEN($A8126)-LEN(SUBSTITUTE($A8126," ",""))+1)</f>
        <v>2</v>
      </c>
      <c r="P8126">
        <f t="shared" si="239"/>
        <v>412</v>
      </c>
    </row>
    <row r="8127" spans="1:16" ht="32" x14ac:dyDescent="0.2">
      <c r="A8127" s="8" t="s">
        <v>506</v>
      </c>
      <c r="C8127" s="7" t="s">
        <v>4</v>
      </c>
      <c r="F8127" s="7" t="str">
        <f t="shared" si="240"/>
        <v/>
      </c>
      <c r="G8127" s="7" t="str">
        <f t="shared" si="241"/>
        <v/>
      </c>
      <c r="K8127" s="7" t="s">
        <v>3353</v>
      </c>
      <c r="L8127" s="9">
        <v>45009</v>
      </c>
      <c r="M8127" s="13">
        <v>0.34715277777777781</v>
      </c>
      <c r="N8127" s="14">
        <v>513003386161652</v>
      </c>
      <c r="P8127" t="str">
        <f t="shared" si="239"/>
        <v/>
      </c>
    </row>
    <row r="8128" spans="1:16" ht="16" x14ac:dyDescent="0.2">
      <c r="A8128" s="8" t="s">
        <v>302</v>
      </c>
      <c r="B8128" s="7" t="s">
        <v>3487</v>
      </c>
      <c r="C8128" s="7" t="s">
        <v>2</v>
      </c>
      <c r="D8128" s="7" t="s">
        <v>3389</v>
      </c>
      <c r="E8128" s="7" t="str">
        <f>IF(OR(D8128="", D8128="___"),"", LEFT(D8128,FIND(" &gt;",D8128)-1))</f>
        <v>Success</v>
      </c>
      <c r="F8128" s="7" t="str">
        <f t="shared" si="240"/>
        <v>Current</v>
      </c>
      <c r="G8128" s="7" t="str">
        <f t="shared" si="241"/>
        <v/>
      </c>
      <c r="H8128" s="7" t="str">
        <f>IF(G8128="Utterance", IF(ISNUMBER(SEARCH("Unrecognized",D8128)), "Unrecognized", IF(ISNUMBER(SEARCH("Mismatched",D8128)), "Mismatched", IF(ISNUMBER(SEARCH("False Positive",D8128)), "False Positive", "Irrelevant"))), "")</f>
        <v/>
      </c>
      <c r="J8128" s="7" t="s">
        <v>3428</v>
      </c>
      <c r="K8128" s="7" t="s">
        <v>3353</v>
      </c>
      <c r="L8128" s="9">
        <v>45009</v>
      </c>
      <c r="M8128" s="13">
        <v>0.34770833333333334</v>
      </c>
      <c r="N8128" s="14">
        <v>513003386161652</v>
      </c>
      <c r="O8128" s="7">
        <f>IF(LEN(TRIM($A8128))=0,0,LEN($A8128)-LEN(SUBSTITUTE($A8128," ",""))+1)</f>
        <v>3</v>
      </c>
      <c r="P8128">
        <f t="shared" si="239"/>
        <v>3411</v>
      </c>
    </row>
    <row r="8129" spans="1:16" ht="64" x14ac:dyDescent="0.2">
      <c r="A8129" s="8" t="s">
        <v>220</v>
      </c>
      <c r="C8129" s="7" t="s">
        <v>4</v>
      </c>
      <c r="F8129" s="7" t="str">
        <f t="shared" si="240"/>
        <v/>
      </c>
      <c r="G8129" s="7" t="str">
        <f t="shared" si="241"/>
        <v/>
      </c>
      <c r="K8129" s="7" t="s">
        <v>3353</v>
      </c>
      <c r="L8129" s="9">
        <v>45009</v>
      </c>
      <c r="M8129" s="13">
        <v>0.34770833333333334</v>
      </c>
      <c r="N8129" s="14">
        <v>513003386161652</v>
      </c>
      <c r="P8129" t="str">
        <f t="shared" si="239"/>
        <v/>
      </c>
    </row>
    <row r="8130" spans="1:16" ht="16" x14ac:dyDescent="0.2">
      <c r="A8130" s="8" t="s">
        <v>1295</v>
      </c>
      <c r="C8130" s="7" t="s">
        <v>2</v>
      </c>
      <c r="D8130" s="7" t="s">
        <v>3400</v>
      </c>
      <c r="E8130" s="7" t="str">
        <f>IF(OR(D8130="", D8130="___"),"", LEFT(D8130,FIND(" &gt;",D8130)-1))</f>
        <v>Failure</v>
      </c>
      <c r="F8130" s="7" t="str">
        <f t="shared" si="240"/>
        <v>Current</v>
      </c>
      <c r="G8130" s="7" t="str">
        <f t="shared" si="241"/>
        <v>Interaction</v>
      </c>
      <c r="H8130" s="7" t="str">
        <f>IF(G8130="Utterance", IF(ISNUMBER(SEARCH("Unrecognized",D8130)), "Unrecognized", IF(ISNUMBER(SEARCH("Mismatched",D8130)), "Mismatched", IF(ISNUMBER(SEARCH("False Positive",D8130)), "False Positive", "Irrelevant"))), "")</f>
        <v/>
      </c>
      <c r="J8130" s="7" t="s">
        <v>3758</v>
      </c>
      <c r="K8130" s="7" t="s">
        <v>3353</v>
      </c>
      <c r="L8130" s="9">
        <v>45009</v>
      </c>
      <c r="M8130" s="13">
        <v>0.34798611111111111</v>
      </c>
      <c r="N8130" s="14">
        <v>202000333096249</v>
      </c>
      <c r="O8130" s="7">
        <f>IF(LEN(TRIM($A8130))=0,0,LEN($A8130)-LEN(SUBSTITUTE($A8130," ",""))+1)</f>
        <v>2</v>
      </c>
      <c r="P8130">
        <f t="shared" si="239"/>
        <v>412</v>
      </c>
    </row>
    <row r="8131" spans="1:16" ht="32" x14ac:dyDescent="0.2">
      <c r="A8131" s="8" t="s">
        <v>3366</v>
      </c>
      <c r="C8131" s="7" t="s">
        <v>4</v>
      </c>
      <c r="F8131" s="7" t="str">
        <f t="shared" si="240"/>
        <v/>
      </c>
      <c r="G8131" s="7" t="str">
        <f t="shared" si="241"/>
        <v/>
      </c>
      <c r="K8131" s="7" t="s">
        <v>3353</v>
      </c>
      <c r="L8131" s="9">
        <v>45009</v>
      </c>
      <c r="M8131" s="13">
        <v>0.34800925925925924</v>
      </c>
      <c r="N8131" s="14">
        <v>202000333096249</v>
      </c>
      <c r="P8131" t="str">
        <f t="shared" ref="P8131:P8194" si="242">IF(D8131="", "", COUNTIF($D$1:$D$12000, D8131))</f>
        <v/>
      </c>
    </row>
    <row r="8132" spans="1:16" ht="32" x14ac:dyDescent="0.2">
      <c r="A8132" s="8" t="s">
        <v>268</v>
      </c>
      <c r="C8132" s="7" t="s">
        <v>4</v>
      </c>
      <c r="F8132" s="7" t="str">
        <f t="shared" si="240"/>
        <v/>
      </c>
      <c r="G8132" s="7" t="str">
        <f t="shared" si="241"/>
        <v/>
      </c>
      <c r="K8132" s="7" t="s">
        <v>3353</v>
      </c>
      <c r="L8132" s="9">
        <v>45009</v>
      </c>
      <c r="M8132" s="13">
        <v>0.34800925925925924</v>
      </c>
      <c r="N8132" s="14">
        <v>202000333096249</v>
      </c>
      <c r="P8132" t="str">
        <f t="shared" si="242"/>
        <v/>
      </c>
    </row>
    <row r="8133" spans="1:16" ht="16" x14ac:dyDescent="0.2">
      <c r="A8133" s="8" t="s">
        <v>750</v>
      </c>
      <c r="C8133" s="7" t="s">
        <v>2</v>
      </c>
      <c r="D8133" s="7" t="s">
        <v>3389</v>
      </c>
      <c r="E8133" s="7" t="str">
        <f>IF(OR(D8133="", D8133="___"),"", LEFT(D8133,FIND(" &gt;",D8133)-1))</f>
        <v>Success</v>
      </c>
      <c r="F8133" s="7" t="str">
        <f t="shared" si="240"/>
        <v>Current</v>
      </c>
      <c r="G8133" s="7" t="str">
        <f t="shared" si="241"/>
        <v/>
      </c>
      <c r="H8133" s="7" t="str">
        <f>IF(G8133="Utterance", IF(ISNUMBER(SEARCH("Unrecognized",D8133)), "Unrecognized", IF(ISNUMBER(SEARCH("Mismatched",D8133)), "Mismatched", IF(ISNUMBER(SEARCH("False Positive",D8133)), "False Positive", "Irrelevant"))), "")</f>
        <v/>
      </c>
      <c r="J8133" s="7" t="s">
        <v>3750</v>
      </c>
      <c r="K8133" s="7" t="s">
        <v>3353</v>
      </c>
      <c r="L8133" s="9">
        <v>45009</v>
      </c>
      <c r="M8133" s="13">
        <v>0.34826388888888887</v>
      </c>
      <c r="N8133" s="14">
        <v>202000333096249</v>
      </c>
      <c r="O8133" s="7">
        <f>IF(LEN(TRIM($A8133))=0,0,LEN($A8133)-LEN(SUBSTITUTE($A8133," ",""))+1)</f>
        <v>2</v>
      </c>
      <c r="P8133">
        <f t="shared" si="242"/>
        <v>3411</v>
      </c>
    </row>
    <row r="8134" spans="1:16" ht="160" x14ac:dyDescent="0.2">
      <c r="A8134" s="8" t="s">
        <v>377</v>
      </c>
      <c r="C8134" s="7" t="s">
        <v>4</v>
      </c>
      <c r="F8134" s="7" t="str">
        <f t="shared" si="240"/>
        <v/>
      </c>
      <c r="G8134" s="7" t="str">
        <f t="shared" si="241"/>
        <v/>
      </c>
      <c r="K8134" s="7" t="s">
        <v>3353</v>
      </c>
      <c r="L8134" s="9">
        <v>45009</v>
      </c>
      <c r="M8134" s="13">
        <v>0.34826388888888887</v>
      </c>
      <c r="N8134" s="14">
        <v>202000333096249</v>
      </c>
      <c r="P8134" t="str">
        <f t="shared" si="242"/>
        <v/>
      </c>
    </row>
    <row r="8135" spans="1:16" ht="16" x14ac:dyDescent="0.2">
      <c r="A8135" s="8" t="s">
        <v>1293</v>
      </c>
      <c r="C8135" s="7" t="s">
        <v>2</v>
      </c>
      <c r="D8135" s="7" t="s">
        <v>3389</v>
      </c>
      <c r="E8135" s="7" t="str">
        <f>IF(OR(D8135="", D8135="___"),"", LEFT(D8135,FIND(" &gt;",D8135)-1))</f>
        <v>Success</v>
      </c>
      <c r="F8135" s="7" t="str">
        <f t="shared" si="240"/>
        <v>Current</v>
      </c>
      <c r="G8135" s="7" t="str">
        <f t="shared" si="241"/>
        <v/>
      </c>
      <c r="H8135" s="7" t="str">
        <f>IF(G8135="Utterance", IF(ISNUMBER(SEARCH("Unrecognized",D8135)), "Unrecognized", IF(ISNUMBER(SEARCH("Mismatched",D8135)), "Mismatched", IF(ISNUMBER(SEARCH("False Positive",D8135)), "False Positive", "Irrelevant"))), "")</f>
        <v/>
      </c>
      <c r="J8135" s="7" t="s">
        <v>3758</v>
      </c>
      <c r="K8135" s="7" t="s">
        <v>3353</v>
      </c>
      <c r="L8135" s="9">
        <v>45009</v>
      </c>
      <c r="M8135" s="13">
        <v>0.34878472222222223</v>
      </c>
      <c r="N8135" s="14">
        <v>202000333096249</v>
      </c>
      <c r="O8135" s="7">
        <f>IF(LEN(TRIM($A8135))=0,0,LEN($A8135)-LEN(SUBSTITUTE($A8135," ",""))+1)</f>
        <v>2</v>
      </c>
      <c r="P8135">
        <f t="shared" si="242"/>
        <v>3411</v>
      </c>
    </row>
    <row r="8136" spans="1:16" ht="96" x14ac:dyDescent="0.2">
      <c r="A8136" s="8" t="s">
        <v>908</v>
      </c>
      <c r="C8136" s="7" t="s">
        <v>4</v>
      </c>
      <c r="F8136" s="7" t="str">
        <f t="shared" si="240"/>
        <v/>
      </c>
      <c r="G8136" s="7" t="str">
        <f t="shared" si="241"/>
        <v/>
      </c>
      <c r="K8136" s="7" t="s">
        <v>3353</v>
      </c>
      <c r="L8136" s="9">
        <v>45009</v>
      </c>
      <c r="M8136" s="13">
        <v>0.34878472222222223</v>
      </c>
      <c r="N8136" s="14">
        <v>202000333096249</v>
      </c>
      <c r="P8136" t="str">
        <f t="shared" si="242"/>
        <v/>
      </c>
    </row>
    <row r="8137" spans="1:16" ht="16" x14ac:dyDescent="0.2">
      <c r="A8137" s="8" t="s">
        <v>885</v>
      </c>
      <c r="C8137" s="7" t="s">
        <v>2</v>
      </c>
      <c r="D8137" s="7" t="s">
        <v>3400</v>
      </c>
      <c r="E8137" s="7" t="str">
        <f>IF(OR(D8137="", D8137="___"),"", LEFT(D8137,FIND(" &gt;",D8137)-1))</f>
        <v>Failure</v>
      </c>
      <c r="F8137" s="7" t="str">
        <f t="shared" si="240"/>
        <v>Current</v>
      </c>
      <c r="G8137" s="7" t="str">
        <f t="shared" si="241"/>
        <v>Interaction</v>
      </c>
      <c r="H8137" s="7" t="str">
        <f>IF(G8137="Utterance", IF(ISNUMBER(SEARCH("Unrecognized",D8137)), "Unrecognized", IF(ISNUMBER(SEARCH("Mismatched",D8137)), "Mismatched", IF(ISNUMBER(SEARCH("False Positive",D8137)), "False Positive", "Irrelevant"))), "")</f>
        <v/>
      </c>
      <c r="J8137" s="7" t="s">
        <v>3750</v>
      </c>
      <c r="K8137" s="7" t="s">
        <v>3353</v>
      </c>
      <c r="L8137" s="9">
        <v>45009</v>
      </c>
      <c r="M8137" s="13">
        <v>0.34984953703703708</v>
      </c>
      <c r="N8137" s="14">
        <v>204440003507830</v>
      </c>
      <c r="O8137" s="7">
        <f>IF(LEN(TRIM($A8137))=0,0,LEN($A8137)-LEN(SUBSTITUTE($A8137," ",""))+1)</f>
        <v>20</v>
      </c>
      <c r="P8137">
        <f t="shared" si="242"/>
        <v>412</v>
      </c>
    </row>
    <row r="8138" spans="1:16" ht="48" x14ac:dyDescent="0.2">
      <c r="A8138" s="8" t="s">
        <v>711</v>
      </c>
      <c r="C8138" s="7" t="s">
        <v>4</v>
      </c>
      <c r="F8138" s="7" t="str">
        <f t="shared" si="240"/>
        <v/>
      </c>
      <c r="G8138" s="7" t="str">
        <f t="shared" si="241"/>
        <v/>
      </c>
      <c r="K8138" s="7" t="s">
        <v>3353</v>
      </c>
      <c r="L8138" s="9">
        <v>45009</v>
      </c>
      <c r="M8138" s="13">
        <v>0.34984953703703708</v>
      </c>
      <c r="N8138" s="14">
        <v>204440003507830</v>
      </c>
      <c r="P8138" t="str">
        <f t="shared" si="242"/>
        <v/>
      </c>
    </row>
    <row r="8139" spans="1:16" ht="16" x14ac:dyDescent="0.2">
      <c r="A8139" s="8" t="s">
        <v>370</v>
      </c>
      <c r="C8139" s="7" t="s">
        <v>2</v>
      </c>
      <c r="D8139" s="7" t="s">
        <v>3389</v>
      </c>
      <c r="E8139" s="7" t="str">
        <f>IF(OR(D8139="", D8139="___"),"", LEFT(D8139,FIND(" &gt;",D8139)-1))</f>
        <v>Success</v>
      </c>
      <c r="F8139" s="7" t="str">
        <f t="shared" si="240"/>
        <v>Current</v>
      </c>
      <c r="G8139" s="7" t="str">
        <f t="shared" si="241"/>
        <v/>
      </c>
      <c r="H8139" s="7" t="str">
        <f>IF(G8139="Utterance", IF(ISNUMBER(SEARCH("Unrecognized",D8139)), "Unrecognized", IF(ISNUMBER(SEARCH("Mismatched",D8139)), "Mismatched", IF(ISNUMBER(SEARCH("False Positive",D8139)), "False Positive", "Irrelevant"))), "")</f>
        <v/>
      </c>
      <c r="J8139" s="7" t="s">
        <v>3750</v>
      </c>
      <c r="K8139" s="7" t="s">
        <v>3353</v>
      </c>
      <c r="L8139" s="9">
        <v>45009</v>
      </c>
      <c r="M8139" s="13">
        <v>0.35027777777777774</v>
      </c>
      <c r="N8139" s="14">
        <v>202000333096249</v>
      </c>
      <c r="O8139" s="7">
        <f>IF(LEN(TRIM($A8139))=0,0,LEN($A8139)-LEN(SUBSTITUTE($A8139," ",""))+1)</f>
        <v>2</v>
      </c>
      <c r="P8139">
        <f t="shared" si="242"/>
        <v>3411</v>
      </c>
    </row>
    <row r="8140" spans="1:16" ht="240" x14ac:dyDescent="0.2">
      <c r="A8140" s="8" t="s">
        <v>1294</v>
      </c>
      <c r="C8140" s="7" t="s">
        <v>4</v>
      </c>
      <c r="F8140" s="7" t="str">
        <f t="shared" si="240"/>
        <v/>
      </c>
      <c r="G8140" s="7" t="str">
        <f t="shared" si="241"/>
        <v/>
      </c>
      <c r="K8140" s="7" t="s">
        <v>3353</v>
      </c>
      <c r="L8140" s="9">
        <v>45009</v>
      </c>
      <c r="M8140" s="13">
        <v>0.35027777777777774</v>
      </c>
      <c r="N8140" s="14">
        <v>202000333096249</v>
      </c>
      <c r="P8140" t="str">
        <f t="shared" si="242"/>
        <v/>
      </c>
    </row>
    <row r="8141" spans="1:16" ht="16" x14ac:dyDescent="0.2">
      <c r="A8141" s="8" t="s">
        <v>487</v>
      </c>
      <c r="C8141" s="7" t="s">
        <v>2</v>
      </c>
      <c r="D8141" s="7" t="s">
        <v>3389</v>
      </c>
      <c r="E8141" s="7" t="str">
        <f>IF(OR(D8141="", D8141="___"),"", LEFT(D8141,FIND(" &gt;",D8141)-1))</f>
        <v>Success</v>
      </c>
      <c r="F8141" s="7" t="str">
        <f t="shared" si="240"/>
        <v>Current</v>
      </c>
      <c r="G8141" s="7" t="str">
        <f t="shared" si="241"/>
        <v/>
      </c>
      <c r="H8141" s="7" t="str">
        <f>IF(G8141="Utterance", IF(ISNUMBER(SEARCH("Unrecognized",D8141)), "Unrecognized", IF(ISNUMBER(SEARCH("Mismatched",D8141)), "Mismatched", IF(ISNUMBER(SEARCH("False Positive",D8141)), "False Positive", "Irrelevant"))), "")</f>
        <v/>
      </c>
      <c r="J8141" s="7" t="s">
        <v>3428</v>
      </c>
      <c r="K8141" s="7" t="s">
        <v>3353</v>
      </c>
      <c r="L8141" s="9">
        <v>45009</v>
      </c>
      <c r="M8141" s="13">
        <v>0.3505092592592593</v>
      </c>
      <c r="N8141" s="14">
        <v>513003386161652</v>
      </c>
      <c r="O8141" s="7">
        <f>IF(LEN(TRIM($A8141))=0,0,LEN($A8141)-LEN(SUBSTITUTE($A8141," ",""))+1)</f>
        <v>3</v>
      </c>
      <c r="P8141">
        <f t="shared" si="242"/>
        <v>3411</v>
      </c>
    </row>
    <row r="8142" spans="1:16" ht="64" x14ac:dyDescent="0.2">
      <c r="A8142" s="8" t="s">
        <v>220</v>
      </c>
      <c r="C8142" s="7" t="s">
        <v>4</v>
      </c>
      <c r="F8142" s="7" t="str">
        <f t="shared" si="240"/>
        <v/>
      </c>
      <c r="G8142" s="7" t="str">
        <f t="shared" si="241"/>
        <v/>
      </c>
      <c r="K8142" s="7" t="s">
        <v>3353</v>
      </c>
      <c r="L8142" s="9">
        <v>45009</v>
      </c>
      <c r="M8142" s="13">
        <v>0.3505092592592593</v>
      </c>
      <c r="N8142" s="14">
        <v>513003386161652</v>
      </c>
      <c r="P8142" t="str">
        <f t="shared" si="242"/>
        <v/>
      </c>
    </row>
    <row r="8143" spans="1:16" ht="16" x14ac:dyDescent="0.2">
      <c r="A8143" s="8" t="s">
        <v>1743</v>
      </c>
      <c r="C8143" s="7" t="s">
        <v>2</v>
      </c>
      <c r="D8143" s="7" t="s">
        <v>3389</v>
      </c>
      <c r="E8143" s="7" t="str">
        <f>IF(OR(D8143="", D8143="___"),"", LEFT(D8143,FIND(" &gt;",D8143)-1))</f>
        <v>Success</v>
      </c>
      <c r="F8143" s="7" t="str">
        <f t="shared" si="240"/>
        <v>Current</v>
      </c>
      <c r="G8143" s="7" t="str">
        <f t="shared" si="241"/>
        <v/>
      </c>
      <c r="H8143" s="7" t="str">
        <f>IF(G8143="Utterance", IF(ISNUMBER(SEARCH("Unrecognized",D8143)), "Unrecognized", IF(ISNUMBER(SEARCH("Mismatched",D8143)), "Mismatched", IF(ISNUMBER(SEARCH("False Positive",D8143)), "False Positive", "Irrelevant"))), "")</f>
        <v/>
      </c>
      <c r="J8143" s="7" t="s">
        <v>3741</v>
      </c>
      <c r="K8143" s="7" t="s">
        <v>3353</v>
      </c>
      <c r="L8143" s="9">
        <v>45009</v>
      </c>
      <c r="M8143" s="13">
        <v>0.35074074074074074</v>
      </c>
      <c r="N8143" s="14">
        <v>513003386161652</v>
      </c>
      <c r="O8143" s="7">
        <f>IF(LEN(TRIM($A8143))=0,0,LEN($A8143)-LEN(SUBSTITUTE($A8143," ",""))+1)</f>
        <v>4</v>
      </c>
      <c r="P8143">
        <f t="shared" si="242"/>
        <v>3411</v>
      </c>
    </row>
    <row r="8144" spans="1:16" ht="32" x14ac:dyDescent="0.2">
      <c r="A8144" s="8" t="s">
        <v>312</v>
      </c>
      <c r="C8144" s="7" t="s">
        <v>4</v>
      </c>
      <c r="F8144" s="7" t="str">
        <f t="shared" si="240"/>
        <v/>
      </c>
      <c r="G8144" s="7" t="str">
        <f t="shared" si="241"/>
        <v/>
      </c>
      <c r="K8144" s="7" t="s">
        <v>3353</v>
      </c>
      <c r="L8144" s="9">
        <v>45009</v>
      </c>
      <c r="M8144" s="13">
        <v>0.35074074074074074</v>
      </c>
      <c r="N8144" s="14">
        <v>513003386161652</v>
      </c>
      <c r="P8144" t="str">
        <f t="shared" si="242"/>
        <v/>
      </c>
    </row>
    <row r="8145" spans="1:16" ht="16" x14ac:dyDescent="0.2">
      <c r="A8145" s="8" t="s">
        <v>251</v>
      </c>
      <c r="C8145" s="7" t="s">
        <v>2</v>
      </c>
      <c r="D8145" s="7" t="s">
        <v>3389</v>
      </c>
      <c r="E8145" s="7" t="str">
        <f>IF(OR(D8145="", D8145="___"),"", LEFT(D8145,FIND(" &gt;",D8145)-1))</f>
        <v>Success</v>
      </c>
      <c r="F8145" s="7" t="str">
        <f t="shared" si="240"/>
        <v>Current</v>
      </c>
      <c r="G8145" s="7" t="str">
        <f t="shared" si="241"/>
        <v/>
      </c>
      <c r="H8145" s="7" t="str">
        <f>IF(G8145="Utterance", IF(ISNUMBER(SEARCH("Unrecognized",D8145)), "Unrecognized", IF(ISNUMBER(SEARCH("Mismatched",D8145)), "Mismatched", IF(ISNUMBER(SEARCH("False Positive",D8145)), "False Positive", "Irrelevant"))), "")</f>
        <v/>
      </c>
      <c r="J8145" s="7" t="s">
        <v>3741</v>
      </c>
      <c r="K8145" s="7" t="s">
        <v>3353</v>
      </c>
      <c r="L8145" s="9">
        <v>45009</v>
      </c>
      <c r="M8145" s="13">
        <v>0.35115740740740736</v>
      </c>
      <c r="N8145" s="14">
        <v>204440003486803</v>
      </c>
      <c r="O8145" s="7">
        <f>IF(LEN(TRIM($A8145))=0,0,LEN($A8145)-LEN(SUBSTITUTE($A8145," ",""))+1)</f>
        <v>2</v>
      </c>
      <c r="P8145">
        <f t="shared" si="242"/>
        <v>3411</v>
      </c>
    </row>
    <row r="8146" spans="1:16" ht="96" x14ac:dyDescent="0.2">
      <c r="A8146" s="8" t="s">
        <v>252</v>
      </c>
      <c r="C8146" s="7" t="s">
        <v>4</v>
      </c>
      <c r="F8146" s="7" t="str">
        <f t="shared" si="240"/>
        <v/>
      </c>
      <c r="G8146" s="7" t="str">
        <f t="shared" si="241"/>
        <v/>
      </c>
      <c r="K8146" s="7" t="s">
        <v>3353</v>
      </c>
      <c r="L8146" s="9">
        <v>45009</v>
      </c>
      <c r="M8146" s="13">
        <v>0.35115740740740736</v>
      </c>
      <c r="N8146" s="14">
        <v>204440003486803</v>
      </c>
      <c r="P8146" t="str">
        <f t="shared" si="242"/>
        <v/>
      </c>
    </row>
    <row r="8147" spans="1:16" ht="16" x14ac:dyDescent="0.2">
      <c r="A8147" s="8" t="s">
        <v>774</v>
      </c>
      <c r="C8147" s="7" t="s">
        <v>2</v>
      </c>
      <c r="D8147" s="7" t="s">
        <v>3391</v>
      </c>
      <c r="E8147" s="7" t="str">
        <f>IF(OR(D8147="", D8147="___"),"", LEFT(D8147,FIND(" &gt;",D8147)-1))</f>
        <v>Failure</v>
      </c>
      <c r="F8147" s="7" t="str">
        <f t="shared" si="240"/>
        <v>Current</v>
      </c>
      <c r="G8147" s="7" t="str">
        <f t="shared" si="241"/>
        <v>Utterance</v>
      </c>
      <c r="H8147" s="7" t="str">
        <f>IF(G8147="Utterance", IF(ISNUMBER(SEARCH("Unrecognized",D8147)), "Unrecognized", IF(ISNUMBER(SEARCH("Mismatched",D8147)), "Mismatched", IF(ISNUMBER(SEARCH("False Positive",D8147)), "False Positive", "Irrelevant"))), "")</f>
        <v>Mismatched</v>
      </c>
      <c r="J8147" s="7" t="s">
        <v>3741</v>
      </c>
      <c r="K8147" s="7" t="s">
        <v>3353</v>
      </c>
      <c r="L8147" s="9">
        <v>45009</v>
      </c>
      <c r="M8147" s="13">
        <v>0.35158564814814813</v>
      </c>
      <c r="N8147" s="14">
        <v>204440003503394</v>
      </c>
      <c r="O8147" s="7">
        <f>IF(LEN(TRIM($A8147))=0,0,LEN($A8147)-LEN(SUBSTITUTE($A8147," ",""))+1)</f>
        <v>2</v>
      </c>
      <c r="P8147">
        <f t="shared" si="242"/>
        <v>705</v>
      </c>
    </row>
    <row r="8148" spans="1:16" ht="224" x14ac:dyDescent="0.2">
      <c r="A8148" s="8" t="s">
        <v>3690</v>
      </c>
      <c r="C8148" s="7" t="s">
        <v>4</v>
      </c>
      <c r="F8148" s="7" t="str">
        <f t="shared" si="240"/>
        <v/>
      </c>
      <c r="G8148" s="7" t="str">
        <f t="shared" si="241"/>
        <v/>
      </c>
      <c r="K8148" s="7" t="s">
        <v>3353</v>
      </c>
      <c r="L8148" s="9">
        <v>45009</v>
      </c>
      <c r="M8148" s="13">
        <v>0.35159722222222217</v>
      </c>
      <c r="N8148" s="14">
        <v>204440003503394</v>
      </c>
      <c r="P8148" t="str">
        <f t="shared" si="242"/>
        <v/>
      </c>
    </row>
    <row r="8149" spans="1:16" ht="16" x14ac:dyDescent="0.2">
      <c r="A8149" s="8" t="s">
        <v>249</v>
      </c>
      <c r="C8149" s="7" t="s">
        <v>2</v>
      </c>
      <c r="D8149" s="7" t="s">
        <v>3405</v>
      </c>
      <c r="E8149" s="7" t="str">
        <f>IF(OR(D8149="", D8149="___"),"", LEFT(D8149,FIND(" &gt;",D8149)-1))</f>
        <v>Failure</v>
      </c>
      <c r="F8149" s="7" t="str">
        <f t="shared" si="240"/>
        <v>Current</v>
      </c>
      <c r="G8149" s="7" t="str">
        <f t="shared" si="241"/>
        <v>System</v>
      </c>
      <c r="H8149" s="7" t="str">
        <f>IF(G8149="Utterance", IF(ISNUMBER(SEARCH("Unrecognized",D8149)), "Unrecognized", IF(ISNUMBER(SEARCH("Mismatched",D8149)), "Mismatched", IF(ISNUMBER(SEARCH("False Positive",D8149)), "False Positive", "Irrelevant"))), "")</f>
        <v/>
      </c>
      <c r="I8149" s="7" t="s">
        <v>152</v>
      </c>
      <c r="J8149" s="7" t="s">
        <v>3741</v>
      </c>
      <c r="K8149" s="7" t="s">
        <v>3353</v>
      </c>
      <c r="L8149" s="9">
        <v>45009</v>
      </c>
      <c r="M8149" s="13">
        <v>0.35167824074074078</v>
      </c>
      <c r="N8149" s="14">
        <v>204440003503394</v>
      </c>
      <c r="O8149" s="7">
        <f>IF(LEN(TRIM($A8149))=0,0,LEN($A8149)-LEN(SUBSTITUTE($A8149," ",""))+1)</f>
        <v>2</v>
      </c>
      <c r="P8149">
        <f t="shared" si="242"/>
        <v>168</v>
      </c>
    </row>
    <row r="8150" spans="1:16" ht="16" x14ac:dyDescent="0.2">
      <c r="A8150" s="8" t="s">
        <v>249</v>
      </c>
      <c r="C8150" s="7" t="s">
        <v>2</v>
      </c>
      <c r="D8150" s="7" t="s">
        <v>3389</v>
      </c>
      <c r="E8150" s="7" t="str">
        <f>IF(OR(D8150="", D8150="___"),"", LEFT(D8150,FIND(" &gt;",D8150)-1))</f>
        <v>Success</v>
      </c>
      <c r="F8150" s="7" t="str">
        <f t="shared" si="240"/>
        <v>Current</v>
      </c>
      <c r="G8150" s="7" t="str">
        <f t="shared" si="241"/>
        <v/>
      </c>
      <c r="H8150" s="7" t="str">
        <f>IF(G8150="Utterance", IF(ISNUMBER(SEARCH("Unrecognized",D8150)), "Unrecognized", IF(ISNUMBER(SEARCH("Mismatched",D8150)), "Mismatched", IF(ISNUMBER(SEARCH("False Positive",D8150)), "False Positive", "Irrelevant"))), "")</f>
        <v/>
      </c>
      <c r="J8150" s="7" t="s">
        <v>3741</v>
      </c>
      <c r="K8150" s="7" t="s">
        <v>3353</v>
      </c>
      <c r="L8150" s="9">
        <v>45009</v>
      </c>
      <c r="M8150" s="13">
        <v>0.35167824074074078</v>
      </c>
      <c r="N8150" s="14">
        <v>204440003503394</v>
      </c>
      <c r="O8150" s="7">
        <f>IF(LEN(TRIM($A8150))=0,0,LEN($A8150)-LEN(SUBSTITUTE($A8150," ",""))+1)</f>
        <v>2</v>
      </c>
      <c r="P8150">
        <f t="shared" si="242"/>
        <v>3411</v>
      </c>
    </row>
    <row r="8151" spans="1:16" ht="16" x14ac:dyDescent="0.2">
      <c r="A8151" s="8" t="s">
        <v>152</v>
      </c>
      <c r="C8151" s="7" t="s">
        <v>4</v>
      </c>
      <c r="F8151" s="7" t="str">
        <f t="shared" si="240"/>
        <v/>
      </c>
      <c r="G8151" s="7" t="str">
        <f t="shared" si="241"/>
        <v/>
      </c>
      <c r="K8151" s="7" t="s">
        <v>3353</v>
      </c>
      <c r="L8151" s="9">
        <v>45009</v>
      </c>
      <c r="M8151" s="13">
        <v>0.35167824074074078</v>
      </c>
      <c r="N8151" s="14">
        <v>204440003503394</v>
      </c>
      <c r="P8151" t="str">
        <f t="shared" si="242"/>
        <v/>
      </c>
    </row>
    <row r="8152" spans="1:16" ht="144" x14ac:dyDescent="0.2">
      <c r="A8152" s="8" t="s">
        <v>250</v>
      </c>
      <c r="C8152" s="7" t="s">
        <v>4</v>
      </c>
      <c r="F8152" s="7" t="str">
        <f t="shared" si="240"/>
        <v/>
      </c>
      <c r="G8152" s="7" t="str">
        <f t="shared" si="241"/>
        <v/>
      </c>
      <c r="K8152" s="7" t="s">
        <v>3353</v>
      </c>
      <c r="L8152" s="9">
        <v>45009</v>
      </c>
      <c r="M8152" s="13">
        <v>0.35168981481481482</v>
      </c>
      <c r="N8152" s="14">
        <v>204440003503394</v>
      </c>
      <c r="P8152" t="str">
        <f t="shared" si="242"/>
        <v/>
      </c>
    </row>
    <row r="8153" spans="1:16" ht="16" x14ac:dyDescent="0.2">
      <c r="A8153" s="8" t="s">
        <v>253</v>
      </c>
      <c r="C8153" s="7" t="s">
        <v>2</v>
      </c>
      <c r="D8153" s="7" t="s">
        <v>3391</v>
      </c>
      <c r="E8153" s="7" t="str">
        <f>IF(OR(D8153="", D8153="___"),"", LEFT(D8153,FIND(" &gt;",D8153)-1))</f>
        <v>Failure</v>
      </c>
      <c r="F8153" s="7" t="str">
        <f t="shared" si="240"/>
        <v>Current</v>
      </c>
      <c r="G8153" s="7" t="str">
        <f t="shared" si="241"/>
        <v>Utterance</v>
      </c>
      <c r="H8153" s="7" t="str">
        <f>IF(G8153="Utterance", IF(ISNUMBER(SEARCH("Unrecognized",D8153)), "Unrecognized", IF(ISNUMBER(SEARCH("Mismatched",D8153)), "Mismatched", IF(ISNUMBER(SEARCH("False Positive",D8153)), "False Positive", "Irrelevant"))), "")</f>
        <v>Mismatched</v>
      </c>
      <c r="J8153" s="7" t="s">
        <v>3741</v>
      </c>
      <c r="K8153" s="7" t="s">
        <v>3353</v>
      </c>
      <c r="L8153" s="9">
        <v>45009</v>
      </c>
      <c r="M8153" s="13">
        <v>0.35174768518518523</v>
      </c>
      <c r="N8153" s="14">
        <v>204440003486803</v>
      </c>
      <c r="O8153" s="7">
        <f>IF(LEN(TRIM($A8153))=0,0,LEN($A8153)-LEN(SUBSTITUTE($A8153," ",""))+1)</f>
        <v>1</v>
      </c>
      <c r="P8153">
        <f t="shared" si="242"/>
        <v>705</v>
      </c>
    </row>
    <row r="8154" spans="1:16" ht="64" x14ac:dyDescent="0.2">
      <c r="A8154" s="8" t="s">
        <v>254</v>
      </c>
      <c r="C8154" s="7" t="s">
        <v>4</v>
      </c>
      <c r="F8154" s="7" t="str">
        <f t="shared" si="240"/>
        <v/>
      </c>
      <c r="G8154" s="7" t="str">
        <f t="shared" si="241"/>
        <v/>
      </c>
      <c r="K8154" s="7" t="s">
        <v>3353</v>
      </c>
      <c r="L8154" s="9">
        <v>45009</v>
      </c>
      <c r="M8154" s="13">
        <v>0.35174768518518523</v>
      </c>
      <c r="N8154" s="14">
        <v>204440003486803</v>
      </c>
      <c r="P8154" t="str">
        <f t="shared" si="242"/>
        <v/>
      </c>
    </row>
    <row r="8155" spans="1:16" ht="16" x14ac:dyDescent="0.2">
      <c r="A8155" s="8" t="s">
        <v>91</v>
      </c>
      <c r="C8155" s="7" t="s">
        <v>2</v>
      </c>
      <c r="D8155" s="7" t="s">
        <v>3411</v>
      </c>
      <c r="E8155" s="7" t="str">
        <f>IF(OR(D8155="", D8155="___"),"", LEFT(D8155,FIND(" &gt;",D8155)-1))</f>
        <v>Qualified Success</v>
      </c>
      <c r="F8155" s="7" t="str">
        <f t="shared" si="240"/>
        <v>Current</v>
      </c>
      <c r="G8155" s="7" t="str">
        <f t="shared" si="241"/>
        <v>Response</v>
      </c>
      <c r="H8155" s="7" t="str">
        <f>IF(G8155="Utterance", IF(ISNUMBER(SEARCH("Unrecognized",D8155)), "Unrecognized", IF(ISNUMBER(SEARCH("Mismatched",D8155)), "Mismatched", IF(ISNUMBER(SEARCH("False Positive",D8155)), "False Positive", "Irrelevant"))), "")</f>
        <v/>
      </c>
      <c r="J8155" s="7" t="s">
        <v>213</v>
      </c>
      <c r="K8155" s="7" t="s">
        <v>3353</v>
      </c>
      <c r="L8155" s="9">
        <v>45009</v>
      </c>
      <c r="M8155" s="13">
        <v>0.35185185185185186</v>
      </c>
      <c r="N8155" s="14">
        <v>204440003486803</v>
      </c>
      <c r="O8155" s="7">
        <f>IF(LEN(TRIM($A8155))=0,0,LEN($A8155)-LEN(SUBSTITUTE($A8155," ",""))+1)</f>
        <v>1</v>
      </c>
      <c r="P8155">
        <f t="shared" si="242"/>
        <v>201</v>
      </c>
    </row>
    <row r="8156" spans="1:16" ht="304" x14ac:dyDescent="0.2">
      <c r="A8156" s="8" t="s">
        <v>255</v>
      </c>
      <c r="C8156" s="7" t="s">
        <v>4</v>
      </c>
      <c r="F8156" s="7" t="str">
        <f t="shared" si="240"/>
        <v/>
      </c>
      <c r="G8156" s="7" t="str">
        <f t="shared" si="241"/>
        <v/>
      </c>
      <c r="K8156" s="7" t="s">
        <v>3353</v>
      </c>
      <c r="L8156" s="9">
        <v>45009</v>
      </c>
      <c r="M8156" s="13">
        <v>0.35185185185185186</v>
      </c>
      <c r="N8156" s="14">
        <v>204440003486803</v>
      </c>
      <c r="P8156" t="str">
        <f t="shared" si="242"/>
        <v/>
      </c>
    </row>
    <row r="8157" spans="1:16" ht="16" x14ac:dyDescent="0.2">
      <c r="A8157" s="8" t="s">
        <v>313</v>
      </c>
      <c r="C8157" s="7" t="s">
        <v>2</v>
      </c>
      <c r="D8157" s="7" t="s">
        <v>3389</v>
      </c>
      <c r="E8157" s="7" t="str">
        <f>IF(OR(D8157="", D8157="___"),"", LEFT(D8157,FIND(" &gt;",D8157)-1))</f>
        <v>Success</v>
      </c>
      <c r="F8157" s="7" t="str">
        <f t="shared" si="240"/>
        <v>Current</v>
      </c>
      <c r="G8157" s="7" t="str">
        <f t="shared" si="241"/>
        <v/>
      </c>
      <c r="H8157" s="7" t="str">
        <f>IF(G8157="Utterance", IF(ISNUMBER(SEARCH("Unrecognized",D8157)), "Unrecognized", IF(ISNUMBER(SEARCH("Mismatched",D8157)), "Mismatched", IF(ISNUMBER(SEARCH("False Positive",D8157)), "False Positive", "Irrelevant"))), "")</f>
        <v/>
      </c>
      <c r="J8157" s="7" t="s">
        <v>3741</v>
      </c>
      <c r="K8157" s="7" t="s">
        <v>3353</v>
      </c>
      <c r="L8157" s="9">
        <v>45009</v>
      </c>
      <c r="M8157" s="13">
        <v>0.35312499999999997</v>
      </c>
      <c r="N8157" s="14">
        <v>204440003503394</v>
      </c>
      <c r="O8157" s="7">
        <f>IF(LEN(TRIM($A8157))=0,0,LEN($A8157)-LEN(SUBSTITUTE($A8157," ",""))+1)</f>
        <v>3</v>
      </c>
      <c r="P8157">
        <f t="shared" si="242"/>
        <v>3411</v>
      </c>
    </row>
    <row r="8158" spans="1:16" ht="160" x14ac:dyDescent="0.2">
      <c r="A8158" s="8" t="s">
        <v>238</v>
      </c>
      <c r="C8158" s="7" t="s">
        <v>4</v>
      </c>
      <c r="F8158" s="7" t="str">
        <f t="shared" si="240"/>
        <v/>
      </c>
      <c r="G8158" s="7" t="str">
        <f t="shared" si="241"/>
        <v/>
      </c>
      <c r="K8158" s="7" t="s">
        <v>3353</v>
      </c>
      <c r="L8158" s="9">
        <v>45009</v>
      </c>
      <c r="M8158" s="13">
        <v>0.35312499999999997</v>
      </c>
      <c r="N8158" s="14">
        <v>204440003503394</v>
      </c>
      <c r="P8158" t="str">
        <f t="shared" si="242"/>
        <v/>
      </c>
    </row>
    <row r="8159" spans="1:16" ht="16" x14ac:dyDescent="0.2">
      <c r="A8159" s="8" t="s">
        <v>355</v>
      </c>
      <c r="C8159" s="7" t="s">
        <v>2</v>
      </c>
      <c r="D8159" s="7" t="s">
        <v>3391</v>
      </c>
      <c r="E8159" s="7" t="str">
        <f>IF(OR(D8159="", D8159="___"),"", LEFT(D8159,FIND(" &gt;",D8159)-1))</f>
        <v>Failure</v>
      </c>
      <c r="F8159" s="7" t="str">
        <f t="shared" si="240"/>
        <v>Current</v>
      </c>
      <c r="G8159" s="7" t="str">
        <f t="shared" si="241"/>
        <v>Utterance</v>
      </c>
      <c r="H8159" s="7" t="str">
        <f>IF(G8159="Utterance", IF(ISNUMBER(SEARCH("Unrecognized",D8159)), "Unrecognized", IF(ISNUMBER(SEARCH("Mismatched",D8159)), "Mismatched", IF(ISNUMBER(SEARCH("False Positive",D8159)), "False Positive", "Irrelevant"))), "")</f>
        <v>Mismatched</v>
      </c>
      <c r="J8159" s="7" t="s">
        <v>3756</v>
      </c>
      <c r="K8159" s="7" t="s">
        <v>3353</v>
      </c>
      <c r="L8159" s="9">
        <v>45009</v>
      </c>
      <c r="M8159" s="13">
        <v>0.3540625</v>
      </c>
      <c r="N8159" s="14">
        <v>204440003489033</v>
      </c>
      <c r="O8159" s="7">
        <f>IF(LEN(TRIM($A8159))=0,0,LEN($A8159)-LEN(SUBSTITUTE($A8159," ",""))+1)</f>
        <v>5</v>
      </c>
      <c r="P8159">
        <f t="shared" si="242"/>
        <v>705</v>
      </c>
    </row>
    <row r="8160" spans="1:16" ht="112" x14ac:dyDescent="0.2">
      <c r="A8160" s="8" t="s">
        <v>226</v>
      </c>
      <c r="C8160" s="7" t="s">
        <v>4</v>
      </c>
      <c r="F8160" s="7" t="str">
        <f t="shared" si="240"/>
        <v/>
      </c>
      <c r="G8160" s="7" t="str">
        <f t="shared" si="241"/>
        <v/>
      </c>
      <c r="K8160" s="7" t="s">
        <v>3353</v>
      </c>
      <c r="L8160" s="9">
        <v>45009</v>
      </c>
      <c r="M8160" s="13">
        <v>0.3540625</v>
      </c>
      <c r="N8160" s="14">
        <v>204440003489033</v>
      </c>
      <c r="P8160" t="str">
        <f t="shared" si="242"/>
        <v/>
      </c>
    </row>
    <row r="8161" spans="1:16" ht="16" x14ac:dyDescent="0.2">
      <c r="A8161" s="8" t="s">
        <v>353</v>
      </c>
      <c r="C8161" s="7" t="s">
        <v>2</v>
      </c>
      <c r="D8161" s="7" t="s">
        <v>3391</v>
      </c>
      <c r="E8161" s="7" t="str">
        <f>IF(OR(D8161="", D8161="___"),"", LEFT(D8161,FIND(" &gt;",D8161)-1))</f>
        <v>Failure</v>
      </c>
      <c r="F8161" s="7" t="str">
        <f t="shared" si="240"/>
        <v>Current</v>
      </c>
      <c r="G8161" s="7" t="str">
        <f t="shared" si="241"/>
        <v>Utterance</v>
      </c>
      <c r="H8161" s="7" t="str">
        <f>IF(G8161="Utterance", IF(ISNUMBER(SEARCH("Unrecognized",D8161)), "Unrecognized", IF(ISNUMBER(SEARCH("Mismatched",D8161)), "Mismatched", IF(ISNUMBER(SEARCH("False Positive",D8161)), "False Positive", "Irrelevant"))), "")</f>
        <v>Mismatched</v>
      </c>
      <c r="J8161" s="7" t="s">
        <v>3756</v>
      </c>
      <c r="K8161" s="7" t="s">
        <v>3353</v>
      </c>
      <c r="L8161" s="9">
        <v>45009</v>
      </c>
      <c r="M8161" s="13">
        <v>0.35431712962962963</v>
      </c>
      <c r="N8161" s="14">
        <v>204440003489033</v>
      </c>
      <c r="O8161" s="7">
        <f>IF(LEN(TRIM($A8161))=0,0,LEN($A8161)-LEN(SUBSTITUTE($A8161," ",""))+1)</f>
        <v>2</v>
      </c>
      <c r="P8161">
        <f t="shared" si="242"/>
        <v>705</v>
      </c>
    </row>
    <row r="8162" spans="1:16" ht="16" x14ac:dyDescent="0.2">
      <c r="A8162" s="8" t="s">
        <v>354</v>
      </c>
      <c r="C8162" s="7" t="s">
        <v>4</v>
      </c>
      <c r="F8162" s="7" t="str">
        <f t="shared" si="240"/>
        <v/>
      </c>
      <c r="G8162" s="7" t="str">
        <f t="shared" si="241"/>
        <v/>
      </c>
      <c r="K8162" s="7" t="s">
        <v>3353</v>
      </c>
      <c r="L8162" s="9">
        <v>45009</v>
      </c>
      <c r="M8162" s="13">
        <v>0.35431712962962963</v>
      </c>
      <c r="N8162" s="14">
        <v>204440003489033</v>
      </c>
      <c r="P8162" t="str">
        <f t="shared" si="242"/>
        <v/>
      </c>
    </row>
    <row r="8163" spans="1:16" ht="16" x14ac:dyDescent="0.2">
      <c r="A8163" s="8" t="s">
        <v>91</v>
      </c>
      <c r="C8163" s="7" t="s">
        <v>2</v>
      </c>
      <c r="D8163" s="7" t="s">
        <v>3389</v>
      </c>
      <c r="E8163" s="7" t="str">
        <f>IF(OR(D8163="", D8163="___"),"", LEFT(D8163,FIND(" &gt;",D8163)-1))</f>
        <v>Success</v>
      </c>
      <c r="F8163" s="7" t="str">
        <f t="shared" si="240"/>
        <v>Current</v>
      </c>
      <c r="G8163" s="7" t="str">
        <f t="shared" si="241"/>
        <v/>
      </c>
      <c r="H8163" s="7" t="str">
        <f>IF(G8163="Utterance", IF(ISNUMBER(SEARCH("Unrecognized",D8163)), "Unrecognized", IF(ISNUMBER(SEARCH("Mismatched",D8163)), "Mismatched", IF(ISNUMBER(SEARCH("False Positive",D8163)), "False Positive", "Irrelevant"))), "")</f>
        <v/>
      </c>
      <c r="J8163" s="7" t="s">
        <v>213</v>
      </c>
      <c r="K8163" s="7" t="s">
        <v>3353</v>
      </c>
      <c r="L8163" s="9">
        <v>45009</v>
      </c>
      <c r="M8163" s="13">
        <v>0.35442129629629626</v>
      </c>
      <c r="N8163" s="14">
        <v>204440003489033</v>
      </c>
      <c r="O8163" s="7">
        <f>IF(LEN(TRIM($A8163))=0,0,LEN($A8163)-LEN(SUBSTITUTE($A8163," ",""))+1)</f>
        <v>1</v>
      </c>
      <c r="P8163">
        <f t="shared" si="242"/>
        <v>3411</v>
      </c>
    </row>
    <row r="8164" spans="1:16" ht="304" x14ac:dyDescent="0.2">
      <c r="A8164" s="8" t="s">
        <v>255</v>
      </c>
      <c r="C8164" s="7" t="s">
        <v>4</v>
      </c>
      <c r="F8164" s="7" t="str">
        <f t="shared" si="240"/>
        <v/>
      </c>
      <c r="G8164" s="7" t="str">
        <f t="shared" si="241"/>
        <v/>
      </c>
      <c r="K8164" s="7" t="s">
        <v>3353</v>
      </c>
      <c r="L8164" s="9">
        <v>45009</v>
      </c>
      <c r="M8164" s="13">
        <v>0.35442129629629626</v>
      </c>
      <c r="N8164" s="14">
        <v>204440003489033</v>
      </c>
      <c r="P8164" t="str">
        <f t="shared" si="242"/>
        <v/>
      </c>
    </row>
    <row r="8165" spans="1:16" ht="16" x14ac:dyDescent="0.2">
      <c r="A8165" s="8" t="s">
        <v>1132</v>
      </c>
      <c r="C8165" s="7" t="s">
        <v>2</v>
      </c>
      <c r="D8165" s="7" t="s">
        <v>3389</v>
      </c>
      <c r="E8165" s="7" t="str">
        <f>IF(OR(D8165="", D8165="___"),"", LEFT(D8165,FIND(" &gt;",D8165)-1))</f>
        <v>Success</v>
      </c>
      <c r="F8165" s="7" t="str">
        <f t="shared" si="240"/>
        <v>Current</v>
      </c>
      <c r="G8165" s="7" t="str">
        <f t="shared" si="241"/>
        <v/>
      </c>
      <c r="H8165" s="7" t="str">
        <f>IF(G8165="Utterance", IF(ISNUMBER(SEARCH("Unrecognized",D8165)), "Unrecognized", IF(ISNUMBER(SEARCH("Mismatched",D8165)), "Mismatched", IF(ISNUMBER(SEARCH("False Positive",D8165)), "False Positive", "Irrelevant"))), "")</f>
        <v/>
      </c>
      <c r="J8165" s="7" t="s">
        <v>3756</v>
      </c>
      <c r="K8165" s="7" t="s">
        <v>3353</v>
      </c>
      <c r="L8165" s="9">
        <v>45009</v>
      </c>
      <c r="M8165" s="13">
        <v>0.35574074074074075</v>
      </c>
      <c r="N8165" s="14">
        <v>204440003539707</v>
      </c>
      <c r="O8165" s="7">
        <f>IF(LEN(TRIM($A8165))=0,0,LEN($A8165)-LEN(SUBSTITUTE($A8165," ",""))+1)</f>
        <v>3</v>
      </c>
      <c r="P8165">
        <f t="shared" si="242"/>
        <v>3411</v>
      </c>
    </row>
    <row r="8166" spans="1:16" ht="144" x14ac:dyDescent="0.2">
      <c r="A8166" s="8" t="s">
        <v>1133</v>
      </c>
      <c r="C8166" s="7" t="s">
        <v>4</v>
      </c>
      <c r="F8166" s="7" t="str">
        <f t="shared" si="240"/>
        <v/>
      </c>
      <c r="G8166" s="7" t="str">
        <f t="shared" si="241"/>
        <v/>
      </c>
      <c r="K8166" s="7" t="s">
        <v>3353</v>
      </c>
      <c r="L8166" s="9">
        <v>45009</v>
      </c>
      <c r="M8166" s="13">
        <v>0.35576388888888894</v>
      </c>
      <c r="N8166" s="14">
        <v>204440003539707</v>
      </c>
      <c r="P8166" t="str">
        <f t="shared" si="242"/>
        <v/>
      </c>
    </row>
    <row r="8167" spans="1:16" ht="16" x14ac:dyDescent="0.2">
      <c r="A8167" s="8" t="s">
        <v>883</v>
      </c>
      <c r="C8167" s="7" t="s">
        <v>2</v>
      </c>
      <c r="D8167" s="7" t="s">
        <v>3400</v>
      </c>
      <c r="E8167" s="7" t="str">
        <f>IF(OR(D8167="", D8167="___"),"", LEFT(D8167,FIND(" &gt;",D8167)-1))</f>
        <v>Failure</v>
      </c>
      <c r="F8167" s="7" t="str">
        <f t="shared" si="240"/>
        <v>Current</v>
      </c>
      <c r="G8167" s="7" t="str">
        <f t="shared" si="241"/>
        <v>Interaction</v>
      </c>
      <c r="H8167" s="7" t="str">
        <f>IF(G8167="Utterance", IF(ISNUMBER(SEARCH("Unrecognized",D8167)), "Unrecognized", IF(ISNUMBER(SEARCH("Mismatched",D8167)), "Mismatched", IF(ISNUMBER(SEARCH("False Positive",D8167)), "False Positive", "Irrelevant"))), "")</f>
        <v/>
      </c>
      <c r="J8167" s="7" t="s">
        <v>3750</v>
      </c>
      <c r="K8167" s="7" t="s">
        <v>3353</v>
      </c>
      <c r="L8167" s="9">
        <v>45009</v>
      </c>
      <c r="M8167" s="13">
        <v>0.35642361111111115</v>
      </c>
      <c r="N8167" s="14">
        <v>204440003507830</v>
      </c>
      <c r="O8167" s="7">
        <f>IF(LEN(TRIM($A8167))=0,0,LEN($A8167)-LEN(SUBSTITUTE($A8167," ",""))+1)</f>
        <v>9</v>
      </c>
      <c r="P8167">
        <f t="shared" si="242"/>
        <v>412</v>
      </c>
    </row>
    <row r="8168" spans="1:16" ht="32" x14ac:dyDescent="0.2">
      <c r="A8168" s="8" t="s">
        <v>884</v>
      </c>
      <c r="C8168" s="7" t="s">
        <v>4</v>
      </c>
      <c r="F8168" s="7" t="str">
        <f t="shared" si="240"/>
        <v/>
      </c>
      <c r="G8168" s="7" t="str">
        <f t="shared" si="241"/>
        <v/>
      </c>
      <c r="K8168" s="7" t="s">
        <v>3353</v>
      </c>
      <c r="L8168" s="9">
        <v>45009</v>
      </c>
      <c r="M8168" s="13">
        <v>0.35642361111111115</v>
      </c>
      <c r="N8168" s="14">
        <v>204440003507830</v>
      </c>
      <c r="P8168" t="str">
        <f t="shared" si="242"/>
        <v/>
      </c>
    </row>
    <row r="8169" spans="1:16" ht="16" x14ac:dyDescent="0.2">
      <c r="A8169" s="8" t="s">
        <v>1437</v>
      </c>
      <c r="C8169" s="7" t="s">
        <v>2</v>
      </c>
      <c r="D8169" s="7" t="s">
        <v>3408</v>
      </c>
      <c r="E8169" s="7" t="str">
        <f>IF(OR(D8169="", D8169="___"),"", LEFT(D8169,FIND(" &gt;",D8169)-1))</f>
        <v>Qualified Success</v>
      </c>
      <c r="F8169" s="7" t="str">
        <f t="shared" si="240"/>
        <v>Current</v>
      </c>
      <c r="G8169" s="7" t="str">
        <f t="shared" si="241"/>
        <v>Response</v>
      </c>
      <c r="H8169" s="7" t="str">
        <f>IF(G8169="Utterance", IF(ISNUMBER(SEARCH("Unrecognized",D8169)), "Unrecognized", IF(ISNUMBER(SEARCH("Mismatched",D8169)), "Mismatched", IF(ISNUMBER(SEARCH("False Positive",D8169)), "False Positive", "Irrelevant"))), "")</f>
        <v/>
      </c>
      <c r="J8169" s="7" t="s">
        <v>3741</v>
      </c>
      <c r="K8169" s="7" t="s">
        <v>3353</v>
      </c>
      <c r="L8169" s="9">
        <v>45009</v>
      </c>
      <c r="M8169" s="13">
        <v>0.35651620370370374</v>
      </c>
      <c r="N8169" s="14">
        <v>202000738122507</v>
      </c>
      <c r="O8169" s="7">
        <f>IF(LEN(TRIM($A8169))=0,0,LEN($A8169)-LEN(SUBSTITUTE($A8169," ",""))+1)</f>
        <v>3</v>
      </c>
      <c r="P8169">
        <f t="shared" si="242"/>
        <v>46</v>
      </c>
    </row>
    <row r="8170" spans="1:16" ht="96" x14ac:dyDescent="0.2">
      <c r="A8170" s="8" t="s">
        <v>290</v>
      </c>
      <c r="C8170" s="7" t="s">
        <v>4</v>
      </c>
      <c r="F8170" s="7" t="str">
        <f t="shared" si="240"/>
        <v/>
      </c>
      <c r="G8170" s="7" t="str">
        <f t="shared" si="241"/>
        <v/>
      </c>
      <c r="K8170" s="7" t="s">
        <v>3353</v>
      </c>
      <c r="L8170" s="9">
        <v>45009</v>
      </c>
      <c r="M8170" s="13">
        <v>0.35651620370370374</v>
      </c>
      <c r="N8170" s="14">
        <v>202000738122507</v>
      </c>
      <c r="P8170" t="str">
        <f t="shared" si="242"/>
        <v/>
      </c>
    </row>
    <row r="8171" spans="1:16" ht="16" x14ac:dyDescent="0.2">
      <c r="A8171" s="8" t="s">
        <v>1436</v>
      </c>
      <c r="C8171" s="7" t="s">
        <v>2</v>
      </c>
      <c r="D8171" s="7" t="s">
        <v>3389</v>
      </c>
      <c r="E8171" s="7" t="str">
        <f>IF(OR(D8171="", D8171="___"),"", LEFT(D8171,FIND(" &gt;",D8171)-1))</f>
        <v>Success</v>
      </c>
      <c r="F8171" s="7" t="str">
        <f t="shared" si="240"/>
        <v>Current</v>
      </c>
      <c r="G8171" s="7" t="str">
        <f t="shared" si="241"/>
        <v/>
      </c>
      <c r="H8171" s="7" t="str">
        <f>IF(G8171="Utterance", IF(ISNUMBER(SEARCH("Unrecognized",D8171)), "Unrecognized", IF(ISNUMBER(SEARCH("Mismatched",D8171)), "Mismatched", IF(ISNUMBER(SEARCH("False Positive",D8171)), "False Positive", "Irrelevant"))), "")</f>
        <v/>
      </c>
      <c r="J8171" s="7" t="s">
        <v>3741</v>
      </c>
      <c r="K8171" s="7" t="s">
        <v>3353</v>
      </c>
      <c r="L8171" s="9">
        <v>45009</v>
      </c>
      <c r="M8171" s="13">
        <v>0.35666666666666669</v>
      </c>
      <c r="N8171" s="14">
        <v>202000738122507</v>
      </c>
      <c r="O8171" s="7">
        <f>IF(LEN(TRIM($A8171))=0,0,LEN($A8171)-LEN(SUBSTITUTE($A8171," ",""))+1)</f>
        <v>2</v>
      </c>
      <c r="P8171">
        <f t="shared" si="242"/>
        <v>3411</v>
      </c>
    </row>
    <row r="8172" spans="1:16" ht="96" x14ac:dyDescent="0.2">
      <c r="A8172" s="8" t="s">
        <v>252</v>
      </c>
      <c r="C8172" s="7" t="s">
        <v>4</v>
      </c>
      <c r="F8172" s="7" t="str">
        <f t="shared" si="240"/>
        <v/>
      </c>
      <c r="G8172" s="7" t="str">
        <f t="shared" si="241"/>
        <v/>
      </c>
      <c r="K8172" s="7" t="s">
        <v>3353</v>
      </c>
      <c r="L8172" s="9">
        <v>45009</v>
      </c>
      <c r="M8172" s="13">
        <v>0.35666666666666669</v>
      </c>
      <c r="N8172" s="14">
        <v>202000738122507</v>
      </c>
      <c r="P8172" t="str">
        <f t="shared" si="242"/>
        <v/>
      </c>
    </row>
    <row r="8173" spans="1:16" ht="16" x14ac:dyDescent="0.2">
      <c r="A8173" s="8" t="s">
        <v>684</v>
      </c>
      <c r="C8173" s="7" t="s">
        <v>2</v>
      </c>
      <c r="D8173" s="7" t="s">
        <v>3389</v>
      </c>
      <c r="E8173" s="7" t="str">
        <f>IF(OR(D8173="", D8173="___"),"", LEFT(D8173,FIND(" &gt;",D8173)-1))</f>
        <v>Success</v>
      </c>
      <c r="F8173" s="7" t="str">
        <f t="shared" si="240"/>
        <v>Current</v>
      </c>
      <c r="G8173" s="7" t="str">
        <f t="shared" si="241"/>
        <v/>
      </c>
      <c r="H8173" s="7" t="str">
        <f>IF(G8173="Utterance", IF(ISNUMBER(SEARCH("Unrecognized",D8173)), "Unrecognized", IF(ISNUMBER(SEARCH("Mismatched",D8173)), "Mismatched", IF(ISNUMBER(SEARCH("False Positive",D8173)), "False Positive", "Irrelevant"))), "")</f>
        <v/>
      </c>
      <c r="J8173" s="7" t="s">
        <v>3756</v>
      </c>
      <c r="K8173" s="7" t="s">
        <v>3353</v>
      </c>
      <c r="L8173" s="9">
        <v>45009</v>
      </c>
      <c r="M8173" s="13">
        <v>0.35788194444444449</v>
      </c>
      <c r="N8173" s="14">
        <v>204440003500154</v>
      </c>
      <c r="O8173" s="7">
        <f>IF(LEN(TRIM($A8173))=0,0,LEN($A8173)-LEN(SUBSTITUTE($A8173," ",""))+1)</f>
        <v>7</v>
      </c>
      <c r="P8173">
        <f t="shared" si="242"/>
        <v>3411</v>
      </c>
    </row>
    <row r="8174" spans="1:16" ht="144" x14ac:dyDescent="0.2">
      <c r="A8174" s="8" t="s">
        <v>683</v>
      </c>
      <c r="C8174" s="7" t="s">
        <v>4</v>
      </c>
      <c r="F8174" s="7" t="str">
        <f t="shared" si="240"/>
        <v/>
      </c>
      <c r="G8174" s="7" t="str">
        <f t="shared" si="241"/>
        <v/>
      </c>
      <c r="K8174" s="7" t="s">
        <v>3353</v>
      </c>
      <c r="L8174" s="9">
        <v>45009</v>
      </c>
      <c r="M8174" s="13">
        <v>0.35789351851851853</v>
      </c>
      <c r="N8174" s="14">
        <v>204440003500154</v>
      </c>
      <c r="P8174" t="str">
        <f t="shared" si="242"/>
        <v/>
      </c>
    </row>
    <row r="8175" spans="1:16" ht="16" x14ac:dyDescent="0.2">
      <c r="A8175" s="8" t="s">
        <v>380</v>
      </c>
      <c r="C8175" s="7" t="s">
        <v>2</v>
      </c>
      <c r="D8175" s="7" t="s">
        <v>3389</v>
      </c>
      <c r="E8175" s="7" t="str">
        <f>IF(OR(D8175="", D8175="___"),"", LEFT(D8175,FIND(" &gt;",D8175)-1))</f>
        <v>Success</v>
      </c>
      <c r="F8175" s="7" t="str">
        <f t="shared" si="240"/>
        <v>Current</v>
      </c>
      <c r="G8175" s="7" t="str">
        <f t="shared" si="241"/>
        <v/>
      </c>
      <c r="H8175" s="7" t="str">
        <f>IF(G8175="Utterance", IF(ISNUMBER(SEARCH("Unrecognized",D8175)), "Unrecognized", IF(ISNUMBER(SEARCH("Mismatched",D8175)), "Mismatched", IF(ISNUMBER(SEARCH("False Positive",D8175)), "False Positive", "Irrelevant"))), "")</f>
        <v/>
      </c>
      <c r="J8175" s="7" t="s">
        <v>3756</v>
      </c>
      <c r="K8175" s="7" t="s">
        <v>3353</v>
      </c>
      <c r="L8175" s="9">
        <v>45009</v>
      </c>
      <c r="M8175" s="13">
        <v>0.35803240740740744</v>
      </c>
      <c r="N8175" s="14">
        <v>204440003500154</v>
      </c>
      <c r="O8175" s="7">
        <f>IF(LEN(TRIM($A8175))=0,0,LEN($A8175)-LEN(SUBSTITUTE($A8175," ",""))+1)</f>
        <v>4</v>
      </c>
      <c r="P8175">
        <f t="shared" si="242"/>
        <v>3411</v>
      </c>
    </row>
    <row r="8176" spans="1:16" ht="144" x14ac:dyDescent="0.2">
      <c r="A8176" s="8" t="s">
        <v>683</v>
      </c>
      <c r="C8176" s="7" t="s">
        <v>4</v>
      </c>
      <c r="F8176" s="7" t="str">
        <f t="shared" si="240"/>
        <v/>
      </c>
      <c r="G8176" s="7" t="str">
        <f t="shared" si="241"/>
        <v/>
      </c>
      <c r="K8176" s="7" t="s">
        <v>3353</v>
      </c>
      <c r="L8176" s="9">
        <v>45009</v>
      </c>
      <c r="M8176" s="13">
        <v>0.35803240740740744</v>
      </c>
      <c r="N8176" s="14">
        <v>204440003500154</v>
      </c>
      <c r="P8176" t="str">
        <f t="shared" si="242"/>
        <v/>
      </c>
    </row>
    <row r="8177" spans="1:16" ht="16" x14ac:dyDescent="0.2">
      <c r="A8177" s="8" t="s">
        <v>158</v>
      </c>
      <c r="C8177" s="7" t="s">
        <v>2</v>
      </c>
      <c r="D8177" s="7" t="s">
        <v>3389</v>
      </c>
      <c r="E8177" s="7" t="str">
        <f>IF(OR(D8177="", D8177="___"),"", LEFT(D8177,FIND(" &gt;",D8177)-1))</f>
        <v>Success</v>
      </c>
      <c r="F8177" s="7" t="str">
        <f t="shared" ref="F8177:F8240" si="243">IF(OR(E8177="Success",E8177="Qualified Success"),"Current",IF(E8177="Failure",IF(RIGHT(D8177,6)="Future","Future",IF(RIGHT(D8177,10)="Irrelevant","Irrelevant","Current")),""))</f>
        <v>Current</v>
      </c>
      <c r="G8177" s="7" t="str">
        <f t="shared" ref="G8177:G8240" si="244">IF(OR(ISBLANK(D8177),D8177="Unclassifiable &gt;"),"",IF(ISNUMBER(SEARCH("Utterance",D8177)),"Utterance",IF(ISNUMBER(SEARCH("Response",D8177)),"Response",IF(ISNUMBER(SEARCH("Interaction",D8177)),"Interaction",IF(ISNUMBER(SEARCH("System",D8177)),"System","")))))</f>
        <v/>
      </c>
      <c r="H8177" s="7" t="str">
        <f>IF(G8177="Utterance", IF(ISNUMBER(SEARCH("Unrecognized",D8177)), "Unrecognized", IF(ISNUMBER(SEARCH("Mismatched",D8177)), "Mismatched", IF(ISNUMBER(SEARCH("False Positive",D8177)), "False Positive", "Irrelevant"))), "")</f>
        <v/>
      </c>
      <c r="J8177" s="7" t="s">
        <v>3744</v>
      </c>
      <c r="K8177" s="7" t="s">
        <v>3353</v>
      </c>
      <c r="L8177" s="9">
        <v>45009</v>
      </c>
      <c r="M8177" s="13">
        <v>0.3585416666666667</v>
      </c>
      <c r="N8177" s="14">
        <v>513002785826045</v>
      </c>
      <c r="O8177" s="7">
        <f>IF(LEN(TRIM($A8177))=0,0,LEN($A8177)-LEN(SUBSTITUTE($A8177," ",""))+1)</f>
        <v>4</v>
      </c>
      <c r="P8177">
        <f t="shared" si="242"/>
        <v>3411</v>
      </c>
    </row>
    <row r="8178" spans="1:16" ht="112" x14ac:dyDescent="0.2">
      <c r="A8178" s="8" t="s">
        <v>224</v>
      </c>
      <c r="C8178" s="7" t="s">
        <v>4</v>
      </c>
      <c r="F8178" s="7" t="str">
        <f t="shared" si="243"/>
        <v/>
      </c>
      <c r="G8178" s="7" t="str">
        <f t="shared" si="244"/>
        <v/>
      </c>
      <c r="K8178" s="7" t="s">
        <v>3353</v>
      </c>
      <c r="L8178" s="9">
        <v>45009</v>
      </c>
      <c r="M8178" s="13">
        <v>0.3585416666666667</v>
      </c>
      <c r="N8178" s="14">
        <v>513002785826045</v>
      </c>
      <c r="P8178" t="str">
        <f t="shared" si="242"/>
        <v/>
      </c>
    </row>
    <row r="8179" spans="1:16" ht="16" x14ac:dyDescent="0.2">
      <c r="A8179" s="8" t="s">
        <v>156</v>
      </c>
      <c r="C8179" s="7" t="s">
        <v>2</v>
      </c>
      <c r="D8179" s="7" t="s">
        <v>3391</v>
      </c>
      <c r="E8179" s="7" t="str">
        <f>IF(OR(D8179="", D8179="___"),"", LEFT(D8179,FIND(" &gt;",D8179)-1))</f>
        <v>Failure</v>
      </c>
      <c r="F8179" s="7" t="str">
        <f t="shared" si="243"/>
        <v>Current</v>
      </c>
      <c r="G8179" s="7" t="str">
        <f t="shared" si="244"/>
        <v>Utterance</v>
      </c>
      <c r="H8179" s="7" t="str">
        <f>IF(G8179="Utterance", IF(ISNUMBER(SEARCH("Unrecognized",D8179)), "Unrecognized", IF(ISNUMBER(SEARCH("Mismatched",D8179)), "Mismatched", IF(ISNUMBER(SEARCH("False Positive",D8179)), "False Positive", "Irrelevant"))), "")</f>
        <v>Mismatched</v>
      </c>
      <c r="J8179" s="7" t="s">
        <v>3751</v>
      </c>
      <c r="K8179" s="7" t="s">
        <v>3353</v>
      </c>
      <c r="L8179" s="9">
        <v>45009</v>
      </c>
      <c r="M8179" s="13">
        <v>0.36038194444444444</v>
      </c>
      <c r="N8179" s="14">
        <v>204440003503245</v>
      </c>
      <c r="O8179" s="7">
        <f>IF(LEN(TRIM($A8179))=0,0,LEN($A8179)-LEN(SUBSTITUTE($A8179," ",""))+1)</f>
        <v>1</v>
      </c>
      <c r="P8179">
        <f t="shared" si="242"/>
        <v>705</v>
      </c>
    </row>
    <row r="8180" spans="1:16" ht="144" x14ac:dyDescent="0.2">
      <c r="A8180" s="8" t="s">
        <v>767</v>
      </c>
      <c r="C8180" s="7" t="s">
        <v>4</v>
      </c>
      <c r="F8180" s="7" t="str">
        <f t="shared" si="243"/>
        <v/>
      </c>
      <c r="G8180" s="7" t="str">
        <f t="shared" si="244"/>
        <v/>
      </c>
      <c r="K8180" s="7" t="s">
        <v>3353</v>
      </c>
      <c r="L8180" s="9">
        <v>45009</v>
      </c>
      <c r="M8180" s="13">
        <v>0.36039351851851853</v>
      </c>
      <c r="N8180" s="14">
        <v>204440003503245</v>
      </c>
      <c r="P8180" t="str">
        <f t="shared" si="242"/>
        <v/>
      </c>
    </row>
    <row r="8181" spans="1:16" ht="16" x14ac:dyDescent="0.2">
      <c r="A8181" s="8" t="s">
        <v>765</v>
      </c>
      <c r="C8181" s="7" t="s">
        <v>2</v>
      </c>
      <c r="D8181" s="7" t="s">
        <v>3389</v>
      </c>
      <c r="E8181" s="7" t="str">
        <f>IF(OR(D8181="", D8181="___"),"", LEFT(D8181,FIND(" &gt;",D8181)-1))</f>
        <v>Success</v>
      </c>
      <c r="F8181" s="7" t="str">
        <f t="shared" si="243"/>
        <v>Current</v>
      </c>
      <c r="G8181" s="7" t="str">
        <f t="shared" si="244"/>
        <v/>
      </c>
      <c r="H8181" s="7" t="str">
        <f>IF(G8181="Utterance", IF(ISNUMBER(SEARCH("Unrecognized",D8181)), "Unrecognized", IF(ISNUMBER(SEARCH("Mismatched",D8181)), "Mismatched", IF(ISNUMBER(SEARCH("False Positive",D8181)), "False Positive", "Irrelevant"))), "")</f>
        <v/>
      </c>
      <c r="J8181" s="7" t="s">
        <v>3751</v>
      </c>
      <c r="K8181" s="7" t="s">
        <v>3353</v>
      </c>
      <c r="L8181" s="9">
        <v>45009</v>
      </c>
      <c r="M8181" s="13">
        <v>0.36069444444444443</v>
      </c>
      <c r="N8181" s="14">
        <v>204440003503245</v>
      </c>
      <c r="O8181" s="7">
        <f>IF(LEN(TRIM($A8181))=0,0,LEN($A8181)-LEN(SUBSTITUTE($A8181," ",""))+1)</f>
        <v>2</v>
      </c>
      <c r="P8181">
        <f t="shared" si="242"/>
        <v>3411</v>
      </c>
    </row>
    <row r="8182" spans="1:16" ht="96" x14ac:dyDescent="0.2">
      <c r="A8182" s="8" t="s">
        <v>766</v>
      </c>
      <c r="C8182" s="7" t="s">
        <v>4</v>
      </c>
      <c r="F8182" s="7" t="str">
        <f t="shared" si="243"/>
        <v/>
      </c>
      <c r="G8182" s="7" t="str">
        <f t="shared" si="244"/>
        <v/>
      </c>
      <c r="K8182" s="7" t="s">
        <v>3353</v>
      </c>
      <c r="L8182" s="9">
        <v>45009</v>
      </c>
      <c r="M8182" s="13">
        <v>0.36069444444444443</v>
      </c>
      <c r="N8182" s="14">
        <v>204440003503245</v>
      </c>
      <c r="P8182" t="str">
        <f t="shared" si="242"/>
        <v/>
      </c>
    </row>
    <row r="8183" spans="1:16" ht="16" x14ac:dyDescent="0.2">
      <c r="A8183" s="8" t="s">
        <v>514</v>
      </c>
      <c r="B8183" s="7" t="s">
        <v>3487</v>
      </c>
      <c r="C8183" s="7" t="s">
        <v>2</v>
      </c>
      <c r="D8183" s="7" t="s">
        <v>3389</v>
      </c>
      <c r="E8183" s="7" t="str">
        <f>IF(OR(D8183="", D8183="___"),"", LEFT(D8183,FIND(" &gt;",D8183)-1))</f>
        <v>Success</v>
      </c>
      <c r="F8183" s="7" t="str">
        <f t="shared" si="243"/>
        <v>Current</v>
      </c>
      <c r="G8183" s="7" t="str">
        <f t="shared" si="244"/>
        <v/>
      </c>
      <c r="H8183" s="7" t="str">
        <f>IF(G8183="Utterance", IF(ISNUMBER(SEARCH("Unrecognized",D8183)), "Unrecognized", IF(ISNUMBER(SEARCH("Mismatched",D8183)), "Mismatched", IF(ISNUMBER(SEARCH("False Positive",D8183)), "False Positive", "Irrelevant"))), "")</f>
        <v/>
      </c>
      <c r="J8183" s="7" t="s">
        <v>3439</v>
      </c>
      <c r="K8183" s="7" t="s">
        <v>3353</v>
      </c>
      <c r="L8183" s="9">
        <v>45009</v>
      </c>
      <c r="M8183" s="13">
        <v>0.36143518518518519</v>
      </c>
      <c r="N8183" s="14">
        <v>204440003494973</v>
      </c>
      <c r="O8183" s="7">
        <f>IF(LEN(TRIM($A8183))=0,0,LEN($A8183)-LEN(SUBSTITUTE($A8183," ",""))+1)</f>
        <v>3</v>
      </c>
      <c r="P8183">
        <f t="shared" si="242"/>
        <v>3411</v>
      </c>
    </row>
    <row r="8184" spans="1:16" ht="32" x14ac:dyDescent="0.2">
      <c r="A8184" s="8" t="s">
        <v>3628</v>
      </c>
      <c r="C8184" s="7" t="s">
        <v>4</v>
      </c>
      <c r="F8184" s="7" t="str">
        <f t="shared" si="243"/>
        <v/>
      </c>
      <c r="G8184" s="7" t="str">
        <f t="shared" si="244"/>
        <v/>
      </c>
      <c r="K8184" s="7" t="s">
        <v>3353</v>
      </c>
      <c r="L8184" s="9">
        <v>45009</v>
      </c>
      <c r="M8184" s="13">
        <v>0.36144675925925923</v>
      </c>
      <c r="N8184" s="14">
        <v>204440003494973</v>
      </c>
      <c r="P8184" t="str">
        <f t="shared" si="242"/>
        <v/>
      </c>
    </row>
    <row r="8185" spans="1:16" ht="96" x14ac:dyDescent="0.2">
      <c r="A8185" s="8" t="s">
        <v>515</v>
      </c>
      <c r="C8185" s="7" t="s">
        <v>4</v>
      </c>
      <c r="F8185" s="7" t="str">
        <f t="shared" si="243"/>
        <v/>
      </c>
      <c r="G8185" s="7" t="str">
        <f t="shared" si="244"/>
        <v/>
      </c>
      <c r="K8185" s="7" t="s">
        <v>3353</v>
      </c>
      <c r="L8185" s="9">
        <v>45009</v>
      </c>
      <c r="M8185" s="13">
        <v>0.36144675925925923</v>
      </c>
      <c r="N8185" s="14">
        <v>204440003494973</v>
      </c>
      <c r="P8185" t="str">
        <f t="shared" si="242"/>
        <v/>
      </c>
    </row>
    <row r="8186" spans="1:16" ht="32" x14ac:dyDescent="0.2">
      <c r="A8186" s="8" t="s">
        <v>268</v>
      </c>
      <c r="C8186" s="7" t="s">
        <v>4</v>
      </c>
      <c r="F8186" s="7" t="str">
        <f t="shared" si="243"/>
        <v/>
      </c>
      <c r="G8186" s="7" t="str">
        <f t="shared" si="244"/>
        <v/>
      </c>
      <c r="K8186" s="7" t="s">
        <v>3353</v>
      </c>
      <c r="L8186" s="9">
        <v>45009</v>
      </c>
      <c r="M8186" s="13">
        <v>0.36144675925925923</v>
      </c>
      <c r="N8186" s="14">
        <v>204440003494973</v>
      </c>
      <c r="P8186" t="str">
        <f t="shared" si="242"/>
        <v/>
      </c>
    </row>
    <row r="8187" spans="1:16" ht="16" x14ac:dyDescent="0.2">
      <c r="A8187" s="8" t="s">
        <v>516</v>
      </c>
      <c r="C8187" s="7" t="s">
        <v>2</v>
      </c>
      <c r="D8187" s="7" t="s">
        <v>3389</v>
      </c>
      <c r="E8187" s="7" t="str">
        <f>IF(OR(D8187="", D8187="___"),"", LEFT(D8187,FIND(" &gt;",D8187)-1))</f>
        <v>Success</v>
      </c>
      <c r="F8187" s="7" t="str">
        <f t="shared" si="243"/>
        <v>Current</v>
      </c>
      <c r="G8187" s="7" t="str">
        <f t="shared" si="244"/>
        <v/>
      </c>
      <c r="H8187" s="7" t="str">
        <f>IF(G8187="Utterance", IF(ISNUMBER(SEARCH("Unrecognized",D8187)), "Unrecognized", IF(ISNUMBER(SEARCH("Mismatched",D8187)), "Mismatched", IF(ISNUMBER(SEARCH("False Positive",D8187)), "False Positive", "Irrelevant"))), "")</f>
        <v/>
      </c>
      <c r="J8187" s="7" t="s">
        <v>213</v>
      </c>
      <c r="K8187" s="7" t="s">
        <v>3353</v>
      </c>
      <c r="L8187" s="9">
        <v>45009</v>
      </c>
      <c r="M8187" s="13">
        <v>0.36159722222222218</v>
      </c>
      <c r="N8187" s="14">
        <v>204440003494973</v>
      </c>
      <c r="O8187" s="7">
        <f>IF(LEN(TRIM($A8187))=0,0,LEN($A8187)-LEN(SUBSTITUTE($A8187," ",""))+1)</f>
        <v>4</v>
      </c>
      <c r="P8187">
        <f t="shared" si="242"/>
        <v>3411</v>
      </c>
    </row>
    <row r="8188" spans="1:16" ht="304" x14ac:dyDescent="0.2">
      <c r="A8188" s="8" t="s">
        <v>255</v>
      </c>
      <c r="C8188" s="7" t="s">
        <v>4</v>
      </c>
      <c r="F8188" s="7" t="str">
        <f t="shared" si="243"/>
        <v/>
      </c>
      <c r="G8188" s="7" t="str">
        <f t="shared" si="244"/>
        <v/>
      </c>
      <c r="K8188" s="7" t="s">
        <v>3353</v>
      </c>
      <c r="L8188" s="9">
        <v>45009</v>
      </c>
      <c r="M8188" s="13">
        <v>0.36159722222222218</v>
      </c>
      <c r="N8188" s="14">
        <v>204440003494973</v>
      </c>
      <c r="P8188" t="str">
        <f t="shared" si="242"/>
        <v/>
      </c>
    </row>
    <row r="8189" spans="1:16" ht="16" x14ac:dyDescent="0.2">
      <c r="A8189" s="8" t="s">
        <v>223</v>
      </c>
      <c r="B8189" s="7" t="s">
        <v>3487</v>
      </c>
      <c r="C8189" s="7" t="s">
        <v>2</v>
      </c>
      <c r="D8189" s="7" t="s">
        <v>3389</v>
      </c>
      <c r="E8189" s="7" t="str">
        <f>IF(OR(D8189="", D8189="___"),"", LEFT(D8189,FIND(" &gt;",D8189)-1))</f>
        <v>Success</v>
      </c>
      <c r="F8189" s="7" t="str">
        <f t="shared" si="243"/>
        <v>Current</v>
      </c>
      <c r="G8189" s="7" t="str">
        <f t="shared" si="244"/>
        <v/>
      </c>
      <c r="H8189" s="7" t="str">
        <f>IF(G8189="Utterance", IF(ISNUMBER(SEARCH("Unrecognized",D8189)), "Unrecognized", IF(ISNUMBER(SEARCH("Mismatched",D8189)), "Mismatched", IF(ISNUMBER(SEARCH("False Positive",D8189)), "False Positive", "Irrelevant"))), "")</f>
        <v/>
      </c>
      <c r="J8189" s="7" t="s">
        <v>3744</v>
      </c>
      <c r="K8189" s="7" t="s">
        <v>3353</v>
      </c>
      <c r="L8189" s="9">
        <v>45009</v>
      </c>
      <c r="M8189" s="13">
        <v>0.3638657407407408</v>
      </c>
      <c r="N8189" s="14">
        <v>202000478423750</v>
      </c>
      <c r="O8189" s="7">
        <f>IF(LEN(TRIM($A8189))=0,0,LEN($A8189)-LEN(SUBSTITUTE($A8189," ",""))+1)</f>
        <v>3</v>
      </c>
      <c r="P8189">
        <f t="shared" si="242"/>
        <v>3411</v>
      </c>
    </row>
    <row r="8190" spans="1:16" ht="112" x14ac:dyDescent="0.2">
      <c r="A8190" s="8" t="s">
        <v>224</v>
      </c>
      <c r="C8190" s="7" t="s">
        <v>4</v>
      </c>
      <c r="F8190" s="7" t="str">
        <f t="shared" si="243"/>
        <v/>
      </c>
      <c r="G8190" s="7" t="str">
        <f t="shared" si="244"/>
        <v/>
      </c>
      <c r="K8190" s="7" t="s">
        <v>3353</v>
      </c>
      <c r="L8190" s="9">
        <v>45009</v>
      </c>
      <c r="M8190" s="13">
        <v>0.3638657407407408</v>
      </c>
      <c r="N8190" s="14">
        <v>202000478423750</v>
      </c>
      <c r="P8190" t="str">
        <f t="shared" si="242"/>
        <v/>
      </c>
    </row>
    <row r="8191" spans="1:16" ht="16" x14ac:dyDescent="0.2">
      <c r="A8191" s="8" t="s">
        <v>1336</v>
      </c>
      <c r="C8191" s="7" t="s">
        <v>2</v>
      </c>
      <c r="D8191" s="7" t="s">
        <v>3400</v>
      </c>
      <c r="E8191" s="7" t="str">
        <f>IF(OR(D8191="", D8191="___"),"", LEFT(D8191,FIND(" &gt;",D8191)-1))</f>
        <v>Failure</v>
      </c>
      <c r="F8191" s="7" t="str">
        <f t="shared" si="243"/>
        <v>Current</v>
      </c>
      <c r="G8191" s="7" t="str">
        <f t="shared" si="244"/>
        <v>Interaction</v>
      </c>
      <c r="H8191" s="7" t="str">
        <f>IF(G8191="Utterance", IF(ISNUMBER(SEARCH("Unrecognized",D8191)), "Unrecognized", IF(ISNUMBER(SEARCH("Mismatched",D8191)), "Mismatched", IF(ISNUMBER(SEARCH("False Positive",D8191)), "False Positive", "Irrelevant"))), "")</f>
        <v/>
      </c>
      <c r="J8191" s="7" t="s">
        <v>3742</v>
      </c>
      <c r="K8191" s="7" t="s">
        <v>3353</v>
      </c>
      <c r="L8191" s="9">
        <v>45009</v>
      </c>
      <c r="M8191" s="13">
        <v>0.36456018518518518</v>
      </c>
      <c r="N8191" s="14">
        <v>202000416128340</v>
      </c>
      <c r="O8191" s="7">
        <f>IF(LEN(TRIM($A8191))=0,0,LEN($A8191)-LEN(SUBSTITUTE($A8191," ",""))+1)</f>
        <v>3</v>
      </c>
      <c r="P8191">
        <f t="shared" si="242"/>
        <v>412</v>
      </c>
    </row>
    <row r="8192" spans="1:16" ht="80" x14ac:dyDescent="0.2">
      <c r="A8192" s="8" t="s">
        <v>1155</v>
      </c>
      <c r="C8192" s="7" t="s">
        <v>4</v>
      </c>
      <c r="F8192" s="7" t="str">
        <f t="shared" si="243"/>
        <v/>
      </c>
      <c r="G8192" s="7" t="str">
        <f t="shared" si="244"/>
        <v/>
      </c>
      <c r="K8192" s="7" t="s">
        <v>3353</v>
      </c>
      <c r="L8192" s="9">
        <v>45009</v>
      </c>
      <c r="M8192" s="13">
        <v>0.36457175925925928</v>
      </c>
      <c r="N8192" s="14">
        <v>202000416128340</v>
      </c>
      <c r="P8192" t="str">
        <f t="shared" si="242"/>
        <v/>
      </c>
    </row>
    <row r="8193" spans="1:16" ht="16" x14ac:dyDescent="0.2">
      <c r="A8193" s="8" t="s">
        <v>1335</v>
      </c>
      <c r="C8193" s="7" t="s">
        <v>2</v>
      </c>
      <c r="D8193" s="7" t="s">
        <v>3391</v>
      </c>
      <c r="E8193" s="7" t="str">
        <f>IF(OR(D8193="", D8193="___"),"", LEFT(D8193,FIND(" &gt;",D8193)-1))</f>
        <v>Failure</v>
      </c>
      <c r="F8193" s="7" t="str">
        <f t="shared" si="243"/>
        <v>Current</v>
      </c>
      <c r="G8193" s="7" t="str">
        <f t="shared" si="244"/>
        <v>Utterance</v>
      </c>
      <c r="H8193" s="7" t="str">
        <f>IF(G8193="Utterance", IF(ISNUMBER(SEARCH("Unrecognized",D8193)), "Unrecognized", IF(ISNUMBER(SEARCH("Mismatched",D8193)), "Mismatched", IF(ISNUMBER(SEARCH("False Positive",D8193)), "False Positive", "Irrelevant"))), "")</f>
        <v>Mismatched</v>
      </c>
      <c r="J8193" s="7" t="s">
        <v>213</v>
      </c>
      <c r="K8193" s="7" t="s">
        <v>3353</v>
      </c>
      <c r="L8193" s="9">
        <v>45009</v>
      </c>
      <c r="M8193" s="13">
        <v>0.36472222222222223</v>
      </c>
      <c r="N8193" s="14">
        <v>202000416128340</v>
      </c>
      <c r="O8193" s="7">
        <f>IF(LEN(TRIM($A8193))=0,0,LEN($A8193)-LEN(SUBSTITUTE($A8193," ",""))+1)</f>
        <v>3</v>
      </c>
      <c r="P8193">
        <f t="shared" si="242"/>
        <v>705</v>
      </c>
    </row>
    <row r="8194" spans="1:16" ht="128" x14ac:dyDescent="0.2">
      <c r="A8194" s="8" t="s">
        <v>606</v>
      </c>
      <c r="C8194" s="7" t="s">
        <v>4</v>
      </c>
      <c r="F8194" s="7" t="str">
        <f t="shared" si="243"/>
        <v/>
      </c>
      <c r="G8194" s="7" t="str">
        <f t="shared" si="244"/>
        <v/>
      </c>
      <c r="K8194" s="7" t="s">
        <v>3353</v>
      </c>
      <c r="L8194" s="9">
        <v>45009</v>
      </c>
      <c r="M8194" s="13">
        <v>0.36472222222222223</v>
      </c>
      <c r="N8194" s="14">
        <v>202000416128340</v>
      </c>
      <c r="P8194" t="str">
        <f t="shared" si="242"/>
        <v/>
      </c>
    </row>
    <row r="8195" spans="1:16" ht="16" x14ac:dyDescent="0.2">
      <c r="A8195" s="8" t="s">
        <v>1645</v>
      </c>
      <c r="C8195" s="7" t="s">
        <v>2</v>
      </c>
      <c r="D8195" s="7" t="s">
        <v>3389</v>
      </c>
      <c r="E8195" s="7" t="str">
        <f>IF(OR(D8195="", D8195="___"),"", LEFT(D8195,FIND(" &gt;",D8195)-1))</f>
        <v>Success</v>
      </c>
      <c r="F8195" s="7" t="str">
        <f t="shared" si="243"/>
        <v>Current</v>
      </c>
      <c r="G8195" s="7" t="str">
        <f t="shared" si="244"/>
        <v/>
      </c>
      <c r="H8195" s="7" t="str">
        <f>IF(G8195="Utterance", IF(ISNUMBER(SEARCH("Unrecognized",D8195)), "Unrecognized", IF(ISNUMBER(SEARCH("Mismatched",D8195)), "Mismatched", IF(ISNUMBER(SEARCH("False Positive",D8195)), "False Positive", "Irrelevant"))), "")</f>
        <v/>
      </c>
      <c r="J8195" s="7" t="s">
        <v>3430</v>
      </c>
      <c r="K8195" s="7" t="s">
        <v>3353</v>
      </c>
      <c r="L8195" s="9">
        <v>45009</v>
      </c>
      <c r="M8195" s="13">
        <v>0.36832175925925931</v>
      </c>
      <c r="N8195" s="14">
        <v>513003142277195</v>
      </c>
      <c r="O8195" s="7">
        <f>IF(LEN(TRIM($A8195))=0,0,LEN($A8195)-LEN(SUBSTITUTE($A8195," ",""))+1)</f>
        <v>2</v>
      </c>
      <c r="P8195">
        <f t="shared" ref="P8195:P8258" si="245">IF(D8195="", "", COUNTIF($D$1:$D$12000, D8195))</f>
        <v>3411</v>
      </c>
    </row>
    <row r="8196" spans="1:16" ht="144" x14ac:dyDescent="0.2">
      <c r="A8196" s="8" t="s">
        <v>1200</v>
      </c>
      <c r="C8196" s="7" t="s">
        <v>4</v>
      </c>
      <c r="F8196" s="7" t="str">
        <f t="shared" si="243"/>
        <v/>
      </c>
      <c r="G8196" s="7" t="str">
        <f t="shared" si="244"/>
        <v/>
      </c>
      <c r="K8196" s="7" t="s">
        <v>3353</v>
      </c>
      <c r="L8196" s="9">
        <v>45009</v>
      </c>
      <c r="M8196" s="13">
        <v>0.36833333333333335</v>
      </c>
      <c r="N8196" s="14">
        <v>513003142277195</v>
      </c>
      <c r="P8196" t="str">
        <f t="shared" si="245"/>
        <v/>
      </c>
    </row>
    <row r="8197" spans="1:16" ht="16" x14ac:dyDescent="0.2">
      <c r="A8197" s="8" t="s">
        <v>1563</v>
      </c>
      <c r="C8197" s="7" t="s">
        <v>2</v>
      </c>
      <c r="D8197" s="7" t="s">
        <v>3389</v>
      </c>
      <c r="E8197" s="7" t="str">
        <f>IF(OR(D8197="", D8197="___"),"", LEFT(D8197,FIND(" &gt;",D8197)-1))</f>
        <v>Success</v>
      </c>
      <c r="F8197" s="7" t="str">
        <f t="shared" si="243"/>
        <v>Current</v>
      </c>
      <c r="G8197" s="7" t="str">
        <f t="shared" si="244"/>
        <v/>
      </c>
      <c r="H8197" s="7" t="str">
        <f>IF(G8197="Utterance", IF(ISNUMBER(SEARCH("Unrecognized",D8197)), "Unrecognized", IF(ISNUMBER(SEARCH("Mismatched",D8197)), "Mismatched", IF(ISNUMBER(SEARCH("False Positive",D8197)), "False Positive", "Irrelevant"))), "")</f>
        <v/>
      </c>
      <c r="J8197" s="7" t="s">
        <v>3445</v>
      </c>
      <c r="K8197" s="7" t="s">
        <v>3353</v>
      </c>
      <c r="L8197" s="9">
        <v>45009</v>
      </c>
      <c r="M8197" s="13">
        <v>0.36996527777777777</v>
      </c>
      <c r="N8197" s="14">
        <v>513002558098766</v>
      </c>
      <c r="O8197" s="7">
        <f>IF(LEN(TRIM($A8197))=0,0,LEN($A8197)-LEN(SUBSTITUTE($A8197," ",""))+1)</f>
        <v>13</v>
      </c>
      <c r="P8197">
        <f t="shared" si="245"/>
        <v>3411</v>
      </c>
    </row>
    <row r="8198" spans="1:16" ht="128" x14ac:dyDescent="0.2">
      <c r="A8198" s="8" t="s">
        <v>576</v>
      </c>
      <c r="C8198" s="7" t="s">
        <v>4</v>
      </c>
      <c r="F8198" s="7" t="str">
        <f t="shared" si="243"/>
        <v/>
      </c>
      <c r="G8198" s="7" t="str">
        <f t="shared" si="244"/>
        <v/>
      </c>
      <c r="K8198" s="7" t="s">
        <v>3353</v>
      </c>
      <c r="L8198" s="9">
        <v>45009</v>
      </c>
      <c r="M8198" s="13">
        <v>0.36996527777777777</v>
      </c>
      <c r="N8198" s="14">
        <v>513002558098766</v>
      </c>
      <c r="P8198" t="str">
        <f t="shared" si="245"/>
        <v/>
      </c>
    </row>
    <row r="8199" spans="1:16" ht="16" x14ac:dyDescent="0.2">
      <c r="A8199" s="8" t="s">
        <v>158</v>
      </c>
      <c r="C8199" s="7" t="s">
        <v>2</v>
      </c>
      <c r="D8199" s="7" t="s">
        <v>3389</v>
      </c>
      <c r="E8199" s="7" t="str">
        <f>IF(OR(D8199="", D8199="___"),"", LEFT(D8199,FIND(" &gt;",D8199)-1))</f>
        <v>Success</v>
      </c>
      <c r="F8199" s="7" t="str">
        <f t="shared" si="243"/>
        <v>Current</v>
      </c>
      <c r="G8199" s="7" t="str">
        <f t="shared" si="244"/>
        <v/>
      </c>
      <c r="H8199" s="7" t="str">
        <f>IF(G8199="Utterance", IF(ISNUMBER(SEARCH("Unrecognized",D8199)), "Unrecognized", IF(ISNUMBER(SEARCH("Mismatched",D8199)), "Mismatched", IF(ISNUMBER(SEARCH("False Positive",D8199)), "False Positive", "Irrelevant"))), "")</f>
        <v/>
      </c>
      <c r="J8199" s="7" t="s">
        <v>3744</v>
      </c>
      <c r="K8199" s="7" t="s">
        <v>3353</v>
      </c>
      <c r="L8199" s="9">
        <v>45009</v>
      </c>
      <c r="M8199" s="13">
        <v>0.3705092592592592</v>
      </c>
      <c r="N8199" s="14">
        <v>204440003487372</v>
      </c>
      <c r="O8199" s="7">
        <f>IF(LEN(TRIM($A8199))=0,0,LEN($A8199)-LEN(SUBSTITUTE($A8199," ",""))+1)</f>
        <v>4</v>
      </c>
      <c r="P8199">
        <f t="shared" si="245"/>
        <v>3411</v>
      </c>
    </row>
    <row r="8200" spans="1:16" ht="112" x14ac:dyDescent="0.2">
      <c r="A8200" s="8" t="s">
        <v>224</v>
      </c>
      <c r="C8200" s="7" t="s">
        <v>4</v>
      </c>
      <c r="F8200" s="7" t="str">
        <f t="shared" si="243"/>
        <v/>
      </c>
      <c r="G8200" s="7" t="str">
        <f t="shared" si="244"/>
        <v/>
      </c>
      <c r="K8200" s="7" t="s">
        <v>3353</v>
      </c>
      <c r="L8200" s="9">
        <v>45009</v>
      </c>
      <c r="M8200" s="13">
        <v>0.3705092592592592</v>
      </c>
      <c r="N8200" s="14">
        <v>204440003487372</v>
      </c>
      <c r="P8200" t="str">
        <f t="shared" si="245"/>
        <v/>
      </c>
    </row>
    <row r="8201" spans="1:16" ht="16" x14ac:dyDescent="0.2">
      <c r="A8201" s="8" t="s">
        <v>302</v>
      </c>
      <c r="B8201" s="7" t="s">
        <v>3487</v>
      </c>
      <c r="C8201" s="7" t="s">
        <v>2</v>
      </c>
      <c r="D8201" s="7" t="s">
        <v>3389</v>
      </c>
      <c r="E8201" s="7" t="str">
        <f>IF(OR(D8201="", D8201="___"),"", LEFT(D8201,FIND(" &gt;",D8201)-1))</f>
        <v>Success</v>
      </c>
      <c r="F8201" s="7" t="str">
        <f t="shared" si="243"/>
        <v>Current</v>
      </c>
      <c r="G8201" s="7" t="str">
        <f t="shared" si="244"/>
        <v/>
      </c>
      <c r="H8201" s="7" t="str">
        <f>IF(G8201="Utterance", IF(ISNUMBER(SEARCH("Unrecognized",D8201)), "Unrecognized", IF(ISNUMBER(SEARCH("Mismatched",D8201)), "Mismatched", IF(ISNUMBER(SEARCH("False Positive",D8201)), "False Positive", "Irrelevant"))), "")</f>
        <v/>
      </c>
      <c r="J8201" s="7" t="s">
        <v>3428</v>
      </c>
      <c r="K8201" s="7" t="s">
        <v>3353</v>
      </c>
      <c r="L8201" s="9">
        <v>45009</v>
      </c>
      <c r="M8201" s="13">
        <v>0.38061342592592595</v>
      </c>
      <c r="N8201" s="14">
        <v>513001552510673</v>
      </c>
      <c r="O8201" s="7">
        <f>IF(LEN(TRIM($A8201))=0,0,LEN($A8201)-LEN(SUBSTITUTE($A8201," ",""))+1)</f>
        <v>3</v>
      </c>
      <c r="P8201">
        <f t="shared" si="245"/>
        <v>3411</v>
      </c>
    </row>
    <row r="8202" spans="1:16" ht="64" x14ac:dyDescent="0.2">
      <c r="A8202" s="8" t="s">
        <v>220</v>
      </c>
      <c r="C8202" s="7" t="s">
        <v>4</v>
      </c>
      <c r="F8202" s="7" t="str">
        <f t="shared" si="243"/>
        <v/>
      </c>
      <c r="G8202" s="7" t="str">
        <f t="shared" si="244"/>
        <v/>
      </c>
      <c r="K8202" s="7" t="s">
        <v>3353</v>
      </c>
      <c r="L8202" s="9">
        <v>45009</v>
      </c>
      <c r="M8202" s="13">
        <v>0.38061342592592595</v>
      </c>
      <c r="N8202" s="14">
        <v>513001552510673</v>
      </c>
      <c r="P8202" t="str">
        <f t="shared" si="245"/>
        <v/>
      </c>
    </row>
    <row r="8203" spans="1:16" ht="16" x14ac:dyDescent="0.2">
      <c r="A8203" s="8" t="s">
        <v>817</v>
      </c>
      <c r="C8203" s="7" t="s">
        <v>2</v>
      </c>
      <c r="D8203" s="7" t="s">
        <v>3389</v>
      </c>
      <c r="E8203" s="7" t="str">
        <f>IF(OR(D8203="", D8203="___"),"", LEFT(D8203,FIND(" &gt;",D8203)-1))</f>
        <v>Success</v>
      </c>
      <c r="F8203" s="7" t="str">
        <f t="shared" si="243"/>
        <v>Current</v>
      </c>
      <c r="G8203" s="7" t="str">
        <f t="shared" si="244"/>
        <v/>
      </c>
      <c r="H8203" s="7" t="str">
        <f>IF(G8203="Utterance", IF(ISNUMBER(SEARCH("Unrecognized",D8203)), "Unrecognized", IF(ISNUMBER(SEARCH("Mismatched",D8203)), "Mismatched", IF(ISNUMBER(SEARCH("False Positive",D8203)), "False Positive", "Irrelevant"))), "")</f>
        <v/>
      </c>
      <c r="J8203" s="7" t="s">
        <v>3751</v>
      </c>
      <c r="K8203" s="7" t="s">
        <v>3353</v>
      </c>
      <c r="L8203" s="9">
        <v>45009</v>
      </c>
      <c r="M8203" s="13">
        <v>0.3838657407407407</v>
      </c>
      <c r="N8203" s="14">
        <v>204440003505613</v>
      </c>
      <c r="O8203" s="7">
        <f>IF(LEN(TRIM($A8203))=0,0,LEN($A8203)-LEN(SUBSTITUTE($A8203," ",""))+1)</f>
        <v>2</v>
      </c>
      <c r="P8203">
        <f t="shared" si="245"/>
        <v>3411</v>
      </c>
    </row>
    <row r="8204" spans="1:16" ht="96" x14ac:dyDescent="0.2">
      <c r="A8204" s="8" t="s">
        <v>766</v>
      </c>
      <c r="C8204" s="7" t="s">
        <v>4</v>
      </c>
      <c r="F8204" s="7" t="str">
        <f t="shared" si="243"/>
        <v/>
      </c>
      <c r="G8204" s="7" t="str">
        <f t="shared" si="244"/>
        <v/>
      </c>
      <c r="K8204" s="7" t="s">
        <v>3353</v>
      </c>
      <c r="L8204" s="9">
        <v>45009</v>
      </c>
      <c r="M8204" s="13">
        <v>0.3838657407407407</v>
      </c>
      <c r="N8204" s="14">
        <v>204440003505613</v>
      </c>
      <c r="P8204" t="str">
        <f t="shared" si="245"/>
        <v/>
      </c>
    </row>
    <row r="8205" spans="1:16" ht="16" x14ac:dyDescent="0.2">
      <c r="A8205" s="8" t="s">
        <v>158</v>
      </c>
      <c r="C8205" s="7" t="s">
        <v>2</v>
      </c>
      <c r="D8205" s="7" t="s">
        <v>3389</v>
      </c>
      <c r="E8205" s="7" t="str">
        <f>IF(OR(D8205="", D8205="___"),"", LEFT(D8205,FIND(" &gt;",D8205)-1))</f>
        <v>Success</v>
      </c>
      <c r="F8205" s="7" t="str">
        <f t="shared" si="243"/>
        <v>Current</v>
      </c>
      <c r="G8205" s="7" t="str">
        <f t="shared" si="244"/>
        <v/>
      </c>
      <c r="H8205" s="7" t="str">
        <f>IF(G8205="Utterance", IF(ISNUMBER(SEARCH("Unrecognized",D8205)), "Unrecognized", IF(ISNUMBER(SEARCH("Mismatched",D8205)), "Mismatched", IF(ISNUMBER(SEARCH("False Positive",D8205)), "False Positive", "Irrelevant"))), "")</f>
        <v/>
      </c>
      <c r="J8205" s="7" t="s">
        <v>3744</v>
      </c>
      <c r="K8205" s="7" t="s">
        <v>3353</v>
      </c>
      <c r="L8205" s="9">
        <v>45009</v>
      </c>
      <c r="M8205" s="13">
        <v>0.38567129629629626</v>
      </c>
      <c r="N8205" s="14">
        <v>204440003497761</v>
      </c>
      <c r="O8205" s="7">
        <f>IF(LEN(TRIM($A8205))=0,0,LEN($A8205)-LEN(SUBSTITUTE($A8205," ",""))+1)</f>
        <v>4</v>
      </c>
      <c r="P8205">
        <f t="shared" si="245"/>
        <v>3411</v>
      </c>
    </row>
    <row r="8206" spans="1:16" ht="112" x14ac:dyDescent="0.2">
      <c r="A8206" s="8" t="s">
        <v>224</v>
      </c>
      <c r="C8206" s="7" t="s">
        <v>4</v>
      </c>
      <c r="F8206" s="7" t="str">
        <f t="shared" si="243"/>
        <v/>
      </c>
      <c r="G8206" s="7" t="str">
        <f t="shared" si="244"/>
        <v/>
      </c>
      <c r="K8206" s="7" t="s">
        <v>3353</v>
      </c>
      <c r="L8206" s="9">
        <v>45009</v>
      </c>
      <c r="M8206" s="13">
        <v>0.38567129629629626</v>
      </c>
      <c r="N8206" s="14">
        <v>204440003497761</v>
      </c>
      <c r="P8206" t="str">
        <f t="shared" si="245"/>
        <v/>
      </c>
    </row>
    <row r="8207" spans="1:16" ht="16" x14ac:dyDescent="0.2">
      <c r="A8207" s="8" t="s">
        <v>259</v>
      </c>
      <c r="B8207" s="7" t="s">
        <v>3487</v>
      </c>
      <c r="C8207" s="7" t="s">
        <v>2</v>
      </c>
      <c r="D8207" s="7" t="s">
        <v>3389</v>
      </c>
      <c r="E8207" s="7" t="str">
        <f>IF(OR(D8207="", D8207="___"),"", LEFT(D8207,FIND(" &gt;",D8207)-1))</f>
        <v>Success</v>
      </c>
      <c r="F8207" s="7" t="str">
        <f t="shared" si="243"/>
        <v>Current</v>
      </c>
      <c r="G8207" s="7" t="str">
        <f t="shared" si="244"/>
        <v/>
      </c>
      <c r="H8207" s="7" t="str">
        <f>IF(G8207="Utterance", IF(ISNUMBER(SEARCH("Unrecognized",D8207)), "Unrecognized", IF(ISNUMBER(SEARCH("Mismatched",D8207)), "Mismatched", IF(ISNUMBER(SEARCH("False Positive",D8207)), "False Positive", "Irrelevant"))), "")</f>
        <v/>
      </c>
      <c r="J8207" s="7" t="s">
        <v>3743</v>
      </c>
      <c r="K8207" s="7" t="s">
        <v>3353</v>
      </c>
      <c r="L8207" s="9">
        <v>45009</v>
      </c>
      <c r="M8207" s="13">
        <v>0.38618055555555553</v>
      </c>
      <c r="N8207" s="14">
        <v>513002260728105</v>
      </c>
      <c r="O8207" s="7">
        <f>IF(LEN(TRIM($A8207))=0,0,LEN($A8207)-LEN(SUBSTITUTE($A8207," ",""))+1)</f>
        <v>4</v>
      </c>
      <c r="P8207">
        <f t="shared" si="245"/>
        <v>3411</v>
      </c>
    </row>
    <row r="8208" spans="1:16" ht="224" x14ac:dyDescent="0.2">
      <c r="A8208" s="8" t="s">
        <v>3691</v>
      </c>
      <c r="C8208" s="7" t="s">
        <v>4</v>
      </c>
      <c r="F8208" s="7" t="str">
        <f t="shared" si="243"/>
        <v/>
      </c>
      <c r="G8208" s="7" t="str">
        <f t="shared" si="244"/>
        <v/>
      </c>
      <c r="K8208" s="7" t="s">
        <v>3353</v>
      </c>
      <c r="L8208" s="9">
        <v>45009</v>
      </c>
      <c r="M8208" s="13">
        <v>0.38643518518518521</v>
      </c>
      <c r="N8208" s="14">
        <v>513002260728105</v>
      </c>
      <c r="P8208" t="str">
        <f t="shared" si="245"/>
        <v/>
      </c>
    </row>
    <row r="8209" spans="1:16" ht="16" x14ac:dyDescent="0.2">
      <c r="A8209" s="8" t="s">
        <v>260</v>
      </c>
      <c r="C8209" s="7" t="s">
        <v>2</v>
      </c>
      <c r="D8209" s="7" t="s">
        <v>3389</v>
      </c>
      <c r="E8209" s="7" t="str">
        <f>IF(OR(D8209="", D8209="___"),"", LEFT(D8209,FIND(" &gt;",D8209)-1))</f>
        <v>Success</v>
      </c>
      <c r="F8209" s="7" t="str">
        <f t="shared" si="243"/>
        <v>Current</v>
      </c>
      <c r="G8209" s="7" t="str">
        <f t="shared" si="244"/>
        <v/>
      </c>
      <c r="H8209" s="7" t="str">
        <f>IF(G8209="Utterance", IF(ISNUMBER(SEARCH("Unrecognized",D8209)), "Unrecognized", IF(ISNUMBER(SEARCH("Mismatched",D8209)), "Mismatched", IF(ISNUMBER(SEARCH("False Positive",D8209)), "False Positive", "Irrelevant"))), "")</f>
        <v/>
      </c>
      <c r="J8209" s="7" t="s">
        <v>3743</v>
      </c>
      <c r="K8209" s="7" t="s">
        <v>3353</v>
      </c>
      <c r="L8209" s="9">
        <v>45009</v>
      </c>
      <c r="M8209" s="13">
        <v>0.38761574074074073</v>
      </c>
      <c r="N8209" s="14">
        <v>513002260728105</v>
      </c>
      <c r="O8209" s="7">
        <f>IF(LEN(TRIM($A8209))=0,0,LEN($A8209)-LEN(SUBSTITUTE($A8209," ",""))+1)</f>
        <v>6</v>
      </c>
      <c r="P8209">
        <f t="shared" si="245"/>
        <v>3411</v>
      </c>
    </row>
    <row r="8210" spans="1:16" ht="48" x14ac:dyDescent="0.2">
      <c r="A8210" s="8" t="s">
        <v>261</v>
      </c>
      <c r="C8210" s="7" t="s">
        <v>4</v>
      </c>
      <c r="F8210" s="7" t="str">
        <f t="shared" si="243"/>
        <v/>
      </c>
      <c r="G8210" s="7" t="str">
        <f t="shared" si="244"/>
        <v/>
      </c>
      <c r="K8210" s="7" t="s">
        <v>3353</v>
      </c>
      <c r="L8210" s="9">
        <v>45009</v>
      </c>
      <c r="M8210" s="13">
        <v>0.38761574074074073</v>
      </c>
      <c r="N8210" s="14">
        <v>513002260728105</v>
      </c>
      <c r="P8210" t="str">
        <f t="shared" si="245"/>
        <v/>
      </c>
    </row>
    <row r="8211" spans="1:16" ht="16" x14ac:dyDescent="0.2">
      <c r="A8211" s="8" t="s">
        <v>1524</v>
      </c>
      <c r="C8211" s="7" t="s">
        <v>2</v>
      </c>
      <c r="D8211" s="7" t="s">
        <v>3400</v>
      </c>
      <c r="E8211" s="7" t="str">
        <f>IF(OR(D8211="", D8211="___"),"", LEFT(D8211,FIND(" &gt;",D8211)-1))</f>
        <v>Failure</v>
      </c>
      <c r="F8211" s="7" t="str">
        <f t="shared" si="243"/>
        <v>Current</v>
      </c>
      <c r="G8211" s="7" t="str">
        <f t="shared" si="244"/>
        <v>Interaction</v>
      </c>
      <c r="H8211" s="7" t="str">
        <f>IF(G8211="Utterance", IF(ISNUMBER(SEARCH("Unrecognized",D8211)), "Unrecognized", IF(ISNUMBER(SEARCH("Mismatched",D8211)), "Mismatched", IF(ISNUMBER(SEARCH("False Positive",D8211)), "False Positive", "Irrelevant"))), "")</f>
        <v/>
      </c>
      <c r="J8211" s="7" t="s">
        <v>3453</v>
      </c>
      <c r="K8211" s="7" t="s">
        <v>3353</v>
      </c>
      <c r="L8211" s="9">
        <v>45009</v>
      </c>
      <c r="M8211" s="13">
        <v>0.38770833333333332</v>
      </c>
      <c r="N8211" s="14">
        <v>513002260728105</v>
      </c>
      <c r="O8211" s="7">
        <f>IF(LEN(TRIM($A8211))=0,0,LEN($A8211)-LEN(SUBSTITUTE($A8211," ",""))+1)</f>
        <v>1</v>
      </c>
      <c r="P8211">
        <f t="shared" si="245"/>
        <v>412</v>
      </c>
    </row>
    <row r="8212" spans="1:16" ht="48" x14ac:dyDescent="0.2">
      <c r="A8212" s="8" t="s">
        <v>739</v>
      </c>
      <c r="C8212" s="7" t="s">
        <v>4</v>
      </c>
      <c r="F8212" s="7" t="str">
        <f t="shared" si="243"/>
        <v/>
      </c>
      <c r="G8212" s="7" t="str">
        <f t="shared" si="244"/>
        <v/>
      </c>
      <c r="K8212" s="7" t="s">
        <v>3353</v>
      </c>
      <c r="L8212" s="9">
        <v>45009</v>
      </c>
      <c r="M8212" s="13">
        <v>0.38770833333333332</v>
      </c>
      <c r="N8212" s="14">
        <v>513002260728105</v>
      </c>
      <c r="P8212" t="str">
        <f t="shared" si="245"/>
        <v/>
      </c>
    </row>
    <row r="8213" spans="1:16" ht="16" x14ac:dyDescent="0.2">
      <c r="A8213" s="8" t="s">
        <v>465</v>
      </c>
      <c r="B8213" s="7" t="s">
        <v>3487</v>
      </c>
      <c r="C8213" s="7" t="s">
        <v>2</v>
      </c>
      <c r="D8213" s="7" t="s">
        <v>3400</v>
      </c>
      <c r="E8213" s="7" t="str">
        <f>IF(OR(D8213="", D8213="___"),"", LEFT(D8213,FIND(" &gt;",D8213)-1))</f>
        <v>Failure</v>
      </c>
      <c r="F8213" s="7" t="str">
        <f t="shared" si="243"/>
        <v>Current</v>
      </c>
      <c r="G8213" s="7" t="str">
        <f t="shared" si="244"/>
        <v>Interaction</v>
      </c>
      <c r="H8213" s="7" t="str">
        <f>IF(G8213="Utterance", IF(ISNUMBER(SEARCH("Unrecognized",D8213)), "Unrecognized", IF(ISNUMBER(SEARCH("Mismatched",D8213)), "Mismatched", IF(ISNUMBER(SEARCH("False Positive",D8213)), "False Positive", "Irrelevant"))), "")</f>
        <v/>
      </c>
      <c r="J8213" s="7" t="s">
        <v>3743</v>
      </c>
      <c r="K8213" s="7" t="s">
        <v>3353</v>
      </c>
      <c r="L8213" s="9">
        <v>45009</v>
      </c>
      <c r="M8213" s="13">
        <v>0.38775462962962964</v>
      </c>
      <c r="N8213" s="14">
        <v>513002260728105</v>
      </c>
      <c r="O8213" s="7">
        <f>IF(LEN(TRIM($A8213))=0,0,LEN($A8213)-LEN(SUBSTITUTE($A8213," ",""))+1)</f>
        <v>4</v>
      </c>
      <c r="P8213">
        <f t="shared" si="245"/>
        <v>412</v>
      </c>
    </row>
    <row r="8214" spans="1:16" ht="16" x14ac:dyDescent="0.2">
      <c r="A8214" s="8" t="s">
        <v>465</v>
      </c>
      <c r="B8214" s="7" t="s">
        <v>3487</v>
      </c>
      <c r="C8214" s="7" t="s">
        <v>2</v>
      </c>
      <c r="D8214" s="7" t="s">
        <v>3389</v>
      </c>
      <c r="E8214" s="7" t="str">
        <f>IF(OR(D8214="", D8214="___"),"", LEFT(D8214,FIND(" &gt;",D8214)-1))</f>
        <v>Success</v>
      </c>
      <c r="F8214" s="7" t="str">
        <f t="shared" si="243"/>
        <v>Current</v>
      </c>
      <c r="G8214" s="7" t="str">
        <f t="shared" si="244"/>
        <v/>
      </c>
      <c r="H8214" s="7" t="str">
        <f>IF(G8214="Utterance", IF(ISNUMBER(SEARCH("Unrecognized",D8214)), "Unrecognized", IF(ISNUMBER(SEARCH("Mismatched",D8214)), "Mismatched", IF(ISNUMBER(SEARCH("False Positive",D8214)), "False Positive", "Irrelevant"))), "")</f>
        <v/>
      </c>
      <c r="J8214" s="7" t="s">
        <v>3743</v>
      </c>
      <c r="K8214" s="7" t="s">
        <v>3353</v>
      </c>
      <c r="L8214" s="9">
        <v>45009</v>
      </c>
      <c r="M8214" s="13">
        <v>0.38776620370370374</v>
      </c>
      <c r="N8214" s="14">
        <v>513002260728105</v>
      </c>
      <c r="O8214" s="7">
        <f>IF(LEN(TRIM($A8214))=0,0,LEN($A8214)-LEN(SUBSTITUTE($A8214," ",""))+1)</f>
        <v>4</v>
      </c>
      <c r="P8214">
        <f t="shared" si="245"/>
        <v>3411</v>
      </c>
    </row>
    <row r="8215" spans="1:16" ht="48" x14ac:dyDescent="0.2">
      <c r="A8215" s="8" t="s">
        <v>739</v>
      </c>
      <c r="C8215" s="7" t="s">
        <v>4</v>
      </c>
      <c r="F8215" s="7" t="str">
        <f t="shared" si="243"/>
        <v/>
      </c>
      <c r="G8215" s="7" t="str">
        <f t="shared" si="244"/>
        <v/>
      </c>
      <c r="K8215" s="7" t="s">
        <v>3353</v>
      </c>
      <c r="L8215" s="9">
        <v>45009</v>
      </c>
      <c r="M8215" s="13">
        <v>0.38776620370370374</v>
      </c>
      <c r="N8215" s="14">
        <v>513002260728105</v>
      </c>
      <c r="P8215" t="str">
        <f t="shared" si="245"/>
        <v/>
      </c>
    </row>
    <row r="8216" spans="1:16" ht="144" x14ac:dyDescent="0.2">
      <c r="A8216" s="8" t="s">
        <v>250</v>
      </c>
      <c r="C8216" s="7" t="s">
        <v>4</v>
      </c>
      <c r="F8216" s="7" t="str">
        <f t="shared" si="243"/>
        <v/>
      </c>
      <c r="G8216" s="7" t="str">
        <f t="shared" si="244"/>
        <v/>
      </c>
      <c r="K8216" s="7" t="s">
        <v>3353</v>
      </c>
      <c r="L8216" s="9">
        <v>45009</v>
      </c>
      <c r="M8216" s="13">
        <v>0.38776620370370374</v>
      </c>
      <c r="N8216" s="14">
        <v>513002260728105</v>
      </c>
      <c r="P8216" t="str">
        <f t="shared" si="245"/>
        <v/>
      </c>
    </row>
    <row r="8217" spans="1:16" ht="16" x14ac:dyDescent="0.2">
      <c r="A8217" s="8" t="s">
        <v>158</v>
      </c>
      <c r="C8217" s="7" t="s">
        <v>2</v>
      </c>
      <c r="D8217" s="7" t="s">
        <v>3389</v>
      </c>
      <c r="E8217" s="7" t="str">
        <f>IF(OR(D8217="", D8217="___"),"", LEFT(D8217,FIND(" &gt;",D8217)-1))</f>
        <v>Success</v>
      </c>
      <c r="F8217" s="7" t="str">
        <f t="shared" si="243"/>
        <v>Current</v>
      </c>
      <c r="G8217" s="7" t="str">
        <f t="shared" si="244"/>
        <v/>
      </c>
      <c r="H8217" s="7" t="str">
        <f>IF(G8217="Utterance", IF(ISNUMBER(SEARCH("Unrecognized",D8217)), "Unrecognized", IF(ISNUMBER(SEARCH("Mismatched",D8217)), "Mismatched", IF(ISNUMBER(SEARCH("False Positive",D8217)), "False Positive", "Irrelevant"))), "")</f>
        <v/>
      </c>
      <c r="J8217" s="7" t="s">
        <v>3744</v>
      </c>
      <c r="K8217" s="7" t="s">
        <v>3353</v>
      </c>
      <c r="L8217" s="9">
        <v>45009</v>
      </c>
      <c r="M8217" s="13">
        <v>0.38991898148148146</v>
      </c>
      <c r="N8217" s="14">
        <v>204440003493685</v>
      </c>
      <c r="O8217" s="7">
        <f>IF(LEN(TRIM($A8217))=0,0,LEN($A8217)-LEN(SUBSTITUTE($A8217," ",""))+1)</f>
        <v>4</v>
      </c>
      <c r="P8217">
        <f t="shared" si="245"/>
        <v>3411</v>
      </c>
    </row>
    <row r="8218" spans="1:16" ht="112" x14ac:dyDescent="0.2">
      <c r="A8218" s="8" t="s">
        <v>224</v>
      </c>
      <c r="C8218" s="7" t="s">
        <v>4</v>
      </c>
      <c r="F8218" s="7" t="str">
        <f t="shared" si="243"/>
        <v/>
      </c>
      <c r="G8218" s="7" t="str">
        <f t="shared" si="244"/>
        <v/>
      </c>
      <c r="K8218" s="7" t="s">
        <v>3353</v>
      </c>
      <c r="L8218" s="9">
        <v>45009</v>
      </c>
      <c r="M8218" s="13">
        <v>0.3899305555555555</v>
      </c>
      <c r="N8218" s="14">
        <v>204440003493685</v>
      </c>
      <c r="P8218" t="str">
        <f t="shared" si="245"/>
        <v/>
      </c>
    </row>
    <row r="8219" spans="1:16" ht="16" x14ac:dyDescent="0.2">
      <c r="A8219" s="8" t="s">
        <v>475</v>
      </c>
      <c r="C8219" s="7" t="s">
        <v>2</v>
      </c>
      <c r="D8219" s="7" t="s">
        <v>3411</v>
      </c>
      <c r="E8219" s="7" t="str">
        <f>IF(OR(D8219="", D8219="___"),"", LEFT(D8219,FIND(" &gt;",D8219)-1))</f>
        <v>Qualified Success</v>
      </c>
      <c r="F8219" s="7" t="str">
        <f t="shared" si="243"/>
        <v>Current</v>
      </c>
      <c r="G8219" s="7" t="str">
        <f t="shared" si="244"/>
        <v>Response</v>
      </c>
      <c r="H8219" s="7" t="str">
        <f>IF(G8219="Utterance", IF(ISNUMBER(SEARCH("Unrecognized",D8219)), "Unrecognized", IF(ISNUMBER(SEARCH("Mismatched",D8219)), "Mismatched", IF(ISNUMBER(SEARCH("False Positive",D8219)), "False Positive", "Irrelevant"))), "")</f>
        <v/>
      </c>
      <c r="J8219" s="7" t="s">
        <v>3741</v>
      </c>
      <c r="K8219" s="7" t="s">
        <v>3353</v>
      </c>
      <c r="L8219" s="9">
        <v>45009</v>
      </c>
      <c r="M8219" s="13">
        <v>0.39042824074074073</v>
      </c>
      <c r="N8219" s="14">
        <v>204440003493685</v>
      </c>
      <c r="O8219" s="7">
        <f>IF(LEN(TRIM($A8219))=0,0,LEN($A8219)-LEN(SUBSTITUTE($A8219," ",""))+1)</f>
        <v>16</v>
      </c>
      <c r="P8219">
        <f t="shared" si="245"/>
        <v>201</v>
      </c>
    </row>
    <row r="8220" spans="1:16" ht="48" x14ac:dyDescent="0.2">
      <c r="A8220" s="8" t="s">
        <v>476</v>
      </c>
      <c r="C8220" s="7" t="s">
        <v>4</v>
      </c>
      <c r="F8220" s="7" t="str">
        <f t="shared" si="243"/>
        <v/>
      </c>
      <c r="G8220" s="7" t="str">
        <f t="shared" si="244"/>
        <v/>
      </c>
      <c r="K8220" s="7" t="s">
        <v>3353</v>
      </c>
      <c r="L8220" s="9">
        <v>45009</v>
      </c>
      <c r="M8220" s="13">
        <v>0.39042824074074073</v>
      </c>
      <c r="N8220" s="14">
        <v>204440003493685</v>
      </c>
      <c r="P8220" t="str">
        <f t="shared" si="245"/>
        <v/>
      </c>
    </row>
    <row r="8221" spans="1:16" ht="16" x14ac:dyDescent="0.2">
      <c r="A8221" s="8" t="s">
        <v>158</v>
      </c>
      <c r="C8221" s="7" t="s">
        <v>2</v>
      </c>
      <c r="D8221" s="7" t="s">
        <v>3389</v>
      </c>
      <c r="E8221" s="7" t="str">
        <f>IF(OR(D8221="", D8221="___"),"", LEFT(D8221,FIND(" &gt;",D8221)-1))</f>
        <v>Success</v>
      </c>
      <c r="F8221" s="7" t="str">
        <f t="shared" si="243"/>
        <v>Current</v>
      </c>
      <c r="G8221" s="7" t="str">
        <f t="shared" si="244"/>
        <v/>
      </c>
      <c r="H8221" s="7" t="str">
        <f>IF(G8221="Utterance", IF(ISNUMBER(SEARCH("Unrecognized",D8221)), "Unrecognized", IF(ISNUMBER(SEARCH("Mismatched",D8221)), "Mismatched", IF(ISNUMBER(SEARCH("False Positive",D8221)), "False Positive", "Irrelevant"))), "")</f>
        <v/>
      </c>
      <c r="J8221" s="7" t="s">
        <v>3744</v>
      </c>
      <c r="K8221" s="7" t="s">
        <v>3353</v>
      </c>
      <c r="L8221" s="9">
        <v>45009</v>
      </c>
      <c r="M8221" s="13">
        <v>0.39119212962962963</v>
      </c>
      <c r="N8221" s="14">
        <v>204440003493685</v>
      </c>
      <c r="O8221" s="7">
        <f>IF(LEN(TRIM($A8221))=0,0,LEN($A8221)-LEN(SUBSTITUTE($A8221," ",""))+1)</f>
        <v>4</v>
      </c>
      <c r="P8221">
        <f t="shared" si="245"/>
        <v>3411</v>
      </c>
    </row>
    <row r="8222" spans="1:16" ht="112" x14ac:dyDescent="0.2">
      <c r="A8222" s="8" t="s">
        <v>224</v>
      </c>
      <c r="C8222" s="7" t="s">
        <v>4</v>
      </c>
      <c r="F8222" s="7" t="str">
        <f t="shared" si="243"/>
        <v/>
      </c>
      <c r="G8222" s="7" t="str">
        <f t="shared" si="244"/>
        <v/>
      </c>
      <c r="K8222" s="7" t="s">
        <v>3353</v>
      </c>
      <c r="L8222" s="9">
        <v>45009</v>
      </c>
      <c r="M8222" s="13">
        <v>0.39119212962962963</v>
      </c>
      <c r="N8222" s="14">
        <v>204440003493685</v>
      </c>
      <c r="P8222" t="str">
        <f t="shared" si="245"/>
        <v/>
      </c>
    </row>
    <row r="8223" spans="1:16" ht="16" x14ac:dyDescent="0.2">
      <c r="A8223" s="8" t="s">
        <v>1197</v>
      </c>
      <c r="C8223" s="7" t="s">
        <v>2</v>
      </c>
      <c r="D8223" s="7" t="s">
        <v>3400</v>
      </c>
      <c r="E8223" s="7" t="str">
        <f>IF(OR(D8223="", D8223="___"),"", LEFT(D8223,FIND(" &gt;",D8223)-1))</f>
        <v>Failure</v>
      </c>
      <c r="F8223" s="7" t="str">
        <f t="shared" si="243"/>
        <v>Current</v>
      </c>
      <c r="G8223" s="7" t="str">
        <f t="shared" si="244"/>
        <v>Interaction</v>
      </c>
      <c r="H8223" s="7" t="str">
        <f>IF(G8223="Utterance", IF(ISNUMBER(SEARCH("Unrecognized",D8223)), "Unrecognized", IF(ISNUMBER(SEARCH("Mismatched",D8223)), "Mismatched", IF(ISNUMBER(SEARCH("False Positive",D8223)), "False Positive", "Irrelevant"))), "")</f>
        <v/>
      </c>
      <c r="J8223" s="7" t="s">
        <v>3742</v>
      </c>
      <c r="K8223" s="7" t="s">
        <v>3353</v>
      </c>
      <c r="L8223" s="9">
        <v>45009</v>
      </c>
      <c r="M8223" s="13">
        <v>0.39333333333333331</v>
      </c>
      <c r="N8223" s="14">
        <v>204440003542646</v>
      </c>
      <c r="O8223" s="7">
        <f>IF(LEN(TRIM($A8223))=0,0,LEN($A8223)-LEN(SUBSTITUTE($A8223," ",""))+1)</f>
        <v>16</v>
      </c>
      <c r="P8223">
        <f t="shared" si="245"/>
        <v>412</v>
      </c>
    </row>
    <row r="8224" spans="1:16" ht="176" x14ac:dyDescent="0.2">
      <c r="A8224" s="8" t="s">
        <v>564</v>
      </c>
      <c r="C8224" s="7" t="s">
        <v>4</v>
      </c>
      <c r="F8224" s="7" t="str">
        <f t="shared" si="243"/>
        <v/>
      </c>
      <c r="G8224" s="7" t="str">
        <f t="shared" si="244"/>
        <v/>
      </c>
      <c r="K8224" s="7" t="s">
        <v>3353</v>
      </c>
      <c r="L8224" s="9">
        <v>45009</v>
      </c>
      <c r="M8224" s="13">
        <v>0.39333333333333331</v>
      </c>
      <c r="N8224" s="14">
        <v>204440003542646</v>
      </c>
      <c r="P8224" t="str">
        <f t="shared" si="245"/>
        <v/>
      </c>
    </row>
    <row r="8225" spans="1:16" ht="16" x14ac:dyDescent="0.2">
      <c r="A8225" s="8" t="s">
        <v>1648</v>
      </c>
      <c r="C8225" s="7" t="s">
        <v>2</v>
      </c>
      <c r="D8225" s="7" t="s">
        <v>3389</v>
      </c>
      <c r="E8225" s="7" t="str">
        <f>IF(OR(D8225="", D8225="___"),"", LEFT(D8225,FIND(" &gt;",D8225)-1))</f>
        <v>Success</v>
      </c>
      <c r="F8225" s="7" t="str">
        <f t="shared" si="243"/>
        <v>Current</v>
      </c>
      <c r="G8225" s="7" t="str">
        <f t="shared" si="244"/>
        <v/>
      </c>
      <c r="H8225" s="7" t="str">
        <f>IF(G8225="Utterance", IF(ISNUMBER(SEARCH("Unrecognized",D8225)), "Unrecognized", IF(ISNUMBER(SEARCH("Mismatched",D8225)), "Mismatched", IF(ISNUMBER(SEARCH("False Positive",D8225)), "False Positive", "Irrelevant"))), "")</f>
        <v/>
      </c>
      <c r="J8225" s="7" t="s">
        <v>3430</v>
      </c>
      <c r="K8225" s="7" t="s">
        <v>3353</v>
      </c>
      <c r="L8225" s="9">
        <v>45009</v>
      </c>
      <c r="M8225" s="13">
        <v>0.39340277777777777</v>
      </c>
      <c r="N8225" s="14">
        <v>513003142277195</v>
      </c>
      <c r="O8225" s="7">
        <f>IF(LEN(TRIM($A8225))=0,0,LEN($A8225)-LEN(SUBSTITUTE($A8225," ",""))+1)</f>
        <v>2</v>
      </c>
      <c r="P8225">
        <f t="shared" si="245"/>
        <v>3411</v>
      </c>
    </row>
    <row r="8226" spans="1:16" ht="144" x14ac:dyDescent="0.2">
      <c r="A8226" s="8" t="s">
        <v>1200</v>
      </c>
      <c r="C8226" s="7" t="s">
        <v>4</v>
      </c>
      <c r="F8226" s="7" t="str">
        <f t="shared" si="243"/>
        <v/>
      </c>
      <c r="G8226" s="7" t="str">
        <f t="shared" si="244"/>
        <v/>
      </c>
      <c r="K8226" s="7" t="s">
        <v>3353</v>
      </c>
      <c r="L8226" s="9">
        <v>45009</v>
      </c>
      <c r="M8226" s="13">
        <v>0.39341435185185186</v>
      </c>
      <c r="N8226" s="14">
        <v>513003142277195</v>
      </c>
      <c r="P8226" t="str">
        <f t="shared" si="245"/>
        <v/>
      </c>
    </row>
    <row r="8227" spans="1:16" ht="16" x14ac:dyDescent="0.2">
      <c r="A8227" s="8" t="s">
        <v>1646</v>
      </c>
      <c r="C8227" s="7" t="s">
        <v>2</v>
      </c>
      <c r="D8227" s="7" t="s">
        <v>3391</v>
      </c>
      <c r="E8227" s="7" t="str">
        <f>IF(OR(D8227="", D8227="___"),"", LEFT(D8227,FIND(" &gt;",D8227)-1))</f>
        <v>Failure</v>
      </c>
      <c r="F8227" s="7" t="str">
        <f t="shared" si="243"/>
        <v>Current</v>
      </c>
      <c r="G8227" s="7" t="str">
        <f t="shared" si="244"/>
        <v>Utterance</v>
      </c>
      <c r="H8227" s="7" t="str">
        <f>IF(G8227="Utterance", IF(ISNUMBER(SEARCH("Unrecognized",D8227)), "Unrecognized", IF(ISNUMBER(SEARCH("Mismatched",D8227)), "Mismatched", IF(ISNUMBER(SEARCH("False Positive",D8227)), "False Positive", "Irrelevant"))), "")</f>
        <v>Mismatched</v>
      </c>
      <c r="J8227" s="7" t="s">
        <v>213</v>
      </c>
      <c r="K8227" s="7" t="s">
        <v>3353</v>
      </c>
      <c r="L8227" s="9">
        <v>45009</v>
      </c>
      <c r="M8227" s="13">
        <v>0.39400462962962962</v>
      </c>
      <c r="N8227" s="14">
        <v>513003142277195</v>
      </c>
      <c r="O8227" s="7">
        <f>IF(LEN(TRIM($A8227))=0,0,LEN($A8227)-LEN(SUBSTITUTE($A8227," ",""))+1)</f>
        <v>2</v>
      </c>
      <c r="P8227">
        <f t="shared" si="245"/>
        <v>705</v>
      </c>
    </row>
    <row r="8228" spans="1:16" ht="96" x14ac:dyDescent="0.2">
      <c r="A8228" s="8" t="s">
        <v>1647</v>
      </c>
      <c r="C8228" s="7" t="s">
        <v>4</v>
      </c>
      <c r="F8228" s="7" t="str">
        <f t="shared" si="243"/>
        <v/>
      </c>
      <c r="G8228" s="7" t="str">
        <f t="shared" si="244"/>
        <v/>
      </c>
      <c r="K8228" s="7" t="s">
        <v>3353</v>
      </c>
      <c r="L8228" s="9">
        <v>45009</v>
      </c>
      <c r="M8228" s="13">
        <v>0.39401620370370366</v>
      </c>
      <c r="N8228" s="14">
        <v>513003142277195</v>
      </c>
      <c r="P8228" t="str">
        <f t="shared" si="245"/>
        <v/>
      </c>
    </row>
    <row r="8229" spans="1:16" ht="16" x14ac:dyDescent="0.2">
      <c r="A8229" s="8" t="s">
        <v>1438</v>
      </c>
      <c r="C8229" s="7" t="s">
        <v>2</v>
      </c>
      <c r="D8229" s="7" t="s">
        <v>3389</v>
      </c>
      <c r="E8229" s="7" t="str">
        <f>IF(OR(D8229="", D8229="___"),"", LEFT(D8229,FIND(" &gt;",D8229)-1))</f>
        <v>Success</v>
      </c>
      <c r="F8229" s="7" t="str">
        <f t="shared" si="243"/>
        <v>Current</v>
      </c>
      <c r="G8229" s="7" t="str">
        <f t="shared" si="244"/>
        <v/>
      </c>
      <c r="H8229" s="7" t="str">
        <f>IF(G8229="Utterance", IF(ISNUMBER(SEARCH("Unrecognized",D8229)), "Unrecognized", IF(ISNUMBER(SEARCH("Mismatched",D8229)), "Mismatched", IF(ISNUMBER(SEARCH("False Positive",D8229)), "False Positive", "Irrelevant"))), "")</f>
        <v/>
      </c>
      <c r="J8229" s="7" t="s">
        <v>213</v>
      </c>
      <c r="K8229" s="7" t="s">
        <v>3353</v>
      </c>
      <c r="L8229" s="9">
        <v>45009</v>
      </c>
      <c r="M8229" s="13">
        <v>0.39420138888888889</v>
      </c>
      <c r="N8229" s="14">
        <v>513003142277195</v>
      </c>
      <c r="O8229" s="7">
        <f>IF(LEN(TRIM($A8229))=0,0,LEN($A8229)-LEN(SUBSTITUTE($A8229," ",""))+1)</f>
        <v>2</v>
      </c>
      <c r="P8229">
        <f t="shared" si="245"/>
        <v>3411</v>
      </c>
    </row>
    <row r="8230" spans="1:16" ht="144" x14ac:dyDescent="0.2">
      <c r="A8230" s="8" t="s">
        <v>218</v>
      </c>
      <c r="C8230" s="7" t="s">
        <v>4</v>
      </c>
      <c r="F8230" s="7" t="str">
        <f t="shared" si="243"/>
        <v/>
      </c>
      <c r="G8230" s="7" t="str">
        <f t="shared" si="244"/>
        <v/>
      </c>
      <c r="K8230" s="7" t="s">
        <v>3353</v>
      </c>
      <c r="L8230" s="9">
        <v>45009</v>
      </c>
      <c r="M8230" s="13">
        <v>0.39420138888888889</v>
      </c>
      <c r="N8230" s="14">
        <v>513003142277195</v>
      </c>
      <c r="P8230" t="str">
        <f t="shared" si="245"/>
        <v/>
      </c>
    </row>
    <row r="8231" spans="1:16" ht="16" x14ac:dyDescent="0.2">
      <c r="A8231" s="8" t="s">
        <v>158</v>
      </c>
      <c r="C8231" s="7" t="s">
        <v>2</v>
      </c>
      <c r="D8231" s="7" t="s">
        <v>3389</v>
      </c>
      <c r="E8231" s="7" t="str">
        <f>IF(OR(D8231="", D8231="___"),"", LEFT(D8231,FIND(" &gt;",D8231)-1))</f>
        <v>Success</v>
      </c>
      <c r="F8231" s="7" t="str">
        <f t="shared" si="243"/>
        <v>Current</v>
      </c>
      <c r="G8231" s="7" t="str">
        <f t="shared" si="244"/>
        <v/>
      </c>
      <c r="H8231" s="7" t="str">
        <f>IF(G8231="Utterance", IF(ISNUMBER(SEARCH("Unrecognized",D8231)), "Unrecognized", IF(ISNUMBER(SEARCH("Mismatched",D8231)), "Mismatched", IF(ISNUMBER(SEARCH("False Positive",D8231)), "False Positive", "Irrelevant"))), "")</f>
        <v/>
      </c>
      <c r="J8231" s="7" t="s">
        <v>3744</v>
      </c>
      <c r="K8231" s="7" t="s">
        <v>3353</v>
      </c>
      <c r="L8231" s="9">
        <v>45009</v>
      </c>
      <c r="M8231" s="13">
        <v>0.39460648148148153</v>
      </c>
      <c r="N8231" s="14">
        <v>204440003505261</v>
      </c>
      <c r="O8231" s="7">
        <f>IF(LEN(TRIM($A8231))=0,0,LEN($A8231)-LEN(SUBSTITUTE($A8231," ",""))+1)</f>
        <v>4</v>
      </c>
      <c r="P8231">
        <f t="shared" si="245"/>
        <v>3411</v>
      </c>
    </row>
    <row r="8232" spans="1:16" ht="112" x14ac:dyDescent="0.2">
      <c r="A8232" s="8" t="s">
        <v>224</v>
      </c>
      <c r="C8232" s="7" t="s">
        <v>4</v>
      </c>
      <c r="F8232" s="7" t="str">
        <f t="shared" si="243"/>
        <v/>
      </c>
      <c r="G8232" s="7" t="str">
        <f t="shared" si="244"/>
        <v/>
      </c>
      <c r="K8232" s="7" t="s">
        <v>3353</v>
      </c>
      <c r="L8232" s="9">
        <v>45009</v>
      </c>
      <c r="M8232" s="13">
        <v>0.39460648148148153</v>
      </c>
      <c r="N8232" s="14">
        <v>204440003505261</v>
      </c>
      <c r="P8232" t="str">
        <f t="shared" si="245"/>
        <v/>
      </c>
    </row>
    <row r="8233" spans="1:16" ht="16" x14ac:dyDescent="0.2">
      <c r="A8233" s="8" t="s">
        <v>158</v>
      </c>
      <c r="C8233" s="7" t="s">
        <v>2</v>
      </c>
      <c r="D8233" s="7" t="s">
        <v>3389</v>
      </c>
      <c r="E8233" s="7" t="str">
        <f>IF(OR(D8233="", D8233="___"),"", LEFT(D8233,FIND(" &gt;",D8233)-1))</f>
        <v>Success</v>
      </c>
      <c r="F8233" s="7" t="str">
        <f t="shared" si="243"/>
        <v>Current</v>
      </c>
      <c r="G8233" s="7" t="str">
        <f t="shared" si="244"/>
        <v/>
      </c>
      <c r="H8233" s="7" t="str">
        <f>IF(G8233="Utterance", IF(ISNUMBER(SEARCH("Unrecognized",D8233)), "Unrecognized", IF(ISNUMBER(SEARCH("Mismatched",D8233)), "Mismatched", IF(ISNUMBER(SEARCH("False Positive",D8233)), "False Positive", "Irrelevant"))), "")</f>
        <v/>
      </c>
      <c r="J8233" s="7" t="s">
        <v>3744</v>
      </c>
      <c r="K8233" s="7" t="s">
        <v>3353</v>
      </c>
      <c r="L8233" s="9">
        <v>45009</v>
      </c>
      <c r="M8233" s="13">
        <v>0.3988888888888889</v>
      </c>
      <c r="N8233" s="14">
        <v>202000738122526</v>
      </c>
      <c r="O8233" s="7">
        <f>IF(LEN(TRIM($A8233))=0,0,LEN($A8233)-LEN(SUBSTITUTE($A8233," ",""))+1)</f>
        <v>4</v>
      </c>
      <c r="P8233">
        <f t="shared" si="245"/>
        <v>3411</v>
      </c>
    </row>
    <row r="8234" spans="1:16" ht="112" x14ac:dyDescent="0.2">
      <c r="A8234" s="8" t="s">
        <v>224</v>
      </c>
      <c r="C8234" s="7" t="s">
        <v>4</v>
      </c>
      <c r="F8234" s="7" t="str">
        <f t="shared" si="243"/>
        <v/>
      </c>
      <c r="G8234" s="7" t="str">
        <f t="shared" si="244"/>
        <v/>
      </c>
      <c r="K8234" s="7" t="s">
        <v>3353</v>
      </c>
      <c r="L8234" s="9">
        <v>45009</v>
      </c>
      <c r="M8234" s="13">
        <v>0.3988888888888889</v>
      </c>
      <c r="N8234" s="14">
        <v>202000738122526</v>
      </c>
      <c r="P8234" t="str">
        <f t="shared" si="245"/>
        <v/>
      </c>
    </row>
    <row r="8235" spans="1:16" ht="16" x14ac:dyDescent="0.2">
      <c r="A8235" s="8" t="s">
        <v>302</v>
      </c>
      <c r="B8235" s="7" t="s">
        <v>3487</v>
      </c>
      <c r="C8235" s="7" t="s">
        <v>2</v>
      </c>
      <c r="D8235" s="7" t="s">
        <v>3389</v>
      </c>
      <c r="E8235" s="7" t="str">
        <f>IF(OR(D8235="", D8235="___"),"", LEFT(D8235,FIND(" &gt;",D8235)-1))</f>
        <v>Success</v>
      </c>
      <c r="F8235" s="7" t="str">
        <f t="shared" si="243"/>
        <v>Current</v>
      </c>
      <c r="G8235" s="7" t="str">
        <f t="shared" si="244"/>
        <v/>
      </c>
      <c r="H8235" s="7" t="str">
        <f>IF(G8235="Utterance", IF(ISNUMBER(SEARCH("Unrecognized",D8235)), "Unrecognized", IF(ISNUMBER(SEARCH("Mismatched",D8235)), "Mismatched", IF(ISNUMBER(SEARCH("False Positive",D8235)), "False Positive", "Irrelevant"))), "")</f>
        <v/>
      </c>
      <c r="J8235" s="7" t="s">
        <v>3428</v>
      </c>
      <c r="K8235" s="7" t="s">
        <v>3353</v>
      </c>
      <c r="L8235" s="9">
        <v>45009</v>
      </c>
      <c r="M8235" s="13">
        <v>0.40113425925925927</v>
      </c>
      <c r="N8235" s="14">
        <v>513003222733766</v>
      </c>
      <c r="O8235" s="7">
        <f>IF(LEN(TRIM($A8235))=0,0,LEN($A8235)-LEN(SUBSTITUTE($A8235," ",""))+1)</f>
        <v>3</v>
      </c>
      <c r="P8235">
        <f t="shared" si="245"/>
        <v>3411</v>
      </c>
    </row>
    <row r="8236" spans="1:16" ht="64" x14ac:dyDescent="0.2">
      <c r="A8236" s="8" t="s">
        <v>220</v>
      </c>
      <c r="C8236" s="7" t="s">
        <v>4</v>
      </c>
      <c r="F8236" s="7" t="str">
        <f t="shared" si="243"/>
        <v/>
      </c>
      <c r="G8236" s="7" t="str">
        <f t="shared" si="244"/>
        <v/>
      </c>
      <c r="K8236" s="7" t="s">
        <v>3353</v>
      </c>
      <c r="L8236" s="9">
        <v>45009</v>
      </c>
      <c r="M8236" s="13">
        <v>0.40113425925925927</v>
      </c>
      <c r="N8236" s="14">
        <v>513003222733766</v>
      </c>
      <c r="P8236" t="str">
        <f t="shared" si="245"/>
        <v/>
      </c>
    </row>
    <row r="8237" spans="1:16" ht="16" x14ac:dyDescent="0.2">
      <c r="A8237" s="8" t="s">
        <v>676</v>
      </c>
      <c r="C8237" s="7" t="s">
        <v>2</v>
      </c>
      <c r="D8237" s="7" t="s">
        <v>3389</v>
      </c>
      <c r="E8237" s="7" t="str">
        <f>IF(OR(D8237="", D8237="___"),"", LEFT(D8237,FIND(" &gt;",D8237)-1))</f>
        <v>Success</v>
      </c>
      <c r="F8237" s="7" t="str">
        <f t="shared" si="243"/>
        <v>Current</v>
      </c>
      <c r="G8237" s="7" t="str">
        <f t="shared" si="244"/>
        <v/>
      </c>
      <c r="H8237" s="7" t="str">
        <f>IF(G8237="Utterance", IF(ISNUMBER(SEARCH("Unrecognized",D8237)), "Unrecognized", IF(ISNUMBER(SEARCH("Mismatched",D8237)), "Mismatched", IF(ISNUMBER(SEARCH("False Positive",D8237)), "False Positive", "Irrelevant"))), "")</f>
        <v/>
      </c>
      <c r="J8237" s="7" t="s">
        <v>3750</v>
      </c>
      <c r="K8237" s="7" t="s">
        <v>3353</v>
      </c>
      <c r="L8237" s="9">
        <v>45009</v>
      </c>
      <c r="M8237" s="13">
        <v>0.40317129629629633</v>
      </c>
      <c r="N8237" s="14">
        <v>204440003499915</v>
      </c>
      <c r="O8237" s="7">
        <f>IF(LEN(TRIM($A8237))=0,0,LEN($A8237)-LEN(SUBSTITUTE($A8237," ",""))+1)</f>
        <v>10</v>
      </c>
      <c r="P8237">
        <f t="shared" si="245"/>
        <v>3411</v>
      </c>
    </row>
    <row r="8238" spans="1:16" ht="240" x14ac:dyDescent="0.2">
      <c r="A8238" s="8" t="s">
        <v>677</v>
      </c>
      <c r="C8238" s="7" t="s">
        <v>4</v>
      </c>
      <c r="F8238" s="7" t="str">
        <f t="shared" si="243"/>
        <v/>
      </c>
      <c r="G8238" s="7" t="str">
        <f t="shared" si="244"/>
        <v/>
      </c>
      <c r="K8238" s="7" t="s">
        <v>3353</v>
      </c>
      <c r="L8238" s="9">
        <v>45009</v>
      </c>
      <c r="M8238" s="13">
        <v>0.40319444444444441</v>
      </c>
      <c r="N8238" s="14">
        <v>204440003499915</v>
      </c>
      <c r="P8238" t="str">
        <f t="shared" si="245"/>
        <v/>
      </c>
    </row>
    <row r="8239" spans="1:16" ht="16" x14ac:dyDescent="0.2">
      <c r="A8239" s="8" t="s">
        <v>742</v>
      </c>
      <c r="C8239" s="7" t="s">
        <v>2</v>
      </c>
      <c r="D8239" s="7" t="s">
        <v>3389</v>
      </c>
      <c r="E8239" s="7" t="str">
        <f>IF(OR(D8239="", D8239="___"),"", LEFT(D8239,FIND(" &gt;",D8239)-1))</f>
        <v>Success</v>
      </c>
      <c r="F8239" s="7" t="str">
        <f t="shared" si="243"/>
        <v>Current</v>
      </c>
      <c r="G8239" s="7" t="str">
        <f t="shared" si="244"/>
        <v/>
      </c>
      <c r="H8239" s="7" t="str">
        <f>IF(G8239="Utterance", IF(ISNUMBER(SEARCH("Unrecognized",D8239)), "Unrecognized", IF(ISNUMBER(SEARCH("Mismatched",D8239)), "Mismatched", IF(ISNUMBER(SEARCH("False Positive",D8239)), "False Positive", "Irrelevant"))), "")</f>
        <v/>
      </c>
      <c r="J8239" s="7" t="s">
        <v>3741</v>
      </c>
      <c r="K8239" s="7" t="s">
        <v>3353</v>
      </c>
      <c r="L8239" s="9">
        <v>45009</v>
      </c>
      <c r="M8239" s="13">
        <v>0.40421296296296294</v>
      </c>
      <c r="N8239" s="14">
        <v>204440003502456</v>
      </c>
      <c r="O8239" s="7">
        <f>IF(LEN(TRIM($A8239))=0,0,LEN($A8239)-LEN(SUBSTITUTE($A8239," ",""))+1)</f>
        <v>5</v>
      </c>
      <c r="P8239">
        <f t="shared" si="245"/>
        <v>3411</v>
      </c>
    </row>
    <row r="8240" spans="1:16" ht="160" x14ac:dyDescent="0.2">
      <c r="A8240" s="8" t="s">
        <v>325</v>
      </c>
      <c r="C8240" s="7" t="s">
        <v>4</v>
      </c>
      <c r="F8240" s="7" t="str">
        <f t="shared" si="243"/>
        <v/>
      </c>
      <c r="G8240" s="7" t="str">
        <f t="shared" si="244"/>
        <v/>
      </c>
      <c r="K8240" s="7" t="s">
        <v>3353</v>
      </c>
      <c r="L8240" s="9">
        <v>45009</v>
      </c>
      <c r="M8240" s="13">
        <v>0.40421296296296294</v>
      </c>
      <c r="N8240" s="14">
        <v>204440003502456</v>
      </c>
      <c r="P8240" t="str">
        <f t="shared" si="245"/>
        <v/>
      </c>
    </row>
    <row r="8241" spans="1:16" ht="16" x14ac:dyDescent="0.2">
      <c r="A8241" s="8" t="s">
        <v>678</v>
      </c>
      <c r="C8241" s="7" t="s">
        <v>2</v>
      </c>
      <c r="D8241" s="7" t="s">
        <v>3389</v>
      </c>
      <c r="E8241" s="7" t="str">
        <f>IF(OR(D8241="", D8241="___"),"", LEFT(D8241,FIND(" &gt;",D8241)-1))</f>
        <v>Success</v>
      </c>
      <c r="F8241" s="7" t="str">
        <f t="shared" ref="F8241:F8304" si="246">IF(OR(E8241="Success",E8241="Qualified Success"),"Current",IF(E8241="Failure",IF(RIGHT(D8241,6)="Future","Future",IF(RIGHT(D8241,10)="Irrelevant","Irrelevant","Current")),""))</f>
        <v>Current</v>
      </c>
      <c r="G8241" s="7" t="str">
        <f t="shared" ref="G8241:G8304" si="247">IF(OR(ISBLANK(D8241),D8241="Unclassifiable &gt;"),"",IF(ISNUMBER(SEARCH("Utterance",D8241)),"Utterance",IF(ISNUMBER(SEARCH("Response",D8241)),"Response",IF(ISNUMBER(SEARCH("Interaction",D8241)),"Interaction",IF(ISNUMBER(SEARCH("System",D8241)),"System","")))))</f>
        <v/>
      </c>
      <c r="H8241" s="7" t="str">
        <f>IF(G8241="Utterance", IF(ISNUMBER(SEARCH("Unrecognized",D8241)), "Unrecognized", IF(ISNUMBER(SEARCH("Mismatched",D8241)), "Mismatched", IF(ISNUMBER(SEARCH("False Positive",D8241)), "False Positive", "Irrelevant"))), "")</f>
        <v/>
      </c>
      <c r="J8241" s="7" t="s">
        <v>3750</v>
      </c>
      <c r="K8241" s="7" t="s">
        <v>3353</v>
      </c>
      <c r="L8241" s="9">
        <v>45009</v>
      </c>
      <c r="M8241" s="13">
        <v>0.40471064814814817</v>
      </c>
      <c r="N8241" s="14">
        <v>204440003499915</v>
      </c>
      <c r="O8241" s="7">
        <f>IF(LEN(TRIM($A8241))=0,0,LEN($A8241)-LEN(SUBSTITUTE($A8241," ",""))+1)</f>
        <v>10</v>
      </c>
      <c r="P8241">
        <f t="shared" si="245"/>
        <v>3411</v>
      </c>
    </row>
    <row r="8242" spans="1:16" ht="240" x14ac:dyDescent="0.2">
      <c r="A8242" s="8" t="s">
        <v>677</v>
      </c>
      <c r="C8242" s="7" t="s">
        <v>4</v>
      </c>
      <c r="F8242" s="7" t="str">
        <f t="shared" si="246"/>
        <v/>
      </c>
      <c r="G8242" s="7" t="str">
        <f t="shared" si="247"/>
        <v/>
      </c>
      <c r="K8242" s="7" t="s">
        <v>3353</v>
      </c>
      <c r="L8242" s="9">
        <v>45009</v>
      </c>
      <c r="M8242" s="13">
        <v>0.40471064814814817</v>
      </c>
      <c r="N8242" s="14">
        <v>204440003499915</v>
      </c>
      <c r="P8242" t="str">
        <f t="shared" si="245"/>
        <v/>
      </c>
    </row>
    <row r="8243" spans="1:16" ht="16" x14ac:dyDescent="0.2">
      <c r="A8243" s="8" t="s">
        <v>1812</v>
      </c>
      <c r="C8243" s="7" t="s">
        <v>2</v>
      </c>
      <c r="D8243" s="7" t="s">
        <v>3391</v>
      </c>
      <c r="E8243" s="7" t="str">
        <f>IF(OR(D8243="", D8243="___"),"", LEFT(D8243,FIND(" &gt;",D8243)-1))</f>
        <v>Failure</v>
      </c>
      <c r="F8243" s="7" t="str">
        <f t="shared" si="246"/>
        <v>Current</v>
      </c>
      <c r="G8243" s="7" t="str">
        <f t="shared" si="247"/>
        <v>Utterance</v>
      </c>
      <c r="H8243" s="7" t="str">
        <f>IF(G8243="Utterance", IF(ISNUMBER(SEARCH("Unrecognized",D8243)), "Unrecognized", IF(ISNUMBER(SEARCH("Mismatched",D8243)), "Mismatched", IF(ISNUMBER(SEARCH("False Positive",D8243)), "False Positive", "Irrelevant"))), "")</f>
        <v>Mismatched</v>
      </c>
      <c r="J8243" s="7" t="s">
        <v>3432</v>
      </c>
      <c r="K8243" s="7" t="s">
        <v>3353</v>
      </c>
      <c r="L8243" s="9">
        <v>45009</v>
      </c>
      <c r="M8243" s="13">
        <v>0.40652777777777777</v>
      </c>
      <c r="N8243" s="14">
        <v>513003519534544</v>
      </c>
      <c r="O8243" s="7">
        <f>IF(LEN(TRIM($A8243))=0,0,LEN($A8243)-LEN(SUBSTITUTE($A8243," ",""))+1)</f>
        <v>13</v>
      </c>
      <c r="P8243">
        <f t="shared" si="245"/>
        <v>705</v>
      </c>
    </row>
    <row r="8244" spans="1:16" ht="192" x14ac:dyDescent="0.2">
      <c r="A8244" s="8" t="s">
        <v>726</v>
      </c>
      <c r="C8244" s="7" t="s">
        <v>4</v>
      </c>
      <c r="F8244" s="7" t="str">
        <f t="shared" si="246"/>
        <v/>
      </c>
      <c r="G8244" s="7" t="str">
        <f t="shared" si="247"/>
        <v/>
      </c>
      <c r="K8244" s="7" t="s">
        <v>3353</v>
      </c>
      <c r="L8244" s="9">
        <v>45009</v>
      </c>
      <c r="M8244" s="13">
        <v>0.40652777777777777</v>
      </c>
      <c r="N8244" s="14">
        <v>513003519534544</v>
      </c>
      <c r="P8244" t="str">
        <f t="shared" si="245"/>
        <v/>
      </c>
    </row>
    <row r="8245" spans="1:16" ht="16" x14ac:dyDescent="0.2">
      <c r="A8245" s="8" t="s">
        <v>158</v>
      </c>
      <c r="C8245" s="7" t="s">
        <v>2</v>
      </c>
      <c r="D8245" s="7" t="s">
        <v>3389</v>
      </c>
      <c r="E8245" s="7" t="str">
        <f>IF(OR(D8245="", D8245="___"),"", LEFT(D8245,FIND(" &gt;",D8245)-1))</f>
        <v>Success</v>
      </c>
      <c r="F8245" s="7" t="str">
        <f t="shared" si="246"/>
        <v>Current</v>
      </c>
      <c r="G8245" s="7" t="str">
        <f t="shared" si="247"/>
        <v/>
      </c>
      <c r="H8245" s="7" t="str">
        <f>IF(G8245="Utterance", IF(ISNUMBER(SEARCH("Unrecognized",D8245)), "Unrecognized", IF(ISNUMBER(SEARCH("Mismatched",D8245)), "Mismatched", IF(ISNUMBER(SEARCH("False Positive",D8245)), "False Positive", "Irrelevant"))), "")</f>
        <v/>
      </c>
      <c r="J8245" s="7" t="s">
        <v>3744</v>
      </c>
      <c r="K8245" s="7" t="s">
        <v>3353</v>
      </c>
      <c r="L8245" s="9">
        <v>45009</v>
      </c>
      <c r="M8245" s="13">
        <v>0.4070023148148148</v>
      </c>
      <c r="N8245" s="14">
        <v>513003519534544</v>
      </c>
      <c r="O8245" s="7">
        <f>IF(LEN(TRIM($A8245))=0,0,LEN($A8245)-LEN(SUBSTITUTE($A8245," ",""))+1)</f>
        <v>4</v>
      </c>
      <c r="P8245">
        <f t="shared" si="245"/>
        <v>3411</v>
      </c>
    </row>
    <row r="8246" spans="1:16" ht="112" x14ac:dyDescent="0.2">
      <c r="A8246" s="8" t="s">
        <v>224</v>
      </c>
      <c r="C8246" s="7" t="s">
        <v>4</v>
      </c>
      <c r="F8246" s="7" t="str">
        <f t="shared" si="246"/>
        <v/>
      </c>
      <c r="G8246" s="7" t="str">
        <f t="shared" si="247"/>
        <v/>
      </c>
      <c r="K8246" s="7" t="s">
        <v>3353</v>
      </c>
      <c r="L8246" s="9">
        <v>45009</v>
      </c>
      <c r="M8246" s="13">
        <v>0.4070023148148148</v>
      </c>
      <c r="N8246" s="14">
        <v>513003519534544</v>
      </c>
      <c r="P8246" t="str">
        <f t="shared" si="245"/>
        <v/>
      </c>
    </row>
    <row r="8247" spans="1:16" ht="16" x14ac:dyDescent="0.2">
      <c r="A8247" s="8" t="s">
        <v>158</v>
      </c>
      <c r="C8247" s="7" t="s">
        <v>2</v>
      </c>
      <c r="D8247" s="7" t="s">
        <v>3389</v>
      </c>
      <c r="E8247" s="7" t="str">
        <f>IF(OR(D8247="", D8247="___"),"", LEFT(D8247,FIND(" &gt;",D8247)-1))</f>
        <v>Success</v>
      </c>
      <c r="F8247" s="7" t="str">
        <f t="shared" si="246"/>
        <v>Current</v>
      </c>
      <c r="G8247" s="7" t="str">
        <f t="shared" si="247"/>
        <v/>
      </c>
      <c r="H8247" s="7" t="str">
        <f>IF(G8247="Utterance", IF(ISNUMBER(SEARCH("Unrecognized",D8247)), "Unrecognized", IF(ISNUMBER(SEARCH("Mismatched",D8247)), "Mismatched", IF(ISNUMBER(SEARCH("False Positive",D8247)), "False Positive", "Irrelevant"))), "")</f>
        <v/>
      </c>
      <c r="J8247" s="7" t="s">
        <v>3744</v>
      </c>
      <c r="K8247" s="7" t="s">
        <v>3353</v>
      </c>
      <c r="L8247" s="9">
        <v>45009</v>
      </c>
      <c r="M8247" s="13">
        <v>0.4133101851851852</v>
      </c>
      <c r="N8247" s="14">
        <v>204440003507657</v>
      </c>
      <c r="O8247" s="7">
        <f>IF(LEN(TRIM($A8247))=0,0,LEN($A8247)-LEN(SUBSTITUTE($A8247," ",""))+1)</f>
        <v>4</v>
      </c>
      <c r="P8247">
        <f t="shared" si="245"/>
        <v>3411</v>
      </c>
    </row>
    <row r="8248" spans="1:16" ht="112" x14ac:dyDescent="0.2">
      <c r="A8248" s="8" t="s">
        <v>224</v>
      </c>
      <c r="C8248" s="7" t="s">
        <v>4</v>
      </c>
      <c r="F8248" s="7" t="str">
        <f t="shared" si="246"/>
        <v/>
      </c>
      <c r="G8248" s="7" t="str">
        <f t="shared" si="247"/>
        <v/>
      </c>
      <c r="K8248" s="7" t="s">
        <v>3353</v>
      </c>
      <c r="L8248" s="9">
        <v>45009</v>
      </c>
      <c r="M8248" s="13">
        <v>0.4133101851851852</v>
      </c>
      <c r="N8248" s="14">
        <v>204440003507657</v>
      </c>
      <c r="P8248" t="str">
        <f t="shared" si="245"/>
        <v/>
      </c>
    </row>
    <row r="8249" spans="1:16" ht="16" x14ac:dyDescent="0.2">
      <c r="A8249" s="8" t="s">
        <v>1587</v>
      </c>
      <c r="C8249" s="7" t="s">
        <v>2</v>
      </c>
      <c r="D8249" s="7" t="s">
        <v>3389</v>
      </c>
      <c r="E8249" s="7" t="str">
        <f>IF(OR(D8249="", D8249="___"),"", LEFT(D8249,FIND(" &gt;",D8249)-1))</f>
        <v>Success</v>
      </c>
      <c r="F8249" s="7" t="str">
        <f t="shared" si="246"/>
        <v>Current</v>
      </c>
      <c r="G8249" s="7" t="str">
        <f t="shared" si="247"/>
        <v/>
      </c>
      <c r="H8249" s="7" t="str">
        <f>IF(G8249="Utterance", IF(ISNUMBER(SEARCH("Unrecognized",D8249)), "Unrecognized", IF(ISNUMBER(SEARCH("Mismatched",D8249)), "Mismatched", IF(ISNUMBER(SEARCH("False Positive",D8249)), "False Positive", "Irrelevant"))), "")</f>
        <v/>
      </c>
      <c r="J8249" s="7" t="s">
        <v>3432</v>
      </c>
      <c r="K8249" s="7" t="s">
        <v>3353</v>
      </c>
      <c r="L8249" s="9">
        <v>45009</v>
      </c>
      <c r="M8249" s="13">
        <v>0.41998842592592589</v>
      </c>
      <c r="N8249" s="14">
        <v>513002668536885</v>
      </c>
      <c r="O8249" s="7">
        <f>IF(LEN(TRIM($A8249))=0,0,LEN($A8249)-LEN(SUBSTITUTE($A8249," ",""))+1)</f>
        <v>6</v>
      </c>
      <c r="P8249">
        <f t="shared" si="245"/>
        <v>3411</v>
      </c>
    </row>
    <row r="8250" spans="1:16" ht="192" x14ac:dyDescent="0.2">
      <c r="A8250" s="8" t="s">
        <v>726</v>
      </c>
      <c r="C8250" s="7" t="s">
        <v>4</v>
      </c>
      <c r="F8250" s="7" t="str">
        <f t="shared" si="246"/>
        <v/>
      </c>
      <c r="G8250" s="7" t="str">
        <f t="shared" si="247"/>
        <v/>
      </c>
      <c r="K8250" s="7" t="s">
        <v>3353</v>
      </c>
      <c r="L8250" s="9">
        <v>45009</v>
      </c>
      <c r="M8250" s="13">
        <v>0.41998842592592589</v>
      </c>
      <c r="N8250" s="14">
        <v>513002668536885</v>
      </c>
      <c r="P8250" t="str">
        <f t="shared" si="245"/>
        <v/>
      </c>
    </row>
    <row r="8251" spans="1:16" ht="16" x14ac:dyDescent="0.2">
      <c r="A8251" s="8" t="s">
        <v>1811</v>
      </c>
      <c r="C8251" s="7" t="s">
        <v>2</v>
      </c>
      <c r="D8251" s="7" t="s">
        <v>3389</v>
      </c>
      <c r="E8251" s="7" t="str">
        <f>IF(OR(D8251="", D8251="___"),"", LEFT(D8251,FIND(" &gt;",D8251)-1))</f>
        <v>Success</v>
      </c>
      <c r="F8251" s="7" t="str">
        <f t="shared" si="246"/>
        <v>Current</v>
      </c>
      <c r="G8251" s="7" t="str">
        <f t="shared" si="247"/>
        <v/>
      </c>
      <c r="H8251" s="7" t="str">
        <f>IF(G8251="Utterance", IF(ISNUMBER(SEARCH("Unrecognized",D8251)), "Unrecognized", IF(ISNUMBER(SEARCH("Mismatched",D8251)), "Mismatched", IF(ISNUMBER(SEARCH("False Positive",D8251)), "False Positive", "Irrelevant"))), "")</f>
        <v/>
      </c>
      <c r="J8251" s="7" t="s">
        <v>3744</v>
      </c>
      <c r="K8251" s="7" t="s">
        <v>3353</v>
      </c>
      <c r="L8251" s="9">
        <v>45009</v>
      </c>
      <c r="M8251" s="13">
        <v>0.42813657407407407</v>
      </c>
      <c r="N8251" s="14">
        <v>513003519534544</v>
      </c>
      <c r="O8251" s="7">
        <f>IF(LEN(TRIM($A8251))=0,0,LEN($A8251)-LEN(SUBSTITUTE($A8251," ",""))+1)</f>
        <v>3</v>
      </c>
      <c r="P8251">
        <f t="shared" si="245"/>
        <v>3411</v>
      </c>
    </row>
    <row r="8252" spans="1:16" ht="112" x14ac:dyDescent="0.2">
      <c r="A8252" s="8" t="s">
        <v>224</v>
      </c>
      <c r="C8252" s="7" t="s">
        <v>4</v>
      </c>
      <c r="F8252" s="7" t="str">
        <f t="shared" si="246"/>
        <v/>
      </c>
      <c r="G8252" s="7" t="str">
        <f t="shared" si="247"/>
        <v/>
      </c>
      <c r="K8252" s="7" t="s">
        <v>3353</v>
      </c>
      <c r="L8252" s="9">
        <v>45009</v>
      </c>
      <c r="M8252" s="13">
        <v>0.42813657407407407</v>
      </c>
      <c r="N8252" s="14">
        <v>513003519534544</v>
      </c>
      <c r="P8252" t="str">
        <f t="shared" si="245"/>
        <v/>
      </c>
    </row>
    <row r="8253" spans="1:16" ht="16" x14ac:dyDescent="0.2">
      <c r="A8253" s="8" t="s">
        <v>419</v>
      </c>
      <c r="C8253" s="7" t="s">
        <v>2</v>
      </c>
      <c r="D8253" s="7" t="s">
        <v>3389</v>
      </c>
      <c r="E8253" s="7" t="str">
        <f>IF(OR(D8253="", D8253="___"),"", LEFT(D8253,FIND(" &gt;",D8253)-1))</f>
        <v>Success</v>
      </c>
      <c r="F8253" s="7" t="str">
        <f t="shared" si="246"/>
        <v>Current</v>
      </c>
      <c r="G8253" s="7" t="str">
        <f t="shared" si="247"/>
        <v/>
      </c>
      <c r="H8253" s="7" t="str">
        <f>IF(G8253="Utterance", IF(ISNUMBER(SEARCH("Unrecognized",D8253)), "Unrecognized", IF(ISNUMBER(SEARCH("Mismatched",D8253)), "Mismatched", IF(ISNUMBER(SEARCH("False Positive",D8253)), "False Positive", "Irrelevant"))), "")</f>
        <v/>
      </c>
      <c r="J8253" s="7" t="s">
        <v>3750</v>
      </c>
      <c r="K8253" s="7" t="s">
        <v>3353</v>
      </c>
      <c r="L8253" s="9">
        <v>45009</v>
      </c>
      <c r="M8253" s="13">
        <v>0.43048611111111112</v>
      </c>
      <c r="N8253" s="14">
        <v>204440003492475</v>
      </c>
      <c r="O8253" s="7">
        <f>IF(LEN(TRIM($A8253))=0,0,LEN($A8253)-LEN(SUBSTITUTE($A8253," ",""))+1)</f>
        <v>3</v>
      </c>
      <c r="P8253">
        <f t="shared" si="245"/>
        <v>3411</v>
      </c>
    </row>
    <row r="8254" spans="1:16" ht="240" x14ac:dyDescent="0.2">
      <c r="A8254" s="8" t="s">
        <v>420</v>
      </c>
      <c r="C8254" s="7" t="s">
        <v>4</v>
      </c>
      <c r="F8254" s="7" t="str">
        <f t="shared" si="246"/>
        <v/>
      </c>
      <c r="G8254" s="7" t="str">
        <f t="shared" si="247"/>
        <v/>
      </c>
      <c r="K8254" s="7" t="s">
        <v>3353</v>
      </c>
      <c r="L8254" s="9">
        <v>45009</v>
      </c>
      <c r="M8254" s="13">
        <v>0.43077546296296299</v>
      </c>
      <c r="N8254" s="14">
        <v>204440003492475</v>
      </c>
      <c r="P8254" t="str">
        <f t="shared" si="245"/>
        <v/>
      </c>
    </row>
    <row r="8255" spans="1:16" ht="16" x14ac:dyDescent="0.2">
      <c r="A8255" s="8" t="s">
        <v>223</v>
      </c>
      <c r="B8255" s="7" t="s">
        <v>3487</v>
      </c>
      <c r="C8255" s="7" t="s">
        <v>2</v>
      </c>
      <c r="D8255" s="7" t="s">
        <v>3389</v>
      </c>
      <c r="E8255" s="7" t="str">
        <f>IF(OR(D8255="", D8255="___"),"", LEFT(D8255,FIND(" &gt;",D8255)-1))</f>
        <v>Success</v>
      </c>
      <c r="F8255" s="7" t="str">
        <f t="shared" si="246"/>
        <v>Current</v>
      </c>
      <c r="G8255" s="7" t="str">
        <f t="shared" si="247"/>
        <v/>
      </c>
      <c r="H8255" s="7" t="str">
        <f>IF(G8255="Utterance", IF(ISNUMBER(SEARCH("Unrecognized",D8255)), "Unrecognized", IF(ISNUMBER(SEARCH("Mismatched",D8255)), "Mismatched", IF(ISNUMBER(SEARCH("False Positive",D8255)), "False Positive", "Irrelevant"))), "")</f>
        <v/>
      </c>
      <c r="J8255" s="7" t="s">
        <v>3744</v>
      </c>
      <c r="K8255" s="7" t="s">
        <v>3353</v>
      </c>
      <c r="L8255" s="9">
        <v>45009</v>
      </c>
      <c r="M8255" s="13">
        <v>0.43552083333333336</v>
      </c>
      <c r="N8255" s="14">
        <v>513003519534544</v>
      </c>
      <c r="O8255" s="7">
        <f>IF(LEN(TRIM($A8255))=0,0,LEN($A8255)-LEN(SUBSTITUTE($A8255," ",""))+1)</f>
        <v>3</v>
      </c>
      <c r="P8255">
        <f t="shared" si="245"/>
        <v>3411</v>
      </c>
    </row>
    <row r="8256" spans="1:16" ht="112" x14ac:dyDescent="0.2">
      <c r="A8256" s="8" t="s">
        <v>224</v>
      </c>
      <c r="C8256" s="7" t="s">
        <v>4</v>
      </c>
      <c r="F8256" s="7" t="str">
        <f t="shared" si="246"/>
        <v/>
      </c>
      <c r="G8256" s="7" t="str">
        <f t="shared" si="247"/>
        <v/>
      </c>
      <c r="K8256" s="7" t="s">
        <v>3353</v>
      </c>
      <c r="L8256" s="9">
        <v>45009</v>
      </c>
      <c r="M8256" s="13">
        <v>0.43552083333333336</v>
      </c>
      <c r="N8256" s="14">
        <v>513003519534544</v>
      </c>
      <c r="P8256" t="str">
        <f t="shared" si="245"/>
        <v/>
      </c>
    </row>
    <row r="8257" spans="1:16" ht="16" x14ac:dyDescent="0.2">
      <c r="A8257" s="8" t="s">
        <v>302</v>
      </c>
      <c r="B8257" s="7" t="s">
        <v>3487</v>
      </c>
      <c r="C8257" s="7" t="s">
        <v>2</v>
      </c>
      <c r="D8257" s="7" t="s">
        <v>3389</v>
      </c>
      <c r="E8257" s="7" t="str">
        <f>IF(OR(D8257="", D8257="___"),"", LEFT(D8257,FIND(" &gt;",D8257)-1))</f>
        <v>Success</v>
      </c>
      <c r="F8257" s="7" t="str">
        <f t="shared" si="246"/>
        <v>Current</v>
      </c>
      <c r="G8257" s="7" t="str">
        <f t="shared" si="247"/>
        <v/>
      </c>
      <c r="H8257" s="7" t="str">
        <f>IF(G8257="Utterance", IF(ISNUMBER(SEARCH("Unrecognized",D8257)), "Unrecognized", IF(ISNUMBER(SEARCH("Mismatched",D8257)), "Mismatched", IF(ISNUMBER(SEARCH("False Positive",D8257)), "False Positive", "Irrelevant"))), "")</f>
        <v/>
      </c>
      <c r="J8257" s="7" t="s">
        <v>3428</v>
      </c>
      <c r="K8257" s="7" t="s">
        <v>3353</v>
      </c>
      <c r="L8257" s="9">
        <v>45009</v>
      </c>
      <c r="M8257" s="13">
        <v>0.43724537037037042</v>
      </c>
      <c r="N8257" s="14">
        <v>204440003495282</v>
      </c>
      <c r="O8257" s="7">
        <f>IF(LEN(TRIM($A8257))=0,0,LEN($A8257)-LEN(SUBSTITUTE($A8257," ",""))+1)</f>
        <v>3</v>
      </c>
      <c r="P8257">
        <f t="shared" si="245"/>
        <v>3411</v>
      </c>
    </row>
    <row r="8258" spans="1:16" ht="64" x14ac:dyDescent="0.2">
      <c r="A8258" s="8" t="s">
        <v>220</v>
      </c>
      <c r="C8258" s="7" t="s">
        <v>4</v>
      </c>
      <c r="F8258" s="7" t="str">
        <f t="shared" si="246"/>
        <v/>
      </c>
      <c r="G8258" s="7" t="str">
        <f t="shared" si="247"/>
        <v/>
      </c>
      <c r="K8258" s="7" t="s">
        <v>3353</v>
      </c>
      <c r="L8258" s="9">
        <v>45009</v>
      </c>
      <c r="M8258" s="13">
        <v>0.43724537037037042</v>
      </c>
      <c r="N8258" s="14">
        <v>204440003495282</v>
      </c>
      <c r="P8258" t="str">
        <f t="shared" si="245"/>
        <v/>
      </c>
    </row>
    <row r="8259" spans="1:16" ht="16" x14ac:dyDescent="0.2">
      <c r="A8259" s="8" t="s">
        <v>428</v>
      </c>
      <c r="C8259" s="7" t="s">
        <v>2</v>
      </c>
      <c r="D8259" s="7" t="s">
        <v>3389</v>
      </c>
      <c r="E8259" s="7" t="str">
        <f>IF(OR(D8259="", D8259="___"),"", LEFT(D8259,FIND(" &gt;",D8259)-1))</f>
        <v>Success</v>
      </c>
      <c r="F8259" s="7" t="str">
        <f t="shared" si="246"/>
        <v>Current</v>
      </c>
      <c r="G8259" s="7" t="str">
        <f t="shared" si="247"/>
        <v/>
      </c>
      <c r="H8259" s="7" t="str">
        <f>IF(G8259="Utterance", IF(ISNUMBER(SEARCH("Unrecognized",D8259)), "Unrecognized", IF(ISNUMBER(SEARCH("Mismatched",D8259)), "Mismatched", IF(ISNUMBER(SEARCH("False Positive",D8259)), "False Positive", "Irrelevant"))), "")</f>
        <v/>
      </c>
      <c r="J8259" s="7" t="s">
        <v>3363</v>
      </c>
      <c r="K8259" s="7" t="s">
        <v>3353</v>
      </c>
      <c r="L8259" s="9">
        <v>45009</v>
      </c>
      <c r="M8259" s="13">
        <v>0.44743055555555555</v>
      </c>
      <c r="N8259" s="14">
        <v>204440003492561</v>
      </c>
      <c r="O8259" s="7">
        <f>IF(LEN(TRIM($A8259))=0,0,LEN($A8259)-LEN(SUBSTITUTE($A8259," ",""))+1)</f>
        <v>6</v>
      </c>
      <c r="P8259">
        <f t="shared" ref="P8259:P8322" si="248">IF(D8259="", "", COUNTIF($D$1:$D$12000, D8259))</f>
        <v>3411</v>
      </c>
    </row>
    <row r="8260" spans="1:16" ht="48" x14ac:dyDescent="0.2">
      <c r="A8260" s="8" t="s">
        <v>279</v>
      </c>
      <c r="C8260" s="7" t="s">
        <v>4</v>
      </c>
      <c r="F8260" s="7" t="str">
        <f t="shared" si="246"/>
        <v/>
      </c>
      <c r="G8260" s="7" t="str">
        <f t="shared" si="247"/>
        <v/>
      </c>
      <c r="K8260" s="7" t="s">
        <v>3353</v>
      </c>
      <c r="L8260" s="9">
        <v>45009</v>
      </c>
      <c r="M8260" s="13">
        <v>0.44744212962962965</v>
      </c>
      <c r="N8260" s="14">
        <v>204440003492561</v>
      </c>
      <c r="P8260" t="str">
        <f t="shared" si="248"/>
        <v/>
      </c>
    </row>
    <row r="8261" spans="1:16" ht="16" x14ac:dyDescent="0.2">
      <c r="A8261" s="8" t="s">
        <v>1187</v>
      </c>
      <c r="C8261" s="7" t="s">
        <v>2</v>
      </c>
      <c r="D8261" s="7" t="s">
        <v>3400</v>
      </c>
      <c r="E8261" s="7" t="str">
        <f>IF(OR(D8261="", D8261="___"),"", LEFT(D8261,FIND(" &gt;",D8261)-1))</f>
        <v>Failure</v>
      </c>
      <c r="F8261" s="7" t="str">
        <f t="shared" si="246"/>
        <v>Current</v>
      </c>
      <c r="G8261" s="7" t="str">
        <f t="shared" si="247"/>
        <v>Interaction</v>
      </c>
      <c r="H8261" s="7" t="str">
        <f>IF(G8261="Utterance", IF(ISNUMBER(SEARCH("Unrecognized",D8261)), "Unrecognized", IF(ISNUMBER(SEARCH("Mismatched",D8261)), "Mismatched", IF(ISNUMBER(SEARCH("False Positive",D8261)), "False Positive", "Irrelevant"))), "")</f>
        <v/>
      </c>
      <c r="J8261" s="7" t="s">
        <v>3748</v>
      </c>
      <c r="K8261" s="7" t="s">
        <v>3353</v>
      </c>
      <c r="L8261" s="9">
        <v>45009</v>
      </c>
      <c r="M8261" s="13">
        <v>0.45300925925925922</v>
      </c>
      <c r="N8261" s="14">
        <v>204440003542199</v>
      </c>
      <c r="O8261" s="7">
        <f>IF(LEN(TRIM($A8261))=0,0,LEN($A8261)-LEN(SUBSTITUTE($A8261," ",""))+1)</f>
        <v>4</v>
      </c>
      <c r="P8261">
        <f t="shared" si="248"/>
        <v>412</v>
      </c>
    </row>
    <row r="8262" spans="1:16" ht="128" x14ac:dyDescent="0.2">
      <c r="A8262" s="8" t="s">
        <v>777</v>
      </c>
      <c r="C8262" s="7" t="s">
        <v>4</v>
      </c>
      <c r="F8262" s="7" t="str">
        <f t="shared" si="246"/>
        <v/>
      </c>
      <c r="G8262" s="7" t="str">
        <f t="shared" si="247"/>
        <v/>
      </c>
      <c r="K8262" s="7" t="s">
        <v>3353</v>
      </c>
      <c r="L8262" s="9">
        <v>45009</v>
      </c>
      <c r="M8262" s="13">
        <v>0.45329861111111108</v>
      </c>
      <c r="N8262" s="14">
        <v>204440003542199</v>
      </c>
      <c r="P8262" t="str">
        <f t="shared" si="248"/>
        <v/>
      </c>
    </row>
    <row r="8263" spans="1:16" ht="16" x14ac:dyDescent="0.2">
      <c r="A8263" s="8" t="s">
        <v>1453</v>
      </c>
      <c r="C8263" s="7" t="s">
        <v>2</v>
      </c>
      <c r="D8263" s="7" t="s">
        <v>3400</v>
      </c>
      <c r="E8263" s="7" t="str">
        <f>IF(OR(D8263="", D8263="___"),"", LEFT(D8263,FIND(" &gt;",D8263)-1))</f>
        <v>Failure</v>
      </c>
      <c r="F8263" s="7" t="str">
        <f t="shared" si="246"/>
        <v>Current</v>
      </c>
      <c r="G8263" s="7" t="str">
        <f t="shared" si="247"/>
        <v>Interaction</v>
      </c>
      <c r="H8263" s="7" t="str">
        <f>IF(G8263="Utterance", IF(ISNUMBER(SEARCH("Unrecognized",D8263)), "Unrecognized", IF(ISNUMBER(SEARCH("Mismatched",D8263)), "Mismatched", IF(ISNUMBER(SEARCH("False Positive",D8263)), "False Positive", "Irrelevant"))), "")</f>
        <v/>
      </c>
      <c r="J8263" s="7" t="s">
        <v>3741</v>
      </c>
      <c r="K8263" s="7" t="s">
        <v>3353</v>
      </c>
      <c r="L8263" s="9">
        <v>45009</v>
      </c>
      <c r="M8263" s="13">
        <v>0.45689814814814816</v>
      </c>
      <c r="N8263" s="14">
        <v>202000910989039</v>
      </c>
      <c r="O8263" s="7">
        <f>IF(LEN(TRIM($A8263))=0,0,LEN($A8263)-LEN(SUBSTITUTE($A8263," ",""))+1)</f>
        <v>15</v>
      </c>
      <c r="P8263">
        <f t="shared" si="248"/>
        <v>412</v>
      </c>
    </row>
    <row r="8264" spans="1:16" ht="80" x14ac:dyDescent="0.2">
      <c r="A8264" s="8" t="s">
        <v>230</v>
      </c>
      <c r="C8264" s="7" t="s">
        <v>4</v>
      </c>
      <c r="F8264" s="7" t="str">
        <f t="shared" si="246"/>
        <v/>
      </c>
      <c r="G8264" s="7" t="str">
        <f t="shared" si="247"/>
        <v/>
      </c>
      <c r="K8264" s="7" t="s">
        <v>3353</v>
      </c>
      <c r="L8264" s="9">
        <v>45009</v>
      </c>
      <c r="M8264" s="13">
        <v>0.45689814814814816</v>
      </c>
      <c r="N8264" s="14">
        <v>202000910989039</v>
      </c>
      <c r="P8264" t="str">
        <f t="shared" si="248"/>
        <v/>
      </c>
    </row>
    <row r="8265" spans="1:16" ht="16" x14ac:dyDescent="0.2">
      <c r="A8265" s="8" t="s">
        <v>322</v>
      </c>
      <c r="B8265" s="7" t="s">
        <v>3487</v>
      </c>
      <c r="C8265" s="7" t="s">
        <v>2</v>
      </c>
      <c r="D8265" s="7" t="s">
        <v>3389</v>
      </c>
      <c r="E8265" s="7" t="str">
        <f>IF(OR(D8265="", D8265="___"),"", LEFT(D8265,FIND(" &gt;",D8265)-1))</f>
        <v>Success</v>
      </c>
      <c r="F8265" s="7" t="str">
        <f t="shared" si="246"/>
        <v>Current</v>
      </c>
      <c r="G8265" s="7" t="str">
        <f t="shared" si="247"/>
        <v/>
      </c>
      <c r="H8265" s="7" t="str">
        <f>IF(G8265="Utterance", IF(ISNUMBER(SEARCH("Unrecognized",D8265)), "Unrecognized", IF(ISNUMBER(SEARCH("Mismatched",D8265)), "Mismatched", IF(ISNUMBER(SEARCH("False Positive",D8265)), "False Positive", "Irrelevant"))), "")</f>
        <v/>
      </c>
      <c r="J8265" s="7" t="s">
        <v>3758</v>
      </c>
      <c r="K8265" s="7" t="s">
        <v>3353</v>
      </c>
      <c r="L8265" s="9">
        <v>45009</v>
      </c>
      <c r="M8265" s="13">
        <v>0.46677083333333336</v>
      </c>
      <c r="N8265" s="14">
        <v>513002558526310</v>
      </c>
      <c r="O8265" s="7">
        <f>IF(LEN(TRIM($A8265))=0,0,LEN($A8265)-LEN(SUBSTITUTE($A8265," ",""))+1)</f>
        <v>4</v>
      </c>
      <c r="P8265">
        <f t="shared" si="248"/>
        <v>3411</v>
      </c>
    </row>
    <row r="8266" spans="1:16" ht="32" x14ac:dyDescent="0.2">
      <c r="A8266" s="8" t="s">
        <v>3366</v>
      </c>
      <c r="C8266" s="7" t="s">
        <v>4</v>
      </c>
      <c r="F8266" s="7" t="str">
        <f t="shared" si="246"/>
        <v/>
      </c>
      <c r="G8266" s="7" t="str">
        <f t="shared" si="247"/>
        <v/>
      </c>
      <c r="K8266" s="7" t="s">
        <v>3353</v>
      </c>
      <c r="L8266" s="9">
        <v>45009</v>
      </c>
      <c r="M8266" s="13">
        <v>0.46681712962962968</v>
      </c>
      <c r="N8266" s="14">
        <v>513002558526310</v>
      </c>
      <c r="P8266" t="str">
        <f t="shared" si="248"/>
        <v/>
      </c>
    </row>
    <row r="8267" spans="1:16" ht="32" x14ac:dyDescent="0.2">
      <c r="A8267" s="8" t="s">
        <v>268</v>
      </c>
      <c r="C8267" s="7" t="s">
        <v>4</v>
      </c>
      <c r="F8267" s="7" t="str">
        <f t="shared" si="246"/>
        <v/>
      </c>
      <c r="G8267" s="7" t="str">
        <f t="shared" si="247"/>
        <v/>
      </c>
      <c r="K8267" s="7" t="s">
        <v>3353</v>
      </c>
      <c r="L8267" s="9">
        <v>45009</v>
      </c>
      <c r="M8267" s="13">
        <v>0.46681712962962968</v>
      </c>
      <c r="N8267" s="14">
        <v>513002558526310</v>
      </c>
      <c r="P8267" t="str">
        <f t="shared" si="248"/>
        <v/>
      </c>
    </row>
    <row r="8268" spans="1:16" ht="16" x14ac:dyDescent="0.2">
      <c r="A8268" s="8" t="s">
        <v>855</v>
      </c>
      <c r="C8268" s="7" t="s">
        <v>2</v>
      </c>
      <c r="D8268" s="7" t="s">
        <v>3389</v>
      </c>
      <c r="E8268" s="7" t="str">
        <f>IF(OR(D8268="", D8268="___"),"", LEFT(D8268,FIND(" &gt;",D8268)-1))</f>
        <v>Success</v>
      </c>
      <c r="F8268" s="7" t="str">
        <f t="shared" si="246"/>
        <v>Current</v>
      </c>
      <c r="G8268" s="7" t="str">
        <f t="shared" si="247"/>
        <v/>
      </c>
      <c r="H8268" s="7" t="str">
        <f>IF(G8268="Utterance", IF(ISNUMBER(SEARCH("Unrecognized",D8268)), "Unrecognized", IF(ISNUMBER(SEARCH("Mismatched",D8268)), "Mismatched", IF(ISNUMBER(SEARCH("False Positive",D8268)), "False Positive", "Irrelevant"))), "")</f>
        <v/>
      </c>
      <c r="J8268" s="7" t="s">
        <v>3742</v>
      </c>
      <c r="K8268" s="7" t="s">
        <v>3353</v>
      </c>
      <c r="L8268" s="9">
        <v>45009</v>
      </c>
      <c r="M8268" s="13">
        <v>0.46736111111111112</v>
      </c>
      <c r="N8268" s="14">
        <v>204440003506702</v>
      </c>
      <c r="O8268" s="7">
        <f>IF(LEN(TRIM($A8268))=0,0,LEN($A8268)-LEN(SUBSTITUTE($A8268," ",""))+1)</f>
        <v>2</v>
      </c>
      <c r="P8268">
        <f t="shared" si="248"/>
        <v>3411</v>
      </c>
    </row>
    <row r="8269" spans="1:16" ht="144" x14ac:dyDescent="0.2">
      <c r="A8269" s="8" t="s">
        <v>247</v>
      </c>
      <c r="C8269" s="7" t="s">
        <v>4</v>
      </c>
      <c r="F8269" s="7" t="str">
        <f t="shared" si="246"/>
        <v/>
      </c>
      <c r="G8269" s="7" t="str">
        <f t="shared" si="247"/>
        <v/>
      </c>
      <c r="K8269" s="7" t="s">
        <v>3353</v>
      </c>
      <c r="L8269" s="9">
        <v>45009</v>
      </c>
      <c r="M8269" s="13">
        <v>0.46736111111111112</v>
      </c>
      <c r="N8269" s="14">
        <v>204440003506702</v>
      </c>
      <c r="P8269" t="str">
        <f t="shared" si="248"/>
        <v/>
      </c>
    </row>
    <row r="8270" spans="1:16" ht="16" x14ac:dyDescent="0.2">
      <c r="A8270" s="8" t="s">
        <v>1166</v>
      </c>
      <c r="C8270" s="7" t="s">
        <v>2</v>
      </c>
      <c r="D8270" s="7" t="s">
        <v>3411</v>
      </c>
      <c r="E8270" s="7" t="str">
        <f>IF(OR(D8270="", D8270="___"),"", LEFT(D8270,FIND(" &gt;",D8270)-1))</f>
        <v>Qualified Success</v>
      </c>
      <c r="F8270" s="7" t="str">
        <f t="shared" si="246"/>
        <v>Current</v>
      </c>
      <c r="G8270" s="7" t="str">
        <f t="shared" si="247"/>
        <v>Response</v>
      </c>
      <c r="H8270" s="7" t="str">
        <f>IF(G8270="Utterance", IF(ISNUMBER(SEARCH("Unrecognized",D8270)), "Unrecognized", IF(ISNUMBER(SEARCH("Mismatched",D8270)), "Mismatched", IF(ISNUMBER(SEARCH("False Positive",D8270)), "False Positive", "Irrelevant"))), "")</f>
        <v/>
      </c>
      <c r="J8270" s="7" t="s">
        <v>3742</v>
      </c>
      <c r="K8270" s="7" t="s">
        <v>3353</v>
      </c>
      <c r="L8270" s="9">
        <v>45009</v>
      </c>
      <c r="M8270" s="13">
        <v>0.47194444444444444</v>
      </c>
      <c r="N8270" s="14">
        <v>204440003541203</v>
      </c>
      <c r="O8270" s="7">
        <f>IF(LEN(TRIM($A8270))=0,0,LEN($A8270)-LEN(SUBSTITUTE($A8270," ",""))+1)</f>
        <v>9</v>
      </c>
      <c r="P8270">
        <f t="shared" si="248"/>
        <v>201</v>
      </c>
    </row>
    <row r="8271" spans="1:16" ht="48" x14ac:dyDescent="0.2">
      <c r="A8271" s="8" t="s">
        <v>285</v>
      </c>
      <c r="C8271" s="7" t="s">
        <v>4</v>
      </c>
      <c r="F8271" s="7" t="str">
        <f t="shared" si="246"/>
        <v/>
      </c>
      <c r="G8271" s="7" t="str">
        <f t="shared" si="247"/>
        <v/>
      </c>
      <c r="K8271" s="7" t="s">
        <v>3353</v>
      </c>
      <c r="L8271" s="9">
        <v>45009</v>
      </c>
      <c r="M8271" s="13">
        <v>0.47194444444444444</v>
      </c>
      <c r="N8271" s="14">
        <v>204440003541203</v>
      </c>
      <c r="P8271" t="str">
        <f t="shared" si="248"/>
        <v/>
      </c>
    </row>
    <row r="8272" spans="1:16" ht="16" x14ac:dyDescent="0.2">
      <c r="A8272" s="8" t="s">
        <v>603</v>
      </c>
      <c r="C8272" s="7" t="s">
        <v>2</v>
      </c>
      <c r="D8272" s="7" t="s">
        <v>3389</v>
      </c>
      <c r="E8272" s="7" t="str">
        <f>IF(OR(D8272="", D8272="___"),"", LEFT(D8272,FIND(" &gt;",D8272)-1))</f>
        <v>Success</v>
      </c>
      <c r="F8272" s="7" t="str">
        <f t="shared" si="246"/>
        <v>Current</v>
      </c>
      <c r="G8272" s="7" t="str">
        <f t="shared" si="247"/>
        <v/>
      </c>
      <c r="H8272" s="7" t="str">
        <f>IF(G8272="Utterance", IF(ISNUMBER(SEARCH("Unrecognized",D8272)), "Unrecognized", IF(ISNUMBER(SEARCH("Mismatched",D8272)), "Mismatched", IF(ISNUMBER(SEARCH("False Positive",D8272)), "False Positive", "Irrelevant"))), "")</f>
        <v/>
      </c>
      <c r="J8272" s="7" t="s">
        <v>3751</v>
      </c>
      <c r="K8272" s="7" t="s">
        <v>3353</v>
      </c>
      <c r="L8272" s="9">
        <v>45009</v>
      </c>
      <c r="M8272" s="13">
        <v>0.47559027777777779</v>
      </c>
      <c r="N8272" s="14">
        <v>204440003497606</v>
      </c>
      <c r="O8272" s="7">
        <f>IF(LEN(TRIM($A8272))=0,0,LEN($A8272)-LEN(SUBSTITUTE($A8272," ",""))+1)</f>
        <v>3</v>
      </c>
      <c r="P8272">
        <f t="shared" si="248"/>
        <v>3411</v>
      </c>
    </row>
    <row r="8273" spans="1:16" ht="96" x14ac:dyDescent="0.2">
      <c r="A8273" s="8" t="s">
        <v>604</v>
      </c>
      <c r="C8273" s="7" t="s">
        <v>4</v>
      </c>
      <c r="F8273" s="7" t="str">
        <f t="shared" si="246"/>
        <v/>
      </c>
      <c r="G8273" s="7" t="str">
        <f t="shared" si="247"/>
        <v/>
      </c>
      <c r="K8273" s="7" t="s">
        <v>3353</v>
      </c>
      <c r="L8273" s="9">
        <v>45009</v>
      </c>
      <c r="M8273" s="13">
        <v>0.47562499999999996</v>
      </c>
      <c r="N8273" s="14">
        <v>204440003497606</v>
      </c>
      <c r="P8273" t="str">
        <f t="shared" si="248"/>
        <v/>
      </c>
    </row>
    <row r="8274" spans="1:16" ht="16" x14ac:dyDescent="0.2">
      <c r="A8274" s="8" t="s">
        <v>605</v>
      </c>
      <c r="C8274" s="7" t="s">
        <v>2</v>
      </c>
      <c r="D8274" s="7" t="s">
        <v>3391</v>
      </c>
      <c r="E8274" s="7" t="str">
        <f>IF(OR(D8274="", D8274="___"),"", LEFT(D8274,FIND(" &gt;",D8274)-1))</f>
        <v>Failure</v>
      </c>
      <c r="F8274" s="7" t="str">
        <f t="shared" si="246"/>
        <v>Current</v>
      </c>
      <c r="G8274" s="7" t="str">
        <f t="shared" si="247"/>
        <v>Utterance</v>
      </c>
      <c r="H8274" s="7" t="str">
        <f>IF(G8274="Utterance", IF(ISNUMBER(SEARCH("Unrecognized",D8274)), "Unrecognized", IF(ISNUMBER(SEARCH("Mismatched",D8274)), "Mismatched", IF(ISNUMBER(SEARCH("False Positive",D8274)), "False Positive", "Irrelevant"))), "")</f>
        <v>Mismatched</v>
      </c>
      <c r="J8274" s="7" t="s">
        <v>3742</v>
      </c>
      <c r="K8274" s="7" t="s">
        <v>3353</v>
      </c>
      <c r="L8274" s="9">
        <v>45009</v>
      </c>
      <c r="M8274" s="13">
        <v>0.47637731481481477</v>
      </c>
      <c r="N8274" s="14">
        <v>204440003497606</v>
      </c>
      <c r="O8274" s="7">
        <f>IF(LEN(TRIM($A8274))=0,0,LEN($A8274)-LEN(SUBSTITUTE($A8274," ",""))+1)</f>
        <v>2</v>
      </c>
      <c r="P8274">
        <f t="shared" si="248"/>
        <v>705</v>
      </c>
    </row>
    <row r="8275" spans="1:16" ht="128" x14ac:dyDescent="0.2">
      <c r="A8275" s="8" t="s">
        <v>606</v>
      </c>
      <c r="C8275" s="7" t="s">
        <v>4</v>
      </c>
      <c r="F8275" s="7" t="str">
        <f t="shared" si="246"/>
        <v/>
      </c>
      <c r="G8275" s="7" t="str">
        <f t="shared" si="247"/>
        <v/>
      </c>
      <c r="K8275" s="7" t="s">
        <v>3353</v>
      </c>
      <c r="L8275" s="9">
        <v>45009</v>
      </c>
      <c r="M8275" s="13">
        <v>0.47637731481481477</v>
      </c>
      <c r="N8275" s="14">
        <v>204440003497606</v>
      </c>
      <c r="P8275" t="str">
        <f t="shared" si="248"/>
        <v/>
      </c>
    </row>
    <row r="8276" spans="1:16" ht="16" x14ac:dyDescent="0.2">
      <c r="A8276" s="8" t="s">
        <v>1469</v>
      </c>
      <c r="C8276" s="7" t="s">
        <v>2</v>
      </c>
      <c r="D8276" s="7" t="s">
        <v>3389</v>
      </c>
      <c r="E8276" s="7" t="str">
        <f>IF(OR(D8276="", D8276="___"),"", LEFT(D8276,FIND(" &gt;",D8276)-1))</f>
        <v>Success</v>
      </c>
      <c r="F8276" s="7" t="str">
        <f t="shared" si="246"/>
        <v>Current</v>
      </c>
      <c r="G8276" s="7" t="str">
        <f t="shared" si="247"/>
        <v/>
      </c>
      <c r="H8276" s="7" t="str">
        <f>IF(G8276="Utterance", IF(ISNUMBER(SEARCH("Unrecognized",D8276)), "Unrecognized", IF(ISNUMBER(SEARCH("Mismatched",D8276)), "Mismatched", IF(ISNUMBER(SEARCH("False Positive",D8276)), "False Positive", "Irrelevant"))), "")</f>
        <v/>
      </c>
      <c r="J8276" s="7" t="s">
        <v>3457</v>
      </c>
      <c r="K8276" s="7" t="s">
        <v>3353</v>
      </c>
      <c r="L8276" s="9">
        <v>45009</v>
      </c>
      <c r="M8276" s="13">
        <v>0.47658564814814813</v>
      </c>
      <c r="N8276" s="14">
        <v>513001717785355</v>
      </c>
      <c r="O8276" s="7">
        <f>IF(LEN(TRIM($A8276))=0,0,LEN($A8276)-LEN(SUBSTITUTE($A8276," ",""))+1)</f>
        <v>13</v>
      </c>
      <c r="P8276">
        <f t="shared" si="248"/>
        <v>3411</v>
      </c>
    </row>
    <row r="8277" spans="1:16" ht="176" x14ac:dyDescent="0.2">
      <c r="A8277" s="8" t="s">
        <v>1409</v>
      </c>
      <c r="C8277" s="7" t="s">
        <v>4</v>
      </c>
      <c r="F8277" s="7" t="str">
        <f t="shared" si="246"/>
        <v/>
      </c>
      <c r="G8277" s="7" t="str">
        <f t="shared" si="247"/>
        <v/>
      </c>
      <c r="K8277" s="7" t="s">
        <v>3353</v>
      </c>
      <c r="L8277" s="9">
        <v>45009</v>
      </c>
      <c r="M8277" s="13">
        <v>0.47658564814814813</v>
      </c>
      <c r="N8277" s="14">
        <v>513001717785355</v>
      </c>
      <c r="P8277" t="str">
        <f t="shared" si="248"/>
        <v/>
      </c>
    </row>
    <row r="8278" spans="1:16" ht="16" x14ac:dyDescent="0.2">
      <c r="A8278" s="8" t="s">
        <v>1470</v>
      </c>
      <c r="C8278" s="7" t="s">
        <v>2</v>
      </c>
      <c r="D8278" s="7" t="s">
        <v>3389</v>
      </c>
      <c r="E8278" s="7" t="str">
        <f>IF(OR(D8278="", D8278="___"),"", LEFT(D8278,FIND(" &gt;",D8278)-1))</f>
        <v>Success</v>
      </c>
      <c r="F8278" s="7" t="str">
        <f t="shared" si="246"/>
        <v>Current</v>
      </c>
      <c r="G8278" s="7" t="str">
        <f t="shared" si="247"/>
        <v/>
      </c>
      <c r="H8278" s="7" t="str">
        <f>IF(G8278="Utterance", IF(ISNUMBER(SEARCH("Unrecognized",D8278)), "Unrecognized", IF(ISNUMBER(SEARCH("Mismatched",D8278)), "Mismatched", IF(ISNUMBER(SEARCH("False Positive",D8278)), "False Positive", "Irrelevant"))), "")</f>
        <v/>
      </c>
      <c r="J8278" s="7" t="s">
        <v>3457</v>
      </c>
      <c r="K8278" s="7" t="s">
        <v>3353</v>
      </c>
      <c r="L8278" s="9">
        <v>45009</v>
      </c>
      <c r="M8278" s="13">
        <v>0.4767824074074074</v>
      </c>
      <c r="N8278" s="14">
        <v>513001717785355</v>
      </c>
      <c r="O8278" s="7">
        <f>IF(LEN(TRIM($A8278))=0,0,LEN($A8278)-LEN(SUBSTITUTE($A8278," ",""))+1)</f>
        <v>2</v>
      </c>
      <c r="P8278">
        <f t="shared" si="248"/>
        <v>3411</v>
      </c>
    </row>
    <row r="8279" spans="1:16" ht="32" x14ac:dyDescent="0.2">
      <c r="A8279" s="8" t="s">
        <v>1322</v>
      </c>
      <c r="C8279" s="7" t="s">
        <v>4</v>
      </c>
      <c r="F8279" s="7" t="str">
        <f t="shared" si="246"/>
        <v/>
      </c>
      <c r="G8279" s="7" t="str">
        <f t="shared" si="247"/>
        <v/>
      </c>
      <c r="K8279" s="7" t="s">
        <v>3353</v>
      </c>
      <c r="L8279" s="9">
        <v>45009</v>
      </c>
      <c r="M8279" s="13">
        <v>0.4767824074074074</v>
      </c>
      <c r="N8279" s="14">
        <v>513001717785355</v>
      </c>
      <c r="P8279" t="str">
        <f t="shared" si="248"/>
        <v/>
      </c>
    </row>
    <row r="8280" spans="1:16" ht="16" x14ac:dyDescent="0.2">
      <c r="A8280" s="8" t="s">
        <v>857</v>
      </c>
      <c r="C8280" s="7" t="s">
        <v>2</v>
      </c>
      <c r="D8280" s="7" t="s">
        <v>3389</v>
      </c>
      <c r="E8280" s="7" t="str">
        <f>IF(OR(D8280="", D8280="___"),"", LEFT(D8280,FIND(" &gt;",D8280)-1))</f>
        <v>Success</v>
      </c>
      <c r="F8280" s="7" t="str">
        <f t="shared" si="246"/>
        <v>Current</v>
      </c>
      <c r="G8280" s="7" t="str">
        <f t="shared" si="247"/>
        <v/>
      </c>
      <c r="H8280" s="7" t="str">
        <f>IF(G8280="Utterance", IF(ISNUMBER(SEARCH("Unrecognized",D8280)), "Unrecognized", IF(ISNUMBER(SEARCH("Mismatched",D8280)), "Mismatched", IF(ISNUMBER(SEARCH("False Positive",D8280)), "False Positive", "Irrelevant"))), "")</f>
        <v/>
      </c>
      <c r="J8280" s="7" t="s">
        <v>3751</v>
      </c>
      <c r="K8280" s="7" t="s">
        <v>3353</v>
      </c>
      <c r="L8280" s="9">
        <v>45009</v>
      </c>
      <c r="M8280" s="13">
        <v>0.47763888888888889</v>
      </c>
      <c r="N8280" s="14">
        <v>204440003506702</v>
      </c>
      <c r="O8280" s="7">
        <f>IF(LEN(TRIM($A8280))=0,0,LEN($A8280)-LEN(SUBSTITUTE($A8280," ",""))+1)</f>
        <v>2</v>
      </c>
      <c r="P8280">
        <f t="shared" si="248"/>
        <v>3411</v>
      </c>
    </row>
    <row r="8281" spans="1:16" ht="96" x14ac:dyDescent="0.2">
      <c r="A8281" s="8" t="s">
        <v>604</v>
      </c>
      <c r="C8281" s="7" t="s">
        <v>4</v>
      </c>
      <c r="F8281" s="7" t="str">
        <f t="shared" si="246"/>
        <v/>
      </c>
      <c r="G8281" s="7" t="str">
        <f t="shared" si="247"/>
        <v/>
      </c>
      <c r="K8281" s="7" t="s">
        <v>3353</v>
      </c>
      <c r="L8281" s="9">
        <v>45009</v>
      </c>
      <c r="M8281" s="13">
        <v>0.47766203703703702</v>
      </c>
      <c r="N8281" s="14">
        <v>204440003506702</v>
      </c>
      <c r="P8281" t="str">
        <f t="shared" si="248"/>
        <v/>
      </c>
    </row>
    <row r="8282" spans="1:16" ht="16" x14ac:dyDescent="0.2">
      <c r="A8282" s="8" t="s">
        <v>859</v>
      </c>
      <c r="C8282" s="7" t="s">
        <v>2</v>
      </c>
      <c r="D8282" s="7" t="s">
        <v>3411</v>
      </c>
      <c r="E8282" s="7" t="str">
        <f>IF(OR(D8282="", D8282="___"),"", LEFT(D8282,FIND(" &gt;",D8282)-1))</f>
        <v>Qualified Success</v>
      </c>
      <c r="F8282" s="7" t="str">
        <f t="shared" si="246"/>
        <v>Current</v>
      </c>
      <c r="G8282" s="7" t="str">
        <f t="shared" si="247"/>
        <v>Response</v>
      </c>
      <c r="H8282" s="7" t="str">
        <f>IF(G8282="Utterance", IF(ISNUMBER(SEARCH("Unrecognized",D8282)), "Unrecognized", IF(ISNUMBER(SEARCH("Mismatched",D8282)), "Mismatched", IF(ISNUMBER(SEARCH("False Positive",D8282)), "False Positive", "Irrelevant"))), "")</f>
        <v/>
      </c>
      <c r="J8282" s="7" t="s">
        <v>3742</v>
      </c>
      <c r="K8282" s="7" t="s">
        <v>3353</v>
      </c>
      <c r="L8282" s="9">
        <v>45009</v>
      </c>
      <c r="M8282" s="13">
        <v>0.47800925925925924</v>
      </c>
      <c r="N8282" s="14">
        <v>204440003506702</v>
      </c>
      <c r="O8282" s="7">
        <f>IF(LEN(TRIM($A8282))=0,0,LEN($A8282)-LEN(SUBSTITUTE($A8282," ",""))+1)</f>
        <v>8</v>
      </c>
      <c r="P8282">
        <f t="shared" si="248"/>
        <v>201</v>
      </c>
    </row>
    <row r="8283" spans="1:16" ht="96" x14ac:dyDescent="0.2">
      <c r="A8283" s="8" t="s">
        <v>604</v>
      </c>
      <c r="C8283" s="7" t="s">
        <v>4</v>
      </c>
      <c r="F8283" s="7" t="str">
        <f t="shared" si="246"/>
        <v/>
      </c>
      <c r="G8283" s="7" t="str">
        <f t="shared" si="247"/>
        <v/>
      </c>
      <c r="K8283" s="7" t="s">
        <v>3353</v>
      </c>
      <c r="L8283" s="9">
        <v>45009</v>
      </c>
      <c r="M8283" s="13">
        <v>0.47800925925925924</v>
      </c>
      <c r="N8283" s="14">
        <v>204440003506702</v>
      </c>
      <c r="P8283" t="str">
        <f t="shared" si="248"/>
        <v/>
      </c>
    </row>
    <row r="8284" spans="1:16" ht="16" x14ac:dyDescent="0.2">
      <c r="A8284" s="8" t="s">
        <v>837</v>
      </c>
      <c r="C8284" s="7" t="s">
        <v>2</v>
      </c>
      <c r="D8284" s="7" t="s">
        <v>3389</v>
      </c>
      <c r="E8284" s="7" t="str">
        <f>IF(OR(D8284="", D8284="___"),"", LEFT(D8284,FIND(" &gt;",D8284)-1))</f>
        <v>Success</v>
      </c>
      <c r="F8284" s="7" t="str">
        <f t="shared" si="246"/>
        <v>Current</v>
      </c>
      <c r="G8284" s="7" t="str">
        <f t="shared" si="247"/>
        <v/>
      </c>
      <c r="H8284" s="7" t="str">
        <f>IF(G8284="Utterance", IF(ISNUMBER(SEARCH("Unrecognized",D8284)), "Unrecognized", IF(ISNUMBER(SEARCH("Mismatched",D8284)), "Mismatched", IF(ISNUMBER(SEARCH("False Positive",D8284)), "False Positive", "Irrelevant"))), "")</f>
        <v/>
      </c>
      <c r="J8284" s="7" t="s">
        <v>3428</v>
      </c>
      <c r="K8284" s="7" t="s">
        <v>3353</v>
      </c>
      <c r="L8284" s="9">
        <v>45009</v>
      </c>
      <c r="M8284" s="13">
        <v>0.47821759259259261</v>
      </c>
      <c r="N8284" s="14">
        <v>204440003506702</v>
      </c>
      <c r="O8284" s="7">
        <f>IF(LEN(TRIM($A8284))=0,0,LEN($A8284)-LEN(SUBSTITUTE($A8284," ",""))+1)</f>
        <v>5</v>
      </c>
      <c r="P8284">
        <f t="shared" si="248"/>
        <v>3411</v>
      </c>
    </row>
    <row r="8285" spans="1:16" ht="64" x14ac:dyDescent="0.2">
      <c r="A8285" s="8" t="s">
        <v>270</v>
      </c>
      <c r="C8285" s="7" t="s">
        <v>4</v>
      </c>
      <c r="F8285" s="7" t="str">
        <f t="shared" si="246"/>
        <v/>
      </c>
      <c r="G8285" s="7" t="str">
        <f t="shared" si="247"/>
        <v/>
      </c>
      <c r="K8285" s="7" t="s">
        <v>3353</v>
      </c>
      <c r="L8285" s="9">
        <v>45009</v>
      </c>
      <c r="M8285" s="13">
        <v>0.47821759259259261</v>
      </c>
      <c r="N8285" s="14">
        <v>204440003506702</v>
      </c>
      <c r="P8285" t="str">
        <f t="shared" si="248"/>
        <v/>
      </c>
    </row>
    <row r="8286" spans="1:16" ht="16" x14ac:dyDescent="0.2">
      <c r="A8286" s="8" t="s">
        <v>858</v>
      </c>
      <c r="C8286" s="7" t="s">
        <v>2</v>
      </c>
      <c r="D8286" s="7" t="s">
        <v>3411</v>
      </c>
      <c r="E8286" s="7" t="str">
        <f>IF(OR(D8286="", D8286="___"),"", LEFT(D8286,FIND(" &gt;",D8286)-1))</f>
        <v>Qualified Success</v>
      </c>
      <c r="F8286" s="7" t="str">
        <f t="shared" si="246"/>
        <v>Current</v>
      </c>
      <c r="G8286" s="7" t="str">
        <f t="shared" si="247"/>
        <v>Response</v>
      </c>
      <c r="H8286" s="7" t="str">
        <f>IF(G8286="Utterance", IF(ISNUMBER(SEARCH("Unrecognized",D8286)), "Unrecognized", IF(ISNUMBER(SEARCH("Mismatched",D8286)), "Mismatched", IF(ISNUMBER(SEARCH("False Positive",D8286)), "False Positive", "Irrelevant"))), "")</f>
        <v/>
      </c>
      <c r="J8286" s="7" t="s">
        <v>3742</v>
      </c>
      <c r="K8286" s="7" t="s">
        <v>3353</v>
      </c>
      <c r="L8286" s="9">
        <v>45009</v>
      </c>
      <c r="M8286" s="13">
        <v>0.4798263888888889</v>
      </c>
      <c r="N8286" s="14">
        <v>204440003506702</v>
      </c>
      <c r="O8286" s="7">
        <f>IF(LEN(TRIM($A8286))=0,0,LEN($A8286)-LEN(SUBSTITUTE($A8286," ",""))+1)</f>
        <v>3</v>
      </c>
      <c r="P8286">
        <f t="shared" si="248"/>
        <v>201</v>
      </c>
    </row>
    <row r="8287" spans="1:16" ht="96" x14ac:dyDescent="0.2">
      <c r="A8287" s="8" t="s">
        <v>604</v>
      </c>
      <c r="C8287" s="7" t="s">
        <v>4</v>
      </c>
      <c r="F8287" s="7" t="str">
        <f t="shared" si="246"/>
        <v/>
      </c>
      <c r="G8287" s="7" t="str">
        <f t="shared" si="247"/>
        <v/>
      </c>
      <c r="K8287" s="7" t="s">
        <v>3353</v>
      </c>
      <c r="L8287" s="9">
        <v>45009</v>
      </c>
      <c r="M8287" s="13">
        <v>0.47983796296296299</v>
      </c>
      <c r="N8287" s="14">
        <v>204440003506702</v>
      </c>
      <c r="P8287" t="str">
        <f t="shared" si="248"/>
        <v/>
      </c>
    </row>
    <row r="8288" spans="1:16" ht="16" x14ac:dyDescent="0.2">
      <c r="A8288" s="8" t="s">
        <v>856</v>
      </c>
      <c r="C8288" s="7" t="s">
        <v>2</v>
      </c>
      <c r="D8288" s="7" t="s">
        <v>3411</v>
      </c>
      <c r="E8288" s="7" t="str">
        <f>IF(OR(D8288="", D8288="___"),"", LEFT(D8288,FIND(" &gt;",D8288)-1))</f>
        <v>Qualified Success</v>
      </c>
      <c r="F8288" s="7" t="str">
        <f t="shared" si="246"/>
        <v>Current</v>
      </c>
      <c r="G8288" s="7" t="str">
        <f t="shared" si="247"/>
        <v>Response</v>
      </c>
      <c r="H8288" s="7" t="str">
        <f>IF(G8288="Utterance", IF(ISNUMBER(SEARCH("Unrecognized",D8288)), "Unrecognized", IF(ISNUMBER(SEARCH("Mismatched",D8288)), "Mismatched", IF(ISNUMBER(SEARCH("False Positive",D8288)), "False Positive", "Irrelevant"))), "")</f>
        <v/>
      </c>
      <c r="J8288" s="7" t="s">
        <v>3742</v>
      </c>
      <c r="K8288" s="7" t="s">
        <v>3353</v>
      </c>
      <c r="L8288" s="9">
        <v>45009</v>
      </c>
      <c r="M8288" s="13">
        <v>0.48061342592592587</v>
      </c>
      <c r="N8288" s="14">
        <v>204440003506702</v>
      </c>
      <c r="O8288" s="7">
        <f>IF(LEN(TRIM($A8288))=0,0,LEN($A8288)-LEN(SUBSTITUTE($A8288," ",""))+1)</f>
        <v>4</v>
      </c>
      <c r="P8288">
        <f t="shared" si="248"/>
        <v>201</v>
      </c>
    </row>
    <row r="8289" spans="1:16" ht="64" x14ac:dyDescent="0.2">
      <c r="A8289" s="8" t="s">
        <v>254</v>
      </c>
      <c r="C8289" s="7" t="s">
        <v>4</v>
      </c>
      <c r="F8289" s="7" t="str">
        <f t="shared" si="246"/>
        <v/>
      </c>
      <c r="G8289" s="7" t="str">
        <f t="shared" si="247"/>
        <v/>
      </c>
      <c r="K8289" s="7" t="s">
        <v>3353</v>
      </c>
      <c r="L8289" s="9">
        <v>45009</v>
      </c>
      <c r="M8289" s="13">
        <v>0.48061342592592587</v>
      </c>
      <c r="N8289" s="14">
        <v>204440003506702</v>
      </c>
      <c r="P8289" t="str">
        <f t="shared" si="248"/>
        <v/>
      </c>
    </row>
    <row r="8290" spans="1:16" ht="16" x14ac:dyDescent="0.2">
      <c r="A8290" s="8" t="s">
        <v>302</v>
      </c>
      <c r="B8290" s="7" t="s">
        <v>3487</v>
      </c>
      <c r="C8290" s="7" t="s">
        <v>2</v>
      </c>
      <c r="D8290" s="7" t="s">
        <v>3389</v>
      </c>
      <c r="E8290" s="7" t="str">
        <f>IF(OR(D8290="", D8290="___"),"", LEFT(D8290,FIND(" &gt;",D8290)-1))</f>
        <v>Success</v>
      </c>
      <c r="F8290" s="7" t="str">
        <f t="shared" si="246"/>
        <v>Current</v>
      </c>
      <c r="G8290" s="7" t="str">
        <f t="shared" si="247"/>
        <v/>
      </c>
      <c r="H8290" s="7" t="str">
        <f>IF(G8290="Utterance", IF(ISNUMBER(SEARCH("Unrecognized",D8290)), "Unrecognized", IF(ISNUMBER(SEARCH("Mismatched",D8290)), "Mismatched", IF(ISNUMBER(SEARCH("False Positive",D8290)), "False Positive", "Irrelevant"))), "")</f>
        <v/>
      </c>
      <c r="J8290" s="7" t="s">
        <v>3428</v>
      </c>
      <c r="K8290" s="7" t="s">
        <v>3353</v>
      </c>
      <c r="L8290" s="9">
        <v>45009</v>
      </c>
      <c r="M8290" s="13">
        <v>0.48113425925925929</v>
      </c>
      <c r="N8290" s="14">
        <v>202000914154683</v>
      </c>
      <c r="O8290" s="7">
        <f>IF(LEN(TRIM($A8290))=0,0,LEN($A8290)-LEN(SUBSTITUTE($A8290," ",""))+1)</f>
        <v>3</v>
      </c>
      <c r="P8290">
        <f t="shared" si="248"/>
        <v>3411</v>
      </c>
    </row>
    <row r="8291" spans="1:16" ht="64" x14ac:dyDescent="0.2">
      <c r="A8291" s="8" t="s">
        <v>220</v>
      </c>
      <c r="C8291" s="7" t="s">
        <v>4</v>
      </c>
      <c r="F8291" s="7" t="str">
        <f t="shared" si="246"/>
        <v/>
      </c>
      <c r="G8291" s="7" t="str">
        <f t="shared" si="247"/>
        <v/>
      </c>
      <c r="K8291" s="7" t="s">
        <v>3353</v>
      </c>
      <c r="L8291" s="9">
        <v>45009</v>
      </c>
      <c r="M8291" s="13">
        <v>0.48113425925925929</v>
      </c>
      <c r="N8291" s="14">
        <v>202000914154683</v>
      </c>
      <c r="P8291" t="str">
        <f t="shared" si="248"/>
        <v/>
      </c>
    </row>
    <row r="8292" spans="1:16" ht="32" x14ac:dyDescent="0.2">
      <c r="A8292" s="8" t="s">
        <v>1468</v>
      </c>
      <c r="C8292" s="7" t="s">
        <v>2</v>
      </c>
      <c r="D8292" s="7" t="s">
        <v>3400</v>
      </c>
      <c r="E8292" s="7" t="str">
        <f>IF(OR(D8292="", D8292="___"),"", LEFT(D8292,FIND(" &gt;",D8292)-1))</f>
        <v>Failure</v>
      </c>
      <c r="F8292" s="7" t="str">
        <f t="shared" si="246"/>
        <v>Current</v>
      </c>
      <c r="G8292" s="7" t="str">
        <f t="shared" si="247"/>
        <v>Interaction</v>
      </c>
      <c r="H8292" s="7" t="str">
        <f>IF(G8292="Utterance", IF(ISNUMBER(SEARCH("Unrecognized",D8292)), "Unrecognized", IF(ISNUMBER(SEARCH("Mismatched",D8292)), "Mismatched", IF(ISNUMBER(SEARCH("False Positive",D8292)), "False Positive", "Irrelevant"))), "")</f>
        <v/>
      </c>
      <c r="I8292" s="7" t="s">
        <v>3440</v>
      </c>
      <c r="J8292" s="7" t="s">
        <v>3744</v>
      </c>
      <c r="K8292" s="7" t="s">
        <v>3353</v>
      </c>
      <c r="L8292" s="9">
        <v>45009</v>
      </c>
      <c r="M8292" s="13">
        <v>0.48526620370370371</v>
      </c>
      <c r="N8292" s="14">
        <v>513001618368305</v>
      </c>
      <c r="O8292" s="7">
        <f>IF(LEN(TRIM($A8292))=0,0,LEN($A8292)-LEN(SUBSTITUTE($A8292," ",""))+1)</f>
        <v>25</v>
      </c>
      <c r="P8292">
        <f t="shared" si="248"/>
        <v>412</v>
      </c>
    </row>
    <row r="8293" spans="1:16" ht="16" x14ac:dyDescent="0.2">
      <c r="A8293" s="8" t="s">
        <v>339</v>
      </c>
      <c r="C8293" s="7" t="s">
        <v>4</v>
      </c>
      <c r="F8293" s="7" t="str">
        <f t="shared" si="246"/>
        <v/>
      </c>
      <c r="G8293" s="7" t="str">
        <f t="shared" si="247"/>
        <v/>
      </c>
      <c r="K8293" s="7" t="s">
        <v>3353</v>
      </c>
      <c r="L8293" s="9">
        <v>45009</v>
      </c>
      <c r="M8293" s="13">
        <v>0.4852893518518519</v>
      </c>
      <c r="N8293" s="14">
        <v>513001618368305</v>
      </c>
      <c r="P8293" t="str">
        <f t="shared" si="248"/>
        <v/>
      </c>
    </row>
    <row r="8294" spans="1:16" ht="96" x14ac:dyDescent="0.2">
      <c r="A8294" s="8" t="s">
        <v>1455</v>
      </c>
      <c r="C8294" s="7" t="s">
        <v>2</v>
      </c>
      <c r="D8294" s="7" t="s">
        <v>3389</v>
      </c>
      <c r="E8294" s="7" t="str">
        <f>IF(OR(D8294="", D8294="___"),"", LEFT(D8294,FIND(" &gt;",D8294)-1))</f>
        <v>Success</v>
      </c>
      <c r="F8294" s="7" t="str">
        <f t="shared" si="246"/>
        <v>Current</v>
      </c>
      <c r="G8294" s="7" t="str">
        <f t="shared" si="247"/>
        <v/>
      </c>
      <c r="H8294" s="7" t="str">
        <f>IF(G8294="Utterance", IF(ISNUMBER(SEARCH("Unrecognized",D8294)), "Unrecognized", IF(ISNUMBER(SEARCH("Mismatched",D8294)), "Mismatched", IF(ISNUMBER(SEARCH("False Positive",D8294)), "False Positive", "Irrelevant"))), "")</f>
        <v/>
      </c>
      <c r="J8294" s="7" t="s">
        <v>213</v>
      </c>
      <c r="K8294" s="7" t="s">
        <v>3353</v>
      </c>
      <c r="L8294" s="9">
        <v>45009</v>
      </c>
      <c r="M8294" s="13">
        <v>0.48563657407407407</v>
      </c>
      <c r="N8294" s="14">
        <v>202000914154683</v>
      </c>
      <c r="O8294" s="7">
        <f>IF(LEN(TRIM($A8294))=0,0,LEN($A8294)-LEN(SUBSTITUTE($A8294," ",""))+1)</f>
        <v>126</v>
      </c>
      <c r="P8294">
        <f t="shared" si="248"/>
        <v>3411</v>
      </c>
    </row>
    <row r="8295" spans="1:16" ht="144" x14ac:dyDescent="0.2">
      <c r="A8295" s="8" t="s">
        <v>218</v>
      </c>
      <c r="C8295" s="7" t="s">
        <v>4</v>
      </c>
      <c r="F8295" s="7" t="str">
        <f t="shared" si="246"/>
        <v/>
      </c>
      <c r="G8295" s="7" t="str">
        <f t="shared" si="247"/>
        <v/>
      </c>
      <c r="K8295" s="7" t="s">
        <v>3353</v>
      </c>
      <c r="L8295" s="9">
        <v>45009</v>
      </c>
      <c r="M8295" s="13">
        <v>0.48563657407407407</v>
      </c>
      <c r="N8295" s="14">
        <v>202000914154683</v>
      </c>
      <c r="P8295" t="str">
        <f t="shared" si="248"/>
        <v/>
      </c>
    </row>
    <row r="8296" spans="1:16" ht="16" x14ac:dyDescent="0.2">
      <c r="A8296" s="8" t="s">
        <v>865</v>
      </c>
      <c r="C8296" s="7" t="s">
        <v>2</v>
      </c>
      <c r="D8296" s="7" t="s">
        <v>3391</v>
      </c>
      <c r="E8296" s="7" t="str">
        <f>IF(OR(D8296="", D8296="___"),"", LEFT(D8296,FIND(" &gt;",D8296)-1))</f>
        <v>Failure</v>
      </c>
      <c r="F8296" s="7" t="str">
        <f t="shared" si="246"/>
        <v>Current</v>
      </c>
      <c r="G8296" s="7" t="str">
        <f t="shared" si="247"/>
        <v>Utterance</v>
      </c>
      <c r="H8296" s="7" t="str">
        <f>IF(G8296="Utterance", IF(ISNUMBER(SEARCH("Unrecognized",D8296)), "Unrecognized", IF(ISNUMBER(SEARCH("Mismatched",D8296)), "Mismatched", IF(ISNUMBER(SEARCH("False Positive",D8296)), "False Positive", "Irrelevant"))), "")</f>
        <v>Mismatched</v>
      </c>
      <c r="J8296" s="7" t="s">
        <v>3744</v>
      </c>
      <c r="K8296" s="7" t="s">
        <v>3353</v>
      </c>
      <c r="L8296" s="9">
        <v>45009</v>
      </c>
      <c r="M8296" s="13">
        <v>0.48740740740740746</v>
      </c>
      <c r="N8296" s="14">
        <v>204440003506928</v>
      </c>
      <c r="O8296" s="7">
        <f>IF(LEN(TRIM($A8296))=0,0,LEN($A8296)-LEN(SUBSTITUTE($A8296," ",""))+1)</f>
        <v>6</v>
      </c>
      <c r="P8296">
        <f t="shared" si="248"/>
        <v>705</v>
      </c>
    </row>
    <row r="8297" spans="1:16" ht="96" x14ac:dyDescent="0.2">
      <c r="A8297" s="8" t="s">
        <v>718</v>
      </c>
      <c r="C8297" s="7" t="s">
        <v>4</v>
      </c>
      <c r="F8297" s="7" t="str">
        <f t="shared" si="246"/>
        <v/>
      </c>
      <c r="G8297" s="7" t="str">
        <f t="shared" si="247"/>
        <v/>
      </c>
      <c r="K8297" s="7" t="s">
        <v>3353</v>
      </c>
      <c r="L8297" s="9">
        <v>45009</v>
      </c>
      <c r="M8297" s="13">
        <v>0.48740740740740746</v>
      </c>
      <c r="N8297" s="14">
        <v>204440003506928</v>
      </c>
      <c r="P8297" t="str">
        <f t="shared" si="248"/>
        <v/>
      </c>
    </row>
    <row r="8298" spans="1:16" ht="16" x14ac:dyDescent="0.2">
      <c r="A8298" s="8" t="s">
        <v>1116</v>
      </c>
      <c r="C8298" s="7" t="s">
        <v>2</v>
      </c>
      <c r="D8298" s="7" t="s">
        <v>3400</v>
      </c>
      <c r="E8298" s="7" t="str">
        <f>IF(OR(D8298="", D8298="___"),"", LEFT(D8298,FIND(" &gt;",D8298)-1))</f>
        <v>Failure</v>
      </c>
      <c r="F8298" s="7" t="str">
        <f t="shared" si="246"/>
        <v>Current</v>
      </c>
      <c r="G8298" s="7" t="str">
        <f t="shared" si="247"/>
        <v>Interaction</v>
      </c>
      <c r="H8298" s="7" t="str">
        <f>IF(G8298="Utterance", IF(ISNUMBER(SEARCH("Unrecognized",D8298)), "Unrecognized", IF(ISNUMBER(SEARCH("Mismatched",D8298)), "Mismatched", IF(ISNUMBER(SEARCH("False Positive",D8298)), "False Positive", "Irrelevant"))), "")</f>
        <v/>
      </c>
      <c r="J8298" s="7" t="s">
        <v>3750</v>
      </c>
      <c r="K8298" s="7" t="s">
        <v>3353</v>
      </c>
      <c r="L8298" s="9">
        <v>45009</v>
      </c>
      <c r="M8298" s="13">
        <v>0.4876967592592592</v>
      </c>
      <c r="N8298" s="14">
        <v>204440003538799</v>
      </c>
      <c r="O8298" s="7">
        <f>IF(LEN(TRIM($A8298))=0,0,LEN($A8298)-LEN(SUBSTITUTE($A8298," ",""))+1)</f>
        <v>7</v>
      </c>
      <c r="P8298">
        <f t="shared" si="248"/>
        <v>412</v>
      </c>
    </row>
    <row r="8299" spans="1:16" ht="112" x14ac:dyDescent="0.2">
      <c r="A8299" s="8" t="s">
        <v>224</v>
      </c>
      <c r="C8299" s="7" t="s">
        <v>4</v>
      </c>
      <c r="F8299" s="7" t="str">
        <f t="shared" si="246"/>
        <v/>
      </c>
      <c r="G8299" s="7" t="str">
        <f t="shared" si="247"/>
        <v/>
      </c>
      <c r="K8299" s="7" t="s">
        <v>3353</v>
      </c>
      <c r="L8299" s="9">
        <v>45009</v>
      </c>
      <c r="M8299" s="13">
        <v>0.4876967592592592</v>
      </c>
      <c r="N8299" s="14">
        <v>204440003538799</v>
      </c>
      <c r="P8299" t="str">
        <f t="shared" si="248"/>
        <v/>
      </c>
    </row>
    <row r="8300" spans="1:16" ht="16" x14ac:dyDescent="0.2">
      <c r="A8300" s="8" t="s">
        <v>1114</v>
      </c>
      <c r="C8300" s="7" t="s">
        <v>2</v>
      </c>
      <c r="D8300" s="7" t="s">
        <v>3391</v>
      </c>
      <c r="E8300" s="7" t="str">
        <f>IF(OR(D8300="", D8300="___"),"", LEFT(D8300,FIND(" &gt;",D8300)-1))</f>
        <v>Failure</v>
      </c>
      <c r="F8300" s="7" t="str">
        <f t="shared" si="246"/>
        <v>Current</v>
      </c>
      <c r="G8300" s="7" t="str">
        <f t="shared" si="247"/>
        <v>Utterance</v>
      </c>
      <c r="H8300" s="7" t="str">
        <f>IF(G8300="Utterance", IF(ISNUMBER(SEARCH("Unrecognized",D8300)), "Unrecognized", IF(ISNUMBER(SEARCH("Mismatched",D8300)), "Mismatched", IF(ISNUMBER(SEARCH("False Positive",D8300)), "False Positive", "Irrelevant"))), "")</f>
        <v>Mismatched</v>
      </c>
      <c r="J8300" s="7" t="s">
        <v>3750</v>
      </c>
      <c r="K8300" s="7" t="s">
        <v>3353</v>
      </c>
      <c r="L8300" s="9">
        <v>45009</v>
      </c>
      <c r="M8300" s="13">
        <v>0.48828703703703707</v>
      </c>
      <c r="N8300" s="14">
        <v>204440003538799</v>
      </c>
      <c r="O8300" s="7">
        <f>IF(LEN(TRIM($A8300))=0,0,LEN($A8300)-LEN(SUBSTITUTE($A8300," ",""))+1)</f>
        <v>5</v>
      </c>
      <c r="P8300">
        <f t="shared" si="248"/>
        <v>705</v>
      </c>
    </row>
    <row r="8301" spans="1:16" ht="224" x14ac:dyDescent="0.2">
      <c r="A8301" s="8" t="s">
        <v>1115</v>
      </c>
      <c r="C8301" s="7" t="s">
        <v>4</v>
      </c>
      <c r="F8301" s="7" t="str">
        <f t="shared" si="246"/>
        <v/>
      </c>
      <c r="G8301" s="7" t="str">
        <f t="shared" si="247"/>
        <v/>
      </c>
      <c r="K8301" s="7" t="s">
        <v>3353</v>
      </c>
      <c r="L8301" s="9">
        <v>45009</v>
      </c>
      <c r="M8301" s="13">
        <v>0.48829861111111111</v>
      </c>
      <c r="N8301" s="14">
        <v>204440003538799</v>
      </c>
      <c r="P8301" t="str">
        <f t="shared" si="248"/>
        <v/>
      </c>
    </row>
    <row r="8302" spans="1:16" ht="16" x14ac:dyDescent="0.2">
      <c r="A8302" s="8" t="s">
        <v>158</v>
      </c>
      <c r="C8302" s="7" t="s">
        <v>2</v>
      </c>
      <c r="D8302" s="7" t="s">
        <v>3389</v>
      </c>
      <c r="E8302" s="7" t="str">
        <f>IF(OR(D8302="", D8302="___"),"", LEFT(D8302,FIND(" &gt;",D8302)-1))</f>
        <v>Success</v>
      </c>
      <c r="F8302" s="7" t="str">
        <f t="shared" si="246"/>
        <v>Current</v>
      </c>
      <c r="G8302" s="7" t="str">
        <f t="shared" si="247"/>
        <v/>
      </c>
      <c r="H8302" s="7" t="str">
        <f>IF(G8302="Utterance", IF(ISNUMBER(SEARCH("Unrecognized",D8302)), "Unrecognized", IF(ISNUMBER(SEARCH("Mismatched",D8302)), "Mismatched", IF(ISNUMBER(SEARCH("False Positive",D8302)), "False Positive", "Irrelevant"))), "")</f>
        <v/>
      </c>
      <c r="J8302" s="7" t="s">
        <v>3744</v>
      </c>
      <c r="K8302" s="7" t="s">
        <v>3353</v>
      </c>
      <c r="L8302" s="9">
        <v>45009</v>
      </c>
      <c r="M8302" s="13">
        <v>0.49059027777777775</v>
      </c>
      <c r="N8302" s="14">
        <v>513001919921572</v>
      </c>
      <c r="O8302" s="7">
        <f>IF(LEN(TRIM($A8302))=0,0,LEN($A8302)-LEN(SUBSTITUTE($A8302," ",""))+1)</f>
        <v>4</v>
      </c>
      <c r="P8302">
        <f t="shared" si="248"/>
        <v>3411</v>
      </c>
    </row>
    <row r="8303" spans="1:16" ht="112" x14ac:dyDescent="0.2">
      <c r="A8303" s="8" t="s">
        <v>224</v>
      </c>
      <c r="C8303" s="7" t="s">
        <v>4</v>
      </c>
      <c r="F8303" s="7" t="str">
        <f t="shared" si="246"/>
        <v/>
      </c>
      <c r="G8303" s="7" t="str">
        <f t="shared" si="247"/>
        <v/>
      </c>
      <c r="K8303" s="7" t="s">
        <v>3353</v>
      </c>
      <c r="L8303" s="9">
        <v>45009</v>
      </c>
      <c r="M8303" s="13">
        <v>0.49059027777777775</v>
      </c>
      <c r="N8303" s="14">
        <v>513001919921572</v>
      </c>
      <c r="P8303" t="str">
        <f t="shared" si="248"/>
        <v/>
      </c>
    </row>
    <row r="8304" spans="1:16" ht="16" x14ac:dyDescent="0.2">
      <c r="A8304" s="8" t="s">
        <v>607</v>
      </c>
      <c r="C8304" s="7" t="s">
        <v>2</v>
      </c>
      <c r="D8304" s="7" t="s">
        <v>3400</v>
      </c>
      <c r="E8304" s="7" t="str">
        <f>IF(OR(D8304="", D8304="___"),"", LEFT(D8304,FIND(" &gt;",D8304)-1))</f>
        <v>Failure</v>
      </c>
      <c r="F8304" s="7" t="str">
        <f t="shared" si="246"/>
        <v>Current</v>
      </c>
      <c r="G8304" s="7" t="str">
        <f t="shared" si="247"/>
        <v>Interaction</v>
      </c>
      <c r="H8304" s="7" t="str">
        <f>IF(G8304="Utterance", IF(ISNUMBER(SEARCH("Unrecognized",D8304)), "Unrecognized", IF(ISNUMBER(SEARCH("Mismatched",D8304)), "Mismatched", IF(ISNUMBER(SEARCH("False Positive",D8304)), "False Positive", "Irrelevant"))), "")</f>
        <v/>
      </c>
      <c r="J8304" s="7" t="s">
        <v>3430</v>
      </c>
      <c r="K8304" s="7" t="s">
        <v>3353</v>
      </c>
      <c r="L8304" s="9">
        <v>45009</v>
      </c>
      <c r="M8304" s="13">
        <v>0.49986111111111109</v>
      </c>
      <c r="N8304" s="14">
        <v>204440003497606</v>
      </c>
      <c r="O8304" s="7">
        <f>IF(LEN(TRIM($A8304))=0,0,LEN($A8304)-LEN(SUBSTITUTE($A8304," ",""))+1)</f>
        <v>6</v>
      </c>
      <c r="P8304">
        <f t="shared" si="248"/>
        <v>412</v>
      </c>
    </row>
    <row r="8305" spans="1:16" ht="48" x14ac:dyDescent="0.2">
      <c r="A8305" s="8" t="s">
        <v>608</v>
      </c>
      <c r="C8305" s="7" t="s">
        <v>4</v>
      </c>
      <c r="F8305" s="7" t="str">
        <f t="shared" ref="F8305:F8368" si="249">IF(OR(E8305="Success",E8305="Qualified Success"),"Current",IF(E8305="Failure",IF(RIGHT(D8305,6)="Future","Future",IF(RIGHT(D8305,10)="Irrelevant","Irrelevant","Current")),""))</f>
        <v/>
      </c>
      <c r="G8305" s="7" t="str">
        <f t="shared" ref="G8305:G8368" si="250">IF(OR(ISBLANK(D8305),D8305="Unclassifiable &gt;"),"",IF(ISNUMBER(SEARCH("Utterance",D8305)),"Utterance",IF(ISNUMBER(SEARCH("Response",D8305)),"Response",IF(ISNUMBER(SEARCH("Interaction",D8305)),"Interaction",IF(ISNUMBER(SEARCH("System",D8305)),"System","")))))</f>
        <v/>
      </c>
      <c r="K8305" s="7" t="s">
        <v>3353</v>
      </c>
      <c r="L8305" s="9">
        <v>45009</v>
      </c>
      <c r="M8305" s="13">
        <v>0.49991898148148151</v>
      </c>
      <c r="N8305" s="14">
        <v>204440003497606</v>
      </c>
      <c r="P8305" t="str">
        <f t="shared" si="248"/>
        <v/>
      </c>
    </row>
    <row r="8306" spans="1:16" ht="16" x14ac:dyDescent="0.2">
      <c r="A8306" s="8" t="s">
        <v>609</v>
      </c>
      <c r="C8306" s="7" t="s">
        <v>2</v>
      </c>
      <c r="D8306" s="7" t="s">
        <v>3400</v>
      </c>
      <c r="E8306" s="7" t="str">
        <f>IF(OR(D8306="", D8306="___"),"", LEFT(D8306,FIND(" &gt;",D8306)-1))</f>
        <v>Failure</v>
      </c>
      <c r="F8306" s="7" t="str">
        <f t="shared" si="249"/>
        <v>Current</v>
      </c>
      <c r="G8306" s="7" t="str">
        <f t="shared" si="250"/>
        <v>Interaction</v>
      </c>
      <c r="H8306" s="7" t="str">
        <f>IF(G8306="Utterance", IF(ISNUMBER(SEARCH("Unrecognized",D8306)), "Unrecognized", IF(ISNUMBER(SEARCH("Mismatched",D8306)), "Mismatched", IF(ISNUMBER(SEARCH("False Positive",D8306)), "False Positive", "Irrelevant"))), "")</f>
        <v/>
      </c>
      <c r="J8306" s="7" t="s">
        <v>3430</v>
      </c>
      <c r="K8306" s="7" t="s">
        <v>3353</v>
      </c>
      <c r="L8306" s="9">
        <v>45009</v>
      </c>
      <c r="M8306" s="13">
        <v>0.50020833333333337</v>
      </c>
      <c r="N8306" s="14">
        <v>204440003497606</v>
      </c>
      <c r="O8306" s="7">
        <f>IF(LEN(TRIM($A8306))=0,0,LEN($A8306)-LEN(SUBSTITUTE($A8306," ",""))+1)</f>
        <v>8</v>
      </c>
      <c r="P8306">
        <f t="shared" si="248"/>
        <v>412</v>
      </c>
    </row>
    <row r="8307" spans="1:16" ht="48" x14ac:dyDescent="0.2">
      <c r="A8307" s="8" t="s">
        <v>610</v>
      </c>
      <c r="C8307" s="7" t="s">
        <v>4</v>
      </c>
      <c r="F8307" s="7" t="str">
        <f t="shared" si="249"/>
        <v/>
      </c>
      <c r="G8307" s="7" t="str">
        <f t="shared" si="250"/>
        <v/>
      </c>
      <c r="K8307" s="7" t="s">
        <v>3353</v>
      </c>
      <c r="L8307" s="9">
        <v>45009</v>
      </c>
      <c r="M8307" s="13">
        <v>0.50025462962962963</v>
      </c>
      <c r="N8307" s="14">
        <v>204440003497606</v>
      </c>
      <c r="P8307" t="str">
        <f t="shared" si="248"/>
        <v/>
      </c>
    </row>
    <row r="8308" spans="1:16" ht="16" x14ac:dyDescent="0.2">
      <c r="A8308" s="8" t="s">
        <v>1402</v>
      </c>
      <c r="C8308" s="7" t="s">
        <v>2</v>
      </c>
      <c r="D8308" s="7" t="s">
        <v>3389</v>
      </c>
      <c r="E8308" s="7" t="str">
        <f>IF(OR(D8308="", D8308="___"),"", LEFT(D8308,FIND(" &gt;",D8308)-1))</f>
        <v>Success</v>
      </c>
      <c r="F8308" s="7" t="str">
        <f t="shared" si="249"/>
        <v>Current</v>
      </c>
      <c r="G8308" s="7" t="str">
        <f t="shared" si="250"/>
        <v/>
      </c>
      <c r="H8308" s="7" t="str">
        <f>IF(G8308="Utterance", IF(ISNUMBER(SEARCH("Unrecognized",D8308)), "Unrecognized", IF(ISNUMBER(SEARCH("Mismatched",D8308)), "Mismatched", IF(ISNUMBER(SEARCH("False Positive",D8308)), "False Positive", "Irrelevant"))), "")</f>
        <v/>
      </c>
      <c r="J8308" s="7" t="s">
        <v>3428</v>
      </c>
      <c r="K8308" s="7" t="s">
        <v>3353</v>
      </c>
      <c r="L8308" s="9">
        <v>45009</v>
      </c>
      <c r="M8308" s="13">
        <v>0.50143518518518515</v>
      </c>
      <c r="N8308" s="14">
        <v>202000802055415</v>
      </c>
      <c r="O8308" s="7">
        <f>IF(LEN(TRIM($A8308))=0,0,LEN($A8308)-LEN(SUBSTITUTE($A8308," ",""))+1)</f>
        <v>3</v>
      </c>
      <c r="P8308">
        <f t="shared" si="248"/>
        <v>3411</v>
      </c>
    </row>
    <row r="8309" spans="1:16" ht="64" x14ac:dyDescent="0.2">
      <c r="A8309" s="8" t="s">
        <v>270</v>
      </c>
      <c r="C8309" s="7" t="s">
        <v>4</v>
      </c>
      <c r="F8309" s="7" t="str">
        <f t="shared" si="249"/>
        <v/>
      </c>
      <c r="G8309" s="7" t="str">
        <f t="shared" si="250"/>
        <v/>
      </c>
      <c r="K8309" s="7" t="s">
        <v>3353</v>
      </c>
      <c r="L8309" s="9">
        <v>45009</v>
      </c>
      <c r="M8309" s="13">
        <v>0.50143518518518515</v>
      </c>
      <c r="N8309" s="14">
        <v>202000802055415</v>
      </c>
      <c r="P8309" t="str">
        <f t="shared" si="248"/>
        <v/>
      </c>
    </row>
    <row r="8310" spans="1:16" ht="16" x14ac:dyDescent="0.2">
      <c r="A8310" s="8" t="s">
        <v>208</v>
      </c>
      <c r="C8310" s="7" t="s">
        <v>2</v>
      </c>
      <c r="D8310" s="7" t="s">
        <v>3389</v>
      </c>
      <c r="E8310" s="7" t="str">
        <f>IF(OR(D8310="", D8310="___"),"", LEFT(D8310,FIND(" &gt;",D8310)-1))</f>
        <v>Success</v>
      </c>
      <c r="F8310" s="7" t="str">
        <f t="shared" si="249"/>
        <v>Current</v>
      </c>
      <c r="G8310" s="7" t="str">
        <f t="shared" si="250"/>
        <v/>
      </c>
      <c r="H8310" s="7" t="str">
        <f>IF(G8310="Utterance", IF(ISNUMBER(SEARCH("Unrecognized",D8310)), "Unrecognized", IF(ISNUMBER(SEARCH("Mismatched",D8310)), "Mismatched", IF(ISNUMBER(SEARCH("False Positive",D8310)), "False Positive", "Irrelevant"))), "")</f>
        <v/>
      </c>
      <c r="J8310" s="7" t="s">
        <v>3756</v>
      </c>
      <c r="K8310" s="7" t="s">
        <v>3353</v>
      </c>
      <c r="L8310" s="9">
        <v>45009</v>
      </c>
      <c r="M8310" s="13">
        <v>0.50207175925925929</v>
      </c>
      <c r="N8310" s="14">
        <v>513003222733766</v>
      </c>
      <c r="O8310" s="7">
        <f>IF(LEN(TRIM($A8310))=0,0,LEN($A8310)-LEN(SUBSTITUTE($A8310," ",""))+1)</f>
        <v>2</v>
      </c>
      <c r="P8310">
        <f t="shared" si="248"/>
        <v>3411</v>
      </c>
    </row>
    <row r="8311" spans="1:16" ht="112" x14ac:dyDescent="0.2">
      <c r="A8311" s="8" t="s">
        <v>373</v>
      </c>
      <c r="C8311" s="7" t="s">
        <v>4</v>
      </c>
      <c r="F8311" s="7" t="str">
        <f t="shared" si="249"/>
        <v/>
      </c>
      <c r="G8311" s="7" t="str">
        <f t="shared" si="250"/>
        <v/>
      </c>
      <c r="K8311" s="7" t="s">
        <v>3353</v>
      </c>
      <c r="L8311" s="9">
        <v>45009</v>
      </c>
      <c r="M8311" s="13">
        <v>0.50207175925925929</v>
      </c>
      <c r="N8311" s="14">
        <v>513003222733766</v>
      </c>
      <c r="P8311" t="str">
        <f t="shared" si="248"/>
        <v/>
      </c>
    </row>
    <row r="8312" spans="1:16" ht="16" x14ac:dyDescent="0.2">
      <c r="A8312" s="8" t="s">
        <v>593</v>
      </c>
      <c r="C8312" s="7" t="s">
        <v>2</v>
      </c>
      <c r="D8312" s="7" t="s">
        <v>3389</v>
      </c>
      <c r="E8312" s="7" t="str">
        <f>IF(OR(D8312="", D8312="___"),"", LEFT(D8312,FIND(" &gt;",D8312)-1))</f>
        <v>Success</v>
      </c>
      <c r="F8312" s="7" t="str">
        <f t="shared" si="249"/>
        <v>Current</v>
      </c>
      <c r="G8312" s="7" t="str">
        <f t="shared" si="250"/>
        <v/>
      </c>
      <c r="H8312" s="7" t="str">
        <f>IF(G8312="Utterance", IF(ISNUMBER(SEARCH("Unrecognized",D8312)), "Unrecognized", IF(ISNUMBER(SEARCH("Mismatched",D8312)), "Mismatched", IF(ISNUMBER(SEARCH("False Positive",D8312)), "False Positive", "Irrelevant"))), "")</f>
        <v/>
      </c>
      <c r="J8312" s="7" t="s">
        <v>3743</v>
      </c>
      <c r="K8312" s="7" t="s">
        <v>3353</v>
      </c>
      <c r="L8312" s="9">
        <v>45009</v>
      </c>
      <c r="M8312" s="13">
        <v>0.50415509259259261</v>
      </c>
      <c r="N8312" s="14">
        <v>202000450447936</v>
      </c>
      <c r="O8312" s="7">
        <f>IF(LEN(TRIM($A8312))=0,0,LEN($A8312)-LEN(SUBSTITUTE($A8312," ",""))+1)</f>
        <v>2</v>
      </c>
      <c r="P8312">
        <f t="shared" si="248"/>
        <v>3411</v>
      </c>
    </row>
    <row r="8313" spans="1:16" ht="224" x14ac:dyDescent="0.2">
      <c r="A8313" s="8" t="s">
        <v>3692</v>
      </c>
      <c r="C8313" s="7" t="s">
        <v>4</v>
      </c>
      <c r="F8313" s="7" t="str">
        <f t="shared" si="249"/>
        <v/>
      </c>
      <c r="G8313" s="7" t="str">
        <f t="shared" si="250"/>
        <v/>
      </c>
      <c r="K8313" s="7" t="s">
        <v>3353</v>
      </c>
      <c r="L8313" s="9">
        <v>45009</v>
      </c>
      <c r="M8313" s="13">
        <v>0.5041782407407408</v>
      </c>
      <c r="N8313" s="14">
        <v>202000450447936</v>
      </c>
      <c r="P8313" t="str">
        <f t="shared" si="248"/>
        <v/>
      </c>
    </row>
    <row r="8314" spans="1:16" ht="16" x14ac:dyDescent="0.2">
      <c r="A8314" s="8" t="s">
        <v>1361</v>
      </c>
      <c r="C8314" s="7" t="s">
        <v>2</v>
      </c>
      <c r="D8314" s="7" t="s">
        <v>3405</v>
      </c>
      <c r="E8314" s="7" t="str">
        <f>IF(OR(D8314="", D8314="___"),"", LEFT(D8314,FIND(" &gt;",D8314)-1))</f>
        <v>Failure</v>
      </c>
      <c r="F8314" s="7" t="str">
        <f t="shared" si="249"/>
        <v>Current</v>
      </c>
      <c r="G8314" s="7" t="str">
        <f t="shared" si="250"/>
        <v>System</v>
      </c>
      <c r="H8314" s="7" t="str">
        <f>IF(G8314="Utterance", IF(ISNUMBER(SEARCH("Unrecognized",D8314)), "Unrecognized", IF(ISNUMBER(SEARCH("Mismatched",D8314)), "Mismatched", IF(ISNUMBER(SEARCH("False Positive",D8314)), "False Positive", "Irrelevant"))), "")</f>
        <v/>
      </c>
      <c r="I8314" s="7" t="s">
        <v>152</v>
      </c>
      <c r="J8314" s="7" t="s">
        <v>3743</v>
      </c>
      <c r="K8314" s="7" t="s">
        <v>3353</v>
      </c>
      <c r="L8314" s="9">
        <v>45009</v>
      </c>
      <c r="M8314" s="13">
        <v>0.50475694444444441</v>
      </c>
      <c r="N8314" s="14">
        <v>202000450447936</v>
      </c>
      <c r="O8314" s="7">
        <f>IF(LEN(TRIM($A8314))=0,0,LEN($A8314)-LEN(SUBSTITUTE($A8314," ",""))+1)</f>
        <v>5</v>
      </c>
      <c r="P8314">
        <f t="shared" si="248"/>
        <v>168</v>
      </c>
    </row>
    <row r="8315" spans="1:16" ht="16" x14ac:dyDescent="0.2">
      <c r="A8315" s="8" t="s">
        <v>1361</v>
      </c>
      <c r="C8315" s="7" t="s">
        <v>2</v>
      </c>
      <c r="D8315" s="7" t="s">
        <v>3389</v>
      </c>
      <c r="E8315" s="7" t="str">
        <f>IF(OR(D8315="", D8315="___"),"", LEFT(D8315,FIND(" &gt;",D8315)-1))</f>
        <v>Success</v>
      </c>
      <c r="F8315" s="7" t="str">
        <f t="shared" si="249"/>
        <v>Current</v>
      </c>
      <c r="G8315" s="7" t="str">
        <f t="shared" si="250"/>
        <v/>
      </c>
      <c r="H8315" s="7" t="str">
        <f>IF(G8315="Utterance", IF(ISNUMBER(SEARCH("Unrecognized",D8315)), "Unrecognized", IF(ISNUMBER(SEARCH("Mismatched",D8315)), "Mismatched", IF(ISNUMBER(SEARCH("False Positive",D8315)), "False Positive", "Irrelevant"))), "")</f>
        <v/>
      </c>
      <c r="J8315" s="7" t="s">
        <v>3743</v>
      </c>
      <c r="K8315" s="7" t="s">
        <v>3353</v>
      </c>
      <c r="L8315" s="9">
        <v>45009</v>
      </c>
      <c r="M8315" s="13">
        <v>0.50475694444444441</v>
      </c>
      <c r="N8315" s="14">
        <v>202000450447936</v>
      </c>
      <c r="O8315" s="7">
        <f>IF(LEN(TRIM($A8315))=0,0,LEN($A8315)-LEN(SUBSTITUTE($A8315," ",""))+1)</f>
        <v>5</v>
      </c>
      <c r="P8315">
        <f t="shared" si="248"/>
        <v>3411</v>
      </c>
    </row>
    <row r="8316" spans="1:16" ht="16" x14ac:dyDescent="0.2">
      <c r="A8316" s="8" t="s">
        <v>152</v>
      </c>
      <c r="C8316" s="7" t="s">
        <v>4</v>
      </c>
      <c r="F8316" s="7" t="str">
        <f t="shared" si="249"/>
        <v/>
      </c>
      <c r="G8316" s="7" t="str">
        <f t="shared" si="250"/>
        <v/>
      </c>
      <c r="K8316" s="7" t="s">
        <v>3353</v>
      </c>
      <c r="L8316" s="9">
        <v>45009</v>
      </c>
      <c r="M8316" s="13">
        <v>0.50475694444444441</v>
      </c>
      <c r="N8316" s="14">
        <v>202000450447936</v>
      </c>
      <c r="P8316" t="str">
        <f t="shared" si="248"/>
        <v/>
      </c>
    </row>
    <row r="8317" spans="1:16" ht="224" x14ac:dyDescent="0.2">
      <c r="A8317" s="8" t="s">
        <v>3692</v>
      </c>
      <c r="C8317" s="7" t="s">
        <v>4</v>
      </c>
      <c r="F8317" s="7" t="str">
        <f t="shared" si="249"/>
        <v/>
      </c>
      <c r="G8317" s="7" t="str">
        <f t="shared" si="250"/>
        <v/>
      </c>
      <c r="K8317" s="7" t="s">
        <v>3353</v>
      </c>
      <c r="L8317" s="9">
        <v>45009</v>
      </c>
      <c r="M8317" s="13">
        <v>0.50476851851851856</v>
      </c>
      <c r="N8317" s="14">
        <v>202000450447936</v>
      </c>
      <c r="P8317" t="str">
        <f t="shared" si="248"/>
        <v/>
      </c>
    </row>
    <row r="8318" spans="1:16" ht="16" x14ac:dyDescent="0.2">
      <c r="A8318" s="8" t="s">
        <v>1273</v>
      </c>
      <c r="C8318" s="7" t="s">
        <v>2</v>
      </c>
      <c r="D8318" s="7" t="s">
        <v>3400</v>
      </c>
      <c r="E8318" s="7" t="str">
        <f>IF(OR(D8318="", D8318="___"),"", LEFT(D8318,FIND(" &gt;",D8318)-1))</f>
        <v>Failure</v>
      </c>
      <c r="F8318" s="7" t="str">
        <f t="shared" si="249"/>
        <v>Current</v>
      </c>
      <c r="G8318" s="7" t="str">
        <f t="shared" si="250"/>
        <v>Interaction</v>
      </c>
      <c r="H8318" s="7" t="str">
        <f>IF(G8318="Utterance", IF(ISNUMBER(SEARCH("Unrecognized",D8318)), "Unrecognized", IF(ISNUMBER(SEARCH("Mismatched",D8318)), "Mismatched", IF(ISNUMBER(SEARCH("False Positive",D8318)), "False Positive", "Irrelevant"))), "")</f>
        <v/>
      </c>
      <c r="J8318" s="7" t="s">
        <v>3751</v>
      </c>
      <c r="K8318" s="7" t="s">
        <v>3353</v>
      </c>
      <c r="L8318" s="9">
        <v>45009</v>
      </c>
      <c r="M8318" s="13">
        <v>0.50715277777777779</v>
      </c>
      <c r="N8318" s="14">
        <v>202000276083816</v>
      </c>
      <c r="O8318" s="7">
        <f>IF(LEN(TRIM($A8318))=0,0,LEN($A8318)-LEN(SUBSTITUTE($A8318," ",""))+1)</f>
        <v>1</v>
      </c>
      <c r="P8318">
        <f t="shared" si="248"/>
        <v>412</v>
      </c>
    </row>
    <row r="8319" spans="1:16" ht="112" x14ac:dyDescent="0.2">
      <c r="A8319" s="8" t="s">
        <v>226</v>
      </c>
      <c r="C8319" s="7" t="s">
        <v>4</v>
      </c>
      <c r="F8319" s="7" t="str">
        <f t="shared" si="249"/>
        <v/>
      </c>
      <c r="G8319" s="7" t="str">
        <f t="shared" si="250"/>
        <v/>
      </c>
      <c r="K8319" s="7" t="s">
        <v>3353</v>
      </c>
      <c r="L8319" s="9">
        <v>45009</v>
      </c>
      <c r="M8319" s="13">
        <v>0.50715277777777779</v>
      </c>
      <c r="N8319" s="14">
        <v>202000276083816</v>
      </c>
      <c r="P8319" t="str">
        <f t="shared" si="248"/>
        <v/>
      </c>
    </row>
    <row r="8320" spans="1:16" ht="16" x14ac:dyDescent="0.2">
      <c r="A8320" s="8" t="s">
        <v>269</v>
      </c>
      <c r="B8320" s="7" t="s">
        <v>3487</v>
      </c>
      <c r="C8320" s="7" t="s">
        <v>2</v>
      </c>
      <c r="D8320" s="7" t="s">
        <v>3389</v>
      </c>
      <c r="E8320" s="7" t="str">
        <f>IF(OR(D8320="", D8320="___"),"", LEFT(D8320,FIND(" &gt;",D8320)-1))</f>
        <v>Success</v>
      </c>
      <c r="F8320" s="7" t="str">
        <f t="shared" si="249"/>
        <v>Current</v>
      </c>
      <c r="G8320" s="7" t="str">
        <f t="shared" si="250"/>
        <v/>
      </c>
      <c r="H8320" s="7" t="str">
        <f>IF(G8320="Utterance", IF(ISNUMBER(SEARCH("Unrecognized",D8320)), "Unrecognized", IF(ISNUMBER(SEARCH("Mismatched",D8320)), "Mismatched", IF(ISNUMBER(SEARCH("False Positive",D8320)), "False Positive", "Irrelevant"))), "")</f>
        <v/>
      </c>
      <c r="J8320" s="7" t="s">
        <v>3428</v>
      </c>
      <c r="K8320" s="7" t="s">
        <v>3353</v>
      </c>
      <c r="L8320" s="9">
        <v>45009</v>
      </c>
      <c r="M8320" s="13">
        <v>0.50975694444444442</v>
      </c>
      <c r="N8320" s="14">
        <v>204440003541231</v>
      </c>
      <c r="O8320" s="7">
        <f>IF(LEN(TRIM($A8320))=0,0,LEN($A8320)-LEN(SUBSTITUTE($A8320," ",""))+1)</f>
        <v>3</v>
      </c>
      <c r="P8320">
        <f t="shared" si="248"/>
        <v>3411</v>
      </c>
    </row>
    <row r="8321" spans="1:16" ht="64" x14ac:dyDescent="0.2">
      <c r="A8321" s="8" t="s">
        <v>270</v>
      </c>
      <c r="C8321" s="7" t="s">
        <v>4</v>
      </c>
      <c r="F8321" s="7" t="str">
        <f t="shared" si="249"/>
        <v/>
      </c>
      <c r="G8321" s="7" t="str">
        <f t="shared" si="250"/>
        <v/>
      </c>
      <c r="K8321" s="7" t="s">
        <v>3353</v>
      </c>
      <c r="L8321" s="9">
        <v>45009</v>
      </c>
      <c r="M8321" s="13">
        <v>0.50976851851851845</v>
      </c>
      <c r="N8321" s="14">
        <v>204440003541231</v>
      </c>
      <c r="P8321" t="str">
        <f t="shared" si="248"/>
        <v/>
      </c>
    </row>
    <row r="8322" spans="1:16" ht="16" x14ac:dyDescent="0.2">
      <c r="A8322" s="8" t="s">
        <v>933</v>
      </c>
      <c r="C8322" s="7" t="s">
        <v>2</v>
      </c>
      <c r="D8322" s="7" t="s">
        <v>3400</v>
      </c>
      <c r="E8322" s="7" t="str">
        <f>IF(OR(D8322="", D8322="___"),"", LEFT(D8322,FIND(" &gt;",D8322)-1))</f>
        <v>Failure</v>
      </c>
      <c r="F8322" s="7" t="str">
        <f t="shared" si="249"/>
        <v>Current</v>
      </c>
      <c r="G8322" s="7" t="str">
        <f t="shared" si="250"/>
        <v>Interaction</v>
      </c>
      <c r="H8322" s="7" t="str">
        <f>IF(G8322="Utterance", IF(ISNUMBER(SEARCH("Unrecognized",D8322)), "Unrecognized", IF(ISNUMBER(SEARCH("Mismatched",D8322)), "Mismatched", IF(ISNUMBER(SEARCH("False Positive",D8322)), "False Positive", "Irrelevant"))), "")</f>
        <v/>
      </c>
      <c r="J8322" s="7" t="s">
        <v>3751</v>
      </c>
      <c r="K8322" s="7" t="s">
        <v>3353</v>
      </c>
      <c r="L8322" s="9">
        <v>45009</v>
      </c>
      <c r="M8322" s="13">
        <v>0.51244212962962965</v>
      </c>
      <c r="N8322" s="14">
        <v>204440003509710</v>
      </c>
      <c r="O8322" s="7">
        <f>IF(LEN(TRIM($A8322))=0,0,LEN($A8322)-LEN(SUBSTITUTE($A8322," ",""))+1)</f>
        <v>17</v>
      </c>
      <c r="P8322">
        <f t="shared" si="248"/>
        <v>412</v>
      </c>
    </row>
    <row r="8323" spans="1:16" ht="112" x14ac:dyDescent="0.2">
      <c r="A8323" s="8" t="s">
        <v>934</v>
      </c>
      <c r="C8323" s="7" t="s">
        <v>4</v>
      </c>
      <c r="F8323" s="7" t="str">
        <f t="shared" si="249"/>
        <v/>
      </c>
      <c r="G8323" s="7" t="str">
        <f t="shared" si="250"/>
        <v/>
      </c>
      <c r="K8323" s="7" t="s">
        <v>3353</v>
      </c>
      <c r="L8323" s="9">
        <v>45009</v>
      </c>
      <c r="M8323" s="13">
        <v>0.51244212962962965</v>
      </c>
      <c r="N8323" s="14">
        <v>204440003509710</v>
      </c>
      <c r="P8323" t="str">
        <f t="shared" ref="P8323:P8386" si="251">IF(D8323="", "", COUNTIF($D$1:$D$12000, D8323))</f>
        <v/>
      </c>
    </row>
    <row r="8324" spans="1:16" ht="16" x14ac:dyDescent="0.2">
      <c r="A8324" s="8" t="s">
        <v>302</v>
      </c>
      <c r="B8324" s="7" t="s">
        <v>3487</v>
      </c>
      <c r="C8324" s="7" t="s">
        <v>2</v>
      </c>
      <c r="D8324" s="7" t="s">
        <v>3389</v>
      </c>
      <c r="E8324" s="7" t="str">
        <f>IF(OR(D8324="", D8324="___"),"", LEFT(D8324,FIND(" &gt;",D8324)-1))</f>
        <v>Success</v>
      </c>
      <c r="F8324" s="7" t="str">
        <f t="shared" si="249"/>
        <v>Current</v>
      </c>
      <c r="G8324" s="7" t="str">
        <f t="shared" si="250"/>
        <v/>
      </c>
      <c r="H8324" s="7" t="str">
        <f>IF(G8324="Utterance", IF(ISNUMBER(SEARCH("Unrecognized",D8324)), "Unrecognized", IF(ISNUMBER(SEARCH("Mismatched",D8324)), "Mismatched", IF(ISNUMBER(SEARCH("False Positive",D8324)), "False Positive", "Irrelevant"))), "")</f>
        <v/>
      </c>
      <c r="J8324" s="7" t="s">
        <v>3428</v>
      </c>
      <c r="K8324" s="7" t="s">
        <v>3353</v>
      </c>
      <c r="L8324" s="9">
        <v>45009</v>
      </c>
      <c r="M8324" s="13">
        <v>0.51833333333333331</v>
      </c>
      <c r="N8324" s="14">
        <v>204440003541231</v>
      </c>
      <c r="O8324" s="7">
        <f>IF(LEN(TRIM($A8324))=0,0,LEN($A8324)-LEN(SUBSTITUTE($A8324," ",""))+1)</f>
        <v>3</v>
      </c>
      <c r="P8324">
        <f t="shared" si="251"/>
        <v>3411</v>
      </c>
    </row>
    <row r="8325" spans="1:16" ht="64" x14ac:dyDescent="0.2">
      <c r="A8325" s="8" t="s">
        <v>220</v>
      </c>
      <c r="C8325" s="7" t="s">
        <v>4</v>
      </c>
      <c r="F8325" s="7" t="str">
        <f t="shared" si="249"/>
        <v/>
      </c>
      <c r="G8325" s="7" t="str">
        <f t="shared" si="250"/>
        <v/>
      </c>
      <c r="K8325" s="7" t="s">
        <v>3353</v>
      </c>
      <c r="L8325" s="9">
        <v>45009</v>
      </c>
      <c r="M8325" s="13">
        <v>0.51833333333333331</v>
      </c>
      <c r="N8325" s="14">
        <v>204440003541231</v>
      </c>
      <c r="P8325" t="str">
        <f t="shared" si="251"/>
        <v/>
      </c>
    </row>
    <row r="8326" spans="1:16" ht="16" x14ac:dyDescent="0.2">
      <c r="A8326" s="8" t="s">
        <v>465</v>
      </c>
      <c r="B8326" s="7" t="s">
        <v>3487</v>
      </c>
      <c r="C8326" s="7" t="s">
        <v>2</v>
      </c>
      <c r="D8326" s="7" t="s">
        <v>3389</v>
      </c>
      <c r="E8326" s="7" t="str">
        <f>IF(OR(D8326="", D8326="___"),"", LEFT(D8326,FIND(" &gt;",D8326)-1))</f>
        <v>Success</v>
      </c>
      <c r="F8326" s="7" t="str">
        <f t="shared" si="249"/>
        <v>Current</v>
      </c>
      <c r="G8326" s="7" t="str">
        <f t="shared" si="250"/>
        <v/>
      </c>
      <c r="H8326" s="7" t="str">
        <f>IF(G8326="Utterance", IF(ISNUMBER(SEARCH("Unrecognized",D8326)), "Unrecognized", IF(ISNUMBER(SEARCH("Mismatched",D8326)), "Mismatched", IF(ISNUMBER(SEARCH("False Positive",D8326)), "False Positive", "Irrelevant"))), "")</f>
        <v/>
      </c>
      <c r="J8326" s="7" t="s">
        <v>3743</v>
      </c>
      <c r="K8326" s="7" t="s">
        <v>3353</v>
      </c>
      <c r="L8326" s="9">
        <v>45009</v>
      </c>
      <c r="M8326" s="13">
        <v>0.52013888888888882</v>
      </c>
      <c r="N8326" s="14">
        <v>204440003511001</v>
      </c>
      <c r="O8326" s="7">
        <f>IF(LEN(TRIM($A8326))=0,0,LEN($A8326)-LEN(SUBSTITUTE($A8326," ",""))+1)</f>
        <v>4</v>
      </c>
      <c r="P8326">
        <f t="shared" si="251"/>
        <v>3411</v>
      </c>
    </row>
    <row r="8327" spans="1:16" ht="144" x14ac:dyDescent="0.2">
      <c r="A8327" s="8" t="s">
        <v>250</v>
      </c>
      <c r="C8327" s="7" t="s">
        <v>4</v>
      </c>
      <c r="F8327" s="7" t="str">
        <f t="shared" si="249"/>
        <v/>
      </c>
      <c r="G8327" s="7" t="str">
        <f t="shared" si="250"/>
        <v/>
      </c>
      <c r="K8327" s="7" t="s">
        <v>3353</v>
      </c>
      <c r="L8327" s="9">
        <v>45009</v>
      </c>
      <c r="M8327" s="13">
        <v>0.52016203703703701</v>
      </c>
      <c r="N8327" s="14">
        <v>204440003511001</v>
      </c>
      <c r="P8327" t="str">
        <f t="shared" si="251"/>
        <v/>
      </c>
    </row>
    <row r="8328" spans="1:16" ht="16" x14ac:dyDescent="0.2">
      <c r="A8328" s="8" t="s">
        <v>956</v>
      </c>
      <c r="C8328" s="7" t="s">
        <v>2</v>
      </c>
      <c r="D8328" s="7" t="s">
        <v>3389</v>
      </c>
      <c r="E8328" s="7" t="str">
        <f>IF(OR(D8328="", D8328="___"),"", LEFT(D8328,FIND(" &gt;",D8328)-1))</f>
        <v>Success</v>
      </c>
      <c r="F8328" s="7" t="str">
        <f t="shared" si="249"/>
        <v>Current</v>
      </c>
      <c r="G8328" s="7" t="str">
        <f t="shared" si="250"/>
        <v/>
      </c>
      <c r="H8328" s="7" t="str">
        <f>IF(G8328="Utterance", IF(ISNUMBER(SEARCH("Unrecognized",D8328)), "Unrecognized", IF(ISNUMBER(SEARCH("Mismatched",D8328)), "Mismatched", IF(ISNUMBER(SEARCH("False Positive",D8328)), "False Positive", "Irrelevant"))), "")</f>
        <v/>
      </c>
      <c r="J8328" s="7" t="s">
        <v>213</v>
      </c>
      <c r="K8328" s="7" t="s">
        <v>3353</v>
      </c>
      <c r="L8328" s="9">
        <v>45009</v>
      </c>
      <c r="M8328" s="13">
        <v>0.52057870370370374</v>
      </c>
      <c r="N8328" s="14">
        <v>204440003511001</v>
      </c>
      <c r="O8328" s="7">
        <f>IF(LEN(TRIM($A8328))=0,0,LEN($A8328)-LEN(SUBSTITUTE($A8328," ",""))+1)</f>
        <v>9</v>
      </c>
      <c r="P8328">
        <f t="shared" si="251"/>
        <v>3411</v>
      </c>
    </row>
    <row r="8329" spans="1:16" ht="144" x14ac:dyDescent="0.2">
      <c r="A8329" s="8" t="s">
        <v>218</v>
      </c>
      <c r="C8329" s="7" t="s">
        <v>4</v>
      </c>
      <c r="F8329" s="7" t="str">
        <f t="shared" si="249"/>
        <v/>
      </c>
      <c r="G8329" s="7" t="str">
        <f t="shared" si="250"/>
        <v/>
      </c>
      <c r="K8329" s="7" t="s">
        <v>3353</v>
      </c>
      <c r="L8329" s="9">
        <v>45009</v>
      </c>
      <c r="M8329" s="13">
        <v>0.52057870370370374</v>
      </c>
      <c r="N8329" s="14">
        <v>204440003511001</v>
      </c>
      <c r="P8329" t="str">
        <f t="shared" si="251"/>
        <v/>
      </c>
    </row>
    <row r="8330" spans="1:16" ht="16" x14ac:dyDescent="0.2">
      <c r="A8330" s="8" t="s">
        <v>687</v>
      </c>
      <c r="C8330" s="7" t="s">
        <v>2</v>
      </c>
      <c r="D8330" s="7" t="s">
        <v>3391</v>
      </c>
      <c r="E8330" s="7" t="str">
        <f>IF(OR(D8330="", D8330="___"),"", LEFT(D8330,FIND(" &gt;",D8330)-1))</f>
        <v>Failure</v>
      </c>
      <c r="F8330" s="7" t="str">
        <f t="shared" si="249"/>
        <v>Current</v>
      </c>
      <c r="G8330" s="7" t="str">
        <f t="shared" si="250"/>
        <v>Utterance</v>
      </c>
      <c r="H8330" s="7" t="str">
        <f>IF(G8330="Utterance", IF(ISNUMBER(SEARCH("Unrecognized",D8330)), "Unrecognized", IF(ISNUMBER(SEARCH("Mismatched",D8330)), "Mismatched", IF(ISNUMBER(SEARCH("False Positive",D8330)), "False Positive", "Irrelevant"))), "")</f>
        <v>Mismatched</v>
      </c>
      <c r="J8330" s="7" t="s">
        <v>3743</v>
      </c>
      <c r="K8330" s="7" t="s">
        <v>3353</v>
      </c>
      <c r="L8330" s="9">
        <v>45009</v>
      </c>
      <c r="M8330" s="13">
        <v>0.52631944444444445</v>
      </c>
      <c r="N8330" s="14">
        <v>202000330212433</v>
      </c>
      <c r="O8330" s="7">
        <f>IF(LEN(TRIM($A8330))=0,0,LEN($A8330)-LEN(SUBSTITUTE($A8330," ",""))+1)</f>
        <v>2</v>
      </c>
      <c r="P8330">
        <f t="shared" si="251"/>
        <v>705</v>
      </c>
    </row>
    <row r="8331" spans="1:16" ht="160" x14ac:dyDescent="0.2">
      <c r="A8331" s="8" t="s">
        <v>1290</v>
      </c>
      <c r="C8331" s="7" t="s">
        <v>4</v>
      </c>
      <c r="F8331" s="7" t="str">
        <f t="shared" si="249"/>
        <v/>
      </c>
      <c r="G8331" s="7" t="str">
        <f t="shared" si="250"/>
        <v/>
      </c>
      <c r="K8331" s="7" t="s">
        <v>3353</v>
      </c>
      <c r="L8331" s="9">
        <v>45009</v>
      </c>
      <c r="M8331" s="13">
        <v>0.52634259259259253</v>
      </c>
      <c r="N8331" s="14">
        <v>202000330212433</v>
      </c>
      <c r="P8331" t="str">
        <f t="shared" si="251"/>
        <v/>
      </c>
    </row>
    <row r="8332" spans="1:16" ht="16" x14ac:dyDescent="0.2">
      <c r="A8332" s="8" t="s">
        <v>753</v>
      </c>
      <c r="C8332" s="7" t="s">
        <v>2</v>
      </c>
      <c r="D8332" s="7" t="s">
        <v>3391</v>
      </c>
      <c r="E8332" s="7" t="str">
        <f>IF(OR(D8332="", D8332="___"),"", LEFT(D8332,FIND(" &gt;",D8332)-1))</f>
        <v>Failure</v>
      </c>
      <c r="F8332" s="7" t="str">
        <f t="shared" si="249"/>
        <v>Current</v>
      </c>
      <c r="G8332" s="7" t="str">
        <f t="shared" si="250"/>
        <v>Utterance</v>
      </c>
      <c r="H8332" s="7" t="str">
        <f>IF(G8332="Utterance", IF(ISNUMBER(SEARCH("Unrecognized",D8332)), "Unrecognized", IF(ISNUMBER(SEARCH("Mismatched",D8332)), "Mismatched", IF(ISNUMBER(SEARCH("False Positive",D8332)), "False Positive", "Irrelevant"))), "")</f>
        <v>Mismatched</v>
      </c>
      <c r="J8332" s="7" t="s">
        <v>3743</v>
      </c>
      <c r="K8332" s="7" t="s">
        <v>3353</v>
      </c>
      <c r="L8332" s="9">
        <v>45009</v>
      </c>
      <c r="M8332" s="13">
        <v>0.52662037037037035</v>
      </c>
      <c r="N8332" s="14">
        <v>202000330212433</v>
      </c>
      <c r="O8332" s="7">
        <f>IF(LEN(TRIM($A8332))=0,0,LEN($A8332)-LEN(SUBSTITUTE($A8332," ",""))+1)</f>
        <v>1</v>
      </c>
      <c r="P8332">
        <f t="shared" si="251"/>
        <v>705</v>
      </c>
    </row>
    <row r="8333" spans="1:16" ht="112" x14ac:dyDescent="0.2">
      <c r="A8333" s="8" t="s">
        <v>298</v>
      </c>
      <c r="C8333" s="7" t="s">
        <v>4</v>
      </c>
      <c r="F8333" s="7" t="str">
        <f t="shared" si="249"/>
        <v/>
      </c>
      <c r="G8333" s="7" t="str">
        <f t="shared" si="250"/>
        <v/>
      </c>
      <c r="K8333" s="7" t="s">
        <v>3353</v>
      </c>
      <c r="L8333" s="9">
        <v>45009</v>
      </c>
      <c r="M8333" s="13">
        <v>0.52662037037037035</v>
      </c>
      <c r="N8333" s="14">
        <v>202000330212433</v>
      </c>
      <c r="P8333" t="str">
        <f t="shared" si="251"/>
        <v/>
      </c>
    </row>
    <row r="8334" spans="1:16" ht="16" x14ac:dyDescent="0.2">
      <c r="A8334" s="8" t="s">
        <v>1481</v>
      </c>
      <c r="C8334" s="7" t="s">
        <v>2</v>
      </c>
      <c r="D8334" s="7" t="s">
        <v>3389</v>
      </c>
      <c r="E8334" s="7" t="str">
        <f>IF(OR(D8334="", D8334="___"),"", LEFT(D8334,FIND(" &gt;",D8334)-1))</f>
        <v>Success</v>
      </c>
      <c r="F8334" s="7" t="str">
        <f t="shared" si="249"/>
        <v>Current</v>
      </c>
      <c r="G8334" s="7" t="str">
        <f t="shared" si="250"/>
        <v/>
      </c>
      <c r="H8334" s="7" t="str">
        <f>IF(G8334="Utterance", IF(ISNUMBER(SEARCH("Unrecognized",D8334)), "Unrecognized", IF(ISNUMBER(SEARCH("Mismatched",D8334)), "Mismatched", IF(ISNUMBER(SEARCH("False Positive",D8334)), "False Positive", "Irrelevant"))), "")</f>
        <v/>
      </c>
      <c r="J8334" s="7" t="s">
        <v>3431</v>
      </c>
      <c r="K8334" s="7" t="s">
        <v>3353</v>
      </c>
      <c r="L8334" s="9">
        <v>45009</v>
      </c>
      <c r="M8334" s="13">
        <v>0.5292824074074074</v>
      </c>
      <c r="N8334" s="14">
        <v>513001839554249</v>
      </c>
      <c r="O8334" s="7">
        <f>IF(LEN(TRIM($A8334))=0,0,LEN($A8334)-LEN(SUBSTITUTE($A8334," ",""))+1)</f>
        <v>19</v>
      </c>
      <c r="P8334">
        <f t="shared" si="251"/>
        <v>3411</v>
      </c>
    </row>
    <row r="8335" spans="1:16" ht="176" x14ac:dyDescent="0.2">
      <c r="A8335" s="8" t="s">
        <v>937</v>
      </c>
      <c r="C8335" s="7" t="s">
        <v>4</v>
      </c>
      <c r="F8335" s="7" t="str">
        <f t="shared" si="249"/>
        <v/>
      </c>
      <c r="G8335" s="7" t="str">
        <f t="shared" si="250"/>
        <v/>
      </c>
      <c r="K8335" s="7" t="s">
        <v>3353</v>
      </c>
      <c r="L8335" s="9">
        <v>45009</v>
      </c>
      <c r="M8335" s="13">
        <v>0.5292824074074074</v>
      </c>
      <c r="N8335" s="14">
        <v>513001839554249</v>
      </c>
      <c r="P8335" t="str">
        <f t="shared" si="251"/>
        <v/>
      </c>
    </row>
    <row r="8336" spans="1:16" ht="16" x14ac:dyDescent="0.2">
      <c r="A8336" s="8" t="s">
        <v>554</v>
      </c>
      <c r="C8336" s="7" t="s">
        <v>2</v>
      </c>
      <c r="D8336" s="7" t="s">
        <v>3389</v>
      </c>
      <c r="E8336" s="7" t="str">
        <f>IF(OR(D8336="", D8336="___"),"", LEFT(D8336,FIND(" &gt;",D8336)-1))</f>
        <v>Success</v>
      </c>
      <c r="F8336" s="7" t="str">
        <f t="shared" si="249"/>
        <v>Current</v>
      </c>
      <c r="G8336" s="7" t="str">
        <f t="shared" si="250"/>
        <v/>
      </c>
      <c r="H8336" s="7" t="str">
        <f>IF(G8336="Utterance", IF(ISNUMBER(SEARCH("Unrecognized",D8336)), "Unrecognized", IF(ISNUMBER(SEARCH("Mismatched",D8336)), "Mismatched", IF(ISNUMBER(SEARCH("False Positive",D8336)), "False Positive", "Irrelevant"))), "")</f>
        <v/>
      </c>
      <c r="J8336" s="7" t="s">
        <v>3741</v>
      </c>
      <c r="K8336" s="7" t="s">
        <v>3353</v>
      </c>
      <c r="L8336" s="9">
        <v>45009</v>
      </c>
      <c r="M8336" s="13">
        <v>0.53217592592592589</v>
      </c>
      <c r="N8336" s="14">
        <v>204440003495601</v>
      </c>
      <c r="O8336" s="7">
        <f>IF(LEN(TRIM($A8336))=0,0,LEN($A8336)-LEN(SUBSTITUTE($A8336," ",""))+1)</f>
        <v>3</v>
      </c>
      <c r="P8336">
        <f t="shared" si="251"/>
        <v>3411</v>
      </c>
    </row>
    <row r="8337" spans="1:16" ht="160" x14ac:dyDescent="0.2">
      <c r="A8337" s="8" t="s">
        <v>238</v>
      </c>
      <c r="C8337" s="7" t="s">
        <v>4</v>
      </c>
      <c r="F8337" s="7" t="str">
        <f t="shared" si="249"/>
        <v/>
      </c>
      <c r="G8337" s="7" t="str">
        <f t="shared" si="250"/>
        <v/>
      </c>
      <c r="K8337" s="7" t="s">
        <v>3353</v>
      </c>
      <c r="L8337" s="9">
        <v>45009</v>
      </c>
      <c r="M8337" s="13">
        <v>0.53217592592592589</v>
      </c>
      <c r="N8337" s="14">
        <v>204440003495601</v>
      </c>
      <c r="P8337" t="str">
        <f t="shared" si="251"/>
        <v/>
      </c>
    </row>
    <row r="8338" spans="1:16" ht="16" x14ac:dyDescent="0.2">
      <c r="A8338" s="8" t="s">
        <v>644</v>
      </c>
      <c r="C8338" s="7" t="s">
        <v>2</v>
      </c>
      <c r="D8338" s="7" t="s">
        <v>3391</v>
      </c>
      <c r="E8338" s="7" t="str">
        <f>IF(OR(D8338="", D8338="___"),"", LEFT(D8338,FIND(" &gt;",D8338)-1))</f>
        <v>Failure</v>
      </c>
      <c r="F8338" s="7" t="str">
        <f t="shared" si="249"/>
        <v>Current</v>
      </c>
      <c r="G8338" s="7" t="str">
        <f t="shared" si="250"/>
        <v>Utterance</v>
      </c>
      <c r="H8338" s="7" t="str">
        <f>IF(G8338="Utterance", IF(ISNUMBER(SEARCH("Unrecognized",D8338)), "Unrecognized", IF(ISNUMBER(SEARCH("Mismatched",D8338)), "Mismatched", IF(ISNUMBER(SEARCH("False Positive",D8338)), "False Positive", "Irrelevant"))), "")</f>
        <v>Mismatched</v>
      </c>
      <c r="J8338" s="7" t="s">
        <v>3751</v>
      </c>
      <c r="K8338" s="7" t="s">
        <v>3353</v>
      </c>
      <c r="L8338" s="9">
        <v>45009</v>
      </c>
      <c r="M8338" s="13">
        <v>0.53420138888888891</v>
      </c>
      <c r="N8338" s="14">
        <v>204440003498733</v>
      </c>
      <c r="O8338" s="7">
        <f>IF(LEN(TRIM($A8338))=0,0,LEN($A8338)-LEN(SUBSTITUTE($A8338," ",""))+1)</f>
        <v>2</v>
      </c>
      <c r="P8338">
        <f t="shared" si="251"/>
        <v>705</v>
      </c>
    </row>
    <row r="8339" spans="1:16" ht="96" x14ac:dyDescent="0.2">
      <c r="A8339" s="8" t="s">
        <v>436</v>
      </c>
      <c r="C8339" s="7" t="s">
        <v>4</v>
      </c>
      <c r="F8339" s="7" t="str">
        <f t="shared" si="249"/>
        <v/>
      </c>
      <c r="G8339" s="7" t="str">
        <f t="shared" si="250"/>
        <v/>
      </c>
      <c r="K8339" s="7" t="s">
        <v>3353</v>
      </c>
      <c r="L8339" s="9">
        <v>45009</v>
      </c>
      <c r="M8339" s="13">
        <v>0.53420138888888891</v>
      </c>
      <c r="N8339" s="14">
        <v>204440003498733</v>
      </c>
      <c r="P8339" t="str">
        <f t="shared" si="251"/>
        <v/>
      </c>
    </row>
    <row r="8340" spans="1:16" ht="16" x14ac:dyDescent="0.2">
      <c r="A8340" s="8" t="s">
        <v>553</v>
      </c>
      <c r="C8340" s="7" t="s">
        <v>2</v>
      </c>
      <c r="D8340" s="7" t="s">
        <v>3389</v>
      </c>
      <c r="E8340" s="7" t="str">
        <f>IF(OR(D8340="", D8340="___"),"", LEFT(D8340,FIND(" &gt;",D8340)-1))</f>
        <v>Success</v>
      </c>
      <c r="F8340" s="7" t="str">
        <f t="shared" si="249"/>
        <v>Current</v>
      </c>
      <c r="G8340" s="7" t="str">
        <f t="shared" si="250"/>
        <v/>
      </c>
      <c r="H8340" s="7" t="str">
        <f>IF(G8340="Utterance", IF(ISNUMBER(SEARCH("Unrecognized",D8340)), "Unrecognized", IF(ISNUMBER(SEARCH("Mismatched",D8340)), "Mismatched", IF(ISNUMBER(SEARCH("False Positive",D8340)), "False Positive", "Irrelevant"))), "")</f>
        <v/>
      </c>
      <c r="J8340" s="7" t="s">
        <v>3741</v>
      </c>
      <c r="K8340" s="7" t="s">
        <v>3353</v>
      </c>
      <c r="L8340" s="9">
        <v>45009</v>
      </c>
      <c r="M8340" s="13">
        <v>0.53436342592592589</v>
      </c>
      <c r="N8340" s="14">
        <v>204440003495601</v>
      </c>
      <c r="O8340" s="7">
        <f>IF(LEN(TRIM($A8340))=0,0,LEN($A8340)-LEN(SUBSTITUTE($A8340," ",""))+1)</f>
        <v>3</v>
      </c>
      <c r="P8340">
        <f t="shared" si="251"/>
        <v>3411</v>
      </c>
    </row>
    <row r="8341" spans="1:16" ht="160" x14ac:dyDescent="0.2">
      <c r="A8341" s="8" t="s">
        <v>238</v>
      </c>
      <c r="C8341" s="7" t="s">
        <v>4</v>
      </c>
      <c r="F8341" s="7" t="str">
        <f t="shared" si="249"/>
        <v/>
      </c>
      <c r="G8341" s="7" t="str">
        <f t="shared" si="250"/>
        <v/>
      </c>
      <c r="K8341" s="7" t="s">
        <v>3353</v>
      </c>
      <c r="L8341" s="9">
        <v>45009</v>
      </c>
      <c r="M8341" s="13">
        <v>0.53436342592592589</v>
      </c>
      <c r="N8341" s="14">
        <v>204440003495601</v>
      </c>
      <c r="P8341" t="str">
        <f t="shared" si="251"/>
        <v/>
      </c>
    </row>
    <row r="8342" spans="1:16" ht="16" x14ac:dyDescent="0.2">
      <c r="A8342" s="8" t="s">
        <v>555</v>
      </c>
      <c r="C8342" s="7" t="s">
        <v>2</v>
      </c>
      <c r="D8342" s="7" t="s">
        <v>3389</v>
      </c>
      <c r="E8342" s="7" t="str">
        <f>IF(OR(D8342="", D8342="___"),"", LEFT(D8342,FIND(" &gt;",D8342)-1))</f>
        <v>Success</v>
      </c>
      <c r="F8342" s="7" t="str">
        <f t="shared" si="249"/>
        <v>Current</v>
      </c>
      <c r="G8342" s="7" t="str">
        <f t="shared" si="250"/>
        <v/>
      </c>
      <c r="H8342" s="7" t="str">
        <f>IF(G8342="Utterance", IF(ISNUMBER(SEARCH("Unrecognized",D8342)), "Unrecognized", IF(ISNUMBER(SEARCH("Mismatched",D8342)), "Mismatched", IF(ISNUMBER(SEARCH("False Positive",D8342)), "False Positive", "Irrelevant"))), "")</f>
        <v/>
      </c>
      <c r="J8342" s="7" t="s">
        <v>3741</v>
      </c>
      <c r="K8342" s="7" t="s">
        <v>3353</v>
      </c>
      <c r="L8342" s="9">
        <v>45009</v>
      </c>
      <c r="M8342" s="13">
        <v>0.53452546296296299</v>
      </c>
      <c r="N8342" s="14">
        <v>204440003495601</v>
      </c>
      <c r="O8342" s="7">
        <f>IF(LEN(TRIM($A8342))=0,0,LEN($A8342)-LEN(SUBSTITUTE($A8342," ",""))+1)</f>
        <v>3</v>
      </c>
      <c r="P8342">
        <f t="shared" si="251"/>
        <v>3411</v>
      </c>
    </row>
    <row r="8343" spans="1:16" ht="160" x14ac:dyDescent="0.2">
      <c r="A8343" s="8" t="s">
        <v>238</v>
      </c>
      <c r="C8343" s="7" t="s">
        <v>4</v>
      </c>
      <c r="F8343" s="7" t="str">
        <f t="shared" si="249"/>
        <v/>
      </c>
      <c r="G8343" s="7" t="str">
        <f t="shared" si="250"/>
        <v/>
      </c>
      <c r="K8343" s="7" t="s">
        <v>3353</v>
      </c>
      <c r="L8343" s="9">
        <v>45009</v>
      </c>
      <c r="M8343" s="13">
        <v>0.53452546296296299</v>
      </c>
      <c r="N8343" s="14">
        <v>204440003495601</v>
      </c>
      <c r="P8343" t="str">
        <f t="shared" si="251"/>
        <v/>
      </c>
    </row>
    <row r="8344" spans="1:16" ht="16" x14ac:dyDescent="0.2">
      <c r="A8344" s="8" t="s">
        <v>1223</v>
      </c>
      <c r="C8344" s="7" t="s">
        <v>2</v>
      </c>
      <c r="D8344" s="7" t="s">
        <v>3389</v>
      </c>
      <c r="E8344" s="7" t="str">
        <f>IF(OR(D8344="", D8344="___"),"", LEFT(D8344,FIND(" &gt;",D8344)-1))</f>
        <v>Success</v>
      </c>
      <c r="F8344" s="7" t="str">
        <f t="shared" si="249"/>
        <v>Current</v>
      </c>
      <c r="G8344" s="7" t="str">
        <f t="shared" si="250"/>
        <v/>
      </c>
      <c r="H8344" s="7" t="str">
        <f>IF(G8344="Utterance", IF(ISNUMBER(SEARCH("Unrecognized",D8344)), "Unrecognized", IF(ISNUMBER(SEARCH("Mismatched",D8344)), "Mismatched", IF(ISNUMBER(SEARCH("False Positive",D8344)), "False Positive", "Irrelevant"))), "")</f>
        <v/>
      </c>
      <c r="J8344" s="7" t="s">
        <v>3741</v>
      </c>
      <c r="K8344" s="7" t="s">
        <v>3353</v>
      </c>
      <c r="L8344" s="9">
        <v>45009</v>
      </c>
      <c r="M8344" s="13">
        <v>0.53489583333333335</v>
      </c>
      <c r="N8344" s="14">
        <v>202000057430269</v>
      </c>
      <c r="O8344" s="7">
        <f>IF(LEN(TRIM($A8344))=0,0,LEN($A8344)-LEN(SUBSTITUTE($A8344," ",""))+1)</f>
        <v>9</v>
      </c>
      <c r="P8344">
        <f t="shared" si="251"/>
        <v>3411</v>
      </c>
    </row>
    <row r="8345" spans="1:16" ht="128" x14ac:dyDescent="0.2">
      <c r="A8345" s="8" t="s">
        <v>352</v>
      </c>
      <c r="C8345" s="7" t="s">
        <v>4</v>
      </c>
      <c r="F8345" s="7" t="str">
        <f t="shared" si="249"/>
        <v/>
      </c>
      <c r="G8345" s="7" t="str">
        <f t="shared" si="250"/>
        <v/>
      </c>
      <c r="K8345" s="7" t="s">
        <v>3353</v>
      </c>
      <c r="L8345" s="9">
        <v>45009</v>
      </c>
      <c r="M8345" s="13">
        <v>0.53489583333333335</v>
      </c>
      <c r="N8345" s="14">
        <v>202000057430269</v>
      </c>
      <c r="P8345" t="str">
        <f t="shared" si="251"/>
        <v/>
      </c>
    </row>
    <row r="8346" spans="1:16" ht="16" x14ac:dyDescent="0.2">
      <c r="A8346" s="8" t="s">
        <v>249</v>
      </c>
      <c r="C8346" s="7" t="s">
        <v>2</v>
      </c>
      <c r="D8346" s="7" t="s">
        <v>3389</v>
      </c>
      <c r="E8346" s="7" t="str">
        <f>IF(OR(D8346="", D8346="___"),"", LEFT(D8346,FIND(" &gt;",D8346)-1))</f>
        <v>Success</v>
      </c>
      <c r="F8346" s="7" t="str">
        <f t="shared" si="249"/>
        <v>Current</v>
      </c>
      <c r="G8346" s="7" t="str">
        <f t="shared" si="250"/>
        <v/>
      </c>
      <c r="H8346" s="7" t="str">
        <f>IF(G8346="Utterance", IF(ISNUMBER(SEARCH("Unrecognized",D8346)), "Unrecognized", IF(ISNUMBER(SEARCH("Mismatched",D8346)), "Mismatched", IF(ISNUMBER(SEARCH("False Positive",D8346)), "False Positive", "Irrelevant"))), "")</f>
        <v/>
      </c>
      <c r="J8346" s="7" t="s">
        <v>3741</v>
      </c>
      <c r="K8346" s="7" t="s">
        <v>3353</v>
      </c>
      <c r="L8346" s="9">
        <v>45009</v>
      </c>
      <c r="M8346" s="13">
        <v>0.53659722222222228</v>
      </c>
      <c r="N8346" s="14">
        <v>204440003500458</v>
      </c>
      <c r="O8346" s="7">
        <f>IF(LEN(TRIM($A8346))=0,0,LEN($A8346)-LEN(SUBSTITUTE($A8346," ",""))+1)</f>
        <v>2</v>
      </c>
      <c r="P8346">
        <f t="shared" si="251"/>
        <v>3411</v>
      </c>
    </row>
    <row r="8347" spans="1:16" ht="144" x14ac:dyDescent="0.2">
      <c r="A8347" s="8" t="s">
        <v>250</v>
      </c>
      <c r="C8347" s="7" t="s">
        <v>4</v>
      </c>
      <c r="F8347" s="7" t="str">
        <f t="shared" si="249"/>
        <v/>
      </c>
      <c r="G8347" s="7" t="str">
        <f t="shared" si="250"/>
        <v/>
      </c>
      <c r="K8347" s="7" t="s">
        <v>3353</v>
      </c>
      <c r="L8347" s="9">
        <v>45009</v>
      </c>
      <c r="M8347" s="13">
        <v>0.53662037037037036</v>
      </c>
      <c r="N8347" s="14">
        <v>204440003500458</v>
      </c>
      <c r="P8347" t="str">
        <f t="shared" si="251"/>
        <v/>
      </c>
    </row>
    <row r="8348" spans="1:16" ht="16" x14ac:dyDescent="0.2">
      <c r="A8348" s="8" t="s">
        <v>154</v>
      </c>
      <c r="C8348" s="7" t="s">
        <v>2</v>
      </c>
      <c r="D8348" s="7" t="s">
        <v>3389</v>
      </c>
      <c r="E8348" s="7" t="str">
        <f>IF(OR(D8348="", D8348="___"),"", LEFT(D8348,FIND(" &gt;",D8348)-1))</f>
        <v>Success</v>
      </c>
      <c r="F8348" s="7" t="str">
        <f t="shared" si="249"/>
        <v>Current</v>
      </c>
      <c r="G8348" s="7" t="str">
        <f t="shared" si="250"/>
        <v/>
      </c>
      <c r="H8348" s="7" t="str">
        <f>IF(G8348="Utterance", IF(ISNUMBER(SEARCH("Unrecognized",D8348)), "Unrecognized", IF(ISNUMBER(SEARCH("Mismatched",D8348)), "Mismatched", IF(ISNUMBER(SEARCH("False Positive",D8348)), "False Positive", "Irrelevant"))), "")</f>
        <v/>
      </c>
      <c r="J8348" s="7" t="s">
        <v>3750</v>
      </c>
      <c r="K8348" s="7" t="s">
        <v>3353</v>
      </c>
      <c r="L8348" s="9">
        <v>45009</v>
      </c>
      <c r="M8348" s="13">
        <v>0.5366319444444444</v>
      </c>
      <c r="N8348" s="14">
        <v>204440003541231</v>
      </c>
      <c r="O8348" s="7">
        <f>IF(LEN(TRIM($A8348))=0,0,LEN($A8348)-LEN(SUBSTITUTE($A8348," ",""))+1)</f>
        <v>3</v>
      </c>
      <c r="P8348">
        <f t="shared" si="251"/>
        <v>3411</v>
      </c>
    </row>
    <row r="8349" spans="1:16" ht="240" x14ac:dyDescent="0.2">
      <c r="A8349" s="8" t="s">
        <v>1167</v>
      </c>
      <c r="C8349" s="7" t="s">
        <v>4</v>
      </c>
      <c r="F8349" s="7" t="str">
        <f t="shared" si="249"/>
        <v/>
      </c>
      <c r="G8349" s="7" t="str">
        <f t="shared" si="250"/>
        <v/>
      </c>
      <c r="K8349" s="7" t="s">
        <v>3353</v>
      </c>
      <c r="L8349" s="9">
        <v>45009</v>
      </c>
      <c r="M8349" s="13">
        <v>0.53664351851851855</v>
      </c>
      <c r="N8349" s="14">
        <v>204440003541231</v>
      </c>
      <c r="P8349" t="str">
        <f t="shared" si="251"/>
        <v/>
      </c>
    </row>
    <row r="8350" spans="1:16" ht="16" x14ac:dyDescent="0.2">
      <c r="A8350" s="8" t="s">
        <v>223</v>
      </c>
      <c r="B8350" s="7" t="s">
        <v>3487</v>
      </c>
      <c r="C8350" s="7" t="s">
        <v>2</v>
      </c>
      <c r="D8350" s="7" t="s">
        <v>3389</v>
      </c>
      <c r="E8350" s="7" t="str">
        <f>IF(OR(D8350="", D8350="___"),"", LEFT(D8350,FIND(" &gt;",D8350)-1))</f>
        <v>Success</v>
      </c>
      <c r="F8350" s="7" t="str">
        <f t="shared" si="249"/>
        <v>Current</v>
      </c>
      <c r="G8350" s="7" t="str">
        <f t="shared" si="250"/>
        <v/>
      </c>
      <c r="H8350" s="7" t="str">
        <f>IF(G8350="Utterance", IF(ISNUMBER(SEARCH("Unrecognized",D8350)), "Unrecognized", IF(ISNUMBER(SEARCH("Mismatched",D8350)), "Mismatched", IF(ISNUMBER(SEARCH("False Positive",D8350)), "False Positive", "Irrelevant"))), "")</f>
        <v/>
      </c>
      <c r="J8350" s="7" t="s">
        <v>3744</v>
      </c>
      <c r="K8350" s="7" t="s">
        <v>3353</v>
      </c>
      <c r="L8350" s="9">
        <v>45009</v>
      </c>
      <c r="M8350" s="13">
        <v>0.53918981481481476</v>
      </c>
      <c r="N8350" s="14">
        <v>202000521627521</v>
      </c>
      <c r="O8350" s="7">
        <f>IF(LEN(TRIM($A8350))=0,0,LEN($A8350)-LEN(SUBSTITUTE($A8350," ",""))+1)</f>
        <v>3</v>
      </c>
      <c r="P8350">
        <f t="shared" si="251"/>
        <v>3411</v>
      </c>
    </row>
    <row r="8351" spans="1:16" ht="112" x14ac:dyDescent="0.2">
      <c r="A8351" s="8" t="s">
        <v>224</v>
      </c>
      <c r="C8351" s="7" t="s">
        <v>4</v>
      </c>
      <c r="F8351" s="7" t="str">
        <f t="shared" si="249"/>
        <v/>
      </c>
      <c r="G8351" s="7" t="str">
        <f t="shared" si="250"/>
        <v/>
      </c>
      <c r="K8351" s="7" t="s">
        <v>3353</v>
      </c>
      <c r="L8351" s="9">
        <v>45009</v>
      </c>
      <c r="M8351" s="13">
        <v>0.53918981481481476</v>
      </c>
      <c r="N8351" s="14">
        <v>202000521627521</v>
      </c>
      <c r="P8351" t="str">
        <f t="shared" si="251"/>
        <v/>
      </c>
    </row>
    <row r="8352" spans="1:16" ht="16" x14ac:dyDescent="0.2">
      <c r="A8352" s="8" t="s">
        <v>249</v>
      </c>
      <c r="C8352" s="7" t="s">
        <v>2</v>
      </c>
      <c r="D8352" s="7" t="s">
        <v>3389</v>
      </c>
      <c r="E8352" s="7" t="str">
        <f>IF(OR(D8352="", D8352="___"),"", LEFT(D8352,FIND(" &gt;",D8352)-1))</f>
        <v>Success</v>
      </c>
      <c r="F8352" s="7" t="str">
        <f t="shared" si="249"/>
        <v>Current</v>
      </c>
      <c r="G8352" s="7" t="str">
        <f t="shared" si="250"/>
        <v/>
      </c>
      <c r="H8352" s="7" t="str">
        <f>IF(G8352="Utterance", IF(ISNUMBER(SEARCH("Unrecognized",D8352)), "Unrecognized", IF(ISNUMBER(SEARCH("Mismatched",D8352)), "Mismatched", IF(ISNUMBER(SEARCH("False Positive",D8352)), "False Positive", "Irrelevant"))), "")</f>
        <v/>
      </c>
      <c r="J8352" s="7" t="s">
        <v>3741</v>
      </c>
      <c r="K8352" s="7" t="s">
        <v>3353</v>
      </c>
      <c r="L8352" s="9">
        <v>45009</v>
      </c>
      <c r="M8352" s="13">
        <v>0.53988425925925931</v>
      </c>
      <c r="N8352" s="14">
        <v>204440003500458</v>
      </c>
      <c r="O8352" s="7">
        <f>IF(LEN(TRIM($A8352))=0,0,LEN($A8352)-LEN(SUBSTITUTE($A8352," ",""))+1)</f>
        <v>2</v>
      </c>
      <c r="P8352">
        <f t="shared" si="251"/>
        <v>3411</v>
      </c>
    </row>
    <row r="8353" spans="1:16" ht="144" x14ac:dyDescent="0.2">
      <c r="A8353" s="8" t="s">
        <v>250</v>
      </c>
      <c r="C8353" s="7" t="s">
        <v>4</v>
      </c>
      <c r="F8353" s="7" t="str">
        <f t="shared" si="249"/>
        <v/>
      </c>
      <c r="G8353" s="7" t="str">
        <f t="shared" si="250"/>
        <v/>
      </c>
      <c r="K8353" s="7" t="s">
        <v>3353</v>
      </c>
      <c r="L8353" s="9">
        <v>45009</v>
      </c>
      <c r="M8353" s="13">
        <v>0.53988425925925931</v>
      </c>
      <c r="N8353" s="14">
        <v>204440003500458</v>
      </c>
      <c r="P8353" t="str">
        <f t="shared" si="251"/>
        <v/>
      </c>
    </row>
    <row r="8354" spans="1:16" ht="16" x14ac:dyDescent="0.2">
      <c r="A8354" s="8" t="s">
        <v>958</v>
      </c>
      <c r="C8354" s="7" t="s">
        <v>2</v>
      </c>
      <c r="D8354" s="7" t="s">
        <v>3391</v>
      </c>
      <c r="E8354" s="7" t="str">
        <f>IF(OR(D8354="", D8354="___"),"", LEFT(D8354,FIND(" &gt;",D8354)-1))</f>
        <v>Failure</v>
      </c>
      <c r="F8354" s="7" t="str">
        <f t="shared" si="249"/>
        <v>Current</v>
      </c>
      <c r="G8354" s="7" t="str">
        <f t="shared" si="250"/>
        <v>Utterance</v>
      </c>
      <c r="H8354" s="7" t="str">
        <f>IF(G8354="Utterance", IF(ISNUMBER(SEARCH("Unrecognized",D8354)), "Unrecognized", IF(ISNUMBER(SEARCH("Mismatched",D8354)), "Mismatched", IF(ISNUMBER(SEARCH("False Positive",D8354)), "False Positive", "Irrelevant"))), "")</f>
        <v>Mismatched</v>
      </c>
      <c r="J8354" s="7" t="s">
        <v>3751</v>
      </c>
      <c r="K8354" s="7" t="s">
        <v>3353</v>
      </c>
      <c r="L8354" s="9">
        <v>45009</v>
      </c>
      <c r="M8354" s="13">
        <v>0.54083333333333339</v>
      </c>
      <c r="N8354" s="14">
        <v>204440003511001</v>
      </c>
      <c r="O8354" s="7">
        <f>IF(LEN(TRIM($A8354))=0,0,LEN($A8354)-LEN(SUBSTITUTE($A8354," ",""))+1)</f>
        <v>9</v>
      </c>
      <c r="P8354">
        <f t="shared" si="251"/>
        <v>705</v>
      </c>
    </row>
    <row r="8355" spans="1:16" ht="48" x14ac:dyDescent="0.2">
      <c r="A8355" s="8" t="s">
        <v>959</v>
      </c>
      <c r="C8355" s="7" t="s">
        <v>4</v>
      </c>
      <c r="F8355" s="7" t="str">
        <f t="shared" si="249"/>
        <v/>
      </c>
      <c r="G8355" s="7" t="str">
        <f t="shared" si="250"/>
        <v/>
      </c>
      <c r="K8355" s="7" t="s">
        <v>3353</v>
      </c>
      <c r="L8355" s="9">
        <v>45009</v>
      </c>
      <c r="M8355" s="13">
        <v>0.5408680555555555</v>
      </c>
      <c r="N8355" s="14">
        <v>204440003511001</v>
      </c>
      <c r="P8355" t="str">
        <f t="shared" si="251"/>
        <v/>
      </c>
    </row>
    <row r="8356" spans="1:16" ht="16" x14ac:dyDescent="0.2">
      <c r="A8356" s="8" t="s">
        <v>957</v>
      </c>
      <c r="C8356" s="7" t="s">
        <v>2</v>
      </c>
      <c r="D8356" s="7" t="s">
        <v>3389</v>
      </c>
      <c r="E8356" s="7" t="str">
        <f>IF(OR(D8356="", D8356="___"),"", LEFT(D8356,FIND(" &gt;",D8356)-1))</f>
        <v>Success</v>
      </c>
      <c r="F8356" s="7" t="str">
        <f t="shared" si="249"/>
        <v>Current</v>
      </c>
      <c r="G8356" s="7" t="str">
        <f t="shared" si="250"/>
        <v/>
      </c>
      <c r="H8356" s="7" t="str">
        <f>IF(G8356="Utterance", IF(ISNUMBER(SEARCH("Unrecognized",D8356)), "Unrecognized", IF(ISNUMBER(SEARCH("Mismatched",D8356)), "Mismatched", IF(ISNUMBER(SEARCH("False Positive",D8356)), "False Positive", "Irrelevant"))), "")</f>
        <v/>
      </c>
      <c r="J8356" s="7" t="s">
        <v>3434</v>
      </c>
      <c r="K8356" s="7" t="s">
        <v>3353</v>
      </c>
      <c r="L8356" s="9">
        <v>45009</v>
      </c>
      <c r="M8356" s="13">
        <v>0.54150462962962964</v>
      </c>
      <c r="N8356" s="14">
        <v>204440003511001</v>
      </c>
      <c r="O8356" s="7">
        <f>IF(LEN(TRIM($A8356))=0,0,LEN($A8356)-LEN(SUBSTITUTE($A8356," ",""))+1)</f>
        <v>8</v>
      </c>
      <c r="P8356">
        <f t="shared" si="251"/>
        <v>3411</v>
      </c>
    </row>
    <row r="8357" spans="1:16" ht="64" x14ac:dyDescent="0.2">
      <c r="A8357" s="8" t="s">
        <v>331</v>
      </c>
      <c r="C8357" s="7" t="s">
        <v>4</v>
      </c>
      <c r="F8357" s="7" t="str">
        <f t="shared" si="249"/>
        <v/>
      </c>
      <c r="G8357" s="7" t="str">
        <f t="shared" si="250"/>
        <v/>
      </c>
      <c r="K8357" s="7" t="s">
        <v>3353</v>
      </c>
      <c r="L8357" s="9">
        <v>45009</v>
      </c>
      <c r="M8357" s="13">
        <v>0.54150462962962964</v>
      </c>
      <c r="N8357" s="14">
        <v>204440003511001</v>
      </c>
      <c r="P8357" t="str">
        <f t="shared" si="251"/>
        <v/>
      </c>
    </row>
    <row r="8358" spans="1:16" ht="16" x14ac:dyDescent="0.2">
      <c r="A8358" s="8" t="s">
        <v>911</v>
      </c>
      <c r="C8358" s="7" t="s">
        <v>2</v>
      </c>
      <c r="D8358" s="7" t="s">
        <v>3389</v>
      </c>
      <c r="E8358" s="7" t="str">
        <f>IF(OR(D8358="", D8358="___"),"", LEFT(D8358,FIND(" &gt;",D8358)-1))</f>
        <v>Success</v>
      </c>
      <c r="F8358" s="7" t="str">
        <f t="shared" si="249"/>
        <v>Current</v>
      </c>
      <c r="G8358" s="7" t="str">
        <f t="shared" si="250"/>
        <v/>
      </c>
      <c r="H8358" s="7" t="str">
        <f>IF(G8358="Utterance", IF(ISNUMBER(SEARCH("Unrecognized",D8358)), "Unrecognized", IF(ISNUMBER(SEARCH("Mismatched",D8358)), "Mismatched", IF(ISNUMBER(SEARCH("False Positive",D8358)), "False Positive", "Irrelevant"))), "")</f>
        <v/>
      </c>
      <c r="J8358" s="7" t="s">
        <v>3741</v>
      </c>
      <c r="K8358" s="7" t="s">
        <v>3353</v>
      </c>
      <c r="L8358" s="9">
        <v>45009</v>
      </c>
      <c r="M8358" s="13">
        <v>0.54340277777777779</v>
      </c>
      <c r="N8358" s="14">
        <v>204440003508781</v>
      </c>
      <c r="O8358" s="7">
        <f>IF(LEN(TRIM($A8358))=0,0,LEN($A8358)-LEN(SUBSTITUTE($A8358," ",""))+1)</f>
        <v>9</v>
      </c>
      <c r="P8358">
        <f t="shared" si="251"/>
        <v>3411</v>
      </c>
    </row>
    <row r="8359" spans="1:16" ht="112" x14ac:dyDescent="0.2">
      <c r="A8359" s="8" t="s">
        <v>458</v>
      </c>
      <c r="C8359" s="7" t="s">
        <v>4</v>
      </c>
      <c r="F8359" s="7" t="str">
        <f t="shared" si="249"/>
        <v/>
      </c>
      <c r="G8359" s="7" t="str">
        <f t="shared" si="250"/>
        <v/>
      </c>
      <c r="K8359" s="7" t="s">
        <v>3353</v>
      </c>
      <c r="L8359" s="9">
        <v>45009</v>
      </c>
      <c r="M8359" s="13">
        <v>0.54340277777777779</v>
      </c>
      <c r="N8359" s="14">
        <v>204440003508781</v>
      </c>
      <c r="P8359" t="str">
        <f t="shared" si="251"/>
        <v/>
      </c>
    </row>
    <row r="8360" spans="1:16" ht="16" x14ac:dyDescent="0.2">
      <c r="A8360" s="8" t="s">
        <v>158</v>
      </c>
      <c r="C8360" s="7" t="s">
        <v>2</v>
      </c>
      <c r="D8360" s="7" t="s">
        <v>3389</v>
      </c>
      <c r="E8360" s="7" t="str">
        <f>IF(OR(D8360="", D8360="___"),"", LEFT(D8360,FIND(" &gt;",D8360)-1))</f>
        <v>Success</v>
      </c>
      <c r="F8360" s="7" t="str">
        <f t="shared" si="249"/>
        <v>Current</v>
      </c>
      <c r="G8360" s="7" t="str">
        <f t="shared" si="250"/>
        <v/>
      </c>
      <c r="H8360" s="7" t="str">
        <f>IF(G8360="Utterance", IF(ISNUMBER(SEARCH("Unrecognized",D8360)), "Unrecognized", IF(ISNUMBER(SEARCH("Mismatched",D8360)), "Mismatched", IF(ISNUMBER(SEARCH("False Positive",D8360)), "False Positive", "Irrelevant"))), "")</f>
        <v/>
      </c>
      <c r="J8360" s="7" t="s">
        <v>3744</v>
      </c>
      <c r="K8360" s="7" t="s">
        <v>3353</v>
      </c>
      <c r="L8360" s="9">
        <v>45009</v>
      </c>
      <c r="M8360" s="13">
        <v>0.54383101851851856</v>
      </c>
      <c r="N8360" s="14">
        <v>204440003508781</v>
      </c>
      <c r="O8360" s="7">
        <f>IF(LEN(TRIM($A8360))=0,0,LEN($A8360)-LEN(SUBSTITUTE($A8360," ",""))+1)</f>
        <v>4</v>
      </c>
      <c r="P8360">
        <f t="shared" si="251"/>
        <v>3411</v>
      </c>
    </row>
    <row r="8361" spans="1:16" ht="112" x14ac:dyDescent="0.2">
      <c r="A8361" s="8" t="s">
        <v>224</v>
      </c>
      <c r="C8361" s="7" t="s">
        <v>4</v>
      </c>
      <c r="F8361" s="7" t="str">
        <f t="shared" si="249"/>
        <v/>
      </c>
      <c r="G8361" s="7" t="str">
        <f t="shared" si="250"/>
        <v/>
      </c>
      <c r="K8361" s="7" t="s">
        <v>3353</v>
      </c>
      <c r="L8361" s="9">
        <v>45009</v>
      </c>
      <c r="M8361" s="13">
        <v>0.54383101851851856</v>
      </c>
      <c r="N8361" s="14">
        <v>204440003508781</v>
      </c>
      <c r="P8361" t="str">
        <f t="shared" si="251"/>
        <v/>
      </c>
    </row>
    <row r="8362" spans="1:16" ht="16" x14ac:dyDescent="0.2">
      <c r="A8362" s="8" t="s">
        <v>1113</v>
      </c>
      <c r="C8362" s="7" t="s">
        <v>2</v>
      </c>
      <c r="D8362" s="7" t="s">
        <v>3389</v>
      </c>
      <c r="E8362" s="7" t="str">
        <f>IF(OR(D8362="", D8362="___"),"", LEFT(D8362,FIND(" &gt;",D8362)-1))</f>
        <v>Success</v>
      </c>
      <c r="F8362" s="7" t="str">
        <f t="shared" si="249"/>
        <v>Current</v>
      </c>
      <c r="G8362" s="7" t="str">
        <f t="shared" si="250"/>
        <v/>
      </c>
      <c r="H8362" s="7" t="str">
        <f>IF(G8362="Utterance", IF(ISNUMBER(SEARCH("Unrecognized",D8362)), "Unrecognized", IF(ISNUMBER(SEARCH("Mismatched",D8362)), "Mismatched", IF(ISNUMBER(SEARCH("False Positive",D8362)), "False Positive", "Irrelevant"))), "")</f>
        <v/>
      </c>
      <c r="J8362" s="7" t="s">
        <v>3748</v>
      </c>
      <c r="K8362" s="7" t="s">
        <v>3353</v>
      </c>
      <c r="L8362" s="9">
        <v>45009</v>
      </c>
      <c r="M8362" s="13">
        <v>0.5458101851851852</v>
      </c>
      <c r="N8362" s="14">
        <v>204440003538766</v>
      </c>
      <c r="O8362" s="7">
        <f>IF(LEN(TRIM($A8362))=0,0,LEN($A8362)-LEN(SUBSTITUTE($A8362," ",""))+1)</f>
        <v>2</v>
      </c>
      <c r="P8362">
        <f t="shared" si="251"/>
        <v>3411</v>
      </c>
    </row>
    <row r="8363" spans="1:16" ht="112" x14ac:dyDescent="0.2">
      <c r="A8363" s="8" t="s">
        <v>321</v>
      </c>
      <c r="C8363" s="7" t="s">
        <v>4</v>
      </c>
      <c r="F8363" s="7" t="str">
        <f t="shared" si="249"/>
        <v/>
      </c>
      <c r="G8363" s="7" t="str">
        <f t="shared" si="250"/>
        <v/>
      </c>
      <c r="K8363" s="7" t="s">
        <v>3353</v>
      </c>
      <c r="L8363" s="9">
        <v>45009</v>
      </c>
      <c r="M8363" s="13">
        <v>0.5458101851851852</v>
      </c>
      <c r="N8363" s="14">
        <v>204440003538766</v>
      </c>
      <c r="P8363" t="str">
        <f t="shared" si="251"/>
        <v/>
      </c>
    </row>
    <row r="8364" spans="1:16" ht="16" x14ac:dyDescent="0.2">
      <c r="A8364" s="8" t="s">
        <v>158</v>
      </c>
      <c r="C8364" s="7" t="s">
        <v>2</v>
      </c>
      <c r="D8364" s="7" t="s">
        <v>3389</v>
      </c>
      <c r="E8364" s="7" t="str">
        <f>IF(OR(D8364="", D8364="___"),"", LEFT(D8364,FIND(" &gt;",D8364)-1))</f>
        <v>Success</v>
      </c>
      <c r="F8364" s="7" t="str">
        <f t="shared" si="249"/>
        <v>Current</v>
      </c>
      <c r="G8364" s="7" t="str">
        <f t="shared" si="250"/>
        <v/>
      </c>
      <c r="H8364" s="7" t="str">
        <f>IF(G8364="Utterance", IF(ISNUMBER(SEARCH("Unrecognized",D8364)), "Unrecognized", IF(ISNUMBER(SEARCH("Mismatched",D8364)), "Mismatched", IF(ISNUMBER(SEARCH("False Positive",D8364)), "False Positive", "Irrelevant"))), "")</f>
        <v/>
      </c>
      <c r="J8364" s="7" t="s">
        <v>3744</v>
      </c>
      <c r="K8364" s="7" t="s">
        <v>3353</v>
      </c>
      <c r="L8364" s="9">
        <v>45009</v>
      </c>
      <c r="M8364" s="13">
        <v>0.54737268518518511</v>
      </c>
      <c r="N8364" s="14">
        <v>513002593943370</v>
      </c>
      <c r="O8364" s="7">
        <f>IF(LEN(TRIM($A8364))=0,0,LEN($A8364)-LEN(SUBSTITUTE($A8364," ",""))+1)</f>
        <v>4</v>
      </c>
      <c r="P8364">
        <f t="shared" si="251"/>
        <v>3411</v>
      </c>
    </row>
    <row r="8365" spans="1:16" ht="112" x14ac:dyDescent="0.2">
      <c r="A8365" s="8" t="s">
        <v>224</v>
      </c>
      <c r="C8365" s="7" t="s">
        <v>4</v>
      </c>
      <c r="F8365" s="7" t="str">
        <f t="shared" si="249"/>
        <v/>
      </c>
      <c r="G8365" s="7" t="str">
        <f t="shared" si="250"/>
        <v/>
      </c>
      <c r="K8365" s="7" t="s">
        <v>3353</v>
      </c>
      <c r="L8365" s="9">
        <v>45009</v>
      </c>
      <c r="M8365" s="13">
        <v>0.54737268518518511</v>
      </c>
      <c r="N8365" s="14">
        <v>513002593943370</v>
      </c>
      <c r="P8365" t="str">
        <f t="shared" si="251"/>
        <v/>
      </c>
    </row>
    <row r="8366" spans="1:16" ht="16" x14ac:dyDescent="0.2">
      <c r="A8366" s="8" t="s">
        <v>302</v>
      </c>
      <c r="B8366" s="7" t="s">
        <v>3487</v>
      </c>
      <c r="C8366" s="7" t="s">
        <v>2</v>
      </c>
      <c r="D8366" s="7" t="s">
        <v>3389</v>
      </c>
      <c r="E8366" s="7" t="str">
        <f>IF(OR(D8366="", D8366="___"),"", LEFT(D8366,FIND(" &gt;",D8366)-1))</f>
        <v>Success</v>
      </c>
      <c r="F8366" s="7" t="str">
        <f t="shared" si="249"/>
        <v>Current</v>
      </c>
      <c r="G8366" s="7" t="str">
        <f t="shared" si="250"/>
        <v/>
      </c>
      <c r="H8366" s="7" t="str">
        <f>IF(G8366="Utterance", IF(ISNUMBER(SEARCH("Unrecognized",D8366)), "Unrecognized", IF(ISNUMBER(SEARCH("Mismatched",D8366)), "Mismatched", IF(ISNUMBER(SEARCH("False Positive",D8366)), "False Positive", "Irrelevant"))), "")</f>
        <v/>
      </c>
      <c r="J8366" s="7" t="s">
        <v>3428</v>
      </c>
      <c r="K8366" s="7" t="s">
        <v>3353</v>
      </c>
      <c r="L8366" s="9">
        <v>45009</v>
      </c>
      <c r="M8366" s="13">
        <v>0.55043981481481474</v>
      </c>
      <c r="N8366" s="14">
        <v>513003222733766</v>
      </c>
      <c r="O8366" s="7">
        <f>IF(LEN(TRIM($A8366))=0,0,LEN($A8366)-LEN(SUBSTITUTE($A8366," ",""))+1)</f>
        <v>3</v>
      </c>
      <c r="P8366">
        <f t="shared" si="251"/>
        <v>3411</v>
      </c>
    </row>
    <row r="8367" spans="1:16" ht="64" x14ac:dyDescent="0.2">
      <c r="A8367" s="8" t="s">
        <v>220</v>
      </c>
      <c r="C8367" s="7" t="s">
        <v>4</v>
      </c>
      <c r="F8367" s="7" t="str">
        <f t="shared" si="249"/>
        <v/>
      </c>
      <c r="G8367" s="7" t="str">
        <f t="shared" si="250"/>
        <v/>
      </c>
      <c r="K8367" s="7" t="s">
        <v>3353</v>
      </c>
      <c r="L8367" s="9">
        <v>45009</v>
      </c>
      <c r="M8367" s="13">
        <v>0.55043981481481474</v>
      </c>
      <c r="N8367" s="14">
        <v>513003222733766</v>
      </c>
      <c r="P8367" t="str">
        <f t="shared" si="251"/>
        <v/>
      </c>
    </row>
    <row r="8368" spans="1:16" ht="16" x14ac:dyDescent="0.2">
      <c r="A8368" s="8" t="s">
        <v>1681</v>
      </c>
      <c r="C8368" s="7" t="s">
        <v>2</v>
      </c>
      <c r="D8368" s="7" t="s">
        <v>3389</v>
      </c>
      <c r="E8368" s="7" t="str">
        <f>IF(OR(D8368="", D8368="___"),"", LEFT(D8368,FIND(" &gt;",D8368)-1))</f>
        <v>Success</v>
      </c>
      <c r="F8368" s="7" t="str">
        <f t="shared" si="249"/>
        <v>Current</v>
      </c>
      <c r="G8368" s="7" t="str">
        <f t="shared" si="250"/>
        <v/>
      </c>
      <c r="H8368" s="7" t="str">
        <f>IF(G8368="Utterance", IF(ISNUMBER(SEARCH("Unrecognized",D8368)), "Unrecognized", IF(ISNUMBER(SEARCH("Mismatched",D8368)), "Mismatched", IF(ISNUMBER(SEARCH("False Positive",D8368)), "False Positive", "Irrelevant"))), "")</f>
        <v/>
      </c>
      <c r="J8368" s="7" t="s">
        <v>3742</v>
      </c>
      <c r="K8368" s="7" t="s">
        <v>3353</v>
      </c>
      <c r="L8368" s="9">
        <v>45009</v>
      </c>
      <c r="M8368" s="13">
        <v>0.5508912037037037</v>
      </c>
      <c r="N8368" s="14">
        <v>513003222733766</v>
      </c>
      <c r="O8368" s="7">
        <f>IF(LEN(TRIM($A8368))=0,0,LEN($A8368)-LEN(SUBSTITUTE($A8368," ",""))+1)</f>
        <v>8</v>
      </c>
      <c r="P8368">
        <f t="shared" si="251"/>
        <v>3411</v>
      </c>
    </row>
    <row r="8369" spans="1:16" ht="128" x14ac:dyDescent="0.2">
      <c r="A8369" s="8" t="s">
        <v>352</v>
      </c>
      <c r="C8369" s="7" t="s">
        <v>4</v>
      </c>
      <c r="F8369" s="7" t="str">
        <f t="shared" ref="F8369:F8432" si="252">IF(OR(E8369="Success",E8369="Qualified Success"),"Current",IF(E8369="Failure",IF(RIGHT(D8369,6)="Future","Future",IF(RIGHT(D8369,10)="Irrelevant","Irrelevant","Current")),""))</f>
        <v/>
      </c>
      <c r="G8369" s="7" t="str">
        <f t="shared" ref="G8369:G8432" si="253">IF(OR(ISBLANK(D8369),D8369="Unclassifiable &gt;"),"",IF(ISNUMBER(SEARCH("Utterance",D8369)),"Utterance",IF(ISNUMBER(SEARCH("Response",D8369)),"Response",IF(ISNUMBER(SEARCH("Interaction",D8369)),"Interaction",IF(ISNUMBER(SEARCH("System",D8369)),"System","")))))</f>
        <v/>
      </c>
      <c r="K8369" s="7" t="s">
        <v>3353</v>
      </c>
      <c r="L8369" s="9">
        <v>45009</v>
      </c>
      <c r="M8369" s="13">
        <v>0.5508912037037037</v>
      </c>
      <c r="N8369" s="14">
        <v>513003222733766</v>
      </c>
      <c r="P8369" t="str">
        <f t="shared" si="251"/>
        <v/>
      </c>
    </row>
    <row r="8370" spans="1:16" ht="16" x14ac:dyDescent="0.2">
      <c r="A8370" s="8" t="s">
        <v>302</v>
      </c>
      <c r="B8370" s="7" t="s">
        <v>3487</v>
      </c>
      <c r="C8370" s="7" t="s">
        <v>2</v>
      </c>
      <c r="D8370" s="7" t="s">
        <v>3389</v>
      </c>
      <c r="E8370" s="7" t="str">
        <f>IF(OR(D8370="", D8370="___"),"", LEFT(D8370,FIND(" &gt;",D8370)-1))</f>
        <v>Success</v>
      </c>
      <c r="F8370" s="7" t="str">
        <f t="shared" si="252"/>
        <v>Current</v>
      </c>
      <c r="G8370" s="7" t="str">
        <f t="shared" si="253"/>
        <v/>
      </c>
      <c r="H8370" s="7" t="str">
        <f>IF(G8370="Utterance", IF(ISNUMBER(SEARCH("Unrecognized",D8370)), "Unrecognized", IF(ISNUMBER(SEARCH("Mismatched",D8370)), "Mismatched", IF(ISNUMBER(SEARCH("False Positive",D8370)), "False Positive", "Irrelevant"))), "")</f>
        <v/>
      </c>
      <c r="J8370" s="7" t="s">
        <v>3428</v>
      </c>
      <c r="K8370" s="7" t="s">
        <v>3353</v>
      </c>
      <c r="L8370" s="9">
        <v>45009</v>
      </c>
      <c r="M8370" s="13">
        <v>0.55107638888888888</v>
      </c>
      <c r="N8370" s="14">
        <v>202000373741252</v>
      </c>
      <c r="O8370" s="7">
        <f>IF(LEN(TRIM($A8370))=0,0,LEN($A8370)-LEN(SUBSTITUTE($A8370," ",""))+1)</f>
        <v>3</v>
      </c>
      <c r="P8370">
        <f t="shared" si="251"/>
        <v>3411</v>
      </c>
    </row>
    <row r="8371" spans="1:16" ht="64" x14ac:dyDescent="0.2">
      <c r="A8371" s="8" t="s">
        <v>220</v>
      </c>
      <c r="C8371" s="7" t="s">
        <v>4</v>
      </c>
      <c r="F8371" s="7" t="str">
        <f t="shared" si="252"/>
        <v/>
      </c>
      <c r="G8371" s="7" t="str">
        <f t="shared" si="253"/>
        <v/>
      </c>
      <c r="K8371" s="7" t="s">
        <v>3353</v>
      </c>
      <c r="L8371" s="9">
        <v>45009</v>
      </c>
      <c r="M8371" s="13">
        <v>0.55108796296296292</v>
      </c>
      <c r="N8371" s="14">
        <v>202000373741252</v>
      </c>
      <c r="P8371" t="str">
        <f t="shared" si="251"/>
        <v/>
      </c>
    </row>
    <row r="8372" spans="1:16" ht="16" x14ac:dyDescent="0.2">
      <c r="A8372" s="8" t="s">
        <v>243</v>
      </c>
      <c r="C8372" s="7" t="s">
        <v>2</v>
      </c>
      <c r="D8372" s="7" t="s">
        <v>3389</v>
      </c>
      <c r="E8372" s="7" t="str">
        <f>IF(OR(D8372="", D8372="___"),"", LEFT(D8372,FIND(" &gt;",D8372)-1))</f>
        <v>Success</v>
      </c>
      <c r="F8372" s="7" t="str">
        <f t="shared" si="252"/>
        <v>Current</v>
      </c>
      <c r="G8372" s="7" t="str">
        <f t="shared" si="253"/>
        <v/>
      </c>
      <c r="H8372" s="7" t="str">
        <f>IF(G8372="Utterance", IF(ISNUMBER(SEARCH("Unrecognized",D8372)), "Unrecognized", IF(ISNUMBER(SEARCH("Mismatched",D8372)), "Mismatched", IF(ISNUMBER(SEARCH("False Positive",D8372)), "False Positive", "Irrelevant"))), "")</f>
        <v/>
      </c>
      <c r="J8372" s="7" t="s">
        <v>3428</v>
      </c>
      <c r="K8372" s="7" t="s">
        <v>3353</v>
      </c>
      <c r="L8372" s="9">
        <v>45009</v>
      </c>
      <c r="M8372" s="13">
        <v>0.55112268518518526</v>
      </c>
      <c r="N8372" s="14">
        <v>202000373741252</v>
      </c>
      <c r="O8372" s="7">
        <f>IF(LEN(TRIM($A8372))=0,0,LEN($A8372)-LEN(SUBSTITUTE($A8372," ",""))+1)</f>
        <v>3</v>
      </c>
      <c r="P8372">
        <f t="shared" si="251"/>
        <v>3411</v>
      </c>
    </row>
    <row r="8373" spans="1:16" ht="64" x14ac:dyDescent="0.2">
      <c r="A8373" s="8" t="s">
        <v>220</v>
      </c>
      <c r="C8373" s="7" t="s">
        <v>4</v>
      </c>
      <c r="F8373" s="7" t="str">
        <f t="shared" si="252"/>
        <v/>
      </c>
      <c r="G8373" s="7" t="str">
        <f t="shared" si="253"/>
        <v/>
      </c>
      <c r="K8373" s="7" t="s">
        <v>3353</v>
      </c>
      <c r="L8373" s="9">
        <v>45009</v>
      </c>
      <c r="M8373" s="13">
        <v>0.55112268518518526</v>
      </c>
      <c r="N8373" s="14">
        <v>202000373741252</v>
      </c>
      <c r="P8373" t="str">
        <f t="shared" si="251"/>
        <v/>
      </c>
    </row>
    <row r="8374" spans="1:16" ht="16" x14ac:dyDescent="0.2">
      <c r="A8374" s="8" t="s">
        <v>241</v>
      </c>
      <c r="C8374" s="7" t="s">
        <v>2</v>
      </c>
      <c r="D8374" s="7" t="s">
        <v>3391</v>
      </c>
      <c r="E8374" s="7" t="str">
        <f>IF(OR(D8374="", D8374="___"),"", LEFT(D8374,FIND(" &gt;",D8374)-1))</f>
        <v>Failure</v>
      </c>
      <c r="F8374" s="7" t="str">
        <f t="shared" si="252"/>
        <v>Current</v>
      </c>
      <c r="G8374" s="7" t="str">
        <f t="shared" si="253"/>
        <v>Utterance</v>
      </c>
      <c r="H8374" s="7" t="str">
        <f>IF(G8374="Utterance", IF(ISNUMBER(SEARCH("Unrecognized",D8374)), "Unrecognized", IF(ISNUMBER(SEARCH("Mismatched",D8374)), "Mismatched", IF(ISNUMBER(SEARCH("False Positive",D8374)), "False Positive", "Irrelevant"))), "")</f>
        <v>Mismatched</v>
      </c>
      <c r="J8374" s="7" t="s">
        <v>3743</v>
      </c>
      <c r="K8374" s="7" t="s">
        <v>3353</v>
      </c>
      <c r="L8374" s="9">
        <v>45009</v>
      </c>
      <c r="M8374" s="13">
        <v>0.55126157407407406</v>
      </c>
      <c r="N8374" s="14">
        <v>202000373741252</v>
      </c>
      <c r="O8374" s="7">
        <f>IF(LEN(TRIM($A8374))=0,0,LEN($A8374)-LEN(SUBSTITUTE($A8374," ",""))+1)</f>
        <v>2</v>
      </c>
      <c r="P8374">
        <f t="shared" si="251"/>
        <v>705</v>
      </c>
    </row>
    <row r="8375" spans="1:16" ht="240" x14ac:dyDescent="0.2">
      <c r="A8375" s="8" t="s">
        <v>242</v>
      </c>
      <c r="C8375" s="7" t="s">
        <v>4</v>
      </c>
      <c r="F8375" s="7" t="str">
        <f t="shared" si="252"/>
        <v/>
      </c>
      <c r="G8375" s="7" t="str">
        <f t="shared" si="253"/>
        <v/>
      </c>
      <c r="K8375" s="7" t="s">
        <v>3353</v>
      </c>
      <c r="L8375" s="9">
        <v>45009</v>
      </c>
      <c r="M8375" s="13">
        <v>0.55126157407407406</v>
      </c>
      <c r="N8375" s="14">
        <v>202000373741252</v>
      </c>
      <c r="P8375" t="str">
        <f t="shared" si="251"/>
        <v/>
      </c>
    </row>
    <row r="8376" spans="1:16" ht="16" x14ac:dyDescent="0.2">
      <c r="A8376" s="8" t="s">
        <v>302</v>
      </c>
      <c r="B8376" s="7" t="s">
        <v>3487</v>
      </c>
      <c r="C8376" s="7" t="s">
        <v>2</v>
      </c>
      <c r="D8376" s="7" t="s">
        <v>3389</v>
      </c>
      <c r="E8376" s="7" t="str">
        <f>IF(OR(D8376="", D8376="___"),"", LEFT(D8376,FIND(" &gt;",D8376)-1))</f>
        <v>Success</v>
      </c>
      <c r="F8376" s="7" t="str">
        <f t="shared" si="252"/>
        <v>Current</v>
      </c>
      <c r="G8376" s="7" t="str">
        <f t="shared" si="253"/>
        <v/>
      </c>
      <c r="H8376" s="7" t="str">
        <f>IF(G8376="Utterance", IF(ISNUMBER(SEARCH("Unrecognized",D8376)), "Unrecognized", IF(ISNUMBER(SEARCH("Mismatched",D8376)), "Mismatched", IF(ISNUMBER(SEARCH("False Positive",D8376)), "False Positive", "Irrelevant"))), "")</f>
        <v/>
      </c>
      <c r="J8376" s="7" t="s">
        <v>3428</v>
      </c>
      <c r="K8376" s="7" t="s">
        <v>3353</v>
      </c>
      <c r="L8376" s="9">
        <v>45009</v>
      </c>
      <c r="M8376" s="13">
        <v>0.55148148148148146</v>
      </c>
      <c r="N8376" s="14">
        <v>202000373741252</v>
      </c>
      <c r="O8376" s="7">
        <f>IF(LEN(TRIM($A8376))=0,0,LEN($A8376)-LEN(SUBSTITUTE($A8376," ",""))+1)</f>
        <v>3</v>
      </c>
      <c r="P8376">
        <f t="shared" si="251"/>
        <v>3411</v>
      </c>
    </row>
    <row r="8377" spans="1:16" ht="64" x14ac:dyDescent="0.2">
      <c r="A8377" s="8" t="s">
        <v>220</v>
      </c>
      <c r="C8377" s="7" t="s">
        <v>4</v>
      </c>
      <c r="F8377" s="7" t="str">
        <f t="shared" si="252"/>
        <v/>
      </c>
      <c r="G8377" s="7" t="str">
        <f t="shared" si="253"/>
        <v/>
      </c>
      <c r="K8377" s="7" t="s">
        <v>3353</v>
      </c>
      <c r="L8377" s="9">
        <v>45009</v>
      </c>
      <c r="M8377" s="13">
        <v>0.55148148148148146</v>
      </c>
      <c r="N8377" s="14">
        <v>202000373741252</v>
      </c>
      <c r="P8377" t="str">
        <f t="shared" si="251"/>
        <v/>
      </c>
    </row>
    <row r="8378" spans="1:16" ht="16" x14ac:dyDescent="0.2">
      <c r="A8378" s="8" t="s">
        <v>1310</v>
      </c>
      <c r="C8378" s="7" t="s">
        <v>2</v>
      </c>
      <c r="D8378" s="7" t="s">
        <v>3391</v>
      </c>
      <c r="E8378" s="7" t="str">
        <f>IF(OR(D8378="", D8378="___"),"", LEFT(D8378,FIND(" &gt;",D8378)-1))</f>
        <v>Failure</v>
      </c>
      <c r="F8378" s="7" t="str">
        <f t="shared" si="252"/>
        <v>Current</v>
      </c>
      <c r="G8378" s="7" t="str">
        <f t="shared" si="253"/>
        <v>Utterance</v>
      </c>
      <c r="H8378" s="7" t="str">
        <f>IF(G8378="Utterance", IF(ISNUMBER(SEARCH("Unrecognized",D8378)), "Unrecognized", IF(ISNUMBER(SEARCH("Mismatched",D8378)), "Mismatched", IF(ISNUMBER(SEARCH("False Positive",D8378)), "False Positive", "Irrelevant"))), "")</f>
        <v>Mismatched</v>
      </c>
      <c r="J8378" s="7" t="s">
        <v>3743</v>
      </c>
      <c r="K8378" s="7" t="s">
        <v>3353</v>
      </c>
      <c r="L8378" s="9">
        <v>45009</v>
      </c>
      <c r="M8378" s="13">
        <v>0.55170138888888887</v>
      </c>
      <c r="N8378" s="14">
        <v>202000373741252</v>
      </c>
      <c r="O8378" s="7">
        <f>IF(LEN(TRIM($A8378))=0,0,LEN($A8378)-LEN(SUBSTITUTE($A8378," ",""))+1)</f>
        <v>4</v>
      </c>
      <c r="P8378">
        <f t="shared" si="251"/>
        <v>705</v>
      </c>
    </row>
    <row r="8379" spans="1:16" ht="64" x14ac:dyDescent="0.2">
      <c r="A8379" s="8" t="s">
        <v>220</v>
      </c>
      <c r="C8379" s="7" t="s">
        <v>4</v>
      </c>
      <c r="F8379" s="7" t="str">
        <f t="shared" si="252"/>
        <v/>
      </c>
      <c r="G8379" s="7" t="str">
        <f t="shared" si="253"/>
        <v/>
      </c>
      <c r="K8379" s="7" t="s">
        <v>3353</v>
      </c>
      <c r="L8379" s="9">
        <v>45009</v>
      </c>
      <c r="M8379" s="13">
        <v>0.55170138888888887</v>
      </c>
      <c r="N8379" s="14">
        <v>202000373741252</v>
      </c>
      <c r="P8379" t="str">
        <f t="shared" si="251"/>
        <v/>
      </c>
    </row>
    <row r="8380" spans="1:16" ht="16" x14ac:dyDescent="0.2">
      <c r="A8380" s="8" t="s">
        <v>158</v>
      </c>
      <c r="C8380" s="7" t="s">
        <v>2</v>
      </c>
      <c r="D8380" s="7" t="s">
        <v>3389</v>
      </c>
      <c r="E8380" s="7" t="str">
        <f>IF(OR(D8380="", D8380="___"),"", LEFT(D8380,FIND(" &gt;",D8380)-1))</f>
        <v>Success</v>
      </c>
      <c r="F8380" s="7" t="str">
        <f t="shared" si="252"/>
        <v>Current</v>
      </c>
      <c r="G8380" s="7" t="str">
        <f t="shared" si="253"/>
        <v/>
      </c>
      <c r="H8380" s="7" t="str">
        <f>IF(G8380="Utterance", IF(ISNUMBER(SEARCH("Unrecognized",D8380)), "Unrecognized", IF(ISNUMBER(SEARCH("Mismatched",D8380)), "Mismatched", IF(ISNUMBER(SEARCH("False Positive",D8380)), "False Positive", "Irrelevant"))), "")</f>
        <v/>
      </c>
      <c r="J8380" s="7" t="s">
        <v>3744</v>
      </c>
      <c r="K8380" s="7" t="s">
        <v>3353</v>
      </c>
      <c r="L8380" s="9">
        <v>45009</v>
      </c>
      <c r="M8380" s="13">
        <v>0.55253472222222222</v>
      </c>
      <c r="N8380" s="14">
        <v>204440003494617</v>
      </c>
      <c r="O8380" s="7">
        <f>IF(LEN(TRIM($A8380))=0,0,LEN($A8380)-LEN(SUBSTITUTE($A8380," ",""))+1)</f>
        <v>4</v>
      </c>
      <c r="P8380">
        <f t="shared" si="251"/>
        <v>3411</v>
      </c>
    </row>
    <row r="8381" spans="1:16" ht="112" x14ac:dyDescent="0.2">
      <c r="A8381" s="8" t="s">
        <v>224</v>
      </c>
      <c r="C8381" s="7" t="s">
        <v>4</v>
      </c>
      <c r="F8381" s="7" t="str">
        <f t="shared" si="252"/>
        <v/>
      </c>
      <c r="G8381" s="7" t="str">
        <f t="shared" si="253"/>
        <v/>
      </c>
      <c r="K8381" s="7" t="s">
        <v>3353</v>
      </c>
      <c r="L8381" s="9">
        <v>45009</v>
      </c>
      <c r="M8381" s="13">
        <v>0.55253472222222222</v>
      </c>
      <c r="N8381" s="14">
        <v>204440003494617</v>
      </c>
      <c r="P8381" t="str">
        <f t="shared" si="251"/>
        <v/>
      </c>
    </row>
    <row r="8382" spans="1:16" ht="16" x14ac:dyDescent="0.2">
      <c r="A8382" s="8" t="s">
        <v>1310</v>
      </c>
      <c r="C8382" s="7" t="s">
        <v>2</v>
      </c>
      <c r="D8382" s="7" t="s">
        <v>3391</v>
      </c>
      <c r="E8382" s="7" t="str">
        <f>IF(OR(D8382="", D8382="___"),"", LEFT(D8382,FIND(" &gt;",D8382)-1))</f>
        <v>Failure</v>
      </c>
      <c r="F8382" s="7" t="str">
        <f t="shared" si="252"/>
        <v>Current</v>
      </c>
      <c r="G8382" s="7" t="str">
        <f t="shared" si="253"/>
        <v>Utterance</v>
      </c>
      <c r="H8382" s="7" t="str">
        <f>IF(G8382="Utterance", IF(ISNUMBER(SEARCH("Unrecognized",D8382)), "Unrecognized", IF(ISNUMBER(SEARCH("Mismatched",D8382)), "Mismatched", IF(ISNUMBER(SEARCH("False Positive",D8382)), "False Positive", "Irrelevant"))), "")</f>
        <v>Mismatched</v>
      </c>
      <c r="J8382" s="7" t="s">
        <v>3741</v>
      </c>
      <c r="K8382" s="7" t="s">
        <v>3353</v>
      </c>
      <c r="L8382" s="9">
        <v>45009</v>
      </c>
      <c r="M8382" s="13">
        <v>0.55258101851851849</v>
      </c>
      <c r="N8382" s="14">
        <v>202000373741252</v>
      </c>
      <c r="O8382" s="7">
        <f>IF(LEN(TRIM($A8382))=0,0,LEN($A8382)-LEN(SUBSTITUTE($A8382," ",""))+1)</f>
        <v>4</v>
      </c>
      <c r="P8382">
        <f t="shared" si="251"/>
        <v>705</v>
      </c>
    </row>
    <row r="8383" spans="1:16" ht="64" x14ac:dyDescent="0.2">
      <c r="A8383" s="8" t="s">
        <v>220</v>
      </c>
      <c r="C8383" s="7" t="s">
        <v>4</v>
      </c>
      <c r="F8383" s="7" t="str">
        <f t="shared" si="252"/>
        <v/>
      </c>
      <c r="G8383" s="7" t="str">
        <f t="shared" si="253"/>
        <v/>
      </c>
      <c r="K8383" s="7" t="s">
        <v>3353</v>
      </c>
      <c r="L8383" s="9">
        <v>45009</v>
      </c>
      <c r="M8383" s="13">
        <v>0.55258101851851849</v>
      </c>
      <c r="N8383" s="14">
        <v>202000373741252</v>
      </c>
      <c r="P8383" t="str">
        <f t="shared" si="251"/>
        <v/>
      </c>
    </row>
    <row r="8384" spans="1:16" ht="16" x14ac:dyDescent="0.2">
      <c r="A8384" s="8" t="s">
        <v>487</v>
      </c>
      <c r="C8384" s="7" t="s">
        <v>2</v>
      </c>
      <c r="D8384" s="7" t="s">
        <v>3389</v>
      </c>
      <c r="E8384" s="7" t="str">
        <f>IF(OR(D8384="", D8384="___"),"", LEFT(D8384,FIND(" &gt;",D8384)-1))</f>
        <v>Success</v>
      </c>
      <c r="F8384" s="7" t="str">
        <f t="shared" si="252"/>
        <v>Current</v>
      </c>
      <c r="G8384" s="7" t="str">
        <f t="shared" si="253"/>
        <v/>
      </c>
      <c r="H8384" s="7" t="str">
        <f>IF(G8384="Utterance", IF(ISNUMBER(SEARCH("Unrecognized",D8384)), "Unrecognized", IF(ISNUMBER(SEARCH("Mismatched",D8384)), "Mismatched", IF(ISNUMBER(SEARCH("False Positive",D8384)), "False Positive", "Irrelevant"))), "")</f>
        <v/>
      </c>
      <c r="J8384" s="7" t="s">
        <v>3428</v>
      </c>
      <c r="K8384" s="7" t="s">
        <v>3353</v>
      </c>
      <c r="L8384" s="9">
        <v>45009</v>
      </c>
      <c r="M8384" s="13">
        <v>0.55383101851851857</v>
      </c>
      <c r="N8384" s="14">
        <v>202000373741252</v>
      </c>
      <c r="O8384" s="7">
        <f>IF(LEN(TRIM($A8384))=0,0,LEN($A8384)-LEN(SUBSTITUTE($A8384," ",""))+1)</f>
        <v>3</v>
      </c>
      <c r="P8384">
        <f t="shared" si="251"/>
        <v>3411</v>
      </c>
    </row>
    <row r="8385" spans="1:16" ht="64" x14ac:dyDescent="0.2">
      <c r="A8385" s="8" t="s">
        <v>220</v>
      </c>
      <c r="C8385" s="7" t="s">
        <v>4</v>
      </c>
      <c r="F8385" s="7" t="str">
        <f t="shared" si="252"/>
        <v/>
      </c>
      <c r="G8385" s="7" t="str">
        <f t="shared" si="253"/>
        <v/>
      </c>
      <c r="K8385" s="7" t="s">
        <v>3353</v>
      </c>
      <c r="L8385" s="9">
        <v>45009</v>
      </c>
      <c r="M8385" s="13">
        <v>0.55383101851851857</v>
      </c>
      <c r="N8385" s="14">
        <v>202000373741252</v>
      </c>
      <c r="P8385" t="str">
        <f t="shared" si="251"/>
        <v/>
      </c>
    </row>
    <row r="8386" spans="1:16" ht="16" x14ac:dyDescent="0.2">
      <c r="A8386" s="8" t="s">
        <v>1309</v>
      </c>
      <c r="C8386" s="7" t="s">
        <v>2</v>
      </c>
      <c r="D8386" s="7" t="s">
        <v>3391</v>
      </c>
      <c r="E8386" s="7" t="str">
        <f>IF(OR(D8386="", D8386="___"),"", LEFT(D8386,FIND(" &gt;",D8386)-1))</f>
        <v>Failure</v>
      </c>
      <c r="F8386" s="7" t="str">
        <f t="shared" si="252"/>
        <v>Current</v>
      </c>
      <c r="G8386" s="7" t="str">
        <f t="shared" si="253"/>
        <v>Utterance</v>
      </c>
      <c r="H8386" s="7" t="str">
        <f>IF(G8386="Utterance", IF(ISNUMBER(SEARCH("Unrecognized",D8386)), "Unrecognized", IF(ISNUMBER(SEARCH("Mismatched",D8386)), "Mismatched", IF(ISNUMBER(SEARCH("False Positive",D8386)), "False Positive", "Irrelevant"))), "")</f>
        <v>Mismatched</v>
      </c>
      <c r="J8386" s="7" t="s">
        <v>3741</v>
      </c>
      <c r="K8386" s="7" t="s">
        <v>3353</v>
      </c>
      <c r="L8386" s="9">
        <v>45009</v>
      </c>
      <c r="M8386" s="13">
        <v>0.55542824074074071</v>
      </c>
      <c r="N8386" s="14">
        <v>202000373741252</v>
      </c>
      <c r="O8386" s="7">
        <f>IF(LEN(TRIM($A8386))=0,0,LEN($A8386)-LEN(SUBSTITUTE($A8386," ",""))+1)</f>
        <v>6</v>
      </c>
      <c r="P8386">
        <f t="shared" si="251"/>
        <v>705</v>
      </c>
    </row>
    <row r="8387" spans="1:16" ht="64" x14ac:dyDescent="0.2">
      <c r="A8387" s="8" t="s">
        <v>220</v>
      </c>
      <c r="C8387" s="7" t="s">
        <v>4</v>
      </c>
      <c r="F8387" s="7" t="str">
        <f t="shared" si="252"/>
        <v/>
      </c>
      <c r="G8387" s="7" t="str">
        <f t="shared" si="253"/>
        <v/>
      </c>
      <c r="K8387" s="7" t="s">
        <v>3353</v>
      </c>
      <c r="L8387" s="9">
        <v>45009</v>
      </c>
      <c r="M8387" s="13">
        <v>0.55542824074074071</v>
      </c>
      <c r="N8387" s="14">
        <v>202000373741252</v>
      </c>
      <c r="P8387" t="str">
        <f t="shared" ref="P8387:P8450" si="254">IF(D8387="", "", COUNTIF($D$1:$D$12000, D8387))</f>
        <v/>
      </c>
    </row>
    <row r="8388" spans="1:16" ht="16" x14ac:dyDescent="0.2">
      <c r="A8388" s="8" t="s">
        <v>546</v>
      </c>
      <c r="C8388" s="7" t="s">
        <v>2</v>
      </c>
      <c r="D8388" s="7" t="s">
        <v>3389</v>
      </c>
      <c r="E8388" s="7" t="str">
        <f>IF(OR(D8388="", D8388="___"),"", LEFT(D8388,FIND(" &gt;",D8388)-1))</f>
        <v>Success</v>
      </c>
      <c r="F8388" s="7" t="str">
        <f t="shared" si="252"/>
        <v>Current</v>
      </c>
      <c r="G8388" s="7" t="str">
        <f t="shared" si="253"/>
        <v/>
      </c>
      <c r="H8388" s="7" t="str">
        <f>IF(G8388="Utterance", IF(ISNUMBER(SEARCH("Unrecognized",D8388)), "Unrecognized", IF(ISNUMBER(SEARCH("Mismatched",D8388)), "Mismatched", IF(ISNUMBER(SEARCH("False Positive",D8388)), "False Positive", "Irrelevant"))), "")</f>
        <v/>
      </c>
      <c r="J8388" s="7" t="s">
        <v>3439</v>
      </c>
      <c r="K8388" s="7" t="s">
        <v>3353</v>
      </c>
      <c r="L8388" s="9">
        <v>45009</v>
      </c>
      <c r="M8388" s="13">
        <v>0.55555555555555558</v>
      </c>
      <c r="N8388" s="14">
        <v>204440003495512</v>
      </c>
      <c r="O8388" s="7">
        <f>IF(LEN(TRIM($A8388))=0,0,LEN($A8388)-LEN(SUBSTITUTE($A8388," ",""))+1)</f>
        <v>4</v>
      </c>
      <c r="P8388">
        <f t="shared" si="254"/>
        <v>3411</v>
      </c>
    </row>
    <row r="8389" spans="1:16" ht="32" x14ac:dyDescent="0.2">
      <c r="A8389" s="8" t="s">
        <v>3628</v>
      </c>
      <c r="C8389" s="7" t="s">
        <v>4</v>
      </c>
      <c r="F8389" s="7" t="str">
        <f t="shared" si="252"/>
        <v/>
      </c>
      <c r="G8389" s="7" t="str">
        <f t="shared" si="253"/>
        <v/>
      </c>
      <c r="K8389" s="7" t="s">
        <v>3353</v>
      </c>
      <c r="L8389" s="9">
        <v>45009</v>
      </c>
      <c r="M8389" s="13">
        <v>0.55557870370370377</v>
      </c>
      <c r="N8389" s="14">
        <v>204440003495512</v>
      </c>
      <c r="P8389" t="str">
        <f t="shared" si="254"/>
        <v/>
      </c>
    </row>
    <row r="8390" spans="1:16" ht="96" x14ac:dyDescent="0.2">
      <c r="A8390" s="8" t="s">
        <v>547</v>
      </c>
      <c r="C8390" s="7" t="s">
        <v>4</v>
      </c>
      <c r="F8390" s="7" t="str">
        <f t="shared" si="252"/>
        <v/>
      </c>
      <c r="G8390" s="7" t="str">
        <f t="shared" si="253"/>
        <v/>
      </c>
      <c r="K8390" s="7" t="s">
        <v>3353</v>
      </c>
      <c r="L8390" s="9">
        <v>45009</v>
      </c>
      <c r="M8390" s="13">
        <v>0.55557870370370377</v>
      </c>
      <c r="N8390" s="14">
        <v>204440003495512</v>
      </c>
      <c r="P8390" t="str">
        <f t="shared" si="254"/>
        <v/>
      </c>
    </row>
    <row r="8391" spans="1:16" ht="32" x14ac:dyDescent="0.2">
      <c r="A8391" s="8" t="s">
        <v>268</v>
      </c>
      <c r="C8391" s="7" t="s">
        <v>4</v>
      </c>
      <c r="F8391" s="7" t="str">
        <f t="shared" si="252"/>
        <v/>
      </c>
      <c r="G8391" s="7" t="str">
        <f t="shared" si="253"/>
        <v/>
      </c>
      <c r="K8391" s="7" t="s">
        <v>3353</v>
      </c>
      <c r="L8391" s="9">
        <v>45009</v>
      </c>
      <c r="M8391" s="13">
        <v>0.55557870370370377</v>
      </c>
      <c r="N8391" s="14">
        <v>204440003495512</v>
      </c>
      <c r="P8391" t="str">
        <f t="shared" si="254"/>
        <v/>
      </c>
    </row>
    <row r="8392" spans="1:16" ht="16" x14ac:dyDescent="0.2">
      <c r="A8392" s="8" t="s">
        <v>1311</v>
      </c>
      <c r="C8392" s="7" t="s">
        <v>2</v>
      </c>
      <c r="D8392" s="7" t="s">
        <v>3391</v>
      </c>
      <c r="E8392" s="7" t="str">
        <f>IF(OR(D8392="", D8392="___"),"", LEFT(D8392,FIND(" &gt;",D8392)-1))</f>
        <v>Failure</v>
      </c>
      <c r="F8392" s="7" t="str">
        <f t="shared" si="252"/>
        <v>Current</v>
      </c>
      <c r="G8392" s="7" t="str">
        <f t="shared" si="253"/>
        <v>Utterance</v>
      </c>
      <c r="H8392" s="7" t="str">
        <f>IF(G8392="Utterance", IF(ISNUMBER(SEARCH("Unrecognized",D8392)), "Unrecognized", IF(ISNUMBER(SEARCH("Mismatched",D8392)), "Mismatched", IF(ISNUMBER(SEARCH("False Positive",D8392)), "False Positive", "Irrelevant"))), "")</f>
        <v>Mismatched</v>
      </c>
      <c r="J8392" s="7" t="s">
        <v>3741</v>
      </c>
      <c r="K8392" s="7" t="s">
        <v>3353</v>
      </c>
      <c r="L8392" s="9">
        <v>45009</v>
      </c>
      <c r="M8392" s="13">
        <v>0.5586458333333334</v>
      </c>
      <c r="N8392" s="14">
        <v>202000373741252</v>
      </c>
      <c r="O8392" s="7">
        <f>IF(LEN(TRIM($A8392))=0,0,LEN($A8392)-LEN(SUBSTITUTE($A8392," ",""))+1)</f>
        <v>8</v>
      </c>
      <c r="P8392">
        <f t="shared" si="254"/>
        <v>705</v>
      </c>
    </row>
    <row r="8393" spans="1:16" ht="128" x14ac:dyDescent="0.2">
      <c r="A8393" s="8" t="s">
        <v>352</v>
      </c>
      <c r="C8393" s="7" t="s">
        <v>4</v>
      </c>
      <c r="F8393" s="7" t="str">
        <f t="shared" si="252"/>
        <v/>
      </c>
      <c r="G8393" s="7" t="str">
        <f t="shared" si="253"/>
        <v/>
      </c>
      <c r="K8393" s="7" t="s">
        <v>3353</v>
      </c>
      <c r="L8393" s="9">
        <v>45009</v>
      </c>
      <c r="M8393" s="13">
        <v>0.5586458333333334</v>
      </c>
      <c r="N8393" s="14">
        <v>202000373741252</v>
      </c>
      <c r="P8393" t="str">
        <f t="shared" si="254"/>
        <v/>
      </c>
    </row>
    <row r="8394" spans="1:16" ht="16" x14ac:dyDescent="0.2">
      <c r="A8394" s="8" t="s">
        <v>567</v>
      </c>
      <c r="C8394" s="7" t="s">
        <v>2</v>
      </c>
      <c r="D8394" s="7" t="s">
        <v>3389</v>
      </c>
      <c r="E8394" s="7" t="str">
        <f>IF(OR(D8394="", D8394="___"),"", LEFT(D8394,FIND(" &gt;",D8394)-1))</f>
        <v>Success</v>
      </c>
      <c r="F8394" s="7" t="str">
        <f t="shared" si="252"/>
        <v>Current</v>
      </c>
      <c r="G8394" s="7" t="str">
        <f t="shared" si="253"/>
        <v/>
      </c>
      <c r="H8394" s="7" t="str">
        <f>IF(G8394="Utterance", IF(ISNUMBER(SEARCH("Unrecognized",D8394)), "Unrecognized", IF(ISNUMBER(SEARCH("Mismatched",D8394)), "Mismatched", IF(ISNUMBER(SEARCH("False Positive",D8394)), "False Positive", "Irrelevant"))), "")</f>
        <v/>
      </c>
      <c r="J8394" s="7" t="s">
        <v>3756</v>
      </c>
      <c r="K8394" s="7" t="s">
        <v>3353</v>
      </c>
      <c r="L8394" s="9">
        <v>45009</v>
      </c>
      <c r="M8394" s="13">
        <v>0.56202546296296296</v>
      </c>
      <c r="N8394" s="14">
        <v>204440003496224</v>
      </c>
      <c r="O8394" s="7">
        <f>IF(LEN(TRIM($A8394))=0,0,LEN($A8394)-LEN(SUBSTITUTE($A8394," ",""))+1)</f>
        <v>8</v>
      </c>
      <c r="P8394">
        <f t="shared" si="254"/>
        <v>3411</v>
      </c>
    </row>
    <row r="8395" spans="1:16" ht="112" x14ac:dyDescent="0.2">
      <c r="A8395" s="8" t="s">
        <v>373</v>
      </c>
      <c r="C8395" s="7" t="s">
        <v>4</v>
      </c>
      <c r="F8395" s="7" t="str">
        <f t="shared" si="252"/>
        <v/>
      </c>
      <c r="G8395" s="7" t="str">
        <f t="shared" si="253"/>
        <v/>
      </c>
      <c r="K8395" s="7" t="s">
        <v>3353</v>
      </c>
      <c r="L8395" s="9">
        <v>45009</v>
      </c>
      <c r="M8395" s="13">
        <v>0.56202546296296296</v>
      </c>
      <c r="N8395" s="14">
        <v>204440003496224</v>
      </c>
      <c r="P8395" t="str">
        <f t="shared" si="254"/>
        <v/>
      </c>
    </row>
    <row r="8396" spans="1:16" ht="16" x14ac:dyDescent="0.2">
      <c r="A8396" s="8" t="s">
        <v>1595</v>
      </c>
      <c r="C8396" s="7" t="s">
        <v>2</v>
      </c>
      <c r="D8396" s="7" t="s">
        <v>3389</v>
      </c>
      <c r="E8396" s="7" t="str">
        <f>IF(OR(D8396="", D8396="___"),"", LEFT(D8396,FIND(" &gt;",D8396)-1))</f>
        <v>Success</v>
      </c>
      <c r="F8396" s="7" t="str">
        <f t="shared" si="252"/>
        <v>Current</v>
      </c>
      <c r="G8396" s="7" t="str">
        <f t="shared" si="253"/>
        <v/>
      </c>
      <c r="H8396" s="7" t="str">
        <f>IF(G8396="Utterance", IF(ISNUMBER(SEARCH("Unrecognized",D8396)), "Unrecognized", IF(ISNUMBER(SEARCH("Mismatched",D8396)), "Mismatched", IF(ISNUMBER(SEARCH("False Positive",D8396)), "False Positive", "Irrelevant"))), "")</f>
        <v/>
      </c>
      <c r="J8396" s="7" t="s">
        <v>3755</v>
      </c>
      <c r="K8396" s="7" t="s">
        <v>3353</v>
      </c>
      <c r="L8396" s="9">
        <v>45009</v>
      </c>
      <c r="M8396" s="13">
        <v>0.56312499999999999</v>
      </c>
      <c r="N8396" s="14">
        <v>513002789797655</v>
      </c>
      <c r="O8396" s="7">
        <f>IF(LEN(TRIM($A8396))=0,0,LEN($A8396)-LEN(SUBSTITUTE($A8396," ",""))+1)</f>
        <v>3</v>
      </c>
      <c r="P8396">
        <f t="shared" si="254"/>
        <v>3411</v>
      </c>
    </row>
    <row r="8397" spans="1:16" ht="208" x14ac:dyDescent="0.2">
      <c r="A8397" s="8" t="s">
        <v>277</v>
      </c>
      <c r="C8397" s="7" t="s">
        <v>4</v>
      </c>
      <c r="F8397" s="7" t="str">
        <f t="shared" si="252"/>
        <v/>
      </c>
      <c r="G8397" s="7" t="str">
        <f t="shared" si="253"/>
        <v/>
      </c>
      <c r="K8397" s="7" t="s">
        <v>3353</v>
      </c>
      <c r="L8397" s="9">
        <v>45009</v>
      </c>
      <c r="M8397" s="13">
        <v>0.56312499999999999</v>
      </c>
      <c r="N8397" s="14">
        <v>513002789797655</v>
      </c>
      <c r="P8397" t="str">
        <f t="shared" si="254"/>
        <v/>
      </c>
    </row>
    <row r="8398" spans="1:16" ht="16" x14ac:dyDescent="0.2">
      <c r="A8398" s="8" t="s">
        <v>1790</v>
      </c>
      <c r="C8398" s="7" t="s">
        <v>2</v>
      </c>
      <c r="D8398" s="7" t="s">
        <v>3400</v>
      </c>
      <c r="E8398" s="7" t="str">
        <f>IF(OR(D8398="", D8398="___"),"", LEFT(D8398,FIND(" &gt;",D8398)-1))</f>
        <v>Failure</v>
      </c>
      <c r="F8398" s="7" t="str">
        <f t="shared" si="252"/>
        <v>Current</v>
      </c>
      <c r="G8398" s="7" t="str">
        <f t="shared" si="253"/>
        <v>Interaction</v>
      </c>
      <c r="H8398" s="7" t="str">
        <f>IF(G8398="Utterance", IF(ISNUMBER(SEARCH("Unrecognized",D8398)), "Unrecognized", IF(ISNUMBER(SEARCH("Mismatched",D8398)), "Mismatched", IF(ISNUMBER(SEARCH("False Positive",D8398)), "False Positive", "Irrelevant"))), "")</f>
        <v/>
      </c>
      <c r="J8398" s="7" t="s">
        <v>213</v>
      </c>
      <c r="K8398" s="7" t="s">
        <v>3353</v>
      </c>
      <c r="L8398" s="9">
        <v>45009</v>
      </c>
      <c r="M8398" s="13">
        <v>0.56321759259259263</v>
      </c>
      <c r="N8398" s="14">
        <v>513003480842957</v>
      </c>
      <c r="O8398" s="7">
        <f>IF(LEN(TRIM($A8398))=0,0,LEN($A8398)-LEN(SUBSTITUTE($A8398," ",""))+1)</f>
        <v>27</v>
      </c>
      <c r="P8398">
        <f t="shared" si="254"/>
        <v>412</v>
      </c>
    </row>
    <row r="8399" spans="1:16" ht="80" x14ac:dyDescent="0.2">
      <c r="A8399" s="8" t="s">
        <v>1049</v>
      </c>
      <c r="C8399" s="7" t="s">
        <v>4</v>
      </c>
      <c r="F8399" s="7" t="str">
        <f t="shared" si="252"/>
        <v/>
      </c>
      <c r="G8399" s="7" t="str">
        <f t="shared" si="253"/>
        <v/>
      </c>
      <c r="K8399" s="7" t="s">
        <v>3353</v>
      </c>
      <c r="L8399" s="9">
        <v>45009</v>
      </c>
      <c r="M8399" s="13">
        <v>0.56321759259259263</v>
      </c>
      <c r="N8399" s="14">
        <v>513003480842957</v>
      </c>
      <c r="P8399" t="str">
        <f t="shared" si="254"/>
        <v/>
      </c>
    </row>
    <row r="8400" spans="1:16" ht="16" x14ac:dyDescent="0.2">
      <c r="A8400" s="8" t="s">
        <v>1788</v>
      </c>
      <c r="C8400" s="7" t="s">
        <v>2</v>
      </c>
      <c r="D8400" s="7" t="s">
        <v>3400</v>
      </c>
      <c r="E8400" s="7" t="str">
        <f>IF(OR(D8400="", D8400="___"),"", LEFT(D8400,FIND(" &gt;",D8400)-1))</f>
        <v>Failure</v>
      </c>
      <c r="F8400" s="7" t="str">
        <f t="shared" si="252"/>
        <v>Current</v>
      </c>
      <c r="G8400" s="7" t="str">
        <f t="shared" si="253"/>
        <v>Interaction</v>
      </c>
      <c r="H8400" s="7" t="str">
        <f>IF(G8400="Utterance", IF(ISNUMBER(SEARCH("Unrecognized",D8400)), "Unrecognized", IF(ISNUMBER(SEARCH("Mismatched",D8400)), "Mismatched", IF(ISNUMBER(SEARCH("False Positive",D8400)), "False Positive", "Irrelevant"))), "")</f>
        <v/>
      </c>
      <c r="J8400" s="7" t="s">
        <v>213</v>
      </c>
      <c r="K8400" s="7" t="s">
        <v>3353</v>
      </c>
      <c r="L8400" s="9">
        <v>45009</v>
      </c>
      <c r="M8400" s="13">
        <v>0.56377314814814816</v>
      </c>
      <c r="N8400" s="14">
        <v>513003480842957</v>
      </c>
      <c r="O8400" s="7">
        <f>IF(LEN(TRIM($A8400))=0,0,LEN($A8400)-LEN(SUBSTITUTE($A8400," ",""))+1)</f>
        <v>9</v>
      </c>
      <c r="P8400">
        <f t="shared" si="254"/>
        <v>412</v>
      </c>
    </row>
    <row r="8401" spans="1:16" ht="144" x14ac:dyDescent="0.2">
      <c r="A8401" s="8" t="s">
        <v>272</v>
      </c>
      <c r="C8401" s="7" t="s">
        <v>4</v>
      </c>
      <c r="F8401" s="7" t="str">
        <f t="shared" si="252"/>
        <v/>
      </c>
      <c r="G8401" s="7" t="str">
        <f t="shared" si="253"/>
        <v/>
      </c>
      <c r="K8401" s="7" t="s">
        <v>3353</v>
      </c>
      <c r="L8401" s="9">
        <v>45009</v>
      </c>
      <c r="M8401" s="13">
        <v>0.56379629629629624</v>
      </c>
      <c r="N8401" s="14">
        <v>513003480842957</v>
      </c>
      <c r="P8401" t="str">
        <f t="shared" si="254"/>
        <v/>
      </c>
    </row>
    <row r="8402" spans="1:16" ht="16" x14ac:dyDescent="0.2">
      <c r="A8402" s="8" t="s">
        <v>1789</v>
      </c>
      <c r="C8402" s="7" t="s">
        <v>2</v>
      </c>
      <c r="D8402" s="7" t="s">
        <v>3400</v>
      </c>
      <c r="E8402" s="7" t="str">
        <f>IF(OR(D8402="", D8402="___"),"", LEFT(D8402,FIND(" &gt;",D8402)-1))</f>
        <v>Failure</v>
      </c>
      <c r="F8402" s="7" t="str">
        <f t="shared" si="252"/>
        <v>Current</v>
      </c>
      <c r="G8402" s="7" t="str">
        <f t="shared" si="253"/>
        <v>Interaction</v>
      </c>
      <c r="H8402" s="7" t="str">
        <f>IF(G8402="Utterance", IF(ISNUMBER(SEARCH("Unrecognized",D8402)), "Unrecognized", IF(ISNUMBER(SEARCH("Mismatched",D8402)), "Mismatched", IF(ISNUMBER(SEARCH("False Positive",D8402)), "False Positive", "Irrelevant"))), "")</f>
        <v/>
      </c>
      <c r="J8402" s="7" t="s">
        <v>213</v>
      </c>
      <c r="K8402" s="7" t="s">
        <v>3353</v>
      </c>
      <c r="L8402" s="9">
        <v>45009</v>
      </c>
      <c r="M8402" s="13">
        <v>0.56497685185185187</v>
      </c>
      <c r="N8402" s="14">
        <v>513003480842957</v>
      </c>
      <c r="O8402" s="7">
        <f>IF(LEN(TRIM($A8402))=0,0,LEN($A8402)-LEN(SUBSTITUTE($A8402," ",""))+1)</f>
        <v>4</v>
      </c>
      <c r="P8402">
        <f t="shared" si="254"/>
        <v>412</v>
      </c>
    </row>
    <row r="8403" spans="1:16" ht="128" x14ac:dyDescent="0.2">
      <c r="A8403" s="8" t="s">
        <v>258</v>
      </c>
      <c r="C8403" s="7" t="s">
        <v>4</v>
      </c>
      <c r="F8403" s="7" t="str">
        <f t="shared" si="252"/>
        <v/>
      </c>
      <c r="G8403" s="7" t="str">
        <f t="shared" si="253"/>
        <v/>
      </c>
      <c r="K8403" s="7" t="s">
        <v>3353</v>
      </c>
      <c r="L8403" s="9">
        <v>45009</v>
      </c>
      <c r="M8403" s="13">
        <v>0.56497685185185187</v>
      </c>
      <c r="N8403" s="14">
        <v>513003480842957</v>
      </c>
      <c r="P8403" t="str">
        <f t="shared" si="254"/>
        <v/>
      </c>
    </row>
    <row r="8404" spans="1:16" ht="16" x14ac:dyDescent="0.2">
      <c r="A8404" s="8" t="s">
        <v>302</v>
      </c>
      <c r="B8404" s="7" t="s">
        <v>3487</v>
      </c>
      <c r="C8404" s="7" t="s">
        <v>2</v>
      </c>
      <c r="D8404" s="7" t="s">
        <v>3389</v>
      </c>
      <c r="E8404" s="7" t="str">
        <f>IF(OR(D8404="", D8404="___"),"", LEFT(D8404,FIND(" &gt;",D8404)-1))</f>
        <v>Success</v>
      </c>
      <c r="F8404" s="7" t="str">
        <f t="shared" si="252"/>
        <v>Current</v>
      </c>
      <c r="G8404" s="7" t="str">
        <f t="shared" si="253"/>
        <v/>
      </c>
      <c r="H8404" s="7" t="str">
        <f>IF(G8404="Utterance", IF(ISNUMBER(SEARCH("Unrecognized",D8404)), "Unrecognized", IF(ISNUMBER(SEARCH("Mismatched",D8404)), "Mismatched", IF(ISNUMBER(SEARCH("False Positive",D8404)), "False Positive", "Irrelevant"))), "")</f>
        <v/>
      </c>
      <c r="J8404" s="7" t="s">
        <v>3428</v>
      </c>
      <c r="K8404" s="7" t="s">
        <v>3353</v>
      </c>
      <c r="L8404" s="9">
        <v>45009</v>
      </c>
      <c r="M8404" s="13">
        <v>0.56662037037037039</v>
      </c>
      <c r="N8404" s="14">
        <v>204440003541231</v>
      </c>
      <c r="O8404" s="7">
        <f>IF(LEN(TRIM($A8404))=0,0,LEN($A8404)-LEN(SUBSTITUTE($A8404," ",""))+1)</f>
        <v>3</v>
      </c>
      <c r="P8404">
        <f t="shared" si="254"/>
        <v>3411</v>
      </c>
    </row>
    <row r="8405" spans="1:16" ht="64" x14ac:dyDescent="0.2">
      <c r="A8405" s="8" t="s">
        <v>220</v>
      </c>
      <c r="C8405" s="7" t="s">
        <v>4</v>
      </c>
      <c r="F8405" s="7" t="str">
        <f t="shared" si="252"/>
        <v/>
      </c>
      <c r="G8405" s="7" t="str">
        <f t="shared" si="253"/>
        <v/>
      </c>
      <c r="K8405" s="7" t="s">
        <v>3353</v>
      </c>
      <c r="L8405" s="9">
        <v>45009</v>
      </c>
      <c r="M8405" s="13">
        <v>0.56662037037037039</v>
      </c>
      <c r="N8405" s="14">
        <v>204440003541231</v>
      </c>
      <c r="P8405" t="str">
        <f t="shared" si="254"/>
        <v/>
      </c>
    </row>
    <row r="8406" spans="1:16" ht="16" x14ac:dyDescent="0.2">
      <c r="A8406" s="8" t="s">
        <v>1156</v>
      </c>
      <c r="C8406" s="7" t="s">
        <v>2</v>
      </c>
      <c r="D8406" s="7" t="s">
        <v>3400</v>
      </c>
      <c r="E8406" s="7" t="str">
        <f>IF(OR(D8406="", D8406="___"),"", LEFT(D8406,FIND(" &gt;",D8406)-1))</f>
        <v>Failure</v>
      </c>
      <c r="F8406" s="7" t="str">
        <f t="shared" si="252"/>
        <v>Current</v>
      </c>
      <c r="G8406" s="7" t="str">
        <f t="shared" si="253"/>
        <v>Interaction</v>
      </c>
      <c r="H8406" s="7" t="str">
        <f>IF(G8406="Utterance", IF(ISNUMBER(SEARCH("Unrecognized",D8406)), "Unrecognized", IF(ISNUMBER(SEARCH("Mismatched",D8406)), "Mismatched", IF(ISNUMBER(SEARCH("False Positive",D8406)), "False Positive", "Irrelevant"))), "")</f>
        <v/>
      </c>
      <c r="J8406" s="7" t="s">
        <v>3755</v>
      </c>
      <c r="K8406" s="7" t="s">
        <v>3353</v>
      </c>
      <c r="L8406" s="9">
        <v>45009</v>
      </c>
      <c r="M8406" s="13">
        <v>0.56686342592592587</v>
      </c>
      <c r="N8406" s="14">
        <v>204440003540646</v>
      </c>
      <c r="O8406" s="7">
        <f>IF(LEN(TRIM($A8406))=0,0,LEN($A8406)-LEN(SUBSTITUTE($A8406," ",""))+1)</f>
        <v>2</v>
      </c>
      <c r="P8406">
        <f t="shared" si="254"/>
        <v>412</v>
      </c>
    </row>
    <row r="8407" spans="1:16" ht="112" x14ac:dyDescent="0.2">
      <c r="A8407" s="8" t="s">
        <v>298</v>
      </c>
      <c r="C8407" s="7" t="s">
        <v>4</v>
      </c>
      <c r="F8407" s="7" t="str">
        <f t="shared" si="252"/>
        <v/>
      </c>
      <c r="G8407" s="7" t="str">
        <f t="shared" si="253"/>
        <v/>
      </c>
      <c r="K8407" s="7" t="s">
        <v>3353</v>
      </c>
      <c r="L8407" s="9">
        <v>45009</v>
      </c>
      <c r="M8407" s="13">
        <v>0.56686342592592587</v>
      </c>
      <c r="N8407" s="14">
        <v>204440003540646</v>
      </c>
      <c r="P8407" t="str">
        <f t="shared" si="254"/>
        <v/>
      </c>
    </row>
    <row r="8408" spans="1:16" ht="16" x14ac:dyDescent="0.2">
      <c r="A8408" s="8" t="s">
        <v>368</v>
      </c>
      <c r="C8408" s="7" t="s">
        <v>2</v>
      </c>
      <c r="D8408" s="7" t="s">
        <v>3389</v>
      </c>
      <c r="E8408" s="7" t="str">
        <f>IF(OR(D8408="", D8408="___"),"", LEFT(D8408,FIND(" &gt;",D8408)-1))</f>
        <v>Success</v>
      </c>
      <c r="F8408" s="7" t="str">
        <f t="shared" si="252"/>
        <v>Current</v>
      </c>
      <c r="G8408" s="7" t="str">
        <f t="shared" si="253"/>
        <v/>
      </c>
      <c r="H8408" s="7" t="str">
        <f>IF(G8408="Utterance", IF(ISNUMBER(SEARCH("Unrecognized",D8408)), "Unrecognized", IF(ISNUMBER(SEARCH("Mismatched",D8408)), "Mismatched", IF(ISNUMBER(SEARCH("False Positive",D8408)), "False Positive", "Irrelevant"))), "")</f>
        <v/>
      </c>
      <c r="J8408" s="7" t="s">
        <v>3428</v>
      </c>
      <c r="K8408" s="7" t="s">
        <v>3353</v>
      </c>
      <c r="L8408" s="9">
        <v>45009</v>
      </c>
      <c r="M8408" s="13">
        <v>0.57370370370370372</v>
      </c>
      <c r="N8408" s="14">
        <v>204440003490060</v>
      </c>
      <c r="O8408" s="7">
        <f>IF(LEN(TRIM($A8408))=0,0,LEN($A8408)-LEN(SUBSTITUTE($A8408," ",""))+1)</f>
        <v>4</v>
      </c>
      <c r="P8408">
        <f t="shared" si="254"/>
        <v>3411</v>
      </c>
    </row>
    <row r="8409" spans="1:16" ht="64" x14ac:dyDescent="0.2">
      <c r="A8409" s="8" t="s">
        <v>254</v>
      </c>
      <c r="C8409" s="7" t="s">
        <v>4</v>
      </c>
      <c r="F8409" s="7" t="str">
        <f t="shared" si="252"/>
        <v/>
      </c>
      <c r="G8409" s="7" t="str">
        <f t="shared" si="253"/>
        <v/>
      </c>
      <c r="K8409" s="7" t="s">
        <v>3353</v>
      </c>
      <c r="L8409" s="9">
        <v>45009</v>
      </c>
      <c r="M8409" s="13">
        <v>0.57370370370370372</v>
      </c>
      <c r="N8409" s="14">
        <v>204440003490060</v>
      </c>
      <c r="P8409" t="str">
        <f t="shared" si="254"/>
        <v/>
      </c>
    </row>
    <row r="8410" spans="1:16" ht="16" x14ac:dyDescent="0.2">
      <c r="A8410" s="8" t="s">
        <v>158</v>
      </c>
      <c r="C8410" s="7" t="s">
        <v>2</v>
      </c>
      <c r="D8410" s="7" t="s">
        <v>3389</v>
      </c>
      <c r="E8410" s="7" t="str">
        <f>IF(OR(D8410="", D8410="___"),"", LEFT(D8410,FIND(" &gt;",D8410)-1))</f>
        <v>Success</v>
      </c>
      <c r="F8410" s="7" t="str">
        <f t="shared" si="252"/>
        <v>Current</v>
      </c>
      <c r="G8410" s="7" t="str">
        <f t="shared" si="253"/>
        <v/>
      </c>
      <c r="H8410" s="7" t="str">
        <f>IF(G8410="Utterance", IF(ISNUMBER(SEARCH("Unrecognized",D8410)), "Unrecognized", IF(ISNUMBER(SEARCH("Mismatched",D8410)), "Mismatched", IF(ISNUMBER(SEARCH("False Positive",D8410)), "False Positive", "Irrelevant"))), "")</f>
        <v/>
      </c>
      <c r="J8410" s="7" t="s">
        <v>3744</v>
      </c>
      <c r="K8410" s="7" t="s">
        <v>3353</v>
      </c>
      <c r="L8410" s="9">
        <v>45009</v>
      </c>
      <c r="M8410" s="13">
        <v>0.57385416666666667</v>
      </c>
      <c r="N8410" s="14">
        <v>513001967265763</v>
      </c>
      <c r="O8410" s="7">
        <f>IF(LEN(TRIM($A8410))=0,0,LEN($A8410)-LEN(SUBSTITUTE($A8410," ",""))+1)</f>
        <v>4</v>
      </c>
      <c r="P8410">
        <f t="shared" si="254"/>
        <v>3411</v>
      </c>
    </row>
    <row r="8411" spans="1:16" ht="112" x14ac:dyDescent="0.2">
      <c r="A8411" s="8" t="s">
        <v>224</v>
      </c>
      <c r="C8411" s="7" t="s">
        <v>4</v>
      </c>
      <c r="F8411" s="7" t="str">
        <f t="shared" si="252"/>
        <v/>
      </c>
      <c r="G8411" s="7" t="str">
        <f t="shared" si="253"/>
        <v/>
      </c>
      <c r="K8411" s="7" t="s">
        <v>3353</v>
      </c>
      <c r="L8411" s="9">
        <v>45009</v>
      </c>
      <c r="M8411" s="13">
        <v>0.57385416666666667</v>
      </c>
      <c r="N8411" s="14">
        <v>513001967265763</v>
      </c>
      <c r="P8411" t="str">
        <f t="shared" si="254"/>
        <v/>
      </c>
    </row>
    <row r="8412" spans="1:16" ht="16" x14ac:dyDescent="0.2">
      <c r="A8412" s="8" t="s">
        <v>1417</v>
      </c>
      <c r="C8412" s="7" t="s">
        <v>2</v>
      </c>
      <c r="D8412" s="7" t="s">
        <v>3411</v>
      </c>
      <c r="E8412" s="7" t="str">
        <f>IF(OR(D8412="", D8412="___"),"", LEFT(D8412,FIND(" &gt;",D8412)-1))</f>
        <v>Qualified Success</v>
      </c>
      <c r="F8412" s="7" t="str">
        <f t="shared" si="252"/>
        <v>Current</v>
      </c>
      <c r="G8412" s="7" t="str">
        <f t="shared" si="253"/>
        <v>Response</v>
      </c>
      <c r="H8412" s="7" t="str">
        <f>IF(G8412="Utterance", IF(ISNUMBER(SEARCH("Unrecognized",D8412)), "Unrecognized", IF(ISNUMBER(SEARCH("Mismatched",D8412)), "Mismatched", IF(ISNUMBER(SEARCH("False Positive",D8412)), "False Positive", "Irrelevant"))), "")</f>
        <v/>
      </c>
      <c r="J8412" s="7" t="s">
        <v>3757</v>
      </c>
      <c r="K8412" s="7" t="s">
        <v>3353</v>
      </c>
      <c r="L8412" s="9">
        <v>45009</v>
      </c>
      <c r="M8412" s="13">
        <v>0.57552083333333337</v>
      </c>
      <c r="N8412" s="14">
        <v>202000677321092</v>
      </c>
      <c r="O8412" s="7">
        <f>IF(LEN(TRIM($A8412))=0,0,LEN($A8412)-LEN(SUBSTITUTE($A8412," ",""))+1)</f>
        <v>5</v>
      </c>
      <c r="P8412">
        <f t="shared" si="254"/>
        <v>201</v>
      </c>
    </row>
    <row r="8413" spans="1:16" ht="144" x14ac:dyDescent="0.2">
      <c r="A8413" s="8" t="s">
        <v>232</v>
      </c>
      <c r="C8413" s="7" t="s">
        <v>4</v>
      </c>
      <c r="F8413" s="7" t="str">
        <f t="shared" si="252"/>
        <v/>
      </c>
      <c r="G8413" s="7" t="str">
        <f t="shared" si="253"/>
        <v/>
      </c>
      <c r="K8413" s="7" t="s">
        <v>3353</v>
      </c>
      <c r="L8413" s="9">
        <v>45009</v>
      </c>
      <c r="M8413" s="13">
        <v>0.57552083333333337</v>
      </c>
      <c r="N8413" s="14">
        <v>202000677321092</v>
      </c>
      <c r="P8413" t="str">
        <f t="shared" si="254"/>
        <v/>
      </c>
    </row>
    <row r="8414" spans="1:16" ht="16" x14ac:dyDescent="0.2">
      <c r="A8414" s="8" t="s">
        <v>660</v>
      </c>
      <c r="C8414" s="7" t="s">
        <v>2</v>
      </c>
      <c r="D8414" s="7" t="s">
        <v>3389</v>
      </c>
      <c r="E8414" s="7" t="str">
        <f>IF(OR(D8414="", D8414="___"),"", LEFT(D8414,FIND(" &gt;",D8414)-1))</f>
        <v>Success</v>
      </c>
      <c r="F8414" s="7" t="str">
        <f t="shared" si="252"/>
        <v>Current</v>
      </c>
      <c r="G8414" s="7" t="str">
        <f t="shared" si="253"/>
        <v/>
      </c>
      <c r="H8414" s="7" t="str">
        <f>IF(G8414="Utterance", IF(ISNUMBER(SEARCH("Unrecognized",D8414)), "Unrecognized", IF(ISNUMBER(SEARCH("Mismatched",D8414)), "Mismatched", IF(ISNUMBER(SEARCH("False Positive",D8414)), "False Positive", "Irrelevant"))), "")</f>
        <v/>
      </c>
      <c r="J8414" s="7" t="s">
        <v>3743</v>
      </c>
      <c r="K8414" s="7" t="s">
        <v>3353</v>
      </c>
      <c r="L8414" s="9">
        <v>45009</v>
      </c>
      <c r="M8414" s="13">
        <v>0.57800925925925928</v>
      </c>
      <c r="N8414" s="14">
        <v>513002223799273</v>
      </c>
      <c r="O8414" s="7">
        <f>IF(LEN(TRIM($A8414))=0,0,LEN($A8414)-LEN(SUBSTITUTE($A8414," ",""))+1)</f>
        <v>2</v>
      </c>
      <c r="P8414">
        <f t="shared" si="254"/>
        <v>3411</v>
      </c>
    </row>
    <row r="8415" spans="1:16" ht="224" x14ac:dyDescent="0.2">
      <c r="A8415" s="8" t="s">
        <v>3693</v>
      </c>
      <c r="C8415" s="7" t="s">
        <v>4</v>
      </c>
      <c r="F8415" s="7" t="str">
        <f t="shared" si="252"/>
        <v/>
      </c>
      <c r="G8415" s="7" t="str">
        <f t="shared" si="253"/>
        <v/>
      </c>
      <c r="K8415" s="7" t="s">
        <v>3353</v>
      </c>
      <c r="L8415" s="9">
        <v>45009</v>
      </c>
      <c r="M8415" s="13">
        <v>0.57803240740740736</v>
      </c>
      <c r="N8415" s="14">
        <v>513002223799273</v>
      </c>
      <c r="P8415" t="str">
        <f t="shared" si="254"/>
        <v/>
      </c>
    </row>
    <row r="8416" spans="1:16" ht="16" x14ac:dyDescent="0.2">
      <c r="A8416" s="8" t="s">
        <v>158</v>
      </c>
      <c r="C8416" s="7" t="s">
        <v>2</v>
      </c>
      <c r="D8416" s="7" t="s">
        <v>3389</v>
      </c>
      <c r="E8416" s="7" t="str">
        <f>IF(OR(D8416="", D8416="___"),"", LEFT(D8416,FIND(" &gt;",D8416)-1))</f>
        <v>Success</v>
      </c>
      <c r="F8416" s="7" t="str">
        <f t="shared" si="252"/>
        <v>Current</v>
      </c>
      <c r="G8416" s="7" t="str">
        <f t="shared" si="253"/>
        <v/>
      </c>
      <c r="H8416" s="7" t="str">
        <f>IF(G8416="Utterance", IF(ISNUMBER(SEARCH("Unrecognized",D8416)), "Unrecognized", IF(ISNUMBER(SEARCH("Mismatched",D8416)), "Mismatched", IF(ISNUMBER(SEARCH("False Positive",D8416)), "False Positive", "Irrelevant"))), "")</f>
        <v/>
      </c>
      <c r="J8416" s="7" t="s">
        <v>3744</v>
      </c>
      <c r="K8416" s="7" t="s">
        <v>3353</v>
      </c>
      <c r="L8416" s="9">
        <v>45009</v>
      </c>
      <c r="M8416" s="13">
        <v>0.57930555555555563</v>
      </c>
      <c r="N8416" s="14">
        <v>204440003499993</v>
      </c>
      <c r="O8416" s="7">
        <f>IF(LEN(TRIM($A8416))=0,0,LEN($A8416)-LEN(SUBSTITUTE($A8416," ",""))+1)</f>
        <v>4</v>
      </c>
      <c r="P8416">
        <f t="shared" si="254"/>
        <v>3411</v>
      </c>
    </row>
    <row r="8417" spans="1:16" ht="112" x14ac:dyDescent="0.2">
      <c r="A8417" s="8" t="s">
        <v>224</v>
      </c>
      <c r="C8417" s="7" t="s">
        <v>4</v>
      </c>
      <c r="F8417" s="7" t="str">
        <f t="shared" si="252"/>
        <v/>
      </c>
      <c r="G8417" s="7" t="str">
        <f t="shared" si="253"/>
        <v/>
      </c>
      <c r="K8417" s="7" t="s">
        <v>3353</v>
      </c>
      <c r="L8417" s="9">
        <v>45009</v>
      </c>
      <c r="M8417" s="13">
        <v>0.57930555555555563</v>
      </c>
      <c r="N8417" s="14">
        <v>204440003499993</v>
      </c>
      <c r="P8417" t="str">
        <f t="shared" si="254"/>
        <v/>
      </c>
    </row>
    <row r="8418" spans="1:16" ht="16" x14ac:dyDescent="0.2">
      <c r="A8418" s="8" t="s">
        <v>269</v>
      </c>
      <c r="B8418" s="7" t="s">
        <v>3487</v>
      </c>
      <c r="C8418" s="7" t="s">
        <v>2</v>
      </c>
      <c r="D8418" s="7" t="s">
        <v>3389</v>
      </c>
      <c r="E8418" s="7" t="str">
        <f>IF(OR(D8418="", D8418="___"),"", LEFT(D8418,FIND(" &gt;",D8418)-1))</f>
        <v>Success</v>
      </c>
      <c r="F8418" s="7" t="str">
        <f t="shared" si="252"/>
        <v>Current</v>
      </c>
      <c r="G8418" s="7" t="str">
        <f t="shared" si="253"/>
        <v/>
      </c>
      <c r="H8418" s="7" t="str">
        <f>IF(G8418="Utterance", IF(ISNUMBER(SEARCH("Unrecognized",D8418)), "Unrecognized", IF(ISNUMBER(SEARCH("Mismatched",D8418)), "Mismatched", IF(ISNUMBER(SEARCH("False Positive",D8418)), "False Positive", "Irrelevant"))), "")</f>
        <v/>
      </c>
      <c r="J8418" s="7" t="s">
        <v>3428</v>
      </c>
      <c r="K8418" s="7" t="s">
        <v>3353</v>
      </c>
      <c r="L8418" s="9">
        <v>45009</v>
      </c>
      <c r="M8418" s="13">
        <v>0.58265046296296297</v>
      </c>
      <c r="N8418" s="14">
        <v>204440003541231</v>
      </c>
      <c r="O8418" s="7">
        <f>IF(LEN(TRIM($A8418))=0,0,LEN($A8418)-LEN(SUBSTITUTE($A8418," ",""))+1)</f>
        <v>3</v>
      </c>
      <c r="P8418">
        <f t="shared" si="254"/>
        <v>3411</v>
      </c>
    </row>
    <row r="8419" spans="1:16" ht="64" x14ac:dyDescent="0.2">
      <c r="A8419" s="8" t="s">
        <v>270</v>
      </c>
      <c r="C8419" s="7" t="s">
        <v>4</v>
      </c>
      <c r="F8419" s="7" t="str">
        <f t="shared" si="252"/>
        <v/>
      </c>
      <c r="G8419" s="7" t="str">
        <f t="shared" si="253"/>
        <v/>
      </c>
      <c r="K8419" s="7" t="s">
        <v>3353</v>
      </c>
      <c r="L8419" s="9">
        <v>45009</v>
      </c>
      <c r="M8419" s="13">
        <v>0.58265046296296297</v>
      </c>
      <c r="N8419" s="14">
        <v>204440003541231</v>
      </c>
      <c r="P8419" t="str">
        <f t="shared" si="254"/>
        <v/>
      </c>
    </row>
    <row r="8420" spans="1:16" ht="16" x14ac:dyDescent="0.2">
      <c r="A8420" s="8" t="s">
        <v>269</v>
      </c>
      <c r="B8420" s="7" t="s">
        <v>3487</v>
      </c>
      <c r="C8420" s="7" t="s">
        <v>2</v>
      </c>
      <c r="D8420" s="7" t="s">
        <v>3389</v>
      </c>
      <c r="E8420" s="7" t="str">
        <f>IF(OR(D8420="", D8420="___"),"", LEFT(D8420,FIND(" &gt;",D8420)-1))</f>
        <v>Success</v>
      </c>
      <c r="F8420" s="7" t="str">
        <f t="shared" si="252"/>
        <v>Current</v>
      </c>
      <c r="G8420" s="7" t="str">
        <f t="shared" si="253"/>
        <v/>
      </c>
      <c r="H8420" s="7" t="str">
        <f>IF(G8420="Utterance", IF(ISNUMBER(SEARCH("Unrecognized",D8420)), "Unrecognized", IF(ISNUMBER(SEARCH("Mismatched",D8420)), "Mismatched", IF(ISNUMBER(SEARCH("False Positive",D8420)), "False Positive", "Irrelevant"))), "")</f>
        <v/>
      </c>
      <c r="J8420" s="7" t="s">
        <v>3428</v>
      </c>
      <c r="K8420" s="7" t="s">
        <v>3353</v>
      </c>
      <c r="L8420" s="9">
        <v>45009</v>
      </c>
      <c r="M8420" s="13">
        <v>0.58725694444444443</v>
      </c>
      <c r="N8420" s="14">
        <v>204440003495282</v>
      </c>
      <c r="O8420" s="7">
        <f>IF(LEN(TRIM($A8420))=0,0,LEN($A8420)-LEN(SUBSTITUTE($A8420," ",""))+1)</f>
        <v>3</v>
      </c>
      <c r="P8420">
        <f t="shared" si="254"/>
        <v>3411</v>
      </c>
    </row>
    <row r="8421" spans="1:16" ht="64" x14ac:dyDescent="0.2">
      <c r="A8421" s="8" t="s">
        <v>270</v>
      </c>
      <c r="C8421" s="7" t="s">
        <v>4</v>
      </c>
      <c r="F8421" s="7" t="str">
        <f t="shared" si="252"/>
        <v/>
      </c>
      <c r="G8421" s="7" t="str">
        <f t="shared" si="253"/>
        <v/>
      </c>
      <c r="K8421" s="7" t="s">
        <v>3353</v>
      </c>
      <c r="L8421" s="9">
        <v>45009</v>
      </c>
      <c r="M8421" s="13">
        <v>0.58725694444444443</v>
      </c>
      <c r="N8421" s="14">
        <v>204440003495282</v>
      </c>
      <c r="P8421" t="str">
        <f t="shared" si="254"/>
        <v/>
      </c>
    </row>
    <row r="8422" spans="1:16" ht="16" x14ac:dyDescent="0.2">
      <c r="A8422" s="8" t="s">
        <v>283</v>
      </c>
      <c r="C8422" s="7" t="s">
        <v>2</v>
      </c>
      <c r="D8422" s="7" t="s">
        <v>3389</v>
      </c>
      <c r="E8422" s="7" t="str">
        <f>IF(OR(D8422="", D8422="___"),"", LEFT(D8422,FIND(" &gt;",D8422)-1))</f>
        <v>Success</v>
      </c>
      <c r="F8422" s="7" t="str">
        <f t="shared" si="252"/>
        <v>Current</v>
      </c>
      <c r="G8422" s="7" t="str">
        <f t="shared" si="253"/>
        <v/>
      </c>
      <c r="H8422" s="7" t="str">
        <f>IF(G8422="Utterance", IF(ISNUMBER(SEARCH("Unrecognized",D8422)), "Unrecognized", IF(ISNUMBER(SEARCH("Mismatched",D8422)), "Mismatched", IF(ISNUMBER(SEARCH("False Positive",D8422)), "False Positive", "Irrelevant"))), "")</f>
        <v/>
      </c>
      <c r="J8422" s="7" t="s">
        <v>3741</v>
      </c>
      <c r="K8422" s="7" t="s">
        <v>3353</v>
      </c>
      <c r="L8422" s="9">
        <v>45009</v>
      </c>
      <c r="M8422" s="13">
        <v>0.58813657407407405</v>
      </c>
      <c r="N8422" s="14">
        <v>204440003510883</v>
      </c>
      <c r="O8422" s="7">
        <f>IF(LEN(TRIM($A8422))=0,0,LEN($A8422)-LEN(SUBSTITUTE($A8422," ",""))+1)</f>
        <v>2</v>
      </c>
      <c r="P8422">
        <f t="shared" si="254"/>
        <v>3411</v>
      </c>
    </row>
    <row r="8423" spans="1:16" ht="160" x14ac:dyDescent="0.2">
      <c r="A8423" s="8" t="s">
        <v>238</v>
      </c>
      <c r="C8423" s="7" t="s">
        <v>4</v>
      </c>
      <c r="F8423" s="7" t="str">
        <f t="shared" si="252"/>
        <v/>
      </c>
      <c r="G8423" s="7" t="str">
        <f t="shared" si="253"/>
        <v/>
      </c>
      <c r="K8423" s="7" t="s">
        <v>3353</v>
      </c>
      <c r="L8423" s="9">
        <v>45009</v>
      </c>
      <c r="M8423" s="13">
        <v>0.58813657407407405</v>
      </c>
      <c r="N8423" s="14">
        <v>204440003510883</v>
      </c>
      <c r="P8423" t="str">
        <f t="shared" si="254"/>
        <v/>
      </c>
    </row>
    <row r="8424" spans="1:16" ht="16" x14ac:dyDescent="0.2">
      <c r="A8424" s="8" t="s">
        <v>314</v>
      </c>
      <c r="C8424" s="7" t="s">
        <v>2</v>
      </c>
      <c r="D8424" s="7" t="s">
        <v>3391</v>
      </c>
      <c r="E8424" s="7" t="str">
        <f>IF(OR(D8424="", D8424="___"),"", LEFT(D8424,FIND(" &gt;",D8424)-1))</f>
        <v>Failure</v>
      </c>
      <c r="F8424" s="7" t="str">
        <f t="shared" si="252"/>
        <v>Current</v>
      </c>
      <c r="G8424" s="7" t="str">
        <f t="shared" si="253"/>
        <v>Utterance</v>
      </c>
      <c r="H8424" s="7" t="str">
        <f>IF(G8424="Utterance", IF(ISNUMBER(SEARCH("Unrecognized",D8424)), "Unrecognized", IF(ISNUMBER(SEARCH("Mismatched",D8424)), "Mismatched", IF(ISNUMBER(SEARCH("False Positive",D8424)), "False Positive", "Irrelevant"))), "")</f>
        <v>Mismatched</v>
      </c>
      <c r="J8424" s="7" t="s">
        <v>3743</v>
      </c>
      <c r="K8424" s="7" t="s">
        <v>3353</v>
      </c>
      <c r="L8424" s="9">
        <v>45009</v>
      </c>
      <c r="M8424" s="13">
        <v>0.58876157407407403</v>
      </c>
      <c r="N8424" s="14">
        <v>204440003503387</v>
      </c>
      <c r="O8424" s="7">
        <f>IF(LEN(TRIM($A8424))=0,0,LEN($A8424)-LEN(SUBSTITUTE($A8424," ",""))+1)</f>
        <v>9</v>
      </c>
      <c r="P8424">
        <f t="shared" si="254"/>
        <v>705</v>
      </c>
    </row>
    <row r="8425" spans="1:16" ht="112" x14ac:dyDescent="0.2">
      <c r="A8425" s="8" t="s">
        <v>304</v>
      </c>
      <c r="C8425" s="7" t="s">
        <v>4</v>
      </c>
      <c r="F8425" s="7" t="str">
        <f t="shared" si="252"/>
        <v/>
      </c>
      <c r="G8425" s="7" t="str">
        <f t="shared" si="253"/>
        <v/>
      </c>
      <c r="K8425" s="7" t="s">
        <v>3353</v>
      </c>
      <c r="L8425" s="9">
        <v>45009</v>
      </c>
      <c r="M8425" s="13">
        <v>0.58876157407407403</v>
      </c>
      <c r="N8425" s="14">
        <v>204440003503387</v>
      </c>
      <c r="P8425" t="str">
        <f t="shared" si="254"/>
        <v/>
      </c>
    </row>
    <row r="8426" spans="1:16" ht="16" x14ac:dyDescent="0.2">
      <c r="A8426" s="8" t="s">
        <v>639</v>
      </c>
      <c r="C8426" s="7" t="s">
        <v>2</v>
      </c>
      <c r="D8426" s="7" t="s">
        <v>3389</v>
      </c>
      <c r="E8426" s="7" t="str">
        <f>IF(OR(D8426="", D8426="___"),"", LEFT(D8426,FIND(" &gt;",D8426)-1))</f>
        <v>Success</v>
      </c>
      <c r="F8426" s="7" t="str">
        <f t="shared" si="252"/>
        <v>Current</v>
      </c>
      <c r="G8426" s="7" t="str">
        <f t="shared" si="253"/>
        <v/>
      </c>
      <c r="H8426" s="7" t="str">
        <f>IF(G8426="Utterance", IF(ISNUMBER(SEARCH("Unrecognized",D8426)), "Unrecognized", IF(ISNUMBER(SEARCH("Mismatched",D8426)), "Mismatched", IF(ISNUMBER(SEARCH("False Positive",D8426)), "False Positive", "Irrelevant"))), "")</f>
        <v/>
      </c>
      <c r="J8426" s="7" t="s">
        <v>3741</v>
      </c>
      <c r="K8426" s="7" t="s">
        <v>3353</v>
      </c>
      <c r="L8426" s="9">
        <v>45009</v>
      </c>
      <c r="M8426" s="13">
        <v>0.59040509259259266</v>
      </c>
      <c r="N8426" s="14">
        <v>204440003503387</v>
      </c>
      <c r="O8426" s="7">
        <f>IF(LEN(TRIM($A8426))=0,0,LEN($A8426)-LEN(SUBSTITUTE($A8426," ",""))+1)</f>
        <v>7</v>
      </c>
      <c r="P8426">
        <f t="shared" si="254"/>
        <v>3411</v>
      </c>
    </row>
    <row r="8427" spans="1:16" ht="112" x14ac:dyDescent="0.2">
      <c r="A8427" s="8" t="s">
        <v>304</v>
      </c>
      <c r="C8427" s="7" t="s">
        <v>4</v>
      </c>
      <c r="F8427" s="7" t="str">
        <f t="shared" si="252"/>
        <v/>
      </c>
      <c r="G8427" s="7" t="str">
        <f t="shared" si="253"/>
        <v/>
      </c>
      <c r="K8427" s="7" t="s">
        <v>3353</v>
      </c>
      <c r="L8427" s="9">
        <v>45009</v>
      </c>
      <c r="M8427" s="13">
        <v>0.5904166666666667</v>
      </c>
      <c r="N8427" s="14">
        <v>204440003503387</v>
      </c>
      <c r="P8427" t="str">
        <f t="shared" si="254"/>
        <v/>
      </c>
    </row>
    <row r="8428" spans="1:16" ht="16" x14ac:dyDescent="0.2">
      <c r="A8428" s="8" t="s">
        <v>769</v>
      </c>
      <c r="C8428" s="7" t="s">
        <v>2</v>
      </c>
      <c r="D8428" s="7" t="s">
        <v>3391</v>
      </c>
      <c r="E8428" s="7" t="str">
        <f>IF(OR(D8428="", D8428="___"),"", LEFT(D8428,FIND(" &gt;",D8428)-1))</f>
        <v>Failure</v>
      </c>
      <c r="F8428" s="7" t="str">
        <f t="shared" si="252"/>
        <v>Current</v>
      </c>
      <c r="G8428" s="7" t="str">
        <f t="shared" si="253"/>
        <v>Utterance</v>
      </c>
      <c r="H8428" s="7" t="str">
        <f>IF(G8428="Utterance", IF(ISNUMBER(SEARCH("Unrecognized",D8428)), "Unrecognized", IF(ISNUMBER(SEARCH("Mismatched",D8428)), "Mismatched", IF(ISNUMBER(SEARCH("False Positive",D8428)), "False Positive", "Irrelevant"))), "")</f>
        <v>Mismatched</v>
      </c>
      <c r="J8428" s="7" t="s">
        <v>3743</v>
      </c>
      <c r="K8428" s="7" t="s">
        <v>3353</v>
      </c>
      <c r="L8428" s="9">
        <v>45009</v>
      </c>
      <c r="M8428" s="13">
        <v>0.59079861111111109</v>
      </c>
      <c r="N8428" s="14">
        <v>204440003503387</v>
      </c>
      <c r="O8428" s="7">
        <f>IF(LEN(TRIM($A8428))=0,0,LEN($A8428)-LEN(SUBSTITUTE($A8428," ",""))+1)</f>
        <v>6</v>
      </c>
      <c r="P8428">
        <f t="shared" si="254"/>
        <v>705</v>
      </c>
    </row>
    <row r="8429" spans="1:16" ht="128" x14ac:dyDescent="0.2">
      <c r="A8429" s="8" t="s">
        <v>606</v>
      </c>
      <c r="C8429" s="7" t="s">
        <v>4</v>
      </c>
      <c r="F8429" s="7" t="str">
        <f t="shared" si="252"/>
        <v/>
      </c>
      <c r="G8429" s="7" t="str">
        <f t="shared" si="253"/>
        <v/>
      </c>
      <c r="K8429" s="7" t="s">
        <v>3353</v>
      </c>
      <c r="L8429" s="9">
        <v>45009</v>
      </c>
      <c r="M8429" s="13">
        <v>0.59079861111111109</v>
      </c>
      <c r="N8429" s="14">
        <v>204440003503387</v>
      </c>
      <c r="P8429" t="str">
        <f t="shared" si="254"/>
        <v/>
      </c>
    </row>
    <row r="8430" spans="1:16" ht="16" x14ac:dyDescent="0.2">
      <c r="A8430" s="8" t="s">
        <v>1091</v>
      </c>
      <c r="C8430" s="7" t="s">
        <v>2</v>
      </c>
      <c r="D8430" s="7" t="s">
        <v>3389</v>
      </c>
      <c r="E8430" s="7" t="str">
        <f>IF(OR(D8430="", D8430="___"),"", LEFT(D8430,FIND(" &gt;",D8430)-1))</f>
        <v>Success</v>
      </c>
      <c r="F8430" s="7" t="str">
        <f t="shared" si="252"/>
        <v>Current</v>
      </c>
      <c r="G8430" s="7" t="str">
        <f t="shared" si="253"/>
        <v/>
      </c>
      <c r="H8430" s="7" t="str">
        <f>IF(G8430="Utterance", IF(ISNUMBER(SEARCH("Unrecognized",D8430)), "Unrecognized", IF(ISNUMBER(SEARCH("Mismatched",D8430)), "Mismatched", IF(ISNUMBER(SEARCH("False Positive",D8430)), "False Positive", "Irrelevant"))), "")</f>
        <v/>
      </c>
      <c r="J8430" s="7" t="s">
        <v>3743</v>
      </c>
      <c r="K8430" s="7" t="s">
        <v>3353</v>
      </c>
      <c r="L8430" s="9">
        <v>45009</v>
      </c>
      <c r="M8430" s="13">
        <v>0.59152777777777776</v>
      </c>
      <c r="N8430" s="14">
        <v>204440003537595</v>
      </c>
      <c r="O8430" s="7">
        <f>IF(LEN(TRIM($A8430))=0,0,LEN($A8430)-LEN(SUBSTITUTE($A8430," ",""))+1)</f>
        <v>9</v>
      </c>
      <c r="P8430">
        <f t="shared" si="254"/>
        <v>3411</v>
      </c>
    </row>
    <row r="8431" spans="1:16" ht="112" x14ac:dyDescent="0.2">
      <c r="A8431" s="8" t="s">
        <v>304</v>
      </c>
      <c r="C8431" s="7" t="s">
        <v>4</v>
      </c>
      <c r="F8431" s="7" t="str">
        <f t="shared" si="252"/>
        <v/>
      </c>
      <c r="G8431" s="7" t="str">
        <f t="shared" si="253"/>
        <v/>
      </c>
      <c r="K8431" s="7" t="s">
        <v>3353</v>
      </c>
      <c r="L8431" s="9">
        <v>45009</v>
      </c>
      <c r="M8431" s="13">
        <v>0.59152777777777776</v>
      </c>
      <c r="N8431" s="14">
        <v>204440003537595</v>
      </c>
      <c r="P8431" t="str">
        <f t="shared" si="254"/>
        <v/>
      </c>
    </row>
    <row r="8432" spans="1:16" ht="16" x14ac:dyDescent="0.2">
      <c r="A8432" s="8" t="s">
        <v>1090</v>
      </c>
      <c r="C8432" s="7" t="s">
        <v>2</v>
      </c>
      <c r="D8432" s="7" t="s">
        <v>3389</v>
      </c>
      <c r="E8432" s="7" t="str">
        <f>IF(OR(D8432="", D8432="___"),"", LEFT(D8432,FIND(" &gt;",D8432)-1))</f>
        <v>Success</v>
      </c>
      <c r="F8432" s="7" t="str">
        <f t="shared" si="252"/>
        <v>Current</v>
      </c>
      <c r="G8432" s="7" t="str">
        <f t="shared" si="253"/>
        <v/>
      </c>
      <c r="H8432" s="7" t="str">
        <f>IF(G8432="Utterance", IF(ISNUMBER(SEARCH("Unrecognized",D8432)), "Unrecognized", IF(ISNUMBER(SEARCH("Mismatched",D8432)), "Mismatched", IF(ISNUMBER(SEARCH("False Positive",D8432)), "False Positive", "Irrelevant"))), "")</f>
        <v/>
      </c>
      <c r="J8432" s="7" t="s">
        <v>3743</v>
      </c>
      <c r="K8432" s="7" t="s">
        <v>3353</v>
      </c>
      <c r="L8432" s="9">
        <v>45009</v>
      </c>
      <c r="M8432" s="13">
        <v>0.5917013888888889</v>
      </c>
      <c r="N8432" s="14">
        <v>204440003537595</v>
      </c>
      <c r="O8432" s="7">
        <f>IF(LEN(TRIM($A8432))=0,0,LEN($A8432)-LEN(SUBSTITUTE($A8432," ",""))+1)</f>
        <v>7</v>
      </c>
      <c r="P8432">
        <f t="shared" si="254"/>
        <v>3411</v>
      </c>
    </row>
    <row r="8433" spans="1:16" ht="224" x14ac:dyDescent="0.2">
      <c r="A8433" s="8" t="s">
        <v>3694</v>
      </c>
      <c r="C8433" s="7" t="s">
        <v>4</v>
      </c>
      <c r="F8433" s="7" t="str">
        <f t="shared" ref="F8433:F8496" si="255">IF(OR(E8433="Success",E8433="Qualified Success"),"Current",IF(E8433="Failure",IF(RIGHT(D8433,6)="Future","Future",IF(RIGHT(D8433,10)="Irrelevant","Irrelevant","Current")),""))</f>
        <v/>
      </c>
      <c r="G8433" s="7" t="str">
        <f t="shared" ref="G8433:G8496" si="256">IF(OR(ISBLANK(D8433),D8433="Unclassifiable &gt;"),"",IF(ISNUMBER(SEARCH("Utterance",D8433)),"Utterance",IF(ISNUMBER(SEARCH("Response",D8433)),"Response",IF(ISNUMBER(SEARCH("Interaction",D8433)),"Interaction",IF(ISNUMBER(SEARCH("System",D8433)),"System","")))))</f>
        <v/>
      </c>
      <c r="K8433" s="7" t="s">
        <v>3353</v>
      </c>
      <c r="L8433" s="9">
        <v>45009</v>
      </c>
      <c r="M8433" s="13">
        <v>0.59172453703703709</v>
      </c>
      <c r="N8433" s="14">
        <v>204440003537595</v>
      </c>
      <c r="P8433" t="str">
        <f t="shared" si="254"/>
        <v/>
      </c>
    </row>
    <row r="8434" spans="1:16" ht="16" x14ac:dyDescent="0.2">
      <c r="A8434" s="8" t="s">
        <v>314</v>
      </c>
      <c r="C8434" s="7" t="s">
        <v>2</v>
      </c>
      <c r="D8434" s="7" t="s">
        <v>3405</v>
      </c>
      <c r="E8434" s="7" t="str">
        <f>IF(OR(D8434="", D8434="___"),"", LEFT(D8434,FIND(" &gt;",D8434)-1))</f>
        <v>Failure</v>
      </c>
      <c r="F8434" s="7" t="str">
        <f t="shared" si="255"/>
        <v>Current</v>
      </c>
      <c r="G8434" s="7" t="str">
        <f t="shared" si="256"/>
        <v>System</v>
      </c>
      <c r="H8434" s="7" t="str">
        <f>IF(G8434="Utterance", IF(ISNUMBER(SEARCH("Unrecognized",D8434)), "Unrecognized", IF(ISNUMBER(SEARCH("Mismatched",D8434)), "Mismatched", IF(ISNUMBER(SEARCH("False Positive",D8434)), "False Positive", "Irrelevant"))), "")</f>
        <v/>
      </c>
      <c r="I8434" s="7" t="s">
        <v>152</v>
      </c>
      <c r="J8434" s="7" t="s">
        <v>3743</v>
      </c>
      <c r="K8434" s="7" t="s">
        <v>3353</v>
      </c>
      <c r="L8434" s="9">
        <v>45009</v>
      </c>
      <c r="M8434" s="13">
        <v>0.59192129629629631</v>
      </c>
      <c r="N8434" s="14">
        <v>204440003537595</v>
      </c>
      <c r="O8434" s="7">
        <f>IF(LEN(TRIM($A8434))=0,0,LEN($A8434)-LEN(SUBSTITUTE($A8434," ",""))+1)</f>
        <v>9</v>
      </c>
      <c r="P8434">
        <f t="shared" si="254"/>
        <v>168</v>
      </c>
    </row>
    <row r="8435" spans="1:16" ht="16" x14ac:dyDescent="0.2">
      <c r="A8435" s="8" t="s">
        <v>892</v>
      </c>
      <c r="C8435" s="7" t="s">
        <v>2</v>
      </c>
      <c r="D8435" s="7" t="s">
        <v>3391</v>
      </c>
      <c r="E8435" s="7" t="str">
        <f>IF(OR(D8435="", D8435="___"),"", LEFT(D8435,FIND(" &gt;",D8435)-1))</f>
        <v>Failure</v>
      </c>
      <c r="F8435" s="7" t="str">
        <f t="shared" si="255"/>
        <v>Current</v>
      </c>
      <c r="G8435" s="7" t="str">
        <f t="shared" si="256"/>
        <v>Utterance</v>
      </c>
      <c r="H8435" s="7" t="str">
        <f>IF(G8435="Utterance", IF(ISNUMBER(SEARCH("Unrecognized",D8435)), "Unrecognized", IF(ISNUMBER(SEARCH("Mismatched",D8435)), "Mismatched", IF(ISNUMBER(SEARCH("False Positive",D8435)), "False Positive", "Irrelevant"))), "")</f>
        <v>Mismatched</v>
      </c>
      <c r="J8435" s="7" t="s">
        <v>3743</v>
      </c>
      <c r="K8435" s="7" t="s">
        <v>3353</v>
      </c>
      <c r="L8435" s="9">
        <v>45009</v>
      </c>
      <c r="M8435" s="13">
        <v>0.59192129629629631</v>
      </c>
      <c r="N8435" s="14">
        <v>204440003537595</v>
      </c>
      <c r="O8435" s="7">
        <f>IF(LEN(TRIM($A8435))=0,0,LEN($A8435)-LEN(SUBSTITUTE($A8435," ",""))+1)</f>
        <v>9</v>
      </c>
      <c r="P8435">
        <f t="shared" si="254"/>
        <v>705</v>
      </c>
    </row>
    <row r="8436" spans="1:16" ht="16" x14ac:dyDescent="0.2">
      <c r="A8436" s="8" t="s">
        <v>152</v>
      </c>
      <c r="C8436" s="7" t="s">
        <v>4</v>
      </c>
      <c r="F8436" s="7" t="str">
        <f t="shared" si="255"/>
        <v/>
      </c>
      <c r="G8436" s="7" t="str">
        <f t="shared" si="256"/>
        <v/>
      </c>
      <c r="K8436" s="7" t="s">
        <v>3353</v>
      </c>
      <c r="L8436" s="9">
        <v>45009</v>
      </c>
      <c r="M8436" s="13">
        <v>0.59192129629629631</v>
      </c>
      <c r="N8436" s="14">
        <v>204440003537595</v>
      </c>
      <c r="P8436" t="str">
        <f t="shared" si="254"/>
        <v/>
      </c>
    </row>
    <row r="8437" spans="1:16" ht="112" x14ac:dyDescent="0.2">
      <c r="A8437" s="8" t="s">
        <v>304</v>
      </c>
      <c r="C8437" s="7" t="s">
        <v>4</v>
      </c>
      <c r="F8437" s="7" t="str">
        <f t="shared" si="255"/>
        <v/>
      </c>
      <c r="G8437" s="7" t="str">
        <f t="shared" si="256"/>
        <v/>
      </c>
      <c r="K8437" s="7" t="s">
        <v>3353</v>
      </c>
      <c r="L8437" s="9">
        <v>45009</v>
      </c>
      <c r="M8437" s="13">
        <v>0.59192129629629631</v>
      </c>
      <c r="N8437" s="14">
        <v>204440003537595</v>
      </c>
      <c r="P8437" t="str">
        <f t="shared" si="254"/>
        <v/>
      </c>
    </row>
    <row r="8438" spans="1:16" ht="16" x14ac:dyDescent="0.2">
      <c r="A8438" s="8" t="s">
        <v>259</v>
      </c>
      <c r="B8438" s="7" t="s">
        <v>3487</v>
      </c>
      <c r="C8438" s="7" t="s">
        <v>2</v>
      </c>
      <c r="D8438" s="7" t="s">
        <v>3389</v>
      </c>
      <c r="E8438" s="7" t="str">
        <f>IF(OR(D8438="", D8438="___"),"", LEFT(D8438,FIND(" &gt;",D8438)-1))</f>
        <v>Success</v>
      </c>
      <c r="F8438" s="7" t="str">
        <f t="shared" si="255"/>
        <v>Current</v>
      </c>
      <c r="G8438" s="7" t="str">
        <f t="shared" si="256"/>
        <v/>
      </c>
      <c r="H8438" s="7" t="str">
        <f>IF(G8438="Utterance", IF(ISNUMBER(SEARCH("Unrecognized",D8438)), "Unrecognized", IF(ISNUMBER(SEARCH("Mismatched",D8438)), "Mismatched", IF(ISNUMBER(SEARCH("False Positive",D8438)), "False Positive", "Irrelevant"))), "")</f>
        <v/>
      </c>
      <c r="J8438" s="7" t="s">
        <v>3743</v>
      </c>
      <c r="K8438" s="7" t="s">
        <v>3353</v>
      </c>
      <c r="L8438" s="9">
        <v>45009</v>
      </c>
      <c r="M8438" s="13">
        <v>0.59334490740740742</v>
      </c>
      <c r="N8438" s="14">
        <v>204440003499813</v>
      </c>
      <c r="O8438" s="7">
        <f>IF(LEN(TRIM($A8438))=0,0,LEN($A8438)-LEN(SUBSTITUTE($A8438," ",""))+1)</f>
        <v>4</v>
      </c>
      <c r="P8438">
        <f t="shared" si="254"/>
        <v>3411</v>
      </c>
    </row>
    <row r="8439" spans="1:16" ht="224" x14ac:dyDescent="0.2">
      <c r="A8439" s="8" t="s">
        <v>3695</v>
      </c>
      <c r="C8439" s="7" t="s">
        <v>4</v>
      </c>
      <c r="F8439" s="7" t="str">
        <f t="shared" si="255"/>
        <v/>
      </c>
      <c r="G8439" s="7" t="str">
        <f t="shared" si="256"/>
        <v/>
      </c>
      <c r="K8439" s="7" t="s">
        <v>3353</v>
      </c>
      <c r="L8439" s="9">
        <v>45009</v>
      </c>
      <c r="M8439" s="13">
        <v>0.59335648148148146</v>
      </c>
      <c r="N8439" s="14">
        <v>204440003499813</v>
      </c>
      <c r="P8439" t="str">
        <f t="shared" si="254"/>
        <v/>
      </c>
    </row>
    <row r="8440" spans="1:16" ht="16" x14ac:dyDescent="0.2">
      <c r="A8440" s="8" t="s">
        <v>1090</v>
      </c>
      <c r="C8440" s="7" t="s">
        <v>2</v>
      </c>
      <c r="D8440" s="7" t="s">
        <v>3389</v>
      </c>
      <c r="E8440" s="7" t="str">
        <f>IF(OR(D8440="", D8440="___"),"", LEFT(D8440,FIND(" &gt;",D8440)-1))</f>
        <v>Success</v>
      </c>
      <c r="F8440" s="7" t="str">
        <f t="shared" si="255"/>
        <v>Current</v>
      </c>
      <c r="G8440" s="7" t="str">
        <f t="shared" si="256"/>
        <v/>
      </c>
      <c r="H8440" s="7" t="str">
        <f>IF(G8440="Utterance", IF(ISNUMBER(SEARCH("Unrecognized",D8440)), "Unrecognized", IF(ISNUMBER(SEARCH("Mismatched",D8440)), "Mismatched", IF(ISNUMBER(SEARCH("False Positive",D8440)), "False Positive", "Irrelevant"))), "")</f>
        <v/>
      </c>
      <c r="J8440" s="7" t="s">
        <v>3743</v>
      </c>
      <c r="K8440" s="7" t="s">
        <v>3353</v>
      </c>
      <c r="L8440" s="9">
        <v>45009</v>
      </c>
      <c r="M8440" s="13">
        <v>0.59395833333333337</v>
      </c>
      <c r="N8440" s="14">
        <v>204440003537595</v>
      </c>
      <c r="O8440" s="7">
        <f>IF(LEN(TRIM($A8440))=0,0,LEN($A8440)-LEN(SUBSTITUTE($A8440," ",""))+1)</f>
        <v>7</v>
      </c>
      <c r="P8440">
        <f t="shared" si="254"/>
        <v>3411</v>
      </c>
    </row>
    <row r="8441" spans="1:16" ht="224" x14ac:dyDescent="0.2">
      <c r="A8441" s="8" t="s">
        <v>3694</v>
      </c>
      <c r="C8441" s="7" t="s">
        <v>4</v>
      </c>
      <c r="F8441" s="7" t="str">
        <f t="shared" si="255"/>
        <v/>
      </c>
      <c r="G8441" s="7" t="str">
        <f t="shared" si="256"/>
        <v/>
      </c>
      <c r="K8441" s="7" t="s">
        <v>3353</v>
      </c>
      <c r="L8441" s="9">
        <v>45009</v>
      </c>
      <c r="M8441" s="13">
        <v>0.5939699074074074</v>
      </c>
      <c r="N8441" s="14">
        <v>204440003537595</v>
      </c>
      <c r="P8441" t="str">
        <f t="shared" si="254"/>
        <v/>
      </c>
    </row>
    <row r="8442" spans="1:16" ht="16" x14ac:dyDescent="0.2">
      <c r="A8442" s="8" t="s">
        <v>768</v>
      </c>
      <c r="C8442" s="7" t="s">
        <v>2</v>
      </c>
      <c r="D8442" s="7" t="s">
        <v>3389</v>
      </c>
      <c r="E8442" s="7" t="str">
        <f>IF(OR(D8442="", D8442="___"),"", LEFT(D8442,FIND(" &gt;",D8442)-1))</f>
        <v>Success</v>
      </c>
      <c r="F8442" s="7" t="str">
        <f t="shared" si="255"/>
        <v>Current</v>
      </c>
      <c r="G8442" s="7" t="str">
        <f t="shared" si="256"/>
        <v/>
      </c>
      <c r="H8442" s="7" t="str">
        <f>IF(G8442="Utterance", IF(ISNUMBER(SEARCH("Unrecognized",D8442)), "Unrecognized", IF(ISNUMBER(SEARCH("Mismatched",D8442)), "Mismatched", IF(ISNUMBER(SEARCH("False Positive",D8442)), "False Positive", "Irrelevant"))), "")</f>
        <v/>
      </c>
      <c r="J8442" s="7" t="s">
        <v>3743</v>
      </c>
      <c r="K8442" s="7" t="s">
        <v>3353</v>
      </c>
      <c r="L8442" s="9">
        <v>45009</v>
      </c>
      <c r="M8442" s="13">
        <v>0.59406250000000005</v>
      </c>
      <c r="N8442" s="14">
        <v>204440003503387</v>
      </c>
      <c r="O8442" s="7">
        <f>IF(LEN(TRIM($A8442))=0,0,LEN($A8442)-LEN(SUBSTITUTE($A8442," ",""))+1)</f>
        <v>7</v>
      </c>
      <c r="P8442">
        <f t="shared" si="254"/>
        <v>3411</v>
      </c>
    </row>
    <row r="8443" spans="1:16" ht="224" x14ac:dyDescent="0.2">
      <c r="A8443" s="8" t="s">
        <v>3696</v>
      </c>
      <c r="C8443" s="7" t="s">
        <v>4</v>
      </c>
      <c r="F8443" s="7" t="str">
        <f t="shared" si="255"/>
        <v/>
      </c>
      <c r="G8443" s="7" t="str">
        <f t="shared" si="256"/>
        <v/>
      </c>
      <c r="K8443" s="7" t="s">
        <v>3353</v>
      </c>
      <c r="L8443" s="9">
        <v>45009</v>
      </c>
      <c r="M8443" s="13">
        <v>0.59407407407407409</v>
      </c>
      <c r="N8443" s="14">
        <v>204440003503387</v>
      </c>
      <c r="P8443" t="str">
        <f t="shared" si="254"/>
        <v/>
      </c>
    </row>
    <row r="8444" spans="1:16" ht="16" x14ac:dyDescent="0.2">
      <c r="A8444" s="8" t="s">
        <v>674</v>
      </c>
      <c r="C8444" s="7" t="s">
        <v>2</v>
      </c>
      <c r="D8444" s="7" t="s">
        <v>3389</v>
      </c>
      <c r="E8444" s="7" t="str">
        <f>IF(OR(D8444="", D8444="___"),"", LEFT(D8444,FIND(" &gt;",D8444)-1))</f>
        <v>Success</v>
      </c>
      <c r="F8444" s="7" t="str">
        <f t="shared" si="255"/>
        <v>Current</v>
      </c>
      <c r="G8444" s="7" t="str">
        <f t="shared" si="256"/>
        <v/>
      </c>
      <c r="H8444" s="7" t="str">
        <f>IF(G8444="Utterance", IF(ISNUMBER(SEARCH("Unrecognized",D8444)), "Unrecognized", IF(ISNUMBER(SEARCH("Mismatched",D8444)), "Mismatched", IF(ISNUMBER(SEARCH("False Positive",D8444)), "False Positive", "Irrelevant"))), "")</f>
        <v/>
      </c>
      <c r="J8444" s="7" t="s">
        <v>3756</v>
      </c>
      <c r="K8444" s="7" t="s">
        <v>3353</v>
      </c>
      <c r="L8444" s="9">
        <v>45009</v>
      </c>
      <c r="M8444" s="13">
        <v>0.59557870370370369</v>
      </c>
      <c r="N8444" s="14">
        <v>204440003499813</v>
      </c>
      <c r="O8444" s="7">
        <f>IF(LEN(TRIM($A8444))=0,0,LEN($A8444)-LEN(SUBSTITUTE($A8444," ",""))+1)</f>
        <v>7</v>
      </c>
      <c r="P8444">
        <f t="shared" si="254"/>
        <v>3411</v>
      </c>
    </row>
    <row r="8445" spans="1:16" ht="144" x14ac:dyDescent="0.2">
      <c r="A8445" s="8" t="s">
        <v>675</v>
      </c>
      <c r="C8445" s="7" t="s">
        <v>4</v>
      </c>
      <c r="F8445" s="7" t="str">
        <f t="shared" si="255"/>
        <v/>
      </c>
      <c r="G8445" s="7" t="str">
        <f t="shared" si="256"/>
        <v/>
      </c>
      <c r="K8445" s="7" t="s">
        <v>3353</v>
      </c>
      <c r="L8445" s="9">
        <v>45009</v>
      </c>
      <c r="M8445" s="13">
        <v>0.59557870370370369</v>
      </c>
      <c r="N8445" s="14">
        <v>204440003499813</v>
      </c>
      <c r="P8445" t="str">
        <f t="shared" si="254"/>
        <v/>
      </c>
    </row>
    <row r="8446" spans="1:16" ht="16" x14ac:dyDescent="0.2">
      <c r="A8446" s="8" t="s">
        <v>314</v>
      </c>
      <c r="C8446" s="7" t="s">
        <v>2</v>
      </c>
      <c r="D8446" s="7" t="s">
        <v>3405</v>
      </c>
      <c r="E8446" s="7" t="str">
        <f>IF(OR(D8446="", D8446="___"),"", LEFT(D8446,FIND(" &gt;",D8446)-1))</f>
        <v>Failure</v>
      </c>
      <c r="F8446" s="7" t="str">
        <f t="shared" si="255"/>
        <v>Current</v>
      </c>
      <c r="G8446" s="7" t="str">
        <f t="shared" si="256"/>
        <v>System</v>
      </c>
      <c r="H8446" s="7" t="str">
        <f>IF(G8446="Utterance", IF(ISNUMBER(SEARCH("Unrecognized",D8446)), "Unrecognized", IF(ISNUMBER(SEARCH("Mismatched",D8446)), "Mismatched", IF(ISNUMBER(SEARCH("False Positive",D8446)), "False Positive", "Irrelevant"))), "")</f>
        <v/>
      </c>
      <c r="I8446" s="7" t="s">
        <v>152</v>
      </c>
      <c r="J8446" s="7" t="s">
        <v>3743</v>
      </c>
      <c r="K8446" s="7" t="s">
        <v>3353</v>
      </c>
      <c r="L8446" s="9">
        <v>45009</v>
      </c>
      <c r="M8446" s="13">
        <v>0.5965625</v>
      </c>
      <c r="N8446" s="14">
        <v>204440003537595</v>
      </c>
      <c r="O8446" s="7">
        <f>IF(LEN(TRIM($A8446))=0,0,LEN($A8446)-LEN(SUBSTITUTE($A8446," ",""))+1)</f>
        <v>9</v>
      </c>
      <c r="P8446">
        <f t="shared" si="254"/>
        <v>168</v>
      </c>
    </row>
    <row r="8447" spans="1:16" ht="16" x14ac:dyDescent="0.2">
      <c r="A8447" s="8" t="s">
        <v>892</v>
      </c>
      <c r="C8447" s="7" t="s">
        <v>2</v>
      </c>
      <c r="D8447" s="7" t="s">
        <v>3391</v>
      </c>
      <c r="E8447" s="7" t="str">
        <f>IF(OR(D8447="", D8447="___"),"", LEFT(D8447,FIND(" &gt;",D8447)-1))</f>
        <v>Failure</v>
      </c>
      <c r="F8447" s="7" t="str">
        <f t="shared" si="255"/>
        <v>Current</v>
      </c>
      <c r="G8447" s="7" t="str">
        <f t="shared" si="256"/>
        <v>Utterance</v>
      </c>
      <c r="H8447" s="7" t="str">
        <f>IF(G8447="Utterance", IF(ISNUMBER(SEARCH("Unrecognized",D8447)), "Unrecognized", IF(ISNUMBER(SEARCH("Mismatched",D8447)), "Mismatched", IF(ISNUMBER(SEARCH("False Positive",D8447)), "False Positive", "Irrelevant"))), "")</f>
        <v>Mismatched</v>
      </c>
      <c r="J8447" s="7" t="s">
        <v>3743</v>
      </c>
      <c r="K8447" s="7" t="s">
        <v>3353</v>
      </c>
      <c r="L8447" s="9">
        <v>45009</v>
      </c>
      <c r="M8447" s="13">
        <v>0.5965625</v>
      </c>
      <c r="N8447" s="14">
        <v>204440003537595</v>
      </c>
      <c r="O8447" s="7">
        <f>IF(LEN(TRIM($A8447))=0,0,LEN($A8447)-LEN(SUBSTITUTE($A8447," ",""))+1)</f>
        <v>9</v>
      </c>
      <c r="P8447">
        <f t="shared" si="254"/>
        <v>705</v>
      </c>
    </row>
    <row r="8448" spans="1:16" ht="16" x14ac:dyDescent="0.2">
      <c r="A8448" s="8" t="s">
        <v>152</v>
      </c>
      <c r="C8448" s="7" t="s">
        <v>4</v>
      </c>
      <c r="F8448" s="7" t="str">
        <f t="shared" si="255"/>
        <v/>
      </c>
      <c r="G8448" s="7" t="str">
        <f t="shared" si="256"/>
        <v/>
      </c>
      <c r="K8448" s="7" t="s">
        <v>3353</v>
      </c>
      <c r="L8448" s="9">
        <v>45009</v>
      </c>
      <c r="M8448" s="13">
        <v>0.5965625</v>
      </c>
      <c r="N8448" s="14">
        <v>204440003537595</v>
      </c>
      <c r="P8448" t="str">
        <f t="shared" si="254"/>
        <v/>
      </c>
    </row>
    <row r="8449" spans="1:16" ht="112" x14ac:dyDescent="0.2">
      <c r="A8449" s="8" t="s">
        <v>304</v>
      </c>
      <c r="C8449" s="7" t="s">
        <v>4</v>
      </c>
      <c r="F8449" s="7" t="str">
        <f t="shared" si="255"/>
        <v/>
      </c>
      <c r="G8449" s="7" t="str">
        <f t="shared" si="256"/>
        <v/>
      </c>
      <c r="K8449" s="7" t="s">
        <v>3353</v>
      </c>
      <c r="L8449" s="9">
        <v>45009</v>
      </c>
      <c r="M8449" s="13">
        <v>0.5965625</v>
      </c>
      <c r="N8449" s="14">
        <v>204440003537595</v>
      </c>
      <c r="P8449" t="str">
        <f t="shared" si="254"/>
        <v/>
      </c>
    </row>
    <row r="8450" spans="1:16" ht="16" x14ac:dyDescent="0.2">
      <c r="A8450" s="8" t="s">
        <v>158</v>
      </c>
      <c r="C8450" s="7" t="s">
        <v>2</v>
      </c>
      <c r="D8450" s="7" t="s">
        <v>3389</v>
      </c>
      <c r="E8450" s="7" t="str">
        <f>IF(OR(D8450="", D8450="___"),"", LEFT(D8450,FIND(" &gt;",D8450)-1))</f>
        <v>Success</v>
      </c>
      <c r="F8450" s="7" t="str">
        <f t="shared" si="255"/>
        <v>Current</v>
      </c>
      <c r="G8450" s="7" t="str">
        <f t="shared" si="256"/>
        <v/>
      </c>
      <c r="H8450" s="7" t="str">
        <f>IF(G8450="Utterance", IF(ISNUMBER(SEARCH("Unrecognized",D8450)), "Unrecognized", IF(ISNUMBER(SEARCH("Mismatched",D8450)), "Mismatched", IF(ISNUMBER(SEARCH("False Positive",D8450)), "False Positive", "Irrelevant"))), "")</f>
        <v/>
      </c>
      <c r="J8450" s="7" t="s">
        <v>3744</v>
      </c>
      <c r="K8450" s="7" t="s">
        <v>3353</v>
      </c>
      <c r="L8450" s="9">
        <v>45009</v>
      </c>
      <c r="M8450" s="13">
        <v>0.59736111111111112</v>
      </c>
      <c r="N8450" s="14">
        <v>204440003493258</v>
      </c>
      <c r="O8450" s="7">
        <f>IF(LEN(TRIM($A8450))=0,0,LEN($A8450)-LEN(SUBSTITUTE($A8450," ",""))+1)</f>
        <v>4</v>
      </c>
      <c r="P8450">
        <f t="shared" si="254"/>
        <v>3411</v>
      </c>
    </row>
    <row r="8451" spans="1:16" ht="112" x14ac:dyDescent="0.2">
      <c r="A8451" s="8" t="s">
        <v>224</v>
      </c>
      <c r="C8451" s="7" t="s">
        <v>4</v>
      </c>
      <c r="F8451" s="7" t="str">
        <f t="shared" si="255"/>
        <v/>
      </c>
      <c r="G8451" s="7" t="str">
        <f t="shared" si="256"/>
        <v/>
      </c>
      <c r="K8451" s="7" t="s">
        <v>3353</v>
      </c>
      <c r="L8451" s="9">
        <v>45009</v>
      </c>
      <c r="M8451" s="13">
        <v>0.59736111111111112</v>
      </c>
      <c r="N8451" s="14">
        <v>204440003493258</v>
      </c>
      <c r="P8451" t="str">
        <f t="shared" ref="P8451:P8514" si="257">IF(D8451="", "", COUNTIF($D$1:$D$12000, D8451))</f>
        <v/>
      </c>
    </row>
    <row r="8452" spans="1:16" ht="16" x14ac:dyDescent="0.2">
      <c r="A8452" s="8" t="s">
        <v>668</v>
      </c>
      <c r="C8452" s="7" t="s">
        <v>2</v>
      </c>
      <c r="D8452" s="7" t="s">
        <v>3391</v>
      </c>
      <c r="E8452" s="7" t="str">
        <f>IF(OR(D8452="", D8452="___"),"", LEFT(D8452,FIND(" &gt;",D8452)-1))</f>
        <v>Failure</v>
      </c>
      <c r="F8452" s="7" t="str">
        <f t="shared" si="255"/>
        <v>Current</v>
      </c>
      <c r="G8452" s="7" t="str">
        <f t="shared" si="256"/>
        <v>Utterance</v>
      </c>
      <c r="H8452" s="7" t="str">
        <f>IF(G8452="Utterance", IF(ISNUMBER(SEARCH("Unrecognized",D8452)), "Unrecognized", IF(ISNUMBER(SEARCH("Mismatched",D8452)), "Mismatched", IF(ISNUMBER(SEARCH("False Positive",D8452)), "False Positive", "Irrelevant"))), "")</f>
        <v>Mismatched</v>
      </c>
      <c r="J8452" s="7" t="s">
        <v>213</v>
      </c>
      <c r="K8452" s="7" t="s">
        <v>3353</v>
      </c>
      <c r="L8452" s="9">
        <v>45009</v>
      </c>
      <c r="M8452" s="13">
        <v>0.59912037037037036</v>
      </c>
      <c r="N8452" s="14">
        <v>204440003499813</v>
      </c>
      <c r="O8452" s="7">
        <f>IF(LEN(TRIM($A8452))=0,0,LEN($A8452)-LEN(SUBSTITUTE($A8452," ",""))+1)</f>
        <v>5</v>
      </c>
      <c r="P8452">
        <f t="shared" si="257"/>
        <v>705</v>
      </c>
    </row>
    <row r="8453" spans="1:16" ht="176" x14ac:dyDescent="0.2">
      <c r="A8453" s="8" t="s">
        <v>564</v>
      </c>
      <c r="C8453" s="7" t="s">
        <v>4</v>
      </c>
      <c r="F8453" s="7" t="str">
        <f t="shared" si="255"/>
        <v/>
      </c>
      <c r="G8453" s="7" t="str">
        <f t="shared" si="256"/>
        <v/>
      </c>
      <c r="K8453" s="7" t="s">
        <v>3353</v>
      </c>
      <c r="L8453" s="9">
        <v>45009</v>
      </c>
      <c r="M8453" s="13">
        <v>0.59912037037037036</v>
      </c>
      <c r="N8453" s="14">
        <v>204440003499813</v>
      </c>
      <c r="P8453" t="str">
        <f t="shared" si="257"/>
        <v/>
      </c>
    </row>
    <row r="8454" spans="1:16" ht="16" x14ac:dyDescent="0.2">
      <c r="A8454" s="8" t="s">
        <v>672</v>
      </c>
      <c r="C8454" s="7" t="s">
        <v>2</v>
      </c>
      <c r="D8454" s="7" t="s">
        <v>3389</v>
      </c>
      <c r="E8454" s="7" t="str">
        <f>IF(OR(D8454="", D8454="___"),"", LEFT(D8454,FIND(" &gt;",D8454)-1))</f>
        <v>Success</v>
      </c>
      <c r="F8454" s="7" t="str">
        <f t="shared" si="255"/>
        <v>Current</v>
      </c>
      <c r="G8454" s="7" t="str">
        <f t="shared" si="256"/>
        <v/>
      </c>
      <c r="H8454" s="7" t="str">
        <f>IF(G8454="Utterance", IF(ISNUMBER(SEARCH("Unrecognized",D8454)), "Unrecognized", IF(ISNUMBER(SEARCH("Mismatched",D8454)), "Mismatched", IF(ISNUMBER(SEARCH("False Positive",D8454)), "False Positive", "Irrelevant"))), "")</f>
        <v/>
      </c>
      <c r="J8454" s="7" t="s">
        <v>3439</v>
      </c>
      <c r="K8454" s="7" t="s">
        <v>3353</v>
      </c>
      <c r="L8454" s="9">
        <v>45009</v>
      </c>
      <c r="M8454" s="13">
        <v>0.59979166666666661</v>
      </c>
      <c r="N8454" s="14">
        <v>204440003499813</v>
      </c>
      <c r="O8454" s="7">
        <f>IF(LEN(TRIM($A8454))=0,0,LEN($A8454)-LEN(SUBSTITUTE($A8454," ",""))+1)</f>
        <v>2</v>
      </c>
      <c r="P8454">
        <f t="shared" si="257"/>
        <v>3411</v>
      </c>
    </row>
    <row r="8455" spans="1:16" ht="32" x14ac:dyDescent="0.2">
      <c r="A8455" s="8" t="s">
        <v>3628</v>
      </c>
      <c r="C8455" s="7" t="s">
        <v>4</v>
      </c>
      <c r="F8455" s="7" t="str">
        <f t="shared" si="255"/>
        <v/>
      </c>
      <c r="G8455" s="7" t="str">
        <f t="shared" si="256"/>
        <v/>
      </c>
      <c r="K8455" s="7" t="s">
        <v>3353</v>
      </c>
      <c r="L8455" s="9">
        <v>45009</v>
      </c>
      <c r="M8455" s="13">
        <v>0.5998148148148148</v>
      </c>
      <c r="N8455" s="14">
        <v>204440003499813</v>
      </c>
      <c r="P8455" t="str">
        <f t="shared" si="257"/>
        <v/>
      </c>
    </row>
    <row r="8456" spans="1:16" ht="96" x14ac:dyDescent="0.2">
      <c r="A8456" s="8" t="s">
        <v>673</v>
      </c>
      <c r="C8456" s="7" t="s">
        <v>4</v>
      </c>
      <c r="F8456" s="7" t="str">
        <f t="shared" si="255"/>
        <v/>
      </c>
      <c r="G8456" s="7" t="str">
        <f t="shared" si="256"/>
        <v/>
      </c>
      <c r="K8456" s="7" t="s">
        <v>3353</v>
      </c>
      <c r="L8456" s="9">
        <v>45009</v>
      </c>
      <c r="M8456" s="13">
        <v>0.5998148148148148</v>
      </c>
      <c r="N8456" s="14">
        <v>204440003499813</v>
      </c>
      <c r="P8456" t="str">
        <f t="shared" si="257"/>
        <v/>
      </c>
    </row>
    <row r="8457" spans="1:16" ht="32" x14ac:dyDescent="0.2">
      <c r="A8457" s="8" t="s">
        <v>268</v>
      </c>
      <c r="C8457" s="7" t="s">
        <v>4</v>
      </c>
      <c r="F8457" s="7" t="str">
        <f t="shared" si="255"/>
        <v/>
      </c>
      <c r="G8457" s="7" t="str">
        <f t="shared" si="256"/>
        <v/>
      </c>
      <c r="K8457" s="7" t="s">
        <v>3353</v>
      </c>
      <c r="L8457" s="9">
        <v>45009</v>
      </c>
      <c r="M8457" s="13">
        <v>0.5998148148148148</v>
      </c>
      <c r="N8457" s="14">
        <v>204440003499813</v>
      </c>
      <c r="P8457" t="str">
        <f t="shared" si="257"/>
        <v/>
      </c>
    </row>
    <row r="8458" spans="1:16" ht="16" x14ac:dyDescent="0.2">
      <c r="A8458" s="8" t="s">
        <v>670</v>
      </c>
      <c r="C8458" s="7" t="s">
        <v>2</v>
      </c>
      <c r="D8458" s="7" t="s">
        <v>3391</v>
      </c>
      <c r="E8458" s="7" t="str">
        <f>IF(OR(D8458="", D8458="___"),"", LEFT(D8458,FIND(" &gt;",D8458)-1))</f>
        <v>Failure</v>
      </c>
      <c r="F8458" s="7" t="str">
        <f t="shared" si="255"/>
        <v>Current</v>
      </c>
      <c r="G8458" s="7" t="str">
        <f t="shared" si="256"/>
        <v>Utterance</v>
      </c>
      <c r="H8458" s="7" t="str">
        <f>IF(G8458="Utterance", IF(ISNUMBER(SEARCH("Unrecognized",D8458)), "Unrecognized", IF(ISNUMBER(SEARCH("Mismatched",D8458)), "Mismatched", IF(ISNUMBER(SEARCH("False Positive",D8458)), "False Positive", "Irrelevant"))), "")</f>
        <v>Mismatched</v>
      </c>
      <c r="J8458" s="7" t="s">
        <v>3742</v>
      </c>
      <c r="K8458" s="7" t="s">
        <v>3353</v>
      </c>
      <c r="L8458" s="9">
        <v>45009</v>
      </c>
      <c r="M8458" s="13">
        <v>0.60004629629629636</v>
      </c>
      <c r="N8458" s="14">
        <v>204440003499813</v>
      </c>
      <c r="O8458" s="7">
        <f>IF(LEN(TRIM($A8458))=0,0,LEN($A8458)-LEN(SUBSTITUTE($A8458," ",""))+1)</f>
        <v>6</v>
      </c>
      <c r="P8458">
        <f t="shared" si="257"/>
        <v>705</v>
      </c>
    </row>
    <row r="8459" spans="1:16" ht="64" x14ac:dyDescent="0.2">
      <c r="A8459" s="8" t="s">
        <v>671</v>
      </c>
      <c r="C8459" s="7" t="s">
        <v>4</v>
      </c>
      <c r="F8459" s="7" t="str">
        <f t="shared" si="255"/>
        <v/>
      </c>
      <c r="G8459" s="7" t="str">
        <f t="shared" si="256"/>
        <v/>
      </c>
      <c r="K8459" s="7" t="s">
        <v>3353</v>
      </c>
      <c r="L8459" s="9">
        <v>45009</v>
      </c>
      <c r="M8459" s="13">
        <v>0.60004629629629636</v>
      </c>
      <c r="N8459" s="14">
        <v>204440003499813</v>
      </c>
      <c r="P8459" t="str">
        <f t="shared" si="257"/>
        <v/>
      </c>
    </row>
    <row r="8460" spans="1:16" ht="16" x14ac:dyDescent="0.2">
      <c r="A8460" s="8" t="s">
        <v>669</v>
      </c>
      <c r="C8460" s="7" t="s">
        <v>2</v>
      </c>
      <c r="D8460" s="7" t="s">
        <v>3389</v>
      </c>
      <c r="E8460" s="7" t="str">
        <f>IF(OR(D8460="", D8460="___"),"", LEFT(D8460,FIND(" &gt;",D8460)-1))</f>
        <v>Success</v>
      </c>
      <c r="F8460" s="7" t="str">
        <f t="shared" si="255"/>
        <v>Current</v>
      </c>
      <c r="G8460" s="7" t="str">
        <f t="shared" si="256"/>
        <v/>
      </c>
      <c r="H8460" s="7" t="str">
        <f>IF(G8460="Utterance", IF(ISNUMBER(SEARCH("Unrecognized",D8460)), "Unrecognized", IF(ISNUMBER(SEARCH("Mismatched",D8460)), "Mismatched", IF(ISNUMBER(SEARCH("False Positive",D8460)), "False Positive", "Irrelevant"))), "")</f>
        <v/>
      </c>
      <c r="J8460" s="7" t="s">
        <v>3431</v>
      </c>
      <c r="K8460" s="7" t="s">
        <v>3353</v>
      </c>
      <c r="L8460" s="9">
        <v>45009</v>
      </c>
      <c r="M8460" s="13">
        <v>0.60034722222222225</v>
      </c>
      <c r="N8460" s="14">
        <v>204440003499813</v>
      </c>
      <c r="O8460" s="7">
        <f>IF(LEN(TRIM($A8460))=0,0,LEN($A8460)-LEN(SUBSTITUTE($A8460," ",""))+1)</f>
        <v>8</v>
      </c>
      <c r="P8460">
        <f t="shared" si="257"/>
        <v>3411</v>
      </c>
    </row>
    <row r="8461" spans="1:16" ht="80" x14ac:dyDescent="0.2">
      <c r="A8461" s="8" t="s">
        <v>317</v>
      </c>
      <c r="C8461" s="7" t="s">
        <v>4</v>
      </c>
      <c r="F8461" s="7" t="str">
        <f t="shared" si="255"/>
        <v/>
      </c>
      <c r="G8461" s="7" t="str">
        <f t="shared" si="256"/>
        <v/>
      </c>
      <c r="K8461" s="7" t="s">
        <v>3353</v>
      </c>
      <c r="L8461" s="9">
        <v>45009</v>
      </c>
      <c r="M8461" s="13">
        <v>0.60034722222222225</v>
      </c>
      <c r="N8461" s="14">
        <v>204440003499813</v>
      </c>
      <c r="P8461" t="str">
        <f t="shared" si="257"/>
        <v/>
      </c>
    </row>
    <row r="8462" spans="1:16" ht="16" x14ac:dyDescent="0.2">
      <c r="A8462" s="8" t="s">
        <v>319</v>
      </c>
      <c r="C8462" s="7" t="s">
        <v>2</v>
      </c>
      <c r="D8462" s="7" t="s">
        <v>3389</v>
      </c>
      <c r="E8462" s="7" t="str">
        <f>IF(OR(D8462="", D8462="___"),"", LEFT(D8462,FIND(" &gt;",D8462)-1))</f>
        <v>Success</v>
      </c>
      <c r="F8462" s="7" t="str">
        <f t="shared" si="255"/>
        <v>Current</v>
      </c>
      <c r="G8462" s="7" t="str">
        <f t="shared" si="256"/>
        <v/>
      </c>
      <c r="H8462" s="7" t="str">
        <f>IF(G8462="Utterance", IF(ISNUMBER(SEARCH("Unrecognized",D8462)), "Unrecognized", IF(ISNUMBER(SEARCH("Mismatched",D8462)), "Mismatched", IF(ISNUMBER(SEARCH("False Positive",D8462)), "False Positive", "Irrelevant"))), "")</f>
        <v/>
      </c>
      <c r="J8462" s="7" t="s">
        <v>3434</v>
      </c>
      <c r="K8462" s="7" t="s">
        <v>3353</v>
      </c>
      <c r="L8462" s="9">
        <v>45009</v>
      </c>
      <c r="M8462" s="13">
        <v>0.60245370370370377</v>
      </c>
      <c r="N8462" s="14">
        <v>204440003487894</v>
      </c>
      <c r="O8462" s="7">
        <f>IF(LEN(TRIM($A8462))=0,0,LEN($A8462)-LEN(SUBSTITUTE($A8462," ",""))+1)</f>
        <v>3</v>
      </c>
      <c r="P8462">
        <f t="shared" si="257"/>
        <v>3411</v>
      </c>
    </row>
    <row r="8463" spans="1:16" ht="64" x14ac:dyDescent="0.2">
      <c r="A8463" s="8" t="s">
        <v>220</v>
      </c>
      <c r="C8463" s="7" t="s">
        <v>4</v>
      </c>
      <c r="F8463" s="7" t="str">
        <f t="shared" si="255"/>
        <v/>
      </c>
      <c r="G8463" s="7" t="str">
        <f t="shared" si="256"/>
        <v/>
      </c>
      <c r="K8463" s="7" t="s">
        <v>3353</v>
      </c>
      <c r="L8463" s="9">
        <v>45009</v>
      </c>
      <c r="M8463" s="13">
        <v>0.60245370370370377</v>
      </c>
      <c r="N8463" s="14">
        <v>204440003487894</v>
      </c>
      <c r="P8463" t="str">
        <f t="shared" si="257"/>
        <v/>
      </c>
    </row>
    <row r="8464" spans="1:16" ht="16" x14ac:dyDescent="0.2">
      <c r="A8464" s="8" t="s">
        <v>318</v>
      </c>
      <c r="C8464" s="7" t="s">
        <v>2</v>
      </c>
      <c r="D8464" s="7" t="s">
        <v>3391</v>
      </c>
      <c r="E8464" s="7" t="str">
        <f>IF(OR(D8464="", D8464="___"),"", LEFT(D8464,FIND(" &gt;",D8464)-1))</f>
        <v>Failure</v>
      </c>
      <c r="F8464" s="7" t="str">
        <f t="shared" si="255"/>
        <v>Current</v>
      </c>
      <c r="G8464" s="7" t="str">
        <f t="shared" si="256"/>
        <v>Utterance</v>
      </c>
      <c r="H8464" s="7" t="str">
        <f>IF(G8464="Utterance", IF(ISNUMBER(SEARCH("Unrecognized",D8464)), "Unrecognized", IF(ISNUMBER(SEARCH("Mismatched",D8464)), "Mismatched", IF(ISNUMBER(SEARCH("False Positive",D8464)), "False Positive", "Irrelevant"))), "")</f>
        <v>Mismatched</v>
      </c>
      <c r="J8464" s="7" t="s">
        <v>3434</v>
      </c>
      <c r="K8464" s="7" t="s">
        <v>3353</v>
      </c>
      <c r="L8464" s="9">
        <v>45009</v>
      </c>
      <c r="M8464" s="13">
        <v>0.60311342592592598</v>
      </c>
      <c r="N8464" s="14">
        <v>204440003487894</v>
      </c>
      <c r="O8464" s="7">
        <f>IF(LEN(TRIM($A8464))=0,0,LEN($A8464)-LEN(SUBSTITUTE($A8464," ",""))+1)</f>
        <v>2</v>
      </c>
      <c r="P8464">
        <f t="shared" si="257"/>
        <v>705</v>
      </c>
    </row>
    <row r="8465" spans="1:16" ht="64" x14ac:dyDescent="0.2">
      <c r="A8465" s="8" t="s">
        <v>220</v>
      </c>
      <c r="C8465" s="7" t="s">
        <v>4</v>
      </c>
      <c r="F8465" s="7" t="str">
        <f t="shared" si="255"/>
        <v/>
      </c>
      <c r="G8465" s="7" t="str">
        <f t="shared" si="256"/>
        <v/>
      </c>
      <c r="K8465" s="7" t="s">
        <v>3353</v>
      </c>
      <c r="L8465" s="9">
        <v>45009</v>
      </c>
      <c r="M8465" s="13">
        <v>0.60311342592592598</v>
      </c>
      <c r="N8465" s="14">
        <v>204440003487894</v>
      </c>
      <c r="P8465" t="str">
        <f t="shared" si="257"/>
        <v/>
      </c>
    </row>
    <row r="8466" spans="1:16" ht="16" x14ac:dyDescent="0.2">
      <c r="A8466" s="8" t="s">
        <v>269</v>
      </c>
      <c r="B8466" s="7" t="s">
        <v>3487</v>
      </c>
      <c r="C8466" s="7" t="s">
        <v>2</v>
      </c>
      <c r="D8466" s="7" t="s">
        <v>3389</v>
      </c>
      <c r="E8466" s="7" t="str">
        <f>IF(OR(D8466="", D8466="___"),"", LEFT(D8466,FIND(" &gt;",D8466)-1))</f>
        <v>Success</v>
      </c>
      <c r="F8466" s="7" t="str">
        <f t="shared" si="255"/>
        <v>Current</v>
      </c>
      <c r="G8466" s="7" t="str">
        <f t="shared" si="256"/>
        <v/>
      </c>
      <c r="H8466" s="7" t="str">
        <f>IF(G8466="Utterance", IF(ISNUMBER(SEARCH("Unrecognized",D8466)), "Unrecognized", IF(ISNUMBER(SEARCH("Mismatched",D8466)), "Mismatched", IF(ISNUMBER(SEARCH("False Positive",D8466)), "False Positive", "Irrelevant"))), "")</f>
        <v/>
      </c>
      <c r="J8466" s="7" t="s">
        <v>3428</v>
      </c>
      <c r="K8466" s="7" t="s">
        <v>3353</v>
      </c>
      <c r="L8466" s="9">
        <v>45009</v>
      </c>
      <c r="M8466" s="13">
        <v>0.60312500000000002</v>
      </c>
      <c r="N8466" s="14">
        <v>204440003541231</v>
      </c>
      <c r="O8466" s="7">
        <f>IF(LEN(TRIM($A8466))=0,0,LEN($A8466)-LEN(SUBSTITUTE($A8466," ",""))+1)</f>
        <v>3</v>
      </c>
      <c r="P8466">
        <f t="shared" si="257"/>
        <v>3411</v>
      </c>
    </row>
    <row r="8467" spans="1:16" ht="64" x14ac:dyDescent="0.2">
      <c r="A8467" s="8" t="s">
        <v>270</v>
      </c>
      <c r="C8467" s="7" t="s">
        <v>4</v>
      </c>
      <c r="F8467" s="7" t="str">
        <f t="shared" si="255"/>
        <v/>
      </c>
      <c r="G8467" s="7" t="str">
        <f t="shared" si="256"/>
        <v/>
      </c>
      <c r="K8467" s="7" t="s">
        <v>3353</v>
      </c>
      <c r="L8467" s="9">
        <v>45009</v>
      </c>
      <c r="M8467" s="13">
        <v>0.60312500000000002</v>
      </c>
      <c r="N8467" s="14">
        <v>204440003541231</v>
      </c>
      <c r="P8467" t="str">
        <f t="shared" si="257"/>
        <v/>
      </c>
    </row>
    <row r="8468" spans="1:16" ht="16" x14ac:dyDescent="0.2">
      <c r="A8468" s="8" t="s">
        <v>1400</v>
      </c>
      <c r="C8468" s="7" t="s">
        <v>2</v>
      </c>
      <c r="D8468" s="7" t="s">
        <v>3389</v>
      </c>
      <c r="E8468" s="7" t="str">
        <f>IF(OR(D8468="", D8468="___"),"", LEFT(D8468,FIND(" &gt;",D8468)-1))</f>
        <v>Success</v>
      </c>
      <c r="F8468" s="7" t="str">
        <f t="shared" si="255"/>
        <v>Current</v>
      </c>
      <c r="G8468" s="7" t="str">
        <f t="shared" si="256"/>
        <v/>
      </c>
      <c r="H8468" s="7" t="str">
        <f>IF(G8468="Utterance", IF(ISNUMBER(SEARCH("Unrecognized",D8468)), "Unrecognized", IF(ISNUMBER(SEARCH("Mismatched",D8468)), "Mismatched", IF(ISNUMBER(SEARCH("False Positive",D8468)), "False Positive", "Irrelevant"))), "")</f>
        <v/>
      </c>
      <c r="J8468" s="7" t="s">
        <v>3752</v>
      </c>
      <c r="K8468" s="7" t="s">
        <v>3353</v>
      </c>
      <c r="L8468" s="9">
        <v>45009</v>
      </c>
      <c r="M8468" s="13">
        <v>0.6045949074074074</v>
      </c>
      <c r="N8468" s="14">
        <v>202000609341172</v>
      </c>
      <c r="O8468" s="7">
        <f>IF(LEN(TRIM($A8468))=0,0,LEN($A8468)-LEN(SUBSTITUTE($A8468," ",""))+1)</f>
        <v>13</v>
      </c>
      <c r="P8468">
        <f t="shared" si="257"/>
        <v>3411</v>
      </c>
    </row>
    <row r="8469" spans="1:16" ht="96" x14ac:dyDescent="0.2">
      <c r="A8469" s="8" t="s">
        <v>333</v>
      </c>
      <c r="C8469" s="7" t="s">
        <v>4</v>
      </c>
      <c r="F8469" s="7" t="str">
        <f t="shared" si="255"/>
        <v/>
      </c>
      <c r="G8469" s="7" t="str">
        <f t="shared" si="256"/>
        <v/>
      </c>
      <c r="K8469" s="7" t="s">
        <v>3353</v>
      </c>
      <c r="L8469" s="9">
        <v>45009</v>
      </c>
      <c r="M8469" s="13">
        <v>0.6045949074074074</v>
      </c>
      <c r="N8469" s="14">
        <v>202000609341172</v>
      </c>
      <c r="P8469" t="str">
        <f t="shared" si="257"/>
        <v/>
      </c>
    </row>
    <row r="8470" spans="1:16" ht="16" x14ac:dyDescent="0.2">
      <c r="A8470" s="8" t="s">
        <v>1827</v>
      </c>
      <c r="C8470" s="7" t="s">
        <v>2</v>
      </c>
      <c r="D8470" s="7" t="s">
        <v>3389</v>
      </c>
      <c r="E8470" s="7" t="str">
        <f>IF(OR(D8470="", D8470="___"),"", LEFT(D8470,FIND(" &gt;",D8470)-1))</f>
        <v>Success</v>
      </c>
      <c r="F8470" s="7" t="str">
        <f t="shared" si="255"/>
        <v>Current</v>
      </c>
      <c r="G8470" s="7" t="str">
        <f t="shared" si="256"/>
        <v/>
      </c>
      <c r="H8470" s="7" t="str">
        <f>IF(G8470="Utterance", IF(ISNUMBER(SEARCH("Unrecognized",D8470)), "Unrecognized", IF(ISNUMBER(SEARCH("Mismatched",D8470)), "Mismatched", IF(ISNUMBER(SEARCH("False Positive",D8470)), "False Positive", "Irrelevant"))), "")</f>
        <v/>
      </c>
      <c r="J8470" s="7" t="s">
        <v>3746</v>
      </c>
      <c r="K8470" s="7" t="s">
        <v>3353</v>
      </c>
      <c r="L8470" s="9">
        <v>45009</v>
      </c>
      <c r="M8470" s="13">
        <v>0.60538194444444449</v>
      </c>
      <c r="N8470" s="14">
        <v>513003537666572</v>
      </c>
      <c r="O8470" s="7">
        <f>IF(LEN(TRIM($A8470))=0,0,LEN($A8470)-LEN(SUBSTITUTE($A8470," ",""))+1)</f>
        <v>11</v>
      </c>
      <c r="P8470">
        <f t="shared" si="257"/>
        <v>3411</v>
      </c>
    </row>
    <row r="8471" spans="1:16" ht="128" x14ac:dyDescent="0.2">
      <c r="A8471" s="8" t="s">
        <v>384</v>
      </c>
      <c r="C8471" s="7" t="s">
        <v>4</v>
      </c>
      <c r="F8471" s="7" t="str">
        <f t="shared" si="255"/>
        <v/>
      </c>
      <c r="G8471" s="7" t="str">
        <f t="shared" si="256"/>
        <v/>
      </c>
      <c r="K8471" s="7" t="s">
        <v>3353</v>
      </c>
      <c r="L8471" s="9">
        <v>45009</v>
      </c>
      <c r="M8471" s="13">
        <v>0.60540509259259256</v>
      </c>
      <c r="N8471" s="14">
        <v>513003537666572</v>
      </c>
      <c r="P8471" t="str">
        <f t="shared" si="257"/>
        <v/>
      </c>
    </row>
    <row r="8472" spans="1:16" ht="16" x14ac:dyDescent="0.2">
      <c r="A8472" s="8" t="s">
        <v>414</v>
      </c>
      <c r="C8472" s="7" t="s">
        <v>2</v>
      </c>
      <c r="D8472" s="7" t="s">
        <v>3389</v>
      </c>
      <c r="E8472" s="7" t="str">
        <f>IF(OR(D8472="", D8472="___"),"", LEFT(D8472,FIND(" &gt;",D8472)-1))</f>
        <v>Success</v>
      </c>
      <c r="F8472" s="7" t="str">
        <f t="shared" si="255"/>
        <v>Current</v>
      </c>
      <c r="G8472" s="7" t="str">
        <f t="shared" si="256"/>
        <v/>
      </c>
      <c r="H8472" s="7" t="str">
        <f>IF(G8472="Utterance", IF(ISNUMBER(SEARCH("Unrecognized",D8472)), "Unrecognized", IF(ISNUMBER(SEARCH("Mismatched",D8472)), "Mismatched", IF(ISNUMBER(SEARCH("False Positive",D8472)), "False Positive", "Irrelevant"))), "")</f>
        <v/>
      </c>
      <c r="J8472" s="7" t="s">
        <v>3750</v>
      </c>
      <c r="K8472" s="7" t="s">
        <v>3353</v>
      </c>
      <c r="L8472" s="9">
        <v>45009</v>
      </c>
      <c r="M8472" s="13">
        <v>0.61790509259259252</v>
      </c>
      <c r="N8472" s="14">
        <v>204440003492261</v>
      </c>
      <c r="O8472" s="7">
        <f>IF(LEN(TRIM($A8472))=0,0,LEN($A8472)-LEN(SUBSTITUTE($A8472," ",""))+1)</f>
        <v>5</v>
      </c>
      <c r="P8472">
        <f t="shared" si="257"/>
        <v>3411</v>
      </c>
    </row>
    <row r="8473" spans="1:16" ht="240" x14ac:dyDescent="0.2">
      <c r="A8473" s="8" t="s">
        <v>415</v>
      </c>
      <c r="C8473" s="7" t="s">
        <v>4</v>
      </c>
      <c r="F8473" s="7" t="str">
        <f t="shared" si="255"/>
        <v/>
      </c>
      <c r="G8473" s="7" t="str">
        <f t="shared" si="256"/>
        <v/>
      </c>
      <c r="K8473" s="7" t="s">
        <v>3353</v>
      </c>
      <c r="L8473" s="9">
        <v>45009</v>
      </c>
      <c r="M8473" s="13">
        <v>0.61792824074074071</v>
      </c>
      <c r="N8473" s="14">
        <v>204440003492261</v>
      </c>
      <c r="P8473" t="str">
        <f t="shared" si="257"/>
        <v/>
      </c>
    </row>
    <row r="8474" spans="1:16" ht="16" x14ac:dyDescent="0.2">
      <c r="A8474" s="8" t="s">
        <v>302</v>
      </c>
      <c r="B8474" s="7" t="s">
        <v>3487</v>
      </c>
      <c r="C8474" s="7" t="s">
        <v>2</v>
      </c>
      <c r="D8474" s="7" t="s">
        <v>3389</v>
      </c>
      <c r="E8474" s="7" t="str">
        <f>IF(OR(D8474="", D8474="___"),"", LEFT(D8474,FIND(" &gt;",D8474)-1))</f>
        <v>Success</v>
      </c>
      <c r="F8474" s="7" t="str">
        <f t="shared" si="255"/>
        <v>Current</v>
      </c>
      <c r="G8474" s="7" t="str">
        <f t="shared" si="256"/>
        <v/>
      </c>
      <c r="H8474" s="7" t="str">
        <f>IF(G8474="Utterance", IF(ISNUMBER(SEARCH("Unrecognized",D8474)), "Unrecognized", IF(ISNUMBER(SEARCH("Mismatched",D8474)), "Mismatched", IF(ISNUMBER(SEARCH("False Positive",D8474)), "False Positive", "Irrelevant"))), "")</f>
        <v/>
      </c>
      <c r="J8474" s="7" t="s">
        <v>3428</v>
      </c>
      <c r="K8474" s="7" t="s">
        <v>3353</v>
      </c>
      <c r="L8474" s="9">
        <v>45009</v>
      </c>
      <c r="M8474" s="13">
        <v>0.6208217592592592</v>
      </c>
      <c r="N8474" s="14">
        <v>204440003495282</v>
      </c>
      <c r="O8474" s="7">
        <f>IF(LEN(TRIM($A8474))=0,0,LEN($A8474)-LEN(SUBSTITUTE($A8474," ",""))+1)</f>
        <v>3</v>
      </c>
      <c r="P8474">
        <f t="shared" si="257"/>
        <v>3411</v>
      </c>
    </row>
    <row r="8475" spans="1:16" ht="64" x14ac:dyDescent="0.2">
      <c r="A8475" s="8" t="s">
        <v>220</v>
      </c>
      <c r="C8475" s="7" t="s">
        <v>4</v>
      </c>
      <c r="F8475" s="7" t="str">
        <f t="shared" si="255"/>
        <v/>
      </c>
      <c r="G8475" s="7" t="str">
        <f t="shared" si="256"/>
        <v/>
      </c>
      <c r="K8475" s="7" t="s">
        <v>3353</v>
      </c>
      <c r="L8475" s="9">
        <v>45009</v>
      </c>
      <c r="M8475" s="13">
        <v>0.6208217592592592</v>
      </c>
      <c r="N8475" s="14">
        <v>204440003495282</v>
      </c>
      <c r="P8475" t="str">
        <f t="shared" si="257"/>
        <v/>
      </c>
    </row>
    <row r="8476" spans="1:16" ht="16" x14ac:dyDescent="0.2">
      <c r="A8476" s="8" t="s">
        <v>631</v>
      </c>
      <c r="C8476" s="7" t="s">
        <v>2</v>
      </c>
      <c r="D8476" s="7" t="s">
        <v>3391</v>
      </c>
      <c r="E8476" s="7" t="str">
        <f>IF(OR(D8476="", D8476="___"),"", LEFT(D8476,FIND(" &gt;",D8476)-1))</f>
        <v>Failure</v>
      </c>
      <c r="F8476" s="7" t="str">
        <f t="shared" si="255"/>
        <v>Current</v>
      </c>
      <c r="G8476" s="7" t="str">
        <f t="shared" si="256"/>
        <v>Utterance</v>
      </c>
      <c r="H8476" s="7" t="str">
        <f>IF(G8476="Utterance", IF(ISNUMBER(SEARCH("Unrecognized",D8476)), "Unrecognized", IF(ISNUMBER(SEARCH("Mismatched",D8476)), "Mismatched", IF(ISNUMBER(SEARCH("False Positive",D8476)), "False Positive", "Irrelevant"))), "")</f>
        <v>Mismatched</v>
      </c>
      <c r="J8476" s="7" t="s">
        <v>3745</v>
      </c>
      <c r="K8476" s="7" t="s">
        <v>3353</v>
      </c>
      <c r="L8476" s="9">
        <v>45009</v>
      </c>
      <c r="M8476" s="13">
        <v>0.62687499999999996</v>
      </c>
      <c r="N8476" s="14">
        <v>204440003498134</v>
      </c>
      <c r="O8476" s="7">
        <f>IF(LEN(TRIM($A8476))=0,0,LEN($A8476)-LEN(SUBSTITUTE($A8476," ",""))+1)</f>
        <v>10</v>
      </c>
      <c r="P8476">
        <f t="shared" si="257"/>
        <v>705</v>
      </c>
    </row>
    <row r="8477" spans="1:16" ht="80" x14ac:dyDescent="0.2">
      <c r="A8477" s="8" t="s">
        <v>398</v>
      </c>
      <c r="C8477" s="7" t="s">
        <v>4</v>
      </c>
      <c r="F8477" s="7" t="str">
        <f t="shared" si="255"/>
        <v/>
      </c>
      <c r="G8477" s="7" t="str">
        <f t="shared" si="256"/>
        <v/>
      </c>
      <c r="K8477" s="7" t="s">
        <v>3353</v>
      </c>
      <c r="L8477" s="9">
        <v>45009</v>
      </c>
      <c r="M8477" s="13">
        <v>0.62687499999999996</v>
      </c>
      <c r="N8477" s="14">
        <v>204440003498134</v>
      </c>
      <c r="P8477" t="str">
        <f t="shared" si="257"/>
        <v/>
      </c>
    </row>
    <row r="8478" spans="1:16" ht="16" x14ac:dyDescent="0.2">
      <c r="A8478" s="8" t="s">
        <v>632</v>
      </c>
      <c r="C8478" s="7" t="s">
        <v>2</v>
      </c>
      <c r="D8478" s="7" t="s">
        <v>3389</v>
      </c>
      <c r="E8478" s="7" t="str">
        <f>IF(OR(D8478="", D8478="___"),"", LEFT(D8478,FIND(" &gt;",D8478)-1))</f>
        <v>Success</v>
      </c>
      <c r="F8478" s="7" t="str">
        <f t="shared" si="255"/>
        <v>Current</v>
      </c>
      <c r="G8478" s="7" t="str">
        <f t="shared" si="256"/>
        <v/>
      </c>
      <c r="H8478" s="7" t="str">
        <f>IF(G8478="Utterance", IF(ISNUMBER(SEARCH("Unrecognized",D8478)), "Unrecognized", IF(ISNUMBER(SEARCH("Mismatched",D8478)), "Mismatched", IF(ISNUMBER(SEARCH("False Positive",D8478)), "False Positive", "Irrelevant"))), "")</f>
        <v/>
      </c>
      <c r="J8478" s="7" t="s">
        <v>3745</v>
      </c>
      <c r="K8478" s="7" t="s">
        <v>3353</v>
      </c>
      <c r="L8478" s="9">
        <v>45009</v>
      </c>
      <c r="M8478" s="13">
        <v>0.62699074074074079</v>
      </c>
      <c r="N8478" s="14">
        <v>204440003498134</v>
      </c>
      <c r="O8478" s="7">
        <f>IF(LEN(TRIM($A8478))=0,0,LEN($A8478)-LEN(SUBSTITUTE($A8478," ",""))+1)</f>
        <v>4</v>
      </c>
      <c r="P8478">
        <f t="shared" si="257"/>
        <v>3411</v>
      </c>
    </row>
    <row r="8479" spans="1:16" ht="80" x14ac:dyDescent="0.2">
      <c r="A8479" s="8" t="s">
        <v>346</v>
      </c>
      <c r="C8479" s="7" t="s">
        <v>4</v>
      </c>
      <c r="F8479" s="7" t="str">
        <f t="shared" si="255"/>
        <v/>
      </c>
      <c r="G8479" s="7" t="str">
        <f t="shared" si="256"/>
        <v/>
      </c>
      <c r="K8479" s="7" t="s">
        <v>3353</v>
      </c>
      <c r="L8479" s="9">
        <v>45009</v>
      </c>
      <c r="M8479" s="13">
        <v>0.62699074074074079</v>
      </c>
      <c r="N8479" s="14">
        <v>204440003498134</v>
      </c>
      <c r="P8479" t="str">
        <f t="shared" si="257"/>
        <v/>
      </c>
    </row>
    <row r="8480" spans="1:16" ht="16" x14ac:dyDescent="0.2">
      <c r="A8480" s="8" t="s">
        <v>630</v>
      </c>
      <c r="C8480" s="7" t="s">
        <v>2</v>
      </c>
      <c r="D8480" s="7" t="s">
        <v>3391</v>
      </c>
      <c r="E8480" s="7" t="str">
        <f>IF(OR(D8480="", D8480="___"),"", LEFT(D8480,FIND(" &gt;",D8480)-1))</f>
        <v>Failure</v>
      </c>
      <c r="F8480" s="7" t="str">
        <f t="shared" si="255"/>
        <v>Current</v>
      </c>
      <c r="G8480" s="7" t="str">
        <f t="shared" si="256"/>
        <v>Utterance</v>
      </c>
      <c r="H8480" s="7" t="str">
        <f>IF(G8480="Utterance", IF(ISNUMBER(SEARCH("Unrecognized",D8480)), "Unrecognized", IF(ISNUMBER(SEARCH("Mismatched",D8480)), "Mismatched", IF(ISNUMBER(SEARCH("False Positive",D8480)), "False Positive", "Irrelevant"))), "")</f>
        <v>Mismatched</v>
      </c>
      <c r="J8480" s="7" t="s">
        <v>3745</v>
      </c>
      <c r="K8480" s="7" t="s">
        <v>3353</v>
      </c>
      <c r="L8480" s="9">
        <v>45009</v>
      </c>
      <c r="M8480" s="13">
        <v>0.62717592592592586</v>
      </c>
      <c r="N8480" s="14">
        <v>204440003498134</v>
      </c>
      <c r="O8480" s="7">
        <f>IF(LEN(TRIM($A8480))=0,0,LEN($A8480)-LEN(SUBSTITUTE($A8480," ",""))+1)</f>
        <v>4</v>
      </c>
      <c r="P8480">
        <f t="shared" si="257"/>
        <v>705</v>
      </c>
    </row>
    <row r="8481" spans="1:16" ht="80" x14ac:dyDescent="0.2">
      <c r="A8481" s="8" t="s">
        <v>398</v>
      </c>
      <c r="C8481" s="7" t="s">
        <v>4</v>
      </c>
      <c r="F8481" s="7" t="str">
        <f t="shared" si="255"/>
        <v/>
      </c>
      <c r="G8481" s="7" t="str">
        <f t="shared" si="256"/>
        <v/>
      </c>
      <c r="K8481" s="7" t="s">
        <v>3353</v>
      </c>
      <c r="L8481" s="9">
        <v>45009</v>
      </c>
      <c r="M8481" s="13">
        <v>0.62717592592592586</v>
      </c>
      <c r="N8481" s="14">
        <v>204440003498134</v>
      </c>
      <c r="P8481" t="str">
        <f t="shared" si="257"/>
        <v/>
      </c>
    </row>
    <row r="8482" spans="1:16" ht="16" x14ac:dyDescent="0.2">
      <c r="A8482" s="8" t="s">
        <v>158</v>
      </c>
      <c r="C8482" s="7" t="s">
        <v>2</v>
      </c>
      <c r="D8482" s="7" t="s">
        <v>3389</v>
      </c>
      <c r="E8482" s="7" t="str">
        <f>IF(OR(D8482="", D8482="___"),"", LEFT(D8482,FIND(" &gt;",D8482)-1))</f>
        <v>Success</v>
      </c>
      <c r="F8482" s="7" t="str">
        <f t="shared" si="255"/>
        <v>Current</v>
      </c>
      <c r="G8482" s="7" t="str">
        <f t="shared" si="256"/>
        <v/>
      </c>
      <c r="H8482" s="7" t="str">
        <f>IF(G8482="Utterance", IF(ISNUMBER(SEARCH("Unrecognized",D8482)), "Unrecognized", IF(ISNUMBER(SEARCH("Mismatched",D8482)), "Mismatched", IF(ISNUMBER(SEARCH("False Positive",D8482)), "False Positive", "Irrelevant"))), "")</f>
        <v/>
      </c>
      <c r="J8482" s="7" t="s">
        <v>3744</v>
      </c>
      <c r="K8482" s="7" t="s">
        <v>3353</v>
      </c>
      <c r="L8482" s="9">
        <v>45009</v>
      </c>
      <c r="M8482" s="13">
        <v>0.62753472222222217</v>
      </c>
      <c r="N8482" s="14">
        <v>204440003498134</v>
      </c>
      <c r="O8482" s="7">
        <f>IF(LEN(TRIM($A8482))=0,0,LEN($A8482)-LEN(SUBSTITUTE($A8482," ",""))+1)</f>
        <v>4</v>
      </c>
      <c r="P8482">
        <f t="shared" si="257"/>
        <v>3411</v>
      </c>
    </row>
    <row r="8483" spans="1:16" ht="112" x14ac:dyDescent="0.2">
      <c r="A8483" s="8" t="s">
        <v>224</v>
      </c>
      <c r="C8483" s="7" t="s">
        <v>4</v>
      </c>
      <c r="F8483" s="7" t="str">
        <f t="shared" si="255"/>
        <v/>
      </c>
      <c r="G8483" s="7" t="str">
        <f t="shared" si="256"/>
        <v/>
      </c>
      <c r="K8483" s="7" t="s">
        <v>3353</v>
      </c>
      <c r="L8483" s="9">
        <v>45009</v>
      </c>
      <c r="M8483" s="13">
        <v>0.62753472222222217</v>
      </c>
      <c r="N8483" s="14">
        <v>204440003498134</v>
      </c>
      <c r="P8483" t="str">
        <f t="shared" si="257"/>
        <v/>
      </c>
    </row>
    <row r="8484" spans="1:16" ht="16" x14ac:dyDescent="0.2">
      <c r="A8484" s="8" t="s">
        <v>1420</v>
      </c>
      <c r="C8484" s="7" t="s">
        <v>2</v>
      </c>
      <c r="D8484" s="7" t="s">
        <v>3389</v>
      </c>
      <c r="E8484" s="7" t="str">
        <f>IF(OR(D8484="", D8484="___"),"", LEFT(D8484,FIND(" &gt;",D8484)-1))</f>
        <v>Success</v>
      </c>
      <c r="F8484" s="7" t="str">
        <f t="shared" si="255"/>
        <v>Current</v>
      </c>
      <c r="G8484" s="7" t="str">
        <f t="shared" si="256"/>
        <v/>
      </c>
      <c r="H8484" s="7" t="str">
        <f>IF(G8484="Utterance", IF(ISNUMBER(SEARCH("Unrecognized",D8484)), "Unrecognized", IF(ISNUMBER(SEARCH("Mismatched",D8484)), "Mismatched", IF(ISNUMBER(SEARCH("False Positive",D8484)), "False Positive", "Irrelevant"))), "")</f>
        <v/>
      </c>
      <c r="J8484" s="7" t="s">
        <v>3758</v>
      </c>
      <c r="K8484" s="7" t="s">
        <v>3353</v>
      </c>
      <c r="L8484" s="9">
        <v>45009</v>
      </c>
      <c r="M8484" s="13">
        <v>0.63046296296296289</v>
      </c>
      <c r="N8484" s="14">
        <v>202000679026464</v>
      </c>
      <c r="O8484" s="7">
        <f>IF(LEN(TRIM($A8484))=0,0,LEN($A8484)-LEN(SUBSTITUTE($A8484," ",""))+1)</f>
        <v>4</v>
      </c>
      <c r="P8484">
        <f t="shared" si="257"/>
        <v>3411</v>
      </c>
    </row>
    <row r="8485" spans="1:16" ht="96" x14ac:dyDescent="0.2">
      <c r="A8485" s="8" t="s">
        <v>454</v>
      </c>
      <c r="C8485" s="7" t="s">
        <v>4</v>
      </c>
      <c r="F8485" s="7" t="str">
        <f t="shared" si="255"/>
        <v/>
      </c>
      <c r="G8485" s="7" t="str">
        <f t="shared" si="256"/>
        <v/>
      </c>
      <c r="K8485" s="7" t="s">
        <v>3353</v>
      </c>
      <c r="L8485" s="9">
        <v>45009</v>
      </c>
      <c r="M8485" s="13">
        <v>0.63046296296296289</v>
      </c>
      <c r="N8485" s="14">
        <v>202000679026464</v>
      </c>
      <c r="P8485" t="str">
        <f t="shared" si="257"/>
        <v/>
      </c>
    </row>
    <row r="8486" spans="1:16" ht="16" x14ac:dyDescent="0.2">
      <c r="A8486" s="8" t="s">
        <v>1122</v>
      </c>
      <c r="C8486" s="7" t="s">
        <v>2</v>
      </c>
      <c r="D8486" s="7" t="s">
        <v>3411</v>
      </c>
      <c r="E8486" s="7" t="str">
        <f>IF(OR(D8486="", D8486="___"),"", LEFT(D8486,FIND(" &gt;",D8486)-1))</f>
        <v>Qualified Success</v>
      </c>
      <c r="F8486" s="7" t="str">
        <f t="shared" si="255"/>
        <v>Current</v>
      </c>
      <c r="G8486" s="7" t="str">
        <f t="shared" si="256"/>
        <v>Response</v>
      </c>
      <c r="H8486" s="7" t="str">
        <f>IF(G8486="Utterance", IF(ISNUMBER(SEARCH("Unrecognized",D8486)), "Unrecognized", IF(ISNUMBER(SEARCH("Mismatched",D8486)), "Mismatched", IF(ISNUMBER(SEARCH("False Positive",D8486)), "False Positive", "Irrelevant"))), "")</f>
        <v/>
      </c>
      <c r="J8486" s="7" t="s">
        <v>3751</v>
      </c>
      <c r="K8486" s="7" t="s">
        <v>3353</v>
      </c>
      <c r="L8486" s="9">
        <v>45009</v>
      </c>
      <c r="M8486" s="13">
        <v>0.63270833333333332</v>
      </c>
      <c r="N8486" s="14">
        <v>204440003539195</v>
      </c>
      <c r="O8486" s="7">
        <f>IF(LEN(TRIM($A8486))=0,0,LEN($A8486)-LEN(SUBSTITUTE($A8486," ",""))+1)</f>
        <v>3</v>
      </c>
      <c r="P8486">
        <f t="shared" si="257"/>
        <v>201</v>
      </c>
    </row>
    <row r="8487" spans="1:16" ht="240" x14ac:dyDescent="0.2">
      <c r="A8487" s="8" t="s">
        <v>242</v>
      </c>
      <c r="C8487" s="7" t="s">
        <v>4</v>
      </c>
      <c r="F8487" s="7" t="str">
        <f t="shared" si="255"/>
        <v/>
      </c>
      <c r="G8487" s="7" t="str">
        <f t="shared" si="256"/>
        <v/>
      </c>
      <c r="K8487" s="7" t="s">
        <v>3353</v>
      </c>
      <c r="L8487" s="9">
        <v>45009</v>
      </c>
      <c r="M8487" s="13">
        <v>0.63270833333333332</v>
      </c>
      <c r="N8487" s="14">
        <v>204440003539195</v>
      </c>
      <c r="P8487" t="str">
        <f t="shared" si="257"/>
        <v/>
      </c>
    </row>
    <row r="8488" spans="1:16" ht="16" x14ac:dyDescent="0.2">
      <c r="A8488" s="8" t="s">
        <v>302</v>
      </c>
      <c r="B8488" s="7" t="s">
        <v>3487</v>
      </c>
      <c r="C8488" s="7" t="s">
        <v>2</v>
      </c>
      <c r="D8488" s="7" t="s">
        <v>3389</v>
      </c>
      <c r="E8488" s="7" t="str">
        <f>IF(OR(D8488="", D8488="___"),"", LEFT(D8488,FIND(" &gt;",D8488)-1))</f>
        <v>Success</v>
      </c>
      <c r="F8488" s="7" t="str">
        <f t="shared" si="255"/>
        <v>Current</v>
      </c>
      <c r="G8488" s="7" t="str">
        <f t="shared" si="256"/>
        <v/>
      </c>
      <c r="H8488" s="7" t="str">
        <f>IF(G8488="Utterance", IF(ISNUMBER(SEARCH("Unrecognized",D8488)), "Unrecognized", IF(ISNUMBER(SEARCH("Mismatched",D8488)), "Mismatched", IF(ISNUMBER(SEARCH("False Positive",D8488)), "False Positive", "Irrelevant"))), "")</f>
        <v/>
      </c>
      <c r="J8488" s="7" t="s">
        <v>3428</v>
      </c>
      <c r="K8488" s="7" t="s">
        <v>3353</v>
      </c>
      <c r="L8488" s="9">
        <v>45009</v>
      </c>
      <c r="M8488" s="13">
        <v>0.63295138888888891</v>
      </c>
      <c r="N8488" s="14">
        <v>204440003541231</v>
      </c>
      <c r="O8488" s="7">
        <f>IF(LEN(TRIM($A8488))=0,0,LEN($A8488)-LEN(SUBSTITUTE($A8488," ",""))+1)</f>
        <v>3</v>
      </c>
      <c r="P8488">
        <f t="shared" si="257"/>
        <v>3411</v>
      </c>
    </row>
    <row r="8489" spans="1:16" ht="64" x14ac:dyDescent="0.2">
      <c r="A8489" s="8" t="s">
        <v>220</v>
      </c>
      <c r="C8489" s="7" t="s">
        <v>4</v>
      </c>
      <c r="F8489" s="7" t="str">
        <f t="shared" si="255"/>
        <v/>
      </c>
      <c r="G8489" s="7" t="str">
        <f t="shared" si="256"/>
        <v/>
      </c>
      <c r="K8489" s="7" t="s">
        <v>3353</v>
      </c>
      <c r="L8489" s="9">
        <v>45009</v>
      </c>
      <c r="M8489" s="13">
        <v>0.63295138888888891</v>
      </c>
      <c r="N8489" s="14">
        <v>204440003541231</v>
      </c>
      <c r="P8489" t="str">
        <f t="shared" si="257"/>
        <v/>
      </c>
    </row>
    <row r="8490" spans="1:16" ht="16" x14ac:dyDescent="0.2">
      <c r="A8490" s="8" t="s">
        <v>1275</v>
      </c>
      <c r="C8490" s="7" t="s">
        <v>2</v>
      </c>
      <c r="D8490" s="7" t="s">
        <v>3389</v>
      </c>
      <c r="E8490" s="7" t="str">
        <f>IF(OR(D8490="", D8490="___"),"", LEFT(D8490,FIND(" &gt;",D8490)-1))</f>
        <v>Success</v>
      </c>
      <c r="F8490" s="7" t="str">
        <f t="shared" si="255"/>
        <v>Current</v>
      </c>
      <c r="G8490" s="7" t="str">
        <f t="shared" si="256"/>
        <v/>
      </c>
      <c r="H8490" s="7" t="str">
        <f>IF(G8490="Utterance", IF(ISNUMBER(SEARCH("Unrecognized",D8490)), "Unrecognized", IF(ISNUMBER(SEARCH("Mismatched",D8490)), "Mismatched", IF(ISNUMBER(SEARCH("False Positive",D8490)), "False Positive", "Irrelevant"))), "")</f>
        <v/>
      </c>
      <c r="J8490" s="7" t="s">
        <v>3428</v>
      </c>
      <c r="K8490" s="7" t="s">
        <v>3353</v>
      </c>
      <c r="L8490" s="9">
        <v>45009</v>
      </c>
      <c r="M8490" s="13">
        <v>0.63386574074074076</v>
      </c>
      <c r="N8490" s="14">
        <v>202000276083816</v>
      </c>
      <c r="O8490" s="7">
        <f>IF(LEN(TRIM($A8490))=0,0,LEN($A8490)-LEN(SUBSTITUTE($A8490," ",""))+1)</f>
        <v>2</v>
      </c>
      <c r="P8490">
        <f t="shared" si="257"/>
        <v>3411</v>
      </c>
    </row>
    <row r="8491" spans="1:16" ht="64" x14ac:dyDescent="0.2">
      <c r="A8491" s="8" t="s">
        <v>270</v>
      </c>
      <c r="C8491" s="7" t="s">
        <v>4</v>
      </c>
      <c r="F8491" s="7" t="str">
        <f t="shared" si="255"/>
        <v/>
      </c>
      <c r="G8491" s="7" t="str">
        <f t="shared" si="256"/>
        <v/>
      </c>
      <c r="K8491" s="7" t="s">
        <v>3353</v>
      </c>
      <c r="L8491" s="9">
        <v>45009</v>
      </c>
      <c r="M8491" s="13">
        <v>0.63386574074074076</v>
      </c>
      <c r="N8491" s="14">
        <v>202000276083816</v>
      </c>
      <c r="P8491" t="str">
        <f t="shared" si="257"/>
        <v/>
      </c>
    </row>
    <row r="8492" spans="1:16" ht="16" x14ac:dyDescent="0.2">
      <c r="A8492" s="8" t="s">
        <v>1274</v>
      </c>
      <c r="C8492" s="7" t="s">
        <v>2</v>
      </c>
      <c r="D8492" s="7" t="s">
        <v>3389</v>
      </c>
      <c r="E8492" s="7" t="str">
        <f>IF(OR(D8492="", D8492="___"),"", LEFT(D8492,FIND(" &gt;",D8492)-1))</f>
        <v>Success</v>
      </c>
      <c r="F8492" s="7" t="str">
        <f t="shared" si="255"/>
        <v>Current</v>
      </c>
      <c r="G8492" s="7" t="str">
        <f t="shared" si="256"/>
        <v/>
      </c>
      <c r="H8492" s="7" t="str">
        <f>IF(G8492="Utterance", IF(ISNUMBER(SEARCH("Unrecognized",D8492)), "Unrecognized", IF(ISNUMBER(SEARCH("Mismatched",D8492)), "Mismatched", IF(ISNUMBER(SEARCH("False Positive",D8492)), "False Positive", "Irrelevant"))), "")</f>
        <v/>
      </c>
      <c r="J8492" s="7" t="s">
        <v>3428</v>
      </c>
      <c r="K8492" s="7" t="s">
        <v>3353</v>
      </c>
      <c r="L8492" s="9">
        <v>45009</v>
      </c>
      <c r="M8492" s="13">
        <v>0.63400462962962967</v>
      </c>
      <c r="N8492" s="14">
        <v>202000276083816</v>
      </c>
      <c r="O8492" s="7">
        <f>IF(LEN(TRIM($A8492))=0,0,LEN($A8492)-LEN(SUBSTITUTE($A8492," ",""))+1)</f>
        <v>3</v>
      </c>
      <c r="P8492">
        <f t="shared" si="257"/>
        <v>3411</v>
      </c>
    </row>
    <row r="8493" spans="1:16" ht="64" x14ac:dyDescent="0.2">
      <c r="A8493" s="8" t="s">
        <v>220</v>
      </c>
      <c r="C8493" s="7" t="s">
        <v>4</v>
      </c>
      <c r="F8493" s="7" t="str">
        <f t="shared" si="255"/>
        <v/>
      </c>
      <c r="G8493" s="7" t="str">
        <f t="shared" si="256"/>
        <v/>
      </c>
      <c r="K8493" s="7" t="s">
        <v>3353</v>
      </c>
      <c r="L8493" s="9">
        <v>45009</v>
      </c>
      <c r="M8493" s="13">
        <v>0.63400462962962967</v>
      </c>
      <c r="N8493" s="14">
        <v>202000276083816</v>
      </c>
      <c r="P8493" t="str">
        <f t="shared" si="257"/>
        <v/>
      </c>
    </row>
    <row r="8494" spans="1:16" ht="16" x14ac:dyDescent="0.2">
      <c r="A8494" s="8" t="s">
        <v>532</v>
      </c>
      <c r="C8494" s="7" t="s">
        <v>2</v>
      </c>
      <c r="D8494" s="7" t="s">
        <v>3389</v>
      </c>
      <c r="E8494" s="7" t="str">
        <f>IF(OR(D8494="", D8494="___"),"", LEFT(D8494,FIND(" &gt;",D8494)-1))</f>
        <v>Success</v>
      </c>
      <c r="F8494" s="7" t="str">
        <f t="shared" si="255"/>
        <v>Current</v>
      </c>
      <c r="G8494" s="7" t="str">
        <f t="shared" si="256"/>
        <v/>
      </c>
      <c r="H8494" s="7" t="str">
        <f>IF(G8494="Utterance", IF(ISNUMBER(SEARCH("Unrecognized",D8494)), "Unrecognized", IF(ISNUMBER(SEARCH("Mismatched",D8494)), "Mismatched", IF(ISNUMBER(SEARCH("False Positive",D8494)), "False Positive", "Irrelevant"))), "")</f>
        <v/>
      </c>
      <c r="J8494" s="7" t="s">
        <v>3741</v>
      </c>
      <c r="K8494" s="7" t="s">
        <v>3353</v>
      </c>
      <c r="L8494" s="9">
        <v>45009</v>
      </c>
      <c r="M8494" s="13">
        <v>0.64174768518518521</v>
      </c>
      <c r="N8494" s="14">
        <v>204440003495282</v>
      </c>
      <c r="O8494" s="7">
        <f>IF(LEN(TRIM($A8494))=0,0,LEN($A8494)-LEN(SUBSTITUTE($A8494," ",""))+1)</f>
        <v>7</v>
      </c>
      <c r="P8494">
        <f t="shared" si="257"/>
        <v>3411</v>
      </c>
    </row>
    <row r="8495" spans="1:16" ht="128" x14ac:dyDescent="0.2">
      <c r="A8495" s="8" t="s">
        <v>352</v>
      </c>
      <c r="C8495" s="7" t="s">
        <v>4</v>
      </c>
      <c r="F8495" s="7" t="str">
        <f t="shared" si="255"/>
        <v/>
      </c>
      <c r="G8495" s="7" t="str">
        <f t="shared" si="256"/>
        <v/>
      </c>
      <c r="K8495" s="7" t="s">
        <v>3353</v>
      </c>
      <c r="L8495" s="9">
        <v>45009</v>
      </c>
      <c r="M8495" s="13">
        <v>0.64174768518518521</v>
      </c>
      <c r="N8495" s="14">
        <v>204440003495282</v>
      </c>
      <c r="P8495" t="str">
        <f t="shared" si="257"/>
        <v/>
      </c>
    </row>
    <row r="8496" spans="1:16" ht="16" x14ac:dyDescent="0.2">
      <c r="A8496" s="8" t="s">
        <v>531</v>
      </c>
      <c r="C8496" s="7" t="s">
        <v>2</v>
      </c>
      <c r="D8496" s="7" t="s">
        <v>3389</v>
      </c>
      <c r="E8496" s="7" t="str">
        <f>IF(OR(D8496="", D8496="___"),"", LEFT(D8496,FIND(" &gt;",D8496)-1))</f>
        <v>Success</v>
      </c>
      <c r="F8496" s="7" t="str">
        <f t="shared" si="255"/>
        <v>Current</v>
      </c>
      <c r="G8496" s="7" t="str">
        <f t="shared" si="256"/>
        <v/>
      </c>
      <c r="H8496" s="7" t="str">
        <f>IF(G8496="Utterance", IF(ISNUMBER(SEARCH("Unrecognized",D8496)), "Unrecognized", IF(ISNUMBER(SEARCH("Mismatched",D8496)), "Mismatched", IF(ISNUMBER(SEARCH("False Positive",D8496)), "False Positive", "Irrelevant"))), "")</f>
        <v/>
      </c>
      <c r="J8496" s="7" t="s">
        <v>3741</v>
      </c>
      <c r="K8496" s="7" t="s">
        <v>3353</v>
      </c>
      <c r="L8496" s="9">
        <v>45009</v>
      </c>
      <c r="M8496" s="13">
        <v>0.64224537037037044</v>
      </c>
      <c r="N8496" s="14">
        <v>204440003495282</v>
      </c>
      <c r="O8496" s="7">
        <f>IF(LEN(TRIM($A8496))=0,0,LEN($A8496)-LEN(SUBSTITUTE($A8496," ",""))+1)</f>
        <v>7</v>
      </c>
      <c r="P8496">
        <f t="shared" si="257"/>
        <v>3411</v>
      </c>
    </row>
    <row r="8497" spans="1:16" ht="128" x14ac:dyDescent="0.2">
      <c r="A8497" s="8" t="s">
        <v>352</v>
      </c>
      <c r="C8497" s="7" t="s">
        <v>4</v>
      </c>
      <c r="F8497" s="7" t="str">
        <f t="shared" ref="F8497:F8560" si="258">IF(OR(E8497="Success",E8497="Qualified Success"),"Current",IF(E8497="Failure",IF(RIGHT(D8497,6)="Future","Future",IF(RIGHT(D8497,10)="Irrelevant","Irrelevant","Current")),""))</f>
        <v/>
      </c>
      <c r="G8497" s="7" t="str">
        <f t="shared" ref="G8497:G8560" si="259">IF(OR(ISBLANK(D8497),D8497="Unclassifiable &gt;"),"",IF(ISNUMBER(SEARCH("Utterance",D8497)),"Utterance",IF(ISNUMBER(SEARCH("Response",D8497)),"Response",IF(ISNUMBER(SEARCH("Interaction",D8497)),"Interaction",IF(ISNUMBER(SEARCH("System",D8497)),"System","")))))</f>
        <v/>
      </c>
      <c r="K8497" s="7" t="s">
        <v>3353</v>
      </c>
      <c r="L8497" s="9">
        <v>45009</v>
      </c>
      <c r="M8497" s="13">
        <v>0.64224537037037044</v>
      </c>
      <c r="N8497" s="14">
        <v>204440003495282</v>
      </c>
      <c r="P8497" t="str">
        <f t="shared" si="257"/>
        <v/>
      </c>
    </row>
    <row r="8498" spans="1:16" ht="16" x14ac:dyDescent="0.2">
      <c r="A8498" s="8" t="s">
        <v>514</v>
      </c>
      <c r="B8498" s="7" t="s">
        <v>3487</v>
      </c>
      <c r="C8498" s="7" t="s">
        <v>2</v>
      </c>
      <c r="D8498" s="7" t="s">
        <v>3389</v>
      </c>
      <c r="E8498" s="7" t="str">
        <f>IF(OR(D8498="", D8498="___"),"", LEFT(D8498,FIND(" &gt;",D8498)-1))</f>
        <v>Success</v>
      </c>
      <c r="F8498" s="7" t="str">
        <f t="shared" si="258"/>
        <v>Current</v>
      </c>
      <c r="G8498" s="7" t="str">
        <f t="shared" si="259"/>
        <v/>
      </c>
      <c r="H8498" s="7" t="str">
        <f>IF(G8498="Utterance", IF(ISNUMBER(SEARCH("Unrecognized",D8498)), "Unrecognized", IF(ISNUMBER(SEARCH("Mismatched",D8498)), "Mismatched", IF(ISNUMBER(SEARCH("False Positive",D8498)), "False Positive", "Irrelevant"))), "")</f>
        <v/>
      </c>
      <c r="J8498" s="7" t="s">
        <v>3439</v>
      </c>
      <c r="K8498" s="7" t="s">
        <v>3353</v>
      </c>
      <c r="L8498" s="9">
        <v>45009</v>
      </c>
      <c r="M8498" s="13">
        <v>0.65406249999999999</v>
      </c>
      <c r="N8498" s="14">
        <v>513003558232462</v>
      </c>
      <c r="O8498" s="7">
        <f>IF(LEN(TRIM($A8498))=0,0,LEN($A8498)-LEN(SUBSTITUTE($A8498," ",""))+1)</f>
        <v>3</v>
      </c>
      <c r="P8498">
        <f t="shared" si="257"/>
        <v>3411</v>
      </c>
    </row>
    <row r="8499" spans="1:16" ht="64" x14ac:dyDescent="0.2">
      <c r="A8499" s="8" t="s">
        <v>1768</v>
      </c>
      <c r="C8499" s="7" t="s">
        <v>4</v>
      </c>
      <c r="F8499" s="7" t="str">
        <f t="shared" si="258"/>
        <v/>
      </c>
      <c r="G8499" s="7" t="str">
        <f t="shared" si="259"/>
        <v/>
      </c>
      <c r="K8499" s="7" t="s">
        <v>3353</v>
      </c>
      <c r="L8499" s="9">
        <v>45009</v>
      </c>
      <c r="M8499" s="13">
        <v>0.65431712962962962</v>
      </c>
      <c r="N8499" s="14">
        <v>513003558232462</v>
      </c>
      <c r="P8499" t="str">
        <f t="shared" si="257"/>
        <v/>
      </c>
    </row>
    <row r="8500" spans="1:16" ht="16" x14ac:dyDescent="0.2">
      <c r="A8500" s="8" t="s">
        <v>1834</v>
      </c>
      <c r="C8500" s="7" t="s">
        <v>2</v>
      </c>
      <c r="D8500" s="7" t="s">
        <v>3389</v>
      </c>
      <c r="E8500" s="7" t="str">
        <f>IF(OR(D8500="", D8500="___"),"", LEFT(D8500,FIND(" &gt;",D8500)-1))</f>
        <v>Success</v>
      </c>
      <c r="F8500" s="7" t="str">
        <f t="shared" si="258"/>
        <v>Current</v>
      </c>
      <c r="G8500" s="7" t="str">
        <f t="shared" si="259"/>
        <v/>
      </c>
      <c r="H8500" s="7" t="str">
        <f>IF(G8500="Utterance", IF(ISNUMBER(SEARCH("Unrecognized",D8500)), "Unrecognized", IF(ISNUMBER(SEARCH("Mismatched",D8500)), "Mismatched", IF(ISNUMBER(SEARCH("False Positive",D8500)), "False Positive", "Irrelevant"))), "")</f>
        <v/>
      </c>
      <c r="J8500" s="7" t="s">
        <v>3742</v>
      </c>
      <c r="K8500" s="7" t="s">
        <v>3353</v>
      </c>
      <c r="L8500" s="9">
        <v>45009</v>
      </c>
      <c r="M8500" s="13">
        <v>0.65506944444444437</v>
      </c>
      <c r="N8500" s="14">
        <v>513003558232462</v>
      </c>
      <c r="O8500" s="7">
        <f>IF(LEN(TRIM($A8500))=0,0,LEN($A8500)-LEN(SUBSTITUTE($A8500," ",""))+1)</f>
        <v>5</v>
      </c>
      <c r="P8500">
        <f t="shared" si="257"/>
        <v>3411</v>
      </c>
    </row>
    <row r="8501" spans="1:16" ht="128" x14ac:dyDescent="0.2">
      <c r="A8501" s="8" t="s">
        <v>990</v>
      </c>
      <c r="C8501" s="7" t="s">
        <v>4</v>
      </c>
      <c r="F8501" s="7" t="str">
        <f t="shared" si="258"/>
        <v/>
      </c>
      <c r="G8501" s="7" t="str">
        <f t="shared" si="259"/>
        <v/>
      </c>
      <c r="K8501" s="7" t="s">
        <v>3353</v>
      </c>
      <c r="L8501" s="9">
        <v>45009</v>
      </c>
      <c r="M8501" s="13">
        <v>0.65506944444444437</v>
      </c>
      <c r="N8501" s="14">
        <v>513003558232462</v>
      </c>
      <c r="P8501" t="str">
        <f t="shared" si="257"/>
        <v/>
      </c>
    </row>
    <row r="8502" spans="1:16" ht="16" x14ac:dyDescent="0.2">
      <c r="A8502" s="8" t="s">
        <v>302</v>
      </c>
      <c r="B8502" s="7" t="s">
        <v>3487</v>
      </c>
      <c r="C8502" s="7" t="s">
        <v>2</v>
      </c>
      <c r="D8502" s="7" t="s">
        <v>3389</v>
      </c>
      <c r="E8502" s="7" t="str">
        <f>IF(OR(D8502="", D8502="___"),"", LEFT(D8502,FIND(" &gt;",D8502)-1))</f>
        <v>Success</v>
      </c>
      <c r="F8502" s="7" t="str">
        <f t="shared" si="258"/>
        <v>Current</v>
      </c>
      <c r="G8502" s="7" t="str">
        <f t="shared" si="259"/>
        <v/>
      </c>
      <c r="H8502" s="7" t="str">
        <f>IF(G8502="Utterance", IF(ISNUMBER(SEARCH("Unrecognized",D8502)), "Unrecognized", IF(ISNUMBER(SEARCH("Mismatched",D8502)), "Mismatched", IF(ISNUMBER(SEARCH("False Positive",D8502)), "False Positive", "Irrelevant"))), "")</f>
        <v/>
      </c>
      <c r="J8502" s="7" t="s">
        <v>3428</v>
      </c>
      <c r="K8502" s="7" t="s">
        <v>3353</v>
      </c>
      <c r="L8502" s="9">
        <v>45009</v>
      </c>
      <c r="M8502" s="13">
        <v>0.65850694444444446</v>
      </c>
      <c r="N8502" s="14">
        <v>204440003541231</v>
      </c>
      <c r="O8502" s="7">
        <f>IF(LEN(TRIM($A8502))=0,0,LEN($A8502)-LEN(SUBSTITUTE($A8502," ",""))+1)</f>
        <v>3</v>
      </c>
      <c r="P8502">
        <f t="shared" si="257"/>
        <v>3411</v>
      </c>
    </row>
    <row r="8503" spans="1:16" ht="64" x14ac:dyDescent="0.2">
      <c r="A8503" s="8" t="s">
        <v>220</v>
      </c>
      <c r="C8503" s="7" t="s">
        <v>4</v>
      </c>
      <c r="F8503" s="7" t="str">
        <f t="shared" si="258"/>
        <v/>
      </c>
      <c r="G8503" s="7" t="str">
        <f t="shared" si="259"/>
        <v/>
      </c>
      <c r="K8503" s="7" t="s">
        <v>3353</v>
      </c>
      <c r="L8503" s="9">
        <v>45009</v>
      </c>
      <c r="M8503" s="13">
        <v>0.65850694444444446</v>
      </c>
      <c r="N8503" s="14">
        <v>204440003541231</v>
      </c>
      <c r="P8503" t="str">
        <f t="shared" si="257"/>
        <v/>
      </c>
    </row>
    <row r="8504" spans="1:16" ht="16" x14ac:dyDescent="0.2">
      <c r="A8504" s="8" t="s">
        <v>1169</v>
      </c>
      <c r="C8504" s="7" t="s">
        <v>2</v>
      </c>
      <c r="D8504" s="7" t="s">
        <v>3389</v>
      </c>
      <c r="E8504" s="7" t="str">
        <f>IF(OR(D8504="", D8504="___"),"", LEFT(D8504,FIND(" &gt;",D8504)-1))</f>
        <v>Success</v>
      </c>
      <c r="F8504" s="7" t="str">
        <f t="shared" si="258"/>
        <v>Current</v>
      </c>
      <c r="G8504" s="7" t="str">
        <f t="shared" si="259"/>
        <v/>
      </c>
      <c r="H8504" s="7" t="str">
        <f>IF(G8504="Utterance", IF(ISNUMBER(SEARCH("Unrecognized",D8504)), "Unrecognized", IF(ISNUMBER(SEARCH("Mismatched",D8504)), "Mismatched", IF(ISNUMBER(SEARCH("False Positive",D8504)), "False Positive", "Irrelevant"))), "")</f>
        <v/>
      </c>
      <c r="J8504" s="7" t="s">
        <v>3741</v>
      </c>
      <c r="K8504" s="7" t="s">
        <v>3353</v>
      </c>
      <c r="L8504" s="9">
        <v>45009</v>
      </c>
      <c r="M8504" s="13">
        <v>0.66121527777777778</v>
      </c>
      <c r="N8504" s="14">
        <v>513002975896027</v>
      </c>
      <c r="O8504" s="7">
        <f>IF(LEN(TRIM($A8504))=0,0,LEN($A8504)-LEN(SUBSTITUTE($A8504," ",""))+1)</f>
        <v>3</v>
      </c>
      <c r="P8504">
        <f t="shared" si="257"/>
        <v>3411</v>
      </c>
    </row>
    <row r="8505" spans="1:16" ht="176" x14ac:dyDescent="0.2">
      <c r="A8505" s="8" t="s">
        <v>1610</v>
      </c>
      <c r="C8505" s="7" t="s">
        <v>4</v>
      </c>
      <c r="F8505" s="7" t="str">
        <f t="shared" si="258"/>
        <v/>
      </c>
      <c r="G8505" s="7" t="str">
        <f t="shared" si="259"/>
        <v/>
      </c>
      <c r="K8505" s="7" t="s">
        <v>3353</v>
      </c>
      <c r="L8505" s="9">
        <v>45009</v>
      </c>
      <c r="M8505" s="13">
        <v>0.66122685185185182</v>
      </c>
      <c r="N8505" s="14">
        <v>513002975896027</v>
      </c>
      <c r="P8505" t="str">
        <f t="shared" si="257"/>
        <v/>
      </c>
    </row>
    <row r="8506" spans="1:16" ht="16" x14ac:dyDescent="0.2">
      <c r="A8506" s="8" t="s">
        <v>269</v>
      </c>
      <c r="B8506" s="7" t="s">
        <v>3487</v>
      </c>
      <c r="C8506" s="7" t="s">
        <v>2</v>
      </c>
      <c r="D8506" s="7" t="s">
        <v>3389</v>
      </c>
      <c r="E8506" s="7" t="str">
        <f>IF(OR(D8506="", D8506="___"),"", LEFT(D8506,FIND(" &gt;",D8506)-1))</f>
        <v>Success</v>
      </c>
      <c r="F8506" s="7" t="str">
        <f t="shared" si="258"/>
        <v>Current</v>
      </c>
      <c r="G8506" s="7" t="str">
        <f t="shared" si="259"/>
        <v/>
      </c>
      <c r="H8506" s="7" t="str">
        <f>IF(G8506="Utterance", IF(ISNUMBER(SEARCH("Unrecognized",D8506)), "Unrecognized", IF(ISNUMBER(SEARCH("Mismatched",D8506)), "Mismatched", IF(ISNUMBER(SEARCH("False Positive",D8506)), "False Positive", "Irrelevant"))), "")</f>
        <v/>
      </c>
      <c r="J8506" s="7" t="s">
        <v>3428</v>
      </c>
      <c r="K8506" s="7" t="s">
        <v>3353</v>
      </c>
      <c r="L8506" s="9">
        <v>45009</v>
      </c>
      <c r="M8506" s="13">
        <v>0.66332175925925929</v>
      </c>
      <c r="N8506" s="14">
        <v>204440003505930</v>
      </c>
      <c r="O8506" s="7">
        <f>IF(LEN(TRIM($A8506))=0,0,LEN($A8506)-LEN(SUBSTITUTE($A8506," ",""))+1)</f>
        <v>3</v>
      </c>
      <c r="P8506">
        <f t="shared" si="257"/>
        <v>3411</v>
      </c>
    </row>
    <row r="8507" spans="1:16" ht="64" x14ac:dyDescent="0.2">
      <c r="A8507" s="8" t="s">
        <v>270</v>
      </c>
      <c r="C8507" s="7" t="s">
        <v>4</v>
      </c>
      <c r="F8507" s="7" t="str">
        <f t="shared" si="258"/>
        <v/>
      </c>
      <c r="G8507" s="7" t="str">
        <f t="shared" si="259"/>
        <v/>
      </c>
      <c r="K8507" s="7" t="s">
        <v>3353</v>
      </c>
      <c r="L8507" s="9">
        <v>45009</v>
      </c>
      <c r="M8507" s="13">
        <v>0.66332175925925929</v>
      </c>
      <c r="N8507" s="14">
        <v>204440003505930</v>
      </c>
      <c r="P8507" t="str">
        <f t="shared" si="257"/>
        <v/>
      </c>
    </row>
    <row r="8508" spans="1:16" ht="16" x14ac:dyDescent="0.2">
      <c r="A8508" s="8" t="s">
        <v>532</v>
      </c>
      <c r="C8508" s="7" t="s">
        <v>2</v>
      </c>
      <c r="D8508" s="7" t="s">
        <v>3391</v>
      </c>
      <c r="E8508" s="7" t="str">
        <f>IF(OR(D8508="", D8508="___"),"", LEFT(D8508,FIND(" &gt;",D8508)-1))</f>
        <v>Failure</v>
      </c>
      <c r="F8508" s="7" t="str">
        <f t="shared" si="258"/>
        <v>Current</v>
      </c>
      <c r="G8508" s="7" t="str">
        <f t="shared" si="259"/>
        <v>Utterance</v>
      </c>
      <c r="H8508" s="7" t="str">
        <f>IF(G8508="Utterance", IF(ISNUMBER(SEARCH("Unrecognized",D8508)), "Unrecognized", IF(ISNUMBER(SEARCH("Mismatched",D8508)), "Mismatched", IF(ISNUMBER(SEARCH("False Positive",D8508)), "False Positive", "Irrelevant"))), "")</f>
        <v>Mismatched</v>
      </c>
      <c r="J8508" s="7" t="s">
        <v>3741</v>
      </c>
      <c r="K8508" s="7" t="s">
        <v>3353</v>
      </c>
      <c r="L8508" s="9">
        <v>45009</v>
      </c>
      <c r="M8508" s="13">
        <v>0.66660879629629632</v>
      </c>
      <c r="N8508" s="14">
        <v>204440003507657</v>
      </c>
      <c r="O8508" s="7">
        <f>IF(LEN(TRIM($A8508))=0,0,LEN($A8508)-LEN(SUBSTITUTE($A8508," ",""))+1)</f>
        <v>7</v>
      </c>
      <c r="P8508">
        <f t="shared" si="257"/>
        <v>705</v>
      </c>
    </row>
    <row r="8509" spans="1:16" ht="128" x14ac:dyDescent="0.2">
      <c r="A8509" s="8" t="s">
        <v>352</v>
      </c>
      <c r="C8509" s="7" t="s">
        <v>4</v>
      </c>
      <c r="F8509" s="7" t="str">
        <f t="shared" si="258"/>
        <v/>
      </c>
      <c r="G8509" s="7" t="str">
        <f t="shared" si="259"/>
        <v/>
      </c>
      <c r="K8509" s="7" t="s">
        <v>3353</v>
      </c>
      <c r="L8509" s="9">
        <v>45009</v>
      </c>
      <c r="M8509" s="13">
        <v>0.66660879629629632</v>
      </c>
      <c r="N8509" s="14">
        <v>204440003507657</v>
      </c>
      <c r="P8509" t="str">
        <f t="shared" si="257"/>
        <v/>
      </c>
    </row>
    <row r="8510" spans="1:16" ht="16" x14ac:dyDescent="0.2">
      <c r="A8510" s="8" t="s">
        <v>158</v>
      </c>
      <c r="C8510" s="7" t="s">
        <v>2</v>
      </c>
      <c r="D8510" s="7" t="s">
        <v>3389</v>
      </c>
      <c r="E8510" s="7" t="str">
        <f>IF(OR(D8510="", D8510="___"),"", LEFT(D8510,FIND(" &gt;",D8510)-1))</f>
        <v>Success</v>
      </c>
      <c r="F8510" s="7" t="str">
        <f t="shared" si="258"/>
        <v>Current</v>
      </c>
      <c r="G8510" s="7" t="str">
        <f t="shared" si="259"/>
        <v/>
      </c>
      <c r="H8510" s="7" t="str">
        <f>IF(G8510="Utterance", IF(ISNUMBER(SEARCH("Unrecognized",D8510)), "Unrecognized", IF(ISNUMBER(SEARCH("Mismatched",D8510)), "Mismatched", IF(ISNUMBER(SEARCH("False Positive",D8510)), "False Positive", "Irrelevant"))), "")</f>
        <v/>
      </c>
      <c r="J8510" s="7" t="s">
        <v>3744</v>
      </c>
      <c r="K8510" s="7" t="s">
        <v>3353</v>
      </c>
      <c r="L8510" s="9">
        <v>45009</v>
      </c>
      <c r="M8510" s="13">
        <v>0.66677083333333342</v>
      </c>
      <c r="N8510" s="14">
        <v>204440003538846</v>
      </c>
      <c r="O8510" s="7">
        <f>IF(LEN(TRIM($A8510))=0,0,LEN($A8510)-LEN(SUBSTITUTE($A8510," ",""))+1)</f>
        <v>4</v>
      </c>
      <c r="P8510">
        <f t="shared" si="257"/>
        <v>3411</v>
      </c>
    </row>
    <row r="8511" spans="1:16" ht="112" x14ac:dyDescent="0.2">
      <c r="A8511" s="8" t="s">
        <v>224</v>
      </c>
      <c r="C8511" s="7" t="s">
        <v>4</v>
      </c>
      <c r="F8511" s="7" t="str">
        <f t="shared" si="258"/>
        <v/>
      </c>
      <c r="G8511" s="7" t="str">
        <f t="shared" si="259"/>
        <v/>
      </c>
      <c r="K8511" s="7" t="s">
        <v>3353</v>
      </c>
      <c r="L8511" s="9">
        <v>45009</v>
      </c>
      <c r="M8511" s="13">
        <v>0.66677083333333342</v>
      </c>
      <c r="N8511" s="14">
        <v>204440003538846</v>
      </c>
      <c r="P8511" t="str">
        <f t="shared" si="257"/>
        <v/>
      </c>
    </row>
    <row r="8512" spans="1:16" ht="16" x14ac:dyDescent="0.2">
      <c r="A8512" s="8" t="s">
        <v>158</v>
      </c>
      <c r="C8512" s="7" t="s">
        <v>2</v>
      </c>
      <c r="D8512" s="7" t="s">
        <v>3389</v>
      </c>
      <c r="E8512" s="7" t="str">
        <f>IF(OR(D8512="", D8512="___"),"", LEFT(D8512,FIND(" &gt;",D8512)-1))</f>
        <v>Success</v>
      </c>
      <c r="F8512" s="7" t="str">
        <f t="shared" si="258"/>
        <v>Current</v>
      </c>
      <c r="G8512" s="7" t="str">
        <f t="shared" si="259"/>
        <v/>
      </c>
      <c r="H8512" s="7" t="str">
        <f>IF(G8512="Utterance", IF(ISNUMBER(SEARCH("Unrecognized",D8512)), "Unrecognized", IF(ISNUMBER(SEARCH("Mismatched",D8512)), "Mismatched", IF(ISNUMBER(SEARCH("False Positive",D8512)), "False Positive", "Irrelevant"))), "")</f>
        <v/>
      </c>
      <c r="J8512" s="7" t="s">
        <v>3744</v>
      </c>
      <c r="K8512" s="7" t="s">
        <v>3353</v>
      </c>
      <c r="L8512" s="9">
        <v>45009</v>
      </c>
      <c r="M8512" s="13">
        <v>0.67339120370370376</v>
      </c>
      <c r="N8512" s="14">
        <v>202000762932968</v>
      </c>
      <c r="O8512" s="7">
        <f>IF(LEN(TRIM($A8512))=0,0,LEN($A8512)-LEN(SUBSTITUTE($A8512," ",""))+1)</f>
        <v>4</v>
      </c>
      <c r="P8512">
        <f t="shared" si="257"/>
        <v>3411</v>
      </c>
    </row>
    <row r="8513" spans="1:16" ht="112" x14ac:dyDescent="0.2">
      <c r="A8513" s="8" t="s">
        <v>224</v>
      </c>
      <c r="C8513" s="7" t="s">
        <v>4</v>
      </c>
      <c r="F8513" s="7" t="str">
        <f t="shared" si="258"/>
        <v/>
      </c>
      <c r="G8513" s="7" t="str">
        <f t="shared" si="259"/>
        <v/>
      </c>
      <c r="K8513" s="7" t="s">
        <v>3353</v>
      </c>
      <c r="L8513" s="9">
        <v>45009</v>
      </c>
      <c r="M8513" s="13">
        <v>0.67339120370370376</v>
      </c>
      <c r="N8513" s="14">
        <v>202000762932968</v>
      </c>
      <c r="P8513" t="str">
        <f t="shared" si="257"/>
        <v/>
      </c>
    </row>
    <row r="8514" spans="1:16" ht="16" x14ac:dyDescent="0.2">
      <c r="A8514" s="8" t="s">
        <v>302</v>
      </c>
      <c r="B8514" s="7" t="s">
        <v>3487</v>
      </c>
      <c r="C8514" s="7" t="s">
        <v>2</v>
      </c>
      <c r="D8514" s="7" t="s">
        <v>3389</v>
      </c>
      <c r="E8514" s="7" t="str">
        <f>IF(OR(D8514="", D8514="___"),"", LEFT(D8514,FIND(" &gt;",D8514)-1))</f>
        <v>Success</v>
      </c>
      <c r="F8514" s="7" t="str">
        <f t="shared" si="258"/>
        <v>Current</v>
      </c>
      <c r="G8514" s="7" t="str">
        <f t="shared" si="259"/>
        <v/>
      </c>
      <c r="H8514" s="7" t="str">
        <f>IF(G8514="Utterance", IF(ISNUMBER(SEARCH("Unrecognized",D8514)), "Unrecognized", IF(ISNUMBER(SEARCH("Mismatched",D8514)), "Mismatched", IF(ISNUMBER(SEARCH("False Positive",D8514)), "False Positive", "Irrelevant"))), "")</f>
        <v/>
      </c>
      <c r="J8514" s="7" t="s">
        <v>3428</v>
      </c>
      <c r="K8514" s="7" t="s">
        <v>3353</v>
      </c>
      <c r="L8514" s="9">
        <v>45009</v>
      </c>
      <c r="M8514" s="13">
        <v>0.68994212962962964</v>
      </c>
      <c r="N8514" s="14">
        <v>204440003541231</v>
      </c>
      <c r="O8514" s="7">
        <f>IF(LEN(TRIM($A8514))=0,0,LEN($A8514)-LEN(SUBSTITUTE($A8514," ",""))+1)</f>
        <v>3</v>
      </c>
      <c r="P8514">
        <f t="shared" si="257"/>
        <v>3411</v>
      </c>
    </row>
    <row r="8515" spans="1:16" ht="64" x14ac:dyDescent="0.2">
      <c r="A8515" s="8" t="s">
        <v>220</v>
      </c>
      <c r="C8515" s="7" t="s">
        <v>4</v>
      </c>
      <c r="F8515" s="7" t="str">
        <f t="shared" si="258"/>
        <v/>
      </c>
      <c r="G8515" s="7" t="str">
        <f t="shared" si="259"/>
        <v/>
      </c>
      <c r="K8515" s="7" t="s">
        <v>3353</v>
      </c>
      <c r="L8515" s="9">
        <v>45009</v>
      </c>
      <c r="M8515" s="13">
        <v>0.68994212962962964</v>
      </c>
      <c r="N8515" s="14">
        <v>204440003541231</v>
      </c>
      <c r="P8515" t="str">
        <f t="shared" ref="P8515:P8578" si="260">IF(D8515="", "", COUNTIF($D$1:$D$12000, D8515))</f>
        <v/>
      </c>
    </row>
    <row r="8516" spans="1:16" ht="16" x14ac:dyDescent="0.2">
      <c r="A8516" s="8" t="s">
        <v>302</v>
      </c>
      <c r="B8516" s="7" t="s">
        <v>3487</v>
      </c>
      <c r="C8516" s="7" t="s">
        <v>2</v>
      </c>
      <c r="D8516" s="7" t="s">
        <v>3389</v>
      </c>
      <c r="E8516" s="7" t="str">
        <f>IF(OR(D8516="", D8516="___"),"", LEFT(D8516,FIND(" &gt;",D8516)-1))</f>
        <v>Success</v>
      </c>
      <c r="F8516" s="7" t="str">
        <f t="shared" si="258"/>
        <v>Current</v>
      </c>
      <c r="G8516" s="7" t="str">
        <f t="shared" si="259"/>
        <v/>
      </c>
      <c r="H8516" s="7" t="str">
        <f>IF(G8516="Utterance", IF(ISNUMBER(SEARCH("Unrecognized",D8516)), "Unrecognized", IF(ISNUMBER(SEARCH("Mismatched",D8516)), "Mismatched", IF(ISNUMBER(SEARCH("False Positive",D8516)), "False Positive", "Irrelevant"))), "")</f>
        <v/>
      </c>
      <c r="J8516" s="7" t="s">
        <v>3428</v>
      </c>
      <c r="K8516" s="7" t="s">
        <v>3353</v>
      </c>
      <c r="L8516" s="9">
        <v>45009</v>
      </c>
      <c r="M8516" s="13">
        <v>0.72009259259259262</v>
      </c>
      <c r="N8516" s="14">
        <v>204440003541231</v>
      </c>
      <c r="O8516" s="7">
        <f>IF(LEN(TRIM($A8516))=0,0,LEN($A8516)-LEN(SUBSTITUTE($A8516," ",""))+1)</f>
        <v>3</v>
      </c>
      <c r="P8516">
        <f t="shared" si="260"/>
        <v>3411</v>
      </c>
    </row>
    <row r="8517" spans="1:16" ht="64" x14ac:dyDescent="0.2">
      <c r="A8517" s="8" t="s">
        <v>220</v>
      </c>
      <c r="C8517" s="7" t="s">
        <v>4</v>
      </c>
      <c r="F8517" s="7" t="str">
        <f t="shared" si="258"/>
        <v/>
      </c>
      <c r="G8517" s="7" t="str">
        <f t="shared" si="259"/>
        <v/>
      </c>
      <c r="K8517" s="7" t="s">
        <v>3353</v>
      </c>
      <c r="L8517" s="9">
        <v>45009</v>
      </c>
      <c r="M8517" s="13">
        <v>0.72009259259259262</v>
      </c>
      <c r="N8517" s="14">
        <v>204440003541231</v>
      </c>
      <c r="P8517" t="str">
        <f t="shared" si="260"/>
        <v/>
      </c>
    </row>
    <row r="8518" spans="1:16" ht="16" x14ac:dyDescent="0.2">
      <c r="A8518" s="8" t="s">
        <v>158</v>
      </c>
      <c r="C8518" s="7" t="s">
        <v>2</v>
      </c>
      <c r="D8518" s="7" t="s">
        <v>3389</v>
      </c>
      <c r="E8518" s="7" t="str">
        <f>IF(OR(D8518="", D8518="___"),"", LEFT(D8518,FIND(" &gt;",D8518)-1))</f>
        <v>Success</v>
      </c>
      <c r="F8518" s="7" t="str">
        <f t="shared" si="258"/>
        <v>Current</v>
      </c>
      <c r="G8518" s="7" t="str">
        <f t="shared" si="259"/>
        <v/>
      </c>
      <c r="H8518" s="7" t="str">
        <f>IF(G8518="Utterance", IF(ISNUMBER(SEARCH("Unrecognized",D8518)), "Unrecognized", IF(ISNUMBER(SEARCH("Mismatched",D8518)), "Mismatched", IF(ISNUMBER(SEARCH("False Positive",D8518)), "False Positive", "Irrelevant"))), "")</f>
        <v/>
      </c>
      <c r="J8518" s="7" t="s">
        <v>3744</v>
      </c>
      <c r="K8518" s="7" t="s">
        <v>3353</v>
      </c>
      <c r="L8518" s="9">
        <v>45009</v>
      </c>
      <c r="M8518" s="13">
        <v>0.7650231481481482</v>
      </c>
      <c r="N8518" s="14">
        <v>513002975896027</v>
      </c>
      <c r="O8518" s="7">
        <f>IF(LEN(TRIM($A8518))=0,0,LEN($A8518)-LEN(SUBSTITUTE($A8518," ",""))+1)</f>
        <v>4</v>
      </c>
      <c r="P8518">
        <f t="shared" si="260"/>
        <v>3411</v>
      </c>
    </row>
    <row r="8519" spans="1:16" ht="112" x14ac:dyDescent="0.2">
      <c r="A8519" s="8" t="s">
        <v>224</v>
      </c>
      <c r="C8519" s="7" t="s">
        <v>4</v>
      </c>
      <c r="F8519" s="7" t="str">
        <f t="shared" si="258"/>
        <v/>
      </c>
      <c r="G8519" s="7" t="str">
        <f t="shared" si="259"/>
        <v/>
      </c>
      <c r="K8519" s="7" t="s">
        <v>3353</v>
      </c>
      <c r="L8519" s="9">
        <v>45009</v>
      </c>
      <c r="M8519" s="13">
        <v>0.7650231481481482</v>
      </c>
      <c r="N8519" s="14">
        <v>513002975896027</v>
      </c>
      <c r="P8519" t="str">
        <f t="shared" si="260"/>
        <v/>
      </c>
    </row>
    <row r="8520" spans="1:16" ht="16" x14ac:dyDescent="0.2">
      <c r="A8520" s="8" t="s">
        <v>1064</v>
      </c>
      <c r="C8520" s="7" t="s">
        <v>2</v>
      </c>
      <c r="D8520" s="7" t="s">
        <v>3389</v>
      </c>
      <c r="E8520" s="7" t="str">
        <f>IF(OR(D8520="", D8520="___"),"", LEFT(D8520,FIND(" &gt;",D8520)-1))</f>
        <v>Success</v>
      </c>
      <c r="F8520" s="7" t="str">
        <f t="shared" si="258"/>
        <v>Current</v>
      </c>
      <c r="G8520" s="7" t="str">
        <f t="shared" si="259"/>
        <v/>
      </c>
      <c r="H8520" s="7" t="str">
        <f>IF(G8520="Utterance", IF(ISNUMBER(SEARCH("Unrecognized",D8520)), "Unrecognized", IF(ISNUMBER(SEARCH("Mismatched",D8520)), "Mismatched", IF(ISNUMBER(SEARCH("False Positive",D8520)), "False Positive", "Irrelevant"))), "")</f>
        <v/>
      </c>
      <c r="J8520" s="7" t="s">
        <v>3439</v>
      </c>
      <c r="K8520" s="7" t="s">
        <v>3353</v>
      </c>
      <c r="L8520" s="9">
        <v>45009</v>
      </c>
      <c r="M8520" s="13">
        <v>0.77363425925925933</v>
      </c>
      <c r="N8520" s="14">
        <v>513002975896027</v>
      </c>
      <c r="O8520" s="7">
        <f>IF(LEN(TRIM($A8520))=0,0,LEN($A8520)-LEN(SUBSTITUTE($A8520," ",""))+1)</f>
        <v>1</v>
      </c>
      <c r="P8520">
        <f t="shared" si="260"/>
        <v>3411</v>
      </c>
    </row>
    <row r="8521" spans="1:16" ht="32" x14ac:dyDescent="0.2">
      <c r="A8521" s="8" t="s">
        <v>3628</v>
      </c>
      <c r="C8521" s="7" t="s">
        <v>4</v>
      </c>
      <c r="F8521" s="7" t="str">
        <f t="shared" si="258"/>
        <v/>
      </c>
      <c r="G8521" s="7" t="str">
        <f t="shared" si="259"/>
        <v/>
      </c>
      <c r="K8521" s="7" t="s">
        <v>3353</v>
      </c>
      <c r="L8521" s="9">
        <v>45009</v>
      </c>
      <c r="M8521" s="13">
        <v>0.77388888888888896</v>
      </c>
      <c r="N8521" s="14">
        <v>513002975896027</v>
      </c>
      <c r="P8521" t="str">
        <f t="shared" si="260"/>
        <v/>
      </c>
    </row>
    <row r="8522" spans="1:16" ht="96" x14ac:dyDescent="0.2">
      <c r="A8522" s="8" t="s">
        <v>1611</v>
      </c>
      <c r="C8522" s="7" t="s">
        <v>4</v>
      </c>
      <c r="F8522" s="7" t="str">
        <f t="shared" si="258"/>
        <v/>
      </c>
      <c r="G8522" s="7" t="str">
        <f t="shared" si="259"/>
        <v/>
      </c>
      <c r="K8522" s="7" t="s">
        <v>3353</v>
      </c>
      <c r="L8522" s="9">
        <v>45009</v>
      </c>
      <c r="M8522" s="13">
        <v>0.77388888888888896</v>
      </c>
      <c r="N8522" s="14">
        <v>513002975896027</v>
      </c>
      <c r="P8522" t="str">
        <f t="shared" si="260"/>
        <v/>
      </c>
    </row>
    <row r="8523" spans="1:16" ht="32" x14ac:dyDescent="0.2">
      <c r="A8523" s="8" t="s">
        <v>268</v>
      </c>
      <c r="C8523" s="7" t="s">
        <v>4</v>
      </c>
      <c r="F8523" s="7" t="str">
        <f t="shared" si="258"/>
        <v/>
      </c>
      <c r="G8523" s="7" t="str">
        <f t="shared" si="259"/>
        <v/>
      </c>
      <c r="K8523" s="7" t="s">
        <v>3353</v>
      </c>
      <c r="L8523" s="9">
        <v>45009</v>
      </c>
      <c r="M8523" s="13">
        <v>0.77388888888888896</v>
      </c>
      <c r="N8523" s="14">
        <v>513002975896027</v>
      </c>
      <c r="P8523" t="str">
        <f t="shared" si="260"/>
        <v/>
      </c>
    </row>
    <row r="8524" spans="1:16" ht="16" x14ac:dyDescent="0.2">
      <c r="A8524" s="8" t="s">
        <v>302</v>
      </c>
      <c r="B8524" s="7" t="s">
        <v>3487</v>
      </c>
      <c r="C8524" s="7" t="s">
        <v>2</v>
      </c>
      <c r="D8524" s="7" t="s">
        <v>3389</v>
      </c>
      <c r="E8524" s="7" t="str">
        <f>IF(OR(D8524="", D8524="___"),"", LEFT(D8524,FIND(" &gt;",D8524)-1))</f>
        <v>Success</v>
      </c>
      <c r="F8524" s="7" t="str">
        <f t="shared" si="258"/>
        <v>Current</v>
      </c>
      <c r="G8524" s="7" t="str">
        <f t="shared" si="259"/>
        <v/>
      </c>
      <c r="H8524" s="7" t="str">
        <f>IF(G8524="Utterance", IF(ISNUMBER(SEARCH("Unrecognized",D8524)), "Unrecognized", IF(ISNUMBER(SEARCH("Mismatched",D8524)), "Mismatched", IF(ISNUMBER(SEARCH("False Positive",D8524)), "False Positive", "Irrelevant"))), "")</f>
        <v/>
      </c>
      <c r="J8524" s="7" t="s">
        <v>3428</v>
      </c>
      <c r="K8524" s="7" t="s">
        <v>3353</v>
      </c>
      <c r="L8524" s="9">
        <v>45009</v>
      </c>
      <c r="M8524" s="13">
        <v>0.77880787037037036</v>
      </c>
      <c r="N8524" s="14">
        <v>204440003541231</v>
      </c>
      <c r="O8524" s="7">
        <f>IF(LEN(TRIM($A8524))=0,0,LEN($A8524)-LEN(SUBSTITUTE($A8524," ",""))+1)</f>
        <v>3</v>
      </c>
      <c r="P8524">
        <f t="shared" si="260"/>
        <v>3411</v>
      </c>
    </row>
    <row r="8525" spans="1:16" ht="64" x14ac:dyDescent="0.2">
      <c r="A8525" s="8" t="s">
        <v>220</v>
      </c>
      <c r="C8525" s="7" t="s">
        <v>4</v>
      </c>
      <c r="F8525" s="7" t="str">
        <f t="shared" si="258"/>
        <v/>
      </c>
      <c r="G8525" s="7" t="str">
        <f t="shared" si="259"/>
        <v/>
      </c>
      <c r="K8525" s="7" t="s">
        <v>3353</v>
      </c>
      <c r="L8525" s="9">
        <v>45009</v>
      </c>
      <c r="M8525" s="13">
        <v>0.77880787037037036</v>
      </c>
      <c r="N8525" s="14">
        <v>204440003541231</v>
      </c>
      <c r="P8525" t="str">
        <f t="shared" si="260"/>
        <v/>
      </c>
    </row>
    <row r="8526" spans="1:16" ht="16" x14ac:dyDescent="0.2">
      <c r="A8526" s="8" t="s">
        <v>1355</v>
      </c>
      <c r="C8526" s="7" t="s">
        <v>2</v>
      </c>
      <c r="D8526" s="7" t="s">
        <v>3389</v>
      </c>
      <c r="E8526" s="7" t="str">
        <f>IF(OR(D8526="", D8526="___"),"", LEFT(D8526,FIND(" &gt;",D8526)-1))</f>
        <v>Success</v>
      </c>
      <c r="F8526" s="7" t="str">
        <f t="shared" si="258"/>
        <v>Current</v>
      </c>
      <c r="G8526" s="7" t="str">
        <f t="shared" si="259"/>
        <v/>
      </c>
      <c r="H8526" s="7" t="str">
        <f>IF(G8526="Utterance", IF(ISNUMBER(SEARCH("Unrecognized",D8526)), "Unrecognized", IF(ISNUMBER(SEARCH("Mismatched",D8526)), "Mismatched", IF(ISNUMBER(SEARCH("False Positive",D8526)), "False Positive", "Irrelevant"))), "")</f>
        <v/>
      </c>
      <c r="J8526" s="7" t="s">
        <v>3748</v>
      </c>
      <c r="K8526" s="7" t="s">
        <v>3353</v>
      </c>
      <c r="L8526" s="9">
        <v>45009</v>
      </c>
      <c r="M8526" s="13">
        <v>0.8324421296296296</v>
      </c>
      <c r="N8526" s="14">
        <v>202000446970269</v>
      </c>
      <c r="O8526" s="7">
        <f>IF(LEN(TRIM($A8526))=0,0,LEN($A8526)-LEN(SUBSTITUTE($A8526," ",""))+1)</f>
        <v>14</v>
      </c>
      <c r="P8526">
        <f t="shared" si="260"/>
        <v>3411</v>
      </c>
    </row>
    <row r="8527" spans="1:16" ht="112" x14ac:dyDescent="0.2">
      <c r="A8527" s="8" t="s">
        <v>321</v>
      </c>
      <c r="C8527" s="7" t="s">
        <v>4</v>
      </c>
      <c r="F8527" s="7" t="str">
        <f t="shared" si="258"/>
        <v/>
      </c>
      <c r="G8527" s="7" t="str">
        <f t="shared" si="259"/>
        <v/>
      </c>
      <c r="K8527" s="7" t="s">
        <v>3353</v>
      </c>
      <c r="L8527" s="9">
        <v>45009</v>
      </c>
      <c r="M8527" s="13">
        <v>0.8324421296296296</v>
      </c>
      <c r="N8527" s="14">
        <v>202000446970269</v>
      </c>
      <c r="P8527" t="str">
        <f t="shared" si="260"/>
        <v/>
      </c>
    </row>
    <row r="8528" spans="1:16" ht="16" x14ac:dyDescent="0.2">
      <c r="A8528" s="8" t="s">
        <v>241</v>
      </c>
      <c r="C8528" s="7" t="s">
        <v>2</v>
      </c>
      <c r="D8528" s="7" t="s">
        <v>3391</v>
      </c>
      <c r="E8528" s="7" t="str">
        <f>IF(OR(D8528="", D8528="___"),"", LEFT(D8528,FIND(" &gt;",D8528)-1))</f>
        <v>Failure</v>
      </c>
      <c r="F8528" s="7" t="str">
        <f t="shared" si="258"/>
        <v>Current</v>
      </c>
      <c r="G8528" s="7" t="str">
        <f t="shared" si="259"/>
        <v>Utterance</v>
      </c>
      <c r="H8528" s="7" t="str">
        <f>IF(G8528="Utterance", IF(ISNUMBER(SEARCH("Unrecognized",D8528)), "Unrecognized", IF(ISNUMBER(SEARCH("Mismatched",D8528)), "Mismatched", IF(ISNUMBER(SEARCH("False Positive",D8528)), "False Positive", "Irrelevant"))), "")</f>
        <v>Mismatched</v>
      </c>
      <c r="J8528" s="7" t="s">
        <v>3741</v>
      </c>
      <c r="K8528" s="7" t="s">
        <v>3353</v>
      </c>
      <c r="L8528" s="9">
        <v>45009</v>
      </c>
      <c r="M8528" s="13">
        <v>0.88701388888888888</v>
      </c>
      <c r="N8528" s="14">
        <v>204440003507181</v>
      </c>
      <c r="O8528" s="7">
        <f>IF(LEN(TRIM($A8528))=0,0,LEN($A8528)-LEN(SUBSTITUTE($A8528," ",""))+1)</f>
        <v>2</v>
      </c>
      <c r="P8528">
        <f t="shared" si="260"/>
        <v>705</v>
      </c>
    </row>
    <row r="8529" spans="1:16" ht="240" x14ac:dyDescent="0.2">
      <c r="A8529" s="8" t="s">
        <v>242</v>
      </c>
      <c r="C8529" s="7" t="s">
        <v>4</v>
      </c>
      <c r="F8529" s="7" t="str">
        <f t="shared" si="258"/>
        <v/>
      </c>
      <c r="G8529" s="7" t="str">
        <f t="shared" si="259"/>
        <v/>
      </c>
      <c r="K8529" s="7" t="s">
        <v>3353</v>
      </c>
      <c r="L8529" s="9">
        <v>45009</v>
      </c>
      <c r="M8529" s="13">
        <v>0.88701388888888888</v>
      </c>
      <c r="N8529" s="14">
        <v>204440003507181</v>
      </c>
      <c r="P8529" t="str">
        <f t="shared" si="260"/>
        <v/>
      </c>
    </row>
    <row r="8530" spans="1:16" ht="16" x14ac:dyDescent="0.2">
      <c r="A8530" s="8" t="s">
        <v>873</v>
      </c>
      <c r="C8530" s="7" t="s">
        <v>2</v>
      </c>
      <c r="D8530" s="7" t="s">
        <v>3391</v>
      </c>
      <c r="E8530" s="7" t="str">
        <f>IF(OR(D8530="", D8530="___"),"", LEFT(D8530,FIND(" &gt;",D8530)-1))</f>
        <v>Failure</v>
      </c>
      <c r="F8530" s="7" t="str">
        <f t="shared" si="258"/>
        <v>Current</v>
      </c>
      <c r="G8530" s="7" t="str">
        <f t="shared" si="259"/>
        <v>Utterance</v>
      </c>
      <c r="H8530" s="7" t="str">
        <f>IF(G8530="Utterance", IF(ISNUMBER(SEARCH("Unrecognized",D8530)), "Unrecognized", IF(ISNUMBER(SEARCH("Mismatched",D8530)), "Mismatched", IF(ISNUMBER(SEARCH("False Positive",D8530)), "False Positive", "Irrelevant"))), "")</f>
        <v>Mismatched</v>
      </c>
      <c r="J8530" s="7" t="s">
        <v>3741</v>
      </c>
      <c r="K8530" s="7" t="s">
        <v>3353</v>
      </c>
      <c r="L8530" s="9">
        <v>45009</v>
      </c>
      <c r="M8530" s="13">
        <v>0.88731481481481478</v>
      </c>
      <c r="N8530" s="14">
        <v>204440003507181</v>
      </c>
      <c r="O8530" s="7">
        <f>IF(LEN(TRIM($A8530))=0,0,LEN($A8530)-LEN(SUBSTITUTE($A8530," ",""))+1)</f>
        <v>4</v>
      </c>
      <c r="P8530">
        <f t="shared" si="260"/>
        <v>705</v>
      </c>
    </row>
    <row r="8531" spans="1:16" ht="64" x14ac:dyDescent="0.2">
      <c r="A8531" s="8" t="s">
        <v>306</v>
      </c>
      <c r="C8531" s="7" t="s">
        <v>4</v>
      </c>
      <c r="F8531" s="7" t="str">
        <f t="shared" si="258"/>
        <v/>
      </c>
      <c r="G8531" s="7" t="str">
        <f t="shared" si="259"/>
        <v/>
      </c>
      <c r="K8531" s="7" t="s">
        <v>3353</v>
      </c>
      <c r="L8531" s="9">
        <v>45009</v>
      </c>
      <c r="M8531" s="13">
        <v>0.88731481481481478</v>
      </c>
      <c r="N8531" s="14">
        <v>204440003507181</v>
      </c>
      <c r="P8531" t="str">
        <f t="shared" si="260"/>
        <v/>
      </c>
    </row>
    <row r="8532" spans="1:16" ht="16" x14ac:dyDescent="0.2">
      <c r="A8532" s="8" t="s">
        <v>874</v>
      </c>
      <c r="C8532" s="7" t="s">
        <v>2</v>
      </c>
      <c r="D8532" s="7" t="s">
        <v>3411</v>
      </c>
      <c r="E8532" s="7" t="str">
        <f>IF(OR(D8532="", D8532="___"),"", LEFT(D8532,FIND(" &gt;",D8532)-1))</f>
        <v>Qualified Success</v>
      </c>
      <c r="F8532" s="7" t="str">
        <f t="shared" si="258"/>
        <v>Current</v>
      </c>
      <c r="G8532" s="7" t="str">
        <f t="shared" si="259"/>
        <v>Response</v>
      </c>
      <c r="H8532" s="7" t="str">
        <f>IF(G8532="Utterance", IF(ISNUMBER(SEARCH("Unrecognized",D8532)), "Unrecognized", IF(ISNUMBER(SEARCH("Mismatched",D8532)), "Mismatched", IF(ISNUMBER(SEARCH("False Positive",D8532)), "False Positive", "Irrelevant"))), "")</f>
        <v/>
      </c>
      <c r="J8532" s="7" t="s">
        <v>3741</v>
      </c>
      <c r="K8532" s="7" t="s">
        <v>3353</v>
      </c>
      <c r="L8532" s="9">
        <v>45009</v>
      </c>
      <c r="M8532" s="13">
        <v>0.88741898148148157</v>
      </c>
      <c r="N8532" s="14">
        <v>204440003507181</v>
      </c>
      <c r="O8532" s="7">
        <f>IF(LEN(TRIM($A8532))=0,0,LEN($A8532)-LEN(SUBSTITUTE($A8532," ",""))+1)</f>
        <v>2</v>
      </c>
      <c r="P8532">
        <f t="shared" si="260"/>
        <v>201</v>
      </c>
    </row>
    <row r="8533" spans="1:16" ht="64" x14ac:dyDescent="0.2">
      <c r="A8533" s="8" t="s">
        <v>220</v>
      </c>
      <c r="C8533" s="7" t="s">
        <v>4</v>
      </c>
      <c r="F8533" s="7" t="str">
        <f t="shared" si="258"/>
        <v/>
      </c>
      <c r="G8533" s="7" t="str">
        <f t="shared" si="259"/>
        <v/>
      </c>
      <c r="K8533" s="7" t="s">
        <v>3353</v>
      </c>
      <c r="L8533" s="9">
        <v>45009</v>
      </c>
      <c r="M8533" s="13">
        <v>0.88741898148148157</v>
      </c>
      <c r="N8533" s="14">
        <v>204440003507181</v>
      </c>
      <c r="P8533" t="str">
        <f t="shared" si="260"/>
        <v/>
      </c>
    </row>
    <row r="8534" spans="1:16" ht="16" x14ac:dyDescent="0.2">
      <c r="A8534" s="8" t="s">
        <v>1509</v>
      </c>
      <c r="C8534" s="7" t="s">
        <v>2</v>
      </c>
      <c r="D8534" s="7" t="s">
        <v>3389</v>
      </c>
      <c r="E8534" s="7" t="str">
        <f>IF(OR(D8534="", D8534="___"),"", LEFT(D8534,FIND(" &gt;",D8534)-1))</f>
        <v>Success</v>
      </c>
      <c r="F8534" s="7" t="str">
        <f t="shared" si="258"/>
        <v>Current</v>
      </c>
      <c r="G8534" s="7" t="str">
        <f t="shared" si="259"/>
        <v/>
      </c>
      <c r="H8534" s="7" t="str">
        <f>IF(G8534="Utterance", IF(ISNUMBER(SEARCH("Unrecognized",D8534)), "Unrecognized", IF(ISNUMBER(SEARCH("Mismatched",D8534)), "Mismatched", IF(ISNUMBER(SEARCH("False Positive",D8534)), "False Positive", "Irrelevant"))), "")</f>
        <v/>
      </c>
      <c r="J8534" s="7" t="s">
        <v>3742</v>
      </c>
      <c r="K8534" s="7" t="s">
        <v>3353</v>
      </c>
      <c r="L8534" s="9">
        <v>45009</v>
      </c>
      <c r="M8534" s="13">
        <v>0.95297453703703694</v>
      </c>
      <c r="N8534" s="14">
        <v>513002122710469</v>
      </c>
      <c r="O8534" s="7">
        <f>IF(LEN(TRIM($A8534))=0,0,LEN($A8534)-LEN(SUBSTITUTE($A8534," ",""))+1)</f>
        <v>4</v>
      </c>
      <c r="P8534">
        <f t="shared" si="260"/>
        <v>3411</v>
      </c>
    </row>
    <row r="8535" spans="1:16" ht="64" x14ac:dyDescent="0.2">
      <c r="A8535" s="8" t="s">
        <v>1233</v>
      </c>
      <c r="C8535" s="7" t="s">
        <v>4</v>
      </c>
      <c r="F8535" s="7" t="str">
        <f t="shared" si="258"/>
        <v/>
      </c>
      <c r="G8535" s="7" t="str">
        <f t="shared" si="259"/>
        <v/>
      </c>
      <c r="K8535" s="7" t="s">
        <v>3353</v>
      </c>
      <c r="L8535" s="9">
        <v>45009</v>
      </c>
      <c r="M8535" s="13">
        <v>0.95297453703703694</v>
      </c>
      <c r="N8535" s="14">
        <v>513002122710469</v>
      </c>
      <c r="P8535" t="str">
        <f t="shared" si="260"/>
        <v/>
      </c>
    </row>
    <row r="8536" spans="1:16" ht="16" x14ac:dyDescent="0.2">
      <c r="A8536" s="8" t="s">
        <v>1510</v>
      </c>
      <c r="C8536" s="7" t="s">
        <v>2</v>
      </c>
      <c r="D8536" s="7" t="s">
        <v>3391</v>
      </c>
      <c r="E8536" s="7" t="str">
        <f>IF(OR(D8536="", D8536="___"),"", LEFT(D8536,FIND(" &gt;",D8536)-1))</f>
        <v>Failure</v>
      </c>
      <c r="F8536" s="7" t="str">
        <f t="shared" si="258"/>
        <v>Current</v>
      </c>
      <c r="G8536" s="7" t="str">
        <f t="shared" si="259"/>
        <v>Utterance</v>
      </c>
      <c r="H8536" s="7" t="str">
        <f>IF(G8536="Utterance", IF(ISNUMBER(SEARCH("Unrecognized",D8536)), "Unrecognized", IF(ISNUMBER(SEARCH("Mismatched",D8536)), "Mismatched", IF(ISNUMBER(SEARCH("False Positive",D8536)), "False Positive", "Irrelevant"))), "")</f>
        <v>Mismatched</v>
      </c>
      <c r="J8536" s="7" t="s">
        <v>3742</v>
      </c>
      <c r="K8536" s="7" t="s">
        <v>3353</v>
      </c>
      <c r="L8536" s="9">
        <v>45009</v>
      </c>
      <c r="M8536" s="13">
        <v>0.95608796296296295</v>
      </c>
      <c r="N8536" s="14">
        <v>513002122710469</v>
      </c>
      <c r="O8536" s="7">
        <f>IF(LEN(TRIM($A8536))=0,0,LEN($A8536)-LEN(SUBSTITUTE($A8536," ",""))+1)</f>
        <v>3</v>
      </c>
      <c r="P8536">
        <f t="shared" si="260"/>
        <v>705</v>
      </c>
    </row>
    <row r="8537" spans="1:16" ht="16" x14ac:dyDescent="0.2">
      <c r="A8537" s="8" t="s">
        <v>1075</v>
      </c>
      <c r="C8537" s="7" t="s">
        <v>4</v>
      </c>
      <c r="F8537" s="7" t="str">
        <f t="shared" si="258"/>
        <v/>
      </c>
      <c r="G8537" s="7" t="str">
        <f t="shared" si="259"/>
        <v/>
      </c>
      <c r="K8537" s="7" t="s">
        <v>3353</v>
      </c>
      <c r="L8537" s="9">
        <v>45009</v>
      </c>
      <c r="M8537" s="13">
        <v>0.95640046296296299</v>
      </c>
      <c r="N8537" s="14">
        <v>513002122710469</v>
      </c>
      <c r="P8537" t="str">
        <f t="shared" si="260"/>
        <v/>
      </c>
    </row>
    <row r="8538" spans="1:16" ht="16" x14ac:dyDescent="0.2">
      <c r="A8538" s="8" t="s">
        <v>1508</v>
      </c>
      <c r="C8538" s="7" t="s">
        <v>2</v>
      </c>
      <c r="D8538" s="7" t="s">
        <v>3389</v>
      </c>
      <c r="E8538" s="7" t="str">
        <f>IF(OR(D8538="", D8538="___"),"", LEFT(D8538,FIND(" &gt;",D8538)-1))</f>
        <v>Success</v>
      </c>
      <c r="F8538" s="7" t="str">
        <f t="shared" si="258"/>
        <v>Current</v>
      </c>
      <c r="G8538" s="7" t="str">
        <f t="shared" si="259"/>
        <v/>
      </c>
      <c r="H8538" s="7" t="str">
        <f>IF(G8538="Utterance", IF(ISNUMBER(SEARCH("Unrecognized",D8538)), "Unrecognized", IF(ISNUMBER(SEARCH("Mismatched",D8538)), "Mismatched", IF(ISNUMBER(SEARCH("False Positive",D8538)), "False Positive", "Irrelevant"))), "")</f>
        <v/>
      </c>
      <c r="J8538" s="7" t="s">
        <v>3742</v>
      </c>
      <c r="K8538" s="7" t="s">
        <v>3353</v>
      </c>
      <c r="L8538" s="9">
        <v>45009</v>
      </c>
      <c r="M8538" s="13">
        <v>0.95641203703703714</v>
      </c>
      <c r="N8538" s="14">
        <v>513002122710469</v>
      </c>
      <c r="O8538" s="7">
        <f>IF(LEN(TRIM($A8538))=0,0,LEN($A8538)-LEN(SUBSTITUTE($A8538," ",""))+1)</f>
        <v>3</v>
      </c>
      <c r="P8538">
        <f t="shared" si="260"/>
        <v>3411</v>
      </c>
    </row>
    <row r="8539" spans="1:16" ht="64" x14ac:dyDescent="0.2">
      <c r="A8539" s="8" t="s">
        <v>1233</v>
      </c>
      <c r="C8539" s="7" t="s">
        <v>4</v>
      </c>
      <c r="F8539" s="7" t="str">
        <f t="shared" si="258"/>
        <v/>
      </c>
      <c r="G8539" s="7" t="str">
        <f t="shared" si="259"/>
        <v/>
      </c>
      <c r="K8539" s="7" t="s">
        <v>3353</v>
      </c>
      <c r="L8539" s="9">
        <v>45009</v>
      </c>
      <c r="M8539" s="13">
        <v>0.95641203703703714</v>
      </c>
      <c r="N8539" s="14">
        <v>513002122710469</v>
      </c>
      <c r="P8539" t="str">
        <f t="shared" si="260"/>
        <v/>
      </c>
    </row>
    <row r="8540" spans="1:16" ht="16" x14ac:dyDescent="0.2">
      <c r="A8540" s="8" t="s">
        <v>302</v>
      </c>
      <c r="B8540" s="7" t="s">
        <v>3487</v>
      </c>
      <c r="C8540" s="7" t="s">
        <v>2</v>
      </c>
      <c r="D8540" s="7" t="s">
        <v>3389</v>
      </c>
      <c r="E8540" s="7" t="str">
        <f>IF(OR(D8540="", D8540="___"),"", LEFT(D8540,FIND(" &gt;",D8540)-1))</f>
        <v>Success</v>
      </c>
      <c r="F8540" s="7" t="str">
        <f t="shared" si="258"/>
        <v>Current</v>
      </c>
      <c r="G8540" s="7" t="str">
        <f t="shared" si="259"/>
        <v/>
      </c>
      <c r="H8540" s="7" t="str">
        <f>IF(G8540="Utterance", IF(ISNUMBER(SEARCH("Unrecognized",D8540)), "Unrecognized", IF(ISNUMBER(SEARCH("Mismatched",D8540)), "Mismatched", IF(ISNUMBER(SEARCH("False Positive",D8540)), "False Positive", "Irrelevant"))), "")</f>
        <v/>
      </c>
      <c r="J8540" s="7" t="s">
        <v>3428</v>
      </c>
      <c r="K8540" s="7" t="s">
        <v>3356</v>
      </c>
      <c r="L8540" s="9">
        <v>45010</v>
      </c>
      <c r="M8540" s="13">
        <v>0.26038194444444446</v>
      </c>
      <c r="N8540" s="14">
        <v>204440003492674</v>
      </c>
      <c r="O8540" s="7">
        <f>IF(LEN(TRIM($A8540))=0,0,LEN($A8540)-LEN(SUBSTITUTE($A8540," ",""))+1)</f>
        <v>3</v>
      </c>
      <c r="P8540">
        <f t="shared" si="260"/>
        <v>3411</v>
      </c>
    </row>
    <row r="8541" spans="1:16" ht="64" x14ac:dyDescent="0.2">
      <c r="A8541" s="8" t="s">
        <v>220</v>
      </c>
      <c r="C8541" s="7" t="s">
        <v>4</v>
      </c>
      <c r="F8541" s="7" t="str">
        <f t="shared" si="258"/>
        <v/>
      </c>
      <c r="G8541" s="7" t="str">
        <f t="shared" si="259"/>
        <v/>
      </c>
      <c r="K8541" s="7" t="s">
        <v>3356</v>
      </c>
      <c r="L8541" s="9">
        <v>45010</v>
      </c>
      <c r="M8541" s="13">
        <v>0.26038194444444446</v>
      </c>
      <c r="N8541" s="14">
        <v>204440003492674</v>
      </c>
      <c r="P8541" t="str">
        <f t="shared" si="260"/>
        <v/>
      </c>
    </row>
    <row r="8542" spans="1:16" ht="16" x14ac:dyDescent="0.2">
      <c r="A8542" s="8" t="s">
        <v>1662</v>
      </c>
      <c r="C8542" s="7" t="s">
        <v>2</v>
      </c>
      <c r="D8542" s="7" t="s">
        <v>3391</v>
      </c>
      <c r="E8542" s="7" t="str">
        <f>IF(OR(D8542="", D8542="___"),"", LEFT(D8542,FIND(" &gt;",D8542)-1))</f>
        <v>Failure</v>
      </c>
      <c r="F8542" s="7" t="str">
        <f t="shared" si="258"/>
        <v>Current</v>
      </c>
      <c r="G8542" s="7" t="str">
        <f t="shared" si="259"/>
        <v>Utterance</v>
      </c>
      <c r="H8542" s="7" t="str">
        <f>IF(G8542="Utterance", IF(ISNUMBER(SEARCH("Unrecognized",D8542)), "Unrecognized", IF(ISNUMBER(SEARCH("Mismatched",D8542)), "Mismatched", IF(ISNUMBER(SEARCH("False Positive",D8542)), "False Positive", "Irrelevant"))), "")</f>
        <v>Mismatched</v>
      </c>
      <c r="J8542" s="7" t="s">
        <v>3741</v>
      </c>
      <c r="K8542" s="7" t="s">
        <v>3356</v>
      </c>
      <c r="L8542" s="9">
        <v>45010</v>
      </c>
      <c r="M8542" s="13">
        <v>0.26228009259259261</v>
      </c>
      <c r="N8542" s="14">
        <v>513003190116451</v>
      </c>
      <c r="O8542" s="7">
        <f>IF(LEN(TRIM($A8542))=0,0,LEN($A8542)-LEN(SUBSTITUTE($A8542," ",""))+1)</f>
        <v>2</v>
      </c>
      <c r="P8542">
        <f t="shared" si="260"/>
        <v>705</v>
      </c>
    </row>
    <row r="8543" spans="1:16" ht="112" x14ac:dyDescent="0.2">
      <c r="A8543" s="8" t="s">
        <v>298</v>
      </c>
      <c r="C8543" s="7" t="s">
        <v>4</v>
      </c>
      <c r="F8543" s="7" t="str">
        <f t="shared" si="258"/>
        <v/>
      </c>
      <c r="G8543" s="7" t="str">
        <f t="shared" si="259"/>
        <v/>
      </c>
      <c r="K8543" s="7" t="s">
        <v>3356</v>
      </c>
      <c r="L8543" s="9">
        <v>45010</v>
      </c>
      <c r="M8543" s="13">
        <v>0.26228009259259261</v>
      </c>
      <c r="N8543" s="14">
        <v>513003190116451</v>
      </c>
      <c r="P8543" t="str">
        <f t="shared" si="260"/>
        <v/>
      </c>
    </row>
    <row r="8544" spans="1:16" ht="16" x14ac:dyDescent="0.2">
      <c r="A8544" s="8" t="s">
        <v>322</v>
      </c>
      <c r="B8544" s="7" t="s">
        <v>3487</v>
      </c>
      <c r="C8544" s="7" t="s">
        <v>2</v>
      </c>
      <c r="D8544" s="7" t="s">
        <v>3389</v>
      </c>
      <c r="E8544" s="7" t="str">
        <f>IF(OR(D8544="", D8544="___"),"", LEFT(D8544,FIND(" &gt;",D8544)-1))</f>
        <v>Success</v>
      </c>
      <c r="F8544" s="7" t="str">
        <f t="shared" si="258"/>
        <v>Current</v>
      </c>
      <c r="G8544" s="7" t="str">
        <f t="shared" si="259"/>
        <v/>
      </c>
      <c r="H8544" s="7" t="str">
        <f>IF(G8544="Utterance", IF(ISNUMBER(SEARCH("Unrecognized",D8544)), "Unrecognized", IF(ISNUMBER(SEARCH("Mismatched",D8544)), "Mismatched", IF(ISNUMBER(SEARCH("False Positive",D8544)), "False Positive", "Irrelevant"))), "")</f>
        <v/>
      </c>
      <c r="J8544" s="7" t="s">
        <v>3758</v>
      </c>
      <c r="K8544" s="7" t="s">
        <v>3356</v>
      </c>
      <c r="L8544" s="9">
        <v>45010</v>
      </c>
      <c r="M8544" s="13">
        <v>0.29012731481481485</v>
      </c>
      <c r="N8544" s="14">
        <v>204440003500441</v>
      </c>
      <c r="O8544" s="7">
        <f>IF(LEN(TRIM($A8544))=0,0,LEN($A8544)-LEN(SUBSTITUTE($A8544," ",""))+1)</f>
        <v>4</v>
      </c>
      <c r="P8544">
        <f t="shared" si="260"/>
        <v>3411</v>
      </c>
    </row>
    <row r="8545" spans="1:16" ht="32" x14ac:dyDescent="0.2">
      <c r="A8545" s="8" t="s">
        <v>3379</v>
      </c>
      <c r="C8545" s="7" t="s">
        <v>4</v>
      </c>
      <c r="F8545" s="7" t="str">
        <f t="shared" si="258"/>
        <v/>
      </c>
      <c r="G8545" s="7" t="str">
        <f t="shared" si="259"/>
        <v/>
      </c>
      <c r="K8545" s="7" t="s">
        <v>3356</v>
      </c>
      <c r="L8545" s="9">
        <v>45010</v>
      </c>
      <c r="M8545" s="13">
        <v>0.29043981481481479</v>
      </c>
      <c r="N8545" s="14">
        <v>204440003500441</v>
      </c>
      <c r="P8545" t="str">
        <f t="shared" si="260"/>
        <v/>
      </c>
    </row>
    <row r="8546" spans="1:16" ht="32" x14ac:dyDescent="0.2">
      <c r="A8546" s="8" t="s">
        <v>268</v>
      </c>
      <c r="C8546" s="7" t="s">
        <v>4</v>
      </c>
      <c r="F8546" s="7" t="str">
        <f t="shared" si="258"/>
        <v/>
      </c>
      <c r="G8546" s="7" t="str">
        <f t="shared" si="259"/>
        <v/>
      </c>
      <c r="K8546" s="7" t="s">
        <v>3356</v>
      </c>
      <c r="L8546" s="9">
        <v>45010</v>
      </c>
      <c r="M8546" s="13">
        <v>0.29043981481481479</v>
      </c>
      <c r="N8546" s="14">
        <v>204440003500441</v>
      </c>
      <c r="P8546" t="str">
        <f t="shared" si="260"/>
        <v/>
      </c>
    </row>
    <row r="8547" spans="1:16" ht="16" x14ac:dyDescent="0.2">
      <c r="A8547" s="8" t="s">
        <v>259</v>
      </c>
      <c r="B8547" s="7" t="s">
        <v>3487</v>
      </c>
      <c r="C8547" s="7" t="s">
        <v>2</v>
      </c>
      <c r="D8547" s="7" t="s">
        <v>3389</v>
      </c>
      <c r="E8547" s="7" t="str">
        <f>IF(OR(D8547="", D8547="___"),"", LEFT(D8547,FIND(" &gt;",D8547)-1))</f>
        <v>Success</v>
      </c>
      <c r="F8547" s="7" t="str">
        <f t="shared" si="258"/>
        <v>Current</v>
      </c>
      <c r="G8547" s="7" t="str">
        <f t="shared" si="259"/>
        <v/>
      </c>
      <c r="H8547" s="7" t="str">
        <f>IF(G8547="Utterance", IF(ISNUMBER(SEARCH("Unrecognized",D8547)), "Unrecognized", IF(ISNUMBER(SEARCH("Mismatched",D8547)), "Mismatched", IF(ISNUMBER(SEARCH("False Positive",D8547)), "False Positive", "Irrelevant"))), "")</f>
        <v/>
      </c>
      <c r="J8547" s="7" t="s">
        <v>3743</v>
      </c>
      <c r="K8547" s="7" t="s">
        <v>3356</v>
      </c>
      <c r="L8547" s="9">
        <v>45010</v>
      </c>
      <c r="M8547" s="13">
        <v>0.29099537037037038</v>
      </c>
      <c r="N8547" s="14">
        <v>204440003500441</v>
      </c>
      <c r="O8547" s="7">
        <f>IF(LEN(TRIM($A8547))=0,0,LEN($A8547)-LEN(SUBSTITUTE($A8547," ",""))+1)</f>
        <v>4</v>
      </c>
      <c r="P8547">
        <f t="shared" si="260"/>
        <v>3411</v>
      </c>
    </row>
    <row r="8548" spans="1:16" ht="224" x14ac:dyDescent="0.2">
      <c r="A8548" s="8" t="s">
        <v>3697</v>
      </c>
      <c r="C8548" s="7" t="s">
        <v>4</v>
      </c>
      <c r="F8548" s="7" t="str">
        <f t="shared" si="258"/>
        <v/>
      </c>
      <c r="G8548" s="7" t="str">
        <f t="shared" si="259"/>
        <v/>
      </c>
      <c r="K8548" s="7" t="s">
        <v>3356</v>
      </c>
      <c r="L8548" s="9">
        <v>45010</v>
      </c>
      <c r="M8548" s="13">
        <v>0.29101851851851851</v>
      </c>
      <c r="N8548" s="14">
        <v>204440003500441</v>
      </c>
      <c r="P8548" t="str">
        <f t="shared" si="260"/>
        <v/>
      </c>
    </row>
    <row r="8549" spans="1:16" ht="16" x14ac:dyDescent="0.2">
      <c r="A8549" s="8" t="s">
        <v>260</v>
      </c>
      <c r="C8549" s="7" t="s">
        <v>2</v>
      </c>
      <c r="D8549" s="7" t="s">
        <v>3389</v>
      </c>
      <c r="E8549" s="7" t="str">
        <f>IF(OR(D8549="", D8549="___"),"", LEFT(D8549,FIND(" &gt;",D8549)-1))</f>
        <v>Success</v>
      </c>
      <c r="F8549" s="7" t="str">
        <f t="shared" si="258"/>
        <v>Current</v>
      </c>
      <c r="G8549" s="7" t="str">
        <f t="shared" si="259"/>
        <v/>
      </c>
      <c r="H8549" s="7" t="str">
        <f>IF(G8549="Utterance", IF(ISNUMBER(SEARCH("Unrecognized",D8549)), "Unrecognized", IF(ISNUMBER(SEARCH("Mismatched",D8549)), "Mismatched", IF(ISNUMBER(SEARCH("False Positive",D8549)), "False Positive", "Irrelevant"))), "")</f>
        <v/>
      </c>
      <c r="J8549" s="7" t="s">
        <v>3743</v>
      </c>
      <c r="K8549" s="7" t="s">
        <v>3356</v>
      </c>
      <c r="L8549" s="9">
        <v>45010</v>
      </c>
      <c r="M8549" s="13">
        <v>0.2913425925925926</v>
      </c>
      <c r="N8549" s="14">
        <v>204440003500441</v>
      </c>
      <c r="O8549" s="7">
        <f>IF(LEN(TRIM($A8549))=0,0,LEN($A8549)-LEN(SUBSTITUTE($A8549," ",""))+1)</f>
        <v>6</v>
      </c>
      <c r="P8549">
        <f t="shared" si="260"/>
        <v>3411</v>
      </c>
    </row>
    <row r="8550" spans="1:16" ht="48" x14ac:dyDescent="0.2">
      <c r="A8550" s="8" t="s">
        <v>261</v>
      </c>
      <c r="C8550" s="7" t="s">
        <v>4</v>
      </c>
      <c r="F8550" s="7" t="str">
        <f t="shared" si="258"/>
        <v/>
      </c>
      <c r="G8550" s="7" t="str">
        <f t="shared" si="259"/>
        <v/>
      </c>
      <c r="K8550" s="7" t="s">
        <v>3356</v>
      </c>
      <c r="L8550" s="9">
        <v>45010</v>
      </c>
      <c r="M8550" s="13">
        <v>0.2913425925925926</v>
      </c>
      <c r="N8550" s="14">
        <v>204440003500441</v>
      </c>
      <c r="P8550" t="str">
        <f t="shared" si="260"/>
        <v/>
      </c>
    </row>
    <row r="8551" spans="1:16" x14ac:dyDescent="0.2">
      <c r="A8551" s="10">
        <v>45291</v>
      </c>
      <c r="C8551" s="7" t="s">
        <v>2</v>
      </c>
      <c r="D8551" s="7" t="s">
        <v>3389</v>
      </c>
      <c r="E8551" s="7" t="str">
        <f>IF(OR(D8551="", D8551="___"),"", LEFT(D8551,FIND(" &gt;",D8551)-1))</f>
        <v>Success</v>
      </c>
      <c r="F8551" s="7" t="str">
        <f t="shared" si="258"/>
        <v>Current</v>
      </c>
      <c r="G8551" s="7" t="str">
        <f t="shared" si="259"/>
        <v/>
      </c>
      <c r="H8551" s="7" t="str">
        <f>IF(G8551="Utterance", IF(ISNUMBER(SEARCH("Unrecognized",D8551)), "Unrecognized", IF(ISNUMBER(SEARCH("Mismatched",D8551)), "Mismatched", IF(ISNUMBER(SEARCH("False Positive",D8551)), "False Positive", "Irrelevant"))), "")</f>
        <v/>
      </c>
      <c r="J8551" s="7" t="s">
        <v>3743</v>
      </c>
      <c r="K8551" s="7" t="s">
        <v>3356</v>
      </c>
      <c r="L8551" s="9">
        <v>45010</v>
      </c>
      <c r="M8551" s="13">
        <v>0.29157407407407404</v>
      </c>
      <c r="N8551" s="14">
        <v>204440003500441</v>
      </c>
      <c r="O8551" s="7">
        <f>IF(LEN(TRIM($A8551))=0,0,LEN($A8551)-LEN(SUBSTITUTE($A8551," ",""))+1)</f>
        <v>1</v>
      </c>
      <c r="P8551">
        <f t="shared" si="260"/>
        <v>3411</v>
      </c>
    </row>
    <row r="8552" spans="1:16" ht="224" x14ac:dyDescent="0.2">
      <c r="A8552" s="8" t="s">
        <v>693</v>
      </c>
      <c r="C8552" s="7" t="s">
        <v>4</v>
      </c>
      <c r="F8552" s="7" t="str">
        <f t="shared" si="258"/>
        <v/>
      </c>
      <c r="G8552" s="7" t="str">
        <f t="shared" si="259"/>
        <v/>
      </c>
      <c r="K8552" s="7" t="s">
        <v>3356</v>
      </c>
      <c r="L8552" s="9">
        <v>45010</v>
      </c>
      <c r="M8552" s="13">
        <v>0.29158564814814814</v>
      </c>
      <c r="N8552" s="14">
        <v>204440003500441</v>
      </c>
      <c r="P8552" t="str">
        <f t="shared" si="260"/>
        <v/>
      </c>
    </row>
    <row r="8553" spans="1:16" ht="16" x14ac:dyDescent="0.2">
      <c r="A8553" s="8" t="s">
        <v>986</v>
      </c>
      <c r="C8553" s="7" t="s">
        <v>2</v>
      </c>
      <c r="D8553" s="7" t="s">
        <v>3400</v>
      </c>
      <c r="E8553" s="7" t="str">
        <f>IF(OR(D8553="", D8553="___"),"", LEFT(D8553,FIND(" &gt;",D8553)-1))</f>
        <v>Failure</v>
      </c>
      <c r="F8553" s="7" t="str">
        <f t="shared" si="258"/>
        <v>Current</v>
      </c>
      <c r="G8553" s="7" t="str">
        <f t="shared" si="259"/>
        <v>Interaction</v>
      </c>
      <c r="H8553" s="7" t="str">
        <f>IF(G8553="Utterance", IF(ISNUMBER(SEARCH("Unrecognized",D8553)), "Unrecognized", IF(ISNUMBER(SEARCH("Mismatched",D8553)), "Mismatched", IF(ISNUMBER(SEARCH("False Positive",D8553)), "False Positive", "Irrelevant"))), "")</f>
        <v/>
      </c>
      <c r="J8553" s="7" t="s">
        <v>3751</v>
      </c>
      <c r="K8553" s="7" t="s">
        <v>3356</v>
      </c>
      <c r="L8553" s="9">
        <v>45010</v>
      </c>
      <c r="M8553" s="13">
        <v>0.29895833333333333</v>
      </c>
      <c r="N8553" s="14">
        <v>204440003537523</v>
      </c>
      <c r="O8553" s="7">
        <f>IF(LEN(TRIM($A8553))=0,0,LEN($A8553)-LEN(SUBSTITUTE($A8553," ",""))+1)</f>
        <v>2</v>
      </c>
      <c r="P8553">
        <f t="shared" si="260"/>
        <v>412</v>
      </c>
    </row>
    <row r="8554" spans="1:16" ht="144" x14ac:dyDescent="0.2">
      <c r="A8554" s="8" t="s">
        <v>987</v>
      </c>
      <c r="C8554" s="7" t="s">
        <v>4</v>
      </c>
      <c r="F8554" s="7" t="str">
        <f t="shared" si="258"/>
        <v/>
      </c>
      <c r="G8554" s="7" t="str">
        <f t="shared" si="259"/>
        <v/>
      </c>
      <c r="K8554" s="7" t="s">
        <v>3356</v>
      </c>
      <c r="L8554" s="9">
        <v>45010</v>
      </c>
      <c r="M8554" s="13">
        <v>0.29901620370370369</v>
      </c>
      <c r="N8554" s="14">
        <v>204440003537523</v>
      </c>
      <c r="P8554" t="str">
        <f t="shared" si="260"/>
        <v/>
      </c>
    </row>
    <row r="8555" spans="1:16" ht="16" x14ac:dyDescent="0.2">
      <c r="A8555" s="8" t="s">
        <v>302</v>
      </c>
      <c r="B8555" s="7" t="s">
        <v>3487</v>
      </c>
      <c r="C8555" s="7" t="s">
        <v>2</v>
      </c>
      <c r="D8555" s="7" t="s">
        <v>3389</v>
      </c>
      <c r="E8555" s="7" t="str">
        <f>IF(OR(D8555="", D8555="___"),"", LEFT(D8555,FIND(" &gt;",D8555)-1))</f>
        <v>Success</v>
      </c>
      <c r="F8555" s="7" t="str">
        <f t="shared" si="258"/>
        <v>Current</v>
      </c>
      <c r="G8555" s="7" t="str">
        <f t="shared" si="259"/>
        <v/>
      </c>
      <c r="H8555" s="7" t="str">
        <f>IF(G8555="Utterance", IF(ISNUMBER(SEARCH("Unrecognized",D8555)), "Unrecognized", IF(ISNUMBER(SEARCH("Mismatched",D8555)), "Mismatched", IF(ISNUMBER(SEARCH("False Positive",D8555)), "False Positive", "Irrelevant"))), "")</f>
        <v/>
      </c>
      <c r="J8555" s="7" t="s">
        <v>3428</v>
      </c>
      <c r="K8555" s="7" t="s">
        <v>3356</v>
      </c>
      <c r="L8555" s="9">
        <v>45010</v>
      </c>
      <c r="M8555" s="13">
        <v>0.29938657407407404</v>
      </c>
      <c r="N8555" s="14">
        <v>204440003537523</v>
      </c>
      <c r="O8555" s="7">
        <f>IF(LEN(TRIM($A8555))=0,0,LEN($A8555)-LEN(SUBSTITUTE($A8555," ",""))+1)</f>
        <v>3</v>
      </c>
      <c r="P8555">
        <f t="shared" si="260"/>
        <v>3411</v>
      </c>
    </row>
    <row r="8556" spans="1:16" ht="64" x14ac:dyDescent="0.2">
      <c r="A8556" s="8" t="s">
        <v>220</v>
      </c>
      <c r="C8556" s="7" t="s">
        <v>4</v>
      </c>
      <c r="F8556" s="7" t="str">
        <f t="shared" si="258"/>
        <v/>
      </c>
      <c r="G8556" s="7" t="str">
        <f t="shared" si="259"/>
        <v/>
      </c>
      <c r="K8556" s="7" t="s">
        <v>3356</v>
      </c>
      <c r="L8556" s="9">
        <v>45010</v>
      </c>
      <c r="M8556" s="13">
        <v>0.29938657407407404</v>
      </c>
      <c r="N8556" s="14">
        <v>204440003537523</v>
      </c>
      <c r="P8556" t="str">
        <f t="shared" si="260"/>
        <v/>
      </c>
    </row>
    <row r="8557" spans="1:16" ht="16" x14ac:dyDescent="0.2">
      <c r="A8557" s="8" t="s">
        <v>105</v>
      </c>
      <c r="C8557" s="7" t="s">
        <v>2</v>
      </c>
      <c r="D8557" s="7" t="s">
        <v>3389</v>
      </c>
      <c r="E8557" s="7" t="str">
        <f>IF(OR(D8557="", D8557="___"),"", LEFT(D8557,FIND(" &gt;",D8557)-1))</f>
        <v>Success</v>
      </c>
      <c r="F8557" s="7" t="str">
        <f t="shared" si="258"/>
        <v>Current</v>
      </c>
      <c r="G8557" s="7" t="str">
        <f t="shared" si="259"/>
        <v/>
      </c>
      <c r="H8557" s="7" t="str">
        <f>IF(G8557="Utterance", IF(ISNUMBER(SEARCH("Unrecognized",D8557)), "Unrecognized", IF(ISNUMBER(SEARCH("Mismatched",D8557)), "Mismatched", IF(ISNUMBER(SEARCH("False Positive",D8557)), "False Positive", "Irrelevant"))), "")</f>
        <v/>
      </c>
      <c r="J8557" s="7" t="s">
        <v>3744</v>
      </c>
      <c r="K8557" s="7" t="s">
        <v>3356</v>
      </c>
      <c r="L8557" s="9">
        <v>45010</v>
      </c>
      <c r="M8557" s="13">
        <v>0.30003472222222222</v>
      </c>
      <c r="N8557" s="14">
        <v>204440003537523</v>
      </c>
      <c r="O8557" s="7">
        <f>IF(LEN(TRIM($A8557))=0,0,LEN($A8557)-LEN(SUBSTITUTE($A8557," ",""))+1)</f>
        <v>3</v>
      </c>
      <c r="P8557">
        <f t="shared" si="260"/>
        <v>3411</v>
      </c>
    </row>
    <row r="8558" spans="1:16" ht="112" x14ac:dyDescent="0.2">
      <c r="A8558" s="8" t="s">
        <v>224</v>
      </c>
      <c r="C8558" s="7" t="s">
        <v>4</v>
      </c>
      <c r="F8558" s="7" t="str">
        <f t="shared" si="258"/>
        <v/>
      </c>
      <c r="G8558" s="7" t="str">
        <f t="shared" si="259"/>
        <v/>
      </c>
      <c r="K8558" s="7" t="s">
        <v>3356</v>
      </c>
      <c r="L8558" s="9">
        <v>45010</v>
      </c>
      <c r="M8558" s="13">
        <v>0.30003472222222222</v>
      </c>
      <c r="N8558" s="14">
        <v>204440003537523</v>
      </c>
      <c r="P8558" t="str">
        <f t="shared" si="260"/>
        <v/>
      </c>
    </row>
    <row r="8559" spans="1:16" ht="16" x14ac:dyDescent="0.2">
      <c r="A8559" s="8" t="s">
        <v>158</v>
      </c>
      <c r="C8559" s="7" t="s">
        <v>2</v>
      </c>
      <c r="D8559" s="7" t="s">
        <v>3389</v>
      </c>
      <c r="E8559" s="7" t="str">
        <f>IF(OR(D8559="", D8559="___"),"", LEFT(D8559,FIND(" &gt;",D8559)-1))</f>
        <v>Success</v>
      </c>
      <c r="F8559" s="7" t="str">
        <f t="shared" si="258"/>
        <v>Current</v>
      </c>
      <c r="G8559" s="7" t="str">
        <f t="shared" si="259"/>
        <v/>
      </c>
      <c r="H8559" s="7" t="str">
        <f>IF(G8559="Utterance", IF(ISNUMBER(SEARCH("Unrecognized",D8559)), "Unrecognized", IF(ISNUMBER(SEARCH("Mismatched",D8559)), "Mismatched", IF(ISNUMBER(SEARCH("False Positive",D8559)), "False Positive", "Irrelevant"))), "")</f>
        <v/>
      </c>
      <c r="J8559" s="7" t="s">
        <v>3744</v>
      </c>
      <c r="K8559" s="7" t="s">
        <v>3356</v>
      </c>
      <c r="L8559" s="9">
        <v>45010</v>
      </c>
      <c r="M8559" s="13">
        <v>0.31695601851851851</v>
      </c>
      <c r="N8559" s="14">
        <v>204440003537491</v>
      </c>
      <c r="O8559" s="7">
        <f>IF(LEN(TRIM($A8559))=0,0,LEN($A8559)-LEN(SUBSTITUTE($A8559," ",""))+1)</f>
        <v>4</v>
      </c>
      <c r="P8559">
        <f t="shared" si="260"/>
        <v>3411</v>
      </c>
    </row>
    <row r="8560" spans="1:16" ht="112" x14ac:dyDescent="0.2">
      <c r="A8560" s="8" t="s">
        <v>224</v>
      </c>
      <c r="C8560" s="7" t="s">
        <v>4</v>
      </c>
      <c r="F8560" s="7" t="str">
        <f t="shared" si="258"/>
        <v/>
      </c>
      <c r="G8560" s="7" t="str">
        <f t="shared" si="259"/>
        <v/>
      </c>
      <c r="K8560" s="7" t="s">
        <v>3356</v>
      </c>
      <c r="L8560" s="9">
        <v>45010</v>
      </c>
      <c r="M8560" s="13">
        <v>0.31696759259259261</v>
      </c>
      <c r="N8560" s="14">
        <v>204440003537491</v>
      </c>
      <c r="P8560" t="str">
        <f t="shared" si="260"/>
        <v/>
      </c>
    </row>
    <row r="8561" spans="1:16" ht="16" x14ac:dyDescent="0.2">
      <c r="A8561" s="8" t="s">
        <v>1471</v>
      </c>
      <c r="C8561" s="7" t="s">
        <v>2</v>
      </c>
      <c r="D8561" s="7" t="s">
        <v>3391</v>
      </c>
      <c r="E8561" s="7" t="str">
        <f>IF(OR(D8561="", D8561="___"),"", LEFT(D8561,FIND(" &gt;",D8561)-1))</f>
        <v>Failure</v>
      </c>
      <c r="F8561" s="7" t="str">
        <f t="shared" ref="F8561:F8624" si="261">IF(OR(E8561="Success",E8561="Qualified Success"),"Current",IF(E8561="Failure",IF(RIGHT(D8561,6)="Future","Future",IF(RIGHT(D8561,10)="Irrelevant","Irrelevant","Current")),""))</f>
        <v>Current</v>
      </c>
      <c r="G8561" s="7" t="str">
        <f t="shared" ref="G8561:G8624" si="262">IF(OR(ISBLANK(D8561),D8561="Unclassifiable &gt;"),"",IF(ISNUMBER(SEARCH("Utterance",D8561)),"Utterance",IF(ISNUMBER(SEARCH("Response",D8561)),"Response",IF(ISNUMBER(SEARCH("Interaction",D8561)),"Interaction",IF(ISNUMBER(SEARCH("System",D8561)),"System","")))))</f>
        <v>Utterance</v>
      </c>
      <c r="H8561" s="7" t="str">
        <f>IF(G8561="Utterance", IF(ISNUMBER(SEARCH("Unrecognized",D8561)), "Unrecognized", IF(ISNUMBER(SEARCH("Mismatched",D8561)), "Mismatched", IF(ISNUMBER(SEARCH("False Positive",D8561)), "False Positive", "Irrelevant"))), "")</f>
        <v>Mismatched</v>
      </c>
      <c r="J8561" s="7" t="s">
        <v>213</v>
      </c>
      <c r="K8561" s="7" t="s">
        <v>3356</v>
      </c>
      <c r="L8561" s="9">
        <v>45010</v>
      </c>
      <c r="M8561" s="13">
        <v>0.32074074074074072</v>
      </c>
      <c r="N8561" s="14">
        <v>513001720220720</v>
      </c>
      <c r="O8561" s="7">
        <f>IF(LEN(TRIM($A8561))=0,0,LEN($A8561)-LEN(SUBSTITUTE($A8561," ",""))+1)</f>
        <v>10</v>
      </c>
      <c r="P8561">
        <f t="shared" si="260"/>
        <v>705</v>
      </c>
    </row>
    <row r="8562" spans="1:16" ht="80" x14ac:dyDescent="0.2">
      <c r="A8562" s="8" t="s">
        <v>1262</v>
      </c>
      <c r="C8562" s="7" t="s">
        <v>4</v>
      </c>
      <c r="F8562" s="7" t="str">
        <f t="shared" si="261"/>
        <v/>
      </c>
      <c r="G8562" s="7" t="str">
        <f t="shared" si="262"/>
        <v/>
      </c>
      <c r="K8562" s="7" t="s">
        <v>3356</v>
      </c>
      <c r="L8562" s="9">
        <v>45010</v>
      </c>
      <c r="M8562" s="13">
        <v>0.32074074074074072</v>
      </c>
      <c r="N8562" s="14">
        <v>513001720220720</v>
      </c>
      <c r="P8562" t="str">
        <f t="shared" si="260"/>
        <v/>
      </c>
    </row>
    <row r="8563" spans="1:16" ht="16" x14ac:dyDescent="0.2">
      <c r="A8563" s="8" t="s">
        <v>1817</v>
      </c>
      <c r="C8563" s="7" t="s">
        <v>2</v>
      </c>
      <c r="D8563" s="7" t="s">
        <v>3389</v>
      </c>
      <c r="E8563" s="7" t="str">
        <f>IF(OR(D8563="", D8563="___"),"", LEFT(D8563,FIND(" &gt;",D8563)-1))</f>
        <v>Success</v>
      </c>
      <c r="F8563" s="7" t="str">
        <f t="shared" si="261"/>
        <v>Current</v>
      </c>
      <c r="G8563" s="7" t="str">
        <f t="shared" si="262"/>
        <v/>
      </c>
      <c r="H8563" s="7" t="str">
        <f>IF(G8563="Utterance", IF(ISNUMBER(SEARCH("Unrecognized",D8563)), "Unrecognized", IF(ISNUMBER(SEARCH("Mismatched",D8563)), "Mismatched", IF(ISNUMBER(SEARCH("False Positive",D8563)), "False Positive", "Irrelevant"))), "")</f>
        <v/>
      </c>
      <c r="J8563" s="7" t="s">
        <v>3449</v>
      </c>
      <c r="K8563" s="7" t="s">
        <v>3356</v>
      </c>
      <c r="L8563" s="9">
        <v>45010</v>
      </c>
      <c r="M8563" s="13">
        <v>0.33324074074074073</v>
      </c>
      <c r="N8563" s="14">
        <v>513003533429625</v>
      </c>
      <c r="O8563" s="7">
        <f>IF(LEN(TRIM($A8563))=0,0,LEN($A8563)-LEN(SUBSTITUTE($A8563," ",""))+1)</f>
        <v>6</v>
      </c>
      <c r="P8563">
        <f t="shared" si="260"/>
        <v>3411</v>
      </c>
    </row>
    <row r="8564" spans="1:16" ht="64" x14ac:dyDescent="0.2">
      <c r="A8564" s="8" t="s">
        <v>306</v>
      </c>
      <c r="C8564" s="7" t="s">
        <v>4</v>
      </c>
      <c r="F8564" s="7" t="str">
        <f t="shared" si="261"/>
        <v/>
      </c>
      <c r="G8564" s="7" t="str">
        <f t="shared" si="262"/>
        <v/>
      </c>
      <c r="K8564" s="7" t="s">
        <v>3356</v>
      </c>
      <c r="L8564" s="9">
        <v>45010</v>
      </c>
      <c r="M8564" s="13">
        <v>0.33324074074074073</v>
      </c>
      <c r="N8564" s="14">
        <v>513003533429625</v>
      </c>
      <c r="P8564" t="str">
        <f t="shared" si="260"/>
        <v/>
      </c>
    </row>
    <row r="8565" spans="1:16" ht="48" x14ac:dyDescent="0.2">
      <c r="A8565" s="8" t="s">
        <v>1823</v>
      </c>
      <c r="C8565" s="7" t="s">
        <v>2</v>
      </c>
      <c r="D8565" s="7" t="s">
        <v>3389</v>
      </c>
      <c r="E8565" s="7" t="str">
        <f>IF(OR(D8565="", D8565="___"),"", LEFT(D8565,FIND(" &gt;",D8565)-1))</f>
        <v>Success</v>
      </c>
      <c r="F8565" s="7" t="str">
        <f t="shared" si="261"/>
        <v>Current</v>
      </c>
      <c r="G8565" s="7" t="str">
        <f t="shared" si="262"/>
        <v/>
      </c>
      <c r="H8565" s="7" t="str">
        <f>IF(G8565="Utterance", IF(ISNUMBER(SEARCH("Unrecognized",D8565)), "Unrecognized", IF(ISNUMBER(SEARCH("Mismatched",D8565)), "Mismatched", IF(ISNUMBER(SEARCH("False Positive",D8565)), "False Positive", "Irrelevant"))), "")</f>
        <v/>
      </c>
      <c r="J8565" s="7" t="s">
        <v>3441</v>
      </c>
      <c r="K8565" s="7" t="s">
        <v>3356</v>
      </c>
      <c r="L8565" s="9">
        <v>45010</v>
      </c>
      <c r="M8565" s="13">
        <v>0.33604166666666663</v>
      </c>
      <c r="N8565" s="14">
        <v>513003533603885</v>
      </c>
      <c r="O8565" s="7">
        <f>IF(LEN(TRIM($A8565))=0,0,LEN($A8565)-LEN(SUBSTITUTE($A8565," ",""))+1)</f>
        <v>78</v>
      </c>
      <c r="P8565">
        <f t="shared" si="260"/>
        <v>3411</v>
      </c>
    </row>
    <row r="8566" spans="1:16" ht="112" x14ac:dyDescent="0.2">
      <c r="A8566" s="8" t="s">
        <v>224</v>
      </c>
      <c r="C8566" s="7" t="s">
        <v>4</v>
      </c>
      <c r="F8566" s="7" t="str">
        <f t="shared" si="261"/>
        <v/>
      </c>
      <c r="G8566" s="7" t="str">
        <f t="shared" si="262"/>
        <v/>
      </c>
      <c r="K8566" s="7" t="s">
        <v>3356</v>
      </c>
      <c r="L8566" s="9">
        <v>45010</v>
      </c>
      <c r="M8566" s="13">
        <v>0.33604166666666663</v>
      </c>
      <c r="N8566" s="14">
        <v>513003533603885</v>
      </c>
      <c r="P8566" t="str">
        <f t="shared" si="260"/>
        <v/>
      </c>
    </row>
    <row r="8567" spans="1:16" ht="16" x14ac:dyDescent="0.2">
      <c r="A8567" s="8" t="s">
        <v>269</v>
      </c>
      <c r="B8567" s="7" t="s">
        <v>3487</v>
      </c>
      <c r="C8567" s="7" t="s">
        <v>2</v>
      </c>
      <c r="D8567" s="7" t="s">
        <v>3389</v>
      </c>
      <c r="E8567" s="7" t="str">
        <f>IF(OR(D8567="", D8567="___"),"", LEFT(D8567,FIND(" &gt;",D8567)-1))</f>
        <v>Success</v>
      </c>
      <c r="F8567" s="7" t="str">
        <f t="shared" si="261"/>
        <v>Current</v>
      </c>
      <c r="G8567" s="7" t="str">
        <f t="shared" si="262"/>
        <v/>
      </c>
      <c r="H8567" s="7" t="str">
        <f>IF(G8567="Utterance", IF(ISNUMBER(SEARCH("Unrecognized",D8567)), "Unrecognized", IF(ISNUMBER(SEARCH("Mismatched",D8567)), "Mismatched", IF(ISNUMBER(SEARCH("False Positive",D8567)), "False Positive", "Irrelevant"))), "")</f>
        <v/>
      </c>
      <c r="J8567" s="7" t="s">
        <v>3428</v>
      </c>
      <c r="K8567" s="7" t="s">
        <v>3356</v>
      </c>
      <c r="L8567" s="9">
        <v>45010</v>
      </c>
      <c r="M8567" s="13">
        <v>0.33824074074074079</v>
      </c>
      <c r="N8567" s="14">
        <v>204440003495282</v>
      </c>
      <c r="O8567" s="7">
        <f>IF(LEN(TRIM($A8567))=0,0,LEN($A8567)-LEN(SUBSTITUTE($A8567," ",""))+1)</f>
        <v>3</v>
      </c>
      <c r="P8567">
        <f t="shared" si="260"/>
        <v>3411</v>
      </c>
    </row>
    <row r="8568" spans="1:16" ht="64" x14ac:dyDescent="0.2">
      <c r="A8568" s="8" t="s">
        <v>270</v>
      </c>
      <c r="C8568" s="7" t="s">
        <v>4</v>
      </c>
      <c r="F8568" s="7" t="str">
        <f t="shared" si="261"/>
        <v/>
      </c>
      <c r="G8568" s="7" t="str">
        <f t="shared" si="262"/>
        <v/>
      </c>
      <c r="K8568" s="7" t="s">
        <v>3356</v>
      </c>
      <c r="L8568" s="9">
        <v>45010</v>
      </c>
      <c r="M8568" s="13">
        <v>0.33824074074074079</v>
      </c>
      <c r="N8568" s="14">
        <v>204440003495282</v>
      </c>
      <c r="P8568" t="str">
        <f t="shared" si="260"/>
        <v/>
      </c>
    </row>
    <row r="8569" spans="1:16" ht="16" x14ac:dyDescent="0.2">
      <c r="A8569" s="8" t="s">
        <v>1821</v>
      </c>
      <c r="C8569" s="7" t="s">
        <v>2</v>
      </c>
      <c r="D8569" s="7" t="s">
        <v>3400</v>
      </c>
      <c r="E8569" s="7" t="str">
        <f>IF(OR(D8569="", D8569="___"),"", LEFT(D8569,FIND(" &gt;",D8569)-1))</f>
        <v>Failure</v>
      </c>
      <c r="F8569" s="7" t="str">
        <f t="shared" si="261"/>
        <v>Current</v>
      </c>
      <c r="G8569" s="7" t="str">
        <f t="shared" si="262"/>
        <v>Interaction</v>
      </c>
      <c r="H8569" s="7" t="str">
        <f>IF(G8569="Utterance", IF(ISNUMBER(SEARCH("Unrecognized",D8569)), "Unrecognized", IF(ISNUMBER(SEARCH("Mismatched",D8569)), "Mismatched", IF(ISNUMBER(SEARCH("False Positive",D8569)), "False Positive", "Irrelevant"))), "")</f>
        <v/>
      </c>
      <c r="J8569" s="7" t="s">
        <v>3441</v>
      </c>
      <c r="K8569" s="7" t="s">
        <v>3356</v>
      </c>
      <c r="L8569" s="9">
        <v>45010</v>
      </c>
      <c r="M8569" s="13">
        <v>0.33834490740740741</v>
      </c>
      <c r="N8569" s="14">
        <v>513003533603885</v>
      </c>
      <c r="O8569" s="7">
        <f>IF(LEN(TRIM($A8569))=0,0,LEN($A8569)-LEN(SUBSTITUTE($A8569," ",""))+1)</f>
        <v>2</v>
      </c>
      <c r="P8569">
        <f t="shared" si="260"/>
        <v>412</v>
      </c>
    </row>
    <row r="8570" spans="1:16" ht="128" x14ac:dyDescent="0.2">
      <c r="A8570" s="8" t="s">
        <v>258</v>
      </c>
      <c r="C8570" s="7" t="s">
        <v>4</v>
      </c>
      <c r="F8570" s="7" t="str">
        <f t="shared" si="261"/>
        <v/>
      </c>
      <c r="G8570" s="7" t="str">
        <f t="shared" si="262"/>
        <v/>
      </c>
      <c r="K8570" s="7" t="s">
        <v>3356</v>
      </c>
      <c r="L8570" s="9">
        <v>45010</v>
      </c>
      <c r="M8570" s="13">
        <v>0.33834490740740741</v>
      </c>
      <c r="N8570" s="14">
        <v>513003533603885</v>
      </c>
      <c r="P8570" t="str">
        <f t="shared" si="260"/>
        <v/>
      </c>
    </row>
    <row r="8571" spans="1:16" ht="16" x14ac:dyDescent="0.2">
      <c r="A8571" s="8" t="s">
        <v>1822</v>
      </c>
      <c r="C8571" s="7" t="s">
        <v>2</v>
      </c>
      <c r="D8571" s="7" t="s">
        <v>3400</v>
      </c>
      <c r="E8571" s="7" t="str">
        <f>IF(OR(D8571="", D8571="___"),"", LEFT(D8571,FIND(" &gt;",D8571)-1))</f>
        <v>Failure</v>
      </c>
      <c r="F8571" s="7" t="str">
        <f t="shared" si="261"/>
        <v>Current</v>
      </c>
      <c r="G8571" s="7" t="str">
        <f t="shared" si="262"/>
        <v>Interaction</v>
      </c>
      <c r="H8571" s="7" t="str">
        <f>IF(G8571="Utterance", IF(ISNUMBER(SEARCH("Unrecognized",D8571)), "Unrecognized", IF(ISNUMBER(SEARCH("Mismatched",D8571)), "Mismatched", IF(ISNUMBER(SEARCH("False Positive",D8571)), "False Positive", "Irrelevant"))), "")</f>
        <v/>
      </c>
      <c r="J8571" s="7" t="s">
        <v>3441</v>
      </c>
      <c r="K8571" s="7" t="s">
        <v>3356</v>
      </c>
      <c r="L8571" s="9">
        <v>45010</v>
      </c>
      <c r="M8571" s="13">
        <v>0.33848379629629632</v>
      </c>
      <c r="N8571" s="14">
        <v>513003533603885</v>
      </c>
      <c r="O8571" s="7">
        <f>IF(LEN(TRIM($A8571))=0,0,LEN($A8571)-LEN(SUBSTITUTE($A8571," ",""))+1)</f>
        <v>2</v>
      </c>
      <c r="P8571">
        <f t="shared" si="260"/>
        <v>412</v>
      </c>
    </row>
    <row r="8572" spans="1:16" ht="128" x14ac:dyDescent="0.2">
      <c r="A8572" s="8" t="s">
        <v>258</v>
      </c>
      <c r="C8572" s="7" t="s">
        <v>4</v>
      </c>
      <c r="F8572" s="7" t="str">
        <f t="shared" si="261"/>
        <v/>
      </c>
      <c r="G8572" s="7" t="str">
        <f t="shared" si="262"/>
        <v/>
      </c>
      <c r="K8572" s="7" t="s">
        <v>3356</v>
      </c>
      <c r="L8572" s="9">
        <v>45010</v>
      </c>
      <c r="M8572" s="13">
        <v>0.33849537037037036</v>
      </c>
      <c r="N8572" s="14">
        <v>513003533603885</v>
      </c>
      <c r="P8572" t="str">
        <f t="shared" si="260"/>
        <v/>
      </c>
    </row>
    <row r="8573" spans="1:16" ht="16" x14ac:dyDescent="0.2">
      <c r="A8573" s="8" t="s">
        <v>302</v>
      </c>
      <c r="B8573" s="7" t="s">
        <v>3487</v>
      </c>
      <c r="C8573" s="7" t="s">
        <v>2</v>
      </c>
      <c r="D8573" s="7" t="s">
        <v>3389</v>
      </c>
      <c r="E8573" s="7" t="str">
        <f>IF(OR(D8573="", D8573="___"),"", LEFT(D8573,FIND(" &gt;",D8573)-1))</f>
        <v>Success</v>
      </c>
      <c r="F8573" s="7" t="str">
        <f t="shared" si="261"/>
        <v>Current</v>
      </c>
      <c r="G8573" s="7" t="str">
        <f t="shared" si="262"/>
        <v/>
      </c>
      <c r="H8573" s="7" t="str">
        <f>IF(G8573="Utterance", IF(ISNUMBER(SEARCH("Unrecognized",D8573)), "Unrecognized", IF(ISNUMBER(SEARCH("Mismatched",D8573)), "Mismatched", IF(ISNUMBER(SEARCH("False Positive",D8573)), "False Positive", "Irrelevant"))), "")</f>
        <v/>
      </c>
      <c r="J8573" s="7" t="s">
        <v>3428</v>
      </c>
      <c r="K8573" s="7" t="s">
        <v>3356</v>
      </c>
      <c r="L8573" s="9">
        <v>45010</v>
      </c>
      <c r="M8573" s="13">
        <v>0.34622685185185187</v>
      </c>
      <c r="N8573" s="14">
        <v>513003340818487</v>
      </c>
      <c r="O8573" s="7">
        <f>IF(LEN(TRIM($A8573))=0,0,LEN($A8573)-LEN(SUBSTITUTE($A8573," ",""))+1)</f>
        <v>3</v>
      </c>
      <c r="P8573">
        <f t="shared" si="260"/>
        <v>3411</v>
      </c>
    </row>
    <row r="8574" spans="1:16" ht="64" x14ac:dyDescent="0.2">
      <c r="A8574" s="8" t="s">
        <v>220</v>
      </c>
      <c r="C8574" s="7" t="s">
        <v>4</v>
      </c>
      <c r="F8574" s="7" t="str">
        <f t="shared" si="261"/>
        <v/>
      </c>
      <c r="G8574" s="7" t="str">
        <f t="shared" si="262"/>
        <v/>
      </c>
      <c r="K8574" s="7" t="s">
        <v>3356</v>
      </c>
      <c r="L8574" s="9">
        <v>45010</v>
      </c>
      <c r="M8574" s="13">
        <v>0.34622685185185187</v>
      </c>
      <c r="N8574" s="14">
        <v>513003340818487</v>
      </c>
      <c r="P8574" t="str">
        <f t="shared" si="260"/>
        <v/>
      </c>
    </row>
    <row r="8575" spans="1:16" ht="16" x14ac:dyDescent="0.2">
      <c r="A8575" s="8" t="s">
        <v>223</v>
      </c>
      <c r="B8575" s="7" t="s">
        <v>3487</v>
      </c>
      <c r="C8575" s="7" t="s">
        <v>2</v>
      </c>
      <c r="D8575" s="7" t="s">
        <v>3389</v>
      </c>
      <c r="E8575" s="7" t="str">
        <f>IF(OR(D8575="", D8575="___"),"", LEFT(D8575,FIND(" &gt;",D8575)-1))</f>
        <v>Success</v>
      </c>
      <c r="F8575" s="7" t="str">
        <f t="shared" si="261"/>
        <v>Current</v>
      </c>
      <c r="G8575" s="7" t="str">
        <f t="shared" si="262"/>
        <v/>
      </c>
      <c r="H8575" s="7" t="str">
        <f>IF(G8575="Utterance", IF(ISNUMBER(SEARCH("Unrecognized",D8575)), "Unrecognized", IF(ISNUMBER(SEARCH("Mismatched",D8575)), "Mismatched", IF(ISNUMBER(SEARCH("False Positive",D8575)), "False Positive", "Irrelevant"))), "")</f>
        <v/>
      </c>
      <c r="J8575" s="7" t="s">
        <v>3744</v>
      </c>
      <c r="K8575" s="7" t="s">
        <v>3356</v>
      </c>
      <c r="L8575" s="9">
        <v>45010</v>
      </c>
      <c r="M8575" s="13">
        <v>0.35010416666666666</v>
      </c>
      <c r="N8575" s="14">
        <v>513003519534544</v>
      </c>
      <c r="O8575" s="7">
        <f>IF(LEN(TRIM($A8575))=0,0,LEN($A8575)-LEN(SUBSTITUTE($A8575," ",""))+1)</f>
        <v>3</v>
      </c>
      <c r="P8575">
        <f t="shared" si="260"/>
        <v>3411</v>
      </c>
    </row>
    <row r="8576" spans="1:16" ht="112" x14ac:dyDescent="0.2">
      <c r="A8576" s="8" t="s">
        <v>224</v>
      </c>
      <c r="C8576" s="7" t="s">
        <v>4</v>
      </c>
      <c r="F8576" s="7" t="str">
        <f t="shared" si="261"/>
        <v/>
      </c>
      <c r="G8576" s="7" t="str">
        <f t="shared" si="262"/>
        <v/>
      </c>
      <c r="K8576" s="7" t="s">
        <v>3356</v>
      </c>
      <c r="L8576" s="9">
        <v>45010</v>
      </c>
      <c r="M8576" s="13">
        <v>0.35010416666666666</v>
      </c>
      <c r="N8576" s="14">
        <v>513003519534544</v>
      </c>
      <c r="P8576" t="str">
        <f t="shared" si="260"/>
        <v/>
      </c>
    </row>
    <row r="8577" spans="1:16" ht="16" x14ac:dyDescent="0.2">
      <c r="A8577" s="8" t="s">
        <v>469</v>
      </c>
      <c r="C8577" s="7" t="s">
        <v>2</v>
      </c>
      <c r="D8577" s="7" t="s">
        <v>3389</v>
      </c>
      <c r="E8577" s="7" t="str">
        <f>IF(OR(D8577="", D8577="___"),"", LEFT(D8577,FIND(" &gt;",D8577)-1))</f>
        <v>Success</v>
      </c>
      <c r="F8577" s="7" t="str">
        <f t="shared" si="261"/>
        <v>Current</v>
      </c>
      <c r="G8577" s="7" t="str">
        <f t="shared" si="262"/>
        <v/>
      </c>
      <c r="H8577" s="7" t="str">
        <f>IF(G8577="Utterance", IF(ISNUMBER(SEARCH("Unrecognized",D8577)), "Unrecognized", IF(ISNUMBER(SEARCH("Mismatched",D8577)), "Mismatched", IF(ISNUMBER(SEARCH("False Positive",D8577)), "False Positive", "Irrelevant"))), "")</f>
        <v/>
      </c>
      <c r="J8577" s="7" t="s">
        <v>3750</v>
      </c>
      <c r="K8577" s="7" t="s">
        <v>3356</v>
      </c>
      <c r="L8577" s="9">
        <v>45010</v>
      </c>
      <c r="M8577" s="13">
        <v>0.35311342592592593</v>
      </c>
      <c r="N8577" s="14">
        <v>204440003538617</v>
      </c>
      <c r="O8577" s="7">
        <f>IF(LEN(TRIM($A8577))=0,0,LEN($A8577)-LEN(SUBSTITUTE($A8577," ",""))+1)</f>
        <v>7</v>
      </c>
      <c r="P8577">
        <f t="shared" si="260"/>
        <v>3411</v>
      </c>
    </row>
    <row r="8578" spans="1:16" ht="240" x14ac:dyDescent="0.2">
      <c r="A8578" s="8" t="s">
        <v>1109</v>
      </c>
      <c r="C8578" s="7" t="s">
        <v>4</v>
      </c>
      <c r="F8578" s="7" t="str">
        <f t="shared" si="261"/>
        <v/>
      </c>
      <c r="G8578" s="7" t="str">
        <f t="shared" si="262"/>
        <v/>
      </c>
      <c r="K8578" s="7" t="s">
        <v>3356</v>
      </c>
      <c r="L8578" s="9">
        <v>45010</v>
      </c>
      <c r="M8578" s="13">
        <v>0.35335648148148152</v>
      </c>
      <c r="N8578" s="14">
        <v>204440003538617</v>
      </c>
      <c r="P8578" t="str">
        <f t="shared" si="260"/>
        <v/>
      </c>
    </row>
    <row r="8579" spans="1:16" ht="16" x14ac:dyDescent="0.2">
      <c r="A8579" s="8" t="s">
        <v>1730</v>
      </c>
      <c r="C8579" s="7" t="s">
        <v>2</v>
      </c>
      <c r="D8579" s="7" t="s">
        <v>3389</v>
      </c>
      <c r="E8579" s="7" t="str">
        <f>IF(OR(D8579="", D8579="___"),"", LEFT(D8579,FIND(" &gt;",D8579)-1))</f>
        <v>Success</v>
      </c>
      <c r="F8579" s="7" t="str">
        <f t="shared" si="261"/>
        <v>Current</v>
      </c>
      <c r="G8579" s="7" t="str">
        <f t="shared" si="262"/>
        <v/>
      </c>
      <c r="H8579" s="7" t="str">
        <f>IF(G8579="Utterance", IF(ISNUMBER(SEARCH("Unrecognized",D8579)), "Unrecognized", IF(ISNUMBER(SEARCH("Mismatched",D8579)), "Mismatched", IF(ISNUMBER(SEARCH("False Positive",D8579)), "False Positive", "Irrelevant"))), "")</f>
        <v/>
      </c>
      <c r="J8579" s="7" t="s">
        <v>3741</v>
      </c>
      <c r="K8579" s="7" t="s">
        <v>3356</v>
      </c>
      <c r="L8579" s="9">
        <v>45010</v>
      </c>
      <c r="M8579" s="13">
        <v>0.35409722222222223</v>
      </c>
      <c r="N8579" s="14">
        <v>513003340818487</v>
      </c>
      <c r="O8579" s="7">
        <f>IF(LEN(TRIM($A8579))=0,0,LEN($A8579)-LEN(SUBSTITUTE($A8579," ",""))+1)</f>
        <v>8</v>
      </c>
      <c r="P8579">
        <f t="shared" ref="P8579:P8642" si="263">IF(D8579="", "", COUNTIF($D$1:$D$12000, D8579))</f>
        <v>3411</v>
      </c>
    </row>
    <row r="8580" spans="1:16" ht="112" x14ac:dyDescent="0.2">
      <c r="A8580" s="8" t="s">
        <v>304</v>
      </c>
      <c r="C8580" s="7" t="s">
        <v>4</v>
      </c>
      <c r="F8580" s="7" t="str">
        <f t="shared" si="261"/>
        <v/>
      </c>
      <c r="G8580" s="7" t="str">
        <f t="shared" si="262"/>
        <v/>
      </c>
      <c r="K8580" s="7" t="s">
        <v>3356</v>
      </c>
      <c r="L8580" s="9">
        <v>45010</v>
      </c>
      <c r="M8580" s="13">
        <v>0.35409722222222223</v>
      </c>
      <c r="N8580" s="14">
        <v>513003340818487</v>
      </c>
      <c r="P8580" t="str">
        <f t="shared" si="263"/>
        <v/>
      </c>
    </row>
    <row r="8581" spans="1:16" ht="16" x14ac:dyDescent="0.2">
      <c r="A8581" s="8" t="s">
        <v>1733</v>
      </c>
      <c r="C8581" s="7" t="s">
        <v>2</v>
      </c>
      <c r="D8581" s="7" t="s">
        <v>3391</v>
      </c>
      <c r="E8581" s="7" t="str">
        <f>IF(OR(D8581="", D8581="___"),"", LEFT(D8581,FIND(" &gt;",D8581)-1))</f>
        <v>Failure</v>
      </c>
      <c r="F8581" s="7" t="str">
        <f t="shared" si="261"/>
        <v>Current</v>
      </c>
      <c r="G8581" s="7" t="str">
        <f t="shared" si="262"/>
        <v>Utterance</v>
      </c>
      <c r="H8581" s="7" t="str">
        <f>IF(G8581="Utterance", IF(ISNUMBER(SEARCH("Unrecognized",D8581)), "Unrecognized", IF(ISNUMBER(SEARCH("Mismatched",D8581)), "Mismatched", IF(ISNUMBER(SEARCH("False Positive",D8581)), "False Positive", "Irrelevant"))), "")</f>
        <v>Mismatched</v>
      </c>
      <c r="J8581" s="7" t="s">
        <v>3743</v>
      </c>
      <c r="K8581" s="7" t="s">
        <v>3356</v>
      </c>
      <c r="L8581" s="9">
        <v>45010</v>
      </c>
      <c r="M8581" s="13">
        <v>0.35642361111111115</v>
      </c>
      <c r="N8581" s="14">
        <v>513003340818487</v>
      </c>
      <c r="O8581" s="7">
        <f>IF(LEN(TRIM($A8581))=0,0,LEN($A8581)-LEN(SUBSTITUTE($A8581," ",""))+1)</f>
        <v>3</v>
      </c>
      <c r="P8581">
        <f t="shared" si="263"/>
        <v>705</v>
      </c>
    </row>
    <row r="8582" spans="1:16" ht="96" x14ac:dyDescent="0.2">
      <c r="A8582" s="8" t="s">
        <v>1334</v>
      </c>
      <c r="C8582" s="7" t="s">
        <v>4</v>
      </c>
      <c r="F8582" s="7" t="str">
        <f t="shared" si="261"/>
        <v/>
      </c>
      <c r="G8582" s="7" t="str">
        <f t="shared" si="262"/>
        <v/>
      </c>
      <c r="K8582" s="7" t="s">
        <v>3356</v>
      </c>
      <c r="L8582" s="9">
        <v>45010</v>
      </c>
      <c r="M8582" s="13">
        <v>0.35643518518518519</v>
      </c>
      <c r="N8582" s="14">
        <v>513003340818487</v>
      </c>
      <c r="P8582" t="str">
        <f t="shared" si="263"/>
        <v/>
      </c>
    </row>
    <row r="8583" spans="1:16" ht="16" x14ac:dyDescent="0.2">
      <c r="A8583" s="8" t="s">
        <v>1734</v>
      </c>
      <c r="C8583" s="7" t="s">
        <v>2</v>
      </c>
      <c r="D8583" s="7" t="s">
        <v>3405</v>
      </c>
      <c r="E8583" s="7" t="str">
        <f>IF(OR(D8583="", D8583="___"),"", LEFT(D8583,FIND(" &gt;",D8583)-1))</f>
        <v>Failure</v>
      </c>
      <c r="F8583" s="7" t="str">
        <f t="shared" si="261"/>
        <v>Current</v>
      </c>
      <c r="G8583" s="7" t="str">
        <f t="shared" si="262"/>
        <v>System</v>
      </c>
      <c r="H8583" s="7" t="str">
        <f>IF(G8583="Utterance", IF(ISNUMBER(SEARCH("Unrecognized",D8583)), "Unrecognized", IF(ISNUMBER(SEARCH("Mismatched",D8583)), "Mismatched", IF(ISNUMBER(SEARCH("False Positive",D8583)), "False Positive", "Irrelevant"))), "")</f>
        <v/>
      </c>
      <c r="I8583" s="7" t="s">
        <v>152</v>
      </c>
      <c r="J8583" s="7" t="s">
        <v>3743</v>
      </c>
      <c r="K8583" s="7" t="s">
        <v>3356</v>
      </c>
      <c r="L8583" s="9">
        <v>45010</v>
      </c>
      <c r="M8583" s="13">
        <v>0.35674768518518518</v>
      </c>
      <c r="N8583" s="14">
        <v>513003340818487</v>
      </c>
      <c r="O8583" s="7">
        <f>IF(LEN(TRIM($A8583))=0,0,LEN($A8583)-LEN(SUBSTITUTE($A8583," ",""))+1)</f>
        <v>2</v>
      </c>
      <c r="P8583">
        <f t="shared" si="263"/>
        <v>168</v>
      </c>
    </row>
    <row r="8584" spans="1:16" ht="16" x14ac:dyDescent="0.2">
      <c r="A8584" s="8" t="s">
        <v>152</v>
      </c>
      <c r="C8584" s="7" t="s">
        <v>4</v>
      </c>
      <c r="F8584" s="7" t="str">
        <f t="shared" si="261"/>
        <v/>
      </c>
      <c r="G8584" s="7" t="str">
        <f t="shared" si="262"/>
        <v/>
      </c>
      <c r="K8584" s="7" t="s">
        <v>3356</v>
      </c>
      <c r="L8584" s="9">
        <v>45010</v>
      </c>
      <c r="M8584" s="13">
        <v>0.35674768518518518</v>
      </c>
      <c r="N8584" s="14">
        <v>513003340818487</v>
      </c>
      <c r="P8584" t="str">
        <f t="shared" si="263"/>
        <v/>
      </c>
    </row>
    <row r="8585" spans="1:16" ht="16" x14ac:dyDescent="0.2">
      <c r="A8585" s="8" t="s">
        <v>259</v>
      </c>
      <c r="B8585" s="7" t="s">
        <v>3487</v>
      </c>
      <c r="C8585" s="7" t="s">
        <v>2</v>
      </c>
      <c r="D8585" s="7" t="s">
        <v>3405</v>
      </c>
      <c r="E8585" s="7" t="str">
        <f>IF(OR(D8585="", D8585="___"),"", LEFT(D8585,FIND(" &gt;",D8585)-1))</f>
        <v>Failure</v>
      </c>
      <c r="F8585" s="7" t="str">
        <f t="shared" si="261"/>
        <v>Current</v>
      </c>
      <c r="G8585" s="7" t="str">
        <f t="shared" si="262"/>
        <v>System</v>
      </c>
      <c r="H8585" s="7" t="str">
        <f>IF(G8585="Utterance", IF(ISNUMBER(SEARCH("Unrecognized",D8585)), "Unrecognized", IF(ISNUMBER(SEARCH("Mismatched",D8585)), "Mismatched", IF(ISNUMBER(SEARCH("False Positive",D8585)), "False Positive", "Irrelevant"))), "")</f>
        <v/>
      </c>
      <c r="I8585" s="7" t="s">
        <v>152</v>
      </c>
      <c r="J8585" s="7" t="s">
        <v>3743</v>
      </c>
      <c r="K8585" s="7" t="s">
        <v>3356</v>
      </c>
      <c r="L8585" s="9">
        <v>45010</v>
      </c>
      <c r="M8585" s="13">
        <v>0.35680555555555554</v>
      </c>
      <c r="N8585" s="14">
        <v>513003340818487</v>
      </c>
      <c r="O8585" s="7">
        <f>IF(LEN(TRIM($A8585))=0,0,LEN($A8585)-LEN(SUBSTITUTE($A8585," ",""))+1)</f>
        <v>4</v>
      </c>
      <c r="P8585">
        <f t="shared" si="263"/>
        <v>168</v>
      </c>
    </row>
    <row r="8586" spans="1:16" ht="16" x14ac:dyDescent="0.2">
      <c r="A8586" s="8" t="s">
        <v>152</v>
      </c>
      <c r="C8586" s="7" t="s">
        <v>4</v>
      </c>
      <c r="F8586" s="7" t="str">
        <f t="shared" si="261"/>
        <v/>
      </c>
      <c r="G8586" s="7" t="str">
        <f t="shared" si="262"/>
        <v/>
      </c>
      <c r="K8586" s="7" t="s">
        <v>3356</v>
      </c>
      <c r="L8586" s="9">
        <v>45010</v>
      </c>
      <c r="M8586" s="13">
        <v>0.35680555555555554</v>
      </c>
      <c r="N8586" s="14">
        <v>513003340818487</v>
      </c>
      <c r="P8586" t="str">
        <f t="shared" si="263"/>
        <v/>
      </c>
    </row>
    <row r="8587" spans="1:16" ht="16" x14ac:dyDescent="0.2">
      <c r="A8587" s="8" t="s">
        <v>259</v>
      </c>
      <c r="B8587" s="7" t="s">
        <v>3487</v>
      </c>
      <c r="C8587" s="7" t="s">
        <v>2</v>
      </c>
      <c r="D8587" s="7" t="s">
        <v>3405</v>
      </c>
      <c r="E8587" s="7" t="str">
        <f>IF(OR(D8587="", D8587="___"),"", LEFT(D8587,FIND(" &gt;",D8587)-1))</f>
        <v>Failure</v>
      </c>
      <c r="F8587" s="7" t="str">
        <f t="shared" si="261"/>
        <v>Current</v>
      </c>
      <c r="G8587" s="7" t="str">
        <f t="shared" si="262"/>
        <v>System</v>
      </c>
      <c r="H8587" s="7" t="str">
        <f>IF(G8587="Utterance", IF(ISNUMBER(SEARCH("Unrecognized",D8587)), "Unrecognized", IF(ISNUMBER(SEARCH("Mismatched",D8587)), "Mismatched", IF(ISNUMBER(SEARCH("False Positive",D8587)), "False Positive", "Irrelevant"))), "")</f>
        <v/>
      </c>
      <c r="I8587" s="7" t="s">
        <v>152</v>
      </c>
      <c r="J8587" s="7" t="s">
        <v>3743</v>
      </c>
      <c r="K8587" s="7" t="s">
        <v>3356</v>
      </c>
      <c r="L8587" s="9">
        <v>45010</v>
      </c>
      <c r="M8587" s="13">
        <v>0.35700231481481487</v>
      </c>
      <c r="N8587" s="14">
        <v>513003340818487</v>
      </c>
      <c r="O8587" s="7">
        <f>IF(LEN(TRIM($A8587))=0,0,LEN($A8587)-LEN(SUBSTITUTE($A8587," ",""))+1)</f>
        <v>4</v>
      </c>
      <c r="P8587">
        <f t="shared" si="263"/>
        <v>168</v>
      </c>
    </row>
    <row r="8588" spans="1:16" ht="16" x14ac:dyDescent="0.2">
      <c r="A8588" s="8" t="s">
        <v>152</v>
      </c>
      <c r="C8588" s="7" t="s">
        <v>4</v>
      </c>
      <c r="F8588" s="7" t="str">
        <f t="shared" si="261"/>
        <v/>
      </c>
      <c r="G8588" s="7" t="str">
        <f t="shared" si="262"/>
        <v/>
      </c>
      <c r="K8588" s="7" t="s">
        <v>3356</v>
      </c>
      <c r="L8588" s="9">
        <v>45010</v>
      </c>
      <c r="M8588" s="13">
        <v>0.35700231481481487</v>
      </c>
      <c r="N8588" s="14">
        <v>513003340818487</v>
      </c>
      <c r="P8588" t="str">
        <f t="shared" si="263"/>
        <v/>
      </c>
    </row>
    <row r="8589" spans="1:16" ht="16" x14ac:dyDescent="0.2">
      <c r="A8589" s="8" t="s">
        <v>1731</v>
      </c>
      <c r="C8589" s="7" t="s">
        <v>2</v>
      </c>
      <c r="D8589" s="7" t="s">
        <v>3405</v>
      </c>
      <c r="E8589" s="7" t="str">
        <f>IF(OR(D8589="", D8589="___"),"", LEFT(D8589,FIND(" &gt;",D8589)-1))</f>
        <v>Failure</v>
      </c>
      <c r="F8589" s="7" t="str">
        <f t="shared" si="261"/>
        <v>Current</v>
      </c>
      <c r="G8589" s="7" t="str">
        <f t="shared" si="262"/>
        <v>System</v>
      </c>
      <c r="H8589" s="7" t="str">
        <f>IF(G8589="Utterance", IF(ISNUMBER(SEARCH("Unrecognized",D8589)), "Unrecognized", IF(ISNUMBER(SEARCH("Mismatched",D8589)), "Mismatched", IF(ISNUMBER(SEARCH("False Positive",D8589)), "False Positive", "Irrelevant"))), "")</f>
        <v/>
      </c>
      <c r="I8589" s="7" t="s">
        <v>152</v>
      </c>
      <c r="J8589" s="7" t="s">
        <v>3743</v>
      </c>
      <c r="K8589" s="7" t="s">
        <v>3356</v>
      </c>
      <c r="L8589" s="9">
        <v>45010</v>
      </c>
      <c r="M8589" s="13">
        <v>0.35708333333333336</v>
      </c>
      <c r="N8589" s="14">
        <v>513003340818487</v>
      </c>
      <c r="O8589" s="7">
        <f>IF(LEN(TRIM($A8589))=0,0,LEN($A8589)-LEN(SUBSTITUTE($A8589," ",""))+1)</f>
        <v>3</v>
      </c>
      <c r="P8589">
        <f t="shared" si="263"/>
        <v>168</v>
      </c>
    </row>
    <row r="8590" spans="1:16" ht="16" x14ac:dyDescent="0.2">
      <c r="A8590" s="8" t="s">
        <v>152</v>
      </c>
      <c r="C8590" s="7" t="s">
        <v>4</v>
      </c>
      <c r="F8590" s="7" t="str">
        <f t="shared" si="261"/>
        <v/>
      </c>
      <c r="G8590" s="7" t="str">
        <f t="shared" si="262"/>
        <v/>
      </c>
      <c r="K8590" s="7" t="s">
        <v>3356</v>
      </c>
      <c r="L8590" s="9">
        <v>45010</v>
      </c>
      <c r="M8590" s="13">
        <v>0.35708333333333336</v>
      </c>
      <c r="N8590" s="14">
        <v>513003340818487</v>
      </c>
      <c r="P8590" t="str">
        <f t="shared" si="263"/>
        <v/>
      </c>
    </row>
    <row r="8591" spans="1:16" ht="16" x14ac:dyDescent="0.2">
      <c r="A8591" s="8" t="s">
        <v>1731</v>
      </c>
      <c r="C8591" s="7" t="s">
        <v>2</v>
      </c>
      <c r="D8591" s="7" t="s">
        <v>3391</v>
      </c>
      <c r="E8591" s="7" t="str">
        <f>IF(OR(D8591="", D8591="___"),"", LEFT(D8591,FIND(" &gt;",D8591)-1))</f>
        <v>Failure</v>
      </c>
      <c r="F8591" s="7" t="str">
        <f t="shared" si="261"/>
        <v>Current</v>
      </c>
      <c r="G8591" s="7" t="str">
        <f t="shared" si="262"/>
        <v>Utterance</v>
      </c>
      <c r="H8591" s="7" t="str">
        <f>IF(G8591="Utterance", IF(ISNUMBER(SEARCH("Unrecognized",D8591)), "Unrecognized", IF(ISNUMBER(SEARCH("Mismatched",D8591)), "Mismatched", IF(ISNUMBER(SEARCH("False Positive",D8591)), "False Positive", "Irrelevant"))), "")</f>
        <v>Mismatched</v>
      </c>
      <c r="J8591" s="7" t="s">
        <v>3743</v>
      </c>
      <c r="K8591" s="7" t="s">
        <v>3356</v>
      </c>
      <c r="L8591" s="9">
        <v>45010</v>
      </c>
      <c r="M8591" s="13">
        <v>0.35725694444444445</v>
      </c>
      <c r="N8591" s="14">
        <v>513003340818487</v>
      </c>
      <c r="O8591" s="7">
        <f>IF(LEN(TRIM($A8591))=0,0,LEN($A8591)-LEN(SUBSTITUTE($A8591," ",""))+1)</f>
        <v>3</v>
      </c>
      <c r="P8591">
        <f t="shared" si="263"/>
        <v>705</v>
      </c>
    </row>
    <row r="8592" spans="1:16" ht="96" x14ac:dyDescent="0.2">
      <c r="A8592" s="8" t="s">
        <v>1732</v>
      </c>
      <c r="C8592" s="7" t="s">
        <v>4</v>
      </c>
      <c r="F8592" s="7" t="str">
        <f t="shared" si="261"/>
        <v/>
      </c>
      <c r="G8592" s="7" t="str">
        <f t="shared" si="262"/>
        <v/>
      </c>
      <c r="K8592" s="7" t="s">
        <v>3356</v>
      </c>
      <c r="L8592" s="9">
        <v>45010</v>
      </c>
      <c r="M8592" s="13">
        <v>0.35726851851851849</v>
      </c>
      <c r="N8592" s="14">
        <v>513003340818487</v>
      </c>
      <c r="P8592" t="str">
        <f t="shared" si="263"/>
        <v/>
      </c>
    </row>
    <row r="8593" spans="1:16" ht="16" x14ac:dyDescent="0.2">
      <c r="A8593" s="8" t="s">
        <v>917</v>
      </c>
      <c r="C8593" s="7" t="s">
        <v>2</v>
      </c>
      <c r="D8593" s="7" t="s">
        <v>3389</v>
      </c>
      <c r="E8593" s="7" t="str">
        <f>IF(OR(D8593="", D8593="___"),"", LEFT(D8593,FIND(" &gt;",D8593)-1))</f>
        <v>Success</v>
      </c>
      <c r="F8593" s="7" t="str">
        <f t="shared" si="261"/>
        <v>Current</v>
      </c>
      <c r="G8593" s="7" t="str">
        <f t="shared" si="262"/>
        <v/>
      </c>
      <c r="H8593" s="7" t="str">
        <f>IF(G8593="Utterance", IF(ISNUMBER(SEARCH("Unrecognized",D8593)), "Unrecognized", IF(ISNUMBER(SEARCH("Mismatched",D8593)), "Mismatched", IF(ISNUMBER(SEARCH("False Positive",D8593)), "False Positive", "Irrelevant"))), "")</f>
        <v/>
      </c>
      <c r="J8593" s="7" t="s">
        <v>3748</v>
      </c>
      <c r="K8593" s="7" t="s">
        <v>3356</v>
      </c>
      <c r="L8593" s="9">
        <v>45010</v>
      </c>
      <c r="M8593" s="13">
        <v>0.36085648148148147</v>
      </c>
      <c r="N8593" s="14">
        <v>204440003509001</v>
      </c>
      <c r="O8593" s="7">
        <f>IF(LEN(TRIM($A8593))=0,0,LEN($A8593)-LEN(SUBSTITUTE($A8593," ",""))+1)</f>
        <v>2</v>
      </c>
      <c r="P8593">
        <f t="shared" si="263"/>
        <v>3411</v>
      </c>
    </row>
    <row r="8594" spans="1:16" ht="112" x14ac:dyDescent="0.2">
      <c r="A8594" s="8" t="s">
        <v>321</v>
      </c>
      <c r="C8594" s="7" t="s">
        <v>4</v>
      </c>
      <c r="F8594" s="7" t="str">
        <f t="shared" si="261"/>
        <v/>
      </c>
      <c r="G8594" s="7" t="str">
        <f t="shared" si="262"/>
        <v/>
      </c>
      <c r="K8594" s="7" t="s">
        <v>3356</v>
      </c>
      <c r="L8594" s="9">
        <v>45010</v>
      </c>
      <c r="M8594" s="13">
        <v>0.36085648148148147</v>
      </c>
      <c r="N8594" s="14">
        <v>204440003509001</v>
      </c>
      <c r="P8594" t="str">
        <f t="shared" si="263"/>
        <v/>
      </c>
    </row>
    <row r="8595" spans="1:16" ht="16" x14ac:dyDescent="0.2">
      <c r="A8595" s="8" t="s">
        <v>687</v>
      </c>
      <c r="C8595" s="7" t="s">
        <v>2</v>
      </c>
      <c r="D8595" s="7" t="s">
        <v>3400</v>
      </c>
      <c r="E8595" s="7" t="str">
        <f>IF(OR(D8595="", D8595="___"),"", LEFT(D8595,FIND(" &gt;",D8595)-1))</f>
        <v>Failure</v>
      </c>
      <c r="F8595" s="7" t="str">
        <f t="shared" si="261"/>
        <v>Current</v>
      </c>
      <c r="G8595" s="7" t="str">
        <f t="shared" si="262"/>
        <v>Interaction</v>
      </c>
      <c r="H8595" s="7" t="str">
        <f>IF(G8595="Utterance", IF(ISNUMBER(SEARCH("Unrecognized",D8595)), "Unrecognized", IF(ISNUMBER(SEARCH("Mismatched",D8595)), "Mismatched", IF(ISNUMBER(SEARCH("False Positive",D8595)), "False Positive", "Irrelevant"))), "")</f>
        <v/>
      </c>
      <c r="J8595" s="7" t="s">
        <v>3743</v>
      </c>
      <c r="K8595" s="7" t="s">
        <v>3356</v>
      </c>
      <c r="L8595" s="9">
        <v>45010</v>
      </c>
      <c r="M8595" s="13">
        <v>0.36563657407407407</v>
      </c>
      <c r="N8595" s="14">
        <v>204440003506826</v>
      </c>
      <c r="O8595" s="7">
        <f>IF(LEN(TRIM($A8595))=0,0,LEN($A8595)-LEN(SUBSTITUTE($A8595," ",""))+1)</f>
        <v>2</v>
      </c>
      <c r="P8595">
        <f t="shared" si="263"/>
        <v>412</v>
      </c>
    </row>
    <row r="8596" spans="1:16" ht="160" x14ac:dyDescent="0.2">
      <c r="A8596" s="8" t="s">
        <v>863</v>
      </c>
      <c r="C8596" s="7" t="s">
        <v>4</v>
      </c>
      <c r="F8596" s="7" t="str">
        <f t="shared" si="261"/>
        <v/>
      </c>
      <c r="G8596" s="7" t="str">
        <f t="shared" si="262"/>
        <v/>
      </c>
      <c r="K8596" s="7" t="s">
        <v>3356</v>
      </c>
      <c r="L8596" s="9">
        <v>45010</v>
      </c>
      <c r="M8596" s="13">
        <v>0.3656712962962963</v>
      </c>
      <c r="N8596" s="14">
        <v>204440003506826</v>
      </c>
      <c r="P8596" t="str">
        <f t="shared" si="263"/>
        <v/>
      </c>
    </row>
    <row r="8597" spans="1:16" ht="16" x14ac:dyDescent="0.2">
      <c r="A8597" s="8" t="s">
        <v>864</v>
      </c>
      <c r="C8597" s="7" t="s">
        <v>2</v>
      </c>
      <c r="D8597" s="7" t="s">
        <v>3389</v>
      </c>
      <c r="E8597" s="7" t="str">
        <f>IF(OR(D8597="", D8597="___"),"", LEFT(D8597,FIND(" &gt;",D8597)-1))</f>
        <v>Success</v>
      </c>
      <c r="F8597" s="7" t="str">
        <f t="shared" si="261"/>
        <v>Current</v>
      </c>
      <c r="G8597" s="7" t="str">
        <f t="shared" si="262"/>
        <v/>
      </c>
      <c r="H8597" s="7" t="str">
        <f>IF(G8597="Utterance", IF(ISNUMBER(SEARCH("Unrecognized",D8597)), "Unrecognized", IF(ISNUMBER(SEARCH("Mismatched",D8597)), "Mismatched", IF(ISNUMBER(SEARCH("False Positive",D8597)), "False Positive", "Irrelevant"))), "")</f>
        <v/>
      </c>
      <c r="J8597" s="7" t="s">
        <v>3741</v>
      </c>
      <c r="K8597" s="7" t="s">
        <v>3356</v>
      </c>
      <c r="L8597" s="9">
        <v>45010</v>
      </c>
      <c r="M8597" s="13">
        <v>0.3661921296296296</v>
      </c>
      <c r="N8597" s="14">
        <v>204440003506826</v>
      </c>
      <c r="O8597" s="7">
        <f>IF(LEN(TRIM($A8597))=0,0,LEN($A8597)-LEN(SUBSTITUTE($A8597," ",""))+1)</f>
        <v>2</v>
      </c>
      <c r="P8597">
        <f t="shared" si="263"/>
        <v>3411</v>
      </c>
    </row>
    <row r="8598" spans="1:16" ht="64" x14ac:dyDescent="0.2">
      <c r="A8598" s="8" t="s">
        <v>220</v>
      </c>
      <c r="C8598" s="7" t="s">
        <v>4</v>
      </c>
      <c r="F8598" s="7" t="str">
        <f t="shared" si="261"/>
        <v/>
      </c>
      <c r="G8598" s="7" t="str">
        <f t="shared" si="262"/>
        <v/>
      </c>
      <c r="K8598" s="7" t="s">
        <v>3356</v>
      </c>
      <c r="L8598" s="9">
        <v>45010</v>
      </c>
      <c r="M8598" s="13">
        <v>0.3661921296296296</v>
      </c>
      <c r="N8598" s="14">
        <v>204440003506826</v>
      </c>
      <c r="P8598" t="str">
        <f t="shared" si="263"/>
        <v/>
      </c>
    </row>
    <row r="8599" spans="1:16" ht="16" x14ac:dyDescent="0.2">
      <c r="A8599" s="8" t="s">
        <v>223</v>
      </c>
      <c r="B8599" s="7" t="s">
        <v>3487</v>
      </c>
      <c r="C8599" s="7" t="s">
        <v>2</v>
      </c>
      <c r="D8599" s="7" t="s">
        <v>3389</v>
      </c>
      <c r="E8599" s="7" t="str">
        <f>IF(OR(D8599="", D8599="___"),"", LEFT(D8599,FIND(" &gt;",D8599)-1))</f>
        <v>Success</v>
      </c>
      <c r="F8599" s="7" t="str">
        <f t="shared" si="261"/>
        <v>Current</v>
      </c>
      <c r="G8599" s="7" t="str">
        <f t="shared" si="262"/>
        <v/>
      </c>
      <c r="H8599" s="7" t="str">
        <f>IF(G8599="Utterance", IF(ISNUMBER(SEARCH("Unrecognized",D8599)), "Unrecognized", IF(ISNUMBER(SEARCH("Mismatched",D8599)), "Mismatched", IF(ISNUMBER(SEARCH("False Positive",D8599)), "False Positive", "Irrelevant"))), "")</f>
        <v/>
      </c>
      <c r="J8599" s="7" t="s">
        <v>3744</v>
      </c>
      <c r="K8599" s="7" t="s">
        <v>3356</v>
      </c>
      <c r="L8599" s="9">
        <v>45010</v>
      </c>
      <c r="M8599" s="13">
        <v>0.36836805555555557</v>
      </c>
      <c r="N8599" s="14">
        <v>204440003537523</v>
      </c>
      <c r="O8599" s="7">
        <f>IF(LEN(TRIM($A8599))=0,0,LEN($A8599)-LEN(SUBSTITUTE($A8599," ",""))+1)</f>
        <v>3</v>
      </c>
      <c r="P8599">
        <f t="shared" si="263"/>
        <v>3411</v>
      </c>
    </row>
    <row r="8600" spans="1:16" ht="112" x14ac:dyDescent="0.2">
      <c r="A8600" s="8" t="s">
        <v>224</v>
      </c>
      <c r="C8600" s="7" t="s">
        <v>4</v>
      </c>
      <c r="F8600" s="7" t="str">
        <f t="shared" si="261"/>
        <v/>
      </c>
      <c r="G8600" s="7" t="str">
        <f t="shared" si="262"/>
        <v/>
      </c>
      <c r="K8600" s="7" t="s">
        <v>3356</v>
      </c>
      <c r="L8600" s="9">
        <v>45010</v>
      </c>
      <c r="M8600" s="13">
        <v>0.36836805555555557</v>
      </c>
      <c r="N8600" s="14">
        <v>204440003537523</v>
      </c>
      <c r="P8600" t="str">
        <f t="shared" si="263"/>
        <v/>
      </c>
    </row>
    <row r="8601" spans="1:16" ht="16" x14ac:dyDescent="0.2">
      <c r="A8601" s="8" t="s">
        <v>322</v>
      </c>
      <c r="B8601" s="7" t="s">
        <v>3487</v>
      </c>
      <c r="C8601" s="7" t="s">
        <v>2</v>
      </c>
      <c r="D8601" s="7" t="s">
        <v>3389</v>
      </c>
      <c r="E8601" s="7" t="str">
        <f>IF(OR(D8601="", D8601="___"),"", LEFT(D8601,FIND(" &gt;",D8601)-1))</f>
        <v>Success</v>
      </c>
      <c r="F8601" s="7" t="str">
        <f t="shared" si="261"/>
        <v>Current</v>
      </c>
      <c r="G8601" s="7" t="str">
        <f t="shared" si="262"/>
        <v/>
      </c>
      <c r="H8601" s="7" t="str">
        <f>IF(G8601="Utterance", IF(ISNUMBER(SEARCH("Unrecognized",D8601)), "Unrecognized", IF(ISNUMBER(SEARCH("Mismatched",D8601)), "Mismatched", IF(ISNUMBER(SEARCH("False Positive",D8601)), "False Positive", "Irrelevant"))), "")</f>
        <v/>
      </c>
      <c r="J8601" s="7" t="s">
        <v>3758</v>
      </c>
      <c r="K8601" s="7" t="s">
        <v>3356</v>
      </c>
      <c r="L8601" s="9">
        <v>45010</v>
      </c>
      <c r="M8601" s="13">
        <v>0.36982638888888886</v>
      </c>
      <c r="N8601" s="14">
        <v>513001518586301</v>
      </c>
      <c r="O8601" s="7">
        <f>IF(LEN(TRIM($A8601))=0,0,LEN($A8601)-LEN(SUBSTITUTE($A8601," ",""))+1)</f>
        <v>4</v>
      </c>
      <c r="P8601">
        <f t="shared" si="263"/>
        <v>3411</v>
      </c>
    </row>
    <row r="8602" spans="1:16" ht="16" x14ac:dyDescent="0.2">
      <c r="A8602" s="8" t="s">
        <v>3364</v>
      </c>
      <c r="C8602" s="7" t="s">
        <v>4</v>
      </c>
      <c r="F8602" s="7" t="str">
        <f t="shared" si="261"/>
        <v/>
      </c>
      <c r="G8602" s="7" t="str">
        <f t="shared" si="262"/>
        <v/>
      </c>
      <c r="K8602" s="7" t="s">
        <v>3356</v>
      </c>
      <c r="L8602" s="9">
        <v>45010</v>
      </c>
      <c r="M8602" s="13">
        <v>0.36983796296296295</v>
      </c>
      <c r="N8602" s="14">
        <v>513001518586301</v>
      </c>
      <c r="P8602" t="str">
        <f t="shared" si="263"/>
        <v/>
      </c>
    </row>
    <row r="8603" spans="1:16" ht="32" x14ac:dyDescent="0.2">
      <c r="A8603" s="8" t="s">
        <v>268</v>
      </c>
      <c r="C8603" s="7" t="s">
        <v>4</v>
      </c>
      <c r="F8603" s="7" t="str">
        <f t="shared" si="261"/>
        <v/>
      </c>
      <c r="G8603" s="7" t="str">
        <f t="shared" si="262"/>
        <v/>
      </c>
      <c r="K8603" s="7" t="s">
        <v>3356</v>
      </c>
      <c r="L8603" s="9">
        <v>45010</v>
      </c>
      <c r="M8603" s="13">
        <v>0.36983796296296295</v>
      </c>
      <c r="N8603" s="14">
        <v>513001518586301</v>
      </c>
      <c r="P8603" t="str">
        <f t="shared" si="263"/>
        <v/>
      </c>
    </row>
    <row r="8604" spans="1:16" ht="16" x14ac:dyDescent="0.2">
      <c r="A8604" s="8" t="s">
        <v>1461</v>
      </c>
      <c r="C8604" s="7" t="s">
        <v>2</v>
      </c>
      <c r="D8604" s="7" t="s">
        <v>3411</v>
      </c>
      <c r="E8604" s="7" t="str">
        <f>IF(OR(D8604="", D8604="___"),"", LEFT(D8604,FIND(" &gt;",D8604)-1))</f>
        <v>Qualified Success</v>
      </c>
      <c r="F8604" s="7" t="str">
        <f t="shared" si="261"/>
        <v>Current</v>
      </c>
      <c r="G8604" s="7" t="str">
        <f t="shared" si="262"/>
        <v>Response</v>
      </c>
      <c r="H8604" s="7" t="str">
        <f>IF(G8604="Utterance", IF(ISNUMBER(SEARCH("Unrecognized",D8604)), "Unrecognized", IF(ISNUMBER(SEARCH("Mismatched",D8604)), "Mismatched", IF(ISNUMBER(SEARCH("False Positive",D8604)), "False Positive", "Irrelevant"))), "")</f>
        <v/>
      </c>
      <c r="J8604" s="7" t="s">
        <v>3758</v>
      </c>
      <c r="K8604" s="7" t="s">
        <v>3356</v>
      </c>
      <c r="L8604" s="9">
        <v>45010</v>
      </c>
      <c r="M8604" s="13">
        <v>0.37016203703703704</v>
      </c>
      <c r="N8604" s="14">
        <v>513001518586301</v>
      </c>
      <c r="O8604" s="7">
        <f>IF(LEN(TRIM($A8604))=0,0,LEN($A8604)-LEN(SUBSTITUTE($A8604," ",""))+1)</f>
        <v>10</v>
      </c>
      <c r="P8604">
        <f t="shared" si="263"/>
        <v>201</v>
      </c>
    </row>
    <row r="8605" spans="1:16" ht="16" x14ac:dyDescent="0.2">
      <c r="A8605" s="8" t="s">
        <v>1075</v>
      </c>
      <c r="C8605" s="7" t="s">
        <v>4</v>
      </c>
      <c r="F8605" s="7" t="str">
        <f t="shared" si="261"/>
        <v/>
      </c>
      <c r="G8605" s="7" t="str">
        <f t="shared" si="262"/>
        <v/>
      </c>
      <c r="K8605" s="7" t="s">
        <v>3356</v>
      </c>
      <c r="L8605" s="9">
        <v>45010</v>
      </c>
      <c r="M8605" s="13">
        <v>0.37017361111111113</v>
      </c>
      <c r="N8605" s="14">
        <v>513001518586301</v>
      </c>
      <c r="P8605" t="str">
        <f t="shared" si="263"/>
        <v/>
      </c>
    </row>
    <row r="8606" spans="1:16" ht="16" x14ac:dyDescent="0.2">
      <c r="A8606" s="8" t="s">
        <v>612</v>
      </c>
      <c r="C8606" s="7" t="s">
        <v>2</v>
      </c>
      <c r="D8606" s="7" t="s">
        <v>3389</v>
      </c>
      <c r="E8606" s="7" t="str">
        <f>IF(OR(D8606="", D8606="___"),"", LEFT(D8606,FIND(" &gt;",D8606)-1))</f>
        <v>Success</v>
      </c>
      <c r="F8606" s="7" t="str">
        <f t="shared" si="261"/>
        <v>Current</v>
      </c>
      <c r="G8606" s="7" t="str">
        <f t="shared" si="262"/>
        <v/>
      </c>
      <c r="H8606" s="7" t="str">
        <f>IF(G8606="Utterance", IF(ISNUMBER(SEARCH("Unrecognized",D8606)), "Unrecognized", IF(ISNUMBER(SEARCH("Mismatched",D8606)), "Mismatched", IF(ISNUMBER(SEARCH("False Positive",D8606)), "False Positive", "Irrelevant"))), "")</f>
        <v/>
      </c>
      <c r="J8606" s="7" t="s">
        <v>3741</v>
      </c>
      <c r="K8606" s="7" t="s">
        <v>3356</v>
      </c>
      <c r="L8606" s="9">
        <v>45010</v>
      </c>
      <c r="M8606" s="13">
        <v>0.37182870370370374</v>
      </c>
      <c r="N8606" s="14">
        <v>204440003497761</v>
      </c>
      <c r="O8606" s="7">
        <f>IF(LEN(TRIM($A8606))=0,0,LEN($A8606)-LEN(SUBSTITUTE($A8606," ",""))+1)</f>
        <v>7</v>
      </c>
      <c r="P8606">
        <f t="shared" si="263"/>
        <v>3411</v>
      </c>
    </row>
    <row r="8607" spans="1:16" ht="224" x14ac:dyDescent="0.2">
      <c r="A8607" s="8" t="s">
        <v>613</v>
      </c>
      <c r="C8607" s="7" t="s">
        <v>4</v>
      </c>
      <c r="F8607" s="7" t="str">
        <f t="shared" si="261"/>
        <v/>
      </c>
      <c r="G8607" s="7" t="str">
        <f t="shared" si="262"/>
        <v/>
      </c>
      <c r="K8607" s="7" t="s">
        <v>3356</v>
      </c>
      <c r="L8607" s="9">
        <v>45010</v>
      </c>
      <c r="M8607" s="13">
        <v>0.37193287037037037</v>
      </c>
      <c r="N8607" s="14">
        <v>204440003497761</v>
      </c>
      <c r="P8607" t="str">
        <f t="shared" si="263"/>
        <v/>
      </c>
    </row>
    <row r="8608" spans="1:16" ht="16" x14ac:dyDescent="0.2">
      <c r="A8608" s="8" t="s">
        <v>158</v>
      </c>
      <c r="C8608" s="7" t="s">
        <v>2</v>
      </c>
      <c r="D8608" s="7" t="s">
        <v>3389</v>
      </c>
      <c r="E8608" s="7" t="str">
        <f>IF(OR(D8608="", D8608="___"),"", LEFT(D8608,FIND(" &gt;",D8608)-1))</f>
        <v>Success</v>
      </c>
      <c r="F8608" s="7" t="str">
        <f t="shared" si="261"/>
        <v>Current</v>
      </c>
      <c r="G8608" s="7" t="str">
        <f t="shared" si="262"/>
        <v/>
      </c>
      <c r="H8608" s="7" t="str">
        <f>IF(G8608="Utterance", IF(ISNUMBER(SEARCH("Unrecognized",D8608)), "Unrecognized", IF(ISNUMBER(SEARCH("Mismatched",D8608)), "Mismatched", IF(ISNUMBER(SEARCH("False Positive",D8608)), "False Positive", "Irrelevant"))), "")</f>
        <v/>
      </c>
      <c r="J8608" s="7" t="s">
        <v>3744</v>
      </c>
      <c r="K8608" s="7" t="s">
        <v>3356</v>
      </c>
      <c r="L8608" s="9">
        <v>45010</v>
      </c>
      <c r="M8608" s="13">
        <v>0.37405092592592593</v>
      </c>
      <c r="N8608" s="14">
        <v>204440003502495</v>
      </c>
      <c r="O8608" s="7">
        <f>IF(LEN(TRIM($A8608))=0,0,LEN($A8608)-LEN(SUBSTITUTE($A8608," ",""))+1)</f>
        <v>4</v>
      </c>
      <c r="P8608">
        <f t="shared" si="263"/>
        <v>3411</v>
      </c>
    </row>
    <row r="8609" spans="1:16" ht="112" x14ac:dyDescent="0.2">
      <c r="A8609" s="8" t="s">
        <v>224</v>
      </c>
      <c r="C8609" s="7" t="s">
        <v>4</v>
      </c>
      <c r="F8609" s="7" t="str">
        <f t="shared" si="261"/>
        <v/>
      </c>
      <c r="G8609" s="7" t="str">
        <f t="shared" si="262"/>
        <v/>
      </c>
      <c r="K8609" s="7" t="s">
        <v>3356</v>
      </c>
      <c r="L8609" s="9">
        <v>45010</v>
      </c>
      <c r="M8609" s="13">
        <v>0.37405092592592593</v>
      </c>
      <c r="N8609" s="14">
        <v>204440003502495</v>
      </c>
      <c r="P8609" t="str">
        <f t="shared" si="263"/>
        <v/>
      </c>
    </row>
    <row r="8610" spans="1:16" ht="16" x14ac:dyDescent="0.2">
      <c r="A8610" s="8" t="s">
        <v>161</v>
      </c>
      <c r="C8610" s="7" t="s">
        <v>2</v>
      </c>
      <c r="D8610" s="7" t="s">
        <v>3389</v>
      </c>
      <c r="E8610" s="7" t="str">
        <f>IF(OR(D8610="", D8610="___"),"", LEFT(D8610,FIND(" &gt;",D8610)-1))</f>
        <v>Success</v>
      </c>
      <c r="F8610" s="7" t="str">
        <f t="shared" si="261"/>
        <v>Current</v>
      </c>
      <c r="G8610" s="7" t="str">
        <f t="shared" si="262"/>
        <v/>
      </c>
      <c r="H8610" s="7" t="str">
        <f>IF(G8610="Utterance", IF(ISNUMBER(SEARCH("Unrecognized",D8610)), "Unrecognized", IF(ISNUMBER(SEARCH("Mismatched",D8610)), "Mismatched", IF(ISNUMBER(SEARCH("False Positive",D8610)), "False Positive", "Irrelevant"))), "")</f>
        <v/>
      </c>
      <c r="J8610" s="7" t="s">
        <v>3743</v>
      </c>
      <c r="K8610" s="7" t="s">
        <v>3356</v>
      </c>
      <c r="L8610" s="9">
        <v>45010</v>
      </c>
      <c r="M8610" s="13">
        <v>0.37656249999999997</v>
      </c>
      <c r="N8610" s="14">
        <v>513002211061671</v>
      </c>
      <c r="O8610" s="7">
        <f>IF(LEN(TRIM($A8610))=0,0,LEN($A8610)-LEN(SUBSTITUTE($A8610," ",""))+1)</f>
        <v>4</v>
      </c>
      <c r="P8610">
        <f t="shared" si="263"/>
        <v>3411</v>
      </c>
    </row>
    <row r="8611" spans="1:16" ht="224" x14ac:dyDescent="0.2">
      <c r="A8611" s="8" t="s">
        <v>3698</v>
      </c>
      <c r="C8611" s="7" t="s">
        <v>4</v>
      </c>
      <c r="F8611" s="7" t="str">
        <f t="shared" si="261"/>
        <v/>
      </c>
      <c r="G8611" s="7" t="str">
        <f t="shared" si="262"/>
        <v/>
      </c>
      <c r="K8611" s="7" t="s">
        <v>3356</v>
      </c>
      <c r="L8611" s="9">
        <v>45010</v>
      </c>
      <c r="M8611" s="13">
        <v>0.37658564814814816</v>
      </c>
      <c r="N8611" s="14">
        <v>513002211061671</v>
      </c>
      <c r="P8611" t="str">
        <f t="shared" si="263"/>
        <v/>
      </c>
    </row>
    <row r="8612" spans="1:16" ht="16" x14ac:dyDescent="0.2">
      <c r="A8612" s="8" t="s">
        <v>260</v>
      </c>
      <c r="C8612" s="7" t="s">
        <v>2</v>
      </c>
      <c r="D8612" s="7" t="s">
        <v>3389</v>
      </c>
      <c r="E8612" s="7" t="str">
        <f>IF(OR(D8612="", D8612="___"),"", LEFT(D8612,FIND(" &gt;",D8612)-1))</f>
        <v>Success</v>
      </c>
      <c r="F8612" s="7" t="str">
        <f t="shared" si="261"/>
        <v>Current</v>
      </c>
      <c r="G8612" s="7" t="str">
        <f t="shared" si="262"/>
        <v/>
      </c>
      <c r="H8612" s="7" t="str">
        <f>IF(G8612="Utterance", IF(ISNUMBER(SEARCH("Unrecognized",D8612)), "Unrecognized", IF(ISNUMBER(SEARCH("Mismatched",D8612)), "Mismatched", IF(ISNUMBER(SEARCH("False Positive",D8612)), "False Positive", "Irrelevant"))), "")</f>
        <v/>
      </c>
      <c r="J8612" s="7" t="s">
        <v>3743</v>
      </c>
      <c r="K8612" s="7" t="s">
        <v>3356</v>
      </c>
      <c r="L8612" s="9">
        <v>45010</v>
      </c>
      <c r="M8612" s="13">
        <v>0.37681712962962965</v>
      </c>
      <c r="N8612" s="14">
        <v>513002211061671</v>
      </c>
      <c r="O8612" s="7">
        <f>IF(LEN(TRIM($A8612))=0,0,LEN($A8612)-LEN(SUBSTITUTE($A8612," ",""))+1)</f>
        <v>6</v>
      </c>
      <c r="P8612">
        <f t="shared" si="263"/>
        <v>3411</v>
      </c>
    </row>
    <row r="8613" spans="1:16" ht="48" x14ac:dyDescent="0.2">
      <c r="A8613" s="8" t="s">
        <v>261</v>
      </c>
      <c r="C8613" s="7" t="s">
        <v>4</v>
      </c>
      <c r="F8613" s="7" t="str">
        <f t="shared" si="261"/>
        <v/>
      </c>
      <c r="G8613" s="7" t="str">
        <f t="shared" si="262"/>
        <v/>
      </c>
      <c r="K8613" s="7" t="s">
        <v>3356</v>
      </c>
      <c r="L8613" s="9">
        <v>45010</v>
      </c>
      <c r="M8613" s="13">
        <v>0.37681712962962965</v>
      </c>
      <c r="N8613" s="14">
        <v>513002211061671</v>
      </c>
      <c r="P8613" t="str">
        <f t="shared" si="263"/>
        <v/>
      </c>
    </row>
    <row r="8614" spans="1:16" x14ac:dyDescent="0.2">
      <c r="A8614" s="10">
        <v>45291</v>
      </c>
      <c r="C8614" s="7" t="s">
        <v>2</v>
      </c>
      <c r="D8614" s="7" t="s">
        <v>3389</v>
      </c>
      <c r="E8614" s="7" t="str">
        <f>IF(OR(D8614="", D8614="___"),"", LEFT(D8614,FIND(" &gt;",D8614)-1))</f>
        <v>Success</v>
      </c>
      <c r="F8614" s="7" t="str">
        <f t="shared" si="261"/>
        <v>Current</v>
      </c>
      <c r="G8614" s="7" t="str">
        <f t="shared" si="262"/>
        <v/>
      </c>
      <c r="H8614" s="7" t="str">
        <f>IF(G8614="Utterance", IF(ISNUMBER(SEARCH("Unrecognized",D8614)), "Unrecognized", IF(ISNUMBER(SEARCH("Mismatched",D8614)), "Mismatched", IF(ISNUMBER(SEARCH("False Positive",D8614)), "False Positive", "Irrelevant"))), "")</f>
        <v/>
      </c>
      <c r="J8614" s="7" t="s">
        <v>3743</v>
      </c>
      <c r="K8614" s="7" t="s">
        <v>3356</v>
      </c>
      <c r="L8614" s="9">
        <v>45010</v>
      </c>
      <c r="M8614" s="13">
        <v>0.37690972222222219</v>
      </c>
      <c r="N8614" s="14">
        <v>513002211061671</v>
      </c>
      <c r="O8614" s="7">
        <f>IF(LEN(TRIM($A8614))=0,0,LEN($A8614)-LEN(SUBSTITUTE($A8614," ",""))+1)</f>
        <v>1</v>
      </c>
      <c r="P8614">
        <f t="shared" si="263"/>
        <v>3411</v>
      </c>
    </row>
    <row r="8615" spans="1:16" ht="224" x14ac:dyDescent="0.2">
      <c r="A8615" s="8" t="s">
        <v>1512</v>
      </c>
      <c r="C8615" s="7" t="s">
        <v>4</v>
      </c>
      <c r="F8615" s="7" t="str">
        <f t="shared" si="261"/>
        <v/>
      </c>
      <c r="G8615" s="7" t="str">
        <f t="shared" si="262"/>
        <v/>
      </c>
      <c r="K8615" s="7" t="s">
        <v>3356</v>
      </c>
      <c r="L8615" s="9">
        <v>45010</v>
      </c>
      <c r="M8615" s="13">
        <v>0.37690972222222219</v>
      </c>
      <c r="N8615" s="14">
        <v>513002211061671</v>
      </c>
      <c r="P8615" t="str">
        <f t="shared" si="263"/>
        <v/>
      </c>
    </row>
    <row r="8616" spans="1:16" ht="16" x14ac:dyDescent="0.2">
      <c r="A8616" s="8" t="s">
        <v>158</v>
      </c>
      <c r="C8616" s="7" t="s">
        <v>2</v>
      </c>
      <c r="D8616" s="7" t="s">
        <v>3389</v>
      </c>
      <c r="E8616" s="7" t="str">
        <f>IF(OR(D8616="", D8616="___"),"", LEFT(D8616,FIND(" &gt;",D8616)-1))</f>
        <v>Success</v>
      </c>
      <c r="F8616" s="7" t="str">
        <f t="shared" si="261"/>
        <v>Current</v>
      </c>
      <c r="G8616" s="7" t="str">
        <f t="shared" si="262"/>
        <v/>
      </c>
      <c r="H8616" s="7" t="str">
        <f>IF(G8616="Utterance", IF(ISNUMBER(SEARCH("Unrecognized",D8616)), "Unrecognized", IF(ISNUMBER(SEARCH("Mismatched",D8616)), "Mismatched", IF(ISNUMBER(SEARCH("False Positive",D8616)), "False Positive", "Irrelevant"))), "")</f>
        <v/>
      </c>
      <c r="J8616" s="7" t="s">
        <v>3744</v>
      </c>
      <c r="K8616" s="7" t="s">
        <v>3356</v>
      </c>
      <c r="L8616" s="9">
        <v>45010</v>
      </c>
      <c r="M8616" s="13">
        <v>0.37768518518518518</v>
      </c>
      <c r="N8616" s="14">
        <v>513001944585145</v>
      </c>
      <c r="O8616" s="7">
        <f>IF(LEN(TRIM($A8616))=0,0,LEN($A8616)-LEN(SUBSTITUTE($A8616," ",""))+1)</f>
        <v>4</v>
      </c>
      <c r="P8616">
        <f t="shared" si="263"/>
        <v>3411</v>
      </c>
    </row>
    <row r="8617" spans="1:16" ht="112" x14ac:dyDescent="0.2">
      <c r="A8617" s="8" t="s">
        <v>224</v>
      </c>
      <c r="C8617" s="7" t="s">
        <v>4</v>
      </c>
      <c r="F8617" s="7" t="str">
        <f t="shared" si="261"/>
        <v/>
      </c>
      <c r="G8617" s="7" t="str">
        <f t="shared" si="262"/>
        <v/>
      </c>
      <c r="K8617" s="7" t="s">
        <v>3356</v>
      </c>
      <c r="L8617" s="9">
        <v>45010</v>
      </c>
      <c r="M8617" s="13">
        <v>0.37768518518518518</v>
      </c>
      <c r="N8617" s="14">
        <v>513001944585145</v>
      </c>
      <c r="P8617" t="str">
        <f t="shared" si="263"/>
        <v/>
      </c>
    </row>
    <row r="8618" spans="1:16" ht="16" x14ac:dyDescent="0.2">
      <c r="A8618" s="8" t="s">
        <v>1418</v>
      </c>
      <c r="C8618" s="7" t="s">
        <v>2</v>
      </c>
      <c r="D8618" s="7" t="s">
        <v>3389</v>
      </c>
      <c r="E8618" s="7" t="str">
        <f>IF(OR(D8618="", D8618="___"),"", LEFT(D8618,FIND(" &gt;",D8618)-1))</f>
        <v>Success</v>
      </c>
      <c r="F8618" s="7" t="str">
        <f t="shared" si="261"/>
        <v>Current</v>
      </c>
      <c r="G8618" s="7" t="str">
        <f t="shared" si="262"/>
        <v/>
      </c>
      <c r="H8618" s="7" t="str">
        <f>IF(G8618="Utterance", IF(ISNUMBER(SEARCH("Unrecognized",D8618)), "Unrecognized", IF(ISNUMBER(SEARCH("Mismatched",D8618)), "Mismatched", IF(ISNUMBER(SEARCH("False Positive",D8618)), "False Positive", "Irrelevant"))), "")</f>
        <v/>
      </c>
      <c r="J8618" s="7" t="s">
        <v>3743</v>
      </c>
      <c r="K8618" s="7" t="s">
        <v>3356</v>
      </c>
      <c r="L8618" s="9">
        <v>45010</v>
      </c>
      <c r="M8618" s="13">
        <v>0.38217592592592592</v>
      </c>
      <c r="N8618" s="14">
        <v>202000677321122</v>
      </c>
      <c r="O8618" s="7">
        <f>IF(LEN(TRIM($A8618))=0,0,LEN($A8618)-LEN(SUBSTITUTE($A8618," ",""))+1)</f>
        <v>2</v>
      </c>
      <c r="P8618">
        <f t="shared" si="263"/>
        <v>3411</v>
      </c>
    </row>
    <row r="8619" spans="1:16" ht="224" x14ac:dyDescent="0.2">
      <c r="A8619" s="8" t="s">
        <v>3699</v>
      </c>
      <c r="C8619" s="7" t="s">
        <v>4</v>
      </c>
      <c r="F8619" s="7" t="str">
        <f t="shared" si="261"/>
        <v/>
      </c>
      <c r="G8619" s="7" t="str">
        <f t="shared" si="262"/>
        <v/>
      </c>
      <c r="K8619" s="7" t="s">
        <v>3356</v>
      </c>
      <c r="L8619" s="9">
        <v>45010</v>
      </c>
      <c r="M8619" s="13">
        <v>0.38219907407407411</v>
      </c>
      <c r="N8619" s="14">
        <v>202000677321122</v>
      </c>
      <c r="P8619" t="str">
        <f t="shared" si="263"/>
        <v/>
      </c>
    </row>
    <row r="8620" spans="1:16" ht="16" x14ac:dyDescent="0.2">
      <c r="A8620" s="8" t="s">
        <v>249</v>
      </c>
      <c r="C8620" s="7" t="s">
        <v>2</v>
      </c>
      <c r="D8620" s="7" t="s">
        <v>3389</v>
      </c>
      <c r="E8620" s="7" t="str">
        <f>IF(OR(D8620="", D8620="___"),"", LEFT(D8620,FIND(" &gt;",D8620)-1))</f>
        <v>Success</v>
      </c>
      <c r="F8620" s="7" t="str">
        <f t="shared" si="261"/>
        <v>Current</v>
      </c>
      <c r="G8620" s="7" t="str">
        <f t="shared" si="262"/>
        <v/>
      </c>
      <c r="H8620" s="7" t="str">
        <f>IF(G8620="Utterance", IF(ISNUMBER(SEARCH("Unrecognized",D8620)), "Unrecognized", IF(ISNUMBER(SEARCH("Mismatched",D8620)), "Mismatched", IF(ISNUMBER(SEARCH("False Positive",D8620)), "False Positive", "Irrelevant"))), "")</f>
        <v/>
      </c>
      <c r="I8620" s="7" t="s">
        <v>152</v>
      </c>
      <c r="J8620" s="7" t="s">
        <v>3741</v>
      </c>
      <c r="K8620" s="7" t="s">
        <v>3356</v>
      </c>
      <c r="L8620" s="9">
        <v>45010</v>
      </c>
      <c r="M8620" s="13">
        <v>0.38237268518518519</v>
      </c>
      <c r="N8620" s="14">
        <v>202000677321122</v>
      </c>
      <c r="O8620" s="7">
        <f>IF(LEN(TRIM($A8620))=0,0,LEN($A8620)-LEN(SUBSTITUTE($A8620," ",""))+1)</f>
        <v>2</v>
      </c>
      <c r="P8620">
        <f t="shared" si="263"/>
        <v>3411</v>
      </c>
    </row>
    <row r="8621" spans="1:16" ht="16" x14ac:dyDescent="0.2">
      <c r="A8621" s="8" t="s">
        <v>249</v>
      </c>
      <c r="C8621" s="7" t="s">
        <v>2</v>
      </c>
      <c r="D8621" s="7" t="s">
        <v>3389</v>
      </c>
      <c r="E8621" s="7" t="str">
        <f>IF(OR(D8621="", D8621="___"),"", LEFT(D8621,FIND(" &gt;",D8621)-1))</f>
        <v>Success</v>
      </c>
      <c r="F8621" s="7" t="str">
        <f t="shared" si="261"/>
        <v>Current</v>
      </c>
      <c r="G8621" s="7" t="str">
        <f t="shared" si="262"/>
        <v/>
      </c>
      <c r="H8621" s="7" t="str">
        <f>IF(G8621="Utterance", IF(ISNUMBER(SEARCH("Unrecognized",D8621)), "Unrecognized", IF(ISNUMBER(SEARCH("Mismatched",D8621)), "Mismatched", IF(ISNUMBER(SEARCH("False Positive",D8621)), "False Positive", "Irrelevant"))), "")</f>
        <v/>
      </c>
      <c r="J8621" s="7" t="s">
        <v>3741</v>
      </c>
      <c r="K8621" s="7" t="s">
        <v>3356</v>
      </c>
      <c r="L8621" s="9">
        <v>45010</v>
      </c>
      <c r="M8621" s="13">
        <v>0.38237268518518519</v>
      </c>
      <c r="N8621" s="14">
        <v>202000677321122</v>
      </c>
      <c r="O8621" s="7">
        <f>IF(LEN(TRIM($A8621))=0,0,LEN($A8621)-LEN(SUBSTITUTE($A8621," ",""))+1)</f>
        <v>2</v>
      </c>
      <c r="P8621">
        <f t="shared" si="263"/>
        <v>3411</v>
      </c>
    </row>
    <row r="8622" spans="1:16" ht="16" x14ac:dyDescent="0.2">
      <c r="A8622" s="8" t="s">
        <v>152</v>
      </c>
      <c r="C8622" s="7" t="s">
        <v>4</v>
      </c>
      <c r="F8622" s="7" t="str">
        <f t="shared" si="261"/>
        <v/>
      </c>
      <c r="G8622" s="7" t="str">
        <f t="shared" si="262"/>
        <v/>
      </c>
      <c r="K8622" s="7" t="s">
        <v>3356</v>
      </c>
      <c r="L8622" s="9">
        <v>45010</v>
      </c>
      <c r="M8622" s="13">
        <v>0.38237268518518519</v>
      </c>
      <c r="N8622" s="14">
        <v>202000677321122</v>
      </c>
      <c r="P8622" t="str">
        <f t="shared" si="263"/>
        <v/>
      </c>
    </row>
    <row r="8623" spans="1:16" ht="144" x14ac:dyDescent="0.2">
      <c r="A8623" s="8" t="s">
        <v>250</v>
      </c>
      <c r="C8623" s="7" t="s">
        <v>4</v>
      </c>
      <c r="F8623" s="7" t="str">
        <f t="shared" si="261"/>
        <v/>
      </c>
      <c r="G8623" s="7" t="str">
        <f t="shared" si="262"/>
        <v/>
      </c>
      <c r="K8623" s="7" t="s">
        <v>3356</v>
      </c>
      <c r="L8623" s="9">
        <v>45010</v>
      </c>
      <c r="M8623" s="13">
        <v>0.38238425925925923</v>
      </c>
      <c r="N8623" s="14">
        <v>202000677321122</v>
      </c>
      <c r="P8623" t="str">
        <f t="shared" si="263"/>
        <v/>
      </c>
    </row>
    <row r="8624" spans="1:16" ht="16" x14ac:dyDescent="0.2">
      <c r="A8624" s="8" t="s">
        <v>425</v>
      </c>
      <c r="C8624" s="7" t="s">
        <v>2</v>
      </c>
      <c r="D8624" s="7" t="s">
        <v>3389</v>
      </c>
      <c r="E8624" s="7" t="str">
        <f>IF(OR(D8624="", D8624="___"),"", LEFT(D8624,FIND(" &gt;",D8624)-1))</f>
        <v>Success</v>
      </c>
      <c r="F8624" s="7" t="str">
        <f t="shared" si="261"/>
        <v>Current</v>
      </c>
      <c r="G8624" s="7" t="str">
        <f t="shared" si="262"/>
        <v/>
      </c>
      <c r="H8624" s="7" t="str">
        <f>IF(G8624="Utterance", IF(ISNUMBER(SEARCH("Unrecognized",D8624)), "Unrecognized", IF(ISNUMBER(SEARCH("Mismatched",D8624)), "Mismatched", IF(ISNUMBER(SEARCH("False Positive",D8624)), "False Positive", "Irrelevant"))), "")</f>
        <v/>
      </c>
      <c r="J8624" s="7" t="s">
        <v>3755</v>
      </c>
      <c r="K8624" s="7" t="s">
        <v>3356</v>
      </c>
      <c r="L8624" s="9">
        <v>45010</v>
      </c>
      <c r="M8624" s="13">
        <v>0.38336805555555559</v>
      </c>
      <c r="N8624" s="14">
        <v>204440003492490</v>
      </c>
      <c r="O8624" s="7">
        <f>IF(LEN(TRIM($A8624))=0,0,LEN($A8624)-LEN(SUBSTITUTE($A8624," ",""))+1)</f>
        <v>1</v>
      </c>
      <c r="P8624">
        <f t="shared" si="263"/>
        <v>3411</v>
      </c>
    </row>
    <row r="8625" spans="1:16" ht="96" x14ac:dyDescent="0.2">
      <c r="A8625" s="8" t="s">
        <v>426</v>
      </c>
      <c r="C8625" s="7" t="s">
        <v>4</v>
      </c>
      <c r="F8625" s="7" t="str">
        <f t="shared" ref="F8625:F8688" si="264">IF(OR(E8625="Success",E8625="Qualified Success"),"Current",IF(E8625="Failure",IF(RIGHT(D8625,6)="Future","Future",IF(RIGHT(D8625,10)="Irrelevant","Irrelevant","Current")),""))</f>
        <v/>
      </c>
      <c r="G8625" s="7" t="str">
        <f t="shared" ref="G8625:G8688" si="265">IF(OR(ISBLANK(D8625),D8625="Unclassifiable &gt;"),"",IF(ISNUMBER(SEARCH("Utterance",D8625)),"Utterance",IF(ISNUMBER(SEARCH("Response",D8625)),"Response",IF(ISNUMBER(SEARCH("Interaction",D8625)),"Interaction",IF(ISNUMBER(SEARCH("System",D8625)),"System","")))))</f>
        <v/>
      </c>
      <c r="K8625" s="7" t="s">
        <v>3356</v>
      </c>
      <c r="L8625" s="9">
        <v>45010</v>
      </c>
      <c r="M8625" s="13">
        <v>0.38337962962962963</v>
      </c>
      <c r="N8625" s="14">
        <v>204440003492490</v>
      </c>
      <c r="P8625" t="str">
        <f t="shared" si="263"/>
        <v/>
      </c>
    </row>
    <row r="8626" spans="1:16" ht="16" x14ac:dyDescent="0.2">
      <c r="A8626" s="8" t="s">
        <v>223</v>
      </c>
      <c r="B8626" s="7" t="s">
        <v>3487</v>
      </c>
      <c r="C8626" s="7" t="s">
        <v>2</v>
      </c>
      <c r="D8626" s="7" t="s">
        <v>3389</v>
      </c>
      <c r="E8626" s="7" t="str">
        <f>IF(OR(D8626="", D8626="___"),"", LEFT(D8626,FIND(" &gt;",D8626)-1))</f>
        <v>Success</v>
      </c>
      <c r="F8626" s="7" t="str">
        <f t="shared" si="264"/>
        <v>Current</v>
      </c>
      <c r="G8626" s="7" t="str">
        <f t="shared" si="265"/>
        <v/>
      </c>
      <c r="H8626" s="7" t="str">
        <f>IF(G8626="Utterance", IF(ISNUMBER(SEARCH("Unrecognized",D8626)), "Unrecognized", IF(ISNUMBER(SEARCH("Mismatched",D8626)), "Mismatched", IF(ISNUMBER(SEARCH("False Positive",D8626)), "False Positive", "Irrelevant"))), "")</f>
        <v/>
      </c>
      <c r="J8626" s="7" t="s">
        <v>3744</v>
      </c>
      <c r="K8626" s="7" t="s">
        <v>3356</v>
      </c>
      <c r="L8626" s="9">
        <v>45010</v>
      </c>
      <c r="M8626" s="13">
        <v>0.38614583333333335</v>
      </c>
      <c r="N8626" s="14">
        <v>204440003537595</v>
      </c>
      <c r="O8626" s="7">
        <f>IF(LEN(TRIM($A8626))=0,0,LEN($A8626)-LEN(SUBSTITUTE($A8626," ",""))+1)</f>
        <v>3</v>
      </c>
      <c r="P8626">
        <f t="shared" si="263"/>
        <v>3411</v>
      </c>
    </row>
    <row r="8627" spans="1:16" ht="112" x14ac:dyDescent="0.2">
      <c r="A8627" s="8" t="s">
        <v>224</v>
      </c>
      <c r="C8627" s="7" t="s">
        <v>4</v>
      </c>
      <c r="F8627" s="7" t="str">
        <f t="shared" si="264"/>
        <v/>
      </c>
      <c r="G8627" s="7" t="str">
        <f t="shared" si="265"/>
        <v/>
      </c>
      <c r="K8627" s="7" t="s">
        <v>3356</v>
      </c>
      <c r="L8627" s="9">
        <v>45010</v>
      </c>
      <c r="M8627" s="13">
        <v>0.38614583333333335</v>
      </c>
      <c r="N8627" s="14">
        <v>204440003537595</v>
      </c>
      <c r="P8627" t="str">
        <f t="shared" si="263"/>
        <v/>
      </c>
    </row>
    <row r="8628" spans="1:16" ht="16" x14ac:dyDescent="0.2">
      <c r="A8628" s="8" t="s">
        <v>1629</v>
      </c>
      <c r="C8628" s="7" t="s">
        <v>2</v>
      </c>
      <c r="D8628" s="7" t="s">
        <v>3391</v>
      </c>
      <c r="E8628" s="7" t="str">
        <f>IF(OR(D8628="", D8628="___"),"", LEFT(D8628,FIND(" &gt;",D8628)-1))</f>
        <v>Failure</v>
      </c>
      <c r="F8628" s="7" t="str">
        <f t="shared" si="264"/>
        <v>Current</v>
      </c>
      <c r="G8628" s="7" t="str">
        <f t="shared" si="265"/>
        <v>Utterance</v>
      </c>
      <c r="H8628" s="7" t="str">
        <f>IF(G8628="Utterance", IF(ISNUMBER(SEARCH("Unrecognized",D8628)), "Unrecognized", IF(ISNUMBER(SEARCH("Mismatched",D8628)), "Mismatched", IF(ISNUMBER(SEARCH("False Positive",D8628)), "False Positive", "Irrelevant"))), "")</f>
        <v>Mismatched</v>
      </c>
      <c r="J8628" s="7" t="s">
        <v>3741</v>
      </c>
      <c r="K8628" s="7" t="s">
        <v>3356</v>
      </c>
      <c r="L8628" s="9">
        <v>45010</v>
      </c>
      <c r="M8628" s="13">
        <v>0.38894675925925926</v>
      </c>
      <c r="N8628" s="14">
        <v>513003037280223</v>
      </c>
      <c r="O8628" s="7">
        <f>IF(LEN(TRIM($A8628))=0,0,LEN($A8628)-LEN(SUBSTITUTE($A8628," ",""))+1)</f>
        <v>4</v>
      </c>
      <c r="P8628">
        <f t="shared" si="263"/>
        <v>705</v>
      </c>
    </row>
    <row r="8629" spans="1:16" ht="112" x14ac:dyDescent="0.2">
      <c r="A8629" s="8" t="s">
        <v>298</v>
      </c>
      <c r="C8629" s="7" t="s">
        <v>4</v>
      </c>
      <c r="F8629" s="7" t="str">
        <f t="shared" si="264"/>
        <v/>
      </c>
      <c r="G8629" s="7" t="str">
        <f t="shared" si="265"/>
        <v/>
      </c>
      <c r="K8629" s="7" t="s">
        <v>3356</v>
      </c>
      <c r="L8629" s="9">
        <v>45010</v>
      </c>
      <c r="M8629" s="13">
        <v>0.38894675925925926</v>
      </c>
      <c r="N8629" s="14">
        <v>513003037280223</v>
      </c>
      <c r="P8629" t="str">
        <f t="shared" si="263"/>
        <v/>
      </c>
    </row>
    <row r="8630" spans="1:16" ht="16" x14ac:dyDescent="0.2">
      <c r="A8630" s="8" t="s">
        <v>1628</v>
      </c>
      <c r="C8630" s="7" t="s">
        <v>2</v>
      </c>
      <c r="D8630" s="7" t="s">
        <v>3400</v>
      </c>
      <c r="E8630" s="7" t="str">
        <f>IF(OR(D8630="", D8630="___"),"", LEFT(D8630,FIND(" &gt;",D8630)-1))</f>
        <v>Failure</v>
      </c>
      <c r="F8630" s="7" t="str">
        <f t="shared" si="264"/>
        <v>Current</v>
      </c>
      <c r="G8630" s="7" t="str">
        <f t="shared" si="265"/>
        <v>Interaction</v>
      </c>
      <c r="H8630" s="7" t="str">
        <f>IF(G8630="Utterance", IF(ISNUMBER(SEARCH("Unrecognized",D8630)), "Unrecognized", IF(ISNUMBER(SEARCH("Mismatched",D8630)), "Mismatched", IF(ISNUMBER(SEARCH("False Positive",D8630)), "False Positive", "Irrelevant"))), "")</f>
        <v/>
      </c>
      <c r="J8630" s="7" t="s">
        <v>3741</v>
      </c>
      <c r="K8630" s="7" t="s">
        <v>3356</v>
      </c>
      <c r="L8630" s="9">
        <v>45010</v>
      </c>
      <c r="M8630" s="13">
        <v>0.38936342592592593</v>
      </c>
      <c r="N8630" s="14">
        <v>513003037280223</v>
      </c>
      <c r="O8630" s="7">
        <f>IF(LEN(TRIM($A8630))=0,0,LEN($A8630)-LEN(SUBSTITUTE($A8630," ",""))+1)</f>
        <v>4</v>
      </c>
      <c r="P8630">
        <f t="shared" si="263"/>
        <v>412</v>
      </c>
    </row>
    <row r="8631" spans="1:16" ht="160" x14ac:dyDescent="0.2">
      <c r="A8631" s="8" t="s">
        <v>238</v>
      </c>
      <c r="C8631" s="7" t="s">
        <v>4</v>
      </c>
      <c r="F8631" s="7" t="str">
        <f t="shared" si="264"/>
        <v/>
      </c>
      <c r="G8631" s="7" t="str">
        <f t="shared" si="265"/>
        <v/>
      </c>
      <c r="K8631" s="7" t="s">
        <v>3356</v>
      </c>
      <c r="L8631" s="9">
        <v>45010</v>
      </c>
      <c r="M8631" s="13">
        <v>0.38936342592592593</v>
      </c>
      <c r="N8631" s="14">
        <v>513003037280223</v>
      </c>
      <c r="P8631" t="str">
        <f t="shared" si="263"/>
        <v/>
      </c>
    </row>
    <row r="8632" spans="1:16" ht="16" x14ac:dyDescent="0.2">
      <c r="A8632" s="8" t="s">
        <v>223</v>
      </c>
      <c r="B8632" s="7" t="s">
        <v>3487</v>
      </c>
      <c r="C8632" s="7" t="s">
        <v>2</v>
      </c>
      <c r="D8632" s="7" t="s">
        <v>3389</v>
      </c>
      <c r="E8632" s="7" t="str">
        <f>IF(OR(D8632="", D8632="___"),"", LEFT(D8632,FIND(" &gt;",D8632)-1))</f>
        <v>Success</v>
      </c>
      <c r="F8632" s="7" t="str">
        <f t="shared" si="264"/>
        <v>Current</v>
      </c>
      <c r="G8632" s="7" t="str">
        <f t="shared" si="265"/>
        <v/>
      </c>
      <c r="H8632" s="7" t="str">
        <f>IF(G8632="Utterance", IF(ISNUMBER(SEARCH("Unrecognized",D8632)), "Unrecognized", IF(ISNUMBER(SEARCH("Mismatched",D8632)), "Mismatched", IF(ISNUMBER(SEARCH("False Positive",D8632)), "False Positive", "Irrelevant"))), "")</f>
        <v/>
      </c>
      <c r="J8632" s="7" t="s">
        <v>3744</v>
      </c>
      <c r="K8632" s="7" t="s">
        <v>3356</v>
      </c>
      <c r="L8632" s="9">
        <v>45010</v>
      </c>
      <c r="M8632" s="13">
        <v>0.39006944444444441</v>
      </c>
      <c r="N8632" s="14">
        <v>204440003537523</v>
      </c>
      <c r="O8632" s="7">
        <f>IF(LEN(TRIM($A8632))=0,0,LEN($A8632)-LEN(SUBSTITUTE($A8632," ",""))+1)</f>
        <v>3</v>
      </c>
      <c r="P8632">
        <f t="shared" si="263"/>
        <v>3411</v>
      </c>
    </row>
    <row r="8633" spans="1:16" ht="112" x14ac:dyDescent="0.2">
      <c r="A8633" s="8" t="s">
        <v>224</v>
      </c>
      <c r="C8633" s="7" t="s">
        <v>4</v>
      </c>
      <c r="F8633" s="7" t="str">
        <f t="shared" si="264"/>
        <v/>
      </c>
      <c r="G8633" s="7" t="str">
        <f t="shared" si="265"/>
        <v/>
      </c>
      <c r="K8633" s="7" t="s">
        <v>3356</v>
      </c>
      <c r="L8633" s="9">
        <v>45010</v>
      </c>
      <c r="M8633" s="13">
        <v>0.39006944444444441</v>
      </c>
      <c r="N8633" s="14">
        <v>204440003537523</v>
      </c>
      <c r="P8633" t="str">
        <f t="shared" si="263"/>
        <v/>
      </c>
    </row>
    <row r="8634" spans="1:16" ht="16" x14ac:dyDescent="0.2">
      <c r="A8634" s="8" t="s">
        <v>614</v>
      </c>
      <c r="C8634" s="7" t="s">
        <v>2</v>
      </c>
      <c r="D8634" s="7" t="s">
        <v>3405</v>
      </c>
      <c r="E8634" s="7" t="str">
        <f>IF(OR(D8634="", D8634="___"),"", LEFT(D8634,FIND(" &gt;",D8634)-1))</f>
        <v>Failure</v>
      </c>
      <c r="F8634" s="7" t="str">
        <f t="shared" si="264"/>
        <v>Current</v>
      </c>
      <c r="G8634" s="7" t="str">
        <f t="shared" si="265"/>
        <v>System</v>
      </c>
      <c r="H8634" s="7" t="str">
        <f>IF(G8634="Utterance", IF(ISNUMBER(SEARCH("Unrecognized",D8634)), "Unrecognized", IF(ISNUMBER(SEARCH("Mismatched",D8634)), "Mismatched", IF(ISNUMBER(SEARCH("False Positive",D8634)), "False Positive", "Irrelevant"))), "")</f>
        <v/>
      </c>
      <c r="I8634" s="7" t="s">
        <v>152</v>
      </c>
      <c r="J8634" s="7" t="s">
        <v>3741</v>
      </c>
      <c r="K8634" s="7" t="s">
        <v>3356</v>
      </c>
      <c r="L8634" s="9">
        <v>45010</v>
      </c>
      <c r="M8634" s="13">
        <v>0.39111111111111113</v>
      </c>
      <c r="N8634" s="14">
        <v>204440003497761</v>
      </c>
      <c r="O8634" s="7">
        <f>IF(LEN(TRIM($A8634))=0,0,LEN($A8634)-LEN(SUBSTITUTE($A8634," ",""))+1)</f>
        <v>10</v>
      </c>
      <c r="P8634">
        <f t="shared" si="263"/>
        <v>168</v>
      </c>
    </row>
    <row r="8635" spans="1:16" ht="16" x14ac:dyDescent="0.2">
      <c r="A8635" s="8" t="s">
        <v>152</v>
      </c>
      <c r="C8635" s="7" t="s">
        <v>4</v>
      </c>
      <c r="F8635" s="7" t="str">
        <f t="shared" si="264"/>
        <v/>
      </c>
      <c r="G8635" s="7" t="str">
        <f t="shared" si="265"/>
        <v/>
      </c>
      <c r="K8635" s="7" t="s">
        <v>3356</v>
      </c>
      <c r="L8635" s="9">
        <v>45010</v>
      </c>
      <c r="M8635" s="13">
        <v>0.39111111111111113</v>
      </c>
      <c r="N8635" s="14">
        <v>204440003497761</v>
      </c>
      <c r="P8635" t="str">
        <f t="shared" si="263"/>
        <v/>
      </c>
    </row>
    <row r="8636" spans="1:16" ht="16" x14ac:dyDescent="0.2">
      <c r="A8636" s="8" t="s">
        <v>615</v>
      </c>
      <c r="C8636" s="7" t="s">
        <v>2</v>
      </c>
      <c r="D8636" s="7" t="s">
        <v>3400</v>
      </c>
      <c r="E8636" s="7" t="str">
        <f>IF(OR(D8636="", D8636="___"),"", LEFT(D8636,FIND(" &gt;",D8636)-1))</f>
        <v>Failure</v>
      </c>
      <c r="F8636" s="7" t="str">
        <f t="shared" si="264"/>
        <v>Current</v>
      </c>
      <c r="G8636" s="7" t="str">
        <f t="shared" si="265"/>
        <v>Interaction</v>
      </c>
      <c r="H8636" s="7" t="str">
        <f>IF(G8636="Utterance", IF(ISNUMBER(SEARCH("Unrecognized",D8636)), "Unrecognized", IF(ISNUMBER(SEARCH("Mismatched",D8636)), "Mismatched", IF(ISNUMBER(SEARCH("False Positive",D8636)), "False Positive", "Irrelevant"))), "")</f>
        <v/>
      </c>
      <c r="J8636" s="7" t="s">
        <v>3741</v>
      </c>
      <c r="K8636" s="7" t="s">
        <v>3356</v>
      </c>
      <c r="L8636" s="9">
        <v>45010</v>
      </c>
      <c r="M8636" s="13">
        <v>0.39112268518518517</v>
      </c>
      <c r="N8636" s="14">
        <v>204440003497761</v>
      </c>
      <c r="O8636" s="7">
        <f>IF(LEN(TRIM($A8636))=0,0,LEN($A8636)-LEN(SUBSTITUTE($A8636," ",""))+1)</f>
        <v>10</v>
      </c>
      <c r="P8636">
        <f t="shared" si="263"/>
        <v>412</v>
      </c>
    </row>
    <row r="8637" spans="1:16" ht="48" x14ac:dyDescent="0.2">
      <c r="A8637" s="8" t="s">
        <v>616</v>
      </c>
      <c r="C8637" s="7" t="s">
        <v>4</v>
      </c>
      <c r="F8637" s="7" t="str">
        <f t="shared" si="264"/>
        <v/>
      </c>
      <c r="G8637" s="7" t="str">
        <f t="shared" si="265"/>
        <v/>
      </c>
      <c r="K8637" s="7" t="s">
        <v>3356</v>
      </c>
      <c r="L8637" s="9">
        <v>45010</v>
      </c>
      <c r="M8637" s="13">
        <v>0.39112268518518517</v>
      </c>
      <c r="N8637" s="14">
        <v>204440003497761</v>
      </c>
      <c r="P8637" t="str">
        <f t="shared" si="263"/>
        <v/>
      </c>
    </row>
    <row r="8638" spans="1:16" ht="16" x14ac:dyDescent="0.2">
      <c r="A8638" s="8" t="s">
        <v>611</v>
      </c>
      <c r="C8638" s="7" t="s">
        <v>2</v>
      </c>
      <c r="D8638" s="7" t="s">
        <v>3389</v>
      </c>
      <c r="E8638" s="7" t="str">
        <f>IF(OR(D8638="", D8638="___"),"", LEFT(D8638,FIND(" &gt;",D8638)-1))</f>
        <v>Success</v>
      </c>
      <c r="F8638" s="7" t="str">
        <f t="shared" si="264"/>
        <v>Current</v>
      </c>
      <c r="G8638" s="7" t="str">
        <f t="shared" si="265"/>
        <v/>
      </c>
      <c r="H8638" s="7" t="str">
        <f>IF(G8638="Utterance", IF(ISNUMBER(SEARCH("Unrecognized",D8638)), "Unrecognized", IF(ISNUMBER(SEARCH("Mismatched",D8638)), "Mismatched", IF(ISNUMBER(SEARCH("False Positive",D8638)), "False Positive", "Irrelevant"))), "")</f>
        <v/>
      </c>
      <c r="J8638" s="7" t="s">
        <v>3741</v>
      </c>
      <c r="K8638" s="7" t="s">
        <v>3356</v>
      </c>
      <c r="L8638" s="9">
        <v>45010</v>
      </c>
      <c r="M8638" s="13">
        <v>0.39174768518518516</v>
      </c>
      <c r="N8638" s="14">
        <v>204440003497761</v>
      </c>
      <c r="O8638" s="7">
        <f>IF(LEN(TRIM($A8638))=0,0,LEN($A8638)-LEN(SUBSTITUTE($A8638," ",""))+1)</f>
        <v>8</v>
      </c>
      <c r="P8638">
        <f t="shared" si="263"/>
        <v>3411</v>
      </c>
    </row>
    <row r="8639" spans="1:16" ht="160" x14ac:dyDescent="0.2">
      <c r="A8639" s="8" t="s">
        <v>238</v>
      </c>
      <c r="C8639" s="7" t="s">
        <v>4</v>
      </c>
      <c r="F8639" s="7" t="str">
        <f t="shared" si="264"/>
        <v/>
      </c>
      <c r="G8639" s="7" t="str">
        <f t="shared" si="265"/>
        <v/>
      </c>
      <c r="K8639" s="7" t="s">
        <v>3356</v>
      </c>
      <c r="L8639" s="9">
        <v>45010</v>
      </c>
      <c r="M8639" s="13">
        <v>0.39174768518518516</v>
      </c>
      <c r="N8639" s="14">
        <v>204440003497761</v>
      </c>
      <c r="P8639" t="str">
        <f t="shared" si="263"/>
        <v/>
      </c>
    </row>
    <row r="8640" spans="1:16" ht="16" x14ac:dyDescent="0.2">
      <c r="A8640" s="8" t="s">
        <v>223</v>
      </c>
      <c r="B8640" s="7" t="s">
        <v>3487</v>
      </c>
      <c r="C8640" s="7" t="s">
        <v>2</v>
      </c>
      <c r="D8640" s="7" t="s">
        <v>3389</v>
      </c>
      <c r="E8640" s="7" t="str">
        <f>IF(OR(D8640="", D8640="___"),"", LEFT(D8640,FIND(" &gt;",D8640)-1))</f>
        <v>Success</v>
      </c>
      <c r="F8640" s="7" t="str">
        <f t="shared" si="264"/>
        <v>Current</v>
      </c>
      <c r="G8640" s="7" t="str">
        <f t="shared" si="265"/>
        <v/>
      </c>
      <c r="H8640" s="7" t="str">
        <f>IF(G8640="Utterance", IF(ISNUMBER(SEARCH("Unrecognized",D8640)), "Unrecognized", IF(ISNUMBER(SEARCH("Mismatched",D8640)), "Mismatched", IF(ISNUMBER(SEARCH("False Positive",D8640)), "False Positive", "Irrelevant"))), "")</f>
        <v/>
      </c>
      <c r="J8640" s="7" t="s">
        <v>3744</v>
      </c>
      <c r="K8640" s="7" t="s">
        <v>3356</v>
      </c>
      <c r="L8640" s="9">
        <v>45010</v>
      </c>
      <c r="M8640" s="13">
        <v>0.39268518518518519</v>
      </c>
      <c r="N8640" s="14">
        <v>513003519534544</v>
      </c>
      <c r="O8640" s="7">
        <f>IF(LEN(TRIM($A8640))=0,0,LEN($A8640)-LEN(SUBSTITUTE($A8640," ",""))+1)</f>
        <v>3</v>
      </c>
      <c r="P8640">
        <f t="shared" si="263"/>
        <v>3411</v>
      </c>
    </row>
    <row r="8641" spans="1:16" ht="112" x14ac:dyDescent="0.2">
      <c r="A8641" s="8" t="s">
        <v>224</v>
      </c>
      <c r="C8641" s="7" t="s">
        <v>4</v>
      </c>
      <c r="F8641" s="7" t="str">
        <f t="shared" si="264"/>
        <v/>
      </c>
      <c r="G8641" s="7" t="str">
        <f t="shared" si="265"/>
        <v/>
      </c>
      <c r="K8641" s="7" t="s">
        <v>3356</v>
      </c>
      <c r="L8641" s="9">
        <v>45010</v>
      </c>
      <c r="M8641" s="13">
        <v>0.39269675925925923</v>
      </c>
      <c r="N8641" s="14">
        <v>513003519534544</v>
      </c>
      <c r="P8641" t="str">
        <f t="shared" si="263"/>
        <v/>
      </c>
    </row>
    <row r="8642" spans="1:16" ht="16" x14ac:dyDescent="0.2">
      <c r="A8642" s="8" t="s">
        <v>1093</v>
      </c>
      <c r="C8642" s="7" t="s">
        <v>2</v>
      </c>
      <c r="D8642" s="7" t="s">
        <v>3391</v>
      </c>
      <c r="E8642" s="7" t="str">
        <f>IF(OR(D8642="", D8642="___"),"", LEFT(D8642,FIND(" &gt;",D8642)-1))</f>
        <v>Failure</v>
      </c>
      <c r="F8642" s="7" t="str">
        <f t="shared" si="264"/>
        <v>Current</v>
      </c>
      <c r="G8642" s="7" t="str">
        <f t="shared" si="265"/>
        <v>Utterance</v>
      </c>
      <c r="H8642" s="7" t="str">
        <f>IF(G8642="Utterance", IF(ISNUMBER(SEARCH("Unrecognized",D8642)), "Unrecognized", IF(ISNUMBER(SEARCH("Mismatched",D8642)), "Mismatched", IF(ISNUMBER(SEARCH("False Positive",D8642)), "False Positive", "Irrelevant"))), "")</f>
        <v>Mismatched</v>
      </c>
      <c r="J8642" s="7" t="s">
        <v>3363</v>
      </c>
      <c r="K8642" s="7" t="s">
        <v>3356</v>
      </c>
      <c r="L8642" s="9">
        <v>45010</v>
      </c>
      <c r="M8642" s="13">
        <v>0.39679398148148143</v>
      </c>
      <c r="N8642" s="14">
        <v>204440003537595</v>
      </c>
      <c r="O8642" s="7">
        <f>IF(LEN(TRIM($A8642))=0,0,LEN($A8642)-LEN(SUBSTITUTE($A8642," ",""))+1)</f>
        <v>4</v>
      </c>
      <c r="P8642">
        <f t="shared" si="263"/>
        <v>705</v>
      </c>
    </row>
    <row r="8643" spans="1:16" ht="32" x14ac:dyDescent="0.2">
      <c r="A8643" s="8" t="s">
        <v>1094</v>
      </c>
      <c r="C8643" s="7" t="s">
        <v>4</v>
      </c>
      <c r="F8643" s="7" t="str">
        <f t="shared" si="264"/>
        <v/>
      </c>
      <c r="G8643" s="7" t="str">
        <f t="shared" si="265"/>
        <v/>
      </c>
      <c r="K8643" s="7" t="s">
        <v>3356</v>
      </c>
      <c r="L8643" s="9">
        <v>45010</v>
      </c>
      <c r="M8643" s="13">
        <v>0.39681712962962962</v>
      </c>
      <c r="N8643" s="14">
        <v>204440003537595</v>
      </c>
      <c r="P8643" t="str">
        <f t="shared" ref="P8643:P8706" si="266">IF(D8643="", "", COUNTIF($D$1:$D$12000, D8643))</f>
        <v/>
      </c>
    </row>
    <row r="8644" spans="1:16" ht="16" x14ac:dyDescent="0.2">
      <c r="A8644" s="8" t="s">
        <v>174</v>
      </c>
      <c r="C8644" s="7" t="s">
        <v>2</v>
      </c>
      <c r="D8644" s="7" t="s">
        <v>3389</v>
      </c>
      <c r="E8644" s="7" t="str">
        <f>IF(OR(D8644="", D8644="___"),"", LEFT(D8644,FIND(" &gt;",D8644)-1))</f>
        <v>Success</v>
      </c>
      <c r="F8644" s="7" t="str">
        <f t="shared" si="264"/>
        <v>Current</v>
      </c>
      <c r="G8644" s="7" t="str">
        <f t="shared" si="265"/>
        <v/>
      </c>
      <c r="H8644" s="7" t="str">
        <f>IF(G8644="Utterance", IF(ISNUMBER(SEARCH("Unrecognized",D8644)), "Unrecognized", IF(ISNUMBER(SEARCH("Mismatched",D8644)), "Mismatched", IF(ISNUMBER(SEARCH("False Positive",D8644)), "False Positive", "Irrelevant"))), "")</f>
        <v/>
      </c>
      <c r="J8644" s="7" t="s">
        <v>3741</v>
      </c>
      <c r="K8644" s="7" t="s">
        <v>3356</v>
      </c>
      <c r="L8644" s="9">
        <v>45010</v>
      </c>
      <c r="M8644" s="13">
        <v>0.40056712962962965</v>
      </c>
      <c r="N8644" s="14">
        <v>204440003492674</v>
      </c>
      <c r="O8644" s="7">
        <f>IF(LEN(TRIM($A8644))=0,0,LEN($A8644)-LEN(SUBSTITUTE($A8644," ",""))+1)</f>
        <v>1</v>
      </c>
      <c r="P8644">
        <f t="shared" si="266"/>
        <v>3411</v>
      </c>
    </row>
    <row r="8645" spans="1:16" ht="176" x14ac:dyDescent="0.2">
      <c r="A8645" s="8" t="s">
        <v>449</v>
      </c>
      <c r="C8645" s="7" t="s">
        <v>4</v>
      </c>
      <c r="F8645" s="7" t="str">
        <f t="shared" si="264"/>
        <v/>
      </c>
      <c r="G8645" s="7" t="str">
        <f t="shared" si="265"/>
        <v/>
      </c>
      <c r="K8645" s="7" t="s">
        <v>3356</v>
      </c>
      <c r="L8645" s="9">
        <v>45010</v>
      </c>
      <c r="M8645" s="13">
        <v>0.40060185185185188</v>
      </c>
      <c r="N8645" s="14">
        <v>204440003492674</v>
      </c>
      <c r="P8645" t="str">
        <f t="shared" si="266"/>
        <v/>
      </c>
    </row>
    <row r="8646" spans="1:16" ht="16" x14ac:dyDescent="0.2">
      <c r="A8646" s="8" t="s">
        <v>450</v>
      </c>
      <c r="C8646" s="7" t="s">
        <v>2</v>
      </c>
      <c r="D8646" s="7" t="s">
        <v>3389</v>
      </c>
      <c r="E8646" s="7" t="str">
        <f>IF(OR(D8646="", D8646="___"),"", LEFT(D8646,FIND(" &gt;",D8646)-1))</f>
        <v>Success</v>
      </c>
      <c r="F8646" s="7" t="str">
        <f t="shared" si="264"/>
        <v>Current</v>
      </c>
      <c r="G8646" s="7" t="str">
        <f t="shared" si="265"/>
        <v/>
      </c>
      <c r="H8646" s="7" t="str">
        <f>IF(G8646="Utterance", IF(ISNUMBER(SEARCH("Unrecognized",D8646)), "Unrecognized", IF(ISNUMBER(SEARCH("Mismatched",D8646)), "Mismatched", IF(ISNUMBER(SEARCH("False Positive",D8646)), "False Positive", "Irrelevant"))), "")</f>
        <v/>
      </c>
      <c r="J8646" s="7" t="s">
        <v>3741</v>
      </c>
      <c r="K8646" s="7" t="s">
        <v>3356</v>
      </c>
      <c r="L8646" s="9">
        <v>45010</v>
      </c>
      <c r="M8646" s="13">
        <v>0.40173611111111113</v>
      </c>
      <c r="N8646" s="14">
        <v>204440003492674</v>
      </c>
      <c r="O8646" s="7">
        <f>IF(LEN(TRIM($A8646))=0,0,LEN($A8646)-LEN(SUBSTITUTE($A8646," ",""))+1)</f>
        <v>2</v>
      </c>
      <c r="P8646">
        <f t="shared" si="266"/>
        <v>3411</v>
      </c>
    </row>
    <row r="8647" spans="1:16" ht="176" x14ac:dyDescent="0.2">
      <c r="A8647" s="8" t="s">
        <v>449</v>
      </c>
      <c r="C8647" s="7" t="s">
        <v>4</v>
      </c>
      <c r="F8647" s="7" t="str">
        <f t="shared" si="264"/>
        <v/>
      </c>
      <c r="G8647" s="7" t="str">
        <f t="shared" si="265"/>
        <v/>
      </c>
      <c r="K8647" s="7" t="s">
        <v>3356</v>
      </c>
      <c r="L8647" s="9">
        <v>45010</v>
      </c>
      <c r="M8647" s="13">
        <v>0.40173611111111113</v>
      </c>
      <c r="N8647" s="14">
        <v>204440003492674</v>
      </c>
      <c r="P8647" t="str">
        <f t="shared" si="266"/>
        <v/>
      </c>
    </row>
    <row r="8648" spans="1:16" ht="16" x14ac:dyDescent="0.2">
      <c r="A8648" s="8" t="s">
        <v>679</v>
      </c>
      <c r="C8648" s="7" t="s">
        <v>2</v>
      </c>
      <c r="D8648" s="7" t="s">
        <v>3389</v>
      </c>
      <c r="E8648" s="7" t="str">
        <f>IF(OR(D8648="", D8648="___"),"", LEFT(D8648,FIND(" &gt;",D8648)-1))</f>
        <v>Success</v>
      </c>
      <c r="F8648" s="7" t="str">
        <f t="shared" si="264"/>
        <v>Current</v>
      </c>
      <c r="G8648" s="7" t="str">
        <f t="shared" si="265"/>
        <v/>
      </c>
      <c r="H8648" s="7" t="str">
        <f>IF(G8648="Utterance", IF(ISNUMBER(SEARCH("Unrecognized",D8648)), "Unrecognized", IF(ISNUMBER(SEARCH("Mismatched",D8648)), "Mismatched", IF(ISNUMBER(SEARCH("False Positive",D8648)), "False Positive", "Irrelevant"))), "")</f>
        <v/>
      </c>
      <c r="J8648" s="7" t="s">
        <v>3743</v>
      </c>
      <c r="K8648" s="7" t="s">
        <v>3356</v>
      </c>
      <c r="L8648" s="9">
        <v>45010</v>
      </c>
      <c r="M8648" s="13">
        <v>0.40530092592592593</v>
      </c>
      <c r="N8648" s="14">
        <v>204440003499932</v>
      </c>
      <c r="O8648" s="7">
        <f>IF(LEN(TRIM($A8648))=0,0,LEN($A8648)-LEN(SUBSTITUTE($A8648," ",""))+1)</f>
        <v>6</v>
      </c>
      <c r="P8648">
        <f t="shared" si="266"/>
        <v>3411</v>
      </c>
    </row>
    <row r="8649" spans="1:16" ht="144" x14ac:dyDescent="0.2">
      <c r="A8649" s="8" t="s">
        <v>250</v>
      </c>
      <c r="C8649" s="7" t="s">
        <v>4</v>
      </c>
      <c r="F8649" s="7" t="str">
        <f t="shared" si="264"/>
        <v/>
      </c>
      <c r="G8649" s="7" t="str">
        <f t="shared" si="265"/>
        <v/>
      </c>
      <c r="K8649" s="7" t="s">
        <v>3356</v>
      </c>
      <c r="L8649" s="9">
        <v>45010</v>
      </c>
      <c r="M8649" s="13">
        <v>0.40531249999999996</v>
      </c>
      <c r="N8649" s="14">
        <v>204440003499932</v>
      </c>
      <c r="P8649" t="str">
        <f t="shared" si="266"/>
        <v/>
      </c>
    </row>
    <row r="8650" spans="1:16" ht="16" x14ac:dyDescent="0.2">
      <c r="A8650" s="8" t="s">
        <v>158</v>
      </c>
      <c r="C8650" s="7" t="s">
        <v>2</v>
      </c>
      <c r="D8650" s="7" t="s">
        <v>3389</v>
      </c>
      <c r="E8650" s="7" t="str">
        <f>IF(OR(D8650="", D8650="___"),"", LEFT(D8650,FIND(" &gt;",D8650)-1))</f>
        <v>Success</v>
      </c>
      <c r="F8650" s="7" t="str">
        <f t="shared" si="264"/>
        <v>Current</v>
      </c>
      <c r="G8650" s="7" t="str">
        <f t="shared" si="265"/>
        <v/>
      </c>
      <c r="H8650" s="7" t="str">
        <f>IF(G8650="Utterance", IF(ISNUMBER(SEARCH("Unrecognized",D8650)), "Unrecognized", IF(ISNUMBER(SEARCH("Mismatched",D8650)), "Mismatched", IF(ISNUMBER(SEARCH("False Positive",D8650)), "False Positive", "Irrelevant"))), "")</f>
        <v/>
      </c>
      <c r="J8650" s="7" t="s">
        <v>3744</v>
      </c>
      <c r="K8650" s="7" t="s">
        <v>3356</v>
      </c>
      <c r="L8650" s="9">
        <v>45010</v>
      </c>
      <c r="M8650" s="13">
        <v>0.40561342592592592</v>
      </c>
      <c r="N8650" s="14">
        <v>204440003499932</v>
      </c>
      <c r="O8650" s="7">
        <f>IF(LEN(TRIM($A8650))=0,0,LEN($A8650)-LEN(SUBSTITUTE($A8650," ",""))+1)</f>
        <v>4</v>
      </c>
      <c r="P8650">
        <f t="shared" si="266"/>
        <v>3411</v>
      </c>
    </row>
    <row r="8651" spans="1:16" ht="112" x14ac:dyDescent="0.2">
      <c r="A8651" s="8" t="s">
        <v>224</v>
      </c>
      <c r="C8651" s="7" t="s">
        <v>4</v>
      </c>
      <c r="F8651" s="7" t="str">
        <f t="shared" si="264"/>
        <v/>
      </c>
      <c r="G8651" s="7" t="str">
        <f t="shared" si="265"/>
        <v/>
      </c>
      <c r="K8651" s="7" t="s">
        <v>3356</v>
      </c>
      <c r="L8651" s="9">
        <v>45010</v>
      </c>
      <c r="M8651" s="13">
        <v>0.40561342592592592</v>
      </c>
      <c r="N8651" s="14">
        <v>204440003499932</v>
      </c>
      <c r="P8651" t="str">
        <f t="shared" si="266"/>
        <v/>
      </c>
    </row>
    <row r="8652" spans="1:16" ht="16" x14ac:dyDescent="0.2">
      <c r="A8652" s="8" t="s">
        <v>680</v>
      </c>
      <c r="C8652" s="7" t="s">
        <v>2</v>
      </c>
      <c r="D8652" s="7" t="s">
        <v>3400</v>
      </c>
      <c r="E8652" s="7" t="str">
        <f>IF(OR(D8652="", D8652="___"),"", LEFT(D8652,FIND(" &gt;",D8652)-1))</f>
        <v>Failure</v>
      </c>
      <c r="F8652" s="7" t="str">
        <f t="shared" si="264"/>
        <v>Current</v>
      </c>
      <c r="G8652" s="7" t="str">
        <f t="shared" si="265"/>
        <v>Interaction</v>
      </c>
      <c r="H8652" s="7" t="str">
        <f>IF(G8652="Utterance", IF(ISNUMBER(SEARCH("Unrecognized",D8652)), "Unrecognized", IF(ISNUMBER(SEARCH("Mismatched",D8652)), "Mismatched", IF(ISNUMBER(SEARCH("False Positive",D8652)), "False Positive", "Irrelevant"))), "")</f>
        <v/>
      </c>
      <c r="J8652" s="7" t="s">
        <v>2124</v>
      </c>
      <c r="K8652" s="7" t="s">
        <v>3356</v>
      </c>
      <c r="L8652" s="9">
        <v>45010</v>
      </c>
      <c r="M8652" s="13">
        <v>0.40805555555555556</v>
      </c>
      <c r="N8652" s="14">
        <v>204440003499932</v>
      </c>
      <c r="O8652" s="7">
        <f>IF(LEN(TRIM($A8652))=0,0,LEN($A8652)-LEN(SUBSTITUTE($A8652," ",""))+1)</f>
        <v>2</v>
      </c>
      <c r="P8652">
        <f t="shared" si="266"/>
        <v>412</v>
      </c>
    </row>
    <row r="8653" spans="1:16" ht="48" x14ac:dyDescent="0.2">
      <c r="A8653" s="8" t="s">
        <v>400</v>
      </c>
      <c r="C8653" s="7" t="s">
        <v>4</v>
      </c>
      <c r="F8653" s="7" t="str">
        <f t="shared" si="264"/>
        <v/>
      </c>
      <c r="G8653" s="7" t="str">
        <f t="shared" si="265"/>
        <v/>
      </c>
      <c r="K8653" s="7" t="s">
        <v>3356</v>
      </c>
      <c r="L8653" s="9">
        <v>45010</v>
      </c>
      <c r="M8653" s="13">
        <v>0.40805555555555556</v>
      </c>
      <c r="N8653" s="14">
        <v>204440003499932</v>
      </c>
      <c r="P8653" t="str">
        <f t="shared" si="266"/>
        <v/>
      </c>
    </row>
    <row r="8654" spans="1:16" ht="16" x14ac:dyDescent="0.2">
      <c r="A8654" s="8" t="s">
        <v>876</v>
      </c>
      <c r="C8654" s="7" t="s">
        <v>2</v>
      </c>
      <c r="D8654" s="7" t="s">
        <v>3389</v>
      </c>
      <c r="E8654" s="7" t="str">
        <f>IF(OR(D8654="", D8654="___"),"", LEFT(D8654,FIND(" &gt;",D8654)-1))</f>
        <v>Success</v>
      </c>
      <c r="F8654" s="7" t="str">
        <f t="shared" si="264"/>
        <v>Current</v>
      </c>
      <c r="G8654" s="7" t="str">
        <f t="shared" si="265"/>
        <v/>
      </c>
      <c r="H8654" s="7" t="str">
        <f>IF(G8654="Utterance", IF(ISNUMBER(SEARCH("Unrecognized",D8654)), "Unrecognized", IF(ISNUMBER(SEARCH("Mismatched",D8654)), "Mismatched", IF(ISNUMBER(SEARCH("False Positive",D8654)), "False Positive", "Irrelevant"))), "")</f>
        <v/>
      </c>
      <c r="J8654" s="7" t="s">
        <v>3741</v>
      </c>
      <c r="K8654" s="7" t="s">
        <v>3356</v>
      </c>
      <c r="L8654" s="9">
        <v>45010</v>
      </c>
      <c r="M8654" s="13">
        <v>0.40954861111111113</v>
      </c>
      <c r="N8654" s="14">
        <v>204440003507545</v>
      </c>
      <c r="O8654" s="7">
        <f>IF(LEN(TRIM($A8654))=0,0,LEN($A8654)-LEN(SUBSTITUTE($A8654," ",""))+1)</f>
        <v>8</v>
      </c>
      <c r="P8654">
        <f t="shared" si="266"/>
        <v>3411</v>
      </c>
    </row>
    <row r="8655" spans="1:16" ht="176" x14ac:dyDescent="0.2">
      <c r="A8655" s="8" t="s">
        <v>877</v>
      </c>
      <c r="C8655" s="7" t="s">
        <v>4</v>
      </c>
      <c r="F8655" s="7" t="str">
        <f t="shared" si="264"/>
        <v/>
      </c>
      <c r="G8655" s="7" t="str">
        <f t="shared" si="265"/>
        <v/>
      </c>
      <c r="K8655" s="7" t="s">
        <v>3356</v>
      </c>
      <c r="L8655" s="9">
        <v>45010</v>
      </c>
      <c r="M8655" s="13">
        <v>0.4095717592592592</v>
      </c>
      <c r="N8655" s="14">
        <v>204440003507545</v>
      </c>
      <c r="P8655" t="str">
        <f t="shared" si="266"/>
        <v/>
      </c>
    </row>
    <row r="8656" spans="1:16" ht="16" x14ac:dyDescent="0.2">
      <c r="A8656" s="8" t="s">
        <v>1092</v>
      </c>
      <c r="C8656" s="7" t="s">
        <v>2</v>
      </c>
      <c r="D8656" s="7" t="s">
        <v>3389</v>
      </c>
      <c r="E8656" s="7" t="str">
        <f>IF(OR(D8656="", D8656="___"),"", LEFT(D8656,FIND(" &gt;",D8656)-1))</f>
        <v>Success</v>
      </c>
      <c r="F8656" s="7" t="str">
        <f t="shared" si="264"/>
        <v>Current</v>
      </c>
      <c r="G8656" s="7" t="str">
        <f t="shared" si="265"/>
        <v/>
      </c>
      <c r="H8656" s="7" t="str">
        <f>IF(G8656="Utterance", IF(ISNUMBER(SEARCH("Unrecognized",D8656)), "Unrecognized", IF(ISNUMBER(SEARCH("Mismatched",D8656)), "Mismatched", IF(ISNUMBER(SEARCH("False Positive",D8656)), "False Positive", "Irrelevant"))), "")</f>
        <v/>
      </c>
      <c r="J8656" s="7" t="s">
        <v>3363</v>
      </c>
      <c r="K8656" s="7" t="s">
        <v>3356</v>
      </c>
      <c r="L8656" s="9">
        <v>45010</v>
      </c>
      <c r="M8656" s="13">
        <v>0.41084490740740742</v>
      </c>
      <c r="N8656" s="14">
        <v>204440003537595</v>
      </c>
      <c r="O8656" s="7">
        <f>IF(LEN(TRIM($A8656))=0,0,LEN($A8656)-LEN(SUBSTITUTE($A8656," ",""))+1)</f>
        <v>4</v>
      </c>
      <c r="P8656">
        <f t="shared" si="266"/>
        <v>3411</v>
      </c>
    </row>
    <row r="8657" spans="1:16" ht="48" x14ac:dyDescent="0.2">
      <c r="A8657" s="8" t="s">
        <v>361</v>
      </c>
      <c r="C8657" s="7" t="s">
        <v>4</v>
      </c>
      <c r="F8657" s="7" t="str">
        <f t="shared" si="264"/>
        <v/>
      </c>
      <c r="G8657" s="7" t="str">
        <f t="shared" si="265"/>
        <v/>
      </c>
      <c r="K8657" s="7" t="s">
        <v>3356</v>
      </c>
      <c r="L8657" s="9">
        <v>45010</v>
      </c>
      <c r="M8657" s="13">
        <v>0.41084490740740742</v>
      </c>
      <c r="N8657" s="14">
        <v>204440003537595</v>
      </c>
      <c r="P8657" t="str">
        <f t="shared" si="266"/>
        <v/>
      </c>
    </row>
    <row r="8658" spans="1:16" ht="16" x14ac:dyDescent="0.2">
      <c r="A8658" s="8" t="s">
        <v>491</v>
      </c>
      <c r="C8658" s="7" t="s">
        <v>2</v>
      </c>
      <c r="D8658" s="7" t="s">
        <v>3411</v>
      </c>
      <c r="E8658" s="7" t="str">
        <f>IF(OR(D8658="", D8658="___"),"", LEFT(D8658,FIND(" &gt;",D8658)-1))</f>
        <v>Qualified Success</v>
      </c>
      <c r="F8658" s="7" t="str">
        <f t="shared" si="264"/>
        <v>Current</v>
      </c>
      <c r="G8658" s="7" t="str">
        <f t="shared" si="265"/>
        <v>Response</v>
      </c>
      <c r="H8658" s="7" t="str">
        <f>IF(G8658="Utterance", IF(ISNUMBER(SEARCH("Unrecognized",D8658)), "Unrecognized", IF(ISNUMBER(SEARCH("Mismatched",D8658)), "Mismatched", IF(ISNUMBER(SEARCH("False Positive",D8658)), "False Positive", "Irrelevant"))), "")</f>
        <v/>
      </c>
      <c r="J8658" s="7" t="s">
        <v>3751</v>
      </c>
      <c r="K8658" s="7" t="s">
        <v>3356</v>
      </c>
      <c r="L8658" s="9">
        <v>45010</v>
      </c>
      <c r="M8658" s="13">
        <v>0.42188657407407404</v>
      </c>
      <c r="N8658" s="14">
        <v>204440003493961</v>
      </c>
      <c r="O8658" s="7">
        <f>IF(LEN(TRIM($A8658))=0,0,LEN($A8658)-LEN(SUBSTITUTE($A8658," ",""))+1)</f>
        <v>12</v>
      </c>
      <c r="P8658">
        <f t="shared" si="266"/>
        <v>201</v>
      </c>
    </row>
    <row r="8659" spans="1:16" ht="64" x14ac:dyDescent="0.2">
      <c r="A8659" s="8" t="s">
        <v>489</v>
      </c>
      <c r="C8659" s="7" t="s">
        <v>4</v>
      </c>
      <c r="F8659" s="7" t="str">
        <f t="shared" si="264"/>
        <v/>
      </c>
      <c r="G8659" s="7" t="str">
        <f t="shared" si="265"/>
        <v/>
      </c>
      <c r="K8659" s="7" t="s">
        <v>3356</v>
      </c>
      <c r="L8659" s="9">
        <v>45010</v>
      </c>
      <c r="M8659" s="13">
        <v>0.42189814814814813</v>
      </c>
      <c r="N8659" s="14">
        <v>204440003493961</v>
      </c>
      <c r="P8659" t="str">
        <f t="shared" si="266"/>
        <v/>
      </c>
    </row>
    <row r="8660" spans="1:16" ht="16" x14ac:dyDescent="0.2">
      <c r="A8660" s="8" t="s">
        <v>259</v>
      </c>
      <c r="B8660" s="7" t="s">
        <v>3487</v>
      </c>
      <c r="C8660" s="7" t="s">
        <v>2</v>
      </c>
      <c r="D8660" s="7" t="s">
        <v>3389</v>
      </c>
      <c r="E8660" s="7" t="str">
        <f>IF(OR(D8660="", D8660="___"),"", LEFT(D8660,FIND(" &gt;",D8660)-1))</f>
        <v>Success</v>
      </c>
      <c r="F8660" s="7" t="str">
        <f t="shared" si="264"/>
        <v>Current</v>
      </c>
      <c r="G8660" s="7" t="str">
        <f t="shared" si="265"/>
        <v/>
      </c>
      <c r="H8660" s="7" t="str">
        <f>IF(G8660="Utterance", IF(ISNUMBER(SEARCH("Unrecognized",D8660)), "Unrecognized", IF(ISNUMBER(SEARCH("Mismatched",D8660)), "Mismatched", IF(ISNUMBER(SEARCH("False Positive",D8660)), "False Positive", "Irrelevant"))), "")</f>
        <v/>
      </c>
      <c r="J8660" s="7" t="s">
        <v>3743</v>
      </c>
      <c r="K8660" s="7" t="s">
        <v>3356</v>
      </c>
      <c r="L8660" s="9">
        <v>45010</v>
      </c>
      <c r="M8660" s="13">
        <v>0.43003472222222222</v>
      </c>
      <c r="N8660" s="14">
        <v>513002000858311</v>
      </c>
      <c r="O8660" s="7">
        <f>IF(LEN(TRIM($A8660))=0,0,LEN($A8660)-LEN(SUBSTITUTE($A8660," ",""))+1)</f>
        <v>4</v>
      </c>
      <c r="P8660">
        <f t="shared" si="266"/>
        <v>3411</v>
      </c>
    </row>
    <row r="8661" spans="1:16" ht="224" x14ac:dyDescent="0.2">
      <c r="A8661" s="8" t="s">
        <v>3700</v>
      </c>
      <c r="C8661" s="7" t="s">
        <v>4</v>
      </c>
      <c r="F8661" s="7" t="str">
        <f t="shared" si="264"/>
        <v/>
      </c>
      <c r="G8661" s="7" t="str">
        <f t="shared" si="265"/>
        <v/>
      </c>
      <c r="K8661" s="7" t="s">
        <v>3356</v>
      </c>
      <c r="L8661" s="9">
        <v>45010</v>
      </c>
      <c r="M8661" s="13">
        <v>0.43031250000000004</v>
      </c>
      <c r="N8661" s="14">
        <v>513002000858311</v>
      </c>
      <c r="P8661" t="str">
        <f t="shared" si="266"/>
        <v/>
      </c>
    </row>
    <row r="8662" spans="1:16" ht="16" x14ac:dyDescent="0.2">
      <c r="A8662" s="8" t="s">
        <v>1120</v>
      </c>
      <c r="C8662" s="7" t="s">
        <v>2</v>
      </c>
      <c r="D8662" s="7" t="s">
        <v>3389</v>
      </c>
      <c r="E8662" s="7" t="str">
        <f>IF(OR(D8662="", D8662="___"),"", LEFT(D8662,FIND(" &gt;",D8662)-1))</f>
        <v>Success</v>
      </c>
      <c r="F8662" s="7" t="str">
        <f t="shared" si="264"/>
        <v>Current</v>
      </c>
      <c r="G8662" s="7" t="str">
        <f t="shared" si="265"/>
        <v/>
      </c>
      <c r="H8662" s="7" t="str">
        <f>IF(G8662="Utterance", IF(ISNUMBER(SEARCH("Unrecognized",D8662)), "Unrecognized", IF(ISNUMBER(SEARCH("Mismatched",D8662)), "Mismatched", IF(ISNUMBER(SEARCH("False Positive",D8662)), "False Positive", "Irrelevant"))), "")</f>
        <v/>
      </c>
      <c r="J8662" s="7" t="s">
        <v>3752</v>
      </c>
      <c r="K8662" s="7" t="s">
        <v>3356</v>
      </c>
      <c r="L8662" s="9">
        <v>45010</v>
      </c>
      <c r="M8662" s="13">
        <v>0.43033564814814818</v>
      </c>
      <c r="N8662" s="14">
        <v>204440003538893</v>
      </c>
      <c r="O8662" s="7">
        <f>IF(LEN(TRIM($A8662))=0,0,LEN($A8662)-LEN(SUBSTITUTE($A8662," ",""))+1)</f>
        <v>5</v>
      </c>
      <c r="P8662">
        <f t="shared" si="266"/>
        <v>3411</v>
      </c>
    </row>
    <row r="8663" spans="1:16" ht="96" x14ac:dyDescent="0.2">
      <c r="A8663" s="8" t="s">
        <v>333</v>
      </c>
      <c r="C8663" s="7" t="s">
        <v>4</v>
      </c>
      <c r="F8663" s="7" t="str">
        <f t="shared" si="264"/>
        <v/>
      </c>
      <c r="G8663" s="7" t="str">
        <f t="shared" si="265"/>
        <v/>
      </c>
      <c r="K8663" s="7" t="s">
        <v>3356</v>
      </c>
      <c r="L8663" s="9">
        <v>45010</v>
      </c>
      <c r="M8663" s="13">
        <v>0.43033564814814818</v>
      </c>
      <c r="N8663" s="14">
        <v>204440003538893</v>
      </c>
      <c r="P8663" t="str">
        <f t="shared" si="266"/>
        <v/>
      </c>
    </row>
    <row r="8664" spans="1:16" ht="16" x14ac:dyDescent="0.2">
      <c r="A8664" s="8" t="s">
        <v>492</v>
      </c>
      <c r="C8664" s="7" t="s">
        <v>2</v>
      </c>
      <c r="D8664" s="7" t="s">
        <v>3389</v>
      </c>
      <c r="E8664" s="7" t="str">
        <f>IF(OR(D8664="", D8664="___"),"", LEFT(D8664,FIND(" &gt;",D8664)-1))</f>
        <v>Success</v>
      </c>
      <c r="F8664" s="7" t="str">
        <f t="shared" si="264"/>
        <v>Current</v>
      </c>
      <c r="G8664" s="7" t="str">
        <f t="shared" si="265"/>
        <v/>
      </c>
      <c r="H8664" s="7" t="str">
        <f>IF(G8664="Utterance", IF(ISNUMBER(SEARCH("Unrecognized",D8664)), "Unrecognized", IF(ISNUMBER(SEARCH("Mismatched",D8664)), "Mismatched", IF(ISNUMBER(SEARCH("False Positive",D8664)), "False Positive", "Irrelevant"))), "")</f>
        <v/>
      </c>
      <c r="J8664" s="7" t="s">
        <v>213</v>
      </c>
      <c r="K8664" s="7" t="s">
        <v>3356</v>
      </c>
      <c r="L8664" s="9">
        <v>45010</v>
      </c>
      <c r="M8664" s="13">
        <v>0.44277777777777777</v>
      </c>
      <c r="N8664" s="14">
        <v>204440003493961</v>
      </c>
      <c r="O8664" s="7">
        <f>IF(LEN(TRIM($A8664))=0,0,LEN($A8664)-LEN(SUBSTITUTE($A8664," ",""))+1)</f>
        <v>10</v>
      </c>
      <c r="P8664">
        <f t="shared" si="266"/>
        <v>3411</v>
      </c>
    </row>
    <row r="8665" spans="1:16" ht="144" x14ac:dyDescent="0.2">
      <c r="A8665" s="8" t="s">
        <v>218</v>
      </c>
      <c r="C8665" s="7" t="s">
        <v>4</v>
      </c>
      <c r="F8665" s="7" t="str">
        <f t="shared" si="264"/>
        <v/>
      </c>
      <c r="G8665" s="7" t="str">
        <f t="shared" si="265"/>
        <v/>
      </c>
      <c r="K8665" s="7" t="s">
        <v>3356</v>
      </c>
      <c r="L8665" s="9">
        <v>45010</v>
      </c>
      <c r="M8665" s="13">
        <v>0.44277777777777777</v>
      </c>
      <c r="N8665" s="14">
        <v>204440003493961</v>
      </c>
      <c r="P8665" t="str">
        <f t="shared" si="266"/>
        <v/>
      </c>
    </row>
    <row r="8666" spans="1:16" ht="16" x14ac:dyDescent="0.2">
      <c r="A8666" s="8" t="s">
        <v>1511</v>
      </c>
      <c r="C8666" s="7" t="s">
        <v>2</v>
      </c>
      <c r="D8666" s="7" t="s">
        <v>3389</v>
      </c>
      <c r="E8666" s="7" t="str">
        <f>IF(OR(D8666="", D8666="___"),"", LEFT(D8666,FIND(" &gt;",D8666)-1))</f>
        <v>Success</v>
      </c>
      <c r="F8666" s="7" t="str">
        <f t="shared" si="264"/>
        <v>Current</v>
      </c>
      <c r="G8666" s="7" t="str">
        <f t="shared" si="265"/>
        <v/>
      </c>
      <c r="H8666" s="7" t="str">
        <f>IF(G8666="Utterance", IF(ISNUMBER(SEARCH("Unrecognized",D8666)), "Unrecognized", IF(ISNUMBER(SEARCH("Mismatched",D8666)), "Mismatched", IF(ISNUMBER(SEARCH("False Positive",D8666)), "False Positive", "Irrelevant"))), "")</f>
        <v/>
      </c>
      <c r="J8666" s="7" t="s">
        <v>3742</v>
      </c>
      <c r="K8666" s="7" t="s">
        <v>3356</v>
      </c>
      <c r="L8666" s="9">
        <v>45010</v>
      </c>
      <c r="M8666" s="13">
        <v>0.44424768518518515</v>
      </c>
      <c r="N8666" s="14">
        <v>513002122710469</v>
      </c>
      <c r="O8666" s="7">
        <f>IF(LEN(TRIM($A8666))=0,0,LEN($A8666)-LEN(SUBSTITUTE($A8666," ",""))+1)</f>
        <v>7</v>
      </c>
      <c r="P8666">
        <f t="shared" si="266"/>
        <v>3411</v>
      </c>
    </row>
    <row r="8667" spans="1:16" ht="64" x14ac:dyDescent="0.2">
      <c r="A8667" s="8" t="s">
        <v>1233</v>
      </c>
      <c r="C8667" s="7" t="s">
        <v>4</v>
      </c>
      <c r="F8667" s="7" t="str">
        <f t="shared" si="264"/>
        <v/>
      </c>
      <c r="G8667" s="7" t="str">
        <f t="shared" si="265"/>
        <v/>
      </c>
      <c r="K8667" s="7" t="s">
        <v>3356</v>
      </c>
      <c r="L8667" s="9">
        <v>45010</v>
      </c>
      <c r="M8667" s="13">
        <v>0.44424768518518515</v>
      </c>
      <c r="N8667" s="14">
        <v>513002122710469</v>
      </c>
      <c r="P8667" t="str">
        <f t="shared" si="266"/>
        <v/>
      </c>
    </row>
    <row r="8668" spans="1:16" ht="16" x14ac:dyDescent="0.2">
      <c r="A8668" s="8" t="s">
        <v>57</v>
      </c>
      <c r="C8668" s="7" t="s">
        <v>2</v>
      </c>
      <c r="D8668" s="7" t="s">
        <v>3389</v>
      </c>
      <c r="E8668" s="7" t="str">
        <f>IF(OR(D8668="", D8668="___"),"", LEFT(D8668,FIND(" &gt;",D8668)-1))</f>
        <v>Success</v>
      </c>
      <c r="F8668" s="7" t="str">
        <f t="shared" si="264"/>
        <v>Current</v>
      </c>
      <c r="G8668" s="7" t="str">
        <f t="shared" si="265"/>
        <v/>
      </c>
      <c r="H8668" s="7" t="str">
        <f>IF(G8668="Utterance", IF(ISNUMBER(SEARCH("Unrecognized",D8668)), "Unrecognized", IF(ISNUMBER(SEARCH("Mismatched",D8668)), "Mismatched", IF(ISNUMBER(SEARCH("False Positive",D8668)), "False Positive", "Irrelevant"))), "")</f>
        <v/>
      </c>
      <c r="J8668" s="7" t="s">
        <v>3445</v>
      </c>
      <c r="K8668" s="7" t="s">
        <v>3356</v>
      </c>
      <c r="L8668" s="9">
        <v>45010</v>
      </c>
      <c r="M8668" s="13">
        <v>0.44457175925925929</v>
      </c>
      <c r="N8668" s="14">
        <v>513002122710469</v>
      </c>
      <c r="O8668" s="7">
        <f>IF(LEN(TRIM($A8668))=0,0,LEN($A8668)-LEN(SUBSTITUTE($A8668," ",""))+1)</f>
        <v>3</v>
      </c>
      <c r="P8668">
        <f t="shared" si="266"/>
        <v>3411</v>
      </c>
    </row>
    <row r="8669" spans="1:16" ht="16" x14ac:dyDescent="0.2">
      <c r="A8669" s="8" t="s">
        <v>3</v>
      </c>
      <c r="C8669" s="7" t="s">
        <v>4</v>
      </c>
      <c r="F8669" s="7" t="str">
        <f t="shared" si="264"/>
        <v/>
      </c>
      <c r="G8669" s="7" t="str">
        <f t="shared" si="265"/>
        <v/>
      </c>
      <c r="K8669" s="7" t="s">
        <v>3356</v>
      </c>
      <c r="L8669" s="9">
        <v>45010</v>
      </c>
      <c r="M8669" s="13">
        <v>0.44459490740740742</v>
      </c>
      <c r="N8669" s="14">
        <v>513002122710469</v>
      </c>
      <c r="P8669" t="str">
        <f t="shared" si="266"/>
        <v/>
      </c>
    </row>
    <row r="8670" spans="1:16" ht="48" x14ac:dyDescent="0.2">
      <c r="A8670" s="8" t="s">
        <v>5</v>
      </c>
      <c r="C8670" s="7" t="s">
        <v>4</v>
      </c>
      <c r="F8670" s="7" t="str">
        <f t="shared" si="264"/>
        <v/>
      </c>
      <c r="G8670" s="7" t="str">
        <f t="shared" si="265"/>
        <v/>
      </c>
      <c r="K8670" s="7" t="s">
        <v>3356</v>
      </c>
      <c r="L8670" s="9">
        <v>45010</v>
      </c>
      <c r="M8670" s="13">
        <v>0.44459490740740742</v>
      </c>
      <c r="N8670" s="14">
        <v>513002122710469</v>
      </c>
      <c r="P8670" t="str">
        <f t="shared" si="266"/>
        <v/>
      </c>
    </row>
    <row r="8671" spans="1:16" ht="192" x14ac:dyDescent="0.2">
      <c r="A8671" s="8" t="s">
        <v>58</v>
      </c>
      <c r="C8671" s="7" t="s">
        <v>4</v>
      </c>
      <c r="F8671" s="7" t="str">
        <f t="shared" si="264"/>
        <v/>
      </c>
      <c r="G8671" s="7" t="str">
        <f t="shared" si="265"/>
        <v/>
      </c>
      <c r="K8671" s="7" t="s">
        <v>3356</v>
      </c>
      <c r="L8671" s="9">
        <v>45010</v>
      </c>
      <c r="M8671" s="13">
        <v>0.44459490740740742</v>
      </c>
      <c r="N8671" s="14">
        <v>513002122710469</v>
      </c>
      <c r="P8671" t="str">
        <f t="shared" si="266"/>
        <v/>
      </c>
    </row>
    <row r="8672" spans="1:16" ht="16" x14ac:dyDescent="0.2">
      <c r="A8672" s="8" t="s">
        <v>59</v>
      </c>
      <c r="C8672" s="7" t="s">
        <v>2</v>
      </c>
      <c r="D8672" s="7" t="s">
        <v>3389</v>
      </c>
      <c r="E8672" s="7" t="str">
        <f>IF(OR(D8672="", D8672="___"),"", LEFT(D8672,FIND(" &gt;",D8672)-1))</f>
        <v>Success</v>
      </c>
      <c r="F8672" s="7" t="str">
        <f t="shared" si="264"/>
        <v>Current</v>
      </c>
      <c r="G8672" s="7" t="str">
        <f t="shared" si="265"/>
        <v/>
      </c>
      <c r="H8672" s="7" t="str">
        <f>IF(G8672="Utterance", IF(ISNUMBER(SEARCH("Unrecognized",D8672)), "Unrecognized", IF(ISNUMBER(SEARCH("Mismatched",D8672)), "Mismatched", IF(ISNUMBER(SEARCH("False Positive",D8672)), "False Positive", "Irrelevant"))), "")</f>
        <v/>
      </c>
      <c r="J8672" s="7" t="s">
        <v>3445</v>
      </c>
      <c r="K8672" s="7" t="s">
        <v>3356</v>
      </c>
      <c r="L8672" s="9">
        <v>45010</v>
      </c>
      <c r="M8672" s="13">
        <v>0.4450925925925926</v>
      </c>
      <c r="N8672" s="14">
        <v>513002122710469</v>
      </c>
      <c r="O8672" s="7">
        <f>IF(LEN(TRIM($A8672))=0,0,LEN($A8672)-LEN(SUBSTITUTE($A8672," ",""))+1)</f>
        <v>1</v>
      </c>
      <c r="P8672">
        <f t="shared" si="266"/>
        <v>3411</v>
      </c>
    </row>
    <row r="8673" spans="1:16" ht="192" x14ac:dyDescent="0.2">
      <c r="A8673" s="8" t="s">
        <v>60</v>
      </c>
      <c r="C8673" s="7" t="s">
        <v>4</v>
      </c>
      <c r="F8673" s="7" t="str">
        <f t="shared" si="264"/>
        <v/>
      </c>
      <c r="G8673" s="7" t="str">
        <f t="shared" si="265"/>
        <v/>
      </c>
      <c r="K8673" s="7" t="s">
        <v>3356</v>
      </c>
      <c r="L8673" s="9">
        <v>45010</v>
      </c>
      <c r="M8673" s="13">
        <v>0.44510416666666663</v>
      </c>
      <c r="N8673" s="14">
        <v>513002122710469</v>
      </c>
      <c r="P8673" t="str">
        <f t="shared" si="266"/>
        <v/>
      </c>
    </row>
    <row r="8674" spans="1:16" ht="16" x14ac:dyDescent="0.2">
      <c r="A8674" s="8" t="s">
        <v>708</v>
      </c>
      <c r="C8674" s="7" t="s">
        <v>2</v>
      </c>
      <c r="D8674" s="7" t="s">
        <v>3389</v>
      </c>
      <c r="E8674" s="7" t="str">
        <f>IF(OR(D8674="", D8674="___"),"", LEFT(D8674,FIND(" &gt;",D8674)-1))</f>
        <v>Success</v>
      </c>
      <c r="F8674" s="7" t="str">
        <f t="shared" si="264"/>
        <v>Current</v>
      </c>
      <c r="G8674" s="7" t="str">
        <f t="shared" si="265"/>
        <v/>
      </c>
      <c r="H8674" s="7" t="str">
        <f>IF(G8674="Utterance", IF(ISNUMBER(SEARCH("Unrecognized",D8674)), "Unrecognized", IF(ISNUMBER(SEARCH("Mismatched",D8674)), "Mismatched", IF(ISNUMBER(SEARCH("False Positive",D8674)), "False Positive", "Irrelevant"))), "")</f>
        <v/>
      </c>
      <c r="J8674" s="7" t="s">
        <v>3744</v>
      </c>
      <c r="K8674" s="7" t="s">
        <v>3356</v>
      </c>
      <c r="L8674" s="9">
        <v>45010</v>
      </c>
      <c r="M8674" s="13">
        <v>0.44997685185185188</v>
      </c>
      <c r="N8674" s="14">
        <v>204440003500989</v>
      </c>
      <c r="O8674" s="7">
        <f>IF(LEN(TRIM($A8674))=0,0,LEN($A8674)-LEN(SUBSTITUTE($A8674," ",""))+1)</f>
        <v>9</v>
      </c>
      <c r="P8674">
        <f t="shared" si="266"/>
        <v>3411</v>
      </c>
    </row>
    <row r="8675" spans="1:16" ht="112" x14ac:dyDescent="0.2">
      <c r="A8675" s="8" t="s">
        <v>224</v>
      </c>
      <c r="C8675" s="7" t="s">
        <v>4</v>
      </c>
      <c r="F8675" s="7" t="str">
        <f t="shared" si="264"/>
        <v/>
      </c>
      <c r="G8675" s="7" t="str">
        <f t="shared" si="265"/>
        <v/>
      </c>
      <c r="K8675" s="7" t="s">
        <v>3356</v>
      </c>
      <c r="L8675" s="9">
        <v>45010</v>
      </c>
      <c r="M8675" s="13">
        <v>0.44997685185185188</v>
      </c>
      <c r="N8675" s="14">
        <v>204440003500989</v>
      </c>
      <c r="P8675" t="str">
        <f t="shared" si="266"/>
        <v/>
      </c>
    </row>
    <row r="8676" spans="1:16" ht="16" x14ac:dyDescent="0.2">
      <c r="A8676" s="8" t="s">
        <v>1141</v>
      </c>
      <c r="C8676" s="7" t="s">
        <v>2</v>
      </c>
      <c r="D8676" s="7" t="s">
        <v>3389</v>
      </c>
      <c r="E8676" s="7" t="str">
        <f>IF(OR(D8676="", D8676="___"),"", LEFT(D8676,FIND(" &gt;",D8676)-1))</f>
        <v>Success</v>
      </c>
      <c r="F8676" s="7" t="str">
        <f t="shared" si="264"/>
        <v>Current</v>
      </c>
      <c r="G8676" s="7" t="str">
        <f t="shared" si="265"/>
        <v/>
      </c>
      <c r="H8676" s="7" t="str">
        <f>IF(G8676="Utterance", IF(ISNUMBER(SEARCH("Unrecognized",D8676)), "Unrecognized", IF(ISNUMBER(SEARCH("Mismatched",D8676)), "Mismatched", IF(ISNUMBER(SEARCH("False Positive",D8676)), "False Positive", "Irrelevant"))), "")</f>
        <v/>
      </c>
      <c r="J8676" s="7" t="s">
        <v>3756</v>
      </c>
      <c r="K8676" s="7" t="s">
        <v>3356</v>
      </c>
      <c r="L8676" s="9">
        <v>45010</v>
      </c>
      <c r="M8676" s="13">
        <v>0.45068287037037041</v>
      </c>
      <c r="N8676" s="14">
        <v>204440003540160</v>
      </c>
      <c r="O8676" s="7">
        <f>IF(LEN(TRIM($A8676))=0,0,LEN($A8676)-LEN(SUBSTITUTE($A8676," ",""))+1)</f>
        <v>3</v>
      </c>
      <c r="P8676">
        <f t="shared" si="266"/>
        <v>3411</v>
      </c>
    </row>
    <row r="8677" spans="1:16" ht="16" x14ac:dyDescent="0.2">
      <c r="A8677" s="8" t="s">
        <v>707</v>
      </c>
      <c r="C8677" s="7" t="s">
        <v>2</v>
      </c>
      <c r="D8677" s="7" t="s">
        <v>3389</v>
      </c>
      <c r="E8677" s="7" t="str">
        <f>IF(OR(D8677="", D8677="___"),"", LEFT(D8677,FIND(" &gt;",D8677)-1))</f>
        <v>Success</v>
      </c>
      <c r="F8677" s="7" t="str">
        <f t="shared" si="264"/>
        <v>Current</v>
      </c>
      <c r="G8677" s="7" t="str">
        <f t="shared" si="265"/>
        <v/>
      </c>
      <c r="H8677" s="7" t="str">
        <f>IF(G8677="Utterance", IF(ISNUMBER(SEARCH("Unrecognized",D8677)), "Unrecognized", IF(ISNUMBER(SEARCH("Mismatched",D8677)), "Mismatched", IF(ISNUMBER(SEARCH("False Positive",D8677)), "False Positive", "Irrelevant"))), "")</f>
        <v/>
      </c>
      <c r="J8677" s="7" t="s">
        <v>3744</v>
      </c>
      <c r="K8677" s="7" t="s">
        <v>3356</v>
      </c>
      <c r="L8677" s="9">
        <v>45010</v>
      </c>
      <c r="M8677" s="13">
        <v>0.45071759259259259</v>
      </c>
      <c r="N8677" s="14">
        <v>204440003500989</v>
      </c>
      <c r="O8677" s="7">
        <f>IF(LEN(TRIM($A8677))=0,0,LEN($A8677)-LEN(SUBSTITUTE($A8677," ",""))+1)</f>
        <v>5</v>
      </c>
      <c r="P8677">
        <f t="shared" si="266"/>
        <v>3411</v>
      </c>
    </row>
    <row r="8678" spans="1:16" ht="112" x14ac:dyDescent="0.2">
      <c r="A8678" s="8" t="s">
        <v>224</v>
      </c>
      <c r="C8678" s="7" t="s">
        <v>4</v>
      </c>
      <c r="F8678" s="7" t="str">
        <f t="shared" si="264"/>
        <v/>
      </c>
      <c r="G8678" s="7" t="str">
        <f t="shared" si="265"/>
        <v/>
      </c>
      <c r="K8678" s="7" t="s">
        <v>3356</v>
      </c>
      <c r="L8678" s="9">
        <v>45010</v>
      </c>
      <c r="M8678" s="13">
        <v>0.45071759259259259</v>
      </c>
      <c r="N8678" s="14">
        <v>204440003500989</v>
      </c>
      <c r="P8678" t="str">
        <f t="shared" si="266"/>
        <v/>
      </c>
    </row>
    <row r="8679" spans="1:16" ht="144" x14ac:dyDescent="0.2">
      <c r="A8679" s="8" t="s">
        <v>1142</v>
      </c>
      <c r="C8679" s="7" t="s">
        <v>4</v>
      </c>
      <c r="F8679" s="7" t="str">
        <f t="shared" si="264"/>
        <v/>
      </c>
      <c r="G8679" s="7" t="str">
        <f t="shared" si="265"/>
        <v/>
      </c>
      <c r="K8679" s="7" t="s">
        <v>3356</v>
      </c>
      <c r="L8679" s="9">
        <v>45010</v>
      </c>
      <c r="M8679" s="13">
        <v>0.45094907407407409</v>
      </c>
      <c r="N8679" s="14">
        <v>204440003540160</v>
      </c>
      <c r="P8679" t="str">
        <f t="shared" si="266"/>
        <v/>
      </c>
    </row>
    <row r="8680" spans="1:16" ht="16" x14ac:dyDescent="0.2">
      <c r="A8680" s="8" t="s">
        <v>22</v>
      </c>
      <c r="C8680" s="7" t="s">
        <v>2</v>
      </c>
      <c r="D8680" s="7" t="s">
        <v>3389</v>
      </c>
      <c r="E8680" s="7" t="str">
        <f>IF(OR(D8680="", D8680="___"),"", LEFT(D8680,FIND(" &gt;",D8680)-1))</f>
        <v>Success</v>
      </c>
      <c r="F8680" s="7" t="str">
        <f t="shared" si="264"/>
        <v>Current</v>
      </c>
      <c r="G8680" s="7" t="str">
        <f t="shared" si="265"/>
        <v/>
      </c>
      <c r="H8680" s="7" t="str">
        <f>IF(G8680="Utterance", IF(ISNUMBER(SEARCH("Unrecognized",D8680)), "Unrecognized", IF(ISNUMBER(SEARCH("Mismatched",D8680)), "Mismatched", IF(ISNUMBER(SEARCH("False Positive",D8680)), "False Positive", "Irrelevant"))), "")</f>
        <v/>
      </c>
      <c r="I8680" s="7" t="s">
        <v>3484</v>
      </c>
      <c r="J8680" s="7" t="s">
        <v>3445</v>
      </c>
      <c r="K8680" s="7" t="s">
        <v>3356</v>
      </c>
      <c r="L8680" s="9">
        <v>45010</v>
      </c>
      <c r="M8680" s="13">
        <v>0.45098379629629631</v>
      </c>
      <c r="N8680" s="14">
        <v>204440003500989</v>
      </c>
      <c r="O8680" s="7">
        <f>IF(LEN(TRIM($A8680))=0,0,LEN($A8680)-LEN(SUBSTITUTE($A8680," ",""))+1)</f>
        <v>4</v>
      </c>
      <c r="P8680">
        <f t="shared" si="266"/>
        <v>3411</v>
      </c>
    </row>
    <row r="8681" spans="1:16" ht="16" x14ac:dyDescent="0.2">
      <c r="A8681" s="8" t="s">
        <v>23</v>
      </c>
      <c r="C8681" s="7" t="s">
        <v>4</v>
      </c>
      <c r="F8681" s="7" t="str">
        <f t="shared" si="264"/>
        <v/>
      </c>
      <c r="G8681" s="7" t="str">
        <f t="shared" si="265"/>
        <v/>
      </c>
      <c r="K8681" s="7" t="s">
        <v>3356</v>
      </c>
      <c r="L8681" s="9">
        <v>45010</v>
      </c>
      <c r="M8681" s="13">
        <v>0.45100694444444445</v>
      </c>
      <c r="N8681" s="14">
        <v>204440003500989</v>
      </c>
      <c r="P8681" t="str">
        <f t="shared" si="266"/>
        <v/>
      </c>
    </row>
    <row r="8682" spans="1:16" ht="48" x14ac:dyDescent="0.2">
      <c r="A8682" s="8" t="s">
        <v>5</v>
      </c>
      <c r="C8682" s="7" t="s">
        <v>4</v>
      </c>
      <c r="F8682" s="7" t="str">
        <f t="shared" si="264"/>
        <v/>
      </c>
      <c r="G8682" s="7" t="str">
        <f t="shared" si="265"/>
        <v/>
      </c>
      <c r="K8682" s="7" t="s">
        <v>3356</v>
      </c>
      <c r="L8682" s="9">
        <v>45010</v>
      </c>
      <c r="M8682" s="13">
        <v>0.45100694444444445</v>
      </c>
      <c r="N8682" s="14">
        <v>204440003500989</v>
      </c>
      <c r="P8682" t="str">
        <f t="shared" si="266"/>
        <v/>
      </c>
    </row>
    <row r="8683" spans="1:16" ht="192" x14ac:dyDescent="0.2">
      <c r="A8683" s="8" t="s">
        <v>24</v>
      </c>
      <c r="C8683" s="7" t="s">
        <v>4</v>
      </c>
      <c r="F8683" s="7" t="str">
        <f t="shared" si="264"/>
        <v/>
      </c>
      <c r="G8683" s="7" t="str">
        <f t="shared" si="265"/>
        <v/>
      </c>
      <c r="K8683" s="7" t="s">
        <v>3356</v>
      </c>
      <c r="L8683" s="9">
        <v>45010</v>
      </c>
      <c r="M8683" s="13">
        <v>0.45100694444444445</v>
      </c>
      <c r="N8683" s="14">
        <v>204440003500989</v>
      </c>
      <c r="P8683" t="str">
        <f t="shared" si="266"/>
        <v/>
      </c>
    </row>
    <row r="8684" spans="1:16" ht="16" x14ac:dyDescent="0.2">
      <c r="A8684" s="8" t="s">
        <v>25</v>
      </c>
      <c r="C8684" s="7" t="s">
        <v>2</v>
      </c>
      <c r="D8684" s="7" t="s">
        <v>3405</v>
      </c>
      <c r="E8684" s="7" t="str">
        <f>IF(OR(D8684="", D8684="___"),"", LEFT(D8684,FIND(" &gt;",D8684)-1))</f>
        <v>Failure</v>
      </c>
      <c r="F8684" s="7" t="str">
        <f t="shared" si="264"/>
        <v>Current</v>
      </c>
      <c r="G8684" s="7" t="str">
        <f t="shared" si="265"/>
        <v>System</v>
      </c>
      <c r="H8684" s="7" t="str">
        <f>IF(G8684="Utterance", IF(ISNUMBER(SEARCH("Unrecognized",D8684)), "Unrecognized", IF(ISNUMBER(SEARCH("Mismatched",D8684)), "Mismatched", IF(ISNUMBER(SEARCH("False Positive",D8684)), "False Positive", "Irrelevant"))), "")</f>
        <v/>
      </c>
      <c r="I8684" s="7" t="s">
        <v>3444</v>
      </c>
      <c r="J8684" s="7" t="s">
        <v>213</v>
      </c>
      <c r="K8684" s="7" t="s">
        <v>3356</v>
      </c>
      <c r="L8684" s="9">
        <v>45010</v>
      </c>
      <c r="M8684" s="13">
        <v>0.45128472222222221</v>
      </c>
      <c r="N8684" s="14">
        <v>204440003500989</v>
      </c>
      <c r="O8684" s="7">
        <f>IF(LEN(TRIM($A8684))=0,0,LEN($A8684)-LEN(SUBSTITUTE($A8684," ",""))+1)</f>
        <v>3</v>
      </c>
      <c r="P8684">
        <f t="shared" si="266"/>
        <v>168</v>
      </c>
    </row>
    <row r="8685" spans="1:16" ht="16" x14ac:dyDescent="0.2">
      <c r="A8685" s="8" t="s">
        <v>988</v>
      </c>
      <c r="C8685" s="7" t="s">
        <v>2</v>
      </c>
      <c r="D8685" s="7" t="s">
        <v>3389</v>
      </c>
      <c r="E8685" s="7" t="str">
        <f>IF(OR(D8685="", D8685="___"),"", LEFT(D8685,FIND(" &gt;",D8685)-1))</f>
        <v>Success</v>
      </c>
      <c r="F8685" s="7" t="str">
        <f t="shared" si="264"/>
        <v>Current</v>
      </c>
      <c r="G8685" s="7" t="str">
        <f t="shared" si="265"/>
        <v/>
      </c>
      <c r="H8685" s="7" t="str">
        <f>IF(G8685="Utterance", IF(ISNUMBER(SEARCH("Unrecognized",D8685)), "Unrecognized", IF(ISNUMBER(SEARCH("Mismatched",D8685)), "Mismatched", IF(ISNUMBER(SEARCH("False Positive",D8685)), "False Positive", "Irrelevant"))), "")</f>
        <v/>
      </c>
      <c r="J8685" s="7" t="s">
        <v>3748</v>
      </c>
      <c r="K8685" s="7" t="s">
        <v>3356</v>
      </c>
      <c r="L8685" s="9">
        <v>45010</v>
      </c>
      <c r="M8685" s="13">
        <v>0.4518287037037037</v>
      </c>
      <c r="N8685" s="14">
        <v>204440003537523</v>
      </c>
      <c r="O8685" s="7">
        <f>IF(LEN(TRIM($A8685))=0,0,LEN($A8685)-LEN(SUBSTITUTE($A8685," ",""))+1)</f>
        <v>2</v>
      </c>
      <c r="P8685">
        <f t="shared" si="266"/>
        <v>3411</v>
      </c>
    </row>
    <row r="8686" spans="1:16" ht="112" x14ac:dyDescent="0.2">
      <c r="A8686" s="8" t="s">
        <v>321</v>
      </c>
      <c r="C8686" s="7" t="s">
        <v>4</v>
      </c>
      <c r="F8686" s="7" t="str">
        <f t="shared" si="264"/>
        <v/>
      </c>
      <c r="G8686" s="7" t="str">
        <f t="shared" si="265"/>
        <v/>
      </c>
      <c r="K8686" s="7" t="s">
        <v>3356</v>
      </c>
      <c r="L8686" s="9">
        <v>45010</v>
      </c>
      <c r="M8686" s="13">
        <v>0.4518287037037037</v>
      </c>
      <c r="N8686" s="14">
        <v>204440003537523</v>
      </c>
      <c r="P8686" t="str">
        <f t="shared" si="266"/>
        <v/>
      </c>
    </row>
    <row r="8687" spans="1:16" ht="16" x14ac:dyDescent="0.2">
      <c r="A8687" s="8" t="s">
        <v>26</v>
      </c>
      <c r="C8687" s="7" t="s">
        <v>4</v>
      </c>
      <c r="F8687" s="7" t="str">
        <f t="shared" si="264"/>
        <v/>
      </c>
      <c r="G8687" s="7" t="str">
        <f t="shared" si="265"/>
        <v/>
      </c>
      <c r="K8687" s="7" t="s">
        <v>3356</v>
      </c>
      <c r="L8687" s="9">
        <v>45010</v>
      </c>
      <c r="M8687" s="13">
        <v>0.45197916666666665</v>
      </c>
      <c r="N8687" s="14">
        <v>204440003500989</v>
      </c>
      <c r="P8687" t="str">
        <f t="shared" si="266"/>
        <v/>
      </c>
    </row>
    <row r="8688" spans="1:16" ht="16" x14ac:dyDescent="0.2">
      <c r="A8688" s="8" t="s">
        <v>223</v>
      </c>
      <c r="B8688" s="7" t="s">
        <v>3487</v>
      </c>
      <c r="C8688" s="7" t="s">
        <v>2</v>
      </c>
      <c r="D8688" s="7" t="s">
        <v>3389</v>
      </c>
      <c r="E8688" s="7" t="str">
        <f>IF(OR(D8688="", D8688="___"),"", LEFT(D8688,FIND(" &gt;",D8688)-1))</f>
        <v>Success</v>
      </c>
      <c r="F8688" s="7" t="str">
        <f t="shared" si="264"/>
        <v>Current</v>
      </c>
      <c r="G8688" s="7" t="str">
        <f t="shared" si="265"/>
        <v/>
      </c>
      <c r="H8688" s="7" t="str">
        <f>IF(G8688="Utterance", IF(ISNUMBER(SEARCH("Unrecognized",D8688)), "Unrecognized", IF(ISNUMBER(SEARCH("Mismatched",D8688)), "Mismatched", IF(ISNUMBER(SEARCH("False Positive",D8688)), "False Positive", "Irrelevant"))), "")</f>
        <v/>
      </c>
      <c r="J8688" s="7" t="s">
        <v>3744</v>
      </c>
      <c r="K8688" s="7" t="s">
        <v>3356</v>
      </c>
      <c r="L8688" s="9">
        <v>45010</v>
      </c>
      <c r="M8688" s="13">
        <v>0.45248842592592592</v>
      </c>
      <c r="N8688" s="14">
        <v>204440003500989</v>
      </c>
      <c r="O8688" s="7">
        <f>IF(LEN(TRIM($A8688))=0,0,LEN($A8688)-LEN(SUBSTITUTE($A8688," ",""))+1)</f>
        <v>3</v>
      </c>
      <c r="P8688">
        <f t="shared" si="266"/>
        <v>3411</v>
      </c>
    </row>
    <row r="8689" spans="1:16" ht="112" x14ac:dyDescent="0.2">
      <c r="A8689" s="8" t="s">
        <v>224</v>
      </c>
      <c r="C8689" s="7" t="s">
        <v>4</v>
      </c>
      <c r="F8689" s="7" t="str">
        <f t="shared" ref="F8689:F8752" si="267">IF(OR(E8689="Success",E8689="Qualified Success"),"Current",IF(E8689="Failure",IF(RIGHT(D8689,6)="Future","Future",IF(RIGHT(D8689,10)="Irrelevant","Irrelevant","Current")),""))</f>
        <v/>
      </c>
      <c r="G8689" s="7" t="str">
        <f t="shared" ref="G8689:G8752" si="268">IF(OR(ISBLANK(D8689),D8689="Unclassifiable &gt;"),"",IF(ISNUMBER(SEARCH("Utterance",D8689)),"Utterance",IF(ISNUMBER(SEARCH("Response",D8689)),"Response",IF(ISNUMBER(SEARCH("Interaction",D8689)),"Interaction",IF(ISNUMBER(SEARCH("System",D8689)),"System","")))))</f>
        <v/>
      </c>
      <c r="K8689" s="7" t="s">
        <v>3356</v>
      </c>
      <c r="L8689" s="9">
        <v>45010</v>
      </c>
      <c r="M8689" s="13">
        <v>0.45248842592592592</v>
      </c>
      <c r="N8689" s="14">
        <v>204440003500989</v>
      </c>
      <c r="P8689" t="str">
        <f t="shared" si="266"/>
        <v/>
      </c>
    </row>
    <row r="8690" spans="1:16" ht="16" x14ac:dyDescent="0.2">
      <c r="A8690" s="8" t="s">
        <v>259</v>
      </c>
      <c r="B8690" s="7" t="s">
        <v>3487</v>
      </c>
      <c r="C8690" s="7" t="s">
        <v>2</v>
      </c>
      <c r="D8690" s="7" t="s">
        <v>3389</v>
      </c>
      <c r="E8690" s="7" t="str">
        <f>IF(OR(D8690="", D8690="___"),"", LEFT(D8690,FIND(" &gt;",D8690)-1))</f>
        <v>Success</v>
      </c>
      <c r="F8690" s="7" t="str">
        <f t="shared" si="267"/>
        <v>Current</v>
      </c>
      <c r="G8690" s="7" t="str">
        <f t="shared" si="268"/>
        <v/>
      </c>
      <c r="H8690" s="7" t="str">
        <f>IF(G8690="Utterance", IF(ISNUMBER(SEARCH("Unrecognized",D8690)), "Unrecognized", IF(ISNUMBER(SEARCH("Mismatched",D8690)), "Mismatched", IF(ISNUMBER(SEARCH("False Positive",D8690)), "False Positive", "Irrelevant"))), "")</f>
        <v/>
      </c>
      <c r="J8690" s="7" t="s">
        <v>3743</v>
      </c>
      <c r="K8690" s="7" t="s">
        <v>3356</v>
      </c>
      <c r="L8690" s="9">
        <v>45010</v>
      </c>
      <c r="M8690" s="13">
        <v>0.45438657407407407</v>
      </c>
      <c r="N8690" s="14">
        <v>204440003495164</v>
      </c>
      <c r="O8690" s="7">
        <f>IF(LEN(TRIM($A8690))=0,0,LEN($A8690)-LEN(SUBSTITUTE($A8690," ",""))+1)</f>
        <v>4</v>
      </c>
      <c r="P8690">
        <f t="shared" si="266"/>
        <v>3411</v>
      </c>
    </row>
    <row r="8691" spans="1:16" ht="224" x14ac:dyDescent="0.2">
      <c r="A8691" s="8" t="s">
        <v>3701</v>
      </c>
      <c r="C8691" s="7" t="s">
        <v>4</v>
      </c>
      <c r="F8691" s="7" t="str">
        <f t="shared" si="267"/>
        <v/>
      </c>
      <c r="G8691" s="7" t="str">
        <f t="shared" si="268"/>
        <v/>
      </c>
      <c r="K8691" s="7" t="s">
        <v>3356</v>
      </c>
      <c r="L8691" s="9">
        <v>45010</v>
      </c>
      <c r="M8691" s="13">
        <v>0.45440972222222226</v>
      </c>
      <c r="N8691" s="14">
        <v>204440003495164</v>
      </c>
      <c r="P8691" t="str">
        <f t="shared" si="266"/>
        <v/>
      </c>
    </row>
    <row r="8692" spans="1:16" ht="16" x14ac:dyDescent="0.2">
      <c r="A8692" s="8" t="s">
        <v>445</v>
      </c>
      <c r="C8692" s="7" t="s">
        <v>2</v>
      </c>
      <c r="D8692" s="7" t="s">
        <v>3389</v>
      </c>
      <c r="E8692" s="7" t="str">
        <f>IF(OR(D8692="", D8692="___"),"", LEFT(D8692,FIND(" &gt;",D8692)-1))</f>
        <v>Success</v>
      </c>
      <c r="F8692" s="7" t="str">
        <f t="shared" si="267"/>
        <v>Current</v>
      </c>
      <c r="G8692" s="7" t="str">
        <f t="shared" si="268"/>
        <v/>
      </c>
      <c r="H8692" s="7" t="str">
        <f>IF(G8692="Utterance", IF(ISNUMBER(SEARCH("Unrecognized",D8692)), "Unrecognized", IF(ISNUMBER(SEARCH("Mismatched",D8692)), "Mismatched", IF(ISNUMBER(SEARCH("False Positive",D8692)), "False Positive", "Irrelevant"))), "")</f>
        <v/>
      </c>
      <c r="J8692" s="7" t="s">
        <v>3743</v>
      </c>
      <c r="K8692" s="7" t="s">
        <v>3356</v>
      </c>
      <c r="L8692" s="9">
        <v>45010</v>
      </c>
      <c r="M8692" s="13">
        <v>0.45474537037037038</v>
      </c>
      <c r="N8692" s="14">
        <v>204440003495164</v>
      </c>
      <c r="O8692" s="7">
        <f>IF(LEN(TRIM($A8692))=0,0,LEN($A8692)-LEN(SUBSTITUTE($A8692," ",""))+1)</f>
        <v>3</v>
      </c>
      <c r="P8692">
        <f t="shared" si="266"/>
        <v>3411</v>
      </c>
    </row>
    <row r="8693" spans="1:16" ht="112" x14ac:dyDescent="0.2">
      <c r="A8693" s="8" t="s">
        <v>518</v>
      </c>
      <c r="C8693" s="7" t="s">
        <v>4</v>
      </c>
      <c r="F8693" s="7" t="str">
        <f t="shared" si="267"/>
        <v/>
      </c>
      <c r="G8693" s="7" t="str">
        <f t="shared" si="268"/>
        <v/>
      </c>
      <c r="K8693" s="7" t="s">
        <v>3356</v>
      </c>
      <c r="L8693" s="9">
        <v>45010</v>
      </c>
      <c r="M8693" s="13">
        <v>0.45474537037037038</v>
      </c>
      <c r="N8693" s="14">
        <v>204440003495164</v>
      </c>
      <c r="P8693" t="str">
        <f t="shared" si="266"/>
        <v/>
      </c>
    </row>
    <row r="8694" spans="1:16" ht="16" x14ac:dyDescent="0.2">
      <c r="A8694" s="8" t="s">
        <v>322</v>
      </c>
      <c r="B8694" s="7" t="s">
        <v>3487</v>
      </c>
      <c r="C8694" s="7" t="s">
        <v>2</v>
      </c>
      <c r="D8694" s="7" t="s">
        <v>3389</v>
      </c>
      <c r="E8694" s="7" t="str">
        <f>IF(OR(D8694="", D8694="___"),"", LEFT(D8694,FIND(" &gt;",D8694)-1))</f>
        <v>Success</v>
      </c>
      <c r="F8694" s="7" t="str">
        <f t="shared" si="267"/>
        <v>Current</v>
      </c>
      <c r="G8694" s="7" t="str">
        <f t="shared" si="268"/>
        <v/>
      </c>
      <c r="H8694" s="7" t="str">
        <f>IF(G8694="Utterance", IF(ISNUMBER(SEARCH("Unrecognized",D8694)), "Unrecognized", IF(ISNUMBER(SEARCH("Mismatched",D8694)), "Mismatched", IF(ISNUMBER(SEARCH("False Positive",D8694)), "False Positive", "Irrelevant"))), "")</f>
        <v/>
      </c>
      <c r="J8694" s="7" t="s">
        <v>3758</v>
      </c>
      <c r="K8694" s="7" t="s">
        <v>3356</v>
      </c>
      <c r="L8694" s="9">
        <v>45010</v>
      </c>
      <c r="M8694" s="13">
        <v>0.45489583333333333</v>
      </c>
      <c r="N8694" s="14">
        <v>204440003495164</v>
      </c>
      <c r="O8694" s="7">
        <f>IF(LEN(TRIM($A8694))=0,0,LEN($A8694)-LEN(SUBSTITUTE($A8694," ",""))+1)</f>
        <v>4</v>
      </c>
      <c r="P8694">
        <f t="shared" si="266"/>
        <v>3411</v>
      </c>
    </row>
    <row r="8695" spans="1:16" ht="32" x14ac:dyDescent="0.2">
      <c r="A8695" s="8" t="s">
        <v>3366</v>
      </c>
      <c r="C8695" s="7" t="s">
        <v>4</v>
      </c>
      <c r="F8695" s="7" t="str">
        <f t="shared" si="267"/>
        <v/>
      </c>
      <c r="G8695" s="7" t="str">
        <f t="shared" si="268"/>
        <v/>
      </c>
      <c r="K8695" s="7" t="s">
        <v>3356</v>
      </c>
      <c r="L8695" s="9">
        <v>45010</v>
      </c>
      <c r="M8695" s="13">
        <v>0.45491898148148152</v>
      </c>
      <c r="N8695" s="14">
        <v>204440003495164</v>
      </c>
      <c r="P8695" t="str">
        <f t="shared" si="266"/>
        <v/>
      </c>
    </row>
    <row r="8696" spans="1:16" ht="32" x14ac:dyDescent="0.2">
      <c r="A8696" s="8" t="s">
        <v>268</v>
      </c>
      <c r="C8696" s="7" t="s">
        <v>4</v>
      </c>
      <c r="F8696" s="7" t="str">
        <f t="shared" si="267"/>
        <v/>
      </c>
      <c r="G8696" s="7" t="str">
        <f t="shared" si="268"/>
        <v/>
      </c>
      <c r="K8696" s="7" t="s">
        <v>3356</v>
      </c>
      <c r="L8696" s="9">
        <v>45010</v>
      </c>
      <c r="M8696" s="13">
        <v>0.45491898148148152</v>
      </c>
      <c r="N8696" s="14">
        <v>204440003495164</v>
      </c>
      <c r="P8696" t="str">
        <f t="shared" si="266"/>
        <v/>
      </c>
    </row>
    <row r="8697" spans="1:16" ht="16" x14ac:dyDescent="0.2">
      <c r="A8697" s="8" t="s">
        <v>259</v>
      </c>
      <c r="B8697" s="7" t="s">
        <v>3487</v>
      </c>
      <c r="C8697" s="7" t="s">
        <v>2</v>
      </c>
      <c r="D8697" s="7" t="s">
        <v>3389</v>
      </c>
      <c r="E8697" s="7" t="str">
        <f>IF(OR(D8697="", D8697="___"),"", LEFT(D8697,FIND(" &gt;",D8697)-1))</f>
        <v>Success</v>
      </c>
      <c r="F8697" s="7" t="str">
        <f t="shared" si="267"/>
        <v>Current</v>
      </c>
      <c r="G8697" s="7" t="str">
        <f t="shared" si="268"/>
        <v/>
      </c>
      <c r="H8697" s="7" t="str">
        <f>IF(G8697="Utterance", IF(ISNUMBER(SEARCH("Unrecognized",D8697)), "Unrecognized", IF(ISNUMBER(SEARCH("Mismatched",D8697)), "Mismatched", IF(ISNUMBER(SEARCH("False Positive",D8697)), "False Positive", "Irrelevant"))), "")</f>
        <v/>
      </c>
      <c r="J8697" s="7" t="s">
        <v>3743</v>
      </c>
      <c r="K8697" s="7" t="s">
        <v>3356</v>
      </c>
      <c r="L8697" s="9">
        <v>45010</v>
      </c>
      <c r="M8697" s="13">
        <v>0.45525462962962965</v>
      </c>
      <c r="N8697" s="14">
        <v>204440003495164</v>
      </c>
      <c r="O8697" s="7">
        <f>IF(LEN(TRIM($A8697))=0,0,LEN($A8697)-LEN(SUBSTITUTE($A8697," ",""))+1)</f>
        <v>4</v>
      </c>
      <c r="P8697">
        <f t="shared" si="266"/>
        <v>3411</v>
      </c>
    </row>
    <row r="8698" spans="1:16" ht="224" x14ac:dyDescent="0.2">
      <c r="A8698" s="8" t="s">
        <v>3701</v>
      </c>
      <c r="C8698" s="7" t="s">
        <v>4</v>
      </c>
      <c r="F8698" s="7" t="str">
        <f t="shared" si="267"/>
        <v/>
      </c>
      <c r="G8698" s="7" t="str">
        <f t="shared" si="268"/>
        <v/>
      </c>
      <c r="K8698" s="7" t="s">
        <v>3356</v>
      </c>
      <c r="L8698" s="9">
        <v>45010</v>
      </c>
      <c r="M8698" s="13">
        <v>0.45526620370370369</v>
      </c>
      <c r="N8698" s="14">
        <v>204440003495164</v>
      </c>
      <c r="P8698" t="str">
        <f t="shared" si="266"/>
        <v/>
      </c>
    </row>
    <row r="8699" spans="1:16" ht="16" x14ac:dyDescent="0.2">
      <c r="A8699" s="8" t="s">
        <v>1622</v>
      </c>
      <c r="C8699" s="7" t="s">
        <v>2</v>
      </c>
      <c r="D8699" s="7" t="s">
        <v>3391</v>
      </c>
      <c r="E8699" s="7" t="str">
        <f>IF(OR(D8699="", D8699="___"),"", LEFT(D8699,FIND(" &gt;",D8699)-1))</f>
        <v>Failure</v>
      </c>
      <c r="F8699" s="7" t="str">
        <f t="shared" si="267"/>
        <v>Current</v>
      </c>
      <c r="G8699" s="7" t="str">
        <f t="shared" si="268"/>
        <v>Utterance</v>
      </c>
      <c r="H8699" s="7" t="str">
        <f>IF(G8699="Utterance", IF(ISNUMBER(SEARCH("Unrecognized",D8699)), "Unrecognized", IF(ISNUMBER(SEARCH("Mismatched",D8699)), "Mismatched", IF(ISNUMBER(SEARCH("False Positive",D8699)), "False Positive", "Irrelevant"))), "")</f>
        <v>Mismatched</v>
      </c>
      <c r="J8699" s="7" t="s">
        <v>213</v>
      </c>
      <c r="K8699" s="7" t="s">
        <v>3356</v>
      </c>
      <c r="L8699" s="9">
        <v>45010</v>
      </c>
      <c r="M8699" s="13">
        <v>0.46688657407407402</v>
      </c>
      <c r="N8699" s="14">
        <v>513002999927180</v>
      </c>
      <c r="O8699" s="7">
        <f>IF(LEN(TRIM($A8699))=0,0,LEN($A8699)-LEN(SUBSTITUTE($A8699," ",""))+1)</f>
        <v>5</v>
      </c>
      <c r="P8699">
        <f t="shared" si="266"/>
        <v>705</v>
      </c>
    </row>
    <row r="8700" spans="1:16" ht="144" x14ac:dyDescent="0.2">
      <c r="A8700" s="8" t="s">
        <v>272</v>
      </c>
      <c r="C8700" s="7" t="s">
        <v>4</v>
      </c>
      <c r="F8700" s="7" t="str">
        <f t="shared" si="267"/>
        <v/>
      </c>
      <c r="G8700" s="7" t="str">
        <f t="shared" si="268"/>
        <v/>
      </c>
      <c r="K8700" s="7" t="s">
        <v>3356</v>
      </c>
      <c r="L8700" s="9">
        <v>45010</v>
      </c>
      <c r="M8700" s="13">
        <v>0.46690972222222221</v>
      </c>
      <c r="N8700" s="14">
        <v>513002999927180</v>
      </c>
      <c r="P8700" t="str">
        <f t="shared" si="266"/>
        <v/>
      </c>
    </row>
    <row r="8701" spans="1:16" ht="16" x14ac:dyDescent="0.2">
      <c r="A8701" s="8" t="s">
        <v>1621</v>
      </c>
      <c r="C8701" s="7" t="s">
        <v>2</v>
      </c>
      <c r="D8701" s="7" t="s">
        <v>3389</v>
      </c>
      <c r="E8701" s="7" t="str">
        <f>IF(OR(D8701="", D8701="___"),"", LEFT(D8701,FIND(" &gt;",D8701)-1))</f>
        <v>Success</v>
      </c>
      <c r="F8701" s="7" t="str">
        <f t="shared" si="267"/>
        <v>Current</v>
      </c>
      <c r="G8701" s="7" t="str">
        <f t="shared" si="268"/>
        <v/>
      </c>
      <c r="H8701" s="7" t="str">
        <f>IF(G8701="Utterance", IF(ISNUMBER(SEARCH("Unrecognized",D8701)), "Unrecognized", IF(ISNUMBER(SEARCH("Mismatched",D8701)), "Mismatched", IF(ISNUMBER(SEARCH("False Positive",D8701)), "False Positive", "Irrelevant"))), "")</f>
        <v/>
      </c>
      <c r="J8701" s="7" t="s">
        <v>213</v>
      </c>
      <c r="K8701" s="7" t="s">
        <v>3356</v>
      </c>
      <c r="L8701" s="9">
        <v>45010</v>
      </c>
      <c r="M8701" s="13">
        <v>0.46702546296296293</v>
      </c>
      <c r="N8701" s="14">
        <v>513002999927180</v>
      </c>
      <c r="O8701" s="7">
        <f>IF(LEN(TRIM($A8701))=0,0,LEN($A8701)-LEN(SUBSTITUTE($A8701," ",""))+1)</f>
        <v>7</v>
      </c>
      <c r="P8701">
        <f t="shared" si="266"/>
        <v>3411</v>
      </c>
    </row>
    <row r="8702" spans="1:16" ht="144" x14ac:dyDescent="0.2">
      <c r="A8702" s="8" t="s">
        <v>218</v>
      </c>
      <c r="C8702" s="7" t="s">
        <v>4</v>
      </c>
      <c r="F8702" s="7" t="str">
        <f t="shared" si="267"/>
        <v/>
      </c>
      <c r="G8702" s="7" t="str">
        <f t="shared" si="268"/>
        <v/>
      </c>
      <c r="K8702" s="7" t="s">
        <v>3356</v>
      </c>
      <c r="L8702" s="9">
        <v>45010</v>
      </c>
      <c r="M8702" s="13">
        <v>0.46702546296296293</v>
      </c>
      <c r="N8702" s="14">
        <v>513002999927180</v>
      </c>
      <c r="P8702" t="str">
        <f t="shared" si="266"/>
        <v/>
      </c>
    </row>
    <row r="8703" spans="1:16" ht="16" x14ac:dyDescent="0.2">
      <c r="A8703" s="8" t="s">
        <v>826</v>
      </c>
      <c r="C8703" s="7" t="s">
        <v>2</v>
      </c>
      <c r="D8703" s="7" t="s">
        <v>3389</v>
      </c>
      <c r="E8703" s="7" t="str">
        <f>IF(OR(D8703="", D8703="___"),"", LEFT(D8703,FIND(" &gt;",D8703)-1))</f>
        <v>Success</v>
      </c>
      <c r="F8703" s="7" t="str">
        <f t="shared" si="267"/>
        <v>Current</v>
      </c>
      <c r="G8703" s="7" t="str">
        <f t="shared" si="268"/>
        <v/>
      </c>
      <c r="H8703" s="7" t="str">
        <f>IF(G8703="Utterance", IF(ISNUMBER(SEARCH("Unrecognized",D8703)), "Unrecognized", IF(ISNUMBER(SEARCH("Mismatched",D8703)), "Mismatched", IF(ISNUMBER(SEARCH("False Positive",D8703)), "False Positive", "Irrelevant"))), "")</f>
        <v/>
      </c>
      <c r="J8703" s="7" t="s">
        <v>3755</v>
      </c>
      <c r="K8703" s="7" t="s">
        <v>3356</v>
      </c>
      <c r="L8703" s="9">
        <v>45010</v>
      </c>
      <c r="M8703" s="13">
        <v>0.47070601851851851</v>
      </c>
      <c r="N8703" s="14">
        <v>204440003505813</v>
      </c>
      <c r="O8703" s="7">
        <f>IF(LEN(TRIM($A8703))=0,0,LEN($A8703)-LEN(SUBSTITUTE($A8703," ",""))+1)</f>
        <v>2</v>
      </c>
      <c r="P8703">
        <f t="shared" si="266"/>
        <v>3411</v>
      </c>
    </row>
    <row r="8704" spans="1:16" ht="208" x14ac:dyDescent="0.2">
      <c r="A8704" s="8" t="s">
        <v>277</v>
      </c>
      <c r="C8704" s="7" t="s">
        <v>4</v>
      </c>
      <c r="F8704" s="7" t="str">
        <f t="shared" si="267"/>
        <v/>
      </c>
      <c r="G8704" s="7" t="str">
        <f t="shared" si="268"/>
        <v/>
      </c>
      <c r="K8704" s="7" t="s">
        <v>3356</v>
      </c>
      <c r="L8704" s="9">
        <v>45010</v>
      </c>
      <c r="M8704" s="13">
        <v>0.47070601851851851</v>
      </c>
      <c r="N8704" s="14">
        <v>204440003505813</v>
      </c>
      <c r="P8704" t="str">
        <f t="shared" si="266"/>
        <v/>
      </c>
    </row>
    <row r="8705" spans="1:16" ht="16" x14ac:dyDescent="0.2">
      <c r="A8705" s="8" t="s">
        <v>367</v>
      </c>
      <c r="C8705" s="7" t="s">
        <v>2</v>
      </c>
      <c r="D8705" s="7" t="s">
        <v>3389</v>
      </c>
      <c r="E8705" s="7" t="str">
        <f>IF(OR(D8705="", D8705="___"),"", LEFT(D8705,FIND(" &gt;",D8705)-1))</f>
        <v>Success</v>
      </c>
      <c r="F8705" s="7" t="str">
        <f t="shared" si="267"/>
        <v>Current</v>
      </c>
      <c r="G8705" s="7" t="str">
        <f t="shared" si="268"/>
        <v/>
      </c>
      <c r="H8705" s="7" t="str">
        <f>IF(G8705="Utterance", IF(ISNUMBER(SEARCH("Unrecognized",D8705)), "Unrecognized", IF(ISNUMBER(SEARCH("Mismatched",D8705)), "Mismatched", IF(ISNUMBER(SEARCH("False Positive",D8705)), "False Positive", "Irrelevant"))), "")</f>
        <v/>
      </c>
      <c r="J8705" s="7" t="s">
        <v>3428</v>
      </c>
      <c r="K8705" s="7" t="s">
        <v>3356</v>
      </c>
      <c r="L8705" s="9">
        <v>45010</v>
      </c>
      <c r="M8705" s="13">
        <v>0.4722453703703704</v>
      </c>
      <c r="N8705" s="14">
        <v>204440003489761</v>
      </c>
      <c r="O8705" s="7">
        <f>IF(LEN(TRIM($A8705))=0,0,LEN($A8705)-LEN(SUBSTITUTE($A8705," ",""))+1)</f>
        <v>3</v>
      </c>
      <c r="P8705">
        <f t="shared" si="266"/>
        <v>3411</v>
      </c>
    </row>
    <row r="8706" spans="1:16" ht="64" x14ac:dyDescent="0.2">
      <c r="A8706" s="8" t="s">
        <v>254</v>
      </c>
      <c r="C8706" s="7" t="s">
        <v>4</v>
      </c>
      <c r="F8706" s="7" t="str">
        <f t="shared" si="267"/>
        <v/>
      </c>
      <c r="G8706" s="7" t="str">
        <f t="shared" si="268"/>
        <v/>
      </c>
      <c r="K8706" s="7" t="s">
        <v>3356</v>
      </c>
      <c r="L8706" s="9">
        <v>45010</v>
      </c>
      <c r="M8706" s="13">
        <v>0.4722453703703704</v>
      </c>
      <c r="N8706" s="14">
        <v>204440003489761</v>
      </c>
      <c r="P8706" t="str">
        <f t="shared" si="266"/>
        <v/>
      </c>
    </row>
    <row r="8707" spans="1:16" ht="16" x14ac:dyDescent="0.2">
      <c r="A8707" s="8" t="s">
        <v>158</v>
      </c>
      <c r="C8707" s="7" t="s">
        <v>2</v>
      </c>
      <c r="D8707" s="7" t="s">
        <v>3389</v>
      </c>
      <c r="E8707" s="7" t="str">
        <f>IF(OR(D8707="", D8707="___"),"", LEFT(D8707,FIND(" &gt;",D8707)-1))</f>
        <v>Success</v>
      </c>
      <c r="F8707" s="7" t="str">
        <f t="shared" si="267"/>
        <v>Current</v>
      </c>
      <c r="G8707" s="7" t="str">
        <f t="shared" si="268"/>
        <v/>
      </c>
      <c r="H8707" s="7" t="str">
        <f>IF(G8707="Utterance", IF(ISNUMBER(SEARCH("Unrecognized",D8707)), "Unrecognized", IF(ISNUMBER(SEARCH("Mismatched",D8707)), "Mismatched", IF(ISNUMBER(SEARCH("False Positive",D8707)), "False Positive", "Irrelevant"))), "")</f>
        <v/>
      </c>
      <c r="J8707" s="7" t="s">
        <v>3744</v>
      </c>
      <c r="K8707" s="7" t="s">
        <v>3356</v>
      </c>
      <c r="L8707" s="9">
        <v>45010</v>
      </c>
      <c r="M8707" s="13">
        <v>0.4836226851851852</v>
      </c>
      <c r="N8707" s="14">
        <v>513003212049277</v>
      </c>
      <c r="O8707" s="7">
        <f>IF(LEN(TRIM($A8707))=0,0,LEN($A8707)-LEN(SUBSTITUTE($A8707," ",""))+1)</f>
        <v>4</v>
      </c>
      <c r="P8707">
        <f t="shared" ref="P8707:P8770" si="269">IF(D8707="", "", COUNTIF($D$1:$D$12000, D8707))</f>
        <v>3411</v>
      </c>
    </row>
    <row r="8708" spans="1:16" ht="112" x14ac:dyDescent="0.2">
      <c r="A8708" s="8" t="s">
        <v>224</v>
      </c>
      <c r="C8708" s="7" t="s">
        <v>4</v>
      </c>
      <c r="F8708" s="7" t="str">
        <f t="shared" si="267"/>
        <v/>
      </c>
      <c r="G8708" s="7" t="str">
        <f t="shared" si="268"/>
        <v/>
      </c>
      <c r="K8708" s="7" t="s">
        <v>3356</v>
      </c>
      <c r="L8708" s="9">
        <v>45010</v>
      </c>
      <c r="M8708" s="13">
        <v>0.4836226851851852</v>
      </c>
      <c r="N8708" s="14">
        <v>513003212049277</v>
      </c>
      <c r="P8708" t="str">
        <f t="shared" si="269"/>
        <v/>
      </c>
    </row>
    <row r="8709" spans="1:16" ht="16" x14ac:dyDescent="0.2">
      <c r="A8709" s="8" t="s">
        <v>780</v>
      </c>
      <c r="C8709" s="7" t="s">
        <v>2</v>
      </c>
      <c r="D8709" s="7" t="s">
        <v>3389</v>
      </c>
      <c r="E8709" s="7" t="str">
        <f>IF(OR(D8709="", D8709="___"),"", LEFT(D8709,FIND(" &gt;",D8709)-1))</f>
        <v>Success</v>
      </c>
      <c r="F8709" s="7" t="str">
        <f t="shared" si="267"/>
        <v>Current</v>
      </c>
      <c r="G8709" s="7" t="str">
        <f t="shared" si="268"/>
        <v/>
      </c>
      <c r="H8709" s="7" t="str">
        <f>IF(G8709="Utterance", IF(ISNUMBER(SEARCH("Unrecognized",D8709)), "Unrecognized", IF(ISNUMBER(SEARCH("Mismatched",D8709)), "Mismatched", IF(ISNUMBER(SEARCH("False Positive",D8709)), "False Positive", "Irrelevant"))), "")</f>
        <v/>
      </c>
      <c r="J8709" s="7" t="s">
        <v>3750</v>
      </c>
      <c r="K8709" s="7" t="s">
        <v>3356</v>
      </c>
      <c r="L8709" s="9">
        <v>45010</v>
      </c>
      <c r="M8709" s="13">
        <v>0.49582175925925925</v>
      </c>
      <c r="N8709" s="14">
        <v>204440003503470</v>
      </c>
      <c r="O8709" s="7">
        <f>IF(LEN(TRIM($A8709))=0,0,LEN($A8709)-LEN(SUBSTITUTE($A8709," ",""))+1)</f>
        <v>4</v>
      </c>
      <c r="P8709">
        <f t="shared" si="269"/>
        <v>3411</v>
      </c>
    </row>
    <row r="8710" spans="1:16" ht="160" x14ac:dyDescent="0.2">
      <c r="A8710" s="8" t="s">
        <v>377</v>
      </c>
      <c r="C8710" s="7" t="s">
        <v>4</v>
      </c>
      <c r="F8710" s="7" t="str">
        <f t="shared" si="267"/>
        <v/>
      </c>
      <c r="G8710" s="7" t="str">
        <f t="shared" si="268"/>
        <v/>
      </c>
      <c r="K8710" s="7" t="s">
        <v>3356</v>
      </c>
      <c r="L8710" s="9">
        <v>45010</v>
      </c>
      <c r="M8710" s="13">
        <v>0.49607638888888889</v>
      </c>
      <c r="N8710" s="14">
        <v>204440003503470</v>
      </c>
      <c r="P8710" t="str">
        <f t="shared" si="269"/>
        <v/>
      </c>
    </row>
    <row r="8711" spans="1:16" ht="16" x14ac:dyDescent="0.2">
      <c r="A8711" s="8" t="s">
        <v>1249</v>
      </c>
      <c r="C8711" s="7" t="s">
        <v>2</v>
      </c>
      <c r="D8711" s="7" t="s">
        <v>3411</v>
      </c>
      <c r="E8711" s="7" t="str">
        <f>IF(OR(D8711="", D8711="___"),"", LEFT(D8711,FIND(" &gt;",D8711)-1))</f>
        <v>Qualified Success</v>
      </c>
      <c r="F8711" s="7" t="str">
        <f t="shared" si="267"/>
        <v>Current</v>
      </c>
      <c r="G8711" s="7" t="str">
        <f t="shared" si="268"/>
        <v>Response</v>
      </c>
      <c r="H8711" s="7" t="str">
        <f>IF(G8711="Utterance", IF(ISNUMBER(SEARCH("Unrecognized",D8711)), "Unrecognized", IF(ISNUMBER(SEARCH("Mismatched",D8711)), "Mismatched", IF(ISNUMBER(SEARCH("False Positive",D8711)), "False Positive", "Irrelevant"))), "")</f>
        <v/>
      </c>
      <c r="J8711" s="7" t="s">
        <v>3758</v>
      </c>
      <c r="K8711" s="7" t="s">
        <v>3356</v>
      </c>
      <c r="L8711" s="9">
        <v>45010</v>
      </c>
      <c r="M8711" s="13">
        <v>0.49980324074074073</v>
      </c>
      <c r="N8711" s="14">
        <v>202000190417426</v>
      </c>
      <c r="O8711" s="7">
        <f>IF(LEN(TRIM($A8711))=0,0,LEN($A8711)-LEN(SUBSTITUTE($A8711," ",""))+1)</f>
        <v>3</v>
      </c>
      <c r="P8711">
        <f t="shared" si="269"/>
        <v>201</v>
      </c>
    </row>
    <row r="8712" spans="1:16" ht="96" x14ac:dyDescent="0.2">
      <c r="A8712" s="8" t="s">
        <v>454</v>
      </c>
      <c r="C8712" s="7" t="s">
        <v>4</v>
      </c>
      <c r="F8712" s="7" t="str">
        <f t="shared" si="267"/>
        <v/>
      </c>
      <c r="G8712" s="7" t="str">
        <f t="shared" si="268"/>
        <v/>
      </c>
      <c r="K8712" s="7" t="s">
        <v>3356</v>
      </c>
      <c r="L8712" s="9">
        <v>45010</v>
      </c>
      <c r="M8712" s="13">
        <v>0.49981481481481477</v>
      </c>
      <c r="N8712" s="14">
        <v>202000190417426</v>
      </c>
      <c r="P8712" t="str">
        <f t="shared" si="269"/>
        <v/>
      </c>
    </row>
    <row r="8713" spans="1:16" ht="16" x14ac:dyDescent="0.2">
      <c r="A8713" s="8" t="s">
        <v>380</v>
      </c>
      <c r="C8713" s="7" t="s">
        <v>2</v>
      </c>
      <c r="D8713" s="7" t="s">
        <v>3389</v>
      </c>
      <c r="E8713" s="7" t="str">
        <f>IF(OR(D8713="", D8713="___"),"", LEFT(D8713,FIND(" &gt;",D8713)-1))</f>
        <v>Success</v>
      </c>
      <c r="F8713" s="7" t="str">
        <f t="shared" si="267"/>
        <v>Current</v>
      </c>
      <c r="G8713" s="7" t="str">
        <f t="shared" si="268"/>
        <v/>
      </c>
      <c r="H8713" s="7" t="str">
        <f>IF(G8713="Utterance", IF(ISNUMBER(SEARCH("Unrecognized",D8713)), "Unrecognized", IF(ISNUMBER(SEARCH("Mismatched",D8713)), "Mismatched", IF(ISNUMBER(SEARCH("False Positive",D8713)), "False Positive", "Irrelevant"))), "")</f>
        <v/>
      </c>
      <c r="J8713" s="7" t="s">
        <v>3756</v>
      </c>
      <c r="K8713" s="7" t="s">
        <v>3356</v>
      </c>
      <c r="L8713" s="9">
        <v>45010</v>
      </c>
      <c r="M8713" s="13">
        <v>0.50112268518518521</v>
      </c>
      <c r="N8713" s="14">
        <v>204440003495432</v>
      </c>
      <c r="O8713" s="7">
        <f>IF(LEN(TRIM($A8713))=0,0,LEN($A8713)-LEN(SUBSTITUTE($A8713," ",""))+1)</f>
        <v>4</v>
      </c>
      <c r="P8713">
        <f t="shared" si="269"/>
        <v>3411</v>
      </c>
    </row>
    <row r="8714" spans="1:16" ht="144" x14ac:dyDescent="0.2">
      <c r="A8714" s="8" t="s">
        <v>540</v>
      </c>
      <c r="C8714" s="7" t="s">
        <v>4</v>
      </c>
      <c r="F8714" s="7" t="str">
        <f t="shared" si="267"/>
        <v/>
      </c>
      <c r="G8714" s="7" t="str">
        <f t="shared" si="268"/>
        <v/>
      </c>
      <c r="K8714" s="7" t="s">
        <v>3356</v>
      </c>
      <c r="L8714" s="9">
        <v>45010</v>
      </c>
      <c r="M8714" s="13">
        <v>0.50112268518518521</v>
      </c>
      <c r="N8714" s="14">
        <v>204440003495432</v>
      </c>
      <c r="P8714" t="str">
        <f t="shared" si="269"/>
        <v/>
      </c>
    </row>
    <row r="8715" spans="1:16" ht="16" x14ac:dyDescent="0.2">
      <c r="A8715" s="8" t="s">
        <v>451</v>
      </c>
      <c r="C8715" s="7" t="s">
        <v>2</v>
      </c>
      <c r="D8715" s="7" t="s">
        <v>3389</v>
      </c>
      <c r="E8715" s="7" t="str">
        <f>IF(OR(D8715="", D8715="___"),"", LEFT(D8715,FIND(" &gt;",D8715)-1))</f>
        <v>Success</v>
      </c>
      <c r="F8715" s="7" t="str">
        <f t="shared" si="267"/>
        <v>Current</v>
      </c>
      <c r="G8715" s="7" t="str">
        <f t="shared" si="268"/>
        <v/>
      </c>
      <c r="H8715" s="7" t="str">
        <f>IF(G8715="Utterance", IF(ISNUMBER(SEARCH("Unrecognized",D8715)), "Unrecognized", IF(ISNUMBER(SEARCH("Mismatched",D8715)), "Mismatched", IF(ISNUMBER(SEARCH("False Positive",D8715)), "False Positive", "Irrelevant"))), "")</f>
        <v/>
      </c>
      <c r="J8715" s="7" t="s">
        <v>3363</v>
      </c>
      <c r="K8715" s="7" t="s">
        <v>3356</v>
      </c>
      <c r="L8715" s="9">
        <v>45010</v>
      </c>
      <c r="M8715" s="13">
        <v>0.50747685185185187</v>
      </c>
      <c r="N8715" s="14">
        <v>204440003492674</v>
      </c>
      <c r="O8715" s="7">
        <f>IF(LEN(TRIM($A8715))=0,0,LEN($A8715)-LEN(SUBSTITUTE($A8715," ",""))+1)</f>
        <v>1</v>
      </c>
      <c r="P8715">
        <f t="shared" si="269"/>
        <v>3411</v>
      </c>
    </row>
    <row r="8716" spans="1:16" ht="80" x14ac:dyDescent="0.2">
      <c r="A8716" s="8" t="s">
        <v>430</v>
      </c>
      <c r="C8716" s="7" t="s">
        <v>4</v>
      </c>
      <c r="F8716" s="7" t="str">
        <f t="shared" si="267"/>
        <v/>
      </c>
      <c r="G8716" s="7" t="str">
        <f t="shared" si="268"/>
        <v/>
      </c>
      <c r="K8716" s="7" t="s">
        <v>3356</v>
      </c>
      <c r="L8716" s="9">
        <v>45010</v>
      </c>
      <c r="M8716" s="13">
        <v>0.50747685185185187</v>
      </c>
      <c r="N8716" s="14">
        <v>204440003492674</v>
      </c>
      <c r="P8716" t="str">
        <f t="shared" si="269"/>
        <v/>
      </c>
    </row>
    <row r="8717" spans="1:16" ht="16" x14ac:dyDescent="0.2">
      <c r="A8717" s="8" t="s">
        <v>551</v>
      </c>
      <c r="C8717" s="7" t="s">
        <v>2</v>
      </c>
      <c r="D8717" s="7" t="s">
        <v>3389</v>
      </c>
      <c r="E8717" s="7" t="str">
        <f>IF(OR(D8717="", D8717="___"),"", LEFT(D8717,FIND(" &gt;",D8717)-1))</f>
        <v>Success</v>
      </c>
      <c r="F8717" s="7" t="str">
        <f t="shared" si="267"/>
        <v>Current</v>
      </c>
      <c r="G8717" s="7" t="str">
        <f t="shared" si="268"/>
        <v/>
      </c>
      <c r="H8717" s="7" t="str">
        <f>IF(G8717="Utterance", IF(ISNUMBER(SEARCH("Unrecognized",D8717)), "Unrecognized", IF(ISNUMBER(SEARCH("Mismatched",D8717)), "Mismatched", IF(ISNUMBER(SEARCH("False Positive",D8717)), "False Positive", "Irrelevant"))), "")</f>
        <v/>
      </c>
      <c r="J8717" s="7" t="s">
        <v>3756</v>
      </c>
      <c r="K8717" s="7" t="s">
        <v>3356</v>
      </c>
      <c r="L8717" s="9">
        <v>45010</v>
      </c>
      <c r="M8717" s="13">
        <v>0.50972222222222219</v>
      </c>
      <c r="N8717" s="14">
        <v>204440003495520</v>
      </c>
      <c r="O8717" s="7">
        <f>IF(LEN(TRIM($A8717))=0,0,LEN($A8717)-LEN(SUBSTITUTE($A8717," ",""))+1)</f>
        <v>2</v>
      </c>
      <c r="P8717">
        <f t="shared" si="269"/>
        <v>3411</v>
      </c>
    </row>
    <row r="8718" spans="1:16" ht="144" x14ac:dyDescent="0.2">
      <c r="A8718" s="8" t="s">
        <v>552</v>
      </c>
      <c r="C8718" s="7" t="s">
        <v>4</v>
      </c>
      <c r="F8718" s="7" t="str">
        <f t="shared" si="267"/>
        <v/>
      </c>
      <c r="G8718" s="7" t="str">
        <f t="shared" si="268"/>
        <v/>
      </c>
      <c r="K8718" s="7" t="s">
        <v>3356</v>
      </c>
      <c r="L8718" s="9">
        <v>45010</v>
      </c>
      <c r="M8718" s="13">
        <v>0.50973379629629634</v>
      </c>
      <c r="N8718" s="14">
        <v>204440003495520</v>
      </c>
      <c r="P8718" t="str">
        <f t="shared" si="269"/>
        <v/>
      </c>
    </row>
    <row r="8719" spans="1:16" ht="16" x14ac:dyDescent="0.2">
      <c r="A8719" s="8" t="s">
        <v>158</v>
      </c>
      <c r="C8719" s="7" t="s">
        <v>2</v>
      </c>
      <c r="D8719" s="7" t="s">
        <v>3389</v>
      </c>
      <c r="E8719" s="7" t="str">
        <f>IF(OR(D8719="", D8719="___"),"", LEFT(D8719,FIND(" &gt;",D8719)-1))</f>
        <v>Success</v>
      </c>
      <c r="F8719" s="7" t="str">
        <f t="shared" si="267"/>
        <v>Current</v>
      </c>
      <c r="G8719" s="7" t="str">
        <f t="shared" si="268"/>
        <v/>
      </c>
      <c r="H8719" s="7" t="str">
        <f>IF(G8719="Utterance", IF(ISNUMBER(SEARCH("Unrecognized",D8719)), "Unrecognized", IF(ISNUMBER(SEARCH("Mismatched",D8719)), "Mismatched", IF(ISNUMBER(SEARCH("False Positive",D8719)), "False Positive", "Irrelevant"))), "")</f>
        <v/>
      </c>
      <c r="J8719" s="7" t="s">
        <v>3744</v>
      </c>
      <c r="K8719" s="7" t="s">
        <v>3356</v>
      </c>
      <c r="L8719" s="9">
        <v>45010</v>
      </c>
      <c r="M8719" s="13">
        <v>0.51113425925925926</v>
      </c>
      <c r="N8719" s="14">
        <v>204440003538785</v>
      </c>
      <c r="O8719" s="7">
        <f>IF(LEN(TRIM($A8719))=0,0,LEN($A8719)-LEN(SUBSTITUTE($A8719," ",""))+1)</f>
        <v>4</v>
      </c>
      <c r="P8719">
        <f t="shared" si="269"/>
        <v>3411</v>
      </c>
    </row>
    <row r="8720" spans="1:16" ht="112" x14ac:dyDescent="0.2">
      <c r="A8720" s="8" t="s">
        <v>224</v>
      </c>
      <c r="C8720" s="7" t="s">
        <v>4</v>
      </c>
      <c r="F8720" s="7" t="str">
        <f t="shared" si="267"/>
        <v/>
      </c>
      <c r="G8720" s="7" t="str">
        <f t="shared" si="268"/>
        <v/>
      </c>
      <c r="K8720" s="7" t="s">
        <v>3356</v>
      </c>
      <c r="L8720" s="9">
        <v>45010</v>
      </c>
      <c r="M8720" s="13">
        <v>0.51113425925925926</v>
      </c>
      <c r="N8720" s="14">
        <v>204440003538785</v>
      </c>
      <c r="P8720" t="str">
        <f t="shared" si="269"/>
        <v/>
      </c>
    </row>
    <row r="8721" spans="1:16" ht="16" x14ac:dyDescent="0.2">
      <c r="A8721" s="8" t="s">
        <v>158</v>
      </c>
      <c r="C8721" s="7" t="s">
        <v>2</v>
      </c>
      <c r="D8721" s="7" t="s">
        <v>3389</v>
      </c>
      <c r="E8721" s="7" t="str">
        <f>IF(OR(D8721="", D8721="___"),"", LEFT(D8721,FIND(" &gt;",D8721)-1))</f>
        <v>Success</v>
      </c>
      <c r="F8721" s="7" t="str">
        <f t="shared" si="267"/>
        <v>Current</v>
      </c>
      <c r="G8721" s="7" t="str">
        <f t="shared" si="268"/>
        <v/>
      </c>
      <c r="H8721" s="7" t="str">
        <f>IF(G8721="Utterance", IF(ISNUMBER(SEARCH("Unrecognized",D8721)), "Unrecognized", IF(ISNUMBER(SEARCH("Mismatched",D8721)), "Mismatched", IF(ISNUMBER(SEARCH("False Positive",D8721)), "False Positive", "Irrelevant"))), "")</f>
        <v/>
      </c>
      <c r="J8721" s="7" t="s">
        <v>3744</v>
      </c>
      <c r="K8721" s="7" t="s">
        <v>3356</v>
      </c>
      <c r="L8721" s="9">
        <v>45010</v>
      </c>
      <c r="M8721" s="13">
        <v>0.52020833333333327</v>
      </c>
      <c r="N8721" s="14">
        <v>202000631071464</v>
      </c>
      <c r="O8721" s="7">
        <f>IF(LEN(TRIM($A8721))=0,0,LEN($A8721)-LEN(SUBSTITUTE($A8721," ",""))+1)</f>
        <v>4</v>
      </c>
      <c r="P8721">
        <f t="shared" si="269"/>
        <v>3411</v>
      </c>
    </row>
    <row r="8722" spans="1:16" ht="112" x14ac:dyDescent="0.2">
      <c r="A8722" s="8" t="s">
        <v>224</v>
      </c>
      <c r="C8722" s="7" t="s">
        <v>4</v>
      </c>
      <c r="F8722" s="7" t="str">
        <f t="shared" si="267"/>
        <v/>
      </c>
      <c r="G8722" s="7" t="str">
        <f t="shared" si="268"/>
        <v/>
      </c>
      <c r="K8722" s="7" t="s">
        <v>3356</v>
      </c>
      <c r="L8722" s="9">
        <v>45010</v>
      </c>
      <c r="M8722" s="13">
        <v>0.52020833333333327</v>
      </c>
      <c r="N8722" s="14">
        <v>202000631071464</v>
      </c>
      <c r="P8722" t="str">
        <f t="shared" si="269"/>
        <v/>
      </c>
    </row>
    <row r="8723" spans="1:16" ht="16" x14ac:dyDescent="0.2">
      <c r="A8723" s="8" t="s">
        <v>1735</v>
      </c>
      <c r="C8723" s="7" t="s">
        <v>2</v>
      </c>
      <c r="D8723" s="7" t="s">
        <v>3411</v>
      </c>
      <c r="E8723" s="7" t="str">
        <f>IF(OR(D8723="", D8723="___"),"", LEFT(D8723,FIND(" &gt;",D8723)-1))</f>
        <v>Qualified Success</v>
      </c>
      <c r="F8723" s="7" t="str">
        <f t="shared" si="267"/>
        <v>Current</v>
      </c>
      <c r="G8723" s="7" t="str">
        <f t="shared" si="268"/>
        <v>Response</v>
      </c>
      <c r="H8723" s="7" t="str">
        <f>IF(G8723="Utterance", IF(ISNUMBER(SEARCH("Unrecognized",D8723)), "Unrecognized", IF(ISNUMBER(SEARCH("Mismatched",D8723)), "Mismatched", IF(ISNUMBER(SEARCH("False Positive",D8723)), "False Positive", "Irrelevant"))), "")</f>
        <v/>
      </c>
      <c r="J8723" s="7" t="s">
        <v>3431</v>
      </c>
      <c r="K8723" s="7" t="s">
        <v>3356</v>
      </c>
      <c r="L8723" s="9">
        <v>45010</v>
      </c>
      <c r="M8723" s="13">
        <v>0.52638888888888891</v>
      </c>
      <c r="N8723" s="14">
        <v>513003370513001</v>
      </c>
      <c r="O8723" s="7">
        <f>IF(LEN(TRIM($A8723))=0,0,LEN($A8723)-LEN(SUBSTITUTE($A8723," ",""))+1)</f>
        <v>6</v>
      </c>
      <c r="P8723">
        <f t="shared" si="269"/>
        <v>201</v>
      </c>
    </row>
    <row r="8724" spans="1:16" ht="144" x14ac:dyDescent="0.2">
      <c r="A8724" s="8" t="s">
        <v>395</v>
      </c>
      <c r="C8724" s="7" t="s">
        <v>4</v>
      </c>
      <c r="F8724" s="7" t="str">
        <f t="shared" si="267"/>
        <v/>
      </c>
      <c r="G8724" s="7" t="str">
        <f t="shared" si="268"/>
        <v/>
      </c>
      <c r="K8724" s="7" t="s">
        <v>3356</v>
      </c>
      <c r="L8724" s="9">
        <v>45010</v>
      </c>
      <c r="M8724" s="13">
        <v>0.52640046296296295</v>
      </c>
      <c r="N8724" s="14">
        <v>513003370513001</v>
      </c>
      <c r="P8724" t="str">
        <f t="shared" si="269"/>
        <v/>
      </c>
    </row>
    <row r="8725" spans="1:16" ht="16" x14ac:dyDescent="0.2">
      <c r="A8725" s="8" t="s">
        <v>158</v>
      </c>
      <c r="C8725" s="7" t="s">
        <v>2</v>
      </c>
      <c r="D8725" s="7" t="s">
        <v>3389</v>
      </c>
      <c r="E8725" s="7" t="str">
        <f>IF(OR(D8725="", D8725="___"),"", LEFT(D8725,FIND(" &gt;",D8725)-1))</f>
        <v>Success</v>
      </c>
      <c r="F8725" s="7" t="str">
        <f t="shared" si="267"/>
        <v>Current</v>
      </c>
      <c r="G8725" s="7" t="str">
        <f t="shared" si="268"/>
        <v/>
      </c>
      <c r="H8725" s="7" t="str">
        <f>IF(G8725="Utterance", IF(ISNUMBER(SEARCH("Unrecognized",D8725)), "Unrecognized", IF(ISNUMBER(SEARCH("Mismatched",D8725)), "Mismatched", IF(ISNUMBER(SEARCH("False Positive",D8725)), "False Positive", "Irrelevant"))), "")</f>
        <v/>
      </c>
      <c r="J8725" s="7" t="s">
        <v>3744</v>
      </c>
      <c r="K8725" s="7" t="s">
        <v>3356</v>
      </c>
      <c r="L8725" s="9">
        <v>45010</v>
      </c>
      <c r="M8725" s="13">
        <v>0.52865740740740741</v>
      </c>
      <c r="N8725" s="14">
        <v>202000285415116</v>
      </c>
      <c r="O8725" s="7">
        <f>IF(LEN(TRIM($A8725))=0,0,LEN($A8725)-LEN(SUBSTITUTE($A8725," ",""))+1)</f>
        <v>4</v>
      </c>
      <c r="P8725">
        <f t="shared" si="269"/>
        <v>3411</v>
      </c>
    </row>
    <row r="8726" spans="1:16" ht="112" x14ac:dyDescent="0.2">
      <c r="A8726" s="8" t="s">
        <v>224</v>
      </c>
      <c r="C8726" s="7" t="s">
        <v>4</v>
      </c>
      <c r="F8726" s="7" t="str">
        <f t="shared" si="267"/>
        <v/>
      </c>
      <c r="G8726" s="7" t="str">
        <f t="shared" si="268"/>
        <v/>
      </c>
      <c r="K8726" s="7" t="s">
        <v>3356</v>
      </c>
      <c r="L8726" s="9">
        <v>45010</v>
      </c>
      <c r="M8726" s="13">
        <v>0.52865740740740741</v>
      </c>
      <c r="N8726" s="14">
        <v>202000285415116</v>
      </c>
      <c r="P8726" t="str">
        <f t="shared" si="269"/>
        <v/>
      </c>
    </row>
    <row r="8727" spans="1:16" ht="16" x14ac:dyDescent="0.2">
      <c r="A8727" s="8" t="s">
        <v>1340</v>
      </c>
      <c r="C8727" s="7" t="s">
        <v>2</v>
      </c>
      <c r="D8727" s="7" t="s">
        <v>3389</v>
      </c>
      <c r="E8727" s="7" t="str">
        <f>IF(OR(D8727="", D8727="___"),"", LEFT(D8727,FIND(" &gt;",D8727)-1))</f>
        <v>Success</v>
      </c>
      <c r="F8727" s="7" t="str">
        <f t="shared" si="267"/>
        <v>Current</v>
      </c>
      <c r="G8727" s="7" t="str">
        <f t="shared" si="268"/>
        <v/>
      </c>
      <c r="H8727" s="7" t="str">
        <f>IF(G8727="Utterance", IF(ISNUMBER(SEARCH("Unrecognized",D8727)), "Unrecognized", IF(ISNUMBER(SEARCH("Mismatched",D8727)), "Mismatched", IF(ISNUMBER(SEARCH("False Positive",D8727)), "False Positive", "Irrelevant"))), "")</f>
        <v/>
      </c>
      <c r="J8727" s="7" t="s">
        <v>3428</v>
      </c>
      <c r="K8727" s="7" t="s">
        <v>3356</v>
      </c>
      <c r="L8727" s="9">
        <v>45010</v>
      </c>
      <c r="M8727" s="13">
        <v>0.52907407407407414</v>
      </c>
      <c r="N8727" s="14">
        <v>202000416612966</v>
      </c>
      <c r="O8727" s="7">
        <f>IF(LEN(TRIM($A8727))=0,0,LEN($A8727)-LEN(SUBSTITUTE($A8727," ",""))+1)</f>
        <v>3</v>
      </c>
      <c r="P8727">
        <f t="shared" si="269"/>
        <v>3411</v>
      </c>
    </row>
    <row r="8728" spans="1:16" ht="64" x14ac:dyDescent="0.2">
      <c r="A8728" s="8" t="s">
        <v>254</v>
      </c>
      <c r="C8728" s="7" t="s">
        <v>4</v>
      </c>
      <c r="F8728" s="7" t="str">
        <f t="shared" si="267"/>
        <v/>
      </c>
      <c r="G8728" s="7" t="str">
        <f t="shared" si="268"/>
        <v/>
      </c>
      <c r="K8728" s="7" t="s">
        <v>3356</v>
      </c>
      <c r="L8728" s="9">
        <v>45010</v>
      </c>
      <c r="M8728" s="13">
        <v>0.52907407407407414</v>
      </c>
      <c r="N8728" s="14">
        <v>202000416612966</v>
      </c>
      <c r="P8728" t="str">
        <f t="shared" si="269"/>
        <v/>
      </c>
    </row>
    <row r="8729" spans="1:16" ht="16" x14ac:dyDescent="0.2">
      <c r="A8729" s="8" t="s">
        <v>158</v>
      </c>
      <c r="C8729" s="7" t="s">
        <v>2</v>
      </c>
      <c r="D8729" s="7" t="s">
        <v>3389</v>
      </c>
      <c r="E8729" s="7" t="str">
        <f>IF(OR(D8729="", D8729="___"),"", LEFT(D8729,FIND(" &gt;",D8729)-1))</f>
        <v>Success</v>
      </c>
      <c r="F8729" s="7" t="str">
        <f t="shared" si="267"/>
        <v>Current</v>
      </c>
      <c r="G8729" s="7" t="str">
        <f t="shared" si="268"/>
        <v/>
      </c>
      <c r="H8729" s="7" t="str">
        <f>IF(G8729="Utterance", IF(ISNUMBER(SEARCH("Unrecognized",D8729)), "Unrecognized", IF(ISNUMBER(SEARCH("Mismatched",D8729)), "Mismatched", IF(ISNUMBER(SEARCH("False Positive",D8729)), "False Positive", "Irrelevant"))), "")</f>
        <v/>
      </c>
      <c r="J8729" s="7" t="s">
        <v>3744</v>
      </c>
      <c r="K8729" s="7" t="s">
        <v>3356</v>
      </c>
      <c r="L8729" s="9">
        <v>45010</v>
      </c>
      <c r="M8729" s="13">
        <v>0.52951388888888895</v>
      </c>
      <c r="N8729" s="14">
        <v>202000416612966</v>
      </c>
      <c r="O8729" s="7">
        <f>IF(LEN(TRIM($A8729))=0,0,LEN($A8729)-LEN(SUBSTITUTE($A8729," ",""))+1)</f>
        <v>4</v>
      </c>
      <c r="P8729">
        <f t="shared" si="269"/>
        <v>3411</v>
      </c>
    </row>
    <row r="8730" spans="1:16" ht="112" x14ac:dyDescent="0.2">
      <c r="A8730" s="8" t="s">
        <v>224</v>
      </c>
      <c r="C8730" s="7" t="s">
        <v>4</v>
      </c>
      <c r="F8730" s="7" t="str">
        <f t="shared" si="267"/>
        <v/>
      </c>
      <c r="G8730" s="7" t="str">
        <f t="shared" si="268"/>
        <v/>
      </c>
      <c r="K8730" s="7" t="s">
        <v>3356</v>
      </c>
      <c r="L8730" s="9">
        <v>45010</v>
      </c>
      <c r="M8730" s="13">
        <v>0.52951388888888895</v>
      </c>
      <c r="N8730" s="14">
        <v>202000416612966</v>
      </c>
      <c r="P8730" t="str">
        <f t="shared" si="269"/>
        <v/>
      </c>
    </row>
    <row r="8731" spans="1:16" ht="16" x14ac:dyDescent="0.2">
      <c r="A8731" s="8" t="s">
        <v>234</v>
      </c>
      <c r="C8731" s="7" t="s">
        <v>2</v>
      </c>
      <c r="D8731" s="7" t="s">
        <v>3400</v>
      </c>
      <c r="E8731" s="7" t="str">
        <f>IF(OR(D8731="", D8731="___"),"", LEFT(D8731,FIND(" &gt;",D8731)-1))</f>
        <v>Failure</v>
      </c>
      <c r="F8731" s="7" t="str">
        <f t="shared" si="267"/>
        <v>Current</v>
      </c>
      <c r="G8731" s="7" t="str">
        <f t="shared" si="268"/>
        <v>Interaction</v>
      </c>
      <c r="H8731" s="7" t="str">
        <f>IF(G8731="Utterance", IF(ISNUMBER(SEARCH("Unrecognized",D8731)), "Unrecognized", IF(ISNUMBER(SEARCH("Mismatched",D8731)), "Mismatched", IF(ISNUMBER(SEARCH("False Positive",D8731)), "False Positive", "Irrelevant"))), "")</f>
        <v/>
      </c>
      <c r="J8731" s="7" t="s">
        <v>3743</v>
      </c>
      <c r="K8731" s="7" t="s">
        <v>3356</v>
      </c>
      <c r="L8731" s="9">
        <v>45010</v>
      </c>
      <c r="M8731" s="13">
        <v>0.52976851851851847</v>
      </c>
      <c r="N8731" s="14">
        <v>204440003486138</v>
      </c>
      <c r="O8731" s="7">
        <f>IF(LEN(TRIM($A8731))=0,0,LEN($A8731)-LEN(SUBSTITUTE($A8731," ",""))+1)</f>
        <v>2</v>
      </c>
      <c r="P8731">
        <f t="shared" si="269"/>
        <v>412</v>
      </c>
    </row>
    <row r="8732" spans="1:16" ht="160" x14ac:dyDescent="0.2">
      <c r="A8732" s="8" t="s">
        <v>235</v>
      </c>
      <c r="C8732" s="7" t="s">
        <v>4</v>
      </c>
      <c r="F8732" s="7" t="str">
        <f t="shared" si="267"/>
        <v/>
      </c>
      <c r="G8732" s="7" t="str">
        <f t="shared" si="268"/>
        <v/>
      </c>
      <c r="K8732" s="7" t="s">
        <v>3356</v>
      </c>
      <c r="L8732" s="9">
        <v>45010</v>
      </c>
      <c r="M8732" s="13">
        <v>0.52976851851851847</v>
      </c>
      <c r="N8732" s="14">
        <v>204440003486138</v>
      </c>
      <c r="P8732" t="str">
        <f t="shared" si="269"/>
        <v/>
      </c>
    </row>
    <row r="8733" spans="1:16" ht="16" x14ac:dyDescent="0.2">
      <c r="A8733" s="8" t="s">
        <v>236</v>
      </c>
      <c r="C8733" s="7" t="s">
        <v>2</v>
      </c>
      <c r="D8733" s="7" t="s">
        <v>3389</v>
      </c>
      <c r="E8733" s="7" t="str">
        <f>IF(OR(D8733="", D8733="___"),"", LEFT(D8733,FIND(" &gt;",D8733)-1))</f>
        <v>Success</v>
      </c>
      <c r="F8733" s="7" t="str">
        <f t="shared" si="267"/>
        <v>Current</v>
      </c>
      <c r="G8733" s="7" t="str">
        <f t="shared" si="268"/>
        <v/>
      </c>
      <c r="H8733" s="7" t="str">
        <f>IF(G8733="Utterance", IF(ISNUMBER(SEARCH("Unrecognized",D8733)), "Unrecognized", IF(ISNUMBER(SEARCH("Mismatched",D8733)), "Mismatched", IF(ISNUMBER(SEARCH("False Positive",D8733)), "False Positive", "Irrelevant"))), "")</f>
        <v/>
      </c>
      <c r="J8733" s="7" t="s">
        <v>3428</v>
      </c>
      <c r="K8733" s="7" t="s">
        <v>3356</v>
      </c>
      <c r="L8733" s="9">
        <v>45010</v>
      </c>
      <c r="M8733" s="13">
        <v>0.53033564814814815</v>
      </c>
      <c r="N8733" s="14">
        <v>204440003486138</v>
      </c>
      <c r="O8733" s="7">
        <f>IF(LEN(TRIM($A8733))=0,0,LEN($A8733)-LEN(SUBSTITUTE($A8733," ",""))+1)</f>
        <v>2</v>
      </c>
      <c r="P8733">
        <f t="shared" si="269"/>
        <v>3411</v>
      </c>
    </row>
    <row r="8734" spans="1:16" ht="64" x14ac:dyDescent="0.2">
      <c r="A8734" s="8" t="s">
        <v>220</v>
      </c>
      <c r="C8734" s="7" t="s">
        <v>4</v>
      </c>
      <c r="F8734" s="7" t="str">
        <f t="shared" si="267"/>
        <v/>
      </c>
      <c r="G8734" s="7" t="str">
        <f t="shared" si="268"/>
        <v/>
      </c>
      <c r="K8734" s="7" t="s">
        <v>3356</v>
      </c>
      <c r="L8734" s="9">
        <v>45010</v>
      </c>
      <c r="M8734" s="13">
        <v>0.53033564814814815</v>
      </c>
      <c r="N8734" s="14">
        <v>204440003486138</v>
      </c>
      <c r="P8734" t="str">
        <f t="shared" si="269"/>
        <v/>
      </c>
    </row>
    <row r="8735" spans="1:16" ht="16" x14ac:dyDescent="0.2">
      <c r="A8735" s="8" t="s">
        <v>581</v>
      </c>
      <c r="C8735" s="7" t="s">
        <v>2</v>
      </c>
      <c r="D8735" s="7" t="s">
        <v>3400</v>
      </c>
      <c r="E8735" s="7" t="str">
        <f>IF(OR(D8735="", D8735="___"),"", LEFT(D8735,FIND(" &gt;",D8735)-1))</f>
        <v>Failure</v>
      </c>
      <c r="F8735" s="7" t="str">
        <f t="shared" si="267"/>
        <v>Current</v>
      </c>
      <c r="G8735" s="7" t="str">
        <f t="shared" si="268"/>
        <v>Interaction</v>
      </c>
      <c r="H8735" s="7" t="str">
        <f>IF(G8735="Utterance", IF(ISNUMBER(SEARCH("Unrecognized",D8735)), "Unrecognized", IF(ISNUMBER(SEARCH("Mismatched",D8735)), "Mismatched", IF(ISNUMBER(SEARCH("False Positive",D8735)), "False Positive", "Irrelevant"))), "")</f>
        <v/>
      </c>
      <c r="J8735" s="7" t="s">
        <v>3748</v>
      </c>
      <c r="K8735" s="7" t="s">
        <v>3356</v>
      </c>
      <c r="L8735" s="9">
        <v>45010</v>
      </c>
      <c r="M8735" s="13">
        <v>0.53636574074074073</v>
      </c>
      <c r="N8735" s="14">
        <v>204440003496876</v>
      </c>
      <c r="O8735" s="7">
        <f>IF(LEN(TRIM($A8735))=0,0,LEN($A8735)-LEN(SUBSTITUTE($A8735," ",""))+1)</f>
        <v>13</v>
      </c>
      <c r="P8735">
        <f t="shared" si="269"/>
        <v>412</v>
      </c>
    </row>
    <row r="8736" spans="1:16" ht="64" x14ac:dyDescent="0.2">
      <c r="A8736" s="8" t="s">
        <v>582</v>
      </c>
      <c r="C8736" s="7" t="s">
        <v>4</v>
      </c>
      <c r="F8736" s="7" t="str">
        <f t="shared" si="267"/>
        <v/>
      </c>
      <c r="G8736" s="7" t="str">
        <f t="shared" si="268"/>
        <v/>
      </c>
      <c r="K8736" s="7" t="s">
        <v>3356</v>
      </c>
      <c r="L8736" s="9">
        <v>45010</v>
      </c>
      <c r="M8736" s="13">
        <v>0.53665509259259259</v>
      </c>
      <c r="N8736" s="14">
        <v>204440003496876</v>
      </c>
      <c r="P8736" t="str">
        <f t="shared" si="269"/>
        <v/>
      </c>
    </row>
    <row r="8737" spans="1:16" ht="16" x14ac:dyDescent="0.2">
      <c r="A8737" s="8" t="s">
        <v>1058</v>
      </c>
      <c r="C8737" s="7" t="s">
        <v>2</v>
      </c>
      <c r="D8737" s="7" t="s">
        <v>3389</v>
      </c>
      <c r="E8737" s="7" t="str">
        <f>IF(OR(D8737="", D8737="___"),"", LEFT(D8737,FIND(" &gt;",D8737)-1))</f>
        <v>Success</v>
      </c>
      <c r="F8737" s="7" t="str">
        <f t="shared" si="267"/>
        <v>Current</v>
      </c>
      <c r="G8737" s="7" t="str">
        <f t="shared" si="268"/>
        <v/>
      </c>
      <c r="H8737" s="7" t="str">
        <f>IF(G8737="Utterance", IF(ISNUMBER(SEARCH("Unrecognized",D8737)), "Unrecognized", IF(ISNUMBER(SEARCH("Mismatched",D8737)), "Mismatched", IF(ISNUMBER(SEARCH("False Positive",D8737)), "False Positive", "Irrelevant"))), "")</f>
        <v/>
      </c>
      <c r="J8737" s="7" t="s">
        <v>3431</v>
      </c>
      <c r="K8737" s="7" t="s">
        <v>3356</v>
      </c>
      <c r="L8737" s="9">
        <v>45010</v>
      </c>
      <c r="M8737" s="13">
        <v>0.54292824074074075</v>
      </c>
      <c r="N8737" s="14">
        <v>513003216223667</v>
      </c>
      <c r="O8737" s="7">
        <f>IF(LEN(TRIM($A8737))=0,0,LEN($A8737)-LEN(SUBSTITUTE($A8737," ",""))+1)</f>
        <v>1</v>
      </c>
      <c r="P8737">
        <f t="shared" si="269"/>
        <v>3411</v>
      </c>
    </row>
    <row r="8738" spans="1:16" ht="144" x14ac:dyDescent="0.2">
      <c r="A8738" s="8" t="s">
        <v>357</v>
      </c>
      <c r="C8738" s="7" t="s">
        <v>4</v>
      </c>
      <c r="F8738" s="7" t="str">
        <f t="shared" si="267"/>
        <v/>
      </c>
      <c r="G8738" s="7" t="str">
        <f t="shared" si="268"/>
        <v/>
      </c>
      <c r="K8738" s="7" t="s">
        <v>3356</v>
      </c>
      <c r="L8738" s="9">
        <v>45010</v>
      </c>
      <c r="M8738" s="13">
        <v>0.54292824074074075</v>
      </c>
      <c r="N8738" s="14">
        <v>513003216223667</v>
      </c>
      <c r="P8738" t="str">
        <f t="shared" si="269"/>
        <v/>
      </c>
    </row>
    <row r="8739" spans="1:16" ht="16" x14ac:dyDescent="0.2">
      <c r="A8739" s="20" t="s">
        <v>618</v>
      </c>
      <c r="C8739" s="7" t="s">
        <v>2</v>
      </c>
      <c r="D8739" s="7" t="s">
        <v>3391</v>
      </c>
      <c r="E8739" s="7" t="str">
        <f>IF(OR(D8739="", D8739="___"),"", LEFT(D8739,FIND(" &gt;",D8739)-1))</f>
        <v>Failure</v>
      </c>
      <c r="F8739" s="7" t="str">
        <f t="shared" si="267"/>
        <v>Current</v>
      </c>
      <c r="G8739" s="7" t="str">
        <f t="shared" si="268"/>
        <v>Utterance</v>
      </c>
      <c r="H8739" s="7" t="str">
        <f>IF(G8739="Utterance", IF(ISNUMBER(SEARCH("Unrecognized",D8739)), "Unrecognized", IF(ISNUMBER(SEARCH("Mismatched",D8739)), "Mismatched", IF(ISNUMBER(SEARCH("False Positive",D8739)), "False Positive", "Irrelevant"))), "")</f>
        <v>Mismatched</v>
      </c>
      <c r="J8739" s="7" t="s">
        <v>3743</v>
      </c>
      <c r="K8739" s="7" t="s">
        <v>3356</v>
      </c>
      <c r="L8739" s="9">
        <v>45010</v>
      </c>
      <c r="M8739" s="13">
        <v>0.54896990740740736</v>
      </c>
      <c r="N8739" s="14">
        <v>204440003497761</v>
      </c>
      <c r="O8739" s="7">
        <f>IF(LEN(TRIM($A8739))=0,0,LEN($A8739)-LEN(SUBSTITUTE($A8739," ",""))+1)</f>
        <v>5</v>
      </c>
      <c r="P8739">
        <f t="shared" si="269"/>
        <v>705</v>
      </c>
    </row>
    <row r="8740" spans="1:16" ht="160" x14ac:dyDescent="0.2">
      <c r="A8740" s="8" t="s">
        <v>238</v>
      </c>
      <c r="C8740" s="7" t="s">
        <v>4</v>
      </c>
      <c r="F8740" s="7" t="str">
        <f t="shared" si="267"/>
        <v/>
      </c>
      <c r="G8740" s="7" t="str">
        <f t="shared" si="268"/>
        <v/>
      </c>
      <c r="K8740" s="7" t="s">
        <v>3356</v>
      </c>
      <c r="L8740" s="9">
        <v>45010</v>
      </c>
      <c r="M8740" s="13">
        <v>0.54896990740740736</v>
      </c>
      <c r="N8740" s="14">
        <v>204440003497761</v>
      </c>
      <c r="P8740" t="str">
        <f t="shared" si="269"/>
        <v/>
      </c>
    </row>
    <row r="8741" spans="1:16" ht="16" x14ac:dyDescent="0.2">
      <c r="A8741" s="20" t="s">
        <v>617</v>
      </c>
      <c r="C8741" s="7" t="s">
        <v>2</v>
      </c>
      <c r="D8741" s="7" t="s">
        <v>3411</v>
      </c>
      <c r="E8741" s="7" t="str">
        <f>IF(OR(D8741="", D8741="___"),"", LEFT(D8741,FIND(" &gt;",D8741)-1))</f>
        <v>Qualified Success</v>
      </c>
      <c r="F8741" s="7" t="str">
        <f t="shared" si="267"/>
        <v>Current</v>
      </c>
      <c r="G8741" s="7" t="str">
        <f t="shared" si="268"/>
        <v>Response</v>
      </c>
      <c r="H8741" s="7" t="str">
        <f>IF(G8741="Utterance", IF(ISNUMBER(SEARCH("Unrecognized",D8741)), "Unrecognized", IF(ISNUMBER(SEARCH("Mismatched",D8741)), "Mismatched", IF(ISNUMBER(SEARCH("False Positive",D8741)), "False Positive", "Irrelevant"))), "")</f>
        <v/>
      </c>
      <c r="J8741" s="7" t="s">
        <v>3743</v>
      </c>
      <c r="K8741" s="7" t="s">
        <v>3356</v>
      </c>
      <c r="L8741" s="9">
        <v>45010</v>
      </c>
      <c r="M8741" s="13">
        <v>0.55104166666666665</v>
      </c>
      <c r="N8741" s="14">
        <v>204440003497761</v>
      </c>
      <c r="O8741" s="7">
        <f>IF(LEN(TRIM($A8741))=0,0,LEN($A8741)-LEN(SUBSTITUTE($A8741," ",""))+1)</f>
        <v>6</v>
      </c>
      <c r="P8741">
        <f t="shared" si="269"/>
        <v>201</v>
      </c>
    </row>
    <row r="8742" spans="1:16" ht="144" x14ac:dyDescent="0.2">
      <c r="A8742" s="8" t="s">
        <v>250</v>
      </c>
      <c r="C8742" s="7" t="s">
        <v>4</v>
      </c>
      <c r="F8742" s="7" t="str">
        <f t="shared" si="267"/>
        <v/>
      </c>
      <c r="G8742" s="7" t="str">
        <f t="shared" si="268"/>
        <v/>
      </c>
      <c r="K8742" s="7" t="s">
        <v>3356</v>
      </c>
      <c r="L8742" s="9">
        <v>45010</v>
      </c>
      <c r="M8742" s="13">
        <v>0.55107638888888888</v>
      </c>
      <c r="N8742" s="14">
        <v>204440003497761</v>
      </c>
      <c r="P8742" t="str">
        <f t="shared" si="269"/>
        <v/>
      </c>
    </row>
    <row r="8743" spans="1:16" ht="16" x14ac:dyDescent="0.2">
      <c r="A8743" s="8" t="s">
        <v>158</v>
      </c>
      <c r="C8743" s="7" t="s">
        <v>2</v>
      </c>
      <c r="D8743" s="7" t="s">
        <v>3389</v>
      </c>
      <c r="E8743" s="7" t="str">
        <f>IF(OR(D8743="", D8743="___"),"", LEFT(D8743,FIND(" &gt;",D8743)-1))</f>
        <v>Success</v>
      </c>
      <c r="F8743" s="7" t="str">
        <f t="shared" si="267"/>
        <v>Current</v>
      </c>
      <c r="G8743" s="7" t="str">
        <f t="shared" si="268"/>
        <v/>
      </c>
      <c r="H8743" s="7" t="str">
        <f>IF(G8743="Utterance", IF(ISNUMBER(SEARCH("Unrecognized",D8743)), "Unrecognized", IF(ISNUMBER(SEARCH("Mismatched",D8743)), "Mismatched", IF(ISNUMBER(SEARCH("False Positive",D8743)), "False Positive", "Irrelevant"))), "")</f>
        <v/>
      </c>
      <c r="J8743" s="7" t="s">
        <v>3744</v>
      </c>
      <c r="K8743" s="7" t="s">
        <v>3356</v>
      </c>
      <c r="L8743" s="9">
        <v>45010</v>
      </c>
      <c r="M8743" s="13">
        <v>0.56383101851851858</v>
      </c>
      <c r="N8743" s="14">
        <v>204440003490385</v>
      </c>
      <c r="O8743" s="7">
        <f>IF(LEN(TRIM($A8743))=0,0,LEN($A8743)-LEN(SUBSTITUTE($A8743," ",""))+1)</f>
        <v>4</v>
      </c>
      <c r="P8743">
        <f t="shared" si="269"/>
        <v>3411</v>
      </c>
    </row>
    <row r="8744" spans="1:16" ht="112" x14ac:dyDescent="0.2">
      <c r="A8744" s="8" t="s">
        <v>224</v>
      </c>
      <c r="C8744" s="7" t="s">
        <v>4</v>
      </c>
      <c r="F8744" s="7" t="str">
        <f t="shared" si="267"/>
        <v/>
      </c>
      <c r="G8744" s="7" t="str">
        <f t="shared" si="268"/>
        <v/>
      </c>
      <c r="K8744" s="7" t="s">
        <v>3356</v>
      </c>
      <c r="L8744" s="9">
        <v>45010</v>
      </c>
      <c r="M8744" s="13">
        <v>0.56383101851851858</v>
      </c>
      <c r="N8744" s="14">
        <v>204440003490385</v>
      </c>
      <c r="P8744" t="str">
        <f t="shared" si="269"/>
        <v/>
      </c>
    </row>
    <row r="8745" spans="1:16" ht="16" x14ac:dyDescent="0.2">
      <c r="A8745" s="8" t="s">
        <v>1393</v>
      </c>
      <c r="C8745" s="7" t="s">
        <v>2</v>
      </c>
      <c r="D8745" s="7" t="s">
        <v>3408</v>
      </c>
      <c r="E8745" s="7" t="str">
        <f>IF(OR(D8745="", D8745="___"),"", LEFT(D8745,FIND(" &gt;",D8745)-1))</f>
        <v>Qualified Success</v>
      </c>
      <c r="F8745" s="7" t="str">
        <f t="shared" si="267"/>
        <v>Current</v>
      </c>
      <c r="G8745" s="7" t="str">
        <f t="shared" si="268"/>
        <v>Response</v>
      </c>
      <c r="H8745" s="7" t="str">
        <f>IF(G8745="Utterance", IF(ISNUMBER(SEARCH("Unrecognized",D8745)), "Unrecognized", IF(ISNUMBER(SEARCH("Mismatched",D8745)), "Mismatched", IF(ISNUMBER(SEARCH("False Positive",D8745)), "False Positive", "Irrelevant"))), "")</f>
        <v/>
      </c>
      <c r="J8745" s="7" t="s">
        <v>3751</v>
      </c>
      <c r="K8745" s="7" t="s">
        <v>3356</v>
      </c>
      <c r="L8745" s="9">
        <v>45010</v>
      </c>
      <c r="M8745" s="13">
        <v>0.57086805555555553</v>
      </c>
      <c r="N8745" s="14">
        <v>202000549078837</v>
      </c>
      <c r="O8745" s="7">
        <f>IF(LEN(TRIM($A8745))=0,0,LEN($A8745)-LEN(SUBSTITUTE($A8745," ",""))+1)</f>
        <v>4</v>
      </c>
      <c r="P8745">
        <f t="shared" si="269"/>
        <v>46</v>
      </c>
    </row>
    <row r="8746" spans="1:16" ht="128" x14ac:dyDescent="0.2">
      <c r="A8746" s="8" t="s">
        <v>1394</v>
      </c>
      <c r="C8746" s="7" t="s">
        <v>4</v>
      </c>
      <c r="F8746" s="7" t="str">
        <f t="shared" si="267"/>
        <v/>
      </c>
      <c r="G8746" s="7" t="str">
        <f t="shared" si="268"/>
        <v/>
      </c>
      <c r="K8746" s="7" t="s">
        <v>3356</v>
      </c>
      <c r="L8746" s="9">
        <v>45010</v>
      </c>
      <c r="M8746" s="13">
        <v>0.57115740740740739</v>
      </c>
      <c r="N8746" s="14">
        <v>202000549078837</v>
      </c>
      <c r="P8746" t="str">
        <f t="shared" si="269"/>
        <v/>
      </c>
    </row>
    <row r="8747" spans="1:16" ht="16" x14ac:dyDescent="0.2">
      <c r="A8747" s="8" t="s">
        <v>1562</v>
      </c>
      <c r="C8747" s="7" t="s">
        <v>2</v>
      </c>
      <c r="D8747" s="7" t="s">
        <v>3389</v>
      </c>
      <c r="E8747" s="7" t="str">
        <f>IF(OR(D8747="", D8747="___"),"", LEFT(D8747,FIND(" &gt;",D8747)-1))</f>
        <v>Success</v>
      </c>
      <c r="F8747" s="7" t="str">
        <f t="shared" si="267"/>
        <v>Current</v>
      </c>
      <c r="G8747" s="7" t="str">
        <f t="shared" si="268"/>
        <v/>
      </c>
      <c r="H8747" s="7" t="str">
        <f>IF(G8747="Utterance", IF(ISNUMBER(SEARCH("Unrecognized",D8747)), "Unrecognized", IF(ISNUMBER(SEARCH("Mismatched",D8747)), "Mismatched", IF(ISNUMBER(SEARCH("False Positive",D8747)), "False Positive", "Irrelevant"))), "")</f>
        <v/>
      </c>
      <c r="J8747" s="7" t="s">
        <v>3748</v>
      </c>
      <c r="K8747" s="7" t="s">
        <v>3356</v>
      </c>
      <c r="L8747" s="9">
        <v>45010</v>
      </c>
      <c r="M8747" s="13">
        <v>0.5712962962962963</v>
      </c>
      <c r="N8747" s="14">
        <v>513002555208571</v>
      </c>
      <c r="O8747" s="7">
        <f>IF(LEN(TRIM($A8747))=0,0,LEN($A8747)-LEN(SUBSTITUTE($A8747," ",""))+1)</f>
        <v>3</v>
      </c>
      <c r="P8747">
        <f t="shared" si="269"/>
        <v>3411</v>
      </c>
    </row>
    <row r="8748" spans="1:16" ht="112" x14ac:dyDescent="0.2">
      <c r="A8748" s="8" t="s">
        <v>321</v>
      </c>
      <c r="C8748" s="7" t="s">
        <v>4</v>
      </c>
      <c r="F8748" s="7" t="str">
        <f t="shared" si="267"/>
        <v/>
      </c>
      <c r="G8748" s="7" t="str">
        <f t="shared" si="268"/>
        <v/>
      </c>
      <c r="K8748" s="7" t="s">
        <v>3356</v>
      </c>
      <c r="L8748" s="9">
        <v>45010</v>
      </c>
      <c r="M8748" s="13">
        <v>0.5712962962962963</v>
      </c>
      <c r="N8748" s="14">
        <v>513002555208571</v>
      </c>
      <c r="P8748" t="str">
        <f t="shared" si="269"/>
        <v/>
      </c>
    </row>
    <row r="8749" spans="1:16" ht="16" x14ac:dyDescent="0.2">
      <c r="A8749" s="8" t="s">
        <v>269</v>
      </c>
      <c r="B8749" s="7" t="s">
        <v>3487</v>
      </c>
      <c r="C8749" s="7" t="s">
        <v>2</v>
      </c>
      <c r="D8749" s="7" t="s">
        <v>3389</v>
      </c>
      <c r="E8749" s="7" t="str">
        <f>IF(OR(D8749="", D8749="___"),"", LEFT(D8749,FIND(" &gt;",D8749)-1))</f>
        <v>Success</v>
      </c>
      <c r="F8749" s="7" t="str">
        <f t="shared" si="267"/>
        <v>Current</v>
      </c>
      <c r="G8749" s="7" t="str">
        <f t="shared" si="268"/>
        <v/>
      </c>
      <c r="H8749" s="7" t="str">
        <f>IF(G8749="Utterance", IF(ISNUMBER(SEARCH("Unrecognized",D8749)), "Unrecognized", IF(ISNUMBER(SEARCH("Mismatched",D8749)), "Mismatched", IF(ISNUMBER(SEARCH("False Positive",D8749)), "False Positive", "Irrelevant"))), "")</f>
        <v/>
      </c>
      <c r="J8749" s="7" t="s">
        <v>3428</v>
      </c>
      <c r="K8749" s="7" t="s">
        <v>3356</v>
      </c>
      <c r="L8749" s="9">
        <v>45010</v>
      </c>
      <c r="M8749" s="13">
        <v>0.57420138888888894</v>
      </c>
      <c r="N8749" s="14">
        <v>204440003500520</v>
      </c>
      <c r="O8749" s="7">
        <f>IF(LEN(TRIM($A8749))=0,0,LEN($A8749)-LEN(SUBSTITUTE($A8749," ",""))+1)</f>
        <v>3</v>
      </c>
      <c r="P8749">
        <f t="shared" si="269"/>
        <v>3411</v>
      </c>
    </row>
    <row r="8750" spans="1:16" ht="64" x14ac:dyDescent="0.2">
      <c r="A8750" s="8" t="s">
        <v>270</v>
      </c>
      <c r="C8750" s="7" t="s">
        <v>4</v>
      </c>
      <c r="F8750" s="7" t="str">
        <f t="shared" si="267"/>
        <v/>
      </c>
      <c r="G8750" s="7" t="str">
        <f t="shared" si="268"/>
        <v/>
      </c>
      <c r="K8750" s="7" t="s">
        <v>3356</v>
      </c>
      <c r="L8750" s="9">
        <v>45010</v>
      </c>
      <c r="M8750" s="13">
        <v>0.57420138888888894</v>
      </c>
      <c r="N8750" s="14">
        <v>204440003500520</v>
      </c>
      <c r="P8750" t="str">
        <f t="shared" si="269"/>
        <v/>
      </c>
    </row>
    <row r="8751" spans="1:16" ht="16" x14ac:dyDescent="0.2">
      <c r="A8751" s="8" t="s">
        <v>177</v>
      </c>
      <c r="C8751" s="7" t="s">
        <v>2</v>
      </c>
      <c r="D8751" s="7" t="s">
        <v>3389</v>
      </c>
      <c r="E8751" s="7" t="str">
        <f>IF(OR(D8751="", D8751="___"),"", LEFT(D8751,FIND(" &gt;",D8751)-1))</f>
        <v>Success</v>
      </c>
      <c r="F8751" s="7" t="str">
        <f t="shared" si="267"/>
        <v>Current</v>
      </c>
      <c r="G8751" s="7" t="str">
        <f t="shared" si="268"/>
        <v/>
      </c>
      <c r="H8751" s="7" t="str">
        <f>IF(G8751="Utterance", IF(ISNUMBER(SEARCH("Unrecognized",D8751)), "Unrecognized", IF(ISNUMBER(SEARCH("Mismatched",D8751)), "Mismatched", IF(ISNUMBER(SEARCH("False Positive",D8751)), "False Positive", "Irrelevant"))), "")</f>
        <v/>
      </c>
      <c r="J8751" s="7" t="s">
        <v>3752</v>
      </c>
      <c r="K8751" s="7" t="s">
        <v>3356</v>
      </c>
      <c r="L8751" s="9">
        <v>45010</v>
      </c>
      <c r="M8751" s="13">
        <v>0.59065972222222218</v>
      </c>
      <c r="N8751" s="14">
        <v>204440003505859</v>
      </c>
      <c r="O8751" s="7">
        <f>IF(LEN(TRIM($A8751))=0,0,LEN($A8751)-LEN(SUBSTITUTE($A8751," ",""))+1)</f>
        <v>2</v>
      </c>
      <c r="P8751">
        <f t="shared" si="269"/>
        <v>3411</v>
      </c>
    </row>
    <row r="8752" spans="1:16" ht="48" x14ac:dyDescent="0.2">
      <c r="A8752" s="8" t="s">
        <v>654</v>
      </c>
      <c r="C8752" s="7" t="s">
        <v>4</v>
      </c>
      <c r="F8752" s="7" t="str">
        <f t="shared" si="267"/>
        <v/>
      </c>
      <c r="G8752" s="7" t="str">
        <f t="shared" si="268"/>
        <v/>
      </c>
      <c r="K8752" s="7" t="s">
        <v>3356</v>
      </c>
      <c r="L8752" s="9">
        <v>45010</v>
      </c>
      <c r="M8752" s="13">
        <v>0.59065972222222218</v>
      </c>
      <c r="N8752" s="14">
        <v>204440003505859</v>
      </c>
      <c r="P8752" t="str">
        <f t="shared" si="269"/>
        <v/>
      </c>
    </row>
    <row r="8753" spans="1:16" ht="16" x14ac:dyDescent="0.2">
      <c r="A8753" s="8" t="s">
        <v>548</v>
      </c>
      <c r="C8753" s="7" t="s">
        <v>2</v>
      </c>
      <c r="D8753" s="7" t="s">
        <v>3391</v>
      </c>
      <c r="E8753" s="7" t="str">
        <f>IF(OR(D8753="", D8753="___"),"", LEFT(D8753,FIND(" &gt;",D8753)-1))</f>
        <v>Failure</v>
      </c>
      <c r="F8753" s="7" t="str">
        <f t="shared" ref="F8753:F8816" si="270">IF(OR(E8753="Success",E8753="Qualified Success"),"Current",IF(E8753="Failure",IF(RIGHT(D8753,6)="Future","Future",IF(RIGHT(D8753,10)="Irrelevant","Irrelevant","Current")),""))</f>
        <v>Current</v>
      </c>
      <c r="G8753" s="7" t="str">
        <f t="shared" ref="G8753:G8816" si="271">IF(OR(ISBLANK(D8753),D8753="Unclassifiable &gt;"),"",IF(ISNUMBER(SEARCH("Utterance",D8753)),"Utterance",IF(ISNUMBER(SEARCH("Response",D8753)),"Response",IF(ISNUMBER(SEARCH("Interaction",D8753)),"Interaction",IF(ISNUMBER(SEARCH("System",D8753)),"System","")))))</f>
        <v>Utterance</v>
      </c>
      <c r="H8753" s="7" t="str">
        <f>IF(G8753="Utterance", IF(ISNUMBER(SEARCH("Unrecognized",D8753)), "Unrecognized", IF(ISNUMBER(SEARCH("Mismatched",D8753)), "Mismatched", IF(ISNUMBER(SEARCH("False Positive",D8753)), "False Positive", "Irrelevant"))), "")</f>
        <v>Mismatched</v>
      </c>
      <c r="J8753" s="7" t="s">
        <v>213</v>
      </c>
      <c r="K8753" s="7" t="s">
        <v>3356</v>
      </c>
      <c r="L8753" s="9">
        <v>45010</v>
      </c>
      <c r="M8753" s="13">
        <v>0.5941319444444445</v>
      </c>
      <c r="N8753" s="14">
        <v>204440003495512</v>
      </c>
      <c r="O8753" s="7">
        <f>IF(LEN(TRIM($A8753))=0,0,LEN($A8753)-LEN(SUBSTITUTE($A8753," ",""))+1)</f>
        <v>5</v>
      </c>
      <c r="P8753">
        <f t="shared" si="269"/>
        <v>705</v>
      </c>
    </row>
    <row r="8754" spans="1:16" ht="144" x14ac:dyDescent="0.2">
      <c r="A8754" s="8" t="s">
        <v>272</v>
      </c>
      <c r="C8754" s="7" t="s">
        <v>4</v>
      </c>
      <c r="F8754" s="7" t="str">
        <f t="shared" si="270"/>
        <v/>
      </c>
      <c r="G8754" s="7" t="str">
        <f t="shared" si="271"/>
        <v/>
      </c>
      <c r="K8754" s="7" t="s">
        <v>3356</v>
      </c>
      <c r="L8754" s="9">
        <v>45010</v>
      </c>
      <c r="M8754" s="13">
        <v>0.59439814814814818</v>
      </c>
      <c r="N8754" s="14">
        <v>204440003495512</v>
      </c>
      <c r="P8754" t="str">
        <f t="shared" si="269"/>
        <v/>
      </c>
    </row>
    <row r="8755" spans="1:16" ht="16" x14ac:dyDescent="0.2">
      <c r="A8755" s="8" t="s">
        <v>269</v>
      </c>
      <c r="B8755" s="7" t="s">
        <v>3487</v>
      </c>
      <c r="C8755" s="7" t="s">
        <v>2</v>
      </c>
      <c r="D8755" s="7" t="s">
        <v>3389</v>
      </c>
      <c r="E8755" s="7" t="str">
        <f>IF(OR(D8755="", D8755="___"),"", LEFT(D8755,FIND(" &gt;",D8755)-1))</f>
        <v>Success</v>
      </c>
      <c r="F8755" s="7" t="str">
        <f t="shared" si="270"/>
        <v>Current</v>
      </c>
      <c r="G8755" s="7" t="str">
        <f t="shared" si="271"/>
        <v/>
      </c>
      <c r="H8755" s="7" t="str">
        <f>IF(G8755="Utterance", IF(ISNUMBER(SEARCH("Unrecognized",D8755)), "Unrecognized", IF(ISNUMBER(SEARCH("Mismatched",D8755)), "Mismatched", IF(ISNUMBER(SEARCH("False Positive",D8755)), "False Positive", "Irrelevant"))), "")</f>
        <v/>
      </c>
      <c r="J8755" s="7" t="s">
        <v>3428</v>
      </c>
      <c r="K8755" s="7" t="s">
        <v>3356</v>
      </c>
      <c r="L8755" s="9">
        <v>45010</v>
      </c>
      <c r="M8755" s="13">
        <v>0.59759259259259256</v>
      </c>
      <c r="N8755" s="14">
        <v>204440003495464</v>
      </c>
      <c r="O8755" s="7">
        <f>IF(LEN(TRIM($A8755))=0,0,LEN($A8755)-LEN(SUBSTITUTE($A8755," ",""))+1)</f>
        <v>3</v>
      </c>
      <c r="P8755">
        <f t="shared" si="269"/>
        <v>3411</v>
      </c>
    </row>
    <row r="8756" spans="1:16" ht="64" x14ac:dyDescent="0.2">
      <c r="A8756" s="8" t="s">
        <v>270</v>
      </c>
      <c r="C8756" s="7" t="s">
        <v>4</v>
      </c>
      <c r="F8756" s="7" t="str">
        <f t="shared" si="270"/>
        <v/>
      </c>
      <c r="G8756" s="7" t="str">
        <f t="shared" si="271"/>
        <v/>
      </c>
      <c r="K8756" s="7" t="s">
        <v>3356</v>
      </c>
      <c r="L8756" s="9">
        <v>45010</v>
      </c>
      <c r="M8756" s="13">
        <v>0.59759259259259256</v>
      </c>
      <c r="N8756" s="14">
        <v>204440003495464</v>
      </c>
      <c r="P8756" t="str">
        <f t="shared" si="269"/>
        <v/>
      </c>
    </row>
    <row r="8757" spans="1:16" ht="16" x14ac:dyDescent="0.2">
      <c r="A8757" s="8" t="s">
        <v>207</v>
      </c>
      <c r="C8757" s="7" t="s">
        <v>2</v>
      </c>
      <c r="D8757" s="7" t="s">
        <v>3391</v>
      </c>
      <c r="E8757" s="7" t="str">
        <f>IF(OR(D8757="", D8757="___"),"", LEFT(D8757,FIND(" &gt;",D8757)-1))</f>
        <v>Failure</v>
      </c>
      <c r="F8757" s="7" t="str">
        <f t="shared" si="270"/>
        <v>Current</v>
      </c>
      <c r="G8757" s="7" t="str">
        <f t="shared" si="271"/>
        <v>Utterance</v>
      </c>
      <c r="H8757" s="7" t="str">
        <f>IF(G8757="Utterance", IF(ISNUMBER(SEARCH("Unrecognized",D8757)), "Unrecognized", IF(ISNUMBER(SEARCH("Mismatched",D8757)), "Mismatched", IF(ISNUMBER(SEARCH("False Positive",D8757)), "False Positive", "Irrelevant"))), "")</f>
        <v>Mismatched</v>
      </c>
      <c r="J8757" s="7" t="s">
        <v>3751</v>
      </c>
      <c r="K8757" s="7" t="s">
        <v>3356</v>
      </c>
      <c r="L8757" s="9">
        <v>45010</v>
      </c>
      <c r="M8757" s="13">
        <v>0.59766203703703702</v>
      </c>
      <c r="N8757" s="14">
        <v>204440003495464</v>
      </c>
      <c r="O8757" s="7">
        <f>IF(LEN(TRIM($A8757))=0,0,LEN($A8757)-LEN(SUBSTITUTE($A8757," ",""))+1)</f>
        <v>1</v>
      </c>
      <c r="P8757">
        <f t="shared" si="269"/>
        <v>705</v>
      </c>
    </row>
    <row r="8758" spans="1:16" ht="96" x14ac:dyDescent="0.2">
      <c r="A8758" s="8" t="s">
        <v>544</v>
      </c>
      <c r="C8758" s="7" t="s">
        <v>4</v>
      </c>
      <c r="F8758" s="7" t="str">
        <f t="shared" si="270"/>
        <v/>
      </c>
      <c r="G8758" s="7" t="str">
        <f t="shared" si="271"/>
        <v/>
      </c>
      <c r="K8758" s="7" t="s">
        <v>3356</v>
      </c>
      <c r="L8758" s="9">
        <v>45010</v>
      </c>
      <c r="M8758" s="13">
        <v>0.59768518518518521</v>
      </c>
      <c r="N8758" s="14">
        <v>204440003495464</v>
      </c>
      <c r="P8758" t="str">
        <f t="shared" si="269"/>
        <v/>
      </c>
    </row>
    <row r="8759" spans="1:16" ht="16" x14ac:dyDescent="0.2">
      <c r="A8759" s="8" t="s">
        <v>542</v>
      </c>
      <c r="C8759" s="7" t="s">
        <v>2</v>
      </c>
      <c r="D8759" s="7" t="s">
        <v>3389</v>
      </c>
      <c r="E8759" s="7" t="str">
        <f>IF(OR(D8759="", D8759="___"),"", LEFT(D8759,FIND(" &gt;",D8759)-1))</f>
        <v>Success</v>
      </c>
      <c r="F8759" s="7" t="str">
        <f t="shared" si="270"/>
        <v>Current</v>
      </c>
      <c r="G8759" s="7" t="str">
        <f t="shared" si="271"/>
        <v/>
      </c>
      <c r="H8759" s="7" t="str">
        <f>IF(G8759="Utterance", IF(ISNUMBER(SEARCH("Unrecognized",D8759)), "Unrecognized", IF(ISNUMBER(SEARCH("Mismatched",D8759)), "Mismatched", IF(ISNUMBER(SEARCH("False Positive",D8759)), "False Positive", "Irrelevant"))), "")</f>
        <v/>
      </c>
      <c r="J8759" s="7" t="s">
        <v>3755</v>
      </c>
      <c r="K8759" s="7" t="s">
        <v>3356</v>
      </c>
      <c r="L8759" s="9">
        <v>45010</v>
      </c>
      <c r="M8759" s="13">
        <v>0.59785879629629635</v>
      </c>
      <c r="N8759" s="14">
        <v>204440003495464</v>
      </c>
      <c r="O8759" s="7">
        <f>IF(LEN(TRIM($A8759))=0,0,LEN($A8759)-LEN(SUBSTITUTE($A8759," ",""))+1)</f>
        <v>5</v>
      </c>
      <c r="P8759">
        <f t="shared" si="269"/>
        <v>3411</v>
      </c>
    </row>
    <row r="8760" spans="1:16" ht="64" x14ac:dyDescent="0.2">
      <c r="A8760" s="8" t="s">
        <v>543</v>
      </c>
      <c r="C8760" s="7" t="s">
        <v>4</v>
      </c>
      <c r="F8760" s="7" t="str">
        <f t="shared" si="270"/>
        <v/>
      </c>
      <c r="G8760" s="7" t="str">
        <f t="shared" si="271"/>
        <v/>
      </c>
      <c r="K8760" s="7" t="s">
        <v>3356</v>
      </c>
      <c r="L8760" s="9">
        <v>45010</v>
      </c>
      <c r="M8760" s="13">
        <v>0.59791666666666665</v>
      </c>
      <c r="N8760" s="14">
        <v>204440003495464</v>
      </c>
      <c r="P8760" t="str">
        <f t="shared" si="269"/>
        <v/>
      </c>
    </row>
    <row r="8761" spans="1:16" ht="16" x14ac:dyDescent="0.2">
      <c r="A8761" s="8" t="s">
        <v>541</v>
      </c>
      <c r="C8761" s="7" t="s">
        <v>2</v>
      </c>
      <c r="D8761" s="7" t="s">
        <v>3391</v>
      </c>
      <c r="E8761" s="7" t="str">
        <f>IF(OR(D8761="", D8761="___"),"", LEFT(D8761,FIND(" &gt;",D8761)-1))</f>
        <v>Failure</v>
      </c>
      <c r="F8761" s="7" t="str">
        <f t="shared" si="270"/>
        <v>Current</v>
      </c>
      <c r="G8761" s="7" t="str">
        <f t="shared" si="271"/>
        <v>Utterance</v>
      </c>
      <c r="H8761" s="7" t="str">
        <f>IF(G8761="Utterance", IF(ISNUMBER(SEARCH("Unrecognized",D8761)), "Unrecognized", IF(ISNUMBER(SEARCH("Mismatched",D8761)), "Mismatched", IF(ISNUMBER(SEARCH("False Positive",D8761)), "False Positive", "Irrelevant"))), "")</f>
        <v>Mismatched</v>
      </c>
      <c r="J8761" s="7" t="s">
        <v>3751</v>
      </c>
      <c r="K8761" s="7" t="s">
        <v>3356</v>
      </c>
      <c r="L8761" s="9">
        <v>45010</v>
      </c>
      <c r="M8761" s="13">
        <v>0.59813657407407406</v>
      </c>
      <c r="N8761" s="14">
        <v>204440003495464</v>
      </c>
      <c r="O8761" s="7">
        <f>IF(LEN(TRIM($A8761))=0,0,LEN($A8761)-LEN(SUBSTITUTE($A8761," ",""))+1)</f>
        <v>2</v>
      </c>
      <c r="P8761">
        <f t="shared" si="269"/>
        <v>705</v>
      </c>
    </row>
    <row r="8762" spans="1:16" ht="112" x14ac:dyDescent="0.2">
      <c r="A8762" s="8" t="s">
        <v>226</v>
      </c>
      <c r="C8762" s="7" t="s">
        <v>4</v>
      </c>
      <c r="F8762" s="7" t="str">
        <f t="shared" si="270"/>
        <v/>
      </c>
      <c r="G8762" s="7" t="str">
        <f t="shared" si="271"/>
        <v/>
      </c>
      <c r="K8762" s="7" t="s">
        <v>3356</v>
      </c>
      <c r="L8762" s="9">
        <v>45010</v>
      </c>
      <c r="M8762" s="13">
        <v>0.59813657407407406</v>
      </c>
      <c r="N8762" s="14">
        <v>204440003495464</v>
      </c>
      <c r="P8762" t="str">
        <f t="shared" si="269"/>
        <v/>
      </c>
    </row>
    <row r="8763" spans="1:16" ht="16" x14ac:dyDescent="0.2">
      <c r="A8763" s="8" t="s">
        <v>829</v>
      </c>
      <c r="C8763" s="7" t="s">
        <v>2</v>
      </c>
      <c r="D8763" s="7" t="s">
        <v>3400</v>
      </c>
      <c r="E8763" s="7" t="str">
        <f>IF(OR(D8763="", D8763="___"),"", LEFT(D8763,FIND(" &gt;",D8763)-1))</f>
        <v>Failure</v>
      </c>
      <c r="F8763" s="7" t="str">
        <f t="shared" si="270"/>
        <v>Current</v>
      </c>
      <c r="G8763" s="7" t="str">
        <f t="shared" si="271"/>
        <v>Interaction</v>
      </c>
      <c r="H8763" s="7" t="str">
        <f>IF(G8763="Utterance", IF(ISNUMBER(SEARCH("Unrecognized",D8763)), "Unrecognized", IF(ISNUMBER(SEARCH("Mismatched",D8763)), "Mismatched", IF(ISNUMBER(SEARCH("False Positive",D8763)), "False Positive", "Irrelevant"))), "")</f>
        <v/>
      </c>
      <c r="J8763" s="7" t="s">
        <v>3742</v>
      </c>
      <c r="K8763" s="7" t="s">
        <v>3356</v>
      </c>
      <c r="L8763" s="9">
        <v>45010</v>
      </c>
      <c r="M8763" s="13">
        <v>0.59817129629629628</v>
      </c>
      <c r="N8763" s="14">
        <v>204440003505859</v>
      </c>
      <c r="O8763" s="7">
        <f>IF(LEN(TRIM($A8763))=0,0,LEN($A8763)-LEN(SUBSTITUTE($A8763," ",""))+1)</f>
        <v>4</v>
      </c>
      <c r="P8763">
        <f t="shared" si="269"/>
        <v>412</v>
      </c>
    </row>
    <row r="8764" spans="1:16" ht="96" x14ac:dyDescent="0.2">
      <c r="A8764" s="8" t="s">
        <v>766</v>
      </c>
      <c r="C8764" s="7" t="s">
        <v>4</v>
      </c>
      <c r="F8764" s="7" t="str">
        <f t="shared" si="270"/>
        <v/>
      </c>
      <c r="G8764" s="7" t="str">
        <f t="shared" si="271"/>
        <v/>
      </c>
      <c r="K8764" s="7" t="s">
        <v>3356</v>
      </c>
      <c r="L8764" s="9">
        <v>45010</v>
      </c>
      <c r="M8764" s="13">
        <v>0.59817129629629628</v>
      </c>
      <c r="N8764" s="14">
        <v>204440003505859</v>
      </c>
      <c r="P8764" t="str">
        <f t="shared" si="269"/>
        <v/>
      </c>
    </row>
    <row r="8765" spans="1:16" ht="16" x14ac:dyDescent="0.2">
      <c r="A8765" s="8" t="s">
        <v>223</v>
      </c>
      <c r="B8765" s="7" t="s">
        <v>3487</v>
      </c>
      <c r="C8765" s="7" t="s">
        <v>2</v>
      </c>
      <c r="D8765" s="7" t="s">
        <v>3389</v>
      </c>
      <c r="E8765" s="7" t="str">
        <f>IF(OR(D8765="", D8765="___"),"", LEFT(D8765,FIND(" &gt;",D8765)-1))</f>
        <v>Success</v>
      </c>
      <c r="F8765" s="7" t="str">
        <f t="shared" si="270"/>
        <v>Current</v>
      </c>
      <c r="G8765" s="7" t="str">
        <f t="shared" si="271"/>
        <v/>
      </c>
      <c r="H8765" s="7" t="str">
        <f>IF(G8765="Utterance", IF(ISNUMBER(SEARCH("Unrecognized",D8765)), "Unrecognized", IF(ISNUMBER(SEARCH("Mismatched",D8765)), "Mismatched", IF(ISNUMBER(SEARCH("False Positive",D8765)), "False Positive", "Irrelevant"))), "")</f>
        <v/>
      </c>
      <c r="J8765" s="7" t="s">
        <v>3744</v>
      </c>
      <c r="K8765" s="7" t="s">
        <v>3356</v>
      </c>
      <c r="L8765" s="9">
        <v>45010</v>
      </c>
      <c r="M8765" s="13">
        <v>0.59957175925925921</v>
      </c>
      <c r="N8765" s="14">
        <v>204440003506463</v>
      </c>
      <c r="O8765" s="7">
        <f>IF(LEN(TRIM($A8765))=0,0,LEN($A8765)-LEN(SUBSTITUTE($A8765," ",""))+1)</f>
        <v>3</v>
      </c>
      <c r="P8765">
        <f t="shared" si="269"/>
        <v>3411</v>
      </c>
    </row>
    <row r="8766" spans="1:16" ht="112" x14ac:dyDescent="0.2">
      <c r="A8766" s="8" t="s">
        <v>224</v>
      </c>
      <c r="C8766" s="7" t="s">
        <v>4</v>
      </c>
      <c r="F8766" s="7" t="str">
        <f t="shared" si="270"/>
        <v/>
      </c>
      <c r="G8766" s="7" t="str">
        <f t="shared" si="271"/>
        <v/>
      </c>
      <c r="K8766" s="7" t="s">
        <v>3356</v>
      </c>
      <c r="L8766" s="9">
        <v>45010</v>
      </c>
      <c r="M8766" s="13">
        <v>0.59957175925925921</v>
      </c>
      <c r="N8766" s="14">
        <v>204440003506463</v>
      </c>
      <c r="P8766" t="str">
        <f t="shared" si="269"/>
        <v/>
      </c>
    </row>
    <row r="8767" spans="1:16" ht="16" x14ac:dyDescent="0.2">
      <c r="A8767" s="8" t="s">
        <v>249</v>
      </c>
      <c r="C8767" s="7" t="s">
        <v>2</v>
      </c>
      <c r="D8767" s="7" t="s">
        <v>3389</v>
      </c>
      <c r="E8767" s="7" t="str">
        <f>IF(OR(D8767="", D8767="___"),"", LEFT(D8767,FIND(" &gt;",D8767)-1))</f>
        <v>Success</v>
      </c>
      <c r="F8767" s="7" t="str">
        <f t="shared" si="270"/>
        <v>Current</v>
      </c>
      <c r="G8767" s="7" t="str">
        <f t="shared" si="271"/>
        <v/>
      </c>
      <c r="H8767" s="7" t="str">
        <f>IF(G8767="Utterance", IF(ISNUMBER(SEARCH("Unrecognized",D8767)), "Unrecognized", IF(ISNUMBER(SEARCH("Mismatched",D8767)), "Mismatched", IF(ISNUMBER(SEARCH("False Positive",D8767)), "False Positive", "Irrelevant"))), "")</f>
        <v/>
      </c>
      <c r="J8767" s="7" t="s">
        <v>3741</v>
      </c>
      <c r="K8767" s="7" t="s">
        <v>3356</v>
      </c>
      <c r="L8767" s="9">
        <v>45010</v>
      </c>
      <c r="M8767" s="13">
        <v>0.60248842592592589</v>
      </c>
      <c r="N8767" s="14">
        <v>204440003503201</v>
      </c>
      <c r="O8767" s="7">
        <f>IF(LEN(TRIM($A8767))=0,0,LEN($A8767)-LEN(SUBSTITUTE($A8767," ",""))+1)</f>
        <v>2</v>
      </c>
      <c r="P8767">
        <f t="shared" si="269"/>
        <v>3411</v>
      </c>
    </row>
    <row r="8768" spans="1:16" ht="144" x14ac:dyDescent="0.2">
      <c r="A8768" s="8" t="s">
        <v>250</v>
      </c>
      <c r="C8768" s="7" t="s">
        <v>4</v>
      </c>
      <c r="F8768" s="7" t="str">
        <f t="shared" si="270"/>
        <v/>
      </c>
      <c r="G8768" s="7" t="str">
        <f t="shared" si="271"/>
        <v/>
      </c>
      <c r="K8768" s="7" t="s">
        <v>3356</v>
      </c>
      <c r="L8768" s="9">
        <v>45010</v>
      </c>
      <c r="M8768" s="13">
        <v>0.60250000000000004</v>
      </c>
      <c r="N8768" s="14">
        <v>204440003503201</v>
      </c>
      <c r="P8768" t="str">
        <f t="shared" si="269"/>
        <v/>
      </c>
    </row>
    <row r="8769" spans="1:16" ht="16" x14ac:dyDescent="0.2">
      <c r="A8769" s="8" t="s">
        <v>728</v>
      </c>
      <c r="C8769" s="7" t="s">
        <v>2</v>
      </c>
      <c r="D8769" s="7" t="s">
        <v>3389</v>
      </c>
      <c r="E8769" s="7" t="str">
        <f>IF(OR(D8769="", D8769="___"),"", LEFT(D8769,FIND(" &gt;",D8769)-1))</f>
        <v>Success</v>
      </c>
      <c r="F8769" s="7" t="str">
        <f t="shared" si="270"/>
        <v>Current</v>
      </c>
      <c r="G8769" s="7" t="str">
        <f t="shared" si="271"/>
        <v/>
      </c>
      <c r="H8769" s="7" t="str">
        <f>IF(G8769="Utterance", IF(ISNUMBER(SEARCH("Unrecognized",D8769)), "Unrecognized", IF(ISNUMBER(SEARCH("Mismatched",D8769)), "Mismatched", IF(ISNUMBER(SEARCH("False Positive",D8769)), "False Positive", "Irrelevant"))), "")</f>
        <v/>
      </c>
      <c r="J8769" s="7" t="s">
        <v>3741</v>
      </c>
      <c r="K8769" s="7" t="s">
        <v>3356</v>
      </c>
      <c r="L8769" s="9">
        <v>45010</v>
      </c>
      <c r="M8769" s="13">
        <v>0.60341435185185188</v>
      </c>
      <c r="N8769" s="14">
        <v>202000712977989</v>
      </c>
      <c r="O8769" s="7">
        <f>IF(LEN(TRIM($A8769))=0,0,LEN($A8769)-LEN(SUBSTITUTE($A8769," ",""))+1)</f>
        <v>2</v>
      </c>
      <c r="P8769">
        <f t="shared" si="269"/>
        <v>3411</v>
      </c>
    </row>
    <row r="8770" spans="1:16" ht="144" x14ac:dyDescent="0.2">
      <c r="A8770" s="8" t="s">
        <v>250</v>
      </c>
      <c r="C8770" s="7" t="s">
        <v>4</v>
      </c>
      <c r="F8770" s="7" t="str">
        <f t="shared" si="270"/>
        <v/>
      </c>
      <c r="G8770" s="7" t="str">
        <f t="shared" si="271"/>
        <v/>
      </c>
      <c r="K8770" s="7" t="s">
        <v>3356</v>
      </c>
      <c r="L8770" s="9">
        <v>45010</v>
      </c>
      <c r="M8770" s="13">
        <v>0.60342592592592592</v>
      </c>
      <c r="N8770" s="14">
        <v>202000712977989</v>
      </c>
      <c r="P8770" t="str">
        <f t="shared" si="269"/>
        <v/>
      </c>
    </row>
    <row r="8771" spans="1:16" ht="16" x14ac:dyDescent="0.2">
      <c r="A8771" s="8" t="s">
        <v>764</v>
      </c>
      <c r="C8771" s="7" t="s">
        <v>2</v>
      </c>
      <c r="D8771" s="7" t="s">
        <v>3389</v>
      </c>
      <c r="E8771" s="7" t="str">
        <f>IF(OR(D8771="", D8771="___"),"", LEFT(D8771,FIND(" &gt;",D8771)-1))</f>
        <v>Success</v>
      </c>
      <c r="F8771" s="7" t="str">
        <f t="shared" si="270"/>
        <v>Current</v>
      </c>
      <c r="G8771" s="7" t="str">
        <f t="shared" si="271"/>
        <v/>
      </c>
      <c r="H8771" s="7" t="str">
        <f>IF(G8771="Utterance", IF(ISNUMBER(SEARCH("Unrecognized",D8771)), "Unrecognized", IF(ISNUMBER(SEARCH("Mismatched",D8771)), "Mismatched", IF(ISNUMBER(SEARCH("False Positive",D8771)), "False Positive", "Irrelevant"))), "")</f>
        <v/>
      </c>
      <c r="J8771" s="7" t="s">
        <v>3741</v>
      </c>
      <c r="K8771" s="7" t="s">
        <v>3356</v>
      </c>
      <c r="L8771" s="9">
        <v>45010</v>
      </c>
      <c r="M8771" s="13">
        <v>0.60409722222222217</v>
      </c>
      <c r="N8771" s="14">
        <v>204440003503201</v>
      </c>
      <c r="O8771" s="7">
        <f>IF(LEN(TRIM($A8771))=0,0,LEN($A8771)-LEN(SUBSTITUTE($A8771," ",""))+1)</f>
        <v>3</v>
      </c>
      <c r="P8771">
        <f t="shared" ref="P8771:P8834" si="272">IF(D8771="", "", COUNTIF($D$1:$D$12000, D8771))</f>
        <v>3411</v>
      </c>
    </row>
    <row r="8772" spans="1:16" ht="160" x14ac:dyDescent="0.2">
      <c r="A8772" s="8" t="s">
        <v>238</v>
      </c>
      <c r="C8772" s="7" t="s">
        <v>4</v>
      </c>
      <c r="F8772" s="7" t="str">
        <f t="shared" si="270"/>
        <v/>
      </c>
      <c r="G8772" s="7" t="str">
        <f t="shared" si="271"/>
        <v/>
      </c>
      <c r="K8772" s="7" t="s">
        <v>3356</v>
      </c>
      <c r="L8772" s="9">
        <v>45010</v>
      </c>
      <c r="M8772" s="13">
        <v>0.60409722222222217</v>
      </c>
      <c r="N8772" s="14">
        <v>204440003503201</v>
      </c>
      <c r="P8772" t="str">
        <f t="shared" si="272"/>
        <v/>
      </c>
    </row>
    <row r="8773" spans="1:16" ht="16" x14ac:dyDescent="0.2">
      <c r="A8773" s="8" t="s">
        <v>535</v>
      </c>
      <c r="C8773" s="7" t="s">
        <v>2</v>
      </c>
      <c r="D8773" s="7" t="s">
        <v>3389</v>
      </c>
      <c r="E8773" s="7" t="str">
        <f>IF(OR(D8773="", D8773="___"),"", LEFT(D8773,FIND(" &gt;",D8773)-1))</f>
        <v>Success</v>
      </c>
      <c r="F8773" s="7" t="str">
        <f t="shared" si="270"/>
        <v>Current</v>
      </c>
      <c r="G8773" s="7" t="str">
        <f t="shared" si="271"/>
        <v/>
      </c>
      <c r="H8773" s="7" t="str">
        <f>IF(G8773="Utterance", IF(ISNUMBER(SEARCH("Unrecognized",D8773)), "Unrecognized", IF(ISNUMBER(SEARCH("Mismatched",D8773)), "Mismatched", IF(ISNUMBER(SEARCH("False Positive",D8773)), "False Positive", "Irrelevant"))), "")</f>
        <v/>
      </c>
      <c r="J8773" s="7" t="s">
        <v>3741</v>
      </c>
      <c r="K8773" s="7" t="s">
        <v>3356</v>
      </c>
      <c r="L8773" s="9">
        <v>45010</v>
      </c>
      <c r="M8773" s="13">
        <v>0.60415509259259259</v>
      </c>
      <c r="N8773" s="14">
        <v>202000712977989</v>
      </c>
      <c r="O8773" s="7">
        <f>IF(LEN(TRIM($A8773))=0,0,LEN($A8773)-LEN(SUBSTITUTE($A8773," ",""))+1)</f>
        <v>5</v>
      </c>
      <c r="P8773">
        <f t="shared" si="272"/>
        <v>3411</v>
      </c>
    </row>
    <row r="8774" spans="1:16" ht="64" x14ac:dyDescent="0.2">
      <c r="A8774" s="8" t="s">
        <v>220</v>
      </c>
      <c r="C8774" s="7" t="s">
        <v>4</v>
      </c>
      <c r="F8774" s="7" t="str">
        <f t="shared" si="270"/>
        <v/>
      </c>
      <c r="G8774" s="7" t="str">
        <f t="shared" si="271"/>
        <v/>
      </c>
      <c r="K8774" s="7" t="s">
        <v>3356</v>
      </c>
      <c r="L8774" s="9">
        <v>45010</v>
      </c>
      <c r="M8774" s="13">
        <v>0.60415509259259259</v>
      </c>
      <c r="N8774" s="14">
        <v>202000712977989</v>
      </c>
      <c r="P8774" t="str">
        <f t="shared" si="272"/>
        <v/>
      </c>
    </row>
    <row r="8775" spans="1:16" ht="16" x14ac:dyDescent="0.2">
      <c r="A8775" s="8" t="s">
        <v>223</v>
      </c>
      <c r="B8775" s="7" t="s">
        <v>3487</v>
      </c>
      <c r="C8775" s="7" t="s">
        <v>2</v>
      </c>
      <c r="D8775" s="7" t="s">
        <v>3389</v>
      </c>
      <c r="E8775" s="7" t="str">
        <f>IF(OR(D8775="", D8775="___"),"", LEFT(D8775,FIND(" &gt;",D8775)-1))</f>
        <v>Success</v>
      </c>
      <c r="F8775" s="7" t="str">
        <f t="shared" si="270"/>
        <v>Current</v>
      </c>
      <c r="G8775" s="7" t="str">
        <f t="shared" si="271"/>
        <v/>
      </c>
      <c r="H8775" s="7" t="str">
        <f>IF(G8775="Utterance", IF(ISNUMBER(SEARCH("Unrecognized",D8775)), "Unrecognized", IF(ISNUMBER(SEARCH("Mismatched",D8775)), "Mismatched", IF(ISNUMBER(SEARCH("False Positive",D8775)), "False Positive", "Irrelevant"))), "")</f>
        <v/>
      </c>
      <c r="J8775" s="7" t="s">
        <v>3744</v>
      </c>
      <c r="K8775" s="7" t="s">
        <v>3356</v>
      </c>
      <c r="L8775" s="9">
        <v>45010</v>
      </c>
      <c r="M8775" s="13">
        <v>0.60475694444444439</v>
      </c>
      <c r="N8775" s="14">
        <v>204440003499993</v>
      </c>
      <c r="O8775" s="7">
        <f>IF(LEN(TRIM($A8775))=0,0,LEN($A8775)-LEN(SUBSTITUTE($A8775," ",""))+1)</f>
        <v>3</v>
      </c>
      <c r="P8775">
        <f t="shared" si="272"/>
        <v>3411</v>
      </c>
    </row>
    <row r="8776" spans="1:16" ht="112" x14ac:dyDescent="0.2">
      <c r="A8776" s="8" t="s">
        <v>224</v>
      </c>
      <c r="C8776" s="7" t="s">
        <v>4</v>
      </c>
      <c r="F8776" s="7" t="str">
        <f t="shared" si="270"/>
        <v/>
      </c>
      <c r="G8776" s="7" t="str">
        <f t="shared" si="271"/>
        <v/>
      </c>
      <c r="K8776" s="7" t="s">
        <v>3356</v>
      </c>
      <c r="L8776" s="9">
        <v>45010</v>
      </c>
      <c r="M8776" s="13">
        <v>0.60475694444444439</v>
      </c>
      <c r="N8776" s="14">
        <v>204440003499993</v>
      </c>
      <c r="P8776" t="str">
        <f t="shared" si="272"/>
        <v/>
      </c>
    </row>
    <row r="8777" spans="1:16" ht="16" x14ac:dyDescent="0.2">
      <c r="A8777" s="8" t="s">
        <v>684</v>
      </c>
      <c r="C8777" s="7" t="s">
        <v>2</v>
      </c>
      <c r="D8777" s="7" t="s">
        <v>3389</v>
      </c>
      <c r="E8777" s="7" t="str">
        <f>IF(OR(D8777="", D8777="___"),"", LEFT(D8777,FIND(" &gt;",D8777)-1))</f>
        <v>Success</v>
      </c>
      <c r="F8777" s="7" t="str">
        <f t="shared" si="270"/>
        <v>Current</v>
      </c>
      <c r="G8777" s="7" t="str">
        <f t="shared" si="271"/>
        <v/>
      </c>
      <c r="H8777" s="7" t="str">
        <f>IF(G8777="Utterance", IF(ISNUMBER(SEARCH("Unrecognized",D8777)), "Unrecognized", IF(ISNUMBER(SEARCH("Mismatched",D8777)), "Mismatched", IF(ISNUMBER(SEARCH("False Positive",D8777)), "False Positive", "Irrelevant"))), "")</f>
        <v/>
      </c>
      <c r="J8777" s="7" t="s">
        <v>3756</v>
      </c>
      <c r="K8777" s="7" t="s">
        <v>3356</v>
      </c>
      <c r="L8777" s="9">
        <v>45010</v>
      </c>
      <c r="M8777" s="13">
        <v>0.61824074074074076</v>
      </c>
      <c r="N8777" s="14">
        <v>204440003502826</v>
      </c>
      <c r="O8777" s="7">
        <f>IF(LEN(TRIM($A8777))=0,0,LEN($A8777)-LEN(SUBSTITUTE($A8777," ",""))+1)</f>
        <v>7</v>
      </c>
      <c r="P8777">
        <f t="shared" si="272"/>
        <v>3411</v>
      </c>
    </row>
    <row r="8778" spans="1:16" ht="144" x14ac:dyDescent="0.2">
      <c r="A8778" s="8" t="s">
        <v>758</v>
      </c>
      <c r="C8778" s="7" t="s">
        <v>4</v>
      </c>
      <c r="F8778" s="7" t="str">
        <f t="shared" si="270"/>
        <v/>
      </c>
      <c r="G8778" s="7" t="str">
        <f t="shared" si="271"/>
        <v/>
      </c>
      <c r="K8778" s="7" t="s">
        <v>3356</v>
      </c>
      <c r="L8778" s="9">
        <v>45010</v>
      </c>
      <c r="M8778" s="13">
        <v>0.61827546296296299</v>
      </c>
      <c r="N8778" s="14">
        <v>204440003502826</v>
      </c>
      <c r="P8778" t="str">
        <f t="shared" si="272"/>
        <v/>
      </c>
    </row>
    <row r="8779" spans="1:16" ht="16" x14ac:dyDescent="0.2">
      <c r="A8779" s="8" t="s">
        <v>302</v>
      </c>
      <c r="B8779" s="7" t="s">
        <v>3487</v>
      </c>
      <c r="C8779" s="7" t="s">
        <v>2</v>
      </c>
      <c r="D8779" s="7" t="s">
        <v>3389</v>
      </c>
      <c r="E8779" s="7" t="str">
        <f>IF(OR(D8779="", D8779="___"),"", LEFT(D8779,FIND(" &gt;",D8779)-1))</f>
        <v>Success</v>
      </c>
      <c r="F8779" s="7" t="str">
        <f t="shared" si="270"/>
        <v>Current</v>
      </c>
      <c r="G8779" s="7" t="str">
        <f t="shared" si="271"/>
        <v/>
      </c>
      <c r="H8779" s="7" t="str">
        <f>IF(G8779="Utterance", IF(ISNUMBER(SEARCH("Unrecognized",D8779)), "Unrecognized", IF(ISNUMBER(SEARCH("Mismatched",D8779)), "Mismatched", IF(ISNUMBER(SEARCH("False Positive",D8779)), "False Positive", "Irrelevant"))), "")</f>
        <v/>
      </c>
      <c r="J8779" s="7" t="s">
        <v>3428</v>
      </c>
      <c r="K8779" s="7" t="s">
        <v>3356</v>
      </c>
      <c r="L8779" s="9">
        <v>45010</v>
      </c>
      <c r="M8779" s="13">
        <v>0.6209837962962963</v>
      </c>
      <c r="N8779" s="14">
        <v>204440003510529</v>
      </c>
      <c r="O8779" s="7">
        <f>IF(LEN(TRIM($A8779))=0,0,LEN($A8779)-LEN(SUBSTITUTE($A8779," ",""))+1)</f>
        <v>3</v>
      </c>
      <c r="P8779">
        <f t="shared" si="272"/>
        <v>3411</v>
      </c>
    </row>
    <row r="8780" spans="1:16" ht="64" x14ac:dyDescent="0.2">
      <c r="A8780" s="8" t="s">
        <v>220</v>
      </c>
      <c r="C8780" s="7" t="s">
        <v>4</v>
      </c>
      <c r="F8780" s="7" t="str">
        <f t="shared" si="270"/>
        <v/>
      </c>
      <c r="G8780" s="7" t="str">
        <f t="shared" si="271"/>
        <v/>
      </c>
      <c r="K8780" s="7" t="s">
        <v>3356</v>
      </c>
      <c r="L8780" s="9">
        <v>45010</v>
      </c>
      <c r="M8780" s="13">
        <v>0.6209837962962963</v>
      </c>
      <c r="N8780" s="14">
        <v>204440003510529</v>
      </c>
      <c r="P8780" t="str">
        <f t="shared" si="272"/>
        <v/>
      </c>
    </row>
    <row r="8781" spans="1:16" ht="16" x14ac:dyDescent="0.2">
      <c r="A8781" s="8" t="s">
        <v>942</v>
      </c>
      <c r="C8781" s="7" t="s">
        <v>2</v>
      </c>
      <c r="D8781" s="7" t="s">
        <v>3391</v>
      </c>
      <c r="E8781" s="7" t="str">
        <f>IF(OR(D8781="", D8781="___"),"", LEFT(D8781,FIND(" &gt;",D8781)-1))</f>
        <v>Failure</v>
      </c>
      <c r="F8781" s="7" t="str">
        <f t="shared" si="270"/>
        <v>Current</v>
      </c>
      <c r="G8781" s="7" t="str">
        <f t="shared" si="271"/>
        <v>Utterance</v>
      </c>
      <c r="H8781" s="7" t="str">
        <f>IF(G8781="Utterance", IF(ISNUMBER(SEARCH("Unrecognized",D8781)), "Unrecognized", IF(ISNUMBER(SEARCH("Mismatched",D8781)), "Mismatched", IF(ISNUMBER(SEARCH("False Positive",D8781)), "False Positive", "Irrelevant"))), "")</f>
        <v>Mismatched</v>
      </c>
      <c r="J8781" s="7" t="s">
        <v>3741</v>
      </c>
      <c r="K8781" s="7" t="s">
        <v>3356</v>
      </c>
      <c r="L8781" s="9">
        <v>45010</v>
      </c>
      <c r="M8781" s="13">
        <v>0.62233796296296295</v>
      </c>
      <c r="N8781" s="14">
        <v>204440003510529</v>
      </c>
      <c r="O8781" s="7">
        <f>IF(LEN(TRIM($A8781))=0,0,LEN($A8781)-LEN(SUBSTITUTE($A8781," ",""))+1)</f>
        <v>11</v>
      </c>
      <c r="P8781">
        <f t="shared" si="272"/>
        <v>705</v>
      </c>
    </row>
    <row r="8782" spans="1:16" ht="112" x14ac:dyDescent="0.2">
      <c r="A8782" s="8" t="s">
        <v>458</v>
      </c>
      <c r="C8782" s="7" t="s">
        <v>4</v>
      </c>
      <c r="F8782" s="7" t="str">
        <f t="shared" si="270"/>
        <v/>
      </c>
      <c r="G8782" s="7" t="str">
        <f t="shared" si="271"/>
        <v/>
      </c>
      <c r="K8782" s="7" t="s">
        <v>3356</v>
      </c>
      <c r="L8782" s="9">
        <v>45010</v>
      </c>
      <c r="M8782" s="13">
        <v>0.62233796296296295</v>
      </c>
      <c r="N8782" s="14">
        <v>204440003510529</v>
      </c>
      <c r="P8782" t="str">
        <f t="shared" si="272"/>
        <v/>
      </c>
    </row>
    <row r="8783" spans="1:16" ht="16" x14ac:dyDescent="0.2">
      <c r="A8783" s="8" t="s">
        <v>943</v>
      </c>
      <c r="C8783" s="7" t="s">
        <v>2</v>
      </c>
      <c r="D8783" s="7" t="s">
        <v>3389</v>
      </c>
      <c r="E8783" s="7" t="str">
        <f>IF(OR(D8783="", D8783="___"),"", LEFT(D8783,FIND(" &gt;",D8783)-1))</f>
        <v>Success</v>
      </c>
      <c r="F8783" s="7" t="str">
        <f t="shared" si="270"/>
        <v>Current</v>
      </c>
      <c r="G8783" s="7" t="str">
        <f t="shared" si="271"/>
        <v/>
      </c>
      <c r="H8783" s="7" t="str">
        <f>IF(G8783="Utterance", IF(ISNUMBER(SEARCH("Unrecognized",D8783)), "Unrecognized", IF(ISNUMBER(SEARCH("Mismatched",D8783)), "Mismatched", IF(ISNUMBER(SEARCH("False Positive",D8783)), "False Positive", "Irrelevant"))), "")</f>
        <v/>
      </c>
      <c r="J8783" s="7" t="s">
        <v>3756</v>
      </c>
      <c r="K8783" s="7" t="s">
        <v>3356</v>
      </c>
      <c r="L8783" s="9">
        <v>45010</v>
      </c>
      <c r="M8783" s="13">
        <v>0.62246527777777783</v>
      </c>
      <c r="N8783" s="14">
        <v>204440003510529</v>
      </c>
      <c r="O8783" s="7">
        <f>IF(LEN(TRIM($A8783))=0,0,LEN($A8783)-LEN(SUBSTITUTE($A8783," ",""))+1)</f>
        <v>1</v>
      </c>
      <c r="P8783">
        <f t="shared" si="272"/>
        <v>3411</v>
      </c>
    </row>
    <row r="8784" spans="1:16" ht="112" x14ac:dyDescent="0.2">
      <c r="A8784" s="8" t="s">
        <v>226</v>
      </c>
      <c r="C8784" s="7" t="s">
        <v>4</v>
      </c>
      <c r="F8784" s="7" t="str">
        <f t="shared" si="270"/>
        <v/>
      </c>
      <c r="G8784" s="7" t="str">
        <f t="shared" si="271"/>
        <v/>
      </c>
      <c r="K8784" s="7" t="s">
        <v>3356</v>
      </c>
      <c r="L8784" s="9">
        <v>45010</v>
      </c>
      <c r="M8784" s="13">
        <v>0.62246527777777783</v>
      </c>
      <c r="N8784" s="14">
        <v>204440003510529</v>
      </c>
      <c r="P8784" t="str">
        <f t="shared" si="272"/>
        <v/>
      </c>
    </row>
    <row r="8785" spans="1:16" ht="16" x14ac:dyDescent="0.2">
      <c r="A8785" s="8" t="s">
        <v>941</v>
      </c>
      <c r="C8785" s="7" t="s">
        <v>2</v>
      </c>
      <c r="D8785" s="7" t="s">
        <v>3389</v>
      </c>
      <c r="E8785" s="7" t="str">
        <f>IF(OR(D8785="", D8785="___"),"", LEFT(D8785,FIND(" &gt;",D8785)-1))</f>
        <v>Success</v>
      </c>
      <c r="F8785" s="7" t="str">
        <f t="shared" si="270"/>
        <v>Current</v>
      </c>
      <c r="G8785" s="7" t="str">
        <f t="shared" si="271"/>
        <v/>
      </c>
      <c r="H8785" s="7" t="str">
        <f>IF(G8785="Utterance", IF(ISNUMBER(SEARCH("Unrecognized",D8785)), "Unrecognized", IF(ISNUMBER(SEARCH("Mismatched",D8785)), "Mismatched", IF(ISNUMBER(SEARCH("False Positive",D8785)), "False Positive", "Irrelevant"))), "")</f>
        <v/>
      </c>
      <c r="J8785" s="7" t="s">
        <v>3756</v>
      </c>
      <c r="K8785" s="7" t="s">
        <v>3356</v>
      </c>
      <c r="L8785" s="9">
        <v>45010</v>
      </c>
      <c r="M8785" s="13">
        <v>0.62268518518518523</v>
      </c>
      <c r="N8785" s="14">
        <v>204440003510529</v>
      </c>
      <c r="O8785" s="7">
        <f>IF(LEN(TRIM($A8785))=0,0,LEN($A8785)-LEN(SUBSTITUTE($A8785," ",""))+1)</f>
        <v>4</v>
      </c>
      <c r="P8785">
        <f t="shared" si="272"/>
        <v>3411</v>
      </c>
    </row>
    <row r="8786" spans="1:16" ht="144" x14ac:dyDescent="0.2">
      <c r="A8786" s="8" t="s">
        <v>689</v>
      </c>
      <c r="C8786" s="7" t="s">
        <v>4</v>
      </c>
      <c r="F8786" s="7" t="str">
        <f t="shared" si="270"/>
        <v/>
      </c>
      <c r="G8786" s="7" t="str">
        <f t="shared" si="271"/>
        <v/>
      </c>
      <c r="K8786" s="7" t="s">
        <v>3356</v>
      </c>
      <c r="L8786" s="9">
        <v>45010</v>
      </c>
      <c r="M8786" s="13">
        <v>0.62269675925925927</v>
      </c>
      <c r="N8786" s="14">
        <v>204440003510529</v>
      </c>
      <c r="P8786" t="str">
        <f t="shared" si="272"/>
        <v/>
      </c>
    </row>
    <row r="8787" spans="1:16" ht="16" x14ac:dyDescent="0.2">
      <c r="A8787" s="8" t="s">
        <v>302</v>
      </c>
      <c r="B8787" s="7" t="s">
        <v>3487</v>
      </c>
      <c r="C8787" s="7" t="s">
        <v>2</v>
      </c>
      <c r="D8787" s="7" t="s">
        <v>3389</v>
      </c>
      <c r="E8787" s="7" t="str">
        <f>IF(OR(D8787="", D8787="___"),"", LEFT(D8787,FIND(" &gt;",D8787)-1))</f>
        <v>Success</v>
      </c>
      <c r="F8787" s="7" t="str">
        <f t="shared" si="270"/>
        <v>Current</v>
      </c>
      <c r="G8787" s="7" t="str">
        <f t="shared" si="271"/>
        <v/>
      </c>
      <c r="H8787" s="7" t="str">
        <f>IF(G8787="Utterance", IF(ISNUMBER(SEARCH("Unrecognized",D8787)), "Unrecognized", IF(ISNUMBER(SEARCH("Mismatched",D8787)), "Mismatched", IF(ISNUMBER(SEARCH("False Positive",D8787)), "False Positive", "Irrelevant"))), "")</f>
        <v/>
      </c>
      <c r="J8787" s="7" t="s">
        <v>3428</v>
      </c>
      <c r="K8787" s="7" t="s">
        <v>3356</v>
      </c>
      <c r="L8787" s="9">
        <v>45010</v>
      </c>
      <c r="M8787" s="13">
        <v>0.62484953703703705</v>
      </c>
      <c r="N8787" s="14">
        <v>204440003541231</v>
      </c>
      <c r="O8787" s="7">
        <f>IF(LEN(TRIM($A8787))=0,0,LEN($A8787)-LEN(SUBSTITUTE($A8787," ",""))+1)</f>
        <v>3</v>
      </c>
      <c r="P8787">
        <f t="shared" si="272"/>
        <v>3411</v>
      </c>
    </row>
    <row r="8788" spans="1:16" ht="64" x14ac:dyDescent="0.2">
      <c r="A8788" s="8" t="s">
        <v>220</v>
      </c>
      <c r="C8788" s="7" t="s">
        <v>4</v>
      </c>
      <c r="F8788" s="7" t="str">
        <f t="shared" si="270"/>
        <v/>
      </c>
      <c r="G8788" s="7" t="str">
        <f t="shared" si="271"/>
        <v/>
      </c>
      <c r="K8788" s="7" t="s">
        <v>3356</v>
      </c>
      <c r="L8788" s="9">
        <v>45010</v>
      </c>
      <c r="M8788" s="13">
        <v>0.62484953703703705</v>
      </c>
      <c r="N8788" s="14">
        <v>204440003541231</v>
      </c>
      <c r="P8788" t="str">
        <f t="shared" si="272"/>
        <v/>
      </c>
    </row>
    <row r="8789" spans="1:16" ht="16" x14ac:dyDescent="0.2">
      <c r="A8789" s="8" t="s">
        <v>844</v>
      </c>
      <c r="C8789" s="7" t="s">
        <v>2</v>
      </c>
      <c r="D8789" s="7" t="s">
        <v>3400</v>
      </c>
      <c r="E8789" s="7" t="str">
        <f>IF(OR(D8789="", D8789="___"),"", LEFT(D8789,FIND(" &gt;",D8789)-1))</f>
        <v>Failure</v>
      </c>
      <c r="F8789" s="7" t="str">
        <f t="shared" si="270"/>
        <v>Current</v>
      </c>
      <c r="G8789" s="7" t="str">
        <f t="shared" si="271"/>
        <v>Interaction</v>
      </c>
      <c r="H8789" s="7" t="str">
        <f>IF(G8789="Utterance", IF(ISNUMBER(SEARCH("Unrecognized",D8789)), "Unrecognized", IF(ISNUMBER(SEARCH("Mismatched",D8789)), "Mismatched", IF(ISNUMBER(SEARCH("False Positive",D8789)), "False Positive", "Irrelevant"))), "")</f>
        <v/>
      </c>
      <c r="J8789" s="7" t="s">
        <v>3431</v>
      </c>
      <c r="K8789" s="7" t="s">
        <v>3356</v>
      </c>
      <c r="L8789" s="9">
        <v>45010</v>
      </c>
      <c r="M8789" s="13">
        <v>0.6257638888888889</v>
      </c>
      <c r="N8789" s="14">
        <v>204440003506463</v>
      </c>
      <c r="O8789" s="7">
        <f>IF(LEN(TRIM($A8789))=0,0,LEN($A8789)-LEN(SUBSTITUTE($A8789," ",""))+1)</f>
        <v>3</v>
      </c>
      <c r="P8789">
        <f t="shared" si="272"/>
        <v>412</v>
      </c>
    </row>
    <row r="8790" spans="1:16" ht="48" x14ac:dyDescent="0.2">
      <c r="A8790" s="8" t="s">
        <v>343</v>
      </c>
      <c r="C8790" s="7" t="s">
        <v>4</v>
      </c>
      <c r="F8790" s="7" t="str">
        <f t="shared" si="270"/>
        <v/>
      </c>
      <c r="G8790" s="7" t="str">
        <f t="shared" si="271"/>
        <v/>
      </c>
      <c r="K8790" s="7" t="s">
        <v>3356</v>
      </c>
      <c r="L8790" s="9">
        <v>45010</v>
      </c>
      <c r="M8790" s="13">
        <v>0.6257638888888889</v>
      </c>
      <c r="N8790" s="14">
        <v>204440003506463</v>
      </c>
      <c r="P8790" t="str">
        <f t="shared" si="272"/>
        <v/>
      </c>
    </row>
    <row r="8791" spans="1:16" ht="16" x14ac:dyDescent="0.2">
      <c r="A8791" s="8" t="s">
        <v>278</v>
      </c>
      <c r="C8791" s="7" t="s">
        <v>2</v>
      </c>
      <c r="D8791" s="7" t="s">
        <v>3389</v>
      </c>
      <c r="E8791" s="7" t="str">
        <f>IF(OR(D8791="", D8791="___"),"", LEFT(D8791,FIND(" &gt;",D8791)-1))</f>
        <v>Success</v>
      </c>
      <c r="F8791" s="7" t="str">
        <f t="shared" si="270"/>
        <v>Current</v>
      </c>
      <c r="G8791" s="7" t="str">
        <f t="shared" si="271"/>
        <v/>
      </c>
      <c r="H8791" s="7" t="str">
        <f>IF(G8791="Utterance", IF(ISNUMBER(SEARCH("Unrecognized",D8791)), "Unrecognized", IF(ISNUMBER(SEARCH("Mismatched",D8791)), "Mismatched", IF(ISNUMBER(SEARCH("False Positive",D8791)), "False Positive", "Irrelevant"))), "")</f>
        <v/>
      </c>
      <c r="J8791" s="7" t="s">
        <v>3363</v>
      </c>
      <c r="K8791" s="7" t="s">
        <v>3356</v>
      </c>
      <c r="L8791" s="9">
        <v>45010</v>
      </c>
      <c r="M8791" s="13">
        <v>0.62622685185185178</v>
      </c>
      <c r="N8791" s="14">
        <v>202000474082523</v>
      </c>
      <c r="O8791" s="7">
        <f>IF(LEN(TRIM($A8791))=0,0,LEN($A8791)-LEN(SUBSTITUTE($A8791," ",""))+1)</f>
        <v>2</v>
      </c>
      <c r="P8791">
        <f t="shared" si="272"/>
        <v>3411</v>
      </c>
    </row>
    <row r="8792" spans="1:16" ht="48" x14ac:dyDescent="0.2">
      <c r="A8792" s="8" t="s">
        <v>279</v>
      </c>
      <c r="C8792" s="7" t="s">
        <v>4</v>
      </c>
      <c r="F8792" s="7" t="str">
        <f t="shared" si="270"/>
        <v/>
      </c>
      <c r="G8792" s="7" t="str">
        <f t="shared" si="271"/>
        <v/>
      </c>
      <c r="K8792" s="7" t="s">
        <v>3356</v>
      </c>
      <c r="L8792" s="9">
        <v>45010</v>
      </c>
      <c r="M8792" s="13">
        <v>0.62622685185185178</v>
      </c>
      <c r="N8792" s="14">
        <v>202000474082523</v>
      </c>
      <c r="P8792" t="str">
        <f t="shared" si="272"/>
        <v/>
      </c>
    </row>
    <row r="8793" spans="1:16" ht="16" x14ac:dyDescent="0.2">
      <c r="A8793" s="8" t="s">
        <v>827</v>
      </c>
      <c r="C8793" s="7" t="s">
        <v>2</v>
      </c>
      <c r="D8793" s="7" t="s">
        <v>3391</v>
      </c>
      <c r="E8793" s="7" t="str">
        <f>IF(OR(D8793="", D8793="___"),"", LEFT(D8793,FIND(" &gt;",D8793)-1))</f>
        <v>Failure</v>
      </c>
      <c r="F8793" s="7" t="str">
        <f t="shared" si="270"/>
        <v>Current</v>
      </c>
      <c r="G8793" s="7" t="str">
        <f t="shared" si="271"/>
        <v>Utterance</v>
      </c>
      <c r="H8793" s="7" t="str">
        <f>IF(G8793="Utterance", IF(ISNUMBER(SEARCH("Unrecognized",D8793)), "Unrecognized", IF(ISNUMBER(SEARCH("Mismatched",D8793)), "Mismatched", IF(ISNUMBER(SEARCH("False Positive",D8793)), "False Positive", "Irrelevant"))), "")</f>
        <v>Mismatched</v>
      </c>
      <c r="J8793" s="7" t="s">
        <v>3741</v>
      </c>
      <c r="K8793" s="7" t="s">
        <v>3356</v>
      </c>
      <c r="L8793" s="9">
        <v>45010</v>
      </c>
      <c r="M8793" s="13">
        <v>0.62932870370370375</v>
      </c>
      <c r="N8793" s="14">
        <v>204440003505813</v>
      </c>
      <c r="O8793" s="7">
        <f>IF(LEN(TRIM($A8793))=0,0,LEN($A8793)-LEN(SUBSTITUTE($A8793," ",""))+1)</f>
        <v>3</v>
      </c>
      <c r="P8793">
        <f t="shared" si="272"/>
        <v>705</v>
      </c>
    </row>
    <row r="8794" spans="1:16" ht="112" x14ac:dyDescent="0.2">
      <c r="A8794" s="8" t="s">
        <v>298</v>
      </c>
      <c r="C8794" s="7" t="s">
        <v>4</v>
      </c>
      <c r="F8794" s="7" t="str">
        <f t="shared" si="270"/>
        <v/>
      </c>
      <c r="G8794" s="7" t="str">
        <f t="shared" si="271"/>
        <v/>
      </c>
      <c r="K8794" s="7" t="s">
        <v>3356</v>
      </c>
      <c r="L8794" s="9">
        <v>45010</v>
      </c>
      <c r="M8794" s="13">
        <v>0.62932870370370375</v>
      </c>
      <c r="N8794" s="14">
        <v>204440003505813</v>
      </c>
      <c r="P8794" t="str">
        <f t="shared" si="272"/>
        <v/>
      </c>
    </row>
    <row r="8795" spans="1:16" ht="16" x14ac:dyDescent="0.2">
      <c r="A8795" s="8" t="s">
        <v>828</v>
      </c>
      <c r="C8795" s="7" t="s">
        <v>2</v>
      </c>
      <c r="D8795" s="7" t="s">
        <v>3389</v>
      </c>
      <c r="E8795" s="7" t="str">
        <f>IF(OR(D8795="", D8795="___"),"", LEFT(D8795,FIND(" &gt;",D8795)-1))</f>
        <v>Success</v>
      </c>
      <c r="F8795" s="7" t="str">
        <f t="shared" si="270"/>
        <v>Current</v>
      </c>
      <c r="G8795" s="7" t="str">
        <f t="shared" si="271"/>
        <v/>
      </c>
      <c r="H8795" s="7" t="str">
        <f>IF(G8795="Utterance", IF(ISNUMBER(SEARCH("Unrecognized",D8795)), "Unrecognized", IF(ISNUMBER(SEARCH("Mismatched",D8795)), "Mismatched", IF(ISNUMBER(SEARCH("False Positive",D8795)), "False Positive", "Irrelevant"))), "")</f>
        <v/>
      </c>
      <c r="J8795" s="7" t="s">
        <v>3742</v>
      </c>
      <c r="K8795" s="7" t="s">
        <v>3356</v>
      </c>
      <c r="L8795" s="9">
        <v>45010</v>
      </c>
      <c r="M8795" s="13">
        <v>0.62972222222222218</v>
      </c>
      <c r="N8795" s="14">
        <v>204440003505813</v>
      </c>
      <c r="O8795" s="7">
        <f>IF(LEN(TRIM($A8795))=0,0,LEN($A8795)-LEN(SUBSTITUTE($A8795," ",""))+1)</f>
        <v>2</v>
      </c>
      <c r="P8795">
        <f t="shared" si="272"/>
        <v>3411</v>
      </c>
    </row>
    <row r="8796" spans="1:16" ht="48" x14ac:dyDescent="0.2">
      <c r="A8796" s="8" t="s">
        <v>404</v>
      </c>
      <c r="C8796" s="7" t="s">
        <v>4</v>
      </c>
      <c r="F8796" s="7" t="str">
        <f t="shared" si="270"/>
        <v/>
      </c>
      <c r="G8796" s="7" t="str">
        <f t="shared" si="271"/>
        <v/>
      </c>
      <c r="K8796" s="7" t="s">
        <v>3356</v>
      </c>
      <c r="L8796" s="9">
        <v>45010</v>
      </c>
      <c r="M8796" s="13">
        <v>0.62972222222222218</v>
      </c>
      <c r="N8796" s="14">
        <v>204440003505813</v>
      </c>
      <c r="P8796" t="str">
        <f t="shared" si="272"/>
        <v/>
      </c>
    </row>
    <row r="8797" spans="1:16" ht="16" x14ac:dyDescent="0.2">
      <c r="A8797" s="8" t="s">
        <v>302</v>
      </c>
      <c r="B8797" s="7" t="s">
        <v>3487</v>
      </c>
      <c r="C8797" s="7" t="s">
        <v>2</v>
      </c>
      <c r="D8797" s="7" t="s">
        <v>3389</v>
      </c>
      <c r="E8797" s="7" t="str">
        <f>IF(OR(D8797="", D8797="___"),"", LEFT(D8797,FIND(" &gt;",D8797)-1))</f>
        <v>Success</v>
      </c>
      <c r="F8797" s="7" t="str">
        <f t="shared" si="270"/>
        <v>Current</v>
      </c>
      <c r="G8797" s="7" t="str">
        <f t="shared" si="271"/>
        <v/>
      </c>
      <c r="H8797" s="7" t="str">
        <f>IF(G8797="Utterance", IF(ISNUMBER(SEARCH("Unrecognized",D8797)), "Unrecognized", IF(ISNUMBER(SEARCH("Mismatched",D8797)), "Mismatched", IF(ISNUMBER(SEARCH("False Positive",D8797)), "False Positive", "Irrelevant"))), "")</f>
        <v/>
      </c>
      <c r="J8797" s="7" t="s">
        <v>3428</v>
      </c>
      <c r="K8797" s="7" t="s">
        <v>3356</v>
      </c>
      <c r="L8797" s="9">
        <v>45010</v>
      </c>
      <c r="M8797" s="13">
        <v>0.62991898148148151</v>
      </c>
      <c r="N8797" s="14">
        <v>204440003499408</v>
      </c>
      <c r="O8797" s="7">
        <f>IF(LEN(TRIM($A8797))=0,0,LEN($A8797)-LEN(SUBSTITUTE($A8797," ",""))+1)</f>
        <v>3</v>
      </c>
      <c r="P8797">
        <f t="shared" si="272"/>
        <v>3411</v>
      </c>
    </row>
    <row r="8798" spans="1:16" ht="64" x14ac:dyDescent="0.2">
      <c r="A8798" s="8" t="s">
        <v>220</v>
      </c>
      <c r="C8798" s="7" t="s">
        <v>4</v>
      </c>
      <c r="F8798" s="7" t="str">
        <f t="shared" si="270"/>
        <v/>
      </c>
      <c r="G8798" s="7" t="str">
        <f t="shared" si="271"/>
        <v/>
      </c>
      <c r="K8798" s="7" t="s">
        <v>3356</v>
      </c>
      <c r="L8798" s="9">
        <v>45010</v>
      </c>
      <c r="M8798" s="13">
        <v>0.62991898148148151</v>
      </c>
      <c r="N8798" s="14">
        <v>204440003499408</v>
      </c>
      <c r="P8798" t="str">
        <f t="shared" si="272"/>
        <v/>
      </c>
    </row>
    <row r="8799" spans="1:16" ht="16" x14ac:dyDescent="0.2">
      <c r="A8799" s="8" t="s">
        <v>843</v>
      </c>
      <c r="C8799" s="7" t="s">
        <v>2</v>
      </c>
      <c r="D8799" s="7" t="s">
        <v>3391</v>
      </c>
      <c r="E8799" s="7" t="str">
        <f>IF(OR(D8799="", D8799="___"),"", LEFT(D8799,FIND(" &gt;",D8799)-1))</f>
        <v>Failure</v>
      </c>
      <c r="F8799" s="7" t="str">
        <f t="shared" si="270"/>
        <v>Current</v>
      </c>
      <c r="G8799" s="7" t="str">
        <f t="shared" si="271"/>
        <v>Utterance</v>
      </c>
      <c r="H8799" s="7" t="str">
        <f>IF(G8799="Utterance", IF(ISNUMBER(SEARCH("Unrecognized",D8799)), "Unrecognized", IF(ISNUMBER(SEARCH("Mismatched",D8799)), "Mismatched", IF(ISNUMBER(SEARCH("False Positive",D8799)), "False Positive", "Irrelevant"))), "")</f>
        <v>Mismatched</v>
      </c>
      <c r="J8799" s="7" t="s">
        <v>3431</v>
      </c>
      <c r="K8799" s="7" t="s">
        <v>3356</v>
      </c>
      <c r="L8799" s="9">
        <v>45010</v>
      </c>
      <c r="M8799" s="13">
        <v>0.6381944444444444</v>
      </c>
      <c r="N8799" s="14">
        <v>204440003506463</v>
      </c>
      <c r="O8799" s="7">
        <f>IF(LEN(TRIM($A8799))=0,0,LEN($A8799)-LEN(SUBSTITUTE($A8799," ",""))+1)</f>
        <v>4</v>
      </c>
      <c r="P8799">
        <f t="shared" si="272"/>
        <v>705</v>
      </c>
    </row>
    <row r="8800" spans="1:16" ht="48" x14ac:dyDescent="0.2">
      <c r="A8800" s="8" t="s">
        <v>343</v>
      </c>
      <c r="C8800" s="7" t="s">
        <v>4</v>
      </c>
      <c r="F8800" s="7" t="str">
        <f t="shared" si="270"/>
        <v/>
      </c>
      <c r="G8800" s="7" t="str">
        <f t="shared" si="271"/>
        <v/>
      </c>
      <c r="K8800" s="7" t="s">
        <v>3356</v>
      </c>
      <c r="L8800" s="9">
        <v>45010</v>
      </c>
      <c r="M8800" s="13">
        <v>0.6381944444444444</v>
      </c>
      <c r="N8800" s="14">
        <v>204440003506463</v>
      </c>
      <c r="P8800" t="str">
        <f t="shared" si="272"/>
        <v/>
      </c>
    </row>
    <row r="8801" spans="1:16" ht="16" x14ac:dyDescent="0.2">
      <c r="A8801" s="8" t="s">
        <v>802</v>
      </c>
      <c r="C8801" s="7" t="s">
        <v>2</v>
      </c>
      <c r="D8801" s="7" t="s">
        <v>3389</v>
      </c>
      <c r="E8801" s="7" t="str">
        <f>IF(OR(D8801="", D8801="___"),"", LEFT(D8801,FIND(" &gt;",D8801)-1))</f>
        <v>Success</v>
      </c>
      <c r="F8801" s="7" t="str">
        <f t="shared" si="270"/>
        <v>Current</v>
      </c>
      <c r="G8801" s="7" t="str">
        <f t="shared" si="271"/>
        <v/>
      </c>
      <c r="H8801" s="7" t="str">
        <f>IF(G8801="Utterance", IF(ISNUMBER(SEARCH("Unrecognized",D8801)), "Unrecognized", IF(ISNUMBER(SEARCH("Mismatched",D8801)), "Mismatched", IF(ISNUMBER(SEARCH("False Positive",D8801)), "False Positive", "Irrelevant"))), "")</f>
        <v/>
      </c>
      <c r="J8801" s="7" t="s">
        <v>3743</v>
      </c>
      <c r="K8801" s="7" t="s">
        <v>3356</v>
      </c>
      <c r="L8801" s="9">
        <v>45010</v>
      </c>
      <c r="M8801" s="13">
        <v>0.64042824074074078</v>
      </c>
      <c r="N8801" s="14">
        <v>204440003508352</v>
      </c>
      <c r="O8801" s="7">
        <f>IF(LEN(TRIM($A8801))=0,0,LEN($A8801)-LEN(SUBSTITUTE($A8801," ",""))+1)</f>
        <v>5</v>
      </c>
      <c r="P8801">
        <f t="shared" si="272"/>
        <v>3411</v>
      </c>
    </row>
    <row r="8802" spans="1:16" ht="224" x14ac:dyDescent="0.2">
      <c r="A8802" s="8" t="s">
        <v>3702</v>
      </c>
      <c r="C8802" s="7" t="s">
        <v>4</v>
      </c>
      <c r="F8802" s="7" t="str">
        <f t="shared" si="270"/>
        <v/>
      </c>
      <c r="G8802" s="7" t="str">
        <f t="shared" si="271"/>
        <v/>
      </c>
      <c r="K8802" s="7" t="s">
        <v>3356</v>
      </c>
      <c r="L8802" s="9">
        <v>45010</v>
      </c>
      <c r="M8802" s="13">
        <v>0.64069444444444446</v>
      </c>
      <c r="N8802" s="14">
        <v>204440003508352</v>
      </c>
      <c r="P8802" t="str">
        <f t="shared" si="272"/>
        <v/>
      </c>
    </row>
    <row r="8803" spans="1:16" ht="16" x14ac:dyDescent="0.2">
      <c r="A8803" s="8" t="s">
        <v>1127</v>
      </c>
      <c r="C8803" s="7" t="s">
        <v>2</v>
      </c>
      <c r="D8803" s="7" t="s">
        <v>3391</v>
      </c>
      <c r="E8803" s="7" t="str">
        <f>IF(OR(D8803="", D8803="___"),"", LEFT(D8803,FIND(" &gt;",D8803)-1))</f>
        <v>Failure</v>
      </c>
      <c r="F8803" s="7" t="str">
        <f t="shared" si="270"/>
        <v>Current</v>
      </c>
      <c r="G8803" s="7" t="str">
        <f t="shared" si="271"/>
        <v>Utterance</v>
      </c>
      <c r="H8803" s="7" t="str">
        <f>IF(G8803="Utterance", IF(ISNUMBER(SEARCH("Unrecognized",D8803)), "Unrecognized", IF(ISNUMBER(SEARCH("Mismatched",D8803)), "Mismatched", IF(ISNUMBER(SEARCH("False Positive",D8803)), "False Positive", "Irrelevant"))), "")</f>
        <v>Mismatched</v>
      </c>
      <c r="J8803" s="7" t="s">
        <v>3750</v>
      </c>
      <c r="K8803" s="7" t="s">
        <v>3356</v>
      </c>
      <c r="L8803" s="9">
        <v>45010</v>
      </c>
      <c r="M8803" s="13">
        <v>0.64076388888888891</v>
      </c>
      <c r="N8803" s="14">
        <v>204440003539606</v>
      </c>
      <c r="O8803" s="7">
        <f>IF(LEN(TRIM($A8803))=0,0,LEN($A8803)-LEN(SUBSTITUTE($A8803," ",""))+1)</f>
        <v>11</v>
      </c>
      <c r="P8803">
        <f t="shared" si="272"/>
        <v>705</v>
      </c>
    </row>
    <row r="8804" spans="1:16" ht="112" x14ac:dyDescent="0.2">
      <c r="A8804" s="8" t="s">
        <v>321</v>
      </c>
      <c r="C8804" s="7" t="s">
        <v>4</v>
      </c>
      <c r="F8804" s="7" t="str">
        <f t="shared" si="270"/>
        <v/>
      </c>
      <c r="G8804" s="7" t="str">
        <f t="shared" si="271"/>
        <v/>
      </c>
      <c r="K8804" s="7" t="s">
        <v>3356</v>
      </c>
      <c r="L8804" s="9">
        <v>45010</v>
      </c>
      <c r="M8804" s="13">
        <v>0.64076388888888891</v>
      </c>
      <c r="N8804" s="14">
        <v>204440003539606</v>
      </c>
      <c r="P8804" t="str">
        <f t="shared" si="272"/>
        <v/>
      </c>
    </row>
    <row r="8805" spans="1:16" ht="16" x14ac:dyDescent="0.2">
      <c r="A8805" s="8" t="s">
        <v>1128</v>
      </c>
      <c r="C8805" s="7" t="s">
        <v>2</v>
      </c>
      <c r="D8805" s="7" t="s">
        <v>3389</v>
      </c>
      <c r="E8805" s="7" t="str">
        <f>IF(OR(D8805="", D8805="___"),"", LEFT(D8805,FIND(" &gt;",D8805)-1))</f>
        <v>Success</v>
      </c>
      <c r="F8805" s="7" t="str">
        <f t="shared" si="270"/>
        <v>Current</v>
      </c>
      <c r="G8805" s="7" t="str">
        <f t="shared" si="271"/>
        <v/>
      </c>
      <c r="H8805" s="7" t="str">
        <f>IF(G8805="Utterance", IF(ISNUMBER(SEARCH("Unrecognized",D8805)), "Unrecognized", IF(ISNUMBER(SEARCH("Mismatched",D8805)), "Mismatched", IF(ISNUMBER(SEARCH("False Positive",D8805)), "False Positive", "Irrelevant"))), "")</f>
        <v/>
      </c>
      <c r="J8805" s="7" t="s">
        <v>3750</v>
      </c>
      <c r="K8805" s="7" t="s">
        <v>3356</v>
      </c>
      <c r="L8805" s="9">
        <v>45010</v>
      </c>
      <c r="M8805" s="13">
        <v>0.64115740740740745</v>
      </c>
      <c r="N8805" s="14">
        <v>204440003539606</v>
      </c>
      <c r="O8805" s="7">
        <f>IF(LEN(TRIM($A8805))=0,0,LEN($A8805)-LEN(SUBSTITUTE($A8805," ",""))+1)</f>
        <v>2</v>
      </c>
      <c r="P8805">
        <f t="shared" si="272"/>
        <v>3411</v>
      </c>
    </row>
    <row r="8806" spans="1:16" ht="240" x14ac:dyDescent="0.2">
      <c r="A8806" s="8" t="s">
        <v>1129</v>
      </c>
      <c r="C8806" s="7" t="s">
        <v>4</v>
      </c>
      <c r="F8806" s="7" t="str">
        <f t="shared" si="270"/>
        <v/>
      </c>
      <c r="G8806" s="7" t="str">
        <f t="shared" si="271"/>
        <v/>
      </c>
      <c r="K8806" s="7" t="s">
        <v>3356</v>
      </c>
      <c r="L8806" s="9">
        <v>45010</v>
      </c>
      <c r="M8806" s="13">
        <v>0.64116898148148149</v>
      </c>
      <c r="N8806" s="14">
        <v>204440003539606</v>
      </c>
      <c r="P8806" t="str">
        <f t="shared" si="272"/>
        <v/>
      </c>
    </row>
    <row r="8807" spans="1:16" ht="16" x14ac:dyDescent="0.2">
      <c r="A8807" s="8" t="s">
        <v>402</v>
      </c>
      <c r="C8807" s="7" t="s">
        <v>2</v>
      </c>
      <c r="D8807" s="7" t="s">
        <v>3389</v>
      </c>
      <c r="E8807" s="7" t="str">
        <f>IF(OR(D8807="", D8807="___"),"", LEFT(D8807,FIND(" &gt;",D8807)-1))</f>
        <v>Success</v>
      </c>
      <c r="F8807" s="7" t="str">
        <f t="shared" si="270"/>
        <v>Current</v>
      </c>
      <c r="G8807" s="7" t="str">
        <f t="shared" si="271"/>
        <v/>
      </c>
      <c r="H8807" s="7" t="str">
        <f>IF(G8807="Utterance", IF(ISNUMBER(SEARCH("Unrecognized",D8807)), "Unrecognized", IF(ISNUMBER(SEARCH("Mismatched",D8807)), "Mismatched", IF(ISNUMBER(SEARCH("False Positive",D8807)), "False Positive", "Irrelevant"))), "")</f>
        <v/>
      </c>
      <c r="I8807" s="7" t="s">
        <v>152</v>
      </c>
      <c r="J8807" s="7" t="s">
        <v>3741</v>
      </c>
      <c r="K8807" s="7" t="s">
        <v>3356</v>
      </c>
      <c r="L8807" s="9">
        <v>45010</v>
      </c>
      <c r="M8807" s="13">
        <v>0.64124999999999999</v>
      </c>
      <c r="N8807" s="14">
        <v>204440003508352</v>
      </c>
      <c r="O8807" s="7">
        <f>IF(LEN(TRIM($A8807))=0,0,LEN($A8807)-LEN(SUBSTITUTE($A8807," ",""))+1)</f>
        <v>6</v>
      </c>
      <c r="P8807">
        <f t="shared" si="272"/>
        <v>3411</v>
      </c>
    </row>
    <row r="8808" spans="1:16" ht="16" x14ac:dyDescent="0.2">
      <c r="A8808" s="8" t="s">
        <v>152</v>
      </c>
      <c r="C8808" s="7" t="s">
        <v>4</v>
      </c>
      <c r="F8808" s="7" t="str">
        <f t="shared" si="270"/>
        <v/>
      </c>
      <c r="G8808" s="7" t="str">
        <f t="shared" si="271"/>
        <v/>
      </c>
      <c r="K8808" s="7" t="s">
        <v>3356</v>
      </c>
      <c r="L8808" s="9">
        <v>45010</v>
      </c>
      <c r="M8808" s="13">
        <v>0.64124999999999999</v>
      </c>
      <c r="N8808" s="14">
        <v>204440003508352</v>
      </c>
      <c r="P8808" t="str">
        <f t="shared" si="272"/>
        <v/>
      </c>
    </row>
    <row r="8809" spans="1:16" ht="16" x14ac:dyDescent="0.2">
      <c r="A8809" s="8" t="s">
        <v>402</v>
      </c>
      <c r="C8809" s="7" t="s">
        <v>2</v>
      </c>
      <c r="D8809" s="7" t="s">
        <v>3389</v>
      </c>
      <c r="E8809" s="7" t="str">
        <f>IF(OR(D8809="", D8809="___"),"", LEFT(D8809,FIND(" &gt;",D8809)-1))</f>
        <v>Success</v>
      </c>
      <c r="F8809" s="7" t="str">
        <f t="shared" si="270"/>
        <v>Current</v>
      </c>
      <c r="G8809" s="7" t="str">
        <f t="shared" si="271"/>
        <v/>
      </c>
      <c r="H8809" s="7" t="str">
        <f>IF(G8809="Utterance", IF(ISNUMBER(SEARCH("Unrecognized",D8809)), "Unrecognized", IF(ISNUMBER(SEARCH("Mismatched",D8809)), "Mismatched", IF(ISNUMBER(SEARCH("False Positive",D8809)), "False Positive", "Irrelevant"))), "")</f>
        <v/>
      </c>
      <c r="J8809" s="7" t="s">
        <v>3741</v>
      </c>
      <c r="K8809" s="7" t="s">
        <v>3356</v>
      </c>
      <c r="L8809" s="9">
        <v>45010</v>
      </c>
      <c r="M8809" s="13">
        <v>0.64126157407407403</v>
      </c>
      <c r="N8809" s="14">
        <v>204440003508352</v>
      </c>
      <c r="O8809" s="7">
        <f>IF(LEN(TRIM($A8809))=0,0,LEN($A8809)-LEN(SUBSTITUTE($A8809," ",""))+1)</f>
        <v>6</v>
      </c>
      <c r="P8809">
        <f t="shared" si="272"/>
        <v>3411</v>
      </c>
    </row>
    <row r="8810" spans="1:16" ht="144" x14ac:dyDescent="0.2">
      <c r="A8810" s="8" t="s">
        <v>250</v>
      </c>
      <c r="C8810" s="7" t="s">
        <v>4</v>
      </c>
      <c r="F8810" s="7" t="str">
        <f t="shared" si="270"/>
        <v/>
      </c>
      <c r="G8810" s="7" t="str">
        <f t="shared" si="271"/>
        <v/>
      </c>
      <c r="K8810" s="7" t="s">
        <v>3356</v>
      </c>
      <c r="L8810" s="9">
        <v>45010</v>
      </c>
      <c r="M8810" s="13">
        <v>0.64126157407407403</v>
      </c>
      <c r="N8810" s="14">
        <v>204440003508352</v>
      </c>
      <c r="P8810" t="str">
        <f t="shared" si="272"/>
        <v/>
      </c>
    </row>
    <row r="8811" spans="1:16" ht="16" x14ac:dyDescent="0.2">
      <c r="A8811" s="8" t="s">
        <v>380</v>
      </c>
      <c r="C8811" s="7" t="s">
        <v>2</v>
      </c>
      <c r="D8811" s="7" t="s">
        <v>3389</v>
      </c>
      <c r="E8811" s="7" t="str">
        <f>IF(OR(D8811="", D8811="___"),"", LEFT(D8811,FIND(" &gt;",D8811)-1))</f>
        <v>Success</v>
      </c>
      <c r="F8811" s="7" t="str">
        <f t="shared" si="270"/>
        <v>Current</v>
      </c>
      <c r="G8811" s="7" t="str">
        <f t="shared" si="271"/>
        <v/>
      </c>
      <c r="H8811" s="7" t="str">
        <f>IF(G8811="Utterance", IF(ISNUMBER(SEARCH("Unrecognized",D8811)), "Unrecognized", IF(ISNUMBER(SEARCH("Mismatched",D8811)), "Mismatched", IF(ISNUMBER(SEARCH("False Positive",D8811)), "False Positive", "Irrelevant"))), "")</f>
        <v/>
      </c>
      <c r="J8811" s="7" t="s">
        <v>3756</v>
      </c>
      <c r="K8811" s="7" t="s">
        <v>3356</v>
      </c>
      <c r="L8811" s="9">
        <v>45010</v>
      </c>
      <c r="M8811" s="13">
        <v>0.64818287037037037</v>
      </c>
      <c r="N8811" s="14">
        <v>204440003493812</v>
      </c>
      <c r="O8811" s="7">
        <f>IF(LEN(TRIM($A8811))=0,0,LEN($A8811)-LEN(SUBSTITUTE($A8811," ",""))+1)</f>
        <v>4</v>
      </c>
      <c r="P8811">
        <f t="shared" si="272"/>
        <v>3411</v>
      </c>
    </row>
    <row r="8812" spans="1:16" ht="144" x14ac:dyDescent="0.2">
      <c r="A8812" s="8" t="s">
        <v>486</v>
      </c>
      <c r="C8812" s="7" t="s">
        <v>4</v>
      </c>
      <c r="F8812" s="7" t="str">
        <f t="shared" si="270"/>
        <v/>
      </c>
      <c r="G8812" s="7" t="str">
        <f t="shared" si="271"/>
        <v/>
      </c>
      <c r="K8812" s="7" t="s">
        <v>3356</v>
      </c>
      <c r="L8812" s="9">
        <v>45010</v>
      </c>
      <c r="M8812" s="13">
        <v>0.64820601851851845</v>
      </c>
      <c r="N8812" s="14">
        <v>204440003493812</v>
      </c>
      <c r="P8812" t="str">
        <f t="shared" si="272"/>
        <v/>
      </c>
    </row>
    <row r="8813" spans="1:16" ht="16" x14ac:dyDescent="0.2">
      <c r="A8813" s="8" t="s">
        <v>223</v>
      </c>
      <c r="B8813" s="7" t="s">
        <v>3487</v>
      </c>
      <c r="C8813" s="7" t="s">
        <v>2</v>
      </c>
      <c r="D8813" s="7" t="s">
        <v>3389</v>
      </c>
      <c r="E8813" s="7" t="str">
        <f>IF(OR(D8813="", D8813="___"),"", LEFT(D8813,FIND(" &gt;",D8813)-1))</f>
        <v>Success</v>
      </c>
      <c r="F8813" s="7" t="str">
        <f t="shared" si="270"/>
        <v>Current</v>
      </c>
      <c r="G8813" s="7" t="str">
        <f t="shared" si="271"/>
        <v/>
      </c>
      <c r="H8813" s="7" t="str">
        <f>IF(G8813="Utterance", IF(ISNUMBER(SEARCH("Unrecognized",D8813)), "Unrecognized", IF(ISNUMBER(SEARCH("Mismatched",D8813)), "Mismatched", IF(ISNUMBER(SEARCH("False Positive",D8813)), "False Positive", "Irrelevant"))), "")</f>
        <v/>
      </c>
      <c r="J8813" s="7" t="s">
        <v>3744</v>
      </c>
      <c r="K8813" s="7" t="s">
        <v>3356</v>
      </c>
      <c r="L8813" s="9">
        <v>45010</v>
      </c>
      <c r="M8813" s="13">
        <v>0.66414351851851849</v>
      </c>
      <c r="N8813" s="14">
        <v>513003519534544</v>
      </c>
      <c r="O8813" s="7">
        <f>IF(LEN(TRIM($A8813))=0,0,LEN($A8813)-LEN(SUBSTITUTE($A8813," ",""))+1)</f>
        <v>3</v>
      </c>
      <c r="P8813">
        <f t="shared" si="272"/>
        <v>3411</v>
      </c>
    </row>
    <row r="8814" spans="1:16" ht="112" x14ac:dyDescent="0.2">
      <c r="A8814" s="8" t="s">
        <v>224</v>
      </c>
      <c r="C8814" s="7" t="s">
        <v>4</v>
      </c>
      <c r="F8814" s="7" t="str">
        <f t="shared" si="270"/>
        <v/>
      </c>
      <c r="G8814" s="7" t="str">
        <f t="shared" si="271"/>
        <v/>
      </c>
      <c r="K8814" s="7" t="s">
        <v>3356</v>
      </c>
      <c r="L8814" s="9">
        <v>45010</v>
      </c>
      <c r="M8814" s="13">
        <v>0.66414351851851849</v>
      </c>
      <c r="N8814" s="14">
        <v>513003519534544</v>
      </c>
      <c r="P8814" t="str">
        <f t="shared" si="272"/>
        <v/>
      </c>
    </row>
    <row r="8815" spans="1:16" ht="16" x14ac:dyDescent="0.2">
      <c r="A8815" s="8" t="s">
        <v>158</v>
      </c>
      <c r="C8815" s="7" t="s">
        <v>2</v>
      </c>
      <c r="D8815" s="7" t="s">
        <v>3389</v>
      </c>
      <c r="E8815" s="7" t="str">
        <f>IF(OR(D8815="", D8815="___"),"", LEFT(D8815,FIND(" &gt;",D8815)-1))</f>
        <v>Success</v>
      </c>
      <c r="F8815" s="7" t="str">
        <f t="shared" si="270"/>
        <v>Current</v>
      </c>
      <c r="G8815" s="7" t="str">
        <f t="shared" si="271"/>
        <v/>
      </c>
      <c r="H8815" s="7" t="str">
        <f>IF(G8815="Utterance", IF(ISNUMBER(SEARCH("Unrecognized",D8815)), "Unrecognized", IF(ISNUMBER(SEARCH("Mismatched",D8815)), "Mismatched", IF(ISNUMBER(SEARCH("False Positive",D8815)), "False Positive", "Irrelevant"))), "")</f>
        <v/>
      </c>
      <c r="J8815" s="7" t="s">
        <v>3744</v>
      </c>
      <c r="K8815" s="7" t="s">
        <v>3356</v>
      </c>
      <c r="L8815" s="9">
        <v>45010</v>
      </c>
      <c r="M8815" s="13">
        <v>0.66850694444444436</v>
      </c>
      <c r="N8815" s="14">
        <v>513003490285036</v>
      </c>
      <c r="O8815" s="7">
        <f>IF(LEN(TRIM($A8815))=0,0,LEN($A8815)-LEN(SUBSTITUTE($A8815," ",""))+1)</f>
        <v>4</v>
      </c>
      <c r="P8815">
        <f t="shared" si="272"/>
        <v>3411</v>
      </c>
    </row>
    <row r="8816" spans="1:16" ht="112" x14ac:dyDescent="0.2">
      <c r="A8816" s="8" t="s">
        <v>224</v>
      </c>
      <c r="C8816" s="7" t="s">
        <v>4</v>
      </c>
      <c r="F8816" s="7" t="str">
        <f t="shared" si="270"/>
        <v/>
      </c>
      <c r="G8816" s="7" t="str">
        <f t="shared" si="271"/>
        <v/>
      </c>
      <c r="K8816" s="7" t="s">
        <v>3356</v>
      </c>
      <c r="L8816" s="9">
        <v>45010</v>
      </c>
      <c r="M8816" s="13">
        <v>0.66850694444444436</v>
      </c>
      <c r="N8816" s="14">
        <v>513003490285036</v>
      </c>
      <c r="P8816" t="str">
        <f t="shared" si="272"/>
        <v/>
      </c>
    </row>
    <row r="8817" spans="1:16" ht="16" x14ac:dyDescent="0.2">
      <c r="A8817" s="8" t="s">
        <v>1793</v>
      </c>
      <c r="C8817" s="7" t="s">
        <v>2</v>
      </c>
      <c r="D8817" s="7" t="s">
        <v>3389</v>
      </c>
      <c r="E8817" s="7" t="str">
        <f>IF(OR(D8817="", D8817="___"),"", LEFT(D8817,FIND(" &gt;",D8817)-1))</f>
        <v>Success</v>
      </c>
      <c r="F8817" s="7" t="str">
        <f t="shared" ref="F8817:F8880" si="273">IF(OR(E8817="Success",E8817="Qualified Success"),"Current",IF(E8817="Failure",IF(RIGHT(D8817,6)="Future","Future",IF(RIGHT(D8817,10)="Irrelevant","Irrelevant","Current")),""))</f>
        <v>Current</v>
      </c>
      <c r="G8817" s="7" t="str">
        <f t="shared" ref="G8817:G8880" si="274">IF(OR(ISBLANK(D8817),D8817="Unclassifiable &gt;"),"",IF(ISNUMBER(SEARCH("Utterance",D8817)),"Utterance",IF(ISNUMBER(SEARCH("Response",D8817)),"Response",IF(ISNUMBER(SEARCH("Interaction",D8817)),"Interaction",IF(ISNUMBER(SEARCH("System",D8817)),"System","")))))</f>
        <v/>
      </c>
      <c r="H8817" s="7" t="str">
        <f>IF(G8817="Utterance", IF(ISNUMBER(SEARCH("Unrecognized",D8817)), "Unrecognized", IF(ISNUMBER(SEARCH("Mismatched",D8817)), "Mismatched", IF(ISNUMBER(SEARCH("False Positive",D8817)), "False Positive", "Irrelevant"))), "")</f>
        <v/>
      </c>
      <c r="J8817" s="7" t="s">
        <v>3431</v>
      </c>
      <c r="K8817" s="7" t="s">
        <v>3356</v>
      </c>
      <c r="L8817" s="9">
        <v>45010</v>
      </c>
      <c r="M8817" s="13">
        <v>0.6690625</v>
      </c>
      <c r="N8817" s="14">
        <v>513003490285036</v>
      </c>
      <c r="O8817" s="7">
        <f>IF(LEN(TRIM($A8817))=0,0,LEN($A8817)-LEN(SUBSTITUTE($A8817," ",""))+1)</f>
        <v>20</v>
      </c>
      <c r="P8817">
        <f t="shared" si="272"/>
        <v>3411</v>
      </c>
    </row>
    <row r="8818" spans="1:16" ht="144" x14ac:dyDescent="0.2">
      <c r="A8818" s="8" t="s">
        <v>395</v>
      </c>
      <c r="C8818" s="7" t="s">
        <v>4</v>
      </c>
      <c r="F8818" s="7" t="str">
        <f t="shared" si="273"/>
        <v/>
      </c>
      <c r="G8818" s="7" t="str">
        <f t="shared" si="274"/>
        <v/>
      </c>
      <c r="K8818" s="7" t="s">
        <v>3356</v>
      </c>
      <c r="L8818" s="9">
        <v>45010</v>
      </c>
      <c r="M8818" s="13">
        <v>0.6690625</v>
      </c>
      <c r="N8818" s="14">
        <v>513003490285036</v>
      </c>
      <c r="P8818" t="str">
        <f t="shared" si="272"/>
        <v/>
      </c>
    </row>
    <row r="8819" spans="1:16" ht="16" x14ac:dyDescent="0.2">
      <c r="A8819" s="8" t="s">
        <v>1833</v>
      </c>
      <c r="C8819" s="7" t="s">
        <v>2</v>
      </c>
      <c r="D8819" s="7" t="s">
        <v>3391</v>
      </c>
      <c r="E8819" s="7" t="str">
        <f>IF(OR(D8819="", D8819="___"),"", LEFT(D8819,FIND(" &gt;",D8819)-1))</f>
        <v>Failure</v>
      </c>
      <c r="F8819" s="7" t="str">
        <f t="shared" si="273"/>
        <v>Current</v>
      </c>
      <c r="G8819" s="7" t="str">
        <f t="shared" si="274"/>
        <v>Utterance</v>
      </c>
      <c r="H8819" s="7" t="str">
        <f>IF(G8819="Utterance", IF(ISNUMBER(SEARCH("Unrecognized",D8819)), "Unrecognized", IF(ISNUMBER(SEARCH("Mismatched",D8819)), "Mismatched", IF(ISNUMBER(SEARCH("False Positive",D8819)), "False Positive", "Irrelevant"))), "")</f>
        <v>Mismatched</v>
      </c>
      <c r="J8819" s="7" t="s">
        <v>3748</v>
      </c>
      <c r="K8819" s="7" t="s">
        <v>3356</v>
      </c>
      <c r="L8819" s="9">
        <v>45010</v>
      </c>
      <c r="M8819" s="13">
        <v>0.68347222222222215</v>
      </c>
      <c r="N8819" s="14">
        <v>513003539909997</v>
      </c>
      <c r="O8819" s="7">
        <f>IF(LEN(TRIM($A8819))=0,0,LEN($A8819)-LEN(SUBSTITUTE($A8819," ",""))+1)</f>
        <v>2</v>
      </c>
      <c r="P8819">
        <f t="shared" si="272"/>
        <v>705</v>
      </c>
    </row>
    <row r="8820" spans="1:16" ht="96" x14ac:dyDescent="0.2">
      <c r="A8820" s="8" t="s">
        <v>436</v>
      </c>
      <c r="C8820" s="7" t="s">
        <v>4</v>
      </c>
      <c r="F8820" s="7" t="str">
        <f t="shared" si="273"/>
        <v/>
      </c>
      <c r="G8820" s="7" t="str">
        <f t="shared" si="274"/>
        <v/>
      </c>
      <c r="K8820" s="7" t="s">
        <v>3356</v>
      </c>
      <c r="L8820" s="9">
        <v>45010</v>
      </c>
      <c r="M8820" s="13">
        <v>0.68347222222222215</v>
      </c>
      <c r="N8820" s="14">
        <v>513003539909997</v>
      </c>
      <c r="P8820" t="str">
        <f t="shared" si="272"/>
        <v/>
      </c>
    </row>
    <row r="8821" spans="1:16" ht="16" x14ac:dyDescent="0.2">
      <c r="A8821" s="8" t="s">
        <v>1832</v>
      </c>
      <c r="C8821" s="7" t="s">
        <v>2</v>
      </c>
      <c r="D8821" s="7" t="s">
        <v>3389</v>
      </c>
      <c r="E8821" s="7" t="str">
        <f>IF(OR(D8821="", D8821="___"),"", LEFT(D8821,FIND(" &gt;",D8821)-1))</f>
        <v>Success</v>
      </c>
      <c r="F8821" s="7" t="str">
        <f t="shared" si="273"/>
        <v>Current</v>
      </c>
      <c r="G8821" s="7" t="str">
        <f t="shared" si="274"/>
        <v/>
      </c>
      <c r="H8821" s="7" t="str">
        <f>IF(G8821="Utterance", IF(ISNUMBER(SEARCH("Unrecognized",D8821)), "Unrecognized", IF(ISNUMBER(SEARCH("Mismatched",D8821)), "Mismatched", IF(ISNUMBER(SEARCH("False Positive",D8821)), "False Positive", "Irrelevant"))), "")</f>
        <v/>
      </c>
      <c r="J8821" s="7" t="s">
        <v>3748</v>
      </c>
      <c r="K8821" s="7" t="s">
        <v>3356</v>
      </c>
      <c r="L8821" s="9">
        <v>45010</v>
      </c>
      <c r="M8821" s="13">
        <v>0.68374999999999997</v>
      </c>
      <c r="N8821" s="14">
        <v>513003539909997</v>
      </c>
      <c r="O8821" s="7">
        <f>IF(LEN(TRIM($A8821))=0,0,LEN($A8821)-LEN(SUBSTITUTE($A8821," ",""))+1)</f>
        <v>5</v>
      </c>
      <c r="P8821">
        <f t="shared" si="272"/>
        <v>3411</v>
      </c>
    </row>
    <row r="8822" spans="1:16" ht="112" x14ac:dyDescent="0.2">
      <c r="A8822" s="8" t="s">
        <v>321</v>
      </c>
      <c r="C8822" s="7" t="s">
        <v>4</v>
      </c>
      <c r="F8822" s="7" t="str">
        <f t="shared" si="273"/>
        <v/>
      </c>
      <c r="G8822" s="7" t="str">
        <f t="shared" si="274"/>
        <v/>
      </c>
      <c r="K8822" s="7" t="s">
        <v>3356</v>
      </c>
      <c r="L8822" s="9">
        <v>45010</v>
      </c>
      <c r="M8822" s="13">
        <v>0.68374999999999997</v>
      </c>
      <c r="N8822" s="14">
        <v>513003539909997</v>
      </c>
      <c r="P8822" t="str">
        <f t="shared" si="272"/>
        <v/>
      </c>
    </row>
    <row r="8823" spans="1:16" ht="16" x14ac:dyDescent="0.2">
      <c r="A8823" s="8" t="s">
        <v>302</v>
      </c>
      <c r="B8823" s="7" t="s">
        <v>3487</v>
      </c>
      <c r="C8823" s="7" t="s">
        <v>2</v>
      </c>
      <c r="D8823" s="7" t="s">
        <v>3389</v>
      </c>
      <c r="E8823" s="7" t="str">
        <f>IF(OR(D8823="", D8823="___"),"", LEFT(D8823,FIND(" &gt;",D8823)-1))</f>
        <v>Success</v>
      </c>
      <c r="F8823" s="7" t="str">
        <f t="shared" si="273"/>
        <v>Current</v>
      </c>
      <c r="G8823" s="7" t="str">
        <f t="shared" si="274"/>
        <v/>
      </c>
      <c r="H8823" s="7" t="str">
        <f>IF(G8823="Utterance", IF(ISNUMBER(SEARCH("Unrecognized",D8823)), "Unrecognized", IF(ISNUMBER(SEARCH("Mismatched",D8823)), "Mismatched", IF(ISNUMBER(SEARCH("False Positive",D8823)), "False Positive", "Irrelevant"))), "")</f>
        <v/>
      </c>
      <c r="J8823" s="7" t="s">
        <v>3428</v>
      </c>
      <c r="K8823" s="7" t="s">
        <v>3356</v>
      </c>
      <c r="L8823" s="9">
        <v>45010</v>
      </c>
      <c r="M8823" s="13">
        <v>0.68587962962962967</v>
      </c>
      <c r="N8823" s="14">
        <v>204440003510296</v>
      </c>
      <c r="O8823" s="7">
        <f>IF(LEN(TRIM($A8823))=0,0,LEN($A8823)-LEN(SUBSTITUTE($A8823," ",""))+1)</f>
        <v>3</v>
      </c>
      <c r="P8823">
        <f t="shared" si="272"/>
        <v>3411</v>
      </c>
    </row>
    <row r="8824" spans="1:16" ht="64" x14ac:dyDescent="0.2">
      <c r="A8824" s="8" t="s">
        <v>220</v>
      </c>
      <c r="C8824" s="7" t="s">
        <v>4</v>
      </c>
      <c r="F8824" s="7" t="str">
        <f t="shared" si="273"/>
        <v/>
      </c>
      <c r="G8824" s="7" t="str">
        <f t="shared" si="274"/>
        <v/>
      </c>
      <c r="K8824" s="7" t="s">
        <v>3356</v>
      </c>
      <c r="L8824" s="9">
        <v>45010</v>
      </c>
      <c r="M8824" s="13">
        <v>0.68587962962962967</v>
      </c>
      <c r="N8824" s="14">
        <v>204440003510296</v>
      </c>
      <c r="P8824" t="str">
        <f t="shared" si="272"/>
        <v/>
      </c>
    </row>
    <row r="8825" spans="1:16" ht="16" x14ac:dyDescent="0.2">
      <c r="A8825" s="8" t="s">
        <v>202</v>
      </c>
      <c r="C8825" s="7" t="s">
        <v>2</v>
      </c>
      <c r="D8825" s="7" t="s">
        <v>3389</v>
      </c>
      <c r="E8825" s="7" t="str">
        <f>IF(OR(D8825="", D8825="___"),"", LEFT(D8825,FIND(" &gt;",D8825)-1))</f>
        <v>Success</v>
      </c>
      <c r="F8825" s="7" t="str">
        <f t="shared" si="273"/>
        <v>Current</v>
      </c>
      <c r="G8825" s="7" t="str">
        <f t="shared" si="274"/>
        <v/>
      </c>
      <c r="H8825" s="7" t="str">
        <f>IF(G8825="Utterance", IF(ISNUMBER(SEARCH("Unrecognized",D8825)), "Unrecognized", IF(ISNUMBER(SEARCH("Mismatched",D8825)), "Mismatched", IF(ISNUMBER(SEARCH("False Positive",D8825)), "False Positive", "Irrelevant"))), "")</f>
        <v/>
      </c>
      <c r="J8825" s="7" t="s">
        <v>3748</v>
      </c>
      <c r="K8825" s="7" t="s">
        <v>3356</v>
      </c>
      <c r="L8825" s="9">
        <v>45010</v>
      </c>
      <c r="M8825" s="13">
        <v>0.69086805555555564</v>
      </c>
      <c r="N8825" s="14">
        <v>513003539909997</v>
      </c>
      <c r="O8825" s="7">
        <f>IF(LEN(TRIM($A8825))=0,0,LEN($A8825)-LEN(SUBSTITUTE($A8825," ",""))+1)</f>
        <v>5</v>
      </c>
      <c r="P8825">
        <f t="shared" si="272"/>
        <v>3411</v>
      </c>
    </row>
    <row r="8826" spans="1:16" ht="112" x14ac:dyDescent="0.2">
      <c r="A8826" s="8" t="s">
        <v>321</v>
      </c>
      <c r="C8826" s="7" t="s">
        <v>4</v>
      </c>
      <c r="F8826" s="7" t="str">
        <f t="shared" si="273"/>
        <v/>
      </c>
      <c r="G8826" s="7" t="str">
        <f t="shared" si="274"/>
        <v/>
      </c>
      <c r="K8826" s="7" t="s">
        <v>3356</v>
      </c>
      <c r="L8826" s="9">
        <v>45010</v>
      </c>
      <c r="M8826" s="13">
        <v>0.69086805555555564</v>
      </c>
      <c r="N8826" s="14">
        <v>513003539909997</v>
      </c>
      <c r="P8826" t="str">
        <f t="shared" si="272"/>
        <v/>
      </c>
    </row>
    <row r="8827" spans="1:16" ht="16" x14ac:dyDescent="0.2">
      <c r="A8827" s="8" t="s">
        <v>1831</v>
      </c>
      <c r="C8827" s="7" t="s">
        <v>2</v>
      </c>
      <c r="D8827" s="7" t="s">
        <v>3391</v>
      </c>
      <c r="E8827" s="7" t="str">
        <f>IF(OR(D8827="", D8827="___"),"", LEFT(D8827,FIND(" &gt;",D8827)-1))</f>
        <v>Failure</v>
      </c>
      <c r="F8827" s="7" t="str">
        <f t="shared" si="273"/>
        <v>Current</v>
      </c>
      <c r="G8827" s="7" t="str">
        <f t="shared" si="274"/>
        <v>Utterance</v>
      </c>
      <c r="H8827" s="7" t="str">
        <f>IF(G8827="Utterance", IF(ISNUMBER(SEARCH("Unrecognized",D8827)), "Unrecognized", IF(ISNUMBER(SEARCH("Mismatched",D8827)), "Mismatched", IF(ISNUMBER(SEARCH("False Positive",D8827)), "False Positive", "Irrelevant"))), "")</f>
        <v>Mismatched</v>
      </c>
      <c r="J8827" s="7" t="s">
        <v>3743</v>
      </c>
      <c r="K8827" s="7" t="s">
        <v>3356</v>
      </c>
      <c r="L8827" s="9">
        <v>45010</v>
      </c>
      <c r="M8827" s="13">
        <v>0.69371527777777775</v>
      </c>
      <c r="N8827" s="14">
        <v>513003539909997</v>
      </c>
      <c r="O8827" s="7">
        <f>IF(LEN(TRIM($A8827))=0,0,LEN($A8827)-LEN(SUBSTITUTE($A8827," ",""))+1)</f>
        <v>3</v>
      </c>
      <c r="P8827">
        <f t="shared" si="272"/>
        <v>705</v>
      </c>
    </row>
    <row r="8828" spans="1:16" ht="48" x14ac:dyDescent="0.2">
      <c r="A8828" s="8" t="s">
        <v>616</v>
      </c>
      <c r="C8828" s="7" t="s">
        <v>4</v>
      </c>
      <c r="F8828" s="7" t="str">
        <f t="shared" si="273"/>
        <v/>
      </c>
      <c r="G8828" s="7" t="str">
        <f t="shared" si="274"/>
        <v/>
      </c>
      <c r="K8828" s="7" t="s">
        <v>3356</v>
      </c>
      <c r="L8828" s="9">
        <v>45010</v>
      </c>
      <c r="M8828" s="13">
        <v>0.69371527777777775</v>
      </c>
      <c r="N8828" s="14">
        <v>513003539909997</v>
      </c>
      <c r="P8828" t="str">
        <f t="shared" si="272"/>
        <v/>
      </c>
    </row>
    <row r="8829" spans="1:16" ht="16" x14ac:dyDescent="0.2">
      <c r="A8829" s="8" t="s">
        <v>259</v>
      </c>
      <c r="B8829" s="7" t="s">
        <v>3487</v>
      </c>
      <c r="C8829" s="7" t="s">
        <v>2</v>
      </c>
      <c r="D8829" s="7" t="s">
        <v>3405</v>
      </c>
      <c r="E8829" s="7" t="str">
        <f>IF(OR(D8829="", D8829="___"),"", LEFT(D8829,FIND(" &gt;",D8829)-1))</f>
        <v>Failure</v>
      </c>
      <c r="F8829" s="7" t="str">
        <f t="shared" si="273"/>
        <v>Current</v>
      </c>
      <c r="G8829" s="7" t="str">
        <f t="shared" si="274"/>
        <v>System</v>
      </c>
      <c r="H8829" s="7" t="str">
        <f>IF(G8829="Utterance", IF(ISNUMBER(SEARCH("Unrecognized",D8829)), "Unrecognized", IF(ISNUMBER(SEARCH("Mismatched",D8829)), "Mismatched", IF(ISNUMBER(SEARCH("False Positive",D8829)), "False Positive", "Irrelevant"))), "")</f>
        <v/>
      </c>
      <c r="I8829" s="7" t="s">
        <v>3485</v>
      </c>
      <c r="J8829" s="7" t="s">
        <v>3743</v>
      </c>
      <c r="K8829" s="7" t="s">
        <v>3356</v>
      </c>
      <c r="L8829" s="9">
        <v>45010</v>
      </c>
      <c r="M8829" s="13">
        <v>0.69459490740740737</v>
      </c>
      <c r="N8829" s="14">
        <v>513003539909997</v>
      </c>
      <c r="O8829" s="7">
        <f>IF(LEN(TRIM($A8829))=0,0,LEN($A8829)-LEN(SUBSTITUTE($A8829," ",""))+1)</f>
        <v>4</v>
      </c>
      <c r="P8829">
        <f t="shared" si="272"/>
        <v>168</v>
      </c>
    </row>
    <row r="8830" spans="1:16" ht="144" x14ac:dyDescent="0.2">
      <c r="A8830" s="8" t="s">
        <v>1830</v>
      </c>
      <c r="C8830" s="7" t="s">
        <v>4</v>
      </c>
      <c r="F8830" s="7" t="str">
        <f t="shared" si="273"/>
        <v/>
      </c>
      <c r="G8830" s="7" t="str">
        <f t="shared" si="274"/>
        <v/>
      </c>
      <c r="K8830" s="7" t="s">
        <v>3356</v>
      </c>
      <c r="L8830" s="9">
        <v>45010</v>
      </c>
      <c r="M8830" s="13">
        <v>0.69486111111111104</v>
      </c>
      <c r="N8830" s="14">
        <v>513003539909997</v>
      </c>
      <c r="P8830" t="str">
        <f t="shared" si="272"/>
        <v/>
      </c>
    </row>
    <row r="8831" spans="1:16" ht="16" x14ac:dyDescent="0.2">
      <c r="A8831" s="8" t="s">
        <v>260</v>
      </c>
      <c r="C8831" s="7" t="s">
        <v>2</v>
      </c>
      <c r="D8831" s="7" t="s">
        <v>3389</v>
      </c>
      <c r="E8831" s="7" t="str">
        <f>IF(OR(D8831="", D8831="___"),"", LEFT(D8831,FIND(" &gt;",D8831)-1))</f>
        <v>Success</v>
      </c>
      <c r="F8831" s="7" t="str">
        <f t="shared" si="273"/>
        <v>Current</v>
      </c>
      <c r="G8831" s="7" t="str">
        <f t="shared" si="274"/>
        <v/>
      </c>
      <c r="H8831" s="7" t="str">
        <f>IF(G8831="Utterance", IF(ISNUMBER(SEARCH("Unrecognized",D8831)), "Unrecognized", IF(ISNUMBER(SEARCH("Mismatched",D8831)), "Mismatched", IF(ISNUMBER(SEARCH("False Positive",D8831)), "False Positive", "Irrelevant"))), "")</f>
        <v/>
      </c>
      <c r="J8831" s="7" t="s">
        <v>3743</v>
      </c>
      <c r="K8831" s="7" t="s">
        <v>3356</v>
      </c>
      <c r="L8831" s="9">
        <v>45010</v>
      </c>
      <c r="M8831" s="13">
        <v>0.69508101851851845</v>
      </c>
      <c r="N8831" s="14">
        <v>513003539909997</v>
      </c>
      <c r="O8831" s="7">
        <f>IF(LEN(TRIM($A8831))=0,0,LEN($A8831)-LEN(SUBSTITUTE($A8831," ",""))+1)</f>
        <v>6</v>
      </c>
      <c r="P8831">
        <f t="shared" si="272"/>
        <v>3411</v>
      </c>
    </row>
    <row r="8832" spans="1:16" ht="48" x14ac:dyDescent="0.2">
      <c r="A8832" s="8" t="s">
        <v>261</v>
      </c>
      <c r="C8832" s="7" t="s">
        <v>4</v>
      </c>
      <c r="F8832" s="7" t="str">
        <f t="shared" si="273"/>
        <v/>
      </c>
      <c r="G8832" s="7" t="str">
        <f t="shared" si="274"/>
        <v/>
      </c>
      <c r="K8832" s="7" t="s">
        <v>3356</v>
      </c>
      <c r="L8832" s="9">
        <v>45010</v>
      </c>
      <c r="M8832" s="13">
        <v>0.69508101851851845</v>
      </c>
      <c r="N8832" s="14">
        <v>513003539909997</v>
      </c>
      <c r="P8832" t="str">
        <f t="shared" si="272"/>
        <v/>
      </c>
    </row>
    <row r="8833" spans="1:16" x14ac:dyDescent="0.2">
      <c r="A8833" s="10">
        <v>45291</v>
      </c>
      <c r="C8833" s="7" t="s">
        <v>2</v>
      </c>
      <c r="D8833" s="7" t="s">
        <v>3405</v>
      </c>
      <c r="E8833" s="7" t="str">
        <f>IF(OR(D8833="", D8833="___"),"", LEFT(D8833,FIND(" &gt;",D8833)-1))</f>
        <v>Failure</v>
      </c>
      <c r="F8833" s="7" t="str">
        <f t="shared" si="273"/>
        <v>Current</v>
      </c>
      <c r="G8833" s="7" t="str">
        <f t="shared" si="274"/>
        <v>System</v>
      </c>
      <c r="H8833" s="7" t="str">
        <f>IF(G8833="Utterance", IF(ISNUMBER(SEARCH("Unrecognized",D8833)), "Unrecognized", IF(ISNUMBER(SEARCH("Mismatched",D8833)), "Mismatched", IF(ISNUMBER(SEARCH("False Positive",D8833)), "False Positive", "Irrelevant"))), "")</f>
        <v/>
      </c>
      <c r="I8833" s="7" t="s">
        <v>3485</v>
      </c>
      <c r="J8833" s="7" t="s">
        <v>3743</v>
      </c>
      <c r="K8833" s="7" t="s">
        <v>3356</v>
      </c>
      <c r="L8833" s="9">
        <v>45010</v>
      </c>
      <c r="M8833" s="13">
        <v>0.69534722222222223</v>
      </c>
      <c r="N8833" s="14">
        <v>513003539909997</v>
      </c>
      <c r="O8833" s="7">
        <f>IF(LEN(TRIM($A8833))=0,0,LEN($A8833)-LEN(SUBSTITUTE($A8833," ",""))+1)</f>
        <v>1</v>
      </c>
      <c r="P8833">
        <f t="shared" si="272"/>
        <v>168</v>
      </c>
    </row>
    <row r="8834" spans="1:16" ht="144" x14ac:dyDescent="0.2">
      <c r="A8834" s="8" t="s">
        <v>1830</v>
      </c>
      <c r="C8834" s="7" t="s">
        <v>4</v>
      </c>
      <c r="F8834" s="7" t="str">
        <f t="shared" si="273"/>
        <v/>
      </c>
      <c r="G8834" s="7" t="str">
        <f t="shared" si="274"/>
        <v/>
      </c>
      <c r="K8834" s="7" t="s">
        <v>3356</v>
      </c>
      <c r="L8834" s="9">
        <v>45010</v>
      </c>
      <c r="M8834" s="13">
        <v>0.69535879629629627</v>
      </c>
      <c r="N8834" s="14">
        <v>513003539909997</v>
      </c>
      <c r="P8834" t="str">
        <f t="shared" si="272"/>
        <v/>
      </c>
    </row>
    <row r="8835" spans="1:16" ht="16" x14ac:dyDescent="0.2">
      <c r="A8835" s="8" t="s">
        <v>1289</v>
      </c>
      <c r="C8835" s="7" t="s">
        <v>2</v>
      </c>
      <c r="D8835" s="7" t="s">
        <v>3391</v>
      </c>
      <c r="E8835" s="7" t="str">
        <f>IF(OR(D8835="", D8835="___"),"", LEFT(D8835,FIND(" &gt;",D8835)-1))</f>
        <v>Failure</v>
      </c>
      <c r="F8835" s="7" t="str">
        <f t="shared" si="273"/>
        <v>Current</v>
      </c>
      <c r="G8835" s="7" t="str">
        <f t="shared" si="274"/>
        <v>Utterance</v>
      </c>
      <c r="H8835" s="7" t="str">
        <f>IF(G8835="Utterance", IF(ISNUMBER(SEARCH("Unrecognized",D8835)), "Unrecognized", IF(ISNUMBER(SEARCH("Mismatched",D8835)), "Mismatched", IF(ISNUMBER(SEARCH("False Positive",D8835)), "False Positive", "Irrelevant"))), "")</f>
        <v>Mismatched</v>
      </c>
      <c r="J8835" s="7" t="s">
        <v>213</v>
      </c>
      <c r="K8835" s="7" t="s">
        <v>3356</v>
      </c>
      <c r="L8835" s="9">
        <v>45010</v>
      </c>
      <c r="M8835" s="13">
        <v>0.69896990740740739</v>
      </c>
      <c r="N8835" s="14">
        <v>202000324353171</v>
      </c>
      <c r="O8835" s="7">
        <f>IF(LEN(TRIM($A8835))=0,0,LEN($A8835)-LEN(SUBSTITUTE($A8835," ",""))+1)</f>
        <v>3</v>
      </c>
      <c r="P8835">
        <f t="shared" ref="P8835:P8898" si="275">IF(D8835="", "", COUNTIF($D$1:$D$12000, D8835))</f>
        <v>705</v>
      </c>
    </row>
    <row r="8836" spans="1:16" ht="144" x14ac:dyDescent="0.2">
      <c r="A8836" s="8" t="s">
        <v>272</v>
      </c>
      <c r="C8836" s="7" t="s">
        <v>4</v>
      </c>
      <c r="F8836" s="7" t="str">
        <f t="shared" si="273"/>
        <v/>
      </c>
      <c r="G8836" s="7" t="str">
        <f t="shared" si="274"/>
        <v/>
      </c>
      <c r="K8836" s="7" t="s">
        <v>3356</v>
      </c>
      <c r="L8836" s="9">
        <v>45010</v>
      </c>
      <c r="M8836" s="13">
        <v>0.69898148148148154</v>
      </c>
      <c r="N8836" s="14">
        <v>202000324353171</v>
      </c>
      <c r="P8836" t="str">
        <f t="shared" si="275"/>
        <v/>
      </c>
    </row>
    <row r="8837" spans="1:16" ht="16" x14ac:dyDescent="0.2">
      <c r="A8837" s="8" t="s">
        <v>314</v>
      </c>
      <c r="C8837" s="7" t="s">
        <v>2</v>
      </c>
      <c r="D8837" s="7" t="s">
        <v>3391</v>
      </c>
      <c r="E8837" s="7" t="str">
        <f>IF(OR(D8837="", D8837="___"),"", LEFT(D8837,FIND(" &gt;",D8837)-1))</f>
        <v>Failure</v>
      </c>
      <c r="F8837" s="7" t="str">
        <f t="shared" si="273"/>
        <v>Current</v>
      </c>
      <c r="G8837" s="7" t="str">
        <f t="shared" si="274"/>
        <v>Utterance</v>
      </c>
      <c r="H8837" s="7" t="str">
        <f>IF(G8837="Utterance", IF(ISNUMBER(SEARCH("Unrecognized",D8837)), "Unrecognized", IF(ISNUMBER(SEARCH("Mismatched",D8837)), "Mismatched", IF(ISNUMBER(SEARCH("False Positive",D8837)), "False Positive", "Irrelevant"))), "")</f>
        <v>Mismatched</v>
      </c>
      <c r="J8837" s="7" t="s">
        <v>3743</v>
      </c>
      <c r="K8837" s="7" t="s">
        <v>3356</v>
      </c>
      <c r="L8837" s="9">
        <v>45010</v>
      </c>
      <c r="M8837" s="13">
        <v>0.69921296296296298</v>
      </c>
      <c r="N8837" s="14">
        <v>202000324353171</v>
      </c>
      <c r="O8837" s="7">
        <f>IF(LEN(TRIM($A8837))=0,0,LEN($A8837)-LEN(SUBSTITUTE($A8837," ",""))+1)</f>
        <v>9</v>
      </c>
      <c r="P8837">
        <f t="shared" si="275"/>
        <v>705</v>
      </c>
    </row>
    <row r="8838" spans="1:16" ht="112" x14ac:dyDescent="0.2">
      <c r="A8838" s="8" t="s">
        <v>304</v>
      </c>
      <c r="C8838" s="7" t="s">
        <v>4</v>
      </c>
      <c r="F8838" s="7" t="str">
        <f t="shared" si="273"/>
        <v/>
      </c>
      <c r="G8838" s="7" t="str">
        <f t="shared" si="274"/>
        <v/>
      </c>
      <c r="K8838" s="7" t="s">
        <v>3356</v>
      </c>
      <c r="L8838" s="9">
        <v>45010</v>
      </c>
      <c r="M8838" s="13">
        <v>0.69921296296296298</v>
      </c>
      <c r="N8838" s="14">
        <v>202000324353171</v>
      </c>
      <c r="P8838" t="str">
        <f t="shared" si="275"/>
        <v/>
      </c>
    </row>
    <row r="8839" spans="1:16" ht="16" x14ac:dyDescent="0.2">
      <c r="A8839" s="8" t="s">
        <v>841</v>
      </c>
      <c r="C8839" s="7" t="s">
        <v>2</v>
      </c>
      <c r="D8839" s="7" t="s">
        <v>3389</v>
      </c>
      <c r="E8839" s="7" t="str">
        <f>IF(OR(D8839="", D8839="___"),"", LEFT(D8839,FIND(" &gt;",D8839)-1))</f>
        <v>Success</v>
      </c>
      <c r="F8839" s="7" t="str">
        <f t="shared" si="273"/>
        <v>Current</v>
      </c>
      <c r="G8839" s="7" t="str">
        <f t="shared" si="274"/>
        <v/>
      </c>
      <c r="H8839" s="7" t="str">
        <f>IF(G8839="Utterance", IF(ISNUMBER(SEARCH("Unrecognized",D8839)), "Unrecognized", IF(ISNUMBER(SEARCH("Mismatched",D8839)), "Mismatched", IF(ISNUMBER(SEARCH("False Positive",D8839)), "False Positive", "Irrelevant"))), "")</f>
        <v/>
      </c>
      <c r="J8839" s="7" t="s">
        <v>3431</v>
      </c>
      <c r="K8839" s="7" t="s">
        <v>3356</v>
      </c>
      <c r="L8839" s="9">
        <v>45010</v>
      </c>
      <c r="M8839" s="13">
        <v>0.70340277777777782</v>
      </c>
      <c r="N8839" s="14">
        <v>204440003506365</v>
      </c>
      <c r="O8839" s="7">
        <f>IF(LEN(TRIM($A8839))=0,0,LEN($A8839)-LEN(SUBSTITUTE($A8839," ",""))+1)</f>
        <v>10</v>
      </c>
      <c r="P8839">
        <f t="shared" si="275"/>
        <v>3411</v>
      </c>
    </row>
    <row r="8840" spans="1:16" ht="128" x14ac:dyDescent="0.2">
      <c r="A8840" s="8" t="s">
        <v>463</v>
      </c>
      <c r="C8840" s="7" t="s">
        <v>4</v>
      </c>
      <c r="F8840" s="7" t="str">
        <f t="shared" si="273"/>
        <v/>
      </c>
      <c r="G8840" s="7" t="str">
        <f t="shared" si="274"/>
        <v/>
      </c>
      <c r="K8840" s="7" t="s">
        <v>3356</v>
      </c>
      <c r="L8840" s="9">
        <v>45010</v>
      </c>
      <c r="M8840" s="13">
        <v>0.70340277777777782</v>
      </c>
      <c r="N8840" s="14">
        <v>204440003506365</v>
      </c>
      <c r="P8840" t="str">
        <f t="shared" si="275"/>
        <v/>
      </c>
    </row>
    <row r="8841" spans="1:16" ht="16" x14ac:dyDescent="0.2">
      <c r="A8841" s="8" t="s">
        <v>839</v>
      </c>
      <c r="C8841" s="7" t="s">
        <v>2</v>
      </c>
      <c r="D8841" s="7" t="s">
        <v>3391</v>
      </c>
      <c r="E8841" s="7" t="str">
        <f>IF(OR(D8841="", D8841="___"),"", LEFT(D8841,FIND(" &gt;",D8841)-1))</f>
        <v>Failure</v>
      </c>
      <c r="F8841" s="7" t="str">
        <f t="shared" si="273"/>
        <v>Current</v>
      </c>
      <c r="G8841" s="7" t="str">
        <f t="shared" si="274"/>
        <v>Utterance</v>
      </c>
      <c r="H8841" s="7" t="str">
        <f>IF(G8841="Utterance", IF(ISNUMBER(SEARCH("Unrecognized",D8841)), "Unrecognized", IF(ISNUMBER(SEARCH("Mismatched",D8841)), "Mismatched", IF(ISNUMBER(SEARCH("False Positive",D8841)), "False Positive", "Irrelevant"))), "")</f>
        <v>Mismatched</v>
      </c>
      <c r="J8841" s="7" t="s">
        <v>3431</v>
      </c>
      <c r="K8841" s="7" t="s">
        <v>3356</v>
      </c>
      <c r="L8841" s="9">
        <v>45010</v>
      </c>
      <c r="M8841" s="13">
        <v>0.70371527777777787</v>
      </c>
      <c r="N8841" s="14">
        <v>204440003506365</v>
      </c>
      <c r="O8841" s="7">
        <f>IF(LEN(TRIM($A8841))=0,0,LEN($A8841)-LEN(SUBSTITUTE($A8841," ",""))+1)</f>
        <v>5</v>
      </c>
      <c r="P8841">
        <f t="shared" si="275"/>
        <v>705</v>
      </c>
    </row>
    <row r="8842" spans="1:16" ht="112" x14ac:dyDescent="0.2">
      <c r="A8842" s="8" t="s">
        <v>298</v>
      </c>
      <c r="C8842" s="7" t="s">
        <v>4</v>
      </c>
      <c r="F8842" s="7" t="str">
        <f t="shared" si="273"/>
        <v/>
      </c>
      <c r="G8842" s="7" t="str">
        <f t="shared" si="274"/>
        <v/>
      </c>
      <c r="K8842" s="7" t="s">
        <v>3356</v>
      </c>
      <c r="L8842" s="9">
        <v>45010</v>
      </c>
      <c r="M8842" s="13">
        <v>0.70371527777777787</v>
      </c>
      <c r="N8842" s="14">
        <v>204440003506365</v>
      </c>
      <c r="P8842" t="str">
        <f t="shared" si="275"/>
        <v/>
      </c>
    </row>
    <row r="8843" spans="1:16" ht="16" x14ac:dyDescent="0.2">
      <c r="A8843" s="8" t="s">
        <v>840</v>
      </c>
      <c r="C8843" s="7" t="s">
        <v>2</v>
      </c>
      <c r="D8843" s="7" t="s">
        <v>3389</v>
      </c>
      <c r="E8843" s="7" t="str">
        <f>IF(OR(D8843="", D8843="___"),"", LEFT(D8843,FIND(" &gt;",D8843)-1))</f>
        <v>Success</v>
      </c>
      <c r="F8843" s="7" t="str">
        <f t="shared" si="273"/>
        <v>Current</v>
      </c>
      <c r="G8843" s="7" t="str">
        <f t="shared" si="274"/>
        <v/>
      </c>
      <c r="H8843" s="7" t="str">
        <f>IF(G8843="Utterance", IF(ISNUMBER(SEARCH("Unrecognized",D8843)), "Unrecognized", IF(ISNUMBER(SEARCH("Mismatched",D8843)), "Mismatched", IF(ISNUMBER(SEARCH("False Positive",D8843)), "False Positive", "Irrelevant"))), "")</f>
        <v/>
      </c>
      <c r="J8843" s="7" t="s">
        <v>3431</v>
      </c>
      <c r="K8843" s="7" t="s">
        <v>3356</v>
      </c>
      <c r="L8843" s="9">
        <v>45010</v>
      </c>
      <c r="M8843" s="13">
        <v>0.70385416666666656</v>
      </c>
      <c r="N8843" s="14">
        <v>204440003506365</v>
      </c>
      <c r="O8843" s="7">
        <f>IF(LEN(TRIM($A8843))=0,0,LEN($A8843)-LEN(SUBSTITUTE($A8843," ",""))+1)</f>
        <v>8</v>
      </c>
      <c r="P8843">
        <f t="shared" si="275"/>
        <v>3411</v>
      </c>
    </row>
    <row r="8844" spans="1:16" ht="128" x14ac:dyDescent="0.2">
      <c r="A8844" s="8" t="s">
        <v>463</v>
      </c>
      <c r="C8844" s="7" t="s">
        <v>4</v>
      </c>
      <c r="F8844" s="7" t="str">
        <f t="shared" si="273"/>
        <v/>
      </c>
      <c r="G8844" s="7" t="str">
        <f t="shared" si="274"/>
        <v/>
      </c>
      <c r="K8844" s="7" t="s">
        <v>3356</v>
      </c>
      <c r="L8844" s="9">
        <v>45010</v>
      </c>
      <c r="M8844" s="13">
        <v>0.70385416666666656</v>
      </c>
      <c r="N8844" s="14">
        <v>204440003506365</v>
      </c>
      <c r="P8844" t="str">
        <f t="shared" si="275"/>
        <v/>
      </c>
    </row>
    <row r="8845" spans="1:16" ht="16" x14ac:dyDescent="0.2">
      <c r="A8845" s="8" t="s">
        <v>158</v>
      </c>
      <c r="C8845" s="7" t="s">
        <v>2</v>
      </c>
      <c r="D8845" s="7" t="s">
        <v>3389</v>
      </c>
      <c r="E8845" s="7" t="str">
        <f>IF(OR(D8845="", D8845="___"),"", LEFT(D8845,FIND(" &gt;",D8845)-1))</f>
        <v>Success</v>
      </c>
      <c r="F8845" s="7" t="str">
        <f t="shared" si="273"/>
        <v>Current</v>
      </c>
      <c r="G8845" s="7" t="str">
        <f t="shared" si="274"/>
        <v/>
      </c>
      <c r="H8845" s="7" t="str">
        <f>IF(G8845="Utterance", IF(ISNUMBER(SEARCH("Unrecognized",D8845)), "Unrecognized", IF(ISNUMBER(SEARCH("Mismatched",D8845)), "Mismatched", IF(ISNUMBER(SEARCH("False Positive",D8845)), "False Positive", "Irrelevant"))), "")</f>
        <v/>
      </c>
      <c r="J8845" s="7" t="s">
        <v>3744</v>
      </c>
      <c r="K8845" s="7" t="s">
        <v>3356</v>
      </c>
      <c r="L8845" s="9">
        <v>45010</v>
      </c>
      <c r="M8845" s="13">
        <v>0.70437500000000008</v>
      </c>
      <c r="N8845" s="14">
        <v>204440003506365</v>
      </c>
      <c r="O8845" s="7">
        <f>IF(LEN(TRIM($A8845))=0,0,LEN($A8845)-LEN(SUBSTITUTE($A8845," ",""))+1)</f>
        <v>4</v>
      </c>
      <c r="P8845">
        <f t="shared" si="275"/>
        <v>3411</v>
      </c>
    </row>
    <row r="8846" spans="1:16" ht="112" x14ac:dyDescent="0.2">
      <c r="A8846" s="8" t="s">
        <v>224</v>
      </c>
      <c r="C8846" s="7" t="s">
        <v>4</v>
      </c>
      <c r="F8846" s="7" t="str">
        <f t="shared" si="273"/>
        <v/>
      </c>
      <c r="G8846" s="7" t="str">
        <f t="shared" si="274"/>
        <v/>
      </c>
      <c r="K8846" s="7" t="s">
        <v>3356</v>
      </c>
      <c r="L8846" s="9">
        <v>45010</v>
      </c>
      <c r="M8846" s="13">
        <v>0.70437500000000008</v>
      </c>
      <c r="N8846" s="14">
        <v>204440003506365</v>
      </c>
      <c r="P8846" t="str">
        <f t="shared" si="275"/>
        <v/>
      </c>
    </row>
    <row r="8847" spans="1:16" ht="16" x14ac:dyDescent="0.2">
      <c r="A8847" s="8" t="s">
        <v>1807</v>
      </c>
      <c r="C8847" s="7" t="s">
        <v>2</v>
      </c>
      <c r="D8847" s="7" t="s">
        <v>3389</v>
      </c>
      <c r="E8847" s="7" t="str">
        <f>IF(OR(D8847="", D8847="___"),"", LEFT(D8847,FIND(" &gt;",D8847)-1))</f>
        <v>Success</v>
      </c>
      <c r="F8847" s="7" t="str">
        <f t="shared" si="273"/>
        <v>Current</v>
      </c>
      <c r="G8847" s="7" t="str">
        <f t="shared" si="274"/>
        <v/>
      </c>
      <c r="H8847" s="7" t="str">
        <f>IF(G8847="Utterance", IF(ISNUMBER(SEARCH("Unrecognized",D8847)), "Unrecognized", IF(ISNUMBER(SEARCH("Mismatched",D8847)), "Mismatched", IF(ISNUMBER(SEARCH("False Positive",D8847)), "False Positive", "Irrelevant"))), "")</f>
        <v/>
      </c>
      <c r="J8847" s="7" t="s">
        <v>3431</v>
      </c>
      <c r="K8847" s="7" t="s">
        <v>3356</v>
      </c>
      <c r="L8847" s="9">
        <v>45010</v>
      </c>
      <c r="M8847" s="13">
        <v>0.72593750000000001</v>
      </c>
      <c r="N8847" s="14">
        <v>513003503801999</v>
      </c>
      <c r="O8847" s="7">
        <f>IF(LEN(TRIM($A8847))=0,0,LEN($A8847)-LEN(SUBSTITUTE($A8847," ",""))+1)</f>
        <v>6</v>
      </c>
      <c r="P8847">
        <f t="shared" si="275"/>
        <v>3411</v>
      </c>
    </row>
    <row r="8848" spans="1:16" ht="144" x14ac:dyDescent="0.2">
      <c r="A8848" s="8" t="s">
        <v>395</v>
      </c>
      <c r="C8848" s="7" t="s">
        <v>4</v>
      </c>
      <c r="F8848" s="7" t="str">
        <f t="shared" si="273"/>
        <v/>
      </c>
      <c r="G8848" s="7" t="str">
        <f t="shared" si="274"/>
        <v/>
      </c>
      <c r="K8848" s="7" t="s">
        <v>3356</v>
      </c>
      <c r="L8848" s="9">
        <v>45010</v>
      </c>
      <c r="M8848" s="13">
        <v>0.72593750000000001</v>
      </c>
      <c r="N8848" s="14">
        <v>513003503801999</v>
      </c>
      <c r="P8848" t="str">
        <f t="shared" si="275"/>
        <v/>
      </c>
    </row>
    <row r="8849" spans="1:16" ht="16" x14ac:dyDescent="0.2">
      <c r="A8849" s="8" t="s">
        <v>1803</v>
      </c>
      <c r="C8849" s="7" t="s">
        <v>2</v>
      </c>
      <c r="D8849" s="7" t="s">
        <v>3389</v>
      </c>
      <c r="E8849" s="7" t="str">
        <f>IF(OR(D8849="", D8849="___"),"", LEFT(D8849,FIND(" &gt;",D8849)-1))</f>
        <v>Success</v>
      </c>
      <c r="F8849" s="7" t="str">
        <f t="shared" si="273"/>
        <v>Current</v>
      </c>
      <c r="G8849" s="7" t="str">
        <f t="shared" si="274"/>
        <v/>
      </c>
      <c r="H8849" s="7" t="str">
        <f>IF(G8849="Utterance", IF(ISNUMBER(SEARCH("Unrecognized",D8849)), "Unrecognized", IF(ISNUMBER(SEARCH("Mismatched",D8849)), "Mismatched", IF(ISNUMBER(SEARCH("False Positive",D8849)), "False Positive", "Irrelevant"))), "")</f>
        <v/>
      </c>
      <c r="J8849" s="7" t="s">
        <v>3430</v>
      </c>
      <c r="K8849" s="7" t="s">
        <v>3356</v>
      </c>
      <c r="L8849" s="9">
        <v>45010</v>
      </c>
      <c r="M8849" s="13">
        <v>0.72697916666666673</v>
      </c>
      <c r="N8849" s="14">
        <v>513003503801999</v>
      </c>
      <c r="O8849" s="7">
        <f>IF(LEN(TRIM($A8849))=0,0,LEN($A8849)-LEN(SUBSTITUTE($A8849," ",""))+1)</f>
        <v>6</v>
      </c>
      <c r="P8849">
        <f t="shared" si="275"/>
        <v>3411</v>
      </c>
    </row>
    <row r="8850" spans="1:16" ht="48" x14ac:dyDescent="0.2">
      <c r="A8850" s="8" t="s">
        <v>1804</v>
      </c>
      <c r="C8850" s="7" t="s">
        <v>4</v>
      </c>
      <c r="F8850" s="7" t="str">
        <f t="shared" si="273"/>
        <v/>
      </c>
      <c r="G8850" s="7" t="str">
        <f t="shared" si="274"/>
        <v/>
      </c>
      <c r="K8850" s="7" t="s">
        <v>3356</v>
      </c>
      <c r="L8850" s="9">
        <v>45010</v>
      </c>
      <c r="M8850" s="13">
        <v>0.72721064814814806</v>
      </c>
      <c r="N8850" s="14">
        <v>513003503801999</v>
      </c>
      <c r="P8850" t="str">
        <f t="shared" si="275"/>
        <v/>
      </c>
    </row>
    <row r="8851" spans="1:16" ht="16" x14ac:dyDescent="0.2">
      <c r="A8851" s="8" t="s">
        <v>1805</v>
      </c>
      <c r="C8851" s="7" t="s">
        <v>2</v>
      </c>
      <c r="D8851" s="7" t="s">
        <v>3389</v>
      </c>
      <c r="E8851" s="7" t="str">
        <f>IF(OR(D8851="", D8851="___"),"", LEFT(D8851,FIND(" &gt;",D8851)-1))</f>
        <v>Success</v>
      </c>
      <c r="F8851" s="7" t="str">
        <f t="shared" si="273"/>
        <v>Current</v>
      </c>
      <c r="G8851" s="7" t="str">
        <f t="shared" si="274"/>
        <v/>
      </c>
      <c r="H8851" s="7" t="str">
        <f>IF(G8851="Utterance", IF(ISNUMBER(SEARCH("Unrecognized",D8851)), "Unrecognized", IF(ISNUMBER(SEARCH("Mismatched",D8851)), "Mismatched", IF(ISNUMBER(SEARCH("False Positive",D8851)), "False Positive", "Irrelevant"))), "")</f>
        <v/>
      </c>
      <c r="J8851" s="7" t="s">
        <v>3430</v>
      </c>
      <c r="K8851" s="7" t="s">
        <v>3356</v>
      </c>
      <c r="L8851" s="9">
        <v>45010</v>
      </c>
      <c r="M8851" s="13">
        <v>0.72734953703703698</v>
      </c>
      <c r="N8851" s="14">
        <v>513003503801999</v>
      </c>
      <c r="O8851" s="7">
        <f>IF(LEN(TRIM($A8851))=0,0,LEN($A8851)-LEN(SUBSTITUTE($A8851," ",""))+1)</f>
        <v>2</v>
      </c>
      <c r="P8851">
        <f t="shared" si="275"/>
        <v>3411</v>
      </c>
    </row>
    <row r="8852" spans="1:16" ht="80" x14ac:dyDescent="0.2">
      <c r="A8852" s="8" t="s">
        <v>1806</v>
      </c>
      <c r="C8852" s="7" t="s">
        <v>4</v>
      </c>
      <c r="F8852" s="7" t="str">
        <f t="shared" si="273"/>
        <v/>
      </c>
      <c r="G8852" s="7" t="str">
        <f t="shared" si="274"/>
        <v/>
      </c>
      <c r="K8852" s="7" t="s">
        <v>3356</v>
      </c>
      <c r="L8852" s="9">
        <v>45010</v>
      </c>
      <c r="M8852" s="13">
        <v>0.72736111111111112</v>
      </c>
      <c r="N8852" s="14">
        <v>513003503801999</v>
      </c>
      <c r="P8852" t="str">
        <f t="shared" si="275"/>
        <v/>
      </c>
    </row>
    <row r="8853" spans="1:16" ht="16" x14ac:dyDescent="0.2">
      <c r="A8853" s="8" t="s">
        <v>1807</v>
      </c>
      <c r="C8853" s="7" t="s">
        <v>2</v>
      </c>
      <c r="D8853" s="7" t="s">
        <v>3411</v>
      </c>
      <c r="E8853" s="7" t="str">
        <f>IF(OR(D8853="", D8853="___"),"", LEFT(D8853,FIND(" &gt;",D8853)-1))</f>
        <v>Qualified Success</v>
      </c>
      <c r="F8853" s="7" t="str">
        <f t="shared" si="273"/>
        <v>Current</v>
      </c>
      <c r="G8853" s="7" t="str">
        <f t="shared" si="274"/>
        <v>Response</v>
      </c>
      <c r="H8853" s="7" t="str">
        <f>IF(G8853="Utterance", IF(ISNUMBER(SEARCH("Unrecognized",D8853)), "Unrecognized", IF(ISNUMBER(SEARCH("Mismatched",D8853)), "Mismatched", IF(ISNUMBER(SEARCH("False Positive",D8853)), "False Positive", "Irrelevant"))), "")</f>
        <v/>
      </c>
      <c r="J8853" s="7" t="s">
        <v>3431</v>
      </c>
      <c r="K8853" s="7" t="s">
        <v>3356</v>
      </c>
      <c r="L8853" s="9">
        <v>45010</v>
      </c>
      <c r="M8853" s="13">
        <v>0.74156250000000001</v>
      </c>
      <c r="N8853" s="14">
        <v>513003503801999</v>
      </c>
      <c r="O8853" s="7">
        <f>IF(LEN(TRIM($A8853))=0,0,LEN($A8853)-LEN(SUBSTITUTE($A8853," ",""))+1)</f>
        <v>6</v>
      </c>
      <c r="P8853">
        <f t="shared" si="275"/>
        <v>201</v>
      </c>
    </row>
    <row r="8854" spans="1:16" ht="144" x14ac:dyDescent="0.2">
      <c r="A8854" s="8" t="s">
        <v>395</v>
      </c>
      <c r="C8854" s="7" t="s">
        <v>4</v>
      </c>
      <c r="F8854" s="7" t="str">
        <f t="shared" si="273"/>
        <v/>
      </c>
      <c r="G8854" s="7" t="str">
        <f t="shared" si="274"/>
        <v/>
      </c>
      <c r="K8854" s="7" t="s">
        <v>3356</v>
      </c>
      <c r="L8854" s="9">
        <v>45010</v>
      </c>
      <c r="M8854" s="13">
        <v>0.74156250000000001</v>
      </c>
      <c r="N8854" s="14">
        <v>513003503801999</v>
      </c>
      <c r="P8854" t="str">
        <f t="shared" si="275"/>
        <v/>
      </c>
    </row>
    <row r="8855" spans="1:16" ht="16" x14ac:dyDescent="0.2">
      <c r="A8855" s="8" t="s">
        <v>961</v>
      </c>
      <c r="C8855" s="7" t="s">
        <v>2</v>
      </c>
      <c r="D8855" s="7" t="s">
        <v>3389</v>
      </c>
      <c r="E8855" s="7" t="str">
        <f>IF(OR(D8855="", D8855="___"),"", LEFT(D8855,FIND(" &gt;",D8855)-1))</f>
        <v>Success</v>
      </c>
      <c r="F8855" s="7" t="str">
        <f t="shared" si="273"/>
        <v>Current</v>
      </c>
      <c r="G8855" s="7" t="str">
        <f t="shared" si="274"/>
        <v/>
      </c>
      <c r="H8855" s="7" t="str">
        <f>IF(G8855="Utterance", IF(ISNUMBER(SEARCH("Unrecognized",D8855)), "Unrecognized", IF(ISNUMBER(SEARCH("Mismatched",D8855)), "Mismatched", IF(ISNUMBER(SEARCH("False Positive",D8855)), "False Positive", "Irrelevant"))), "")</f>
        <v/>
      </c>
      <c r="J8855" s="7" t="s">
        <v>3434</v>
      </c>
      <c r="K8855" s="7" t="s">
        <v>3358</v>
      </c>
      <c r="L8855" s="9">
        <v>45011</v>
      </c>
      <c r="M8855" s="13">
        <v>0.36648148148148146</v>
      </c>
      <c r="N8855" s="14">
        <v>204440003511179</v>
      </c>
      <c r="O8855" s="7">
        <f>IF(LEN(TRIM($A8855))=0,0,LEN($A8855)-LEN(SUBSTITUTE($A8855," ",""))+1)</f>
        <v>23</v>
      </c>
      <c r="P8855">
        <f t="shared" si="275"/>
        <v>3411</v>
      </c>
    </row>
    <row r="8856" spans="1:16" ht="64" x14ac:dyDescent="0.2">
      <c r="A8856" s="8" t="s">
        <v>331</v>
      </c>
      <c r="C8856" s="7" t="s">
        <v>4</v>
      </c>
      <c r="F8856" s="7" t="str">
        <f t="shared" si="273"/>
        <v/>
      </c>
      <c r="G8856" s="7" t="str">
        <f t="shared" si="274"/>
        <v/>
      </c>
      <c r="K8856" s="7" t="s">
        <v>3358</v>
      </c>
      <c r="L8856" s="9">
        <v>45011</v>
      </c>
      <c r="M8856" s="13">
        <v>0.36648148148148146</v>
      </c>
      <c r="N8856" s="14">
        <v>204440003511179</v>
      </c>
      <c r="P8856" t="str">
        <f t="shared" si="275"/>
        <v/>
      </c>
    </row>
    <row r="8857" spans="1:16" ht="16" x14ac:dyDescent="0.2">
      <c r="A8857" s="8" t="s">
        <v>962</v>
      </c>
      <c r="C8857" s="7" t="s">
        <v>2</v>
      </c>
      <c r="D8857" s="7" t="s">
        <v>3389</v>
      </c>
      <c r="E8857" s="7" t="str">
        <f>IF(OR(D8857="", D8857="___"),"", LEFT(D8857,FIND(" &gt;",D8857)-1))</f>
        <v>Success</v>
      </c>
      <c r="F8857" s="7" t="str">
        <f t="shared" si="273"/>
        <v>Current</v>
      </c>
      <c r="G8857" s="7" t="str">
        <f t="shared" si="274"/>
        <v/>
      </c>
      <c r="H8857" s="7" t="str">
        <f>IF(G8857="Utterance", IF(ISNUMBER(SEARCH("Unrecognized",D8857)), "Unrecognized", IF(ISNUMBER(SEARCH("Mismatched",D8857)), "Mismatched", IF(ISNUMBER(SEARCH("False Positive",D8857)), "False Positive", "Irrelevant"))), "")</f>
        <v/>
      </c>
      <c r="J8857" s="7" t="s">
        <v>3434</v>
      </c>
      <c r="K8857" s="7" t="s">
        <v>3358</v>
      </c>
      <c r="L8857" s="9">
        <v>45011</v>
      </c>
      <c r="M8857" s="13">
        <v>0.36716435185185187</v>
      </c>
      <c r="N8857" s="14">
        <v>204440003511179</v>
      </c>
      <c r="O8857" s="7">
        <f>IF(LEN(TRIM($A8857))=0,0,LEN($A8857)-LEN(SUBSTITUTE($A8857," ",""))+1)</f>
        <v>6</v>
      </c>
      <c r="P8857">
        <f t="shared" si="275"/>
        <v>3411</v>
      </c>
    </row>
    <row r="8858" spans="1:16" ht="64" x14ac:dyDescent="0.2">
      <c r="A8858" s="8" t="s">
        <v>331</v>
      </c>
      <c r="C8858" s="7" t="s">
        <v>4</v>
      </c>
      <c r="F8858" s="7" t="str">
        <f t="shared" si="273"/>
        <v/>
      </c>
      <c r="G8858" s="7" t="str">
        <f t="shared" si="274"/>
        <v/>
      </c>
      <c r="K8858" s="7" t="s">
        <v>3358</v>
      </c>
      <c r="L8858" s="9">
        <v>45011</v>
      </c>
      <c r="M8858" s="13">
        <v>0.36717592592592596</v>
      </c>
      <c r="N8858" s="14">
        <v>204440003511179</v>
      </c>
      <c r="P8858" t="str">
        <f t="shared" si="275"/>
        <v/>
      </c>
    </row>
    <row r="8859" spans="1:16" ht="16" x14ac:dyDescent="0.2">
      <c r="A8859" s="8" t="s">
        <v>868</v>
      </c>
      <c r="C8859" s="7" t="s">
        <v>2</v>
      </c>
      <c r="D8859" s="7" t="s">
        <v>3400</v>
      </c>
      <c r="E8859" s="7" t="str">
        <f>IF(OR(D8859="", D8859="___"),"", LEFT(D8859,FIND(" &gt;",D8859)-1))</f>
        <v>Failure</v>
      </c>
      <c r="F8859" s="7" t="str">
        <f t="shared" si="273"/>
        <v>Current</v>
      </c>
      <c r="G8859" s="7" t="str">
        <f t="shared" si="274"/>
        <v>Interaction</v>
      </c>
      <c r="H8859" s="7" t="str">
        <f>IF(G8859="Utterance", IF(ISNUMBER(SEARCH("Unrecognized",D8859)), "Unrecognized", IF(ISNUMBER(SEARCH("Mismatched",D8859)), "Mismatched", IF(ISNUMBER(SEARCH("False Positive",D8859)), "False Positive", "Irrelevant"))), "")</f>
        <v/>
      </c>
      <c r="J8859" s="7" t="s">
        <v>3756</v>
      </c>
      <c r="K8859" s="7" t="s">
        <v>3358</v>
      </c>
      <c r="L8859" s="9">
        <v>45011</v>
      </c>
      <c r="M8859" s="13">
        <v>0.37410879629629629</v>
      </c>
      <c r="N8859" s="14">
        <v>204440003507034</v>
      </c>
      <c r="O8859" s="7">
        <f>IF(LEN(TRIM($A8859))=0,0,LEN($A8859)-LEN(SUBSTITUTE($A8859," ",""))+1)</f>
        <v>24</v>
      </c>
      <c r="P8859">
        <f t="shared" si="275"/>
        <v>412</v>
      </c>
    </row>
    <row r="8860" spans="1:16" ht="96" x14ac:dyDescent="0.2">
      <c r="A8860" s="8" t="s">
        <v>869</v>
      </c>
      <c r="C8860" s="7" t="s">
        <v>4</v>
      </c>
      <c r="F8860" s="7" t="str">
        <f t="shared" si="273"/>
        <v/>
      </c>
      <c r="G8860" s="7" t="str">
        <f t="shared" si="274"/>
        <v/>
      </c>
      <c r="K8860" s="7" t="s">
        <v>3358</v>
      </c>
      <c r="L8860" s="9">
        <v>45011</v>
      </c>
      <c r="M8860" s="13">
        <v>0.37438657407407411</v>
      </c>
      <c r="N8860" s="14">
        <v>204440003507034</v>
      </c>
      <c r="P8860" t="str">
        <f t="shared" si="275"/>
        <v/>
      </c>
    </row>
    <row r="8861" spans="1:16" ht="16" x14ac:dyDescent="0.2">
      <c r="A8861" s="8" t="s">
        <v>870</v>
      </c>
      <c r="C8861" s="7" t="s">
        <v>2</v>
      </c>
      <c r="D8861" s="7" t="s">
        <v>3405</v>
      </c>
      <c r="E8861" s="7" t="str">
        <f>IF(OR(D8861="", D8861="___"),"", LEFT(D8861,FIND(" &gt;",D8861)-1))</f>
        <v>Failure</v>
      </c>
      <c r="F8861" s="7" t="str">
        <f t="shared" si="273"/>
        <v>Current</v>
      </c>
      <c r="G8861" s="7" t="str">
        <f t="shared" si="274"/>
        <v>System</v>
      </c>
      <c r="H8861" s="7" t="str">
        <f>IF(G8861="Utterance", IF(ISNUMBER(SEARCH("Unrecognized",D8861)), "Unrecognized", IF(ISNUMBER(SEARCH("Mismatched",D8861)), "Mismatched", IF(ISNUMBER(SEARCH("False Positive",D8861)), "False Positive", "Irrelevant"))), "")</f>
        <v/>
      </c>
      <c r="I8861" s="7" t="s">
        <v>152</v>
      </c>
      <c r="J8861" s="7" t="s">
        <v>3756</v>
      </c>
      <c r="K8861" s="7" t="s">
        <v>3358</v>
      </c>
      <c r="L8861" s="9">
        <v>45011</v>
      </c>
      <c r="M8861" s="13">
        <v>0.37572916666666667</v>
      </c>
      <c r="N8861" s="14">
        <v>204440003507034</v>
      </c>
      <c r="O8861" s="7">
        <f>IF(LEN(TRIM($A8861))=0,0,LEN($A8861)-LEN(SUBSTITUTE($A8861," ",""))+1)</f>
        <v>10</v>
      </c>
      <c r="P8861">
        <f t="shared" si="275"/>
        <v>168</v>
      </c>
    </row>
    <row r="8862" spans="1:16" ht="16" x14ac:dyDescent="0.2">
      <c r="A8862" s="8" t="s">
        <v>870</v>
      </c>
      <c r="C8862" s="7" t="s">
        <v>2</v>
      </c>
      <c r="D8862" s="7" t="s">
        <v>3411</v>
      </c>
      <c r="E8862" s="7" t="str">
        <f>IF(OR(D8862="", D8862="___"),"", LEFT(D8862,FIND(" &gt;",D8862)-1))</f>
        <v>Qualified Success</v>
      </c>
      <c r="F8862" s="7" t="str">
        <f t="shared" si="273"/>
        <v>Current</v>
      </c>
      <c r="G8862" s="7" t="str">
        <f t="shared" si="274"/>
        <v>Response</v>
      </c>
      <c r="H8862" s="7" t="str">
        <f>IF(G8862="Utterance", IF(ISNUMBER(SEARCH("Unrecognized",D8862)), "Unrecognized", IF(ISNUMBER(SEARCH("Mismatched",D8862)), "Mismatched", IF(ISNUMBER(SEARCH("False Positive",D8862)), "False Positive", "Irrelevant"))), "")</f>
        <v/>
      </c>
      <c r="J8862" s="7" t="s">
        <v>3756</v>
      </c>
      <c r="K8862" s="7" t="s">
        <v>3358</v>
      </c>
      <c r="L8862" s="9">
        <v>45011</v>
      </c>
      <c r="M8862" s="13">
        <v>0.37572916666666667</v>
      </c>
      <c r="N8862" s="14">
        <v>204440003507034</v>
      </c>
      <c r="O8862" s="7">
        <f>IF(LEN(TRIM($A8862))=0,0,LEN($A8862)-LEN(SUBSTITUTE($A8862," ",""))+1)</f>
        <v>10</v>
      </c>
      <c r="P8862">
        <f t="shared" si="275"/>
        <v>201</v>
      </c>
    </row>
    <row r="8863" spans="1:16" ht="16" x14ac:dyDescent="0.2">
      <c r="A8863" s="8" t="s">
        <v>152</v>
      </c>
      <c r="C8863" s="7" t="s">
        <v>4</v>
      </c>
      <c r="F8863" s="7" t="str">
        <f t="shared" si="273"/>
        <v/>
      </c>
      <c r="G8863" s="7" t="str">
        <f t="shared" si="274"/>
        <v/>
      </c>
      <c r="K8863" s="7" t="s">
        <v>3358</v>
      </c>
      <c r="L8863" s="9">
        <v>45011</v>
      </c>
      <c r="M8863" s="13">
        <v>0.37572916666666667</v>
      </c>
      <c r="N8863" s="14">
        <v>204440003507034</v>
      </c>
      <c r="P8863" t="str">
        <f t="shared" si="275"/>
        <v/>
      </c>
    </row>
    <row r="8864" spans="1:16" ht="112" x14ac:dyDescent="0.2">
      <c r="A8864" s="8" t="s">
        <v>373</v>
      </c>
      <c r="C8864" s="7" t="s">
        <v>4</v>
      </c>
      <c r="F8864" s="7" t="str">
        <f t="shared" si="273"/>
        <v/>
      </c>
      <c r="G8864" s="7" t="str">
        <f t="shared" si="274"/>
        <v/>
      </c>
      <c r="K8864" s="7" t="s">
        <v>3358</v>
      </c>
      <c r="L8864" s="9">
        <v>45011</v>
      </c>
      <c r="M8864" s="13">
        <v>0.37572916666666667</v>
      </c>
      <c r="N8864" s="14">
        <v>204440003507034</v>
      </c>
      <c r="P8864" t="str">
        <f t="shared" si="275"/>
        <v/>
      </c>
    </row>
    <row r="8865" spans="1:16" ht="16" x14ac:dyDescent="0.2">
      <c r="A8865" s="8" t="s">
        <v>1539</v>
      </c>
      <c r="C8865" s="7" t="s">
        <v>2</v>
      </c>
      <c r="D8865" s="7" t="s">
        <v>3400</v>
      </c>
      <c r="E8865" s="7" t="str">
        <f>IF(OR(D8865="", D8865="___"),"", LEFT(D8865,FIND(" &gt;",D8865)-1))</f>
        <v>Failure</v>
      </c>
      <c r="F8865" s="7" t="str">
        <f t="shared" si="273"/>
        <v>Current</v>
      </c>
      <c r="G8865" s="7" t="str">
        <f t="shared" si="274"/>
        <v>Interaction</v>
      </c>
      <c r="H8865" s="7" t="str">
        <f>IF(G8865="Utterance", IF(ISNUMBER(SEARCH("Unrecognized",D8865)), "Unrecognized", IF(ISNUMBER(SEARCH("Mismatched",D8865)), "Mismatched", IF(ISNUMBER(SEARCH("False Positive",D8865)), "False Positive", "Irrelevant"))), "")</f>
        <v/>
      </c>
      <c r="J8865" s="7" t="s">
        <v>3757</v>
      </c>
      <c r="K8865" s="7" t="s">
        <v>3358</v>
      </c>
      <c r="L8865" s="9">
        <v>45011</v>
      </c>
      <c r="M8865" s="13">
        <v>0.38188657407407406</v>
      </c>
      <c r="N8865" s="14">
        <v>513002421479665</v>
      </c>
      <c r="O8865" s="7">
        <f>IF(LEN(TRIM($A8865))=0,0,LEN($A8865)-LEN(SUBSTITUTE($A8865," ",""))+1)</f>
        <v>3</v>
      </c>
      <c r="P8865">
        <f t="shared" si="275"/>
        <v>412</v>
      </c>
    </row>
    <row r="8866" spans="1:16" ht="96" x14ac:dyDescent="0.2">
      <c r="A8866" s="8" t="s">
        <v>436</v>
      </c>
      <c r="C8866" s="7" t="s">
        <v>4</v>
      </c>
      <c r="F8866" s="7" t="str">
        <f t="shared" si="273"/>
        <v/>
      </c>
      <c r="G8866" s="7" t="str">
        <f t="shared" si="274"/>
        <v/>
      </c>
      <c r="K8866" s="7" t="s">
        <v>3358</v>
      </c>
      <c r="L8866" s="9">
        <v>45011</v>
      </c>
      <c r="M8866" s="13">
        <v>0.38188657407407406</v>
      </c>
      <c r="N8866" s="14">
        <v>513002421479665</v>
      </c>
      <c r="P8866" t="str">
        <f t="shared" si="275"/>
        <v/>
      </c>
    </row>
    <row r="8867" spans="1:16" ht="16" x14ac:dyDescent="0.2">
      <c r="A8867" s="8" t="s">
        <v>1538</v>
      </c>
      <c r="C8867" s="7" t="s">
        <v>2</v>
      </c>
      <c r="D8867" s="7" t="s">
        <v>3400</v>
      </c>
      <c r="E8867" s="7" t="str">
        <f>IF(OR(D8867="", D8867="___"),"", LEFT(D8867,FIND(" &gt;",D8867)-1))</f>
        <v>Failure</v>
      </c>
      <c r="F8867" s="7" t="str">
        <f t="shared" si="273"/>
        <v>Current</v>
      </c>
      <c r="G8867" s="7" t="str">
        <f t="shared" si="274"/>
        <v>Interaction</v>
      </c>
      <c r="H8867" s="7" t="str">
        <f>IF(G8867="Utterance", IF(ISNUMBER(SEARCH("Unrecognized",D8867)), "Unrecognized", IF(ISNUMBER(SEARCH("Mismatched",D8867)), "Mismatched", IF(ISNUMBER(SEARCH("False Positive",D8867)), "False Positive", "Irrelevant"))), "")</f>
        <v/>
      </c>
      <c r="J8867" s="7" t="s">
        <v>3757</v>
      </c>
      <c r="K8867" s="7" t="s">
        <v>3358</v>
      </c>
      <c r="L8867" s="9">
        <v>45011</v>
      </c>
      <c r="M8867" s="13">
        <v>0.38217592592592592</v>
      </c>
      <c r="N8867" s="14">
        <v>513002421479665</v>
      </c>
      <c r="O8867" s="7">
        <f>IF(LEN(TRIM($A8867))=0,0,LEN($A8867)-LEN(SUBSTITUTE($A8867," ",""))+1)</f>
        <v>1</v>
      </c>
      <c r="P8867">
        <f t="shared" si="275"/>
        <v>412</v>
      </c>
    </row>
    <row r="8868" spans="1:16" ht="128" x14ac:dyDescent="0.2">
      <c r="A8868" s="8" t="s">
        <v>698</v>
      </c>
      <c r="C8868" s="7" t="s">
        <v>4</v>
      </c>
      <c r="F8868" s="7" t="str">
        <f t="shared" si="273"/>
        <v/>
      </c>
      <c r="G8868" s="7" t="str">
        <f t="shared" si="274"/>
        <v/>
      </c>
      <c r="K8868" s="7" t="s">
        <v>3358</v>
      </c>
      <c r="L8868" s="9">
        <v>45011</v>
      </c>
      <c r="M8868" s="13">
        <v>0.38217592592592592</v>
      </c>
      <c r="N8868" s="14">
        <v>513002421479665</v>
      </c>
      <c r="P8868" t="str">
        <f t="shared" si="275"/>
        <v/>
      </c>
    </row>
    <row r="8869" spans="1:16" ht="16" x14ac:dyDescent="0.2">
      <c r="A8869" s="8" t="s">
        <v>158</v>
      </c>
      <c r="C8869" s="7" t="s">
        <v>2</v>
      </c>
      <c r="D8869" s="7" t="s">
        <v>3389</v>
      </c>
      <c r="E8869" s="7" t="str">
        <f>IF(OR(D8869="", D8869="___"),"", LEFT(D8869,FIND(" &gt;",D8869)-1))</f>
        <v>Success</v>
      </c>
      <c r="F8869" s="7" t="str">
        <f t="shared" si="273"/>
        <v>Current</v>
      </c>
      <c r="G8869" s="7" t="str">
        <f t="shared" si="274"/>
        <v/>
      </c>
      <c r="H8869" s="7" t="str">
        <f>IF(G8869="Utterance", IF(ISNUMBER(SEARCH("Unrecognized",D8869)), "Unrecognized", IF(ISNUMBER(SEARCH("Mismatched",D8869)), "Mismatched", IF(ISNUMBER(SEARCH("False Positive",D8869)), "False Positive", "Irrelevant"))), "")</f>
        <v/>
      </c>
      <c r="J8869" s="7" t="s">
        <v>3744</v>
      </c>
      <c r="K8869" s="7" t="s">
        <v>3358</v>
      </c>
      <c r="L8869" s="9">
        <v>45011</v>
      </c>
      <c r="M8869" s="13">
        <v>0.38368055555555558</v>
      </c>
      <c r="N8869" s="14">
        <v>513002027916738</v>
      </c>
      <c r="O8869" s="7">
        <f>IF(LEN(TRIM($A8869))=0,0,LEN($A8869)-LEN(SUBSTITUTE($A8869," ",""))+1)</f>
        <v>4</v>
      </c>
      <c r="P8869">
        <f t="shared" si="275"/>
        <v>3411</v>
      </c>
    </row>
    <row r="8870" spans="1:16" ht="112" x14ac:dyDescent="0.2">
      <c r="A8870" s="8" t="s">
        <v>224</v>
      </c>
      <c r="C8870" s="7" t="s">
        <v>4</v>
      </c>
      <c r="F8870" s="7" t="str">
        <f t="shared" si="273"/>
        <v/>
      </c>
      <c r="G8870" s="7" t="str">
        <f t="shared" si="274"/>
        <v/>
      </c>
      <c r="K8870" s="7" t="s">
        <v>3358</v>
      </c>
      <c r="L8870" s="9">
        <v>45011</v>
      </c>
      <c r="M8870" s="13">
        <v>0.38368055555555558</v>
      </c>
      <c r="N8870" s="14">
        <v>513002027916738</v>
      </c>
      <c r="P8870" t="str">
        <f t="shared" si="275"/>
        <v/>
      </c>
    </row>
    <row r="8871" spans="1:16" ht="16" x14ac:dyDescent="0.2">
      <c r="A8871" s="8" t="s">
        <v>322</v>
      </c>
      <c r="B8871" s="7" t="s">
        <v>3487</v>
      </c>
      <c r="C8871" s="7" t="s">
        <v>2</v>
      </c>
      <c r="D8871" s="7" t="s">
        <v>3389</v>
      </c>
      <c r="E8871" s="7" t="str">
        <f>IF(OR(D8871="", D8871="___"),"", LEFT(D8871,FIND(" &gt;",D8871)-1))</f>
        <v>Success</v>
      </c>
      <c r="F8871" s="7" t="str">
        <f t="shared" si="273"/>
        <v>Current</v>
      </c>
      <c r="G8871" s="7" t="str">
        <f t="shared" si="274"/>
        <v/>
      </c>
      <c r="H8871" s="7" t="str">
        <f>IF(G8871="Utterance", IF(ISNUMBER(SEARCH("Unrecognized",D8871)), "Unrecognized", IF(ISNUMBER(SEARCH("Mismatched",D8871)), "Mismatched", IF(ISNUMBER(SEARCH("False Positive",D8871)), "False Positive", "Irrelevant"))), "")</f>
        <v/>
      </c>
      <c r="J8871" s="7" t="s">
        <v>3758</v>
      </c>
      <c r="K8871" s="7" t="s">
        <v>3358</v>
      </c>
      <c r="L8871" s="9">
        <v>45011</v>
      </c>
      <c r="M8871" s="13">
        <v>0.45991898148148147</v>
      </c>
      <c r="N8871" s="14">
        <v>513002558526310</v>
      </c>
      <c r="O8871" s="7">
        <f>IF(LEN(TRIM($A8871))=0,0,LEN($A8871)-LEN(SUBSTITUTE($A8871," ",""))+1)</f>
        <v>4</v>
      </c>
      <c r="P8871">
        <f t="shared" si="275"/>
        <v>3411</v>
      </c>
    </row>
    <row r="8872" spans="1:16" ht="32" x14ac:dyDescent="0.2">
      <c r="A8872" s="8" t="s">
        <v>3380</v>
      </c>
      <c r="C8872" s="7" t="s">
        <v>4</v>
      </c>
      <c r="F8872" s="7" t="str">
        <f t="shared" si="273"/>
        <v/>
      </c>
      <c r="G8872" s="7" t="str">
        <f t="shared" si="274"/>
        <v/>
      </c>
      <c r="K8872" s="7" t="s">
        <v>3358</v>
      </c>
      <c r="L8872" s="9">
        <v>45011</v>
      </c>
      <c r="M8872" s="13">
        <v>0.4601851851851852</v>
      </c>
      <c r="N8872" s="14">
        <v>513002558526310</v>
      </c>
      <c r="P8872" t="str">
        <f t="shared" si="275"/>
        <v/>
      </c>
    </row>
    <row r="8873" spans="1:16" ht="32" x14ac:dyDescent="0.2">
      <c r="A8873" s="8" t="s">
        <v>268</v>
      </c>
      <c r="C8873" s="7" t="s">
        <v>4</v>
      </c>
      <c r="F8873" s="7" t="str">
        <f t="shared" si="273"/>
        <v/>
      </c>
      <c r="G8873" s="7" t="str">
        <f t="shared" si="274"/>
        <v/>
      </c>
      <c r="K8873" s="7" t="s">
        <v>3358</v>
      </c>
      <c r="L8873" s="9">
        <v>45011</v>
      </c>
      <c r="M8873" s="13">
        <v>0.4601851851851852</v>
      </c>
      <c r="N8873" s="14">
        <v>513002558526310</v>
      </c>
      <c r="P8873" t="str">
        <f t="shared" si="275"/>
        <v/>
      </c>
    </row>
    <row r="8874" spans="1:16" ht="16" x14ac:dyDescent="0.2">
      <c r="A8874" s="8" t="s">
        <v>1577</v>
      </c>
      <c r="C8874" s="7" t="s">
        <v>2</v>
      </c>
      <c r="D8874" s="7" t="s">
        <v>3391</v>
      </c>
      <c r="E8874" s="7" t="str">
        <f>IF(OR(D8874="", D8874="___"),"", LEFT(D8874,FIND(" &gt;",D8874)-1))</f>
        <v>Failure</v>
      </c>
      <c r="F8874" s="7" t="str">
        <f t="shared" si="273"/>
        <v>Current</v>
      </c>
      <c r="G8874" s="7" t="str">
        <f t="shared" si="274"/>
        <v>Utterance</v>
      </c>
      <c r="H8874" s="7" t="str">
        <f>IF(G8874="Utterance", IF(ISNUMBER(SEARCH("Unrecognized",D8874)), "Unrecognized", IF(ISNUMBER(SEARCH("Mismatched",D8874)), "Mismatched", IF(ISNUMBER(SEARCH("False Positive",D8874)), "False Positive", "Irrelevant"))), "")</f>
        <v>Mismatched</v>
      </c>
      <c r="J8874" s="7" t="s">
        <v>3751</v>
      </c>
      <c r="K8874" s="7" t="s">
        <v>3358</v>
      </c>
      <c r="L8874" s="9">
        <v>45011</v>
      </c>
      <c r="M8874" s="13">
        <v>0.49481481481481482</v>
      </c>
      <c r="N8874" s="14">
        <v>513002611672095</v>
      </c>
      <c r="O8874" s="7">
        <f>IF(LEN(TRIM($A8874))=0,0,LEN($A8874)-LEN(SUBSTITUTE($A8874," ",""))+1)</f>
        <v>8</v>
      </c>
      <c r="P8874">
        <f t="shared" si="275"/>
        <v>705</v>
      </c>
    </row>
    <row r="8875" spans="1:16" ht="96" x14ac:dyDescent="0.2">
      <c r="A8875" s="8" t="s">
        <v>333</v>
      </c>
      <c r="C8875" s="7" t="s">
        <v>4</v>
      </c>
      <c r="F8875" s="7" t="str">
        <f t="shared" si="273"/>
        <v/>
      </c>
      <c r="G8875" s="7" t="str">
        <f t="shared" si="274"/>
        <v/>
      </c>
      <c r="K8875" s="7" t="s">
        <v>3358</v>
      </c>
      <c r="L8875" s="9">
        <v>45011</v>
      </c>
      <c r="M8875" s="13">
        <v>0.49481481481481482</v>
      </c>
      <c r="N8875" s="14">
        <v>513002611672095</v>
      </c>
      <c r="P8875" t="str">
        <f t="shared" si="275"/>
        <v/>
      </c>
    </row>
    <row r="8876" spans="1:16" ht="16" x14ac:dyDescent="0.2">
      <c r="A8876" s="8" t="s">
        <v>158</v>
      </c>
      <c r="C8876" s="7" t="s">
        <v>2</v>
      </c>
      <c r="D8876" s="7" t="s">
        <v>3389</v>
      </c>
      <c r="E8876" s="7" t="str">
        <f>IF(OR(D8876="", D8876="___"),"", LEFT(D8876,FIND(" &gt;",D8876)-1))</f>
        <v>Success</v>
      </c>
      <c r="F8876" s="7" t="str">
        <f t="shared" si="273"/>
        <v>Current</v>
      </c>
      <c r="G8876" s="7" t="str">
        <f t="shared" si="274"/>
        <v/>
      </c>
      <c r="H8876" s="7" t="str">
        <f>IF(G8876="Utterance", IF(ISNUMBER(SEARCH("Unrecognized",D8876)), "Unrecognized", IF(ISNUMBER(SEARCH("Mismatched",D8876)), "Mismatched", IF(ISNUMBER(SEARCH("False Positive",D8876)), "False Positive", "Irrelevant"))), "")</f>
        <v/>
      </c>
      <c r="J8876" s="7" t="s">
        <v>3744</v>
      </c>
      <c r="K8876" s="7" t="s">
        <v>3358</v>
      </c>
      <c r="L8876" s="9">
        <v>45011</v>
      </c>
      <c r="M8876" s="13">
        <v>0.49505787037037036</v>
      </c>
      <c r="N8876" s="14">
        <v>513002611672095</v>
      </c>
      <c r="O8876" s="7">
        <f>IF(LEN(TRIM($A8876))=0,0,LEN($A8876)-LEN(SUBSTITUTE($A8876," ",""))+1)</f>
        <v>4</v>
      </c>
      <c r="P8876">
        <f t="shared" si="275"/>
        <v>3411</v>
      </c>
    </row>
    <row r="8877" spans="1:16" ht="112" x14ac:dyDescent="0.2">
      <c r="A8877" s="8" t="s">
        <v>224</v>
      </c>
      <c r="C8877" s="7" t="s">
        <v>4</v>
      </c>
      <c r="F8877" s="7" t="str">
        <f t="shared" si="273"/>
        <v/>
      </c>
      <c r="G8877" s="7" t="str">
        <f t="shared" si="274"/>
        <v/>
      </c>
      <c r="K8877" s="7" t="s">
        <v>3358</v>
      </c>
      <c r="L8877" s="9">
        <v>45011</v>
      </c>
      <c r="M8877" s="13">
        <v>0.49505787037037036</v>
      </c>
      <c r="N8877" s="14">
        <v>513002611672095</v>
      </c>
      <c r="P8877" t="str">
        <f t="shared" si="275"/>
        <v/>
      </c>
    </row>
    <row r="8878" spans="1:16" ht="16" x14ac:dyDescent="0.2">
      <c r="A8878" s="8" t="s">
        <v>158</v>
      </c>
      <c r="C8878" s="7" t="s">
        <v>2</v>
      </c>
      <c r="D8878" s="7" t="s">
        <v>3389</v>
      </c>
      <c r="E8878" s="7" t="str">
        <f>IF(OR(D8878="", D8878="___"),"", LEFT(D8878,FIND(" &gt;",D8878)-1))</f>
        <v>Success</v>
      </c>
      <c r="F8878" s="7" t="str">
        <f t="shared" si="273"/>
        <v>Current</v>
      </c>
      <c r="G8878" s="7" t="str">
        <f t="shared" si="274"/>
        <v/>
      </c>
      <c r="H8878" s="7" t="str">
        <f>IF(G8878="Utterance", IF(ISNUMBER(SEARCH("Unrecognized",D8878)), "Unrecognized", IF(ISNUMBER(SEARCH("Mismatched",D8878)), "Mismatched", IF(ISNUMBER(SEARCH("False Positive",D8878)), "False Positive", "Irrelevant"))), "")</f>
        <v/>
      </c>
      <c r="J8878" s="7" t="s">
        <v>3744</v>
      </c>
      <c r="K8878" s="7" t="s">
        <v>3358</v>
      </c>
      <c r="L8878" s="9">
        <v>45011</v>
      </c>
      <c r="M8878" s="13">
        <v>0.5169907407407407</v>
      </c>
      <c r="N8878" s="14">
        <v>204440003538154</v>
      </c>
      <c r="O8878" s="7">
        <f>IF(LEN(TRIM($A8878))=0,0,LEN($A8878)-LEN(SUBSTITUTE($A8878," ",""))+1)</f>
        <v>4</v>
      </c>
      <c r="P8878">
        <f t="shared" si="275"/>
        <v>3411</v>
      </c>
    </row>
    <row r="8879" spans="1:16" ht="112" x14ac:dyDescent="0.2">
      <c r="A8879" s="8" t="s">
        <v>224</v>
      </c>
      <c r="C8879" s="7" t="s">
        <v>4</v>
      </c>
      <c r="F8879" s="7" t="str">
        <f t="shared" si="273"/>
        <v/>
      </c>
      <c r="G8879" s="7" t="str">
        <f t="shared" si="274"/>
        <v/>
      </c>
      <c r="K8879" s="7" t="s">
        <v>3358</v>
      </c>
      <c r="L8879" s="9">
        <v>45011</v>
      </c>
      <c r="M8879" s="13">
        <v>0.5169907407407407</v>
      </c>
      <c r="N8879" s="14">
        <v>204440003538154</v>
      </c>
      <c r="P8879" t="str">
        <f t="shared" si="275"/>
        <v/>
      </c>
    </row>
    <row r="8880" spans="1:16" ht="16" x14ac:dyDescent="0.2">
      <c r="A8880" s="8" t="s">
        <v>322</v>
      </c>
      <c r="B8880" s="7" t="s">
        <v>3487</v>
      </c>
      <c r="C8880" s="7" t="s">
        <v>2</v>
      </c>
      <c r="D8880" s="7" t="s">
        <v>3389</v>
      </c>
      <c r="E8880" s="7" t="str">
        <f>IF(OR(D8880="", D8880="___"),"", LEFT(D8880,FIND(" &gt;",D8880)-1))</f>
        <v>Success</v>
      </c>
      <c r="F8880" s="7" t="str">
        <f t="shared" si="273"/>
        <v>Current</v>
      </c>
      <c r="G8880" s="7" t="str">
        <f t="shared" si="274"/>
        <v/>
      </c>
      <c r="H8880" s="7" t="str">
        <f>IF(G8880="Utterance", IF(ISNUMBER(SEARCH("Unrecognized",D8880)), "Unrecognized", IF(ISNUMBER(SEARCH("Mismatched",D8880)), "Mismatched", IF(ISNUMBER(SEARCH("False Positive",D8880)), "False Positive", "Irrelevant"))), "")</f>
        <v/>
      </c>
      <c r="J8880" s="7" t="s">
        <v>3758</v>
      </c>
      <c r="K8880" s="7" t="s">
        <v>3358</v>
      </c>
      <c r="L8880" s="9">
        <v>45011</v>
      </c>
      <c r="M8880" s="13">
        <v>0.62157407407407406</v>
      </c>
      <c r="N8880" s="14">
        <v>513002558526310</v>
      </c>
      <c r="O8880" s="7">
        <f>IF(LEN(TRIM($A8880))=0,0,LEN($A8880)-LEN(SUBSTITUTE($A8880," ",""))+1)</f>
        <v>4</v>
      </c>
      <c r="P8880">
        <f t="shared" si="275"/>
        <v>3411</v>
      </c>
    </row>
    <row r="8881" spans="1:16" ht="32" x14ac:dyDescent="0.2">
      <c r="A8881" s="8" t="s">
        <v>3380</v>
      </c>
      <c r="C8881" s="7" t="s">
        <v>4</v>
      </c>
      <c r="F8881" s="7" t="str">
        <f t="shared" ref="F8881:F8944" si="276">IF(OR(E8881="Success",E8881="Qualified Success"),"Current",IF(E8881="Failure",IF(RIGHT(D8881,6)="Future","Future",IF(RIGHT(D8881,10)="Irrelevant","Irrelevant","Current")),""))</f>
        <v/>
      </c>
      <c r="G8881" s="7" t="str">
        <f t="shared" ref="G8881:G8944" si="277">IF(OR(ISBLANK(D8881),D8881="Unclassifiable &gt;"),"",IF(ISNUMBER(SEARCH("Utterance",D8881)),"Utterance",IF(ISNUMBER(SEARCH("Response",D8881)),"Response",IF(ISNUMBER(SEARCH("Interaction",D8881)),"Interaction",IF(ISNUMBER(SEARCH("System",D8881)),"System","")))))</f>
        <v/>
      </c>
      <c r="K8881" s="7" t="s">
        <v>3358</v>
      </c>
      <c r="L8881" s="9">
        <v>45011</v>
      </c>
      <c r="M8881" s="13">
        <v>0.62184027777777773</v>
      </c>
      <c r="N8881" s="14">
        <v>513002558526310</v>
      </c>
      <c r="P8881" t="str">
        <f t="shared" si="275"/>
        <v/>
      </c>
    </row>
    <row r="8882" spans="1:16" ht="32" x14ac:dyDescent="0.2">
      <c r="A8882" s="8" t="s">
        <v>268</v>
      </c>
      <c r="C8882" s="7" t="s">
        <v>4</v>
      </c>
      <c r="F8882" s="7" t="str">
        <f t="shared" si="276"/>
        <v/>
      </c>
      <c r="G8882" s="7" t="str">
        <f t="shared" si="277"/>
        <v/>
      </c>
      <c r="K8882" s="7" t="s">
        <v>3358</v>
      </c>
      <c r="L8882" s="9">
        <v>45011</v>
      </c>
      <c r="M8882" s="13">
        <v>0.62184027777777773</v>
      </c>
      <c r="N8882" s="14">
        <v>513002558526310</v>
      </c>
      <c r="P8882" t="str">
        <f t="shared" si="275"/>
        <v/>
      </c>
    </row>
    <row r="8883" spans="1:16" ht="16" x14ac:dyDescent="0.2">
      <c r="A8883" s="8" t="s">
        <v>1419</v>
      </c>
      <c r="C8883" s="7" t="s">
        <v>2</v>
      </c>
      <c r="D8883" s="7" t="s">
        <v>3408</v>
      </c>
      <c r="E8883" s="7" t="str">
        <f>IF(OR(D8883="", D8883="___"),"", LEFT(D8883,FIND(" &gt;",D8883)-1))</f>
        <v>Qualified Success</v>
      </c>
      <c r="F8883" s="7" t="str">
        <f t="shared" si="276"/>
        <v>Current</v>
      </c>
      <c r="G8883" s="7" t="str">
        <f t="shared" si="277"/>
        <v>Response</v>
      </c>
      <c r="H8883" s="7" t="str">
        <f>IF(G8883="Utterance", IF(ISNUMBER(SEARCH("Unrecognized",D8883)), "Unrecognized", IF(ISNUMBER(SEARCH("Mismatched",D8883)), "Mismatched", IF(ISNUMBER(SEARCH("False Positive",D8883)), "False Positive", "Irrelevant"))), "")</f>
        <v/>
      </c>
      <c r="J8883" s="7" t="s">
        <v>3751</v>
      </c>
      <c r="K8883" s="7" t="s">
        <v>3359</v>
      </c>
      <c r="L8883" s="9">
        <v>45012</v>
      </c>
      <c r="M8883" s="13">
        <v>0.39498842592592592</v>
      </c>
      <c r="N8883" s="14">
        <v>202000677321122</v>
      </c>
      <c r="O8883" s="7">
        <f>IF(LEN(TRIM($A8883))=0,0,LEN($A8883)-LEN(SUBSTITUTE($A8883," ",""))+1)</f>
        <v>10</v>
      </c>
      <c r="P8883">
        <f t="shared" si="275"/>
        <v>46</v>
      </c>
    </row>
    <row r="8884" spans="1:16" ht="128" x14ac:dyDescent="0.2">
      <c r="A8884" s="8" t="s">
        <v>576</v>
      </c>
      <c r="C8884" s="7" t="s">
        <v>4</v>
      </c>
      <c r="F8884" s="7" t="str">
        <f t="shared" si="276"/>
        <v/>
      </c>
      <c r="G8884" s="7" t="str">
        <f t="shared" si="277"/>
        <v/>
      </c>
      <c r="K8884" s="7" t="s">
        <v>3359</v>
      </c>
      <c r="L8884" s="9">
        <v>45012</v>
      </c>
      <c r="M8884" s="13">
        <v>0.39498842592592592</v>
      </c>
      <c r="N8884" s="14">
        <v>202000677321122</v>
      </c>
      <c r="P8884" t="str">
        <f t="shared" si="275"/>
        <v/>
      </c>
    </row>
    <row r="8885" spans="1:16" ht="16" x14ac:dyDescent="0.2">
      <c r="A8885" s="8" t="s">
        <v>322</v>
      </c>
      <c r="B8885" s="7" t="s">
        <v>3487</v>
      </c>
      <c r="C8885" s="7" t="s">
        <v>2</v>
      </c>
      <c r="D8885" s="7" t="s">
        <v>3389</v>
      </c>
      <c r="E8885" s="7" t="str">
        <f>IF(OR(D8885="", D8885="___"),"", LEFT(D8885,FIND(" &gt;",D8885)-1))</f>
        <v>Success</v>
      </c>
      <c r="F8885" s="7" t="str">
        <f t="shared" si="276"/>
        <v>Current</v>
      </c>
      <c r="G8885" s="7" t="str">
        <f t="shared" si="277"/>
        <v/>
      </c>
      <c r="H8885" s="7" t="str">
        <f>IF(G8885="Utterance", IF(ISNUMBER(SEARCH("Unrecognized",D8885)), "Unrecognized", IF(ISNUMBER(SEARCH("Mismatched",D8885)), "Mismatched", IF(ISNUMBER(SEARCH("False Positive",D8885)), "False Positive", "Irrelevant"))), "")</f>
        <v/>
      </c>
      <c r="J8885" s="7" t="s">
        <v>3758</v>
      </c>
      <c r="K8885" s="7" t="s">
        <v>3359</v>
      </c>
      <c r="L8885" s="9">
        <v>45012</v>
      </c>
      <c r="M8885" s="13">
        <v>0.43812500000000004</v>
      </c>
      <c r="N8885" s="14">
        <v>513002981132044</v>
      </c>
      <c r="O8885" s="7">
        <f>IF(LEN(TRIM($A8885))=0,0,LEN($A8885)-LEN(SUBSTITUTE($A8885," ",""))+1)</f>
        <v>4</v>
      </c>
      <c r="P8885">
        <f t="shared" si="275"/>
        <v>3411</v>
      </c>
    </row>
    <row r="8886" spans="1:16" ht="16" x14ac:dyDescent="0.2">
      <c r="A8886" s="8" t="s">
        <v>3364</v>
      </c>
      <c r="C8886" s="7" t="s">
        <v>4</v>
      </c>
      <c r="F8886" s="7" t="str">
        <f t="shared" si="276"/>
        <v/>
      </c>
      <c r="G8886" s="7" t="str">
        <f t="shared" si="277"/>
        <v/>
      </c>
      <c r="K8886" s="7" t="s">
        <v>3359</v>
      </c>
      <c r="L8886" s="9">
        <v>45012</v>
      </c>
      <c r="M8886" s="13">
        <v>0.43840277777777775</v>
      </c>
      <c r="N8886" s="14">
        <v>513002981132044</v>
      </c>
      <c r="P8886" t="str">
        <f t="shared" si="275"/>
        <v/>
      </c>
    </row>
    <row r="8887" spans="1:16" ht="32" x14ac:dyDescent="0.2">
      <c r="A8887" s="8" t="s">
        <v>268</v>
      </c>
      <c r="C8887" s="7" t="s">
        <v>4</v>
      </c>
      <c r="F8887" s="7" t="str">
        <f t="shared" si="276"/>
        <v/>
      </c>
      <c r="G8887" s="7" t="str">
        <f t="shared" si="277"/>
        <v/>
      </c>
      <c r="K8887" s="7" t="s">
        <v>3359</v>
      </c>
      <c r="L8887" s="9">
        <v>45012</v>
      </c>
      <c r="M8887" s="13">
        <v>0.43840277777777775</v>
      </c>
      <c r="N8887" s="14">
        <v>513002981132044</v>
      </c>
      <c r="P8887" t="str">
        <f t="shared" si="275"/>
        <v/>
      </c>
    </row>
    <row r="8888" spans="1:16" ht="16" x14ac:dyDescent="0.2">
      <c r="A8888" s="8" t="s">
        <v>1612</v>
      </c>
      <c r="C8888" s="7" t="s">
        <v>2</v>
      </c>
      <c r="D8888" s="7" t="s">
        <v>3389</v>
      </c>
      <c r="E8888" s="7" t="str">
        <f>IF(OR(D8888="", D8888="___"),"", LEFT(D8888,FIND(" &gt;",D8888)-1))</f>
        <v>Success</v>
      </c>
      <c r="F8888" s="7" t="str">
        <f t="shared" si="276"/>
        <v>Current</v>
      </c>
      <c r="G8888" s="7" t="str">
        <f t="shared" si="277"/>
        <v/>
      </c>
      <c r="H8888" s="7" t="str">
        <f>IF(G8888="Utterance", IF(ISNUMBER(SEARCH("Unrecognized",D8888)), "Unrecognized", IF(ISNUMBER(SEARCH("Mismatched",D8888)), "Mismatched", IF(ISNUMBER(SEARCH("False Positive",D8888)), "False Positive", "Irrelevant"))), "")</f>
        <v/>
      </c>
      <c r="J8888" s="7" t="s">
        <v>3742</v>
      </c>
      <c r="K8888" s="7" t="s">
        <v>3359</v>
      </c>
      <c r="L8888" s="9">
        <v>45012</v>
      </c>
      <c r="M8888" s="13">
        <v>0.43850694444444444</v>
      </c>
      <c r="N8888" s="14">
        <v>513002981132044</v>
      </c>
      <c r="O8888" s="7">
        <f>IF(LEN(TRIM($A8888))=0,0,LEN($A8888)-LEN(SUBSTITUTE($A8888," ",""))+1)</f>
        <v>5</v>
      </c>
      <c r="P8888">
        <f t="shared" si="275"/>
        <v>3411</v>
      </c>
    </row>
    <row r="8889" spans="1:16" ht="96" x14ac:dyDescent="0.2">
      <c r="A8889" s="8" t="s">
        <v>454</v>
      </c>
      <c r="C8889" s="7" t="s">
        <v>4</v>
      </c>
      <c r="F8889" s="7" t="str">
        <f t="shared" si="276"/>
        <v/>
      </c>
      <c r="G8889" s="7" t="str">
        <f t="shared" si="277"/>
        <v/>
      </c>
      <c r="K8889" s="7" t="s">
        <v>3359</v>
      </c>
      <c r="L8889" s="9">
        <v>45012</v>
      </c>
      <c r="M8889" s="13">
        <v>0.43850694444444444</v>
      </c>
      <c r="N8889" s="14">
        <v>513002981132044</v>
      </c>
      <c r="P8889" t="str">
        <f t="shared" si="275"/>
        <v/>
      </c>
    </row>
    <row r="8890" spans="1:16" ht="16" x14ac:dyDescent="0.2">
      <c r="A8890" s="8" t="s">
        <v>1613</v>
      </c>
      <c r="C8890" s="7" t="s">
        <v>2</v>
      </c>
      <c r="D8890" s="7" t="s">
        <v>3389</v>
      </c>
      <c r="E8890" s="7" t="str">
        <f>IF(OR(D8890="", D8890="___"),"", LEFT(D8890,FIND(" &gt;",D8890)-1))</f>
        <v>Success</v>
      </c>
      <c r="F8890" s="7" t="str">
        <f t="shared" si="276"/>
        <v>Current</v>
      </c>
      <c r="G8890" s="7" t="str">
        <f t="shared" si="277"/>
        <v/>
      </c>
      <c r="H8890" s="7" t="str">
        <f>IF(G8890="Utterance", IF(ISNUMBER(SEARCH("Unrecognized",D8890)), "Unrecognized", IF(ISNUMBER(SEARCH("Mismatched",D8890)), "Mismatched", IF(ISNUMBER(SEARCH("False Positive",D8890)), "False Positive", "Irrelevant"))), "")</f>
        <v/>
      </c>
      <c r="J8890" s="7" t="s">
        <v>3742</v>
      </c>
      <c r="K8890" s="7" t="s">
        <v>3359</v>
      </c>
      <c r="L8890" s="9">
        <v>45012</v>
      </c>
      <c r="M8890" s="13">
        <v>0.43900462962962966</v>
      </c>
      <c r="N8890" s="14">
        <v>513002981132044</v>
      </c>
      <c r="O8890" s="7">
        <f>IF(LEN(TRIM($A8890))=0,0,LEN($A8890)-LEN(SUBSTITUTE($A8890," ",""))+1)</f>
        <v>7</v>
      </c>
      <c r="P8890">
        <f t="shared" si="275"/>
        <v>3411</v>
      </c>
    </row>
    <row r="8891" spans="1:16" ht="80" x14ac:dyDescent="0.2">
      <c r="A8891" s="8" t="s">
        <v>317</v>
      </c>
      <c r="C8891" s="7" t="s">
        <v>4</v>
      </c>
      <c r="F8891" s="7" t="str">
        <f t="shared" si="276"/>
        <v/>
      </c>
      <c r="G8891" s="7" t="str">
        <f t="shared" si="277"/>
        <v/>
      </c>
      <c r="K8891" s="7" t="s">
        <v>3359</v>
      </c>
      <c r="L8891" s="9">
        <v>45012</v>
      </c>
      <c r="M8891" s="13">
        <v>0.43900462962962966</v>
      </c>
      <c r="N8891" s="14">
        <v>513002981132044</v>
      </c>
      <c r="P8891" t="str">
        <f t="shared" si="275"/>
        <v/>
      </c>
    </row>
    <row r="8892" spans="1:16" ht="32" x14ac:dyDescent="0.2">
      <c r="A8892" s="8" t="s">
        <v>1614</v>
      </c>
      <c r="C8892" s="7" t="s">
        <v>2</v>
      </c>
      <c r="D8892" s="7" t="s">
        <v>3391</v>
      </c>
      <c r="E8892" s="7" t="str">
        <f>IF(OR(D8892="", D8892="___"),"", LEFT(D8892,FIND(" &gt;",D8892)-1))</f>
        <v>Failure</v>
      </c>
      <c r="F8892" s="7" t="str">
        <f t="shared" si="276"/>
        <v>Current</v>
      </c>
      <c r="G8892" s="7" t="str">
        <f t="shared" si="277"/>
        <v>Utterance</v>
      </c>
      <c r="H8892" s="7" t="str">
        <f>IF(G8892="Utterance", IF(ISNUMBER(SEARCH("Unrecognized",D8892)), "Unrecognized", IF(ISNUMBER(SEARCH("Mismatched",D8892)), "Mismatched", IF(ISNUMBER(SEARCH("False Positive",D8892)), "False Positive", "Irrelevant"))), "")</f>
        <v>Mismatched</v>
      </c>
      <c r="J8892" s="7" t="s">
        <v>3742</v>
      </c>
      <c r="K8892" s="7" t="s">
        <v>3359</v>
      </c>
      <c r="L8892" s="9">
        <v>45012</v>
      </c>
      <c r="M8892" s="13">
        <v>0.44037037037037036</v>
      </c>
      <c r="N8892" s="14">
        <v>513002981132044</v>
      </c>
      <c r="O8892" s="7">
        <f>IF(LEN(TRIM($A8892))=0,0,LEN($A8892)-LEN(SUBSTITUTE($A8892," ",""))+1)</f>
        <v>32</v>
      </c>
      <c r="P8892">
        <f t="shared" si="275"/>
        <v>705</v>
      </c>
    </row>
    <row r="8893" spans="1:16" ht="192" x14ac:dyDescent="0.2">
      <c r="A8893" s="8" t="s">
        <v>746</v>
      </c>
      <c r="C8893" s="7" t="s">
        <v>4</v>
      </c>
      <c r="F8893" s="7" t="str">
        <f t="shared" si="276"/>
        <v/>
      </c>
      <c r="G8893" s="7" t="str">
        <f t="shared" si="277"/>
        <v/>
      </c>
      <c r="K8893" s="7" t="s">
        <v>3359</v>
      </c>
      <c r="L8893" s="9">
        <v>45012</v>
      </c>
      <c r="M8893" s="13">
        <v>0.44037037037037036</v>
      </c>
      <c r="N8893" s="14">
        <v>513002981132044</v>
      </c>
      <c r="P8893" t="str">
        <f t="shared" si="275"/>
        <v/>
      </c>
    </row>
    <row r="8894" spans="1:16" ht="16" x14ac:dyDescent="0.2">
      <c r="A8894" s="8" t="s">
        <v>1494</v>
      </c>
      <c r="C8894" s="7" t="s">
        <v>2</v>
      </c>
      <c r="D8894" s="7" t="s">
        <v>3389</v>
      </c>
      <c r="E8894" s="7" t="str">
        <f>IF(OR(D8894="", D8894="___"),"", LEFT(D8894,FIND(" &gt;",D8894)-1))</f>
        <v>Success</v>
      </c>
      <c r="F8894" s="7" t="str">
        <f t="shared" si="276"/>
        <v>Current</v>
      </c>
      <c r="G8894" s="7" t="str">
        <f t="shared" si="277"/>
        <v/>
      </c>
      <c r="H8894" s="7" t="str">
        <f>IF(G8894="Utterance", IF(ISNUMBER(SEARCH("Unrecognized",D8894)), "Unrecognized", IF(ISNUMBER(SEARCH("Mismatched",D8894)), "Mismatched", IF(ISNUMBER(SEARCH("False Positive",D8894)), "False Positive", "Irrelevant"))), "")</f>
        <v/>
      </c>
      <c r="J8894" s="7" t="s">
        <v>3757</v>
      </c>
      <c r="K8894" s="7" t="s">
        <v>3359</v>
      </c>
      <c r="L8894" s="9">
        <v>45012</v>
      </c>
      <c r="M8894" s="13">
        <v>0.45908564814814817</v>
      </c>
      <c r="N8894" s="14">
        <v>513001928715614</v>
      </c>
      <c r="O8894" s="7">
        <f>IF(LEN(TRIM($A8894))=0,0,LEN($A8894)-LEN(SUBSTITUTE($A8894," ",""))+1)</f>
        <v>1</v>
      </c>
      <c r="P8894">
        <f t="shared" si="275"/>
        <v>3411</v>
      </c>
    </row>
    <row r="8895" spans="1:16" ht="128" x14ac:dyDescent="0.2">
      <c r="A8895" s="8" t="s">
        <v>698</v>
      </c>
      <c r="C8895" s="7" t="s">
        <v>4</v>
      </c>
      <c r="F8895" s="7" t="str">
        <f t="shared" si="276"/>
        <v/>
      </c>
      <c r="G8895" s="7" t="str">
        <f t="shared" si="277"/>
        <v/>
      </c>
      <c r="K8895" s="7" t="s">
        <v>3359</v>
      </c>
      <c r="L8895" s="9">
        <v>45012</v>
      </c>
      <c r="M8895" s="13">
        <v>0.45908564814814817</v>
      </c>
      <c r="N8895" s="14">
        <v>513001928715614</v>
      </c>
      <c r="P8895" t="str">
        <f t="shared" si="275"/>
        <v/>
      </c>
    </row>
    <row r="8896" spans="1:16" ht="16" x14ac:dyDescent="0.2">
      <c r="A8896" s="8" t="s">
        <v>1493</v>
      </c>
      <c r="C8896" s="7" t="s">
        <v>2</v>
      </c>
      <c r="D8896" s="7" t="s">
        <v>3389</v>
      </c>
      <c r="E8896" s="7" t="str">
        <f>IF(OR(D8896="", D8896="___"),"", LEFT(D8896,FIND(" &gt;",D8896)-1))</f>
        <v>Success</v>
      </c>
      <c r="F8896" s="7" t="str">
        <f t="shared" si="276"/>
        <v>Current</v>
      </c>
      <c r="G8896" s="7" t="str">
        <f t="shared" si="277"/>
        <v/>
      </c>
      <c r="H8896" s="7" t="str">
        <f>IF(G8896="Utterance", IF(ISNUMBER(SEARCH("Unrecognized",D8896)), "Unrecognized", IF(ISNUMBER(SEARCH("Mismatched",D8896)), "Mismatched", IF(ISNUMBER(SEARCH("False Positive",D8896)), "False Positive", "Irrelevant"))), "")</f>
        <v/>
      </c>
      <c r="J8896" s="7" t="s">
        <v>3757</v>
      </c>
      <c r="K8896" s="7" t="s">
        <v>3359</v>
      </c>
      <c r="L8896" s="9">
        <v>45012</v>
      </c>
      <c r="M8896" s="13">
        <v>0.45958333333333329</v>
      </c>
      <c r="N8896" s="14">
        <v>513001928715614</v>
      </c>
      <c r="O8896" s="7">
        <f>IF(LEN(TRIM($A8896))=0,0,LEN($A8896)-LEN(SUBSTITUTE($A8896," ",""))+1)</f>
        <v>2</v>
      </c>
      <c r="P8896">
        <f t="shared" si="275"/>
        <v>3411</v>
      </c>
    </row>
    <row r="8897" spans="1:16" ht="128" x14ac:dyDescent="0.2">
      <c r="A8897" s="8" t="s">
        <v>698</v>
      </c>
      <c r="C8897" s="7" t="s">
        <v>4</v>
      </c>
      <c r="F8897" s="7" t="str">
        <f t="shared" si="276"/>
        <v/>
      </c>
      <c r="G8897" s="7" t="str">
        <f t="shared" si="277"/>
        <v/>
      </c>
      <c r="K8897" s="7" t="s">
        <v>3359</v>
      </c>
      <c r="L8897" s="9">
        <v>45012</v>
      </c>
      <c r="M8897" s="13">
        <v>0.45958333333333329</v>
      </c>
      <c r="N8897" s="14">
        <v>513001928715614</v>
      </c>
      <c r="P8897" t="str">
        <f t="shared" si="275"/>
        <v/>
      </c>
    </row>
    <row r="8898" spans="1:16" ht="16" x14ac:dyDescent="0.2">
      <c r="A8898" s="8" t="s">
        <v>1491</v>
      </c>
      <c r="C8898" s="7" t="s">
        <v>2</v>
      </c>
      <c r="D8898" s="7" t="s">
        <v>3391</v>
      </c>
      <c r="E8898" s="7" t="str">
        <f>IF(OR(D8898="", D8898="___"),"", LEFT(D8898,FIND(" &gt;",D8898)-1))</f>
        <v>Failure</v>
      </c>
      <c r="F8898" s="7" t="str">
        <f t="shared" si="276"/>
        <v>Current</v>
      </c>
      <c r="G8898" s="7" t="str">
        <f t="shared" si="277"/>
        <v>Utterance</v>
      </c>
      <c r="H8898" s="7" t="str">
        <f>IF(G8898="Utterance", IF(ISNUMBER(SEARCH("Unrecognized",D8898)), "Unrecognized", IF(ISNUMBER(SEARCH("Mismatched",D8898)), "Mismatched", IF(ISNUMBER(SEARCH("False Positive",D8898)), "False Positive", "Irrelevant"))), "")</f>
        <v>Mismatched</v>
      </c>
      <c r="J8898" s="7" t="s">
        <v>3757</v>
      </c>
      <c r="K8898" s="7" t="s">
        <v>3359</v>
      </c>
      <c r="L8898" s="9">
        <v>45012</v>
      </c>
      <c r="M8898" s="13">
        <v>0.46718750000000003</v>
      </c>
      <c r="N8898" s="14">
        <v>513001928715614</v>
      </c>
      <c r="O8898" s="7">
        <f>IF(LEN(TRIM($A8898))=0,0,LEN($A8898)-LEN(SUBSTITUTE($A8898," ",""))+1)</f>
        <v>4</v>
      </c>
      <c r="P8898">
        <f t="shared" si="275"/>
        <v>705</v>
      </c>
    </row>
    <row r="8899" spans="1:16" ht="144" x14ac:dyDescent="0.2">
      <c r="A8899" s="8" t="s">
        <v>1492</v>
      </c>
      <c r="C8899" s="7" t="s">
        <v>4</v>
      </c>
      <c r="F8899" s="7" t="str">
        <f t="shared" si="276"/>
        <v/>
      </c>
      <c r="G8899" s="7" t="str">
        <f t="shared" si="277"/>
        <v/>
      </c>
      <c r="K8899" s="7" t="s">
        <v>3359</v>
      </c>
      <c r="L8899" s="9">
        <v>45012</v>
      </c>
      <c r="M8899" s="13">
        <v>0.46747685185185189</v>
      </c>
      <c r="N8899" s="14">
        <v>513001928715614</v>
      </c>
      <c r="P8899" t="str">
        <f t="shared" ref="P8899:P8962" si="278">IF(D8899="", "", COUNTIF($D$1:$D$12000, D8899))</f>
        <v/>
      </c>
    </row>
    <row r="8900" spans="1:16" ht="16" x14ac:dyDescent="0.2">
      <c r="A8900" s="8" t="s">
        <v>1490</v>
      </c>
      <c r="C8900" s="7" t="s">
        <v>2</v>
      </c>
      <c r="D8900" s="7" t="s">
        <v>3389</v>
      </c>
      <c r="E8900" s="7" t="str">
        <f>IF(OR(D8900="", D8900="___"),"", LEFT(D8900,FIND(" &gt;",D8900)-1))</f>
        <v>Success</v>
      </c>
      <c r="F8900" s="7" t="str">
        <f t="shared" si="276"/>
        <v>Current</v>
      </c>
      <c r="G8900" s="7" t="str">
        <f t="shared" si="277"/>
        <v/>
      </c>
      <c r="H8900" s="7" t="str">
        <f>IF(G8900="Utterance", IF(ISNUMBER(SEARCH("Unrecognized",D8900)), "Unrecognized", IF(ISNUMBER(SEARCH("Mismatched",D8900)), "Mismatched", IF(ISNUMBER(SEARCH("False Positive",D8900)), "False Positive", "Irrelevant"))), "")</f>
        <v/>
      </c>
      <c r="J8900" s="7" t="s">
        <v>3757</v>
      </c>
      <c r="K8900" s="7" t="s">
        <v>3359</v>
      </c>
      <c r="L8900" s="9">
        <v>45012</v>
      </c>
      <c r="M8900" s="13">
        <v>0.46774305555555556</v>
      </c>
      <c r="N8900" s="14">
        <v>513001928715614</v>
      </c>
      <c r="O8900" s="7">
        <f>IF(LEN(TRIM($A8900))=0,0,LEN($A8900)-LEN(SUBSTITUTE($A8900," ",""))+1)</f>
        <v>3</v>
      </c>
      <c r="P8900">
        <f t="shared" si="278"/>
        <v>3411</v>
      </c>
    </row>
    <row r="8901" spans="1:16" ht="128" x14ac:dyDescent="0.2">
      <c r="A8901" s="8" t="s">
        <v>698</v>
      </c>
      <c r="C8901" s="7" t="s">
        <v>4</v>
      </c>
      <c r="F8901" s="7" t="str">
        <f t="shared" si="276"/>
        <v/>
      </c>
      <c r="G8901" s="7" t="str">
        <f t="shared" si="277"/>
        <v/>
      </c>
      <c r="K8901" s="7" t="s">
        <v>3359</v>
      </c>
      <c r="L8901" s="9">
        <v>45012</v>
      </c>
      <c r="M8901" s="13">
        <v>0.46774305555555556</v>
      </c>
      <c r="N8901" s="14">
        <v>513001928715614</v>
      </c>
      <c r="P8901" t="str">
        <f t="shared" si="278"/>
        <v/>
      </c>
    </row>
    <row r="8902" spans="1:16" ht="16" x14ac:dyDescent="0.2">
      <c r="A8902" s="8" t="s">
        <v>1495</v>
      </c>
      <c r="C8902" s="7" t="s">
        <v>2</v>
      </c>
      <c r="D8902" s="7" t="s">
        <v>3389</v>
      </c>
      <c r="E8902" s="7" t="str">
        <f>IF(OR(D8902="", D8902="___"),"", LEFT(D8902,FIND(" &gt;",D8902)-1))</f>
        <v>Success</v>
      </c>
      <c r="F8902" s="7" t="str">
        <f t="shared" si="276"/>
        <v>Current</v>
      </c>
      <c r="G8902" s="7" t="str">
        <f t="shared" si="277"/>
        <v/>
      </c>
      <c r="H8902" s="7" t="str">
        <f>IF(G8902="Utterance", IF(ISNUMBER(SEARCH("Unrecognized",D8902)), "Unrecognized", IF(ISNUMBER(SEARCH("Mismatched",D8902)), "Mismatched", IF(ISNUMBER(SEARCH("False Positive",D8902)), "False Positive", "Irrelevant"))), "")</f>
        <v/>
      </c>
      <c r="J8902" s="7" t="s">
        <v>3757</v>
      </c>
      <c r="K8902" s="7" t="s">
        <v>3359</v>
      </c>
      <c r="L8902" s="9">
        <v>45012</v>
      </c>
      <c r="M8902" s="13">
        <v>0.47716435185185185</v>
      </c>
      <c r="N8902" s="14">
        <v>513001928715614</v>
      </c>
      <c r="O8902" s="7">
        <f>IF(LEN(TRIM($A8902))=0,0,LEN($A8902)-LEN(SUBSTITUTE($A8902," ",""))+1)</f>
        <v>1</v>
      </c>
      <c r="P8902">
        <f t="shared" si="278"/>
        <v>3411</v>
      </c>
    </row>
    <row r="8903" spans="1:16" ht="128" x14ac:dyDescent="0.2">
      <c r="A8903" s="8" t="s">
        <v>698</v>
      </c>
      <c r="C8903" s="7" t="s">
        <v>4</v>
      </c>
      <c r="F8903" s="7" t="str">
        <f t="shared" si="276"/>
        <v/>
      </c>
      <c r="G8903" s="7" t="str">
        <f t="shared" si="277"/>
        <v/>
      </c>
      <c r="K8903" s="7" t="s">
        <v>3359</v>
      </c>
      <c r="L8903" s="9">
        <v>45012</v>
      </c>
      <c r="M8903" s="13">
        <v>0.47716435185185185</v>
      </c>
      <c r="N8903" s="14">
        <v>513001928715614</v>
      </c>
      <c r="P8903" t="str">
        <f t="shared" si="278"/>
        <v/>
      </c>
    </row>
    <row r="8904" spans="1:16" ht="16" x14ac:dyDescent="0.2">
      <c r="A8904" s="8" t="s">
        <v>1600</v>
      </c>
      <c r="C8904" s="7" t="s">
        <v>2</v>
      </c>
      <c r="D8904" s="7" t="s">
        <v>3389</v>
      </c>
      <c r="E8904" s="7" t="str">
        <f>IF(OR(D8904="", D8904="___"),"", LEFT(D8904,FIND(" &gt;",D8904)-1))</f>
        <v>Success</v>
      </c>
      <c r="F8904" s="7" t="str">
        <f t="shared" si="276"/>
        <v>Current</v>
      </c>
      <c r="G8904" s="7" t="str">
        <f t="shared" si="277"/>
        <v/>
      </c>
      <c r="H8904" s="7" t="str">
        <f>IF(G8904="Utterance", IF(ISNUMBER(SEARCH("Unrecognized",D8904)), "Unrecognized", IF(ISNUMBER(SEARCH("Mismatched",D8904)), "Mismatched", IF(ISNUMBER(SEARCH("False Positive",D8904)), "False Positive", "Irrelevant"))), "")</f>
        <v/>
      </c>
      <c r="J8904" s="7" t="s">
        <v>3742</v>
      </c>
      <c r="K8904" s="7" t="s">
        <v>3359</v>
      </c>
      <c r="L8904" s="9">
        <v>45012</v>
      </c>
      <c r="M8904" s="13">
        <v>0.48638888888888893</v>
      </c>
      <c r="N8904" s="14">
        <v>513002856552165</v>
      </c>
      <c r="O8904" s="7">
        <f>IF(LEN(TRIM($A8904))=0,0,LEN($A8904)-LEN(SUBSTITUTE($A8904," ",""))+1)</f>
        <v>8</v>
      </c>
      <c r="P8904">
        <f t="shared" si="278"/>
        <v>3411</v>
      </c>
    </row>
    <row r="8905" spans="1:16" ht="112" x14ac:dyDescent="0.2">
      <c r="A8905" s="8" t="s">
        <v>1601</v>
      </c>
      <c r="C8905" s="7" t="s">
        <v>4</v>
      </c>
      <c r="F8905" s="7" t="str">
        <f t="shared" si="276"/>
        <v/>
      </c>
      <c r="G8905" s="7" t="str">
        <f t="shared" si="277"/>
        <v/>
      </c>
      <c r="K8905" s="7" t="s">
        <v>3359</v>
      </c>
      <c r="L8905" s="9">
        <v>45012</v>
      </c>
      <c r="M8905" s="13">
        <v>0.48638888888888893</v>
      </c>
      <c r="N8905" s="14">
        <v>513002856552165</v>
      </c>
      <c r="P8905" t="str">
        <f t="shared" si="278"/>
        <v/>
      </c>
    </row>
    <row r="8906" spans="1:16" ht="16" x14ac:dyDescent="0.2">
      <c r="A8906" s="8" t="s">
        <v>1599</v>
      </c>
      <c r="C8906" s="7" t="s">
        <v>2</v>
      </c>
      <c r="D8906" s="7" t="s">
        <v>3389</v>
      </c>
      <c r="E8906" s="7" t="str">
        <f>IF(OR(D8906="", D8906="___"),"", LEFT(D8906,FIND(" &gt;",D8906)-1))</f>
        <v>Success</v>
      </c>
      <c r="F8906" s="7" t="str">
        <f t="shared" si="276"/>
        <v>Current</v>
      </c>
      <c r="G8906" s="7" t="str">
        <f t="shared" si="277"/>
        <v/>
      </c>
      <c r="H8906" s="7" t="str">
        <f>IF(G8906="Utterance", IF(ISNUMBER(SEARCH("Unrecognized",D8906)), "Unrecognized", IF(ISNUMBER(SEARCH("Mismatched",D8906)), "Mismatched", IF(ISNUMBER(SEARCH("False Positive",D8906)), "False Positive", "Irrelevant"))), "")</f>
        <v/>
      </c>
      <c r="J8906" s="7" t="s">
        <v>3742</v>
      </c>
      <c r="K8906" s="7" t="s">
        <v>3359</v>
      </c>
      <c r="L8906" s="9">
        <v>45012</v>
      </c>
      <c r="M8906" s="13">
        <v>0.48861111111111111</v>
      </c>
      <c r="N8906" s="14">
        <v>513002856552165</v>
      </c>
      <c r="O8906" s="7">
        <f>IF(LEN(TRIM($A8906))=0,0,LEN($A8906)-LEN(SUBSTITUTE($A8906," ",""))+1)</f>
        <v>4</v>
      </c>
      <c r="P8906">
        <f t="shared" si="278"/>
        <v>3411</v>
      </c>
    </row>
    <row r="8907" spans="1:16" ht="64" x14ac:dyDescent="0.2">
      <c r="A8907" s="8" t="s">
        <v>1233</v>
      </c>
      <c r="C8907" s="7" t="s">
        <v>4</v>
      </c>
      <c r="F8907" s="7" t="str">
        <f t="shared" si="276"/>
        <v/>
      </c>
      <c r="G8907" s="7" t="str">
        <f t="shared" si="277"/>
        <v/>
      </c>
      <c r="K8907" s="7" t="s">
        <v>3359</v>
      </c>
      <c r="L8907" s="9">
        <v>45012</v>
      </c>
      <c r="M8907" s="13">
        <v>0.48861111111111111</v>
      </c>
      <c r="N8907" s="14">
        <v>513002856552165</v>
      </c>
      <c r="P8907" t="str">
        <f t="shared" si="278"/>
        <v/>
      </c>
    </row>
    <row r="8908" spans="1:16" ht="16" x14ac:dyDescent="0.2">
      <c r="A8908" s="8" t="s">
        <v>158</v>
      </c>
      <c r="C8908" s="7" t="s">
        <v>2</v>
      </c>
      <c r="D8908" s="7" t="s">
        <v>3389</v>
      </c>
      <c r="E8908" s="7" t="str">
        <f>IF(OR(D8908="", D8908="___"),"", LEFT(D8908,FIND(" &gt;",D8908)-1))</f>
        <v>Success</v>
      </c>
      <c r="F8908" s="7" t="str">
        <f t="shared" si="276"/>
        <v>Current</v>
      </c>
      <c r="G8908" s="7" t="str">
        <f t="shared" si="277"/>
        <v/>
      </c>
      <c r="H8908" s="7" t="str">
        <f>IF(G8908="Utterance", IF(ISNUMBER(SEARCH("Unrecognized",D8908)), "Unrecognized", IF(ISNUMBER(SEARCH("Mismatched",D8908)), "Mismatched", IF(ISNUMBER(SEARCH("False Positive",D8908)), "False Positive", "Irrelevant"))), "")</f>
        <v/>
      </c>
      <c r="J8908" s="7" t="s">
        <v>3744</v>
      </c>
      <c r="K8908" s="7" t="s">
        <v>3359</v>
      </c>
      <c r="L8908" s="9">
        <v>45012</v>
      </c>
      <c r="M8908" s="13">
        <v>0.50223379629629628</v>
      </c>
      <c r="N8908" s="14">
        <v>204440003540791</v>
      </c>
      <c r="O8908" s="7">
        <f>IF(LEN(TRIM($A8908))=0,0,LEN($A8908)-LEN(SUBSTITUTE($A8908," ",""))+1)</f>
        <v>4</v>
      </c>
      <c r="P8908">
        <f t="shared" si="278"/>
        <v>3411</v>
      </c>
    </row>
    <row r="8909" spans="1:16" ht="112" x14ac:dyDescent="0.2">
      <c r="A8909" s="8" t="s">
        <v>224</v>
      </c>
      <c r="C8909" s="7" t="s">
        <v>4</v>
      </c>
      <c r="F8909" s="7" t="str">
        <f t="shared" si="276"/>
        <v/>
      </c>
      <c r="G8909" s="7" t="str">
        <f t="shared" si="277"/>
        <v/>
      </c>
      <c r="K8909" s="7" t="s">
        <v>3359</v>
      </c>
      <c r="L8909" s="9">
        <v>45012</v>
      </c>
      <c r="M8909" s="13">
        <v>0.50223379629629628</v>
      </c>
      <c r="N8909" s="14">
        <v>204440003540791</v>
      </c>
      <c r="P8909" t="str">
        <f t="shared" si="278"/>
        <v/>
      </c>
    </row>
    <row r="8910" spans="1:16" ht="16" x14ac:dyDescent="0.2">
      <c r="A8910" s="8" t="s">
        <v>822</v>
      </c>
      <c r="C8910" s="7" t="s">
        <v>2</v>
      </c>
      <c r="D8910" s="7" t="s">
        <v>3389</v>
      </c>
      <c r="E8910" s="7" t="str">
        <f>IF(OR(D8910="", D8910="___"),"", LEFT(D8910,FIND(" &gt;",D8910)-1))</f>
        <v>Success</v>
      </c>
      <c r="F8910" s="7" t="str">
        <f t="shared" si="276"/>
        <v>Current</v>
      </c>
      <c r="G8910" s="7" t="str">
        <f t="shared" si="277"/>
        <v/>
      </c>
      <c r="H8910" s="7" t="str">
        <f>IF(G8910="Utterance", IF(ISNUMBER(SEARCH("Unrecognized",D8910)), "Unrecognized", IF(ISNUMBER(SEARCH("Mismatched",D8910)), "Mismatched", IF(ISNUMBER(SEARCH("False Positive",D8910)), "False Positive", "Irrelevant"))), "")</f>
        <v/>
      </c>
      <c r="J8910" s="7" t="s">
        <v>3748</v>
      </c>
      <c r="K8910" s="7" t="s">
        <v>3354</v>
      </c>
      <c r="L8910" s="9">
        <v>45014</v>
      </c>
      <c r="M8910" s="13">
        <v>0.28825231481481484</v>
      </c>
      <c r="N8910" s="14">
        <v>204440003505729</v>
      </c>
      <c r="O8910" s="7">
        <f>IF(LEN(TRIM($A8910))=0,0,LEN($A8910)-LEN(SUBSTITUTE($A8910," ",""))+1)</f>
        <v>2</v>
      </c>
      <c r="P8910">
        <f t="shared" si="278"/>
        <v>3411</v>
      </c>
    </row>
    <row r="8911" spans="1:16" ht="112" x14ac:dyDescent="0.2">
      <c r="A8911" s="8" t="s">
        <v>321</v>
      </c>
      <c r="C8911" s="7" t="s">
        <v>4</v>
      </c>
      <c r="F8911" s="7" t="str">
        <f t="shared" si="276"/>
        <v/>
      </c>
      <c r="G8911" s="7" t="str">
        <f t="shared" si="277"/>
        <v/>
      </c>
      <c r="K8911" s="7" t="s">
        <v>3354</v>
      </c>
      <c r="L8911" s="9">
        <v>45014</v>
      </c>
      <c r="M8911" s="13">
        <v>0.28825231481481484</v>
      </c>
      <c r="N8911" s="14">
        <v>204440003505729</v>
      </c>
      <c r="P8911" t="str">
        <f t="shared" si="278"/>
        <v/>
      </c>
    </row>
    <row r="8912" spans="1:16" ht="16" x14ac:dyDescent="0.2">
      <c r="A8912" s="8" t="s">
        <v>1396</v>
      </c>
      <c r="C8912" s="7" t="s">
        <v>2</v>
      </c>
      <c r="D8912" s="7" t="s">
        <v>3389</v>
      </c>
      <c r="E8912" s="7" t="str">
        <f>IF(OR(D8912="", D8912="___"),"", LEFT(D8912,FIND(" &gt;",D8912)-1))</f>
        <v>Success</v>
      </c>
      <c r="F8912" s="7" t="str">
        <f t="shared" si="276"/>
        <v>Current</v>
      </c>
      <c r="G8912" s="7" t="str">
        <f t="shared" si="277"/>
        <v/>
      </c>
      <c r="H8912" s="7" t="str">
        <f>IF(G8912="Utterance", IF(ISNUMBER(SEARCH("Unrecognized",D8912)), "Unrecognized", IF(ISNUMBER(SEARCH("Mismatched",D8912)), "Mismatched", IF(ISNUMBER(SEARCH("False Positive",D8912)), "False Positive", "Irrelevant"))), "")</f>
        <v/>
      </c>
      <c r="J8912" s="7" t="s">
        <v>3434</v>
      </c>
      <c r="K8912" s="7" t="s">
        <v>3354</v>
      </c>
      <c r="L8912" s="9">
        <v>45014</v>
      </c>
      <c r="M8912" s="13">
        <v>0.28968749999999999</v>
      </c>
      <c r="N8912" s="14">
        <v>202000562350598</v>
      </c>
      <c r="O8912" s="7">
        <f>IF(LEN(TRIM($A8912))=0,0,LEN($A8912)-LEN(SUBSTITUTE($A8912," ",""))+1)</f>
        <v>4</v>
      </c>
      <c r="P8912">
        <f t="shared" si="278"/>
        <v>3411</v>
      </c>
    </row>
    <row r="8913" spans="1:16" ht="64" x14ac:dyDescent="0.2">
      <c r="A8913" s="8" t="s">
        <v>331</v>
      </c>
      <c r="C8913" s="7" t="s">
        <v>4</v>
      </c>
      <c r="F8913" s="7" t="str">
        <f t="shared" si="276"/>
        <v/>
      </c>
      <c r="G8913" s="7" t="str">
        <f t="shared" si="277"/>
        <v/>
      </c>
      <c r="K8913" s="7" t="s">
        <v>3354</v>
      </c>
      <c r="L8913" s="9">
        <v>45014</v>
      </c>
      <c r="M8913" s="13">
        <v>0.28968749999999999</v>
      </c>
      <c r="N8913" s="14">
        <v>202000562350598</v>
      </c>
      <c r="P8913" t="str">
        <f t="shared" si="278"/>
        <v/>
      </c>
    </row>
    <row r="8914" spans="1:16" ht="16" x14ac:dyDescent="0.2">
      <c r="A8914" s="8" t="s">
        <v>1397</v>
      </c>
      <c r="C8914" s="7" t="s">
        <v>2</v>
      </c>
      <c r="D8914" s="7" t="s">
        <v>3391</v>
      </c>
      <c r="E8914" s="7" t="str">
        <f>IF(OR(D8914="", D8914="___"),"", LEFT(D8914,FIND(" &gt;",D8914)-1))</f>
        <v>Failure</v>
      </c>
      <c r="F8914" s="7" t="str">
        <f t="shared" si="276"/>
        <v>Current</v>
      </c>
      <c r="G8914" s="7" t="str">
        <f t="shared" si="277"/>
        <v>Utterance</v>
      </c>
      <c r="H8914" s="7" t="str">
        <f>IF(G8914="Utterance", IF(ISNUMBER(SEARCH("Unrecognized",D8914)), "Unrecognized", IF(ISNUMBER(SEARCH("Mismatched",D8914)), "Mismatched", IF(ISNUMBER(SEARCH("False Positive",D8914)), "False Positive", "Irrelevant"))), "")</f>
        <v>Mismatched</v>
      </c>
      <c r="J8914" s="7" t="s">
        <v>3741</v>
      </c>
      <c r="K8914" s="7" t="s">
        <v>3354</v>
      </c>
      <c r="L8914" s="9">
        <v>45014</v>
      </c>
      <c r="M8914" s="13">
        <v>0.30824074074074076</v>
      </c>
      <c r="N8914" s="14">
        <v>202000574008497</v>
      </c>
      <c r="O8914" s="7">
        <f>IF(LEN(TRIM($A8914))=0,0,LEN($A8914)-LEN(SUBSTITUTE($A8914," ",""))+1)</f>
        <v>5</v>
      </c>
      <c r="P8914">
        <f t="shared" si="278"/>
        <v>705</v>
      </c>
    </row>
    <row r="8915" spans="1:16" ht="64" x14ac:dyDescent="0.2">
      <c r="A8915" s="8" t="s">
        <v>220</v>
      </c>
      <c r="C8915" s="7" t="s">
        <v>4</v>
      </c>
      <c r="F8915" s="7" t="str">
        <f t="shared" si="276"/>
        <v/>
      </c>
      <c r="G8915" s="7" t="str">
        <f t="shared" si="277"/>
        <v/>
      </c>
      <c r="K8915" s="7" t="s">
        <v>3354</v>
      </c>
      <c r="L8915" s="9">
        <v>45014</v>
      </c>
      <c r="M8915" s="13">
        <v>0.30824074074074076</v>
      </c>
      <c r="N8915" s="14">
        <v>202000574008497</v>
      </c>
      <c r="P8915" t="str">
        <f t="shared" si="278"/>
        <v/>
      </c>
    </row>
    <row r="8916" spans="1:16" ht="16" x14ac:dyDescent="0.2">
      <c r="A8916" s="8" t="s">
        <v>1575</v>
      </c>
      <c r="C8916" s="7" t="s">
        <v>2</v>
      </c>
      <c r="D8916" s="7" t="s">
        <v>3389</v>
      </c>
      <c r="E8916" s="7" t="str">
        <f>IF(OR(D8916="", D8916="___"),"", LEFT(D8916,FIND(" &gt;",D8916)-1))</f>
        <v>Success</v>
      </c>
      <c r="F8916" s="7" t="str">
        <f t="shared" si="276"/>
        <v>Current</v>
      </c>
      <c r="G8916" s="7" t="str">
        <f t="shared" si="277"/>
        <v/>
      </c>
      <c r="H8916" s="7" t="str">
        <f>IF(G8916="Utterance", IF(ISNUMBER(SEARCH("Unrecognized",D8916)), "Unrecognized", IF(ISNUMBER(SEARCH("Mismatched",D8916)), "Mismatched", IF(ISNUMBER(SEARCH("False Positive",D8916)), "False Positive", "Irrelevant"))), "")</f>
        <v/>
      </c>
      <c r="J8916" s="7" t="s">
        <v>3743</v>
      </c>
      <c r="K8916" s="7" t="s">
        <v>3354</v>
      </c>
      <c r="L8916" s="9">
        <v>45014</v>
      </c>
      <c r="M8916" s="13">
        <v>0.32123842592592594</v>
      </c>
      <c r="N8916" s="14">
        <v>513002595826830</v>
      </c>
      <c r="O8916" s="7">
        <f>IF(LEN(TRIM($A8916))=0,0,LEN($A8916)-LEN(SUBSTITUTE($A8916," ",""))+1)</f>
        <v>7</v>
      </c>
      <c r="P8916">
        <f t="shared" si="278"/>
        <v>3411</v>
      </c>
    </row>
    <row r="8917" spans="1:16" ht="224" x14ac:dyDescent="0.2">
      <c r="A8917" s="8" t="s">
        <v>3703</v>
      </c>
      <c r="C8917" s="7" t="s">
        <v>4</v>
      </c>
      <c r="F8917" s="7" t="str">
        <f t="shared" si="276"/>
        <v/>
      </c>
      <c r="G8917" s="7" t="str">
        <f t="shared" si="277"/>
        <v/>
      </c>
      <c r="K8917" s="7" t="s">
        <v>3354</v>
      </c>
      <c r="L8917" s="9">
        <v>45014</v>
      </c>
      <c r="M8917" s="13">
        <v>0.32150462962962961</v>
      </c>
      <c r="N8917" s="14">
        <v>513002595826830</v>
      </c>
      <c r="P8917" t="str">
        <f t="shared" si="278"/>
        <v/>
      </c>
    </row>
    <row r="8918" spans="1:16" ht="16" x14ac:dyDescent="0.2">
      <c r="A8918" s="8" t="s">
        <v>161</v>
      </c>
      <c r="C8918" s="7" t="s">
        <v>2</v>
      </c>
      <c r="D8918" s="7" t="s">
        <v>3389</v>
      </c>
      <c r="E8918" s="7" t="str">
        <f>IF(OR(D8918="", D8918="___"),"", LEFT(D8918,FIND(" &gt;",D8918)-1))</f>
        <v>Success</v>
      </c>
      <c r="F8918" s="7" t="str">
        <f t="shared" si="276"/>
        <v>Current</v>
      </c>
      <c r="G8918" s="7" t="str">
        <f t="shared" si="277"/>
        <v/>
      </c>
      <c r="H8918" s="7" t="str">
        <f>IF(G8918="Utterance", IF(ISNUMBER(SEARCH("Unrecognized",D8918)), "Unrecognized", IF(ISNUMBER(SEARCH("Mismatched",D8918)), "Mismatched", IF(ISNUMBER(SEARCH("False Positive",D8918)), "False Positive", "Irrelevant"))), "")</f>
        <v/>
      </c>
      <c r="J8918" s="7" t="s">
        <v>3743</v>
      </c>
      <c r="K8918" s="7" t="s">
        <v>3354</v>
      </c>
      <c r="L8918" s="9">
        <v>45014</v>
      </c>
      <c r="M8918" s="13">
        <v>0.32282407407407404</v>
      </c>
      <c r="N8918" s="14">
        <v>204440003500591</v>
      </c>
      <c r="O8918" s="7">
        <f>IF(LEN(TRIM($A8918))=0,0,LEN($A8918)-LEN(SUBSTITUTE($A8918," ",""))+1)</f>
        <v>4</v>
      </c>
      <c r="P8918">
        <f t="shared" si="278"/>
        <v>3411</v>
      </c>
    </row>
    <row r="8919" spans="1:16" ht="224" x14ac:dyDescent="0.2">
      <c r="A8919" s="8" t="s">
        <v>3704</v>
      </c>
      <c r="C8919" s="7" t="s">
        <v>4</v>
      </c>
      <c r="F8919" s="7" t="str">
        <f t="shared" si="276"/>
        <v/>
      </c>
      <c r="G8919" s="7" t="str">
        <f t="shared" si="277"/>
        <v/>
      </c>
      <c r="K8919" s="7" t="s">
        <v>3354</v>
      </c>
      <c r="L8919" s="9">
        <v>45014</v>
      </c>
      <c r="M8919" s="13">
        <v>0.32284722222222223</v>
      </c>
      <c r="N8919" s="14">
        <v>204440003500591</v>
      </c>
      <c r="P8919" t="str">
        <f t="shared" si="278"/>
        <v/>
      </c>
    </row>
    <row r="8920" spans="1:16" ht="16" x14ac:dyDescent="0.2">
      <c r="A8920" s="8" t="s">
        <v>699</v>
      </c>
      <c r="C8920" s="7" t="s">
        <v>2</v>
      </c>
      <c r="D8920" s="7" t="s">
        <v>3405</v>
      </c>
      <c r="E8920" s="7" t="str">
        <f>IF(OR(D8920="", D8920="___"),"", LEFT(D8920,FIND(" &gt;",D8920)-1))</f>
        <v>Failure</v>
      </c>
      <c r="F8920" s="7" t="str">
        <f t="shared" si="276"/>
        <v>Current</v>
      </c>
      <c r="G8920" s="7" t="str">
        <f t="shared" si="277"/>
        <v>System</v>
      </c>
      <c r="H8920" s="7" t="str">
        <f>IF(G8920="Utterance", IF(ISNUMBER(SEARCH("Unrecognized",D8920)), "Unrecognized", IF(ISNUMBER(SEARCH("Mismatched",D8920)), "Mismatched", IF(ISNUMBER(SEARCH("False Positive",D8920)), "False Positive", "Irrelevant"))), "")</f>
        <v/>
      </c>
      <c r="I8920" s="7" t="s">
        <v>152</v>
      </c>
      <c r="J8920" s="7" t="s">
        <v>3741</v>
      </c>
      <c r="K8920" s="7" t="s">
        <v>3354</v>
      </c>
      <c r="L8920" s="9">
        <v>45014</v>
      </c>
      <c r="M8920" s="13">
        <v>0.32366898148148149</v>
      </c>
      <c r="N8920" s="14">
        <v>204440003500591</v>
      </c>
      <c r="O8920" s="7">
        <f>IF(LEN(TRIM($A8920))=0,0,LEN($A8920)-LEN(SUBSTITUTE($A8920," ",""))+1)</f>
        <v>2</v>
      </c>
      <c r="P8920">
        <f t="shared" si="278"/>
        <v>168</v>
      </c>
    </row>
    <row r="8921" spans="1:16" ht="16" x14ac:dyDescent="0.2">
      <c r="A8921" s="8" t="s">
        <v>699</v>
      </c>
      <c r="C8921" s="7" t="s">
        <v>2</v>
      </c>
      <c r="D8921" s="7" t="s">
        <v>3389</v>
      </c>
      <c r="E8921" s="7" t="str">
        <f>IF(OR(D8921="", D8921="___"),"", LEFT(D8921,FIND(" &gt;",D8921)-1))</f>
        <v>Success</v>
      </c>
      <c r="F8921" s="7" t="str">
        <f t="shared" si="276"/>
        <v>Current</v>
      </c>
      <c r="G8921" s="7" t="str">
        <f t="shared" si="277"/>
        <v/>
      </c>
      <c r="H8921" s="7" t="str">
        <f>IF(G8921="Utterance", IF(ISNUMBER(SEARCH("Unrecognized",D8921)), "Unrecognized", IF(ISNUMBER(SEARCH("Mismatched",D8921)), "Mismatched", IF(ISNUMBER(SEARCH("False Positive",D8921)), "False Positive", "Irrelevant"))), "")</f>
        <v/>
      </c>
      <c r="J8921" s="7" t="s">
        <v>3741</v>
      </c>
      <c r="K8921" s="7" t="s">
        <v>3354</v>
      </c>
      <c r="L8921" s="9">
        <v>45014</v>
      </c>
      <c r="M8921" s="13">
        <v>0.32366898148148149</v>
      </c>
      <c r="N8921" s="14">
        <v>204440003500591</v>
      </c>
      <c r="O8921" s="7">
        <f>IF(LEN(TRIM($A8921))=0,0,LEN($A8921)-LEN(SUBSTITUTE($A8921," ",""))+1)</f>
        <v>2</v>
      </c>
      <c r="P8921">
        <f t="shared" si="278"/>
        <v>3411</v>
      </c>
    </row>
    <row r="8922" spans="1:16" ht="16" x14ac:dyDescent="0.2">
      <c r="A8922" s="8" t="s">
        <v>152</v>
      </c>
      <c r="C8922" s="7" t="s">
        <v>4</v>
      </c>
      <c r="F8922" s="7" t="str">
        <f t="shared" si="276"/>
        <v/>
      </c>
      <c r="G8922" s="7" t="str">
        <f t="shared" si="277"/>
        <v/>
      </c>
      <c r="K8922" s="7" t="s">
        <v>3354</v>
      </c>
      <c r="L8922" s="9">
        <v>45014</v>
      </c>
      <c r="M8922" s="13">
        <v>0.32366898148148149</v>
      </c>
      <c r="N8922" s="14">
        <v>204440003500591</v>
      </c>
      <c r="P8922" t="str">
        <f t="shared" si="278"/>
        <v/>
      </c>
    </row>
    <row r="8923" spans="1:16" ht="160" x14ac:dyDescent="0.2">
      <c r="A8923" s="8" t="s">
        <v>238</v>
      </c>
      <c r="C8923" s="7" t="s">
        <v>4</v>
      </c>
      <c r="F8923" s="7" t="str">
        <f t="shared" si="276"/>
        <v/>
      </c>
      <c r="G8923" s="7" t="str">
        <f t="shared" si="277"/>
        <v/>
      </c>
      <c r="K8923" s="7" t="s">
        <v>3354</v>
      </c>
      <c r="L8923" s="9">
        <v>45014</v>
      </c>
      <c r="M8923" s="13">
        <v>0.32366898148148149</v>
      </c>
      <c r="N8923" s="14">
        <v>204440003500591</v>
      </c>
      <c r="P8923" t="str">
        <f t="shared" si="278"/>
        <v/>
      </c>
    </row>
    <row r="8924" spans="1:16" ht="16" x14ac:dyDescent="0.2">
      <c r="A8924" s="8" t="s">
        <v>158</v>
      </c>
      <c r="C8924" s="7" t="s">
        <v>2</v>
      </c>
      <c r="D8924" s="7" t="s">
        <v>3389</v>
      </c>
      <c r="E8924" s="7" t="str">
        <f>IF(OR(D8924="", D8924="___"),"", LEFT(D8924,FIND(" &gt;",D8924)-1))</f>
        <v>Success</v>
      </c>
      <c r="F8924" s="7" t="str">
        <f t="shared" si="276"/>
        <v>Current</v>
      </c>
      <c r="G8924" s="7" t="str">
        <f t="shared" si="277"/>
        <v/>
      </c>
      <c r="H8924" s="7" t="str">
        <f>IF(G8924="Utterance", IF(ISNUMBER(SEARCH("Unrecognized",D8924)), "Unrecognized", IF(ISNUMBER(SEARCH("Mismatched",D8924)), "Mismatched", IF(ISNUMBER(SEARCH("False Positive",D8924)), "False Positive", "Irrelevant"))), "")</f>
        <v/>
      </c>
      <c r="J8924" s="7" t="s">
        <v>3744</v>
      </c>
      <c r="K8924" s="7" t="s">
        <v>3354</v>
      </c>
      <c r="L8924" s="9">
        <v>45014</v>
      </c>
      <c r="M8924" s="13">
        <v>0.32694444444444443</v>
      </c>
      <c r="N8924" s="14">
        <v>513003443717425</v>
      </c>
      <c r="O8924" s="7">
        <f>IF(LEN(TRIM($A8924))=0,0,LEN($A8924)-LEN(SUBSTITUTE($A8924," ",""))+1)</f>
        <v>4</v>
      </c>
      <c r="P8924">
        <f t="shared" si="278"/>
        <v>3411</v>
      </c>
    </row>
    <row r="8925" spans="1:16" ht="112" x14ac:dyDescent="0.2">
      <c r="A8925" s="8" t="s">
        <v>224</v>
      </c>
      <c r="C8925" s="7" t="s">
        <v>4</v>
      </c>
      <c r="F8925" s="7" t="str">
        <f t="shared" si="276"/>
        <v/>
      </c>
      <c r="G8925" s="7" t="str">
        <f t="shared" si="277"/>
        <v/>
      </c>
      <c r="K8925" s="7" t="s">
        <v>3354</v>
      </c>
      <c r="L8925" s="9">
        <v>45014</v>
      </c>
      <c r="M8925" s="13">
        <v>0.32694444444444443</v>
      </c>
      <c r="N8925" s="14">
        <v>513003443717425</v>
      </c>
      <c r="P8925" t="str">
        <f t="shared" si="278"/>
        <v/>
      </c>
    </row>
    <row r="8926" spans="1:16" ht="16" x14ac:dyDescent="0.2">
      <c r="A8926" s="8" t="s">
        <v>514</v>
      </c>
      <c r="B8926" s="7" t="s">
        <v>3487</v>
      </c>
      <c r="C8926" s="7" t="s">
        <v>2</v>
      </c>
      <c r="D8926" s="7" t="s">
        <v>3389</v>
      </c>
      <c r="E8926" s="7" t="str">
        <f>IF(OR(D8926="", D8926="___"),"", LEFT(D8926,FIND(" &gt;",D8926)-1))</f>
        <v>Success</v>
      </c>
      <c r="F8926" s="7" t="str">
        <f t="shared" si="276"/>
        <v>Current</v>
      </c>
      <c r="G8926" s="7" t="str">
        <f t="shared" si="277"/>
        <v/>
      </c>
      <c r="H8926" s="7" t="str">
        <f>IF(G8926="Utterance", IF(ISNUMBER(SEARCH("Unrecognized",D8926)), "Unrecognized", IF(ISNUMBER(SEARCH("Mismatched",D8926)), "Mismatched", IF(ISNUMBER(SEARCH("False Positive",D8926)), "False Positive", "Irrelevant"))), "")</f>
        <v/>
      </c>
      <c r="J8926" s="7" t="s">
        <v>3439</v>
      </c>
      <c r="K8926" s="7" t="s">
        <v>3354</v>
      </c>
      <c r="L8926" s="9">
        <v>45014</v>
      </c>
      <c r="M8926" s="13">
        <v>0.33386574074074077</v>
      </c>
      <c r="N8926" s="14">
        <v>202000010532573</v>
      </c>
      <c r="O8926" s="7">
        <f>IF(LEN(TRIM($A8926))=0,0,LEN($A8926)-LEN(SUBSTITUTE($A8926," ",""))+1)</f>
        <v>3</v>
      </c>
      <c r="P8926">
        <f t="shared" si="278"/>
        <v>3411</v>
      </c>
    </row>
    <row r="8927" spans="1:16" ht="32" x14ac:dyDescent="0.2">
      <c r="A8927" s="8" t="s">
        <v>3628</v>
      </c>
      <c r="C8927" s="7" t="s">
        <v>4</v>
      </c>
      <c r="F8927" s="7" t="str">
        <f t="shared" si="276"/>
        <v/>
      </c>
      <c r="G8927" s="7" t="str">
        <f t="shared" si="277"/>
        <v/>
      </c>
      <c r="K8927" s="7" t="s">
        <v>3354</v>
      </c>
      <c r="L8927" s="9">
        <v>45014</v>
      </c>
      <c r="M8927" s="13">
        <v>0.33390046296296294</v>
      </c>
      <c r="N8927" s="14">
        <v>202000010532573</v>
      </c>
      <c r="P8927" t="str">
        <f t="shared" si="278"/>
        <v/>
      </c>
    </row>
    <row r="8928" spans="1:16" ht="96" x14ac:dyDescent="0.2">
      <c r="A8928" s="8" t="s">
        <v>1216</v>
      </c>
      <c r="C8928" s="7" t="s">
        <v>4</v>
      </c>
      <c r="F8928" s="7" t="str">
        <f t="shared" si="276"/>
        <v/>
      </c>
      <c r="G8928" s="7" t="str">
        <f t="shared" si="277"/>
        <v/>
      </c>
      <c r="K8928" s="7" t="s">
        <v>3354</v>
      </c>
      <c r="L8928" s="9">
        <v>45014</v>
      </c>
      <c r="M8928" s="13">
        <v>0.33390046296296294</v>
      </c>
      <c r="N8928" s="14">
        <v>202000010532573</v>
      </c>
      <c r="P8928" t="str">
        <f t="shared" si="278"/>
        <v/>
      </c>
    </row>
    <row r="8929" spans="1:16" ht="32" x14ac:dyDescent="0.2">
      <c r="A8929" s="8" t="s">
        <v>268</v>
      </c>
      <c r="C8929" s="7" t="s">
        <v>4</v>
      </c>
      <c r="F8929" s="7" t="str">
        <f t="shared" si="276"/>
        <v/>
      </c>
      <c r="G8929" s="7" t="str">
        <f t="shared" si="277"/>
        <v/>
      </c>
      <c r="K8929" s="7" t="s">
        <v>3354</v>
      </c>
      <c r="L8929" s="9">
        <v>45014</v>
      </c>
      <c r="M8929" s="13">
        <v>0.33390046296296294</v>
      </c>
      <c r="N8929" s="14">
        <v>202000010532573</v>
      </c>
      <c r="P8929" t="str">
        <f t="shared" si="278"/>
        <v/>
      </c>
    </row>
    <row r="8930" spans="1:16" ht="16" x14ac:dyDescent="0.2">
      <c r="A8930" s="8" t="s">
        <v>158</v>
      </c>
      <c r="C8930" s="7" t="s">
        <v>2</v>
      </c>
      <c r="D8930" s="7" t="s">
        <v>3389</v>
      </c>
      <c r="E8930" s="7" t="str">
        <f>IF(OR(D8930="", D8930="___"),"", LEFT(D8930,FIND(" &gt;",D8930)-1))</f>
        <v>Success</v>
      </c>
      <c r="F8930" s="7" t="str">
        <f t="shared" si="276"/>
        <v>Current</v>
      </c>
      <c r="G8930" s="7" t="str">
        <f t="shared" si="277"/>
        <v/>
      </c>
      <c r="H8930" s="7" t="str">
        <f>IF(G8930="Utterance", IF(ISNUMBER(SEARCH("Unrecognized",D8930)), "Unrecognized", IF(ISNUMBER(SEARCH("Mismatched",D8930)), "Mismatched", IF(ISNUMBER(SEARCH("False Positive",D8930)), "False Positive", "Irrelevant"))), "")</f>
        <v/>
      </c>
      <c r="J8930" s="7" t="s">
        <v>3744</v>
      </c>
      <c r="K8930" s="7" t="s">
        <v>3354</v>
      </c>
      <c r="L8930" s="9">
        <v>45014</v>
      </c>
      <c r="M8930" s="13">
        <v>0.33429398148148143</v>
      </c>
      <c r="N8930" s="14">
        <v>202000010532573</v>
      </c>
      <c r="O8930" s="7">
        <f>IF(LEN(TRIM($A8930))=0,0,LEN($A8930)-LEN(SUBSTITUTE($A8930," ",""))+1)</f>
        <v>4</v>
      </c>
      <c r="P8930">
        <f t="shared" si="278"/>
        <v>3411</v>
      </c>
    </row>
    <row r="8931" spans="1:16" ht="112" x14ac:dyDescent="0.2">
      <c r="A8931" s="8" t="s">
        <v>224</v>
      </c>
      <c r="C8931" s="7" t="s">
        <v>4</v>
      </c>
      <c r="F8931" s="7" t="str">
        <f t="shared" si="276"/>
        <v/>
      </c>
      <c r="G8931" s="7" t="str">
        <f t="shared" si="277"/>
        <v/>
      </c>
      <c r="K8931" s="7" t="s">
        <v>3354</v>
      </c>
      <c r="L8931" s="9">
        <v>45014</v>
      </c>
      <c r="M8931" s="13">
        <v>0.33429398148148143</v>
      </c>
      <c r="N8931" s="14">
        <v>202000010532573</v>
      </c>
      <c r="P8931" t="str">
        <f t="shared" si="278"/>
        <v/>
      </c>
    </row>
    <row r="8932" spans="1:16" ht="16" x14ac:dyDescent="0.2">
      <c r="A8932" s="8" t="s">
        <v>223</v>
      </c>
      <c r="B8932" s="7" t="s">
        <v>3487</v>
      </c>
      <c r="C8932" s="7" t="s">
        <v>2</v>
      </c>
      <c r="D8932" s="7" t="s">
        <v>3389</v>
      </c>
      <c r="E8932" s="7" t="str">
        <f>IF(OR(D8932="", D8932="___"),"", LEFT(D8932,FIND(" &gt;",D8932)-1))</f>
        <v>Success</v>
      </c>
      <c r="F8932" s="7" t="str">
        <f t="shared" si="276"/>
        <v>Current</v>
      </c>
      <c r="G8932" s="7" t="str">
        <f t="shared" si="277"/>
        <v/>
      </c>
      <c r="H8932" s="7" t="str">
        <f>IF(G8932="Utterance", IF(ISNUMBER(SEARCH("Unrecognized",D8932)), "Unrecognized", IF(ISNUMBER(SEARCH("Mismatched",D8932)), "Mismatched", IF(ISNUMBER(SEARCH("False Positive",D8932)), "False Positive", "Irrelevant"))), "")</f>
        <v/>
      </c>
      <c r="J8932" s="7" t="s">
        <v>3744</v>
      </c>
      <c r="K8932" s="7" t="s">
        <v>3354</v>
      </c>
      <c r="L8932" s="9">
        <v>45014</v>
      </c>
      <c r="M8932" s="13">
        <v>0.33680555555555558</v>
      </c>
      <c r="N8932" s="14">
        <v>513003519534544</v>
      </c>
      <c r="O8932" s="7">
        <f>IF(LEN(TRIM($A8932))=0,0,LEN($A8932)-LEN(SUBSTITUTE($A8932," ",""))+1)</f>
        <v>3</v>
      </c>
      <c r="P8932">
        <f t="shared" si="278"/>
        <v>3411</v>
      </c>
    </row>
    <row r="8933" spans="1:16" ht="112" x14ac:dyDescent="0.2">
      <c r="A8933" s="8" t="s">
        <v>224</v>
      </c>
      <c r="C8933" s="7" t="s">
        <v>4</v>
      </c>
      <c r="F8933" s="7" t="str">
        <f t="shared" si="276"/>
        <v/>
      </c>
      <c r="G8933" s="7" t="str">
        <f t="shared" si="277"/>
        <v/>
      </c>
      <c r="K8933" s="7" t="s">
        <v>3354</v>
      </c>
      <c r="L8933" s="9">
        <v>45014</v>
      </c>
      <c r="M8933" s="13">
        <v>0.33680555555555558</v>
      </c>
      <c r="N8933" s="14">
        <v>513003519534544</v>
      </c>
      <c r="P8933" t="str">
        <f t="shared" si="278"/>
        <v/>
      </c>
    </row>
    <row r="8934" spans="1:16" ht="16" x14ac:dyDescent="0.2">
      <c r="A8934" s="8" t="s">
        <v>1451</v>
      </c>
      <c r="C8934" s="7" t="s">
        <v>2</v>
      </c>
      <c r="D8934" s="7" t="s">
        <v>3389</v>
      </c>
      <c r="E8934" s="7" t="str">
        <f>IF(OR(D8934="", D8934="___"),"", LEFT(D8934,FIND(" &gt;",D8934)-1))</f>
        <v>Success</v>
      </c>
      <c r="F8934" s="7" t="str">
        <f t="shared" si="276"/>
        <v>Current</v>
      </c>
      <c r="G8934" s="7" t="str">
        <f t="shared" si="277"/>
        <v/>
      </c>
      <c r="H8934" s="7" t="str">
        <f>IF(G8934="Utterance", IF(ISNUMBER(SEARCH("Unrecognized",D8934)), "Unrecognized", IF(ISNUMBER(SEARCH("Mismatched",D8934)), "Mismatched", IF(ISNUMBER(SEARCH("False Positive",D8934)), "False Positive", "Irrelevant"))), "")</f>
        <v/>
      </c>
      <c r="J8934" s="7" t="s">
        <v>3743</v>
      </c>
      <c r="K8934" s="7" t="s">
        <v>3354</v>
      </c>
      <c r="L8934" s="9">
        <v>45014</v>
      </c>
      <c r="M8934" s="13">
        <v>0.33749999999999997</v>
      </c>
      <c r="N8934" s="14">
        <v>202000869353741</v>
      </c>
      <c r="O8934" s="7">
        <f>IF(LEN(TRIM($A8934))=0,0,LEN($A8934)-LEN(SUBSTITUTE($A8934," ",""))+1)</f>
        <v>2</v>
      </c>
      <c r="P8934">
        <f t="shared" si="278"/>
        <v>3411</v>
      </c>
    </row>
    <row r="8935" spans="1:16" ht="96" x14ac:dyDescent="0.2">
      <c r="A8935" s="8" t="s">
        <v>1452</v>
      </c>
      <c r="C8935" s="7" t="s">
        <v>4</v>
      </c>
      <c r="F8935" s="7" t="str">
        <f t="shared" si="276"/>
        <v/>
      </c>
      <c r="G8935" s="7" t="str">
        <f t="shared" si="277"/>
        <v/>
      </c>
      <c r="K8935" s="7" t="s">
        <v>3354</v>
      </c>
      <c r="L8935" s="9">
        <v>45014</v>
      </c>
      <c r="M8935" s="13">
        <v>0.33749999999999997</v>
      </c>
      <c r="N8935" s="14">
        <v>202000869353741</v>
      </c>
      <c r="P8935" t="str">
        <f t="shared" si="278"/>
        <v/>
      </c>
    </row>
    <row r="8936" spans="1:16" ht="16" x14ac:dyDescent="0.2">
      <c r="A8936" s="8" t="s">
        <v>1287</v>
      </c>
      <c r="C8936" s="7" t="s">
        <v>2</v>
      </c>
      <c r="D8936" s="7" t="s">
        <v>3389</v>
      </c>
      <c r="E8936" s="7" t="str">
        <f>IF(OR(D8936="", D8936="___"),"", LEFT(D8936,FIND(" &gt;",D8936)-1))</f>
        <v>Success</v>
      </c>
      <c r="F8936" s="7" t="str">
        <f t="shared" si="276"/>
        <v>Current</v>
      </c>
      <c r="G8936" s="7" t="str">
        <f t="shared" si="277"/>
        <v/>
      </c>
      <c r="H8936" s="7" t="str">
        <f>IF(G8936="Utterance", IF(ISNUMBER(SEARCH("Unrecognized",D8936)), "Unrecognized", IF(ISNUMBER(SEARCH("Mismatched",D8936)), "Mismatched", IF(ISNUMBER(SEARCH("False Positive",D8936)), "False Positive", "Irrelevant"))), "")</f>
        <v/>
      </c>
      <c r="J8936" s="7" t="s">
        <v>3431</v>
      </c>
      <c r="K8936" s="7" t="s">
        <v>3354</v>
      </c>
      <c r="L8936" s="9">
        <v>45014</v>
      </c>
      <c r="M8936" s="13">
        <v>0.34046296296296297</v>
      </c>
      <c r="N8936" s="14">
        <v>202000310375842</v>
      </c>
      <c r="O8936" s="7">
        <f>IF(LEN(TRIM($A8936))=0,0,LEN($A8936)-LEN(SUBSTITUTE($A8936," ",""))+1)</f>
        <v>1</v>
      </c>
      <c r="P8936">
        <f t="shared" si="278"/>
        <v>3411</v>
      </c>
    </row>
    <row r="8937" spans="1:16" ht="144" x14ac:dyDescent="0.2">
      <c r="A8937" s="8" t="s">
        <v>395</v>
      </c>
      <c r="C8937" s="7" t="s">
        <v>4</v>
      </c>
      <c r="F8937" s="7" t="str">
        <f t="shared" si="276"/>
        <v/>
      </c>
      <c r="G8937" s="7" t="str">
        <f t="shared" si="277"/>
        <v/>
      </c>
      <c r="K8937" s="7" t="s">
        <v>3354</v>
      </c>
      <c r="L8937" s="9">
        <v>45014</v>
      </c>
      <c r="M8937" s="13">
        <v>0.34046296296296297</v>
      </c>
      <c r="N8937" s="14">
        <v>202000310375842</v>
      </c>
      <c r="P8937" t="str">
        <f t="shared" si="278"/>
        <v/>
      </c>
    </row>
    <row r="8938" spans="1:16" ht="16" x14ac:dyDescent="0.2">
      <c r="A8938" s="8" t="s">
        <v>302</v>
      </c>
      <c r="B8938" s="7" t="s">
        <v>3487</v>
      </c>
      <c r="C8938" s="7" t="s">
        <v>2</v>
      </c>
      <c r="D8938" s="7" t="s">
        <v>3389</v>
      </c>
      <c r="E8938" s="7" t="str">
        <f>IF(OR(D8938="", D8938="___"),"", LEFT(D8938,FIND(" &gt;",D8938)-1))</f>
        <v>Success</v>
      </c>
      <c r="F8938" s="7" t="str">
        <f t="shared" si="276"/>
        <v>Current</v>
      </c>
      <c r="G8938" s="7" t="str">
        <f t="shared" si="277"/>
        <v/>
      </c>
      <c r="H8938" s="7" t="str">
        <f>IF(G8938="Utterance", IF(ISNUMBER(SEARCH("Unrecognized",D8938)), "Unrecognized", IF(ISNUMBER(SEARCH("Mismatched",D8938)), "Mismatched", IF(ISNUMBER(SEARCH("False Positive",D8938)), "False Positive", "Irrelevant"))), "")</f>
        <v/>
      </c>
      <c r="J8938" s="7" t="s">
        <v>3428</v>
      </c>
      <c r="K8938" s="7" t="s">
        <v>3354</v>
      </c>
      <c r="L8938" s="9">
        <v>45014</v>
      </c>
      <c r="M8938" s="13">
        <v>0.34098379629629627</v>
      </c>
      <c r="N8938" s="14">
        <v>202000416128340</v>
      </c>
      <c r="O8938" s="7">
        <f>IF(LEN(TRIM($A8938))=0,0,LEN($A8938)-LEN(SUBSTITUTE($A8938," ",""))+1)</f>
        <v>3</v>
      </c>
      <c r="P8938">
        <f t="shared" si="278"/>
        <v>3411</v>
      </c>
    </row>
    <row r="8939" spans="1:16" ht="64" x14ac:dyDescent="0.2">
      <c r="A8939" s="8" t="s">
        <v>220</v>
      </c>
      <c r="C8939" s="7" t="s">
        <v>4</v>
      </c>
      <c r="F8939" s="7" t="str">
        <f t="shared" si="276"/>
        <v/>
      </c>
      <c r="G8939" s="7" t="str">
        <f t="shared" si="277"/>
        <v/>
      </c>
      <c r="K8939" s="7" t="s">
        <v>3354</v>
      </c>
      <c r="L8939" s="9">
        <v>45014</v>
      </c>
      <c r="M8939" s="13">
        <v>0.34098379629629627</v>
      </c>
      <c r="N8939" s="14">
        <v>202000416128340</v>
      </c>
      <c r="P8939" t="str">
        <f t="shared" si="278"/>
        <v/>
      </c>
    </row>
    <row r="8940" spans="1:16" ht="16" x14ac:dyDescent="0.2">
      <c r="A8940" s="8" t="s">
        <v>158</v>
      </c>
      <c r="B8940" s="7" t="s">
        <v>3487</v>
      </c>
      <c r="C8940" s="7" t="s">
        <v>2</v>
      </c>
      <c r="D8940" s="7" t="s">
        <v>3389</v>
      </c>
      <c r="E8940" s="7" t="str">
        <f>IF(OR(D8940="", D8940="___"),"", LEFT(D8940,FIND(" &gt;",D8940)-1))</f>
        <v>Success</v>
      </c>
      <c r="F8940" s="7" t="str">
        <f t="shared" si="276"/>
        <v>Current</v>
      </c>
      <c r="G8940" s="7" t="str">
        <f t="shared" si="277"/>
        <v/>
      </c>
      <c r="H8940" s="7" t="str">
        <f>IF(G8940="Utterance", IF(ISNUMBER(SEARCH("Unrecognized",D8940)), "Unrecognized", IF(ISNUMBER(SEARCH("Mismatched",D8940)), "Mismatched", IF(ISNUMBER(SEARCH("False Positive",D8940)), "False Positive", "Irrelevant"))), "")</f>
        <v/>
      </c>
      <c r="J8940" s="7" t="s">
        <v>3744</v>
      </c>
      <c r="K8940" s="7" t="s">
        <v>3354</v>
      </c>
      <c r="L8940" s="9">
        <v>45014</v>
      </c>
      <c r="M8940" s="13">
        <v>0.34160879629629631</v>
      </c>
      <c r="N8940" s="14">
        <v>513002371352774</v>
      </c>
      <c r="O8940" s="7">
        <f>IF(LEN(TRIM($A8940))=0,0,LEN($A8940)-LEN(SUBSTITUTE($A8940," ",""))+1)</f>
        <v>4</v>
      </c>
      <c r="P8940">
        <f t="shared" si="278"/>
        <v>3411</v>
      </c>
    </row>
    <row r="8941" spans="1:16" ht="112" x14ac:dyDescent="0.2">
      <c r="A8941" s="8" t="s">
        <v>224</v>
      </c>
      <c r="C8941" s="7" t="s">
        <v>4</v>
      </c>
      <c r="F8941" s="7" t="str">
        <f t="shared" si="276"/>
        <v/>
      </c>
      <c r="G8941" s="7" t="str">
        <f t="shared" si="277"/>
        <v/>
      </c>
      <c r="K8941" s="7" t="s">
        <v>3354</v>
      </c>
      <c r="L8941" s="9">
        <v>45014</v>
      </c>
      <c r="M8941" s="13">
        <v>0.34160879629629631</v>
      </c>
      <c r="N8941" s="14">
        <v>513002371352774</v>
      </c>
      <c r="P8941" t="str">
        <f t="shared" si="278"/>
        <v/>
      </c>
    </row>
    <row r="8942" spans="1:16" ht="16" x14ac:dyDescent="0.2">
      <c r="A8942" s="8" t="s">
        <v>1408</v>
      </c>
      <c r="C8942" s="7" t="s">
        <v>2</v>
      </c>
      <c r="D8942" s="7" t="s">
        <v>3411</v>
      </c>
      <c r="E8942" s="7" t="str">
        <f>IF(OR(D8942="", D8942="___"),"", LEFT(D8942,FIND(" &gt;",D8942)-1))</f>
        <v>Qualified Success</v>
      </c>
      <c r="F8942" s="7" t="str">
        <f t="shared" si="276"/>
        <v>Current</v>
      </c>
      <c r="G8942" s="7" t="str">
        <f t="shared" si="277"/>
        <v>Response</v>
      </c>
      <c r="H8942" s="7" t="str">
        <f>IF(G8942="Utterance", IF(ISNUMBER(SEARCH("Unrecognized",D8942)), "Unrecognized", IF(ISNUMBER(SEARCH("Mismatched",D8942)), "Mismatched", IF(ISNUMBER(SEARCH("False Positive",D8942)), "False Positive", "Irrelevant"))), "")</f>
        <v/>
      </c>
      <c r="J8942" s="7" t="s">
        <v>213</v>
      </c>
      <c r="K8942" s="7" t="s">
        <v>3354</v>
      </c>
      <c r="L8942" s="9">
        <v>45014</v>
      </c>
      <c r="M8942" s="13">
        <v>0.34311342592592592</v>
      </c>
      <c r="N8942" s="14">
        <v>202000641220782</v>
      </c>
      <c r="O8942" s="7">
        <f>IF(LEN(TRIM($A8942))=0,0,LEN($A8942)-LEN(SUBSTITUTE($A8942," ",""))+1)</f>
        <v>9</v>
      </c>
      <c r="P8942">
        <f t="shared" si="278"/>
        <v>201</v>
      </c>
    </row>
    <row r="8943" spans="1:16" ht="176" x14ac:dyDescent="0.2">
      <c r="A8943" s="8" t="s">
        <v>1409</v>
      </c>
      <c r="C8943" s="7" t="s">
        <v>4</v>
      </c>
      <c r="F8943" s="7" t="str">
        <f t="shared" si="276"/>
        <v/>
      </c>
      <c r="G8943" s="7" t="str">
        <f t="shared" si="277"/>
        <v/>
      </c>
      <c r="K8943" s="7" t="s">
        <v>3354</v>
      </c>
      <c r="L8943" s="9">
        <v>45014</v>
      </c>
      <c r="M8943" s="13">
        <v>0.34311342592592592</v>
      </c>
      <c r="N8943" s="14">
        <v>202000641220782</v>
      </c>
      <c r="P8943" t="str">
        <f t="shared" si="278"/>
        <v/>
      </c>
    </row>
    <row r="8944" spans="1:16" ht="16" x14ac:dyDescent="0.2">
      <c r="A8944" s="8" t="s">
        <v>1410</v>
      </c>
      <c r="C8944" s="7" t="s">
        <v>2</v>
      </c>
      <c r="D8944" s="7" t="s">
        <v>3391</v>
      </c>
      <c r="E8944" s="7" t="str">
        <f>IF(OR(D8944="", D8944="___"),"", LEFT(D8944,FIND(" &gt;",D8944)-1))</f>
        <v>Failure</v>
      </c>
      <c r="F8944" s="7" t="str">
        <f t="shared" si="276"/>
        <v>Current</v>
      </c>
      <c r="G8944" s="7" t="str">
        <f t="shared" si="277"/>
        <v>Utterance</v>
      </c>
      <c r="H8944" s="7" t="str">
        <f>IF(G8944="Utterance", IF(ISNUMBER(SEARCH("Unrecognized",D8944)), "Unrecognized", IF(ISNUMBER(SEARCH("Mismatched",D8944)), "Mismatched", IF(ISNUMBER(SEARCH("False Positive",D8944)), "False Positive", "Irrelevant"))), "")</f>
        <v>Mismatched</v>
      </c>
      <c r="J8944" s="7" t="s">
        <v>213</v>
      </c>
      <c r="K8944" s="7" t="s">
        <v>3354</v>
      </c>
      <c r="L8944" s="9">
        <v>45014</v>
      </c>
      <c r="M8944" s="13">
        <v>0.3432986111111111</v>
      </c>
      <c r="N8944" s="14">
        <v>202000641220782</v>
      </c>
      <c r="O8944" s="7">
        <f>IF(LEN(TRIM($A8944))=0,0,LEN($A8944)-LEN(SUBSTITUTE($A8944," ",""))+1)</f>
        <v>4</v>
      </c>
      <c r="P8944">
        <f t="shared" si="278"/>
        <v>705</v>
      </c>
    </row>
    <row r="8945" spans="1:16" ht="96" x14ac:dyDescent="0.2">
      <c r="A8945" s="8" t="s">
        <v>1411</v>
      </c>
      <c r="C8945" s="7" t="s">
        <v>4</v>
      </c>
      <c r="F8945" s="7" t="str">
        <f t="shared" ref="F8945:F9008" si="279">IF(OR(E8945="Success",E8945="Qualified Success"),"Current",IF(E8945="Failure",IF(RIGHT(D8945,6)="Future","Future",IF(RIGHT(D8945,10)="Irrelevant","Irrelevant","Current")),""))</f>
        <v/>
      </c>
      <c r="G8945" s="7" t="str">
        <f t="shared" ref="G8945:G9008" si="280">IF(OR(ISBLANK(D8945),D8945="Unclassifiable &gt;"),"",IF(ISNUMBER(SEARCH("Utterance",D8945)),"Utterance",IF(ISNUMBER(SEARCH("Response",D8945)),"Response",IF(ISNUMBER(SEARCH("Interaction",D8945)),"Interaction",IF(ISNUMBER(SEARCH("System",D8945)),"System","")))))</f>
        <v/>
      </c>
      <c r="K8945" s="7" t="s">
        <v>3354</v>
      </c>
      <c r="L8945" s="9">
        <v>45014</v>
      </c>
      <c r="M8945" s="13">
        <v>0.34334490740740736</v>
      </c>
      <c r="N8945" s="14">
        <v>202000641220782</v>
      </c>
      <c r="P8945" t="str">
        <f t="shared" si="278"/>
        <v/>
      </c>
    </row>
    <row r="8946" spans="1:16" ht="16" x14ac:dyDescent="0.2">
      <c r="A8946" s="8" t="s">
        <v>1412</v>
      </c>
      <c r="C8946" s="7" t="s">
        <v>2</v>
      </c>
      <c r="D8946" s="7" t="s">
        <v>3389</v>
      </c>
      <c r="E8946" s="7" t="str">
        <f>IF(OR(D8946="", D8946="___"),"", LEFT(D8946,FIND(" &gt;",D8946)-1))</f>
        <v>Success</v>
      </c>
      <c r="F8946" s="7" t="str">
        <f t="shared" si="279"/>
        <v>Current</v>
      </c>
      <c r="G8946" s="7" t="str">
        <f t="shared" si="280"/>
        <v/>
      </c>
      <c r="H8946" s="7" t="str">
        <f>IF(G8946="Utterance", IF(ISNUMBER(SEARCH("Unrecognized",D8946)), "Unrecognized", IF(ISNUMBER(SEARCH("Mismatched",D8946)), "Mismatched", IF(ISNUMBER(SEARCH("False Positive",D8946)), "False Positive", "Irrelevant"))), "")</f>
        <v/>
      </c>
      <c r="J8946" s="7" t="s">
        <v>213</v>
      </c>
      <c r="K8946" s="7" t="s">
        <v>3354</v>
      </c>
      <c r="L8946" s="9">
        <v>45014</v>
      </c>
      <c r="M8946" s="13">
        <v>0.3435185185185185</v>
      </c>
      <c r="N8946" s="14">
        <v>202000641220782</v>
      </c>
      <c r="O8946" s="7">
        <f>IF(LEN(TRIM($A8946))=0,0,LEN($A8946)-LEN(SUBSTITUTE($A8946," ",""))+1)</f>
        <v>2</v>
      </c>
      <c r="P8946">
        <f t="shared" si="278"/>
        <v>3411</v>
      </c>
    </row>
    <row r="8947" spans="1:16" ht="144" x14ac:dyDescent="0.2">
      <c r="A8947" s="8" t="s">
        <v>218</v>
      </c>
      <c r="C8947" s="7" t="s">
        <v>4</v>
      </c>
      <c r="F8947" s="7" t="str">
        <f t="shared" si="279"/>
        <v/>
      </c>
      <c r="G8947" s="7" t="str">
        <f t="shared" si="280"/>
        <v/>
      </c>
      <c r="K8947" s="7" t="s">
        <v>3354</v>
      </c>
      <c r="L8947" s="9">
        <v>45014</v>
      </c>
      <c r="M8947" s="13">
        <v>0.3435185185185185</v>
      </c>
      <c r="N8947" s="14">
        <v>202000641220782</v>
      </c>
      <c r="P8947" t="str">
        <f t="shared" si="278"/>
        <v/>
      </c>
    </row>
    <row r="8948" spans="1:16" ht="32" x14ac:dyDescent="0.2">
      <c r="A8948" s="8" t="s">
        <v>1652</v>
      </c>
      <c r="C8948" s="7" t="s">
        <v>2</v>
      </c>
      <c r="D8948" s="7" t="s">
        <v>3400</v>
      </c>
      <c r="E8948" s="7" t="str">
        <f>IF(OR(D8948="", D8948="___"),"", LEFT(D8948,FIND(" &gt;",D8948)-1))</f>
        <v>Failure</v>
      </c>
      <c r="F8948" s="7" t="str">
        <f t="shared" si="279"/>
        <v>Current</v>
      </c>
      <c r="G8948" s="7" t="str">
        <f t="shared" si="280"/>
        <v>Interaction</v>
      </c>
      <c r="H8948" s="7" t="str">
        <f>IF(G8948="Utterance", IF(ISNUMBER(SEARCH("Unrecognized",D8948)), "Unrecognized", IF(ISNUMBER(SEARCH("Mismatched",D8948)), "Mismatched", IF(ISNUMBER(SEARCH("False Positive",D8948)), "False Positive", "Irrelevant"))), "")</f>
        <v/>
      </c>
      <c r="J8948" s="7" t="s">
        <v>3441</v>
      </c>
      <c r="K8948" s="7" t="s">
        <v>3354</v>
      </c>
      <c r="L8948" s="9">
        <v>45014</v>
      </c>
      <c r="M8948" s="13">
        <v>0.34446759259259263</v>
      </c>
      <c r="N8948" s="14">
        <v>513003165060947</v>
      </c>
      <c r="O8948" s="7">
        <f>IF(LEN(TRIM($A8948))=0,0,LEN($A8948)-LEN(SUBSTITUTE($A8948," ",""))+1)</f>
        <v>24</v>
      </c>
      <c r="P8948">
        <f t="shared" si="278"/>
        <v>412</v>
      </c>
    </row>
    <row r="8949" spans="1:16" ht="128" x14ac:dyDescent="0.2">
      <c r="A8949" s="8" t="s">
        <v>537</v>
      </c>
      <c r="C8949" s="7" t="s">
        <v>4</v>
      </c>
      <c r="F8949" s="7" t="str">
        <f t="shared" si="279"/>
        <v/>
      </c>
      <c r="G8949" s="7" t="str">
        <f t="shared" si="280"/>
        <v/>
      </c>
      <c r="K8949" s="7" t="s">
        <v>3354</v>
      </c>
      <c r="L8949" s="9">
        <v>45014</v>
      </c>
      <c r="M8949" s="13">
        <v>0.34446759259259263</v>
      </c>
      <c r="N8949" s="14">
        <v>513003165060947</v>
      </c>
      <c r="P8949" t="str">
        <f t="shared" si="278"/>
        <v/>
      </c>
    </row>
    <row r="8950" spans="1:16" ht="16" x14ac:dyDescent="0.2">
      <c r="A8950" s="8" t="s">
        <v>1669</v>
      </c>
      <c r="C8950" s="7" t="s">
        <v>2</v>
      </c>
      <c r="D8950" s="7" t="s">
        <v>3391</v>
      </c>
      <c r="E8950" s="7" t="str">
        <f>IF(OR(D8950="", D8950="___"),"", LEFT(D8950,FIND(" &gt;",D8950)-1))</f>
        <v>Failure</v>
      </c>
      <c r="F8950" s="7" t="str">
        <f t="shared" si="279"/>
        <v>Current</v>
      </c>
      <c r="G8950" s="7" t="str">
        <f t="shared" si="280"/>
        <v>Utterance</v>
      </c>
      <c r="H8950" s="7" t="str">
        <f>IF(G8950="Utterance", IF(ISNUMBER(SEARCH("Unrecognized",D8950)), "Unrecognized", IF(ISNUMBER(SEARCH("Mismatched",D8950)), "Mismatched", IF(ISNUMBER(SEARCH("False Positive",D8950)), "False Positive", "Irrelevant"))), "")</f>
        <v>Mismatched</v>
      </c>
      <c r="J8950" s="7" t="s">
        <v>3743</v>
      </c>
      <c r="K8950" s="7" t="s">
        <v>3354</v>
      </c>
      <c r="L8950" s="9">
        <v>45014</v>
      </c>
      <c r="M8950" s="13">
        <v>0.34555555555555556</v>
      </c>
      <c r="N8950" s="14">
        <v>513003217390330</v>
      </c>
      <c r="O8950" s="7">
        <f>IF(LEN(TRIM($A8950))=0,0,LEN($A8950)-LEN(SUBSTITUTE($A8950," ",""))+1)</f>
        <v>2</v>
      </c>
      <c r="P8950">
        <f t="shared" si="278"/>
        <v>705</v>
      </c>
    </row>
    <row r="8951" spans="1:16" ht="112" x14ac:dyDescent="0.2">
      <c r="A8951" s="8" t="s">
        <v>298</v>
      </c>
      <c r="C8951" s="7" t="s">
        <v>4</v>
      </c>
      <c r="F8951" s="7" t="str">
        <f t="shared" si="279"/>
        <v/>
      </c>
      <c r="G8951" s="7" t="str">
        <f t="shared" si="280"/>
        <v/>
      </c>
      <c r="K8951" s="7" t="s">
        <v>3354</v>
      </c>
      <c r="L8951" s="9">
        <v>45014</v>
      </c>
      <c r="M8951" s="13">
        <v>0.34555555555555556</v>
      </c>
      <c r="N8951" s="14">
        <v>513003217390330</v>
      </c>
      <c r="P8951" t="str">
        <f t="shared" si="278"/>
        <v/>
      </c>
    </row>
    <row r="8952" spans="1:16" ht="16" x14ac:dyDescent="0.2">
      <c r="A8952" s="8" t="s">
        <v>302</v>
      </c>
      <c r="B8952" s="7" t="s">
        <v>3487</v>
      </c>
      <c r="C8952" s="7" t="s">
        <v>2</v>
      </c>
      <c r="D8952" s="7" t="s">
        <v>3389</v>
      </c>
      <c r="E8952" s="7" t="str">
        <f>IF(OR(D8952="", D8952="___"),"", LEFT(D8952,FIND(" &gt;",D8952)-1))</f>
        <v>Success</v>
      </c>
      <c r="F8952" s="7" t="str">
        <f t="shared" si="279"/>
        <v>Current</v>
      </c>
      <c r="G8952" s="7" t="str">
        <f t="shared" si="280"/>
        <v/>
      </c>
      <c r="H8952" s="7" t="str">
        <f>IF(G8952="Utterance", IF(ISNUMBER(SEARCH("Unrecognized",D8952)), "Unrecognized", IF(ISNUMBER(SEARCH("Mismatched",D8952)), "Mismatched", IF(ISNUMBER(SEARCH("False Positive",D8952)), "False Positive", "Irrelevant"))), "")</f>
        <v/>
      </c>
      <c r="J8952" s="7" t="s">
        <v>3428</v>
      </c>
      <c r="K8952" s="7" t="s">
        <v>3354</v>
      </c>
      <c r="L8952" s="9">
        <v>45014</v>
      </c>
      <c r="M8952" s="13">
        <v>0.34618055555555555</v>
      </c>
      <c r="N8952" s="14">
        <v>204440003492306</v>
      </c>
      <c r="O8952" s="7">
        <f>IF(LEN(TRIM($A8952))=0,0,LEN($A8952)-LEN(SUBSTITUTE($A8952," ",""))+1)</f>
        <v>3</v>
      </c>
      <c r="P8952">
        <f t="shared" si="278"/>
        <v>3411</v>
      </c>
    </row>
    <row r="8953" spans="1:16" ht="64" x14ac:dyDescent="0.2">
      <c r="A8953" s="8" t="s">
        <v>220</v>
      </c>
      <c r="C8953" s="7" t="s">
        <v>4</v>
      </c>
      <c r="F8953" s="7" t="str">
        <f t="shared" si="279"/>
        <v/>
      </c>
      <c r="G8953" s="7" t="str">
        <f t="shared" si="280"/>
        <v/>
      </c>
      <c r="K8953" s="7" t="s">
        <v>3354</v>
      </c>
      <c r="L8953" s="9">
        <v>45014</v>
      </c>
      <c r="M8953" s="13">
        <v>0.34618055555555555</v>
      </c>
      <c r="N8953" s="14">
        <v>204440003492306</v>
      </c>
      <c r="P8953" t="str">
        <f t="shared" si="278"/>
        <v/>
      </c>
    </row>
    <row r="8954" spans="1:16" ht="16" x14ac:dyDescent="0.2">
      <c r="A8954" s="8" t="s">
        <v>223</v>
      </c>
      <c r="B8954" s="7" t="s">
        <v>3487</v>
      </c>
      <c r="C8954" s="7" t="s">
        <v>2</v>
      </c>
      <c r="D8954" s="7" t="s">
        <v>3389</v>
      </c>
      <c r="E8954" s="7" t="str">
        <f>IF(OR(D8954="", D8954="___"),"", LEFT(D8954,FIND(" &gt;",D8954)-1))</f>
        <v>Success</v>
      </c>
      <c r="F8954" s="7" t="str">
        <f t="shared" si="279"/>
        <v>Current</v>
      </c>
      <c r="G8954" s="7" t="str">
        <f t="shared" si="280"/>
        <v/>
      </c>
      <c r="H8954" s="7" t="str">
        <f>IF(G8954="Utterance", IF(ISNUMBER(SEARCH("Unrecognized",D8954)), "Unrecognized", IF(ISNUMBER(SEARCH("Mismatched",D8954)), "Mismatched", IF(ISNUMBER(SEARCH("False Positive",D8954)), "False Positive", "Irrelevant"))), "")</f>
        <v/>
      </c>
      <c r="J8954" s="7" t="s">
        <v>3744</v>
      </c>
      <c r="K8954" s="7" t="s">
        <v>3354</v>
      </c>
      <c r="L8954" s="9">
        <v>45014</v>
      </c>
      <c r="M8954" s="13">
        <v>0.34751157407407413</v>
      </c>
      <c r="N8954" s="14">
        <v>202000010532573</v>
      </c>
      <c r="O8954" s="7">
        <f>IF(LEN(TRIM($A8954))=0,0,LEN($A8954)-LEN(SUBSTITUTE($A8954," ",""))+1)</f>
        <v>3</v>
      </c>
      <c r="P8954">
        <f t="shared" si="278"/>
        <v>3411</v>
      </c>
    </row>
    <row r="8955" spans="1:16" ht="112" x14ac:dyDescent="0.2">
      <c r="A8955" s="8" t="s">
        <v>224</v>
      </c>
      <c r="C8955" s="7" t="s">
        <v>4</v>
      </c>
      <c r="F8955" s="7" t="str">
        <f t="shared" si="279"/>
        <v/>
      </c>
      <c r="G8955" s="7" t="str">
        <f t="shared" si="280"/>
        <v/>
      </c>
      <c r="K8955" s="7" t="s">
        <v>3354</v>
      </c>
      <c r="L8955" s="9">
        <v>45014</v>
      </c>
      <c r="M8955" s="13">
        <v>0.34751157407407413</v>
      </c>
      <c r="N8955" s="14">
        <v>202000010532573</v>
      </c>
      <c r="P8955" t="str">
        <f t="shared" si="278"/>
        <v/>
      </c>
    </row>
    <row r="8956" spans="1:16" ht="16" x14ac:dyDescent="0.2">
      <c r="A8956" s="8" t="s">
        <v>1169</v>
      </c>
      <c r="C8956" s="7" t="s">
        <v>2</v>
      </c>
      <c r="D8956" s="7" t="s">
        <v>3389</v>
      </c>
      <c r="E8956" s="7" t="str">
        <f>IF(OR(D8956="", D8956="___"),"", LEFT(D8956,FIND(" &gt;",D8956)-1))</f>
        <v>Success</v>
      </c>
      <c r="F8956" s="7" t="str">
        <f t="shared" si="279"/>
        <v>Current</v>
      </c>
      <c r="G8956" s="7" t="str">
        <f t="shared" si="280"/>
        <v/>
      </c>
      <c r="H8956" s="7" t="str">
        <f>IF(G8956="Utterance", IF(ISNUMBER(SEARCH("Unrecognized",D8956)), "Unrecognized", IF(ISNUMBER(SEARCH("Mismatched",D8956)), "Mismatched", IF(ISNUMBER(SEARCH("False Positive",D8956)), "False Positive", "Irrelevant"))), "")</f>
        <v/>
      </c>
      <c r="J8956" s="7" t="s">
        <v>3741</v>
      </c>
      <c r="K8956" s="7" t="s">
        <v>3354</v>
      </c>
      <c r="L8956" s="9">
        <v>45014</v>
      </c>
      <c r="M8956" s="13">
        <v>0.3500462962962963</v>
      </c>
      <c r="N8956" s="14">
        <v>202000010532573</v>
      </c>
      <c r="O8956" s="7">
        <f>IF(LEN(TRIM($A8956))=0,0,LEN($A8956)-LEN(SUBSTITUTE($A8956," ",""))+1)</f>
        <v>3</v>
      </c>
      <c r="P8956">
        <f t="shared" si="278"/>
        <v>3411</v>
      </c>
    </row>
    <row r="8957" spans="1:16" ht="176" x14ac:dyDescent="0.2">
      <c r="A8957" s="8" t="s">
        <v>1217</v>
      </c>
      <c r="C8957" s="7" t="s">
        <v>4</v>
      </c>
      <c r="F8957" s="7" t="str">
        <f t="shared" si="279"/>
        <v/>
      </c>
      <c r="G8957" s="7" t="str">
        <f t="shared" si="280"/>
        <v/>
      </c>
      <c r="K8957" s="7" t="s">
        <v>3354</v>
      </c>
      <c r="L8957" s="9">
        <v>45014</v>
      </c>
      <c r="M8957" s="13">
        <v>0.35005787037037034</v>
      </c>
      <c r="N8957" s="14">
        <v>202000010532573</v>
      </c>
      <c r="P8957" t="str">
        <f t="shared" si="278"/>
        <v/>
      </c>
    </row>
    <row r="8958" spans="1:16" ht="16" x14ac:dyDescent="0.2">
      <c r="A8958" s="8" t="s">
        <v>269</v>
      </c>
      <c r="B8958" s="7" t="s">
        <v>3487</v>
      </c>
      <c r="C8958" s="7" t="s">
        <v>2</v>
      </c>
      <c r="D8958" s="7" t="s">
        <v>3389</v>
      </c>
      <c r="E8958" s="7" t="str">
        <f>IF(OR(D8958="", D8958="___"),"", LEFT(D8958,FIND(" &gt;",D8958)-1))</f>
        <v>Success</v>
      </c>
      <c r="F8958" s="7" t="str">
        <f t="shared" si="279"/>
        <v>Current</v>
      </c>
      <c r="G8958" s="7" t="str">
        <f t="shared" si="280"/>
        <v/>
      </c>
      <c r="H8958" s="7" t="str">
        <f>IF(G8958="Utterance", IF(ISNUMBER(SEARCH("Unrecognized",D8958)), "Unrecognized", IF(ISNUMBER(SEARCH("Mismatched",D8958)), "Mismatched", IF(ISNUMBER(SEARCH("False Positive",D8958)), "False Positive", "Irrelevant"))), "")</f>
        <v/>
      </c>
      <c r="J8958" s="7" t="s">
        <v>3428</v>
      </c>
      <c r="K8958" s="7" t="s">
        <v>3354</v>
      </c>
      <c r="L8958" s="9">
        <v>45014</v>
      </c>
      <c r="M8958" s="13">
        <v>0.3515625</v>
      </c>
      <c r="N8958" s="14">
        <v>204440003537929</v>
      </c>
      <c r="O8958" s="7">
        <f>IF(LEN(TRIM($A8958))=0,0,LEN($A8958)-LEN(SUBSTITUTE($A8958," ",""))+1)</f>
        <v>3</v>
      </c>
      <c r="P8958">
        <f t="shared" si="278"/>
        <v>3411</v>
      </c>
    </row>
    <row r="8959" spans="1:16" ht="64" x14ac:dyDescent="0.2">
      <c r="A8959" s="8" t="s">
        <v>270</v>
      </c>
      <c r="C8959" s="7" t="s">
        <v>4</v>
      </c>
      <c r="F8959" s="7" t="str">
        <f t="shared" si="279"/>
        <v/>
      </c>
      <c r="G8959" s="7" t="str">
        <f t="shared" si="280"/>
        <v/>
      </c>
      <c r="K8959" s="7" t="s">
        <v>3354</v>
      </c>
      <c r="L8959" s="9">
        <v>45014</v>
      </c>
      <c r="M8959" s="13">
        <v>0.3515625</v>
      </c>
      <c r="N8959" s="14">
        <v>204440003537929</v>
      </c>
      <c r="P8959" t="str">
        <f t="shared" si="278"/>
        <v/>
      </c>
    </row>
    <row r="8960" spans="1:16" ht="16" x14ac:dyDescent="0.2">
      <c r="A8960" s="8" t="s">
        <v>1654</v>
      </c>
      <c r="C8960" s="7" t="s">
        <v>2</v>
      </c>
      <c r="D8960" s="7" t="s">
        <v>3389</v>
      </c>
      <c r="E8960" s="7" t="str">
        <f>IF(OR(D8960="", D8960="___"),"", LEFT(D8960,FIND(" &gt;",D8960)-1))</f>
        <v>Success</v>
      </c>
      <c r="F8960" s="7" t="str">
        <f t="shared" si="279"/>
        <v>Current</v>
      </c>
      <c r="G8960" s="7" t="str">
        <f t="shared" si="280"/>
        <v/>
      </c>
      <c r="H8960" s="7" t="str">
        <f>IF(G8960="Utterance", IF(ISNUMBER(SEARCH("Unrecognized",D8960)), "Unrecognized", IF(ISNUMBER(SEARCH("Mismatched",D8960)), "Mismatched", IF(ISNUMBER(SEARCH("False Positive",D8960)), "False Positive", "Irrelevant"))), "")</f>
        <v/>
      </c>
      <c r="J8960" s="7" t="s">
        <v>3430</v>
      </c>
      <c r="K8960" s="7" t="s">
        <v>3354</v>
      </c>
      <c r="L8960" s="9">
        <v>45014</v>
      </c>
      <c r="M8960" s="13">
        <v>0.35248842592592594</v>
      </c>
      <c r="N8960" s="14">
        <v>513003173513947</v>
      </c>
      <c r="O8960" s="7">
        <f>IF(LEN(TRIM($A8960))=0,0,LEN($A8960)-LEN(SUBSTITUTE($A8960," ",""))+1)</f>
        <v>6</v>
      </c>
      <c r="P8960">
        <f t="shared" si="278"/>
        <v>3411</v>
      </c>
    </row>
    <row r="8961" spans="1:16" ht="96" x14ac:dyDescent="0.2">
      <c r="A8961" s="8" t="s">
        <v>1162</v>
      </c>
      <c r="C8961" s="7" t="s">
        <v>4</v>
      </c>
      <c r="F8961" s="7" t="str">
        <f t="shared" si="279"/>
        <v/>
      </c>
      <c r="G8961" s="7" t="str">
        <f t="shared" si="280"/>
        <v/>
      </c>
      <c r="K8961" s="7" t="s">
        <v>3354</v>
      </c>
      <c r="L8961" s="9">
        <v>45014</v>
      </c>
      <c r="M8961" s="13">
        <v>0.35250000000000004</v>
      </c>
      <c r="N8961" s="14">
        <v>513003173513947</v>
      </c>
      <c r="P8961" t="str">
        <f t="shared" si="278"/>
        <v/>
      </c>
    </row>
    <row r="8962" spans="1:16" ht="16" x14ac:dyDescent="0.2">
      <c r="A8962" s="8" t="s">
        <v>1653</v>
      </c>
      <c r="C8962" s="7" t="s">
        <v>2</v>
      </c>
      <c r="D8962" s="7" t="s">
        <v>3391</v>
      </c>
      <c r="E8962" s="7" t="str">
        <f>IF(OR(D8962="", D8962="___"),"", LEFT(D8962,FIND(" &gt;",D8962)-1))</f>
        <v>Failure</v>
      </c>
      <c r="F8962" s="7" t="str">
        <f t="shared" si="279"/>
        <v>Current</v>
      </c>
      <c r="G8962" s="7" t="str">
        <f t="shared" si="280"/>
        <v>Utterance</v>
      </c>
      <c r="H8962" s="7" t="str">
        <f>IF(G8962="Utterance", IF(ISNUMBER(SEARCH("Unrecognized",D8962)), "Unrecognized", IF(ISNUMBER(SEARCH("Mismatched",D8962)), "Mismatched", IF(ISNUMBER(SEARCH("False Positive",D8962)), "False Positive", "Irrelevant"))), "")</f>
        <v>Mismatched</v>
      </c>
      <c r="J8962" s="7" t="s">
        <v>3439</v>
      </c>
      <c r="K8962" s="7" t="s">
        <v>3354</v>
      </c>
      <c r="L8962" s="9">
        <v>45014</v>
      </c>
      <c r="M8962" s="13">
        <v>0.35256944444444444</v>
      </c>
      <c r="N8962" s="14">
        <v>513003173513947</v>
      </c>
      <c r="O8962" s="7">
        <f>IF(LEN(TRIM($A8962))=0,0,LEN($A8962)-LEN(SUBSTITUTE($A8962," ",""))+1)</f>
        <v>1</v>
      </c>
      <c r="P8962">
        <f t="shared" si="278"/>
        <v>705</v>
      </c>
    </row>
    <row r="8963" spans="1:16" ht="144" x14ac:dyDescent="0.2">
      <c r="A8963" s="8" t="s">
        <v>247</v>
      </c>
      <c r="C8963" s="7" t="s">
        <v>4</v>
      </c>
      <c r="F8963" s="7" t="str">
        <f t="shared" si="279"/>
        <v/>
      </c>
      <c r="G8963" s="7" t="str">
        <f t="shared" si="280"/>
        <v/>
      </c>
      <c r="K8963" s="7" t="s">
        <v>3354</v>
      </c>
      <c r="L8963" s="9">
        <v>45014</v>
      </c>
      <c r="M8963" s="13">
        <v>0.35256944444444444</v>
      </c>
      <c r="N8963" s="14">
        <v>513003173513947</v>
      </c>
      <c r="P8963" t="str">
        <f t="shared" ref="P8963:P9026" si="281">IF(D8963="", "", COUNTIF($D$1:$D$12000, D8963))</f>
        <v/>
      </c>
    </row>
    <row r="8964" spans="1:16" ht="16" x14ac:dyDescent="0.2">
      <c r="A8964" s="8" t="s">
        <v>514</v>
      </c>
      <c r="B8964" s="7" t="s">
        <v>3487</v>
      </c>
      <c r="C8964" s="7" t="s">
        <v>2</v>
      </c>
      <c r="D8964" s="7" t="s">
        <v>3389</v>
      </c>
      <c r="E8964" s="7" t="str">
        <f>IF(OR(D8964="", D8964="___"),"", LEFT(D8964,FIND(" &gt;",D8964)-1))</f>
        <v>Success</v>
      </c>
      <c r="F8964" s="7" t="str">
        <f t="shared" si="279"/>
        <v>Current</v>
      </c>
      <c r="G8964" s="7" t="str">
        <f t="shared" si="280"/>
        <v/>
      </c>
      <c r="H8964" s="7" t="str">
        <f>IF(G8964="Utterance", IF(ISNUMBER(SEARCH("Unrecognized",D8964)), "Unrecognized", IF(ISNUMBER(SEARCH("Mismatched",D8964)), "Mismatched", IF(ISNUMBER(SEARCH("False Positive",D8964)), "False Positive", "Irrelevant"))), "")</f>
        <v/>
      </c>
      <c r="J8964" s="7" t="s">
        <v>3439</v>
      </c>
      <c r="K8964" s="7" t="s">
        <v>3354</v>
      </c>
      <c r="L8964" s="9">
        <v>45014</v>
      </c>
      <c r="M8964" s="13">
        <v>0.35278935185185184</v>
      </c>
      <c r="N8964" s="14">
        <v>513003173513947</v>
      </c>
      <c r="O8964" s="7">
        <f>IF(LEN(TRIM($A8964))=0,0,LEN($A8964)-LEN(SUBSTITUTE($A8964," ",""))+1)</f>
        <v>3</v>
      </c>
      <c r="P8964">
        <f t="shared" si="281"/>
        <v>3411</v>
      </c>
    </row>
    <row r="8965" spans="1:16" ht="32" x14ac:dyDescent="0.2">
      <c r="A8965" s="8" t="s">
        <v>3628</v>
      </c>
      <c r="C8965" s="7" t="s">
        <v>4</v>
      </c>
      <c r="F8965" s="7" t="str">
        <f t="shared" si="279"/>
        <v/>
      </c>
      <c r="G8965" s="7" t="str">
        <f t="shared" si="280"/>
        <v/>
      </c>
      <c r="K8965" s="7" t="s">
        <v>3354</v>
      </c>
      <c r="L8965" s="9">
        <v>45014</v>
      </c>
      <c r="M8965" s="13">
        <v>0.35280092592592593</v>
      </c>
      <c r="N8965" s="14">
        <v>513003173513947</v>
      </c>
      <c r="P8965" t="str">
        <f t="shared" si="281"/>
        <v/>
      </c>
    </row>
    <row r="8966" spans="1:16" ht="112" x14ac:dyDescent="0.2">
      <c r="A8966" s="8" t="s">
        <v>1655</v>
      </c>
      <c r="C8966" s="7" t="s">
        <v>4</v>
      </c>
      <c r="F8966" s="7" t="str">
        <f t="shared" si="279"/>
        <v/>
      </c>
      <c r="G8966" s="7" t="str">
        <f t="shared" si="280"/>
        <v/>
      </c>
      <c r="K8966" s="7" t="s">
        <v>3354</v>
      </c>
      <c r="L8966" s="9">
        <v>45014</v>
      </c>
      <c r="M8966" s="13">
        <v>0.35280092592592593</v>
      </c>
      <c r="N8966" s="14">
        <v>513003173513947</v>
      </c>
      <c r="P8966" t="str">
        <f t="shared" si="281"/>
        <v/>
      </c>
    </row>
    <row r="8967" spans="1:16" ht="32" x14ac:dyDescent="0.2">
      <c r="A8967" s="8" t="s">
        <v>268</v>
      </c>
      <c r="C8967" s="7" t="s">
        <v>4</v>
      </c>
      <c r="F8967" s="7" t="str">
        <f t="shared" si="279"/>
        <v/>
      </c>
      <c r="G8967" s="7" t="str">
        <f t="shared" si="280"/>
        <v/>
      </c>
      <c r="K8967" s="7" t="s">
        <v>3354</v>
      </c>
      <c r="L8967" s="9">
        <v>45014</v>
      </c>
      <c r="M8967" s="13">
        <v>0.35280092592592593</v>
      </c>
      <c r="N8967" s="14">
        <v>513003173513947</v>
      </c>
      <c r="P8967" t="str">
        <f t="shared" si="281"/>
        <v/>
      </c>
    </row>
    <row r="8968" spans="1:16" ht="16" x14ac:dyDescent="0.2">
      <c r="A8968" s="8" t="s">
        <v>259</v>
      </c>
      <c r="B8968" s="7" t="s">
        <v>3487</v>
      </c>
      <c r="C8968" s="7" t="s">
        <v>2</v>
      </c>
      <c r="D8968" s="7" t="s">
        <v>3389</v>
      </c>
      <c r="E8968" s="7" t="str">
        <f>IF(OR(D8968="", D8968="___"),"", LEFT(D8968,FIND(" &gt;",D8968)-1))</f>
        <v>Success</v>
      </c>
      <c r="F8968" s="7" t="str">
        <f t="shared" si="279"/>
        <v>Current</v>
      </c>
      <c r="G8968" s="7" t="str">
        <f t="shared" si="280"/>
        <v/>
      </c>
      <c r="H8968" s="7" t="str">
        <f>IF(G8968="Utterance", IF(ISNUMBER(SEARCH("Unrecognized",D8968)), "Unrecognized", IF(ISNUMBER(SEARCH("Mismatched",D8968)), "Mismatched", IF(ISNUMBER(SEARCH("False Positive",D8968)), "False Positive", "Irrelevant"))), "")</f>
        <v/>
      </c>
      <c r="J8968" s="7" t="s">
        <v>3743</v>
      </c>
      <c r="K8968" s="7" t="s">
        <v>3354</v>
      </c>
      <c r="L8968" s="9">
        <v>45014</v>
      </c>
      <c r="M8968" s="13">
        <v>0.35371527777777773</v>
      </c>
      <c r="N8968" s="14">
        <v>204440003509390</v>
      </c>
      <c r="O8968" s="7">
        <f>IF(LEN(TRIM($A8968))=0,0,LEN($A8968)-LEN(SUBSTITUTE($A8968," ",""))+1)</f>
        <v>4</v>
      </c>
      <c r="P8968">
        <f t="shared" si="281"/>
        <v>3411</v>
      </c>
    </row>
    <row r="8969" spans="1:16" ht="224" x14ac:dyDescent="0.2">
      <c r="A8969" s="8" t="s">
        <v>3705</v>
      </c>
      <c r="C8969" s="7" t="s">
        <v>4</v>
      </c>
      <c r="F8969" s="7" t="str">
        <f t="shared" si="279"/>
        <v/>
      </c>
      <c r="G8969" s="7" t="str">
        <f t="shared" si="280"/>
        <v/>
      </c>
      <c r="K8969" s="7" t="s">
        <v>3354</v>
      </c>
      <c r="L8969" s="9">
        <v>45014</v>
      </c>
      <c r="M8969" s="13">
        <v>0.35373842592592591</v>
      </c>
      <c r="N8969" s="14">
        <v>204440003509390</v>
      </c>
      <c r="P8969" t="str">
        <f t="shared" si="281"/>
        <v/>
      </c>
    </row>
    <row r="8970" spans="1:16" ht="32" x14ac:dyDescent="0.2">
      <c r="A8970" s="8" t="s">
        <v>1697</v>
      </c>
      <c r="C8970" s="7" t="s">
        <v>2</v>
      </c>
      <c r="D8970" s="7" t="s">
        <v>3391</v>
      </c>
      <c r="E8970" s="7" t="str">
        <f>IF(OR(D8970="", D8970="___"),"", LEFT(D8970,FIND(" &gt;",D8970)-1))</f>
        <v>Failure</v>
      </c>
      <c r="F8970" s="7" t="str">
        <f t="shared" si="279"/>
        <v>Current</v>
      </c>
      <c r="G8970" s="7" t="str">
        <f t="shared" si="280"/>
        <v>Utterance</v>
      </c>
      <c r="H8970" s="7" t="str">
        <f>IF(G8970="Utterance", IF(ISNUMBER(SEARCH("Unrecognized",D8970)), "Unrecognized", IF(ISNUMBER(SEARCH("Mismatched",D8970)), "Mismatched", IF(ISNUMBER(SEARCH("False Positive",D8970)), "False Positive", "Irrelevant"))), "")</f>
        <v>Mismatched</v>
      </c>
      <c r="J8970" s="7" t="s">
        <v>3741</v>
      </c>
      <c r="K8970" s="7" t="s">
        <v>3354</v>
      </c>
      <c r="L8970" s="9">
        <v>45014</v>
      </c>
      <c r="M8970" s="13">
        <v>0.35456018518518517</v>
      </c>
      <c r="N8970" s="14">
        <v>513003272969320</v>
      </c>
      <c r="O8970" s="7">
        <f>IF(LEN(TRIM($A8970))=0,0,LEN($A8970)-LEN(SUBSTITUTE($A8970," ",""))+1)</f>
        <v>22</v>
      </c>
      <c r="P8970">
        <f t="shared" si="281"/>
        <v>705</v>
      </c>
    </row>
    <row r="8971" spans="1:16" ht="32" x14ac:dyDescent="0.2">
      <c r="A8971" s="8" t="s">
        <v>591</v>
      </c>
      <c r="C8971" s="7" t="s">
        <v>4</v>
      </c>
      <c r="F8971" s="7" t="str">
        <f t="shared" si="279"/>
        <v/>
      </c>
      <c r="G8971" s="7" t="str">
        <f t="shared" si="280"/>
        <v/>
      </c>
      <c r="K8971" s="7" t="s">
        <v>3354</v>
      </c>
      <c r="L8971" s="9">
        <v>45014</v>
      </c>
      <c r="M8971" s="13">
        <v>0.35456018518518517</v>
      </c>
      <c r="N8971" s="14">
        <v>513003272969320</v>
      </c>
      <c r="P8971" t="str">
        <f t="shared" si="281"/>
        <v/>
      </c>
    </row>
    <row r="8972" spans="1:16" ht="16" x14ac:dyDescent="0.2">
      <c r="A8972" s="8" t="s">
        <v>977</v>
      </c>
      <c r="C8972" s="7" t="s">
        <v>2</v>
      </c>
      <c r="D8972" s="7" t="s">
        <v>3389</v>
      </c>
      <c r="E8972" s="7" t="str">
        <f>IF(OR(D8972="", D8972="___"),"", LEFT(D8972,FIND(" &gt;",D8972)-1))</f>
        <v>Success</v>
      </c>
      <c r="F8972" s="7" t="str">
        <f t="shared" si="279"/>
        <v>Current</v>
      </c>
      <c r="G8972" s="7" t="str">
        <f t="shared" si="280"/>
        <v/>
      </c>
      <c r="H8972" s="7" t="str">
        <f>IF(G8972="Utterance", IF(ISNUMBER(SEARCH("Unrecognized",D8972)), "Unrecognized", IF(ISNUMBER(SEARCH("Mismatched",D8972)), "Mismatched", IF(ISNUMBER(SEARCH("False Positive",D8972)), "False Positive", "Irrelevant"))), "")</f>
        <v/>
      </c>
      <c r="J8972" s="7" t="s">
        <v>3741</v>
      </c>
      <c r="K8972" s="7" t="s">
        <v>3354</v>
      </c>
      <c r="L8972" s="9">
        <v>45014</v>
      </c>
      <c r="M8972" s="13">
        <v>0.3550578703703704</v>
      </c>
      <c r="N8972" s="14">
        <v>204440003537181</v>
      </c>
      <c r="O8972" s="7">
        <f>IF(LEN(TRIM($A8972))=0,0,LEN($A8972)-LEN(SUBSTITUTE($A8972," ",""))+1)</f>
        <v>14</v>
      </c>
      <c r="P8972">
        <f t="shared" si="281"/>
        <v>3411</v>
      </c>
    </row>
    <row r="8973" spans="1:16" ht="80" x14ac:dyDescent="0.2">
      <c r="A8973" s="8" t="s">
        <v>230</v>
      </c>
      <c r="C8973" s="7" t="s">
        <v>4</v>
      </c>
      <c r="F8973" s="7" t="str">
        <f t="shared" si="279"/>
        <v/>
      </c>
      <c r="G8973" s="7" t="str">
        <f t="shared" si="280"/>
        <v/>
      </c>
      <c r="K8973" s="7" t="s">
        <v>3354</v>
      </c>
      <c r="L8973" s="9">
        <v>45014</v>
      </c>
      <c r="M8973" s="13">
        <v>0.3550578703703704</v>
      </c>
      <c r="N8973" s="14">
        <v>204440003537181</v>
      </c>
      <c r="P8973" t="str">
        <f t="shared" si="281"/>
        <v/>
      </c>
    </row>
    <row r="8974" spans="1:16" ht="16" x14ac:dyDescent="0.2">
      <c r="A8974" s="8" t="s">
        <v>1695</v>
      </c>
      <c r="C8974" s="7" t="s">
        <v>2</v>
      </c>
      <c r="D8974" s="7" t="s">
        <v>3391</v>
      </c>
      <c r="E8974" s="7" t="str">
        <f>IF(OR(D8974="", D8974="___"),"", LEFT(D8974,FIND(" &gt;",D8974)-1))</f>
        <v>Failure</v>
      </c>
      <c r="F8974" s="7" t="str">
        <f t="shared" si="279"/>
        <v>Current</v>
      </c>
      <c r="G8974" s="7" t="str">
        <f t="shared" si="280"/>
        <v>Utterance</v>
      </c>
      <c r="H8974" s="7" t="str">
        <f>IF(G8974="Utterance", IF(ISNUMBER(SEARCH("Unrecognized",D8974)), "Unrecognized", IF(ISNUMBER(SEARCH("Mismatched",D8974)), "Mismatched", IF(ISNUMBER(SEARCH("False Positive",D8974)), "False Positive", "Irrelevant"))), "")</f>
        <v>Mismatched</v>
      </c>
      <c r="J8974" s="7" t="s">
        <v>3741</v>
      </c>
      <c r="K8974" s="7" t="s">
        <v>3354</v>
      </c>
      <c r="L8974" s="9">
        <v>45014</v>
      </c>
      <c r="M8974" s="13">
        <v>0.35547453703703707</v>
      </c>
      <c r="N8974" s="14">
        <v>513003272969320</v>
      </c>
      <c r="O8974" s="7">
        <f>IF(LEN(TRIM($A8974))=0,0,LEN($A8974)-LEN(SUBSTITUTE($A8974," ",""))+1)</f>
        <v>20</v>
      </c>
      <c r="P8974">
        <f t="shared" si="281"/>
        <v>705</v>
      </c>
    </row>
    <row r="8975" spans="1:16" ht="32" x14ac:dyDescent="0.2">
      <c r="A8975" s="8" t="s">
        <v>591</v>
      </c>
      <c r="C8975" s="7" t="s">
        <v>4</v>
      </c>
      <c r="F8975" s="7" t="str">
        <f t="shared" si="279"/>
        <v/>
      </c>
      <c r="G8975" s="7" t="str">
        <f t="shared" si="280"/>
        <v/>
      </c>
      <c r="K8975" s="7" t="s">
        <v>3354</v>
      </c>
      <c r="L8975" s="9">
        <v>45014</v>
      </c>
      <c r="M8975" s="13">
        <v>0.35547453703703707</v>
      </c>
      <c r="N8975" s="14">
        <v>513003272969320</v>
      </c>
      <c r="P8975" t="str">
        <f t="shared" si="281"/>
        <v/>
      </c>
    </row>
    <row r="8976" spans="1:16" ht="16" x14ac:dyDescent="0.2">
      <c r="A8976" s="8" t="s">
        <v>223</v>
      </c>
      <c r="B8976" s="7" t="s">
        <v>3487</v>
      </c>
      <c r="C8976" s="7" t="s">
        <v>2</v>
      </c>
      <c r="D8976" s="7" t="s">
        <v>3389</v>
      </c>
      <c r="E8976" s="7" t="str">
        <f>IF(OR(D8976="", D8976="___"),"", LEFT(D8976,FIND(" &gt;",D8976)-1))</f>
        <v>Success</v>
      </c>
      <c r="F8976" s="7" t="str">
        <f t="shared" si="279"/>
        <v>Current</v>
      </c>
      <c r="G8976" s="7" t="str">
        <f t="shared" si="280"/>
        <v/>
      </c>
      <c r="H8976" s="7" t="str">
        <f>IF(G8976="Utterance", IF(ISNUMBER(SEARCH("Unrecognized",D8976)), "Unrecognized", IF(ISNUMBER(SEARCH("Mismatched",D8976)), "Mismatched", IF(ISNUMBER(SEARCH("False Positive",D8976)), "False Positive", "Irrelevant"))), "")</f>
        <v/>
      </c>
      <c r="J8976" s="7" t="s">
        <v>3744</v>
      </c>
      <c r="K8976" s="7" t="s">
        <v>3354</v>
      </c>
      <c r="L8976" s="9">
        <v>45014</v>
      </c>
      <c r="M8976" s="13">
        <v>0.35556712962962966</v>
      </c>
      <c r="N8976" s="14">
        <v>202000521627521</v>
      </c>
      <c r="O8976" s="7">
        <f>IF(LEN(TRIM($A8976))=0,0,LEN($A8976)-LEN(SUBSTITUTE($A8976," ",""))+1)</f>
        <v>3</v>
      </c>
      <c r="P8976">
        <f t="shared" si="281"/>
        <v>3411</v>
      </c>
    </row>
    <row r="8977" spans="1:16" ht="112" x14ac:dyDescent="0.2">
      <c r="A8977" s="8" t="s">
        <v>224</v>
      </c>
      <c r="C8977" s="7" t="s">
        <v>4</v>
      </c>
      <c r="F8977" s="7" t="str">
        <f t="shared" si="279"/>
        <v/>
      </c>
      <c r="G8977" s="7" t="str">
        <f t="shared" si="280"/>
        <v/>
      </c>
      <c r="K8977" s="7" t="s">
        <v>3354</v>
      </c>
      <c r="L8977" s="9">
        <v>45014</v>
      </c>
      <c r="M8977" s="13">
        <v>0.35556712962962966</v>
      </c>
      <c r="N8977" s="14">
        <v>202000521627521</v>
      </c>
      <c r="P8977" t="str">
        <f t="shared" si="281"/>
        <v/>
      </c>
    </row>
    <row r="8978" spans="1:16" ht="16" x14ac:dyDescent="0.2">
      <c r="A8978" s="8" t="s">
        <v>158</v>
      </c>
      <c r="B8978" s="7" t="s">
        <v>3487</v>
      </c>
      <c r="C8978" s="7" t="s">
        <v>2</v>
      </c>
      <c r="D8978" s="7" t="s">
        <v>3389</v>
      </c>
      <c r="E8978" s="7" t="str">
        <f>IF(OR(D8978="", D8978="___"),"", LEFT(D8978,FIND(" &gt;",D8978)-1))</f>
        <v>Success</v>
      </c>
      <c r="F8978" s="7" t="str">
        <f t="shared" si="279"/>
        <v>Current</v>
      </c>
      <c r="G8978" s="7" t="str">
        <f t="shared" si="280"/>
        <v/>
      </c>
      <c r="H8978" s="7" t="str">
        <f>IF(G8978="Utterance", IF(ISNUMBER(SEARCH("Unrecognized",D8978)), "Unrecognized", IF(ISNUMBER(SEARCH("Mismatched",D8978)), "Mismatched", IF(ISNUMBER(SEARCH("False Positive",D8978)), "False Positive", "Irrelevant"))), "")</f>
        <v/>
      </c>
      <c r="J8978" s="7" t="s">
        <v>3744</v>
      </c>
      <c r="K8978" s="7" t="s">
        <v>3354</v>
      </c>
      <c r="L8978" s="9">
        <v>45014</v>
      </c>
      <c r="M8978" s="13">
        <v>0.35564814814814816</v>
      </c>
      <c r="N8978" s="14">
        <v>204440003506121</v>
      </c>
      <c r="O8978" s="7">
        <f>IF(LEN(TRIM($A8978))=0,0,LEN($A8978)-LEN(SUBSTITUTE($A8978," ",""))+1)</f>
        <v>4</v>
      </c>
      <c r="P8978">
        <f t="shared" si="281"/>
        <v>3411</v>
      </c>
    </row>
    <row r="8979" spans="1:16" ht="112" x14ac:dyDescent="0.2">
      <c r="A8979" s="8" t="s">
        <v>224</v>
      </c>
      <c r="C8979" s="7" t="s">
        <v>4</v>
      </c>
      <c r="F8979" s="7" t="str">
        <f t="shared" si="279"/>
        <v/>
      </c>
      <c r="G8979" s="7" t="str">
        <f t="shared" si="280"/>
        <v/>
      </c>
      <c r="K8979" s="7" t="s">
        <v>3354</v>
      </c>
      <c r="L8979" s="9">
        <v>45014</v>
      </c>
      <c r="M8979" s="13">
        <v>0.35564814814814816</v>
      </c>
      <c r="N8979" s="14">
        <v>204440003506121</v>
      </c>
      <c r="P8979" t="str">
        <f t="shared" si="281"/>
        <v/>
      </c>
    </row>
    <row r="8980" spans="1:16" ht="16" x14ac:dyDescent="0.2">
      <c r="A8980" s="8" t="s">
        <v>1696</v>
      </c>
      <c r="C8980" s="7" t="s">
        <v>2</v>
      </c>
      <c r="D8980" s="7" t="s">
        <v>3389</v>
      </c>
      <c r="E8980" s="7" t="str">
        <f>IF(OR(D8980="", D8980="___"),"", LEFT(D8980,FIND(" &gt;",D8980)-1))</f>
        <v>Success</v>
      </c>
      <c r="F8980" s="7" t="str">
        <f t="shared" si="279"/>
        <v>Current</v>
      </c>
      <c r="G8980" s="7" t="str">
        <f t="shared" si="280"/>
        <v/>
      </c>
      <c r="H8980" s="7" t="str">
        <f>IF(G8980="Utterance", IF(ISNUMBER(SEARCH("Unrecognized",D8980)), "Unrecognized", IF(ISNUMBER(SEARCH("Mismatched",D8980)), "Mismatched", IF(ISNUMBER(SEARCH("False Positive",D8980)), "False Positive", "Irrelevant"))), "")</f>
        <v/>
      </c>
      <c r="J8980" s="7" t="s">
        <v>213</v>
      </c>
      <c r="K8980" s="7" t="s">
        <v>3354</v>
      </c>
      <c r="L8980" s="9">
        <v>45014</v>
      </c>
      <c r="M8980" s="13">
        <v>0.35575231481481479</v>
      </c>
      <c r="N8980" s="14">
        <v>513003272969320</v>
      </c>
      <c r="O8980" s="7">
        <f>IF(LEN(TRIM($A8980))=0,0,LEN($A8980)-LEN(SUBSTITUTE($A8980," ",""))+1)</f>
        <v>9</v>
      </c>
      <c r="P8980">
        <f t="shared" si="281"/>
        <v>3411</v>
      </c>
    </row>
    <row r="8981" spans="1:16" ht="144" x14ac:dyDescent="0.2">
      <c r="A8981" s="8" t="s">
        <v>218</v>
      </c>
      <c r="C8981" s="7" t="s">
        <v>4</v>
      </c>
      <c r="F8981" s="7" t="str">
        <f t="shared" si="279"/>
        <v/>
      </c>
      <c r="G8981" s="7" t="str">
        <f t="shared" si="280"/>
        <v/>
      </c>
      <c r="K8981" s="7" t="s">
        <v>3354</v>
      </c>
      <c r="L8981" s="9">
        <v>45014</v>
      </c>
      <c r="M8981" s="13">
        <v>0.35575231481481479</v>
      </c>
      <c r="N8981" s="14">
        <v>513003272969320</v>
      </c>
      <c r="P8981" t="str">
        <f t="shared" si="281"/>
        <v/>
      </c>
    </row>
    <row r="8982" spans="1:16" ht="16" x14ac:dyDescent="0.2">
      <c r="A8982" s="8" t="s">
        <v>834</v>
      </c>
      <c r="C8982" s="7" t="s">
        <v>2</v>
      </c>
      <c r="D8982" s="7" t="s">
        <v>3389</v>
      </c>
      <c r="E8982" s="7" t="str">
        <f>IF(OR(D8982="", D8982="___"),"", LEFT(D8982,FIND(" &gt;",D8982)-1))</f>
        <v>Success</v>
      </c>
      <c r="F8982" s="7" t="str">
        <f t="shared" si="279"/>
        <v>Current</v>
      </c>
      <c r="G8982" s="7" t="str">
        <f t="shared" si="280"/>
        <v/>
      </c>
      <c r="H8982" s="7" t="str">
        <f>IF(G8982="Utterance", IF(ISNUMBER(SEARCH("Unrecognized",D8982)), "Unrecognized", IF(ISNUMBER(SEARCH("Mismatched",D8982)), "Mismatched", IF(ISNUMBER(SEARCH("False Positive",D8982)), "False Positive", "Irrelevant"))), "")</f>
        <v/>
      </c>
      <c r="J8982" s="7" t="s">
        <v>3756</v>
      </c>
      <c r="K8982" s="7" t="s">
        <v>3354</v>
      </c>
      <c r="L8982" s="9">
        <v>45014</v>
      </c>
      <c r="M8982" s="13">
        <v>0.35615740740740742</v>
      </c>
      <c r="N8982" s="14">
        <v>204440003506121</v>
      </c>
      <c r="O8982" s="7">
        <f>IF(LEN(TRIM($A8982))=0,0,LEN($A8982)-LEN(SUBSTITUTE($A8982," ",""))+1)</f>
        <v>27</v>
      </c>
      <c r="P8982">
        <f t="shared" si="281"/>
        <v>3411</v>
      </c>
    </row>
    <row r="8983" spans="1:16" ht="112" x14ac:dyDescent="0.2">
      <c r="A8983" s="8" t="s">
        <v>373</v>
      </c>
      <c r="C8983" s="7" t="s">
        <v>4</v>
      </c>
      <c r="F8983" s="7" t="str">
        <f t="shared" si="279"/>
        <v/>
      </c>
      <c r="G8983" s="7" t="str">
        <f t="shared" si="280"/>
        <v/>
      </c>
      <c r="K8983" s="7" t="s">
        <v>3354</v>
      </c>
      <c r="L8983" s="9">
        <v>45014</v>
      </c>
      <c r="M8983" s="13">
        <v>0.35615740740740742</v>
      </c>
      <c r="N8983" s="14">
        <v>204440003506121</v>
      </c>
      <c r="P8983" t="str">
        <f t="shared" si="281"/>
        <v/>
      </c>
    </row>
    <row r="8984" spans="1:16" ht="16" x14ac:dyDescent="0.2">
      <c r="A8984" s="8" t="s">
        <v>479</v>
      </c>
      <c r="C8984" s="7" t="s">
        <v>2</v>
      </c>
      <c r="D8984" s="7" t="s">
        <v>3411</v>
      </c>
      <c r="E8984" s="7" t="str">
        <f>IF(OR(D8984="", D8984="___"),"", LEFT(D8984,FIND(" &gt;",D8984)-1))</f>
        <v>Qualified Success</v>
      </c>
      <c r="F8984" s="7" t="str">
        <f t="shared" si="279"/>
        <v>Current</v>
      </c>
      <c r="G8984" s="7" t="str">
        <f t="shared" si="280"/>
        <v>Response</v>
      </c>
      <c r="H8984" s="7" t="str">
        <f>IF(G8984="Utterance", IF(ISNUMBER(SEARCH("Unrecognized",D8984)), "Unrecognized", IF(ISNUMBER(SEARCH("Mismatched",D8984)), "Mismatched", IF(ISNUMBER(SEARCH("False Positive",D8984)), "False Positive", "Irrelevant"))), "")</f>
        <v/>
      </c>
      <c r="J8984" s="7" t="s">
        <v>3751</v>
      </c>
      <c r="K8984" s="7" t="s">
        <v>3354</v>
      </c>
      <c r="L8984" s="9">
        <v>45014</v>
      </c>
      <c r="M8984" s="13">
        <v>0.356412037037037</v>
      </c>
      <c r="N8984" s="14">
        <v>204440003493773</v>
      </c>
      <c r="O8984" s="7">
        <f>IF(LEN(TRIM($A8984))=0,0,LEN($A8984)-LEN(SUBSTITUTE($A8984," ",""))+1)</f>
        <v>2</v>
      </c>
      <c r="P8984">
        <f t="shared" si="281"/>
        <v>201</v>
      </c>
    </row>
    <row r="8985" spans="1:16" ht="48" x14ac:dyDescent="0.2">
      <c r="A8985" s="8" t="s">
        <v>480</v>
      </c>
      <c r="C8985" s="7" t="s">
        <v>4</v>
      </c>
      <c r="F8985" s="7" t="str">
        <f t="shared" si="279"/>
        <v/>
      </c>
      <c r="G8985" s="7" t="str">
        <f t="shared" si="280"/>
        <v/>
      </c>
      <c r="K8985" s="7" t="s">
        <v>3354</v>
      </c>
      <c r="L8985" s="9">
        <v>45014</v>
      </c>
      <c r="M8985" s="13">
        <v>0.356412037037037</v>
      </c>
      <c r="N8985" s="14">
        <v>204440003493773</v>
      </c>
      <c r="P8985" t="str">
        <f t="shared" si="281"/>
        <v/>
      </c>
    </row>
    <row r="8986" spans="1:16" ht="16" x14ac:dyDescent="0.2">
      <c r="A8986" s="8" t="s">
        <v>875</v>
      </c>
      <c r="C8986" s="7" t="s">
        <v>2</v>
      </c>
      <c r="D8986" s="7" t="s">
        <v>3389</v>
      </c>
      <c r="E8986" s="7" t="str">
        <f>IF(OR(D8986="", D8986="___"),"", LEFT(D8986,FIND(" &gt;",D8986)-1))</f>
        <v>Success</v>
      </c>
      <c r="F8986" s="7" t="str">
        <f t="shared" si="279"/>
        <v>Current</v>
      </c>
      <c r="G8986" s="7" t="str">
        <f t="shared" si="280"/>
        <v/>
      </c>
      <c r="H8986" s="7" t="str">
        <f>IF(G8986="Utterance", IF(ISNUMBER(SEARCH("Unrecognized",D8986)), "Unrecognized", IF(ISNUMBER(SEARCH("Mismatched",D8986)), "Mismatched", IF(ISNUMBER(SEARCH("False Positive",D8986)), "False Positive", "Irrelevant"))), "")</f>
        <v/>
      </c>
      <c r="J8986" s="7" t="s">
        <v>3755</v>
      </c>
      <c r="K8986" s="7" t="s">
        <v>3354</v>
      </c>
      <c r="L8986" s="9">
        <v>45014</v>
      </c>
      <c r="M8986" s="13">
        <v>0.35645833333333332</v>
      </c>
      <c r="N8986" s="14">
        <v>204440003507302</v>
      </c>
      <c r="O8986" s="7">
        <f>IF(LEN(TRIM($A8986))=0,0,LEN($A8986)-LEN(SUBSTITUTE($A8986," ",""))+1)</f>
        <v>11</v>
      </c>
      <c r="P8986">
        <f t="shared" si="281"/>
        <v>3411</v>
      </c>
    </row>
    <row r="8987" spans="1:16" ht="208" x14ac:dyDescent="0.2">
      <c r="A8987" s="8" t="s">
        <v>277</v>
      </c>
      <c r="C8987" s="7" t="s">
        <v>4</v>
      </c>
      <c r="F8987" s="7" t="str">
        <f t="shared" si="279"/>
        <v/>
      </c>
      <c r="G8987" s="7" t="str">
        <f t="shared" si="280"/>
        <v/>
      </c>
      <c r="K8987" s="7" t="s">
        <v>3354</v>
      </c>
      <c r="L8987" s="9">
        <v>45014</v>
      </c>
      <c r="M8987" s="13">
        <v>0.35645833333333332</v>
      </c>
      <c r="N8987" s="14">
        <v>204440003507302</v>
      </c>
      <c r="P8987" t="str">
        <f t="shared" si="281"/>
        <v/>
      </c>
    </row>
    <row r="8988" spans="1:16" ht="16" x14ac:dyDescent="0.2">
      <c r="A8988" s="8" t="s">
        <v>465</v>
      </c>
      <c r="B8988" s="7" t="s">
        <v>3487</v>
      </c>
      <c r="C8988" s="7" t="s">
        <v>2</v>
      </c>
      <c r="D8988" s="7" t="s">
        <v>3389</v>
      </c>
      <c r="E8988" s="7" t="str">
        <f>IF(OR(D8988="", D8988="___"),"", LEFT(D8988,FIND(" &gt;",D8988)-1))</f>
        <v>Success</v>
      </c>
      <c r="F8988" s="7" t="str">
        <f t="shared" si="279"/>
        <v>Current</v>
      </c>
      <c r="G8988" s="7" t="str">
        <f t="shared" si="280"/>
        <v/>
      </c>
      <c r="H8988" s="7" t="str">
        <f>IF(G8988="Utterance", IF(ISNUMBER(SEARCH("Unrecognized",D8988)), "Unrecognized", IF(ISNUMBER(SEARCH("Mismatched",D8988)), "Mismatched", IF(ISNUMBER(SEARCH("False Positive",D8988)), "False Positive", "Irrelevant"))), "")</f>
        <v/>
      </c>
      <c r="J8988" s="7" t="s">
        <v>3743</v>
      </c>
      <c r="K8988" s="7" t="s">
        <v>3354</v>
      </c>
      <c r="L8988" s="9">
        <v>45014</v>
      </c>
      <c r="M8988" s="13">
        <v>0.36671296296296302</v>
      </c>
      <c r="N8988" s="14">
        <v>513002563393428</v>
      </c>
      <c r="O8988" s="7">
        <f>IF(LEN(TRIM($A8988))=0,0,LEN($A8988)-LEN(SUBSTITUTE($A8988," ",""))+1)</f>
        <v>4</v>
      </c>
      <c r="P8988">
        <f t="shared" si="281"/>
        <v>3411</v>
      </c>
    </row>
    <row r="8989" spans="1:16" ht="144" x14ac:dyDescent="0.2">
      <c r="A8989" s="8" t="s">
        <v>250</v>
      </c>
      <c r="C8989" s="7" t="s">
        <v>4</v>
      </c>
      <c r="F8989" s="7" t="str">
        <f t="shared" si="279"/>
        <v/>
      </c>
      <c r="G8989" s="7" t="str">
        <f t="shared" si="280"/>
        <v/>
      </c>
      <c r="K8989" s="7" t="s">
        <v>3354</v>
      </c>
      <c r="L8989" s="9">
        <v>45014</v>
      </c>
      <c r="M8989" s="13">
        <v>0.36672453703703706</v>
      </c>
      <c r="N8989" s="14">
        <v>513002563393428</v>
      </c>
      <c r="P8989" t="str">
        <f t="shared" si="281"/>
        <v/>
      </c>
    </row>
    <row r="8990" spans="1:16" ht="16" x14ac:dyDescent="0.2">
      <c r="A8990" s="8" t="s">
        <v>158</v>
      </c>
      <c r="B8990" s="7" t="s">
        <v>3487</v>
      </c>
      <c r="C8990" s="7" t="s">
        <v>2</v>
      </c>
      <c r="D8990" s="7" t="s">
        <v>3389</v>
      </c>
      <c r="E8990" s="7" t="str">
        <f>IF(OR(D8990="", D8990="___"),"", LEFT(D8990,FIND(" &gt;",D8990)-1))</f>
        <v>Success</v>
      </c>
      <c r="F8990" s="7" t="str">
        <f t="shared" si="279"/>
        <v>Current</v>
      </c>
      <c r="G8990" s="7" t="str">
        <f t="shared" si="280"/>
        <v/>
      </c>
      <c r="H8990" s="7" t="str">
        <f>IF(G8990="Utterance", IF(ISNUMBER(SEARCH("Unrecognized",D8990)), "Unrecognized", IF(ISNUMBER(SEARCH("Mismatched",D8990)), "Mismatched", IF(ISNUMBER(SEARCH("False Positive",D8990)), "False Positive", "Irrelevant"))), "")</f>
        <v/>
      </c>
      <c r="J8990" s="7" t="s">
        <v>3744</v>
      </c>
      <c r="K8990" s="7" t="s">
        <v>3354</v>
      </c>
      <c r="L8990" s="9">
        <v>45014</v>
      </c>
      <c r="M8990" s="13">
        <v>0.36704861111111109</v>
      </c>
      <c r="N8990" s="14">
        <v>513002563393428</v>
      </c>
      <c r="O8990" s="7">
        <f>IF(LEN(TRIM($A8990))=0,0,LEN($A8990)-LEN(SUBSTITUTE($A8990," ",""))+1)</f>
        <v>4</v>
      </c>
      <c r="P8990">
        <f t="shared" si="281"/>
        <v>3411</v>
      </c>
    </row>
    <row r="8991" spans="1:16" ht="112" x14ac:dyDescent="0.2">
      <c r="A8991" s="8" t="s">
        <v>224</v>
      </c>
      <c r="C8991" s="7" t="s">
        <v>4</v>
      </c>
      <c r="F8991" s="7" t="str">
        <f t="shared" si="279"/>
        <v/>
      </c>
      <c r="G8991" s="7" t="str">
        <f t="shared" si="280"/>
        <v/>
      </c>
      <c r="K8991" s="7" t="s">
        <v>3354</v>
      </c>
      <c r="L8991" s="9">
        <v>45014</v>
      </c>
      <c r="M8991" s="13">
        <v>0.36704861111111109</v>
      </c>
      <c r="N8991" s="14">
        <v>513002563393428</v>
      </c>
      <c r="P8991" t="str">
        <f t="shared" si="281"/>
        <v/>
      </c>
    </row>
    <row r="8992" spans="1:16" ht="16" x14ac:dyDescent="0.2">
      <c r="A8992" s="8" t="s">
        <v>1487</v>
      </c>
      <c r="C8992" s="7" t="s">
        <v>2</v>
      </c>
      <c r="D8992" s="7" t="s">
        <v>3400</v>
      </c>
      <c r="E8992" s="7" t="str">
        <f>IF(OR(D8992="", D8992="___"),"", LEFT(D8992,FIND(" &gt;",D8992)-1))</f>
        <v>Failure</v>
      </c>
      <c r="F8992" s="7" t="str">
        <f t="shared" si="279"/>
        <v>Current</v>
      </c>
      <c r="G8992" s="7" t="str">
        <f t="shared" si="280"/>
        <v>Interaction</v>
      </c>
      <c r="H8992" s="7" t="str">
        <f>IF(G8992="Utterance", IF(ISNUMBER(SEARCH("Unrecognized",D8992)), "Unrecognized", IF(ISNUMBER(SEARCH("Mismatched",D8992)), "Mismatched", IF(ISNUMBER(SEARCH("False Positive",D8992)), "False Positive", "Irrelevant"))), "")</f>
        <v/>
      </c>
      <c r="J8992" s="7" t="s">
        <v>213</v>
      </c>
      <c r="K8992" s="7" t="s">
        <v>3354</v>
      </c>
      <c r="L8992" s="9">
        <v>45014</v>
      </c>
      <c r="M8992" s="13">
        <v>0.36827546296296299</v>
      </c>
      <c r="N8992" s="14">
        <v>513001925460615</v>
      </c>
      <c r="O8992" s="7">
        <f>IF(LEN(TRIM($A8992))=0,0,LEN($A8992)-LEN(SUBSTITUTE($A8992," ",""))+1)</f>
        <v>17</v>
      </c>
      <c r="P8992">
        <f t="shared" si="281"/>
        <v>412</v>
      </c>
    </row>
    <row r="8993" spans="1:16" ht="64" x14ac:dyDescent="0.2">
      <c r="A8993" s="8" t="s">
        <v>275</v>
      </c>
      <c r="C8993" s="7" t="s">
        <v>4</v>
      </c>
      <c r="F8993" s="7" t="str">
        <f t="shared" si="279"/>
        <v/>
      </c>
      <c r="G8993" s="7" t="str">
        <f t="shared" si="280"/>
        <v/>
      </c>
      <c r="K8993" s="7" t="s">
        <v>3354</v>
      </c>
      <c r="L8993" s="9">
        <v>45014</v>
      </c>
      <c r="M8993" s="13">
        <v>0.36827546296296299</v>
      </c>
      <c r="N8993" s="14">
        <v>513001925460615</v>
      </c>
      <c r="P8993" t="str">
        <f t="shared" si="281"/>
        <v/>
      </c>
    </row>
    <row r="8994" spans="1:16" ht="16" x14ac:dyDescent="0.2">
      <c r="A8994" s="8" t="s">
        <v>1488</v>
      </c>
      <c r="C8994" s="7" t="s">
        <v>2</v>
      </c>
      <c r="D8994" s="7" t="s">
        <v>3400</v>
      </c>
      <c r="E8994" s="7" t="str">
        <f>IF(OR(D8994="", D8994="___"),"", LEFT(D8994,FIND(" &gt;",D8994)-1))</f>
        <v>Failure</v>
      </c>
      <c r="F8994" s="7" t="str">
        <f t="shared" si="279"/>
        <v>Current</v>
      </c>
      <c r="G8994" s="7" t="str">
        <f t="shared" si="280"/>
        <v>Interaction</v>
      </c>
      <c r="H8994" s="7" t="str">
        <f>IF(G8994="Utterance", IF(ISNUMBER(SEARCH("Unrecognized",D8994)), "Unrecognized", IF(ISNUMBER(SEARCH("Mismatched",D8994)), "Mismatched", IF(ISNUMBER(SEARCH("False Positive",D8994)), "False Positive", "Irrelevant"))), "")</f>
        <v/>
      </c>
      <c r="J8994" s="7" t="s">
        <v>213</v>
      </c>
      <c r="K8994" s="7" t="s">
        <v>3354</v>
      </c>
      <c r="L8994" s="9">
        <v>45014</v>
      </c>
      <c r="M8994" s="13">
        <v>0.36887731481481478</v>
      </c>
      <c r="N8994" s="14">
        <v>513001925460615</v>
      </c>
      <c r="O8994" s="7">
        <f>IF(LEN(TRIM($A8994))=0,0,LEN($A8994)-LEN(SUBSTITUTE($A8994," ",""))+1)</f>
        <v>11</v>
      </c>
      <c r="P8994">
        <f t="shared" si="281"/>
        <v>412</v>
      </c>
    </row>
    <row r="8995" spans="1:16" ht="96" x14ac:dyDescent="0.2">
      <c r="A8995" s="8" t="s">
        <v>1489</v>
      </c>
      <c r="C8995" s="7" t="s">
        <v>4</v>
      </c>
      <c r="F8995" s="7" t="str">
        <f t="shared" si="279"/>
        <v/>
      </c>
      <c r="G8995" s="7" t="str">
        <f t="shared" si="280"/>
        <v/>
      </c>
      <c r="K8995" s="7" t="s">
        <v>3354</v>
      </c>
      <c r="L8995" s="9">
        <v>45014</v>
      </c>
      <c r="M8995" s="13">
        <v>0.36888888888888888</v>
      </c>
      <c r="N8995" s="14">
        <v>513001925460615</v>
      </c>
      <c r="P8995" t="str">
        <f t="shared" si="281"/>
        <v/>
      </c>
    </row>
    <row r="8996" spans="1:16" ht="16" x14ac:dyDescent="0.2">
      <c r="A8996" s="8" t="s">
        <v>533</v>
      </c>
      <c r="C8996" s="7" t="s">
        <v>2</v>
      </c>
      <c r="D8996" s="7" t="s">
        <v>3389</v>
      </c>
      <c r="E8996" s="7" t="str">
        <f>IF(OR(D8996="", D8996="___"),"", LEFT(D8996,FIND(" &gt;",D8996)-1))</f>
        <v>Success</v>
      </c>
      <c r="F8996" s="7" t="str">
        <f t="shared" si="279"/>
        <v>Current</v>
      </c>
      <c r="G8996" s="7" t="str">
        <f t="shared" si="280"/>
        <v/>
      </c>
      <c r="H8996" s="7" t="str">
        <f>IF(G8996="Utterance", IF(ISNUMBER(SEARCH("Unrecognized",D8996)), "Unrecognized", IF(ISNUMBER(SEARCH("Mismatched",D8996)), "Mismatched", IF(ISNUMBER(SEARCH("False Positive",D8996)), "False Positive", "Irrelevant"))), "")</f>
        <v/>
      </c>
      <c r="J8996" s="7" t="s">
        <v>3741</v>
      </c>
      <c r="K8996" s="7" t="s">
        <v>3354</v>
      </c>
      <c r="L8996" s="9">
        <v>45014</v>
      </c>
      <c r="M8996" s="13">
        <v>0.37210648148148145</v>
      </c>
      <c r="N8996" s="14">
        <v>513002488584408</v>
      </c>
      <c r="O8996" s="7">
        <f>IF(LEN(TRIM($A8996))=0,0,LEN($A8996)-LEN(SUBSTITUTE($A8996," ",""))+1)</f>
        <v>2</v>
      </c>
      <c r="P8996">
        <f t="shared" si="281"/>
        <v>3411</v>
      </c>
    </row>
    <row r="8997" spans="1:16" ht="144" x14ac:dyDescent="0.2">
      <c r="A8997" s="8" t="s">
        <v>250</v>
      </c>
      <c r="C8997" s="7" t="s">
        <v>4</v>
      </c>
      <c r="F8997" s="7" t="str">
        <f t="shared" si="279"/>
        <v/>
      </c>
      <c r="G8997" s="7" t="str">
        <f t="shared" si="280"/>
        <v/>
      </c>
      <c r="K8997" s="7" t="s">
        <v>3354</v>
      </c>
      <c r="L8997" s="9">
        <v>45014</v>
      </c>
      <c r="M8997" s="13">
        <v>0.3721180555555556</v>
      </c>
      <c r="N8997" s="14">
        <v>513002488584408</v>
      </c>
      <c r="P8997" t="str">
        <f t="shared" si="281"/>
        <v/>
      </c>
    </row>
    <row r="8998" spans="1:16" ht="16" x14ac:dyDescent="0.2">
      <c r="A8998" s="8" t="s">
        <v>1315</v>
      </c>
      <c r="C8998" s="7" t="s">
        <v>2</v>
      </c>
      <c r="D8998" s="7" t="s">
        <v>3389</v>
      </c>
      <c r="E8998" s="7" t="str">
        <f>IF(OR(D8998="", D8998="___"),"", LEFT(D8998,FIND(" &gt;",D8998)-1))</f>
        <v>Success</v>
      </c>
      <c r="F8998" s="7" t="str">
        <f t="shared" si="279"/>
        <v>Current</v>
      </c>
      <c r="G8998" s="7" t="str">
        <f t="shared" si="280"/>
        <v/>
      </c>
      <c r="H8998" s="7" t="str">
        <f>IF(G8998="Utterance", IF(ISNUMBER(SEARCH("Unrecognized",D8998)), "Unrecognized", IF(ISNUMBER(SEARCH("Mismatched",D8998)), "Mismatched", IF(ISNUMBER(SEARCH("False Positive",D8998)), "False Positive", "Irrelevant"))), "")</f>
        <v/>
      </c>
      <c r="J8998" s="7" t="s">
        <v>3434</v>
      </c>
      <c r="K8998" s="7" t="s">
        <v>3354</v>
      </c>
      <c r="L8998" s="9">
        <v>45014</v>
      </c>
      <c r="M8998" s="13">
        <v>0.37444444444444441</v>
      </c>
      <c r="N8998" s="14">
        <v>202000377328075</v>
      </c>
      <c r="O8998" s="7">
        <f>IF(LEN(TRIM($A8998))=0,0,LEN($A8998)-LEN(SUBSTITUTE($A8998," ",""))+1)</f>
        <v>5</v>
      </c>
      <c r="P8998">
        <f t="shared" si="281"/>
        <v>3411</v>
      </c>
    </row>
    <row r="8999" spans="1:16" ht="160" x14ac:dyDescent="0.2">
      <c r="A8999" s="8" t="s">
        <v>235</v>
      </c>
      <c r="C8999" s="7" t="s">
        <v>4</v>
      </c>
      <c r="F8999" s="7" t="str">
        <f t="shared" si="279"/>
        <v/>
      </c>
      <c r="G8999" s="7" t="str">
        <f t="shared" si="280"/>
        <v/>
      </c>
      <c r="K8999" s="7" t="s">
        <v>3354</v>
      </c>
      <c r="L8999" s="9">
        <v>45014</v>
      </c>
      <c r="M8999" s="13">
        <v>0.37444444444444441</v>
      </c>
      <c r="N8999" s="14">
        <v>202000377328075</v>
      </c>
      <c r="P8999" t="str">
        <f t="shared" si="281"/>
        <v/>
      </c>
    </row>
    <row r="9000" spans="1:16" ht="16" x14ac:dyDescent="0.2">
      <c r="A9000" s="8" t="s">
        <v>1288</v>
      </c>
      <c r="C9000" s="7" t="s">
        <v>2</v>
      </c>
      <c r="D9000" s="7" t="s">
        <v>3389</v>
      </c>
      <c r="E9000" s="7" t="str">
        <f>IF(OR(D9000="", D9000="___"),"", LEFT(D9000,FIND(" &gt;",D9000)-1))</f>
        <v>Success</v>
      </c>
      <c r="F9000" s="7" t="str">
        <f t="shared" si="279"/>
        <v>Current</v>
      </c>
      <c r="G9000" s="7" t="str">
        <f t="shared" si="280"/>
        <v/>
      </c>
      <c r="H9000" s="7" t="str">
        <f>IF(G9000="Utterance", IF(ISNUMBER(SEARCH("Unrecognized",D9000)), "Unrecognized", IF(ISNUMBER(SEARCH("Mismatched",D9000)), "Mismatched", IF(ISNUMBER(SEARCH("False Positive",D9000)), "False Positive", "Irrelevant"))), "")</f>
        <v/>
      </c>
      <c r="J9000" s="7" t="s">
        <v>3431</v>
      </c>
      <c r="K9000" s="7" t="s">
        <v>3354</v>
      </c>
      <c r="L9000" s="9">
        <v>45014</v>
      </c>
      <c r="M9000" s="13">
        <v>0.3744675925925926</v>
      </c>
      <c r="N9000" s="14">
        <v>202000310375842</v>
      </c>
      <c r="O9000" s="7">
        <f>IF(LEN(TRIM($A9000))=0,0,LEN($A9000)-LEN(SUBSTITUTE($A9000," ",""))+1)</f>
        <v>6</v>
      </c>
      <c r="P9000">
        <f t="shared" si="281"/>
        <v>3411</v>
      </c>
    </row>
    <row r="9001" spans="1:16" ht="144" x14ac:dyDescent="0.2">
      <c r="A9001" s="8" t="s">
        <v>395</v>
      </c>
      <c r="C9001" s="7" t="s">
        <v>4</v>
      </c>
      <c r="F9001" s="7" t="str">
        <f t="shared" si="279"/>
        <v/>
      </c>
      <c r="G9001" s="7" t="str">
        <f t="shared" si="280"/>
        <v/>
      </c>
      <c r="K9001" s="7" t="s">
        <v>3354</v>
      </c>
      <c r="L9001" s="9">
        <v>45014</v>
      </c>
      <c r="M9001" s="13">
        <v>0.3744675925925926</v>
      </c>
      <c r="N9001" s="14">
        <v>202000310375842</v>
      </c>
      <c r="P9001" t="str">
        <f t="shared" si="281"/>
        <v/>
      </c>
    </row>
    <row r="9002" spans="1:16" ht="16" x14ac:dyDescent="0.2">
      <c r="A9002" s="8" t="s">
        <v>154</v>
      </c>
      <c r="C9002" s="7" t="s">
        <v>2</v>
      </c>
      <c r="D9002" s="7" t="s">
        <v>3389</v>
      </c>
      <c r="E9002" s="7" t="str">
        <f>IF(OR(D9002="", D9002="___"),"", LEFT(D9002,FIND(" &gt;",D9002)-1))</f>
        <v>Success</v>
      </c>
      <c r="F9002" s="7" t="str">
        <f t="shared" si="279"/>
        <v>Current</v>
      </c>
      <c r="G9002" s="7" t="str">
        <f t="shared" si="280"/>
        <v/>
      </c>
      <c r="H9002" s="7" t="str">
        <f>IF(G9002="Utterance", IF(ISNUMBER(SEARCH("Unrecognized",D9002)), "Unrecognized", IF(ISNUMBER(SEARCH("Mismatched",D9002)), "Mismatched", IF(ISNUMBER(SEARCH("False Positive",D9002)), "False Positive", "Irrelevant"))), "")</f>
        <v/>
      </c>
      <c r="J9002" s="7" t="s">
        <v>3750</v>
      </c>
      <c r="K9002" s="7" t="s">
        <v>3354</v>
      </c>
      <c r="L9002" s="9">
        <v>45014</v>
      </c>
      <c r="M9002" s="13">
        <v>0.37458333333333332</v>
      </c>
      <c r="N9002" s="14">
        <v>204440003503394</v>
      </c>
      <c r="O9002" s="7">
        <f>IF(LEN(TRIM($A9002))=0,0,LEN($A9002)-LEN(SUBSTITUTE($A9002," ",""))+1)</f>
        <v>3</v>
      </c>
      <c r="P9002">
        <f t="shared" si="281"/>
        <v>3411</v>
      </c>
    </row>
    <row r="9003" spans="1:16" ht="240" x14ac:dyDescent="0.2">
      <c r="A9003" s="8" t="s">
        <v>771</v>
      </c>
      <c r="C9003" s="7" t="s">
        <v>4</v>
      </c>
      <c r="F9003" s="7" t="str">
        <f t="shared" si="279"/>
        <v/>
      </c>
      <c r="G9003" s="7" t="str">
        <f t="shared" si="280"/>
        <v/>
      </c>
      <c r="K9003" s="7" t="s">
        <v>3354</v>
      </c>
      <c r="L9003" s="9">
        <v>45014</v>
      </c>
      <c r="M9003" s="13">
        <v>0.37459490740740736</v>
      </c>
      <c r="N9003" s="14">
        <v>204440003503394</v>
      </c>
      <c r="P9003" t="str">
        <f t="shared" si="281"/>
        <v/>
      </c>
    </row>
    <row r="9004" spans="1:16" ht="16" x14ac:dyDescent="0.2">
      <c r="A9004" s="8" t="s">
        <v>1551</v>
      </c>
      <c r="C9004" s="7" t="s">
        <v>2</v>
      </c>
      <c r="D9004" s="7" t="s">
        <v>3389</v>
      </c>
      <c r="E9004" s="7" t="str">
        <f>IF(OR(D9004="", D9004="___"),"", LEFT(D9004,FIND(" &gt;",D9004)-1))</f>
        <v>Success</v>
      </c>
      <c r="F9004" s="7" t="str">
        <f t="shared" si="279"/>
        <v>Current</v>
      </c>
      <c r="G9004" s="7" t="str">
        <f t="shared" si="280"/>
        <v/>
      </c>
      <c r="H9004" s="7" t="str">
        <f>IF(G9004="Utterance", IF(ISNUMBER(SEARCH("Unrecognized",D9004)), "Unrecognized", IF(ISNUMBER(SEARCH("Mismatched",D9004)), "Mismatched", IF(ISNUMBER(SEARCH("False Positive",D9004)), "False Positive", "Irrelevant"))), "")</f>
        <v/>
      </c>
      <c r="J9004" s="7" t="s">
        <v>3743</v>
      </c>
      <c r="K9004" s="7" t="s">
        <v>3354</v>
      </c>
      <c r="L9004" s="9">
        <v>45014</v>
      </c>
      <c r="M9004" s="13">
        <v>0.37464120370370368</v>
      </c>
      <c r="N9004" s="14">
        <v>513002488584408</v>
      </c>
      <c r="O9004" s="7">
        <f>IF(LEN(TRIM($A9004))=0,0,LEN($A9004)-LEN(SUBSTITUTE($A9004," ",""))+1)</f>
        <v>11</v>
      </c>
      <c r="P9004">
        <f t="shared" si="281"/>
        <v>3411</v>
      </c>
    </row>
    <row r="9005" spans="1:16" ht="224" x14ac:dyDescent="0.2">
      <c r="A9005" s="8" t="s">
        <v>1552</v>
      </c>
      <c r="C9005" s="7" t="s">
        <v>4</v>
      </c>
      <c r="F9005" s="7" t="str">
        <f t="shared" si="279"/>
        <v/>
      </c>
      <c r="G9005" s="7" t="str">
        <f t="shared" si="280"/>
        <v/>
      </c>
      <c r="K9005" s="7" t="s">
        <v>3354</v>
      </c>
      <c r="L9005" s="9">
        <v>45014</v>
      </c>
      <c r="M9005" s="13">
        <v>0.37465277777777778</v>
      </c>
      <c r="N9005" s="14">
        <v>513002488584408</v>
      </c>
      <c r="P9005" t="str">
        <f t="shared" si="281"/>
        <v/>
      </c>
    </row>
    <row r="9006" spans="1:16" ht="16" x14ac:dyDescent="0.2">
      <c r="A9006" s="8" t="s">
        <v>1314</v>
      </c>
      <c r="B9006" s="7" t="s">
        <v>3490</v>
      </c>
      <c r="C9006" s="7" t="s">
        <v>2</v>
      </c>
      <c r="D9006" s="7" t="s">
        <v>3389</v>
      </c>
      <c r="E9006" s="7" t="str">
        <f>IF(OR(D9006="", D9006="___"),"", LEFT(D9006,FIND(" &gt;",D9006)-1))</f>
        <v>Success</v>
      </c>
      <c r="F9006" s="7" t="str">
        <f t="shared" si="279"/>
        <v>Current</v>
      </c>
      <c r="G9006" s="7" t="str">
        <f t="shared" si="280"/>
        <v/>
      </c>
      <c r="H9006" s="7" t="str">
        <f>IF(G9006="Utterance", IF(ISNUMBER(SEARCH("Unrecognized",D9006)), "Unrecognized", IF(ISNUMBER(SEARCH("Mismatched",D9006)), "Mismatched", IF(ISNUMBER(SEARCH("False Positive",D9006)), "False Positive", "Irrelevant"))), "")</f>
        <v/>
      </c>
      <c r="J9006" s="7" t="s">
        <v>3741</v>
      </c>
      <c r="K9006" s="7" t="s">
        <v>3354</v>
      </c>
      <c r="L9006" s="9">
        <v>45014</v>
      </c>
      <c r="M9006" s="13">
        <v>0.37467592592592597</v>
      </c>
      <c r="N9006" s="14">
        <v>202000377328075</v>
      </c>
      <c r="O9006" s="7">
        <f>IF(LEN(TRIM($A9006))=0,0,LEN($A9006)-LEN(SUBSTITUTE($A9006," ",""))+1)</f>
        <v>4</v>
      </c>
      <c r="P9006">
        <f t="shared" si="281"/>
        <v>3411</v>
      </c>
    </row>
    <row r="9007" spans="1:16" ht="144" x14ac:dyDescent="0.2">
      <c r="A9007" s="8" t="s">
        <v>250</v>
      </c>
      <c r="C9007" s="7" t="s">
        <v>4</v>
      </c>
      <c r="F9007" s="7" t="str">
        <f t="shared" si="279"/>
        <v/>
      </c>
      <c r="G9007" s="7" t="str">
        <f t="shared" si="280"/>
        <v/>
      </c>
      <c r="K9007" s="7" t="s">
        <v>3354</v>
      </c>
      <c r="L9007" s="9">
        <v>45014</v>
      </c>
      <c r="M9007" s="13">
        <v>0.37468750000000001</v>
      </c>
      <c r="N9007" s="14">
        <v>202000377328075</v>
      </c>
      <c r="P9007" t="str">
        <f t="shared" si="281"/>
        <v/>
      </c>
    </row>
    <row r="9008" spans="1:16" ht="16" x14ac:dyDescent="0.2">
      <c r="A9008" s="8" t="s">
        <v>311</v>
      </c>
      <c r="C9008" s="7" t="s">
        <v>2</v>
      </c>
      <c r="D9008" s="7" t="s">
        <v>3391</v>
      </c>
      <c r="E9008" s="7" t="str">
        <f>IF(OR(D9008="", D9008="___"),"", LEFT(D9008,FIND(" &gt;",D9008)-1))</f>
        <v>Failure</v>
      </c>
      <c r="F9008" s="7" t="str">
        <f t="shared" si="279"/>
        <v>Current</v>
      </c>
      <c r="G9008" s="7" t="str">
        <f t="shared" si="280"/>
        <v>Utterance</v>
      </c>
      <c r="H9008" s="7" t="str">
        <f>IF(G9008="Utterance", IF(ISNUMBER(SEARCH("Unrecognized",D9008)), "Unrecognized", IF(ISNUMBER(SEARCH("Mismatched",D9008)), "Mismatched", IF(ISNUMBER(SEARCH("False Positive",D9008)), "False Positive", "Irrelevant"))), "")</f>
        <v>Mismatched</v>
      </c>
      <c r="J9008" s="7" t="s">
        <v>3743</v>
      </c>
      <c r="K9008" s="7" t="s">
        <v>3354</v>
      </c>
      <c r="L9008" s="9">
        <v>45014</v>
      </c>
      <c r="M9008" s="13">
        <v>0.3747800925925926</v>
      </c>
      <c r="N9008" s="14">
        <v>202000377328075</v>
      </c>
      <c r="O9008" s="7">
        <f>IF(LEN(TRIM($A9008))=0,0,LEN($A9008)-LEN(SUBSTITUTE($A9008," ",""))+1)</f>
        <v>4</v>
      </c>
      <c r="P9008">
        <f t="shared" si="281"/>
        <v>705</v>
      </c>
    </row>
    <row r="9009" spans="1:16" ht="32" x14ac:dyDescent="0.2">
      <c r="A9009" s="8" t="s">
        <v>312</v>
      </c>
      <c r="C9009" s="7" t="s">
        <v>4</v>
      </c>
      <c r="F9009" s="7" t="str">
        <f t="shared" ref="F9009:F9072" si="282">IF(OR(E9009="Success",E9009="Qualified Success"),"Current",IF(E9009="Failure",IF(RIGHT(D9009,6)="Future","Future",IF(RIGHT(D9009,10)="Irrelevant","Irrelevant","Current")),""))</f>
        <v/>
      </c>
      <c r="G9009" s="7" t="str">
        <f t="shared" ref="G9009:G9072" si="283">IF(OR(ISBLANK(D9009),D9009="Unclassifiable &gt;"),"",IF(ISNUMBER(SEARCH("Utterance",D9009)),"Utterance",IF(ISNUMBER(SEARCH("Response",D9009)),"Response",IF(ISNUMBER(SEARCH("Interaction",D9009)),"Interaction",IF(ISNUMBER(SEARCH("System",D9009)),"System","")))))</f>
        <v/>
      </c>
      <c r="K9009" s="7" t="s">
        <v>3354</v>
      </c>
      <c r="L9009" s="9">
        <v>45014</v>
      </c>
      <c r="M9009" s="13">
        <v>0.3747800925925926</v>
      </c>
      <c r="N9009" s="14">
        <v>202000377328075</v>
      </c>
      <c r="P9009" t="str">
        <f t="shared" si="281"/>
        <v/>
      </c>
    </row>
    <row r="9010" spans="1:16" ht="16" x14ac:dyDescent="0.2">
      <c r="A9010" s="8" t="s">
        <v>1314</v>
      </c>
      <c r="B9010" s="7" t="s">
        <v>3490</v>
      </c>
      <c r="C9010" s="7" t="s">
        <v>2</v>
      </c>
      <c r="D9010" s="7" t="s">
        <v>3389</v>
      </c>
      <c r="E9010" s="7" t="str">
        <f>IF(OR(D9010="", D9010="___"),"", LEFT(D9010,FIND(" &gt;",D9010)-1))</f>
        <v>Success</v>
      </c>
      <c r="F9010" s="7" t="str">
        <f t="shared" si="282"/>
        <v>Current</v>
      </c>
      <c r="G9010" s="7" t="str">
        <f t="shared" si="283"/>
        <v/>
      </c>
      <c r="H9010" s="7" t="str">
        <f>IF(G9010="Utterance", IF(ISNUMBER(SEARCH("Unrecognized",D9010)), "Unrecognized", IF(ISNUMBER(SEARCH("Mismatched",D9010)), "Mismatched", IF(ISNUMBER(SEARCH("False Positive",D9010)), "False Positive", "Irrelevant"))), "")</f>
        <v/>
      </c>
      <c r="J9010" s="7" t="s">
        <v>3741</v>
      </c>
      <c r="K9010" s="7" t="s">
        <v>3354</v>
      </c>
      <c r="L9010" s="9">
        <v>45014</v>
      </c>
      <c r="M9010" s="13">
        <v>0.37491898148148151</v>
      </c>
      <c r="N9010" s="14">
        <v>202000377328075</v>
      </c>
      <c r="O9010" s="7">
        <f>IF(LEN(TRIM($A9010))=0,0,LEN($A9010)-LEN(SUBSTITUTE($A9010," ",""))+1)</f>
        <v>4</v>
      </c>
      <c r="P9010">
        <f t="shared" si="281"/>
        <v>3411</v>
      </c>
    </row>
    <row r="9011" spans="1:16" ht="16" x14ac:dyDescent="0.2">
      <c r="A9011" s="8" t="s">
        <v>260</v>
      </c>
      <c r="C9011" s="7" t="s">
        <v>2</v>
      </c>
      <c r="D9011" s="7" t="s">
        <v>3389</v>
      </c>
      <c r="E9011" s="7" t="str">
        <f>IF(OR(D9011="", D9011="___"),"", LEFT(D9011,FIND(" &gt;",D9011)-1))</f>
        <v>Success</v>
      </c>
      <c r="F9011" s="7" t="str">
        <f t="shared" si="282"/>
        <v>Current</v>
      </c>
      <c r="G9011" s="7" t="str">
        <f t="shared" si="283"/>
        <v/>
      </c>
      <c r="H9011" s="7" t="str">
        <f>IF(G9011="Utterance", IF(ISNUMBER(SEARCH("Unrecognized",D9011)), "Unrecognized", IF(ISNUMBER(SEARCH("Mismatched",D9011)), "Mismatched", IF(ISNUMBER(SEARCH("False Positive",D9011)), "False Positive", "Irrelevant"))), "")</f>
        <v/>
      </c>
      <c r="J9011" s="7" t="s">
        <v>3743</v>
      </c>
      <c r="K9011" s="7" t="s">
        <v>3354</v>
      </c>
      <c r="L9011" s="9">
        <v>45014</v>
      </c>
      <c r="M9011" s="13">
        <v>0.37491898148148151</v>
      </c>
      <c r="N9011" s="14">
        <v>513002488584408</v>
      </c>
      <c r="O9011" s="7">
        <f>IF(LEN(TRIM($A9011))=0,0,LEN($A9011)-LEN(SUBSTITUTE($A9011," ",""))+1)</f>
        <v>6</v>
      </c>
      <c r="P9011">
        <f t="shared" si="281"/>
        <v>3411</v>
      </c>
    </row>
    <row r="9012" spans="1:16" ht="144" x14ac:dyDescent="0.2">
      <c r="A9012" s="8" t="s">
        <v>250</v>
      </c>
      <c r="C9012" s="7" t="s">
        <v>4</v>
      </c>
      <c r="F9012" s="7" t="str">
        <f t="shared" si="282"/>
        <v/>
      </c>
      <c r="G9012" s="7" t="str">
        <f t="shared" si="283"/>
        <v/>
      </c>
      <c r="K9012" s="7" t="s">
        <v>3354</v>
      </c>
      <c r="L9012" s="9">
        <v>45014</v>
      </c>
      <c r="M9012" s="13">
        <v>0.37491898148148151</v>
      </c>
      <c r="N9012" s="14">
        <v>202000377328075</v>
      </c>
      <c r="P9012" t="str">
        <f t="shared" si="281"/>
        <v/>
      </c>
    </row>
    <row r="9013" spans="1:16" ht="48" x14ac:dyDescent="0.2">
      <c r="A9013" s="8" t="s">
        <v>261</v>
      </c>
      <c r="C9013" s="7" t="s">
        <v>4</v>
      </c>
      <c r="F9013" s="7" t="str">
        <f t="shared" si="282"/>
        <v/>
      </c>
      <c r="G9013" s="7" t="str">
        <f t="shared" si="283"/>
        <v/>
      </c>
      <c r="K9013" s="7" t="s">
        <v>3354</v>
      </c>
      <c r="L9013" s="9">
        <v>45014</v>
      </c>
      <c r="M9013" s="13">
        <v>0.37491898148148151</v>
      </c>
      <c r="N9013" s="14">
        <v>513002488584408</v>
      </c>
      <c r="P9013" t="str">
        <f t="shared" si="281"/>
        <v/>
      </c>
    </row>
    <row r="9014" spans="1:16" x14ac:dyDescent="0.2">
      <c r="A9014" s="10">
        <v>45291</v>
      </c>
      <c r="C9014" s="7" t="s">
        <v>2</v>
      </c>
      <c r="D9014" s="7" t="s">
        <v>3389</v>
      </c>
      <c r="E9014" s="7" t="str">
        <f>IF(OR(D9014="", D9014="___"),"", LEFT(D9014,FIND(" &gt;",D9014)-1))</f>
        <v>Success</v>
      </c>
      <c r="F9014" s="7" t="str">
        <f t="shared" si="282"/>
        <v>Current</v>
      </c>
      <c r="G9014" s="7" t="str">
        <f t="shared" si="283"/>
        <v/>
      </c>
      <c r="H9014" s="7" t="str">
        <f>IF(G9014="Utterance", IF(ISNUMBER(SEARCH("Unrecognized",D9014)), "Unrecognized", IF(ISNUMBER(SEARCH("Mismatched",D9014)), "Mismatched", IF(ISNUMBER(SEARCH("False Positive",D9014)), "False Positive", "Irrelevant"))), "")</f>
        <v/>
      </c>
      <c r="J9014" s="7" t="s">
        <v>3743</v>
      </c>
      <c r="K9014" s="7" t="s">
        <v>3354</v>
      </c>
      <c r="L9014" s="9">
        <v>45014</v>
      </c>
      <c r="M9014" s="13">
        <v>0.37498842592592596</v>
      </c>
      <c r="N9014" s="14">
        <v>513002488584408</v>
      </c>
      <c r="O9014" s="7">
        <f>IF(LEN(TRIM($A9014))=0,0,LEN($A9014)-LEN(SUBSTITUTE($A9014," ",""))+1)</f>
        <v>1</v>
      </c>
      <c r="P9014">
        <f t="shared" si="281"/>
        <v>3411</v>
      </c>
    </row>
    <row r="9015" spans="1:16" ht="224" x14ac:dyDescent="0.2">
      <c r="A9015" s="8" t="s">
        <v>1553</v>
      </c>
      <c r="C9015" s="7" t="s">
        <v>4</v>
      </c>
      <c r="F9015" s="7" t="str">
        <f t="shared" si="282"/>
        <v/>
      </c>
      <c r="G9015" s="7" t="str">
        <f t="shared" si="283"/>
        <v/>
      </c>
      <c r="K9015" s="7" t="s">
        <v>3354</v>
      </c>
      <c r="L9015" s="9">
        <v>45014</v>
      </c>
      <c r="M9015" s="13">
        <v>0.375</v>
      </c>
      <c r="N9015" s="14">
        <v>513002488584408</v>
      </c>
      <c r="P9015" t="str">
        <f t="shared" si="281"/>
        <v/>
      </c>
    </row>
    <row r="9016" spans="1:16" ht="16" x14ac:dyDescent="0.2">
      <c r="A9016" s="8" t="s">
        <v>249</v>
      </c>
      <c r="C9016" s="7" t="s">
        <v>2</v>
      </c>
      <c r="D9016" s="7" t="s">
        <v>3405</v>
      </c>
      <c r="E9016" s="7" t="str">
        <f>IF(OR(D9016="", D9016="___"),"", LEFT(D9016,FIND(" &gt;",D9016)-1))</f>
        <v>Failure</v>
      </c>
      <c r="F9016" s="7" t="str">
        <f t="shared" si="282"/>
        <v>Current</v>
      </c>
      <c r="G9016" s="7" t="str">
        <f t="shared" si="283"/>
        <v>System</v>
      </c>
      <c r="H9016" s="7" t="str">
        <f>IF(G9016="Utterance", IF(ISNUMBER(SEARCH("Unrecognized",D9016)), "Unrecognized", IF(ISNUMBER(SEARCH("Mismatched",D9016)), "Mismatched", IF(ISNUMBER(SEARCH("False Positive",D9016)), "False Positive", "Irrelevant"))), "")</f>
        <v/>
      </c>
      <c r="I9016" s="7" t="s">
        <v>152</v>
      </c>
      <c r="J9016" s="7" t="s">
        <v>3741</v>
      </c>
      <c r="K9016" s="7" t="s">
        <v>3354</v>
      </c>
      <c r="L9016" s="9">
        <v>45014</v>
      </c>
      <c r="M9016" s="13">
        <v>0.37518518518518523</v>
      </c>
      <c r="N9016" s="14">
        <v>513002488584408</v>
      </c>
      <c r="O9016" s="7">
        <f>IF(LEN(TRIM($A9016))=0,0,LEN($A9016)-LEN(SUBSTITUTE($A9016," ",""))+1)</f>
        <v>2</v>
      </c>
      <c r="P9016">
        <f t="shared" si="281"/>
        <v>168</v>
      </c>
    </row>
    <row r="9017" spans="1:16" ht="16" x14ac:dyDescent="0.2">
      <c r="A9017" s="8" t="s">
        <v>249</v>
      </c>
      <c r="C9017" s="7" t="s">
        <v>2</v>
      </c>
      <c r="D9017" s="7" t="s">
        <v>3389</v>
      </c>
      <c r="E9017" s="7" t="str">
        <f>IF(OR(D9017="", D9017="___"),"", LEFT(D9017,FIND(" &gt;",D9017)-1))</f>
        <v>Success</v>
      </c>
      <c r="F9017" s="7" t="str">
        <f t="shared" si="282"/>
        <v>Current</v>
      </c>
      <c r="G9017" s="7" t="str">
        <f t="shared" si="283"/>
        <v/>
      </c>
      <c r="H9017" s="7" t="str">
        <f>IF(G9017="Utterance", IF(ISNUMBER(SEARCH("Unrecognized",D9017)), "Unrecognized", IF(ISNUMBER(SEARCH("Mismatched",D9017)), "Mismatched", IF(ISNUMBER(SEARCH("False Positive",D9017)), "False Positive", "Irrelevant"))), "")</f>
        <v/>
      </c>
      <c r="J9017" s="7" t="s">
        <v>3741</v>
      </c>
      <c r="K9017" s="7" t="s">
        <v>3354</v>
      </c>
      <c r="L9017" s="9">
        <v>45014</v>
      </c>
      <c r="M9017" s="13">
        <v>0.37518518518518523</v>
      </c>
      <c r="N9017" s="14">
        <v>513002488584408</v>
      </c>
      <c r="O9017" s="7">
        <f>IF(LEN(TRIM($A9017))=0,0,LEN($A9017)-LEN(SUBSTITUTE($A9017," ",""))+1)</f>
        <v>2</v>
      </c>
      <c r="P9017">
        <f t="shared" si="281"/>
        <v>3411</v>
      </c>
    </row>
    <row r="9018" spans="1:16" ht="16" x14ac:dyDescent="0.2">
      <c r="A9018" s="8" t="s">
        <v>152</v>
      </c>
      <c r="C9018" s="7" t="s">
        <v>4</v>
      </c>
      <c r="F9018" s="7" t="str">
        <f t="shared" si="282"/>
        <v/>
      </c>
      <c r="G9018" s="7" t="str">
        <f t="shared" si="283"/>
        <v/>
      </c>
      <c r="K9018" s="7" t="s">
        <v>3354</v>
      </c>
      <c r="L9018" s="9">
        <v>45014</v>
      </c>
      <c r="M9018" s="13">
        <v>0.37518518518518523</v>
      </c>
      <c r="N9018" s="14">
        <v>513002488584408</v>
      </c>
      <c r="P9018" t="str">
        <f t="shared" si="281"/>
        <v/>
      </c>
    </row>
    <row r="9019" spans="1:16" ht="144" x14ac:dyDescent="0.2">
      <c r="A9019" s="8" t="s">
        <v>250</v>
      </c>
      <c r="C9019" s="7" t="s">
        <v>4</v>
      </c>
      <c r="F9019" s="7" t="str">
        <f t="shared" si="282"/>
        <v/>
      </c>
      <c r="G9019" s="7" t="str">
        <f t="shared" si="283"/>
        <v/>
      </c>
      <c r="K9019" s="7" t="s">
        <v>3354</v>
      </c>
      <c r="L9019" s="9">
        <v>45014</v>
      </c>
      <c r="M9019" s="13">
        <v>0.37518518518518523</v>
      </c>
      <c r="N9019" s="14">
        <v>513002488584408</v>
      </c>
      <c r="P9019" t="str">
        <f t="shared" si="281"/>
        <v/>
      </c>
    </row>
    <row r="9020" spans="1:16" ht="16" x14ac:dyDescent="0.2">
      <c r="A9020" s="8" t="s">
        <v>418</v>
      </c>
      <c r="C9020" s="7" t="s">
        <v>2</v>
      </c>
      <c r="D9020" s="7" t="s">
        <v>3391</v>
      </c>
      <c r="E9020" s="7" t="str">
        <f>IF(OR(D9020="", D9020="___"),"", LEFT(D9020,FIND(" &gt;",D9020)-1))</f>
        <v>Failure</v>
      </c>
      <c r="F9020" s="7" t="str">
        <f t="shared" si="282"/>
        <v>Current</v>
      </c>
      <c r="G9020" s="7" t="str">
        <f t="shared" si="283"/>
        <v>Utterance</v>
      </c>
      <c r="H9020" s="7" t="str">
        <f>IF(G9020="Utterance", IF(ISNUMBER(SEARCH("Unrecognized",D9020)), "Unrecognized", IF(ISNUMBER(SEARCH("Mismatched",D9020)), "Mismatched", IF(ISNUMBER(SEARCH("False Positive",D9020)), "False Positive", "Irrelevant"))), "")</f>
        <v>Mismatched</v>
      </c>
      <c r="J9020" s="7" t="s">
        <v>3741</v>
      </c>
      <c r="K9020" s="7" t="s">
        <v>3354</v>
      </c>
      <c r="L9020" s="9">
        <v>45014</v>
      </c>
      <c r="M9020" s="13">
        <v>0.37847222222222227</v>
      </c>
      <c r="N9020" s="14">
        <v>204440003492455</v>
      </c>
      <c r="O9020" s="7">
        <f>IF(LEN(TRIM($A9020))=0,0,LEN($A9020)-LEN(SUBSTITUTE($A9020," ",""))+1)</f>
        <v>2</v>
      </c>
      <c r="P9020">
        <f t="shared" si="281"/>
        <v>705</v>
      </c>
    </row>
    <row r="9021" spans="1:16" ht="112" x14ac:dyDescent="0.2">
      <c r="A9021" s="8" t="s">
        <v>298</v>
      </c>
      <c r="C9021" s="7" t="s">
        <v>4</v>
      </c>
      <c r="F9021" s="7" t="str">
        <f t="shared" si="282"/>
        <v/>
      </c>
      <c r="G9021" s="7" t="str">
        <f t="shared" si="283"/>
        <v/>
      </c>
      <c r="K9021" s="7" t="s">
        <v>3354</v>
      </c>
      <c r="L9021" s="9">
        <v>45014</v>
      </c>
      <c r="M9021" s="13">
        <v>0.37847222222222227</v>
      </c>
      <c r="N9021" s="14">
        <v>204440003492455</v>
      </c>
      <c r="P9021" t="str">
        <f t="shared" si="281"/>
        <v/>
      </c>
    </row>
    <row r="9022" spans="1:16" ht="16" x14ac:dyDescent="0.2">
      <c r="A9022" s="8" t="s">
        <v>416</v>
      </c>
      <c r="C9022" s="7" t="s">
        <v>2</v>
      </c>
      <c r="D9022" s="7" t="s">
        <v>3389</v>
      </c>
      <c r="E9022" s="7" t="str">
        <f>IF(OR(D9022="", D9022="___"),"", LEFT(D9022,FIND(" &gt;",D9022)-1))</f>
        <v>Success</v>
      </c>
      <c r="F9022" s="7" t="str">
        <f t="shared" si="282"/>
        <v>Current</v>
      </c>
      <c r="G9022" s="7" t="str">
        <f t="shared" si="283"/>
        <v/>
      </c>
      <c r="H9022" s="7" t="str">
        <f>IF(G9022="Utterance", IF(ISNUMBER(SEARCH("Unrecognized",D9022)), "Unrecognized", IF(ISNUMBER(SEARCH("Mismatched",D9022)), "Mismatched", IF(ISNUMBER(SEARCH("False Positive",D9022)), "False Positive", "Irrelevant"))), "")</f>
        <v/>
      </c>
      <c r="J9022" s="7" t="s">
        <v>3741</v>
      </c>
      <c r="K9022" s="7" t="s">
        <v>3354</v>
      </c>
      <c r="L9022" s="9">
        <v>45014</v>
      </c>
      <c r="M9022" s="13">
        <v>0.37865740740740739</v>
      </c>
      <c r="N9022" s="14">
        <v>204440003492455</v>
      </c>
      <c r="O9022" s="7">
        <f>IF(LEN(TRIM($A9022))=0,0,LEN($A9022)-LEN(SUBSTITUTE($A9022," ",""))+1)</f>
        <v>6</v>
      </c>
      <c r="P9022">
        <f t="shared" si="281"/>
        <v>3411</v>
      </c>
    </row>
    <row r="9023" spans="1:16" ht="176" x14ac:dyDescent="0.2">
      <c r="A9023" s="8" t="s">
        <v>417</v>
      </c>
      <c r="C9023" s="7" t="s">
        <v>4</v>
      </c>
      <c r="F9023" s="7" t="str">
        <f t="shared" si="282"/>
        <v/>
      </c>
      <c r="G9023" s="7" t="str">
        <f t="shared" si="283"/>
        <v/>
      </c>
      <c r="K9023" s="7" t="s">
        <v>3354</v>
      </c>
      <c r="L9023" s="9">
        <v>45014</v>
      </c>
      <c r="M9023" s="13">
        <v>0.37865740740740739</v>
      </c>
      <c r="N9023" s="14">
        <v>204440003492455</v>
      </c>
      <c r="P9023" t="str">
        <f t="shared" si="281"/>
        <v/>
      </c>
    </row>
    <row r="9024" spans="1:16" ht="16" x14ac:dyDescent="0.2">
      <c r="A9024" s="8" t="s">
        <v>223</v>
      </c>
      <c r="B9024" s="7" t="s">
        <v>3487</v>
      </c>
      <c r="C9024" s="7" t="s">
        <v>2</v>
      </c>
      <c r="D9024" s="7" t="s">
        <v>3389</v>
      </c>
      <c r="E9024" s="7" t="str">
        <f>IF(OR(D9024="", D9024="___"),"", LEFT(D9024,FIND(" &gt;",D9024)-1))</f>
        <v>Success</v>
      </c>
      <c r="F9024" s="7" t="str">
        <f t="shared" si="282"/>
        <v>Current</v>
      </c>
      <c r="G9024" s="7" t="str">
        <f t="shared" si="283"/>
        <v/>
      </c>
      <c r="H9024" s="7" t="str">
        <f>IF(G9024="Utterance", IF(ISNUMBER(SEARCH("Unrecognized",D9024)), "Unrecognized", IF(ISNUMBER(SEARCH("Mismatched",D9024)), "Mismatched", IF(ISNUMBER(SEARCH("False Positive",D9024)), "False Positive", "Irrelevant"))), "")</f>
        <v/>
      </c>
      <c r="J9024" s="7" t="s">
        <v>3744</v>
      </c>
      <c r="K9024" s="7" t="s">
        <v>3354</v>
      </c>
      <c r="L9024" s="9">
        <v>45014</v>
      </c>
      <c r="M9024" s="13">
        <v>0.37895833333333334</v>
      </c>
      <c r="N9024" s="14">
        <v>204440003396827</v>
      </c>
      <c r="O9024" s="7">
        <f>IF(LEN(TRIM($A9024))=0,0,LEN($A9024)-LEN(SUBSTITUTE($A9024," ",""))+1)</f>
        <v>3</v>
      </c>
      <c r="P9024">
        <f t="shared" si="281"/>
        <v>3411</v>
      </c>
    </row>
    <row r="9025" spans="1:16" ht="112" x14ac:dyDescent="0.2">
      <c r="A9025" s="8" t="s">
        <v>224</v>
      </c>
      <c r="C9025" s="7" t="s">
        <v>4</v>
      </c>
      <c r="F9025" s="7" t="str">
        <f t="shared" si="282"/>
        <v/>
      </c>
      <c r="G9025" s="7" t="str">
        <f t="shared" si="283"/>
        <v/>
      </c>
      <c r="K9025" s="7" t="s">
        <v>3354</v>
      </c>
      <c r="L9025" s="9">
        <v>45014</v>
      </c>
      <c r="M9025" s="13">
        <v>0.37895833333333334</v>
      </c>
      <c r="N9025" s="14">
        <v>204440003396827</v>
      </c>
      <c r="P9025" t="str">
        <f t="shared" si="281"/>
        <v/>
      </c>
    </row>
    <row r="9026" spans="1:16" ht="16" x14ac:dyDescent="0.2">
      <c r="A9026" s="8" t="s">
        <v>225</v>
      </c>
      <c r="C9026" s="7" t="s">
        <v>2</v>
      </c>
      <c r="D9026" s="7" t="s">
        <v>3411</v>
      </c>
      <c r="E9026" s="7" t="str">
        <f>IF(OR(D9026="", D9026="___"),"", LEFT(D9026,FIND(" &gt;",D9026)-1))</f>
        <v>Qualified Success</v>
      </c>
      <c r="F9026" s="7" t="str">
        <f t="shared" si="282"/>
        <v>Current</v>
      </c>
      <c r="G9026" s="7" t="str">
        <f t="shared" si="283"/>
        <v>Response</v>
      </c>
      <c r="H9026" s="7" t="str">
        <f>IF(G9026="Utterance", IF(ISNUMBER(SEARCH("Unrecognized",D9026)), "Unrecognized", IF(ISNUMBER(SEARCH("Mismatched",D9026)), "Mismatched", IF(ISNUMBER(SEARCH("False Positive",D9026)), "False Positive", "Irrelevant"))), "")</f>
        <v/>
      </c>
      <c r="J9026" s="7" t="s">
        <v>3756</v>
      </c>
      <c r="K9026" s="7" t="s">
        <v>3354</v>
      </c>
      <c r="L9026" s="9">
        <v>45014</v>
      </c>
      <c r="M9026" s="13">
        <v>0.37968750000000001</v>
      </c>
      <c r="N9026" s="14">
        <v>204440003396827</v>
      </c>
      <c r="O9026" s="7">
        <f>IF(LEN(TRIM($A9026))=0,0,LEN($A9026)-LEN(SUBSTITUTE($A9026," ",""))+1)</f>
        <v>3</v>
      </c>
      <c r="P9026">
        <f t="shared" si="281"/>
        <v>201</v>
      </c>
    </row>
    <row r="9027" spans="1:16" ht="112" x14ac:dyDescent="0.2">
      <c r="A9027" s="8" t="s">
        <v>3506</v>
      </c>
      <c r="C9027" s="7" t="s">
        <v>4</v>
      </c>
      <c r="F9027" s="7" t="str">
        <f t="shared" si="282"/>
        <v/>
      </c>
      <c r="G9027" s="7" t="str">
        <f t="shared" si="283"/>
        <v/>
      </c>
      <c r="K9027" s="7" t="s">
        <v>3354</v>
      </c>
      <c r="L9027" s="9">
        <v>45014</v>
      </c>
      <c r="M9027" s="13">
        <v>0.37968750000000001</v>
      </c>
      <c r="N9027" s="14">
        <v>204440003396827</v>
      </c>
      <c r="P9027" t="str">
        <f t="shared" ref="P9027:P9090" si="284">IF(D9027="", "", COUNTIF($D$1:$D$12000, D9027))</f>
        <v/>
      </c>
    </row>
    <row r="9028" spans="1:16" ht="16" x14ac:dyDescent="0.2">
      <c r="A9028" s="8" t="s">
        <v>302</v>
      </c>
      <c r="B9028" s="7" t="s">
        <v>3487</v>
      </c>
      <c r="C9028" s="7" t="s">
        <v>2</v>
      </c>
      <c r="D9028" s="7" t="s">
        <v>3389</v>
      </c>
      <c r="E9028" s="7" t="str">
        <f>IF(OR(D9028="", D9028="___"),"", LEFT(D9028,FIND(" &gt;",D9028)-1))</f>
        <v>Success</v>
      </c>
      <c r="F9028" s="7" t="str">
        <f t="shared" si="282"/>
        <v>Current</v>
      </c>
      <c r="G9028" s="7" t="str">
        <f t="shared" si="283"/>
        <v/>
      </c>
      <c r="H9028" s="7" t="str">
        <f>IF(G9028="Utterance", IF(ISNUMBER(SEARCH("Unrecognized",D9028)), "Unrecognized", IF(ISNUMBER(SEARCH("Mismatched",D9028)), "Mismatched", IF(ISNUMBER(SEARCH("False Positive",D9028)), "False Positive", "Irrelevant"))), "")</f>
        <v/>
      </c>
      <c r="J9028" s="7" t="s">
        <v>3428</v>
      </c>
      <c r="K9028" s="7" t="s">
        <v>3354</v>
      </c>
      <c r="L9028" s="9">
        <v>45014</v>
      </c>
      <c r="M9028" s="13">
        <v>0.38112268518518522</v>
      </c>
      <c r="N9028" s="14">
        <v>204440003489773</v>
      </c>
      <c r="O9028" s="7">
        <f>IF(LEN(TRIM($A9028))=0,0,LEN($A9028)-LEN(SUBSTITUTE($A9028," ",""))+1)</f>
        <v>3</v>
      </c>
      <c r="P9028">
        <f t="shared" si="284"/>
        <v>3411</v>
      </c>
    </row>
    <row r="9029" spans="1:16" ht="64" x14ac:dyDescent="0.2">
      <c r="A9029" s="8" t="s">
        <v>220</v>
      </c>
      <c r="C9029" s="7" t="s">
        <v>4</v>
      </c>
      <c r="F9029" s="7" t="str">
        <f t="shared" si="282"/>
        <v/>
      </c>
      <c r="G9029" s="7" t="str">
        <f t="shared" si="283"/>
        <v/>
      </c>
      <c r="K9029" s="7" t="s">
        <v>3354</v>
      </c>
      <c r="L9029" s="9">
        <v>45014</v>
      </c>
      <c r="M9029" s="13">
        <v>0.38112268518518522</v>
      </c>
      <c r="N9029" s="14">
        <v>204440003489773</v>
      </c>
      <c r="P9029" t="str">
        <f t="shared" si="284"/>
        <v/>
      </c>
    </row>
    <row r="9030" spans="1:16" ht="16" x14ac:dyDescent="0.2">
      <c r="A9030" s="8" t="s">
        <v>259</v>
      </c>
      <c r="B9030" s="7" t="s">
        <v>3487</v>
      </c>
      <c r="C9030" s="7" t="s">
        <v>2</v>
      </c>
      <c r="D9030" s="7" t="s">
        <v>3389</v>
      </c>
      <c r="E9030" s="7" t="str">
        <f>IF(OR(D9030="", D9030="___"),"", LEFT(D9030,FIND(" &gt;",D9030)-1))</f>
        <v>Success</v>
      </c>
      <c r="F9030" s="7" t="str">
        <f t="shared" si="282"/>
        <v>Current</v>
      </c>
      <c r="G9030" s="7" t="str">
        <f t="shared" si="283"/>
        <v/>
      </c>
      <c r="H9030" s="7" t="str">
        <f>IF(G9030="Utterance", IF(ISNUMBER(SEARCH("Unrecognized",D9030)), "Unrecognized", IF(ISNUMBER(SEARCH("Mismatched",D9030)), "Mismatched", IF(ISNUMBER(SEARCH("False Positive",D9030)), "False Positive", "Irrelevant"))), "")</f>
        <v/>
      </c>
      <c r="J9030" s="7" t="s">
        <v>3743</v>
      </c>
      <c r="K9030" s="7" t="s">
        <v>3354</v>
      </c>
      <c r="L9030" s="9">
        <v>45014</v>
      </c>
      <c r="M9030" s="13">
        <v>0.3825115740740741</v>
      </c>
      <c r="N9030" s="14">
        <v>204440003498598</v>
      </c>
      <c r="O9030" s="7">
        <f>IF(LEN(TRIM($A9030))=0,0,LEN($A9030)-LEN(SUBSTITUTE($A9030," ",""))+1)</f>
        <v>4</v>
      </c>
      <c r="P9030">
        <f t="shared" si="284"/>
        <v>3411</v>
      </c>
    </row>
    <row r="9031" spans="1:16" ht="224" x14ac:dyDescent="0.2">
      <c r="A9031" s="8" t="s">
        <v>3706</v>
      </c>
      <c r="C9031" s="7" t="s">
        <v>4</v>
      </c>
      <c r="F9031" s="7" t="str">
        <f t="shared" si="282"/>
        <v/>
      </c>
      <c r="G9031" s="7" t="str">
        <f t="shared" si="283"/>
        <v/>
      </c>
      <c r="K9031" s="7" t="s">
        <v>3354</v>
      </c>
      <c r="L9031" s="9">
        <v>45014</v>
      </c>
      <c r="M9031" s="13">
        <v>0.38253472222222223</v>
      </c>
      <c r="N9031" s="14">
        <v>204440003498598</v>
      </c>
      <c r="P9031" t="str">
        <f t="shared" si="284"/>
        <v/>
      </c>
    </row>
    <row r="9032" spans="1:16" ht="16" x14ac:dyDescent="0.2">
      <c r="A9032" s="8" t="s">
        <v>302</v>
      </c>
      <c r="B9032" s="7" t="s">
        <v>3487</v>
      </c>
      <c r="C9032" s="7" t="s">
        <v>2</v>
      </c>
      <c r="D9032" s="7" t="s">
        <v>3389</v>
      </c>
      <c r="E9032" s="7" t="str">
        <f>IF(OR(D9032="", D9032="___"),"", LEFT(D9032,FIND(" &gt;",D9032)-1))</f>
        <v>Success</v>
      </c>
      <c r="F9032" s="7" t="str">
        <f t="shared" si="282"/>
        <v>Current</v>
      </c>
      <c r="G9032" s="7" t="str">
        <f t="shared" si="283"/>
        <v/>
      </c>
      <c r="H9032" s="7" t="str">
        <f>IF(G9032="Utterance", IF(ISNUMBER(SEARCH("Unrecognized",D9032)), "Unrecognized", IF(ISNUMBER(SEARCH("Mismatched",D9032)), "Mismatched", IF(ISNUMBER(SEARCH("False Positive",D9032)), "False Positive", "Irrelevant"))), "")</f>
        <v/>
      </c>
      <c r="J9032" s="7" t="s">
        <v>3428</v>
      </c>
      <c r="K9032" s="7" t="s">
        <v>3354</v>
      </c>
      <c r="L9032" s="9">
        <v>45014</v>
      </c>
      <c r="M9032" s="13">
        <v>0.38890046296296293</v>
      </c>
      <c r="N9032" s="14">
        <v>202000090572907</v>
      </c>
      <c r="O9032" s="7">
        <f>IF(LEN(TRIM($A9032))=0,0,LEN($A9032)-LEN(SUBSTITUTE($A9032," ",""))+1)</f>
        <v>3</v>
      </c>
      <c r="P9032">
        <f t="shared" si="284"/>
        <v>3411</v>
      </c>
    </row>
    <row r="9033" spans="1:16" ht="64" x14ac:dyDescent="0.2">
      <c r="A9033" s="8" t="s">
        <v>220</v>
      </c>
      <c r="C9033" s="7" t="s">
        <v>4</v>
      </c>
      <c r="F9033" s="7" t="str">
        <f t="shared" si="282"/>
        <v/>
      </c>
      <c r="G9033" s="7" t="str">
        <f t="shared" si="283"/>
        <v/>
      </c>
      <c r="K9033" s="7" t="s">
        <v>3354</v>
      </c>
      <c r="L9033" s="9">
        <v>45014</v>
      </c>
      <c r="M9033" s="13">
        <v>0.38890046296296293</v>
      </c>
      <c r="N9033" s="14">
        <v>202000090572907</v>
      </c>
      <c r="P9033" t="str">
        <f t="shared" si="284"/>
        <v/>
      </c>
    </row>
    <row r="9034" spans="1:16" ht="16" x14ac:dyDescent="0.2">
      <c r="A9034" s="8" t="s">
        <v>1276</v>
      </c>
      <c r="C9034" s="7" t="s">
        <v>2</v>
      </c>
      <c r="D9034" s="7" t="s">
        <v>3391</v>
      </c>
      <c r="E9034" s="7" t="str">
        <f>IF(OR(D9034="", D9034="___"),"", LEFT(D9034,FIND(" &gt;",D9034)-1))</f>
        <v>Failure</v>
      </c>
      <c r="F9034" s="7" t="str">
        <f t="shared" si="282"/>
        <v>Current</v>
      </c>
      <c r="G9034" s="7" t="str">
        <f t="shared" si="283"/>
        <v>Utterance</v>
      </c>
      <c r="H9034" s="7" t="str">
        <f>IF(G9034="Utterance", IF(ISNUMBER(SEARCH("Unrecognized",D9034)), "Unrecognized", IF(ISNUMBER(SEARCH("Mismatched",D9034)), "Mismatched", IF(ISNUMBER(SEARCH("False Positive",D9034)), "False Positive", "Irrelevant"))), "")</f>
        <v>Mismatched</v>
      </c>
      <c r="J9034" s="7" t="s">
        <v>3434</v>
      </c>
      <c r="K9034" s="7" t="s">
        <v>3354</v>
      </c>
      <c r="L9034" s="9">
        <v>45014</v>
      </c>
      <c r="M9034" s="13">
        <v>0.38895833333333335</v>
      </c>
      <c r="N9034" s="14">
        <v>202000276083816</v>
      </c>
      <c r="O9034" s="7">
        <f>IF(LEN(TRIM($A9034))=0,0,LEN($A9034)-LEN(SUBSTITUTE($A9034," ",""))+1)</f>
        <v>2</v>
      </c>
      <c r="P9034">
        <f t="shared" si="284"/>
        <v>705</v>
      </c>
    </row>
    <row r="9035" spans="1:16" ht="144" x14ac:dyDescent="0.2">
      <c r="A9035" s="8" t="s">
        <v>247</v>
      </c>
      <c r="C9035" s="7" t="s">
        <v>4</v>
      </c>
      <c r="F9035" s="7" t="str">
        <f t="shared" si="282"/>
        <v/>
      </c>
      <c r="G9035" s="7" t="str">
        <f t="shared" si="283"/>
        <v/>
      </c>
      <c r="K9035" s="7" t="s">
        <v>3354</v>
      </c>
      <c r="L9035" s="9">
        <v>45014</v>
      </c>
      <c r="M9035" s="13">
        <v>0.38895833333333335</v>
      </c>
      <c r="N9035" s="14">
        <v>202000276083816</v>
      </c>
      <c r="P9035" t="str">
        <f t="shared" si="284"/>
        <v/>
      </c>
    </row>
    <row r="9036" spans="1:16" ht="16" x14ac:dyDescent="0.2">
      <c r="A9036" s="8" t="s">
        <v>1826</v>
      </c>
      <c r="C9036" s="7" t="s">
        <v>2</v>
      </c>
      <c r="D9036" s="7" t="s">
        <v>3389</v>
      </c>
      <c r="E9036" s="7" t="str">
        <f>IF(OR(D9036="", D9036="___"),"", LEFT(D9036,FIND(" &gt;",D9036)-1))</f>
        <v>Success</v>
      </c>
      <c r="F9036" s="7" t="str">
        <f t="shared" si="282"/>
        <v>Current</v>
      </c>
      <c r="G9036" s="7" t="str">
        <f t="shared" si="283"/>
        <v/>
      </c>
      <c r="H9036" s="7" t="str">
        <f>IF(G9036="Utterance", IF(ISNUMBER(SEARCH("Unrecognized",D9036)), "Unrecognized", IF(ISNUMBER(SEARCH("Mismatched",D9036)), "Mismatched", IF(ISNUMBER(SEARCH("False Positive",D9036)), "False Positive", "Irrelevant"))), "")</f>
        <v/>
      </c>
      <c r="J9036" s="7" t="s">
        <v>3746</v>
      </c>
      <c r="K9036" s="7" t="s">
        <v>3354</v>
      </c>
      <c r="L9036" s="9">
        <v>45014</v>
      </c>
      <c r="M9036" s="13">
        <v>0.39047453703703705</v>
      </c>
      <c r="N9036" s="14">
        <v>513003537519510</v>
      </c>
      <c r="O9036" s="7">
        <f>IF(LEN(TRIM($A9036))=0,0,LEN($A9036)-LEN(SUBSTITUTE($A9036," ",""))+1)</f>
        <v>6</v>
      </c>
      <c r="P9036">
        <f t="shared" si="284"/>
        <v>3411</v>
      </c>
    </row>
    <row r="9037" spans="1:16" ht="128" x14ac:dyDescent="0.2">
      <c r="A9037" s="8" t="s">
        <v>384</v>
      </c>
      <c r="C9037" s="7" t="s">
        <v>4</v>
      </c>
      <c r="F9037" s="7" t="str">
        <f t="shared" si="282"/>
        <v/>
      </c>
      <c r="G9037" s="7" t="str">
        <f t="shared" si="283"/>
        <v/>
      </c>
      <c r="K9037" s="7" t="s">
        <v>3354</v>
      </c>
      <c r="L9037" s="9">
        <v>45014</v>
      </c>
      <c r="M9037" s="13">
        <v>0.39048611111111109</v>
      </c>
      <c r="N9037" s="14">
        <v>513003537519510</v>
      </c>
      <c r="P9037" t="str">
        <f t="shared" si="284"/>
        <v/>
      </c>
    </row>
    <row r="9038" spans="1:16" ht="16" x14ac:dyDescent="0.2">
      <c r="A9038" s="8" t="s">
        <v>1230</v>
      </c>
      <c r="C9038" s="7" t="s">
        <v>2</v>
      </c>
      <c r="D9038" s="7" t="s">
        <v>3391</v>
      </c>
      <c r="E9038" s="7" t="str">
        <f>IF(OR(D9038="", D9038="___"),"", LEFT(D9038,FIND(" &gt;",D9038)-1))</f>
        <v>Failure</v>
      </c>
      <c r="F9038" s="7" t="str">
        <f t="shared" si="282"/>
        <v>Current</v>
      </c>
      <c r="G9038" s="7" t="str">
        <f t="shared" si="283"/>
        <v>Utterance</v>
      </c>
      <c r="H9038" s="7" t="str">
        <f>IF(G9038="Utterance", IF(ISNUMBER(SEARCH("Unrecognized",D9038)), "Unrecognized", IF(ISNUMBER(SEARCH("Mismatched",D9038)), "Mismatched", IF(ISNUMBER(SEARCH("False Positive",D9038)), "False Positive", "Irrelevant"))), "")</f>
        <v>Mismatched</v>
      </c>
      <c r="J9038" s="7" t="s">
        <v>213</v>
      </c>
      <c r="K9038" s="7" t="s">
        <v>3354</v>
      </c>
      <c r="L9038" s="9">
        <v>45014</v>
      </c>
      <c r="M9038" s="13">
        <v>0.39142361111111112</v>
      </c>
      <c r="N9038" s="14">
        <v>202000082472814</v>
      </c>
      <c r="O9038" s="7">
        <f>IF(LEN(TRIM($A9038))=0,0,LEN($A9038)-LEN(SUBSTITUTE($A9038," ",""))+1)</f>
        <v>1</v>
      </c>
      <c r="P9038">
        <f t="shared" si="284"/>
        <v>705</v>
      </c>
    </row>
    <row r="9039" spans="1:16" ht="144" x14ac:dyDescent="0.2">
      <c r="A9039" s="8" t="s">
        <v>272</v>
      </c>
      <c r="C9039" s="7" t="s">
        <v>4</v>
      </c>
      <c r="F9039" s="7" t="str">
        <f t="shared" si="282"/>
        <v/>
      </c>
      <c r="G9039" s="7" t="str">
        <f t="shared" si="283"/>
        <v/>
      </c>
      <c r="K9039" s="7" t="s">
        <v>3354</v>
      </c>
      <c r="L9039" s="9">
        <v>45014</v>
      </c>
      <c r="M9039" s="13">
        <v>0.39143518518518516</v>
      </c>
      <c r="N9039" s="14">
        <v>202000082472814</v>
      </c>
      <c r="P9039" t="str">
        <f t="shared" si="284"/>
        <v/>
      </c>
    </row>
    <row r="9040" spans="1:16" ht="16" x14ac:dyDescent="0.2">
      <c r="A9040" s="8" t="s">
        <v>1229</v>
      </c>
      <c r="C9040" s="7" t="s">
        <v>2</v>
      </c>
      <c r="D9040" s="7" t="s">
        <v>3391</v>
      </c>
      <c r="E9040" s="7" t="str">
        <f>IF(OR(D9040="", D9040="___"),"", LEFT(D9040,FIND(" &gt;",D9040)-1))</f>
        <v>Failure</v>
      </c>
      <c r="F9040" s="7" t="str">
        <f t="shared" si="282"/>
        <v>Current</v>
      </c>
      <c r="G9040" s="7" t="str">
        <f t="shared" si="283"/>
        <v>Utterance</v>
      </c>
      <c r="H9040" s="7" t="str">
        <f>IF(G9040="Utterance", IF(ISNUMBER(SEARCH("Unrecognized",D9040)), "Unrecognized", IF(ISNUMBER(SEARCH("Mismatched",D9040)), "Mismatched", IF(ISNUMBER(SEARCH("False Positive",D9040)), "False Positive", "Irrelevant"))), "")</f>
        <v>Mismatched</v>
      </c>
      <c r="J9040" s="7" t="s">
        <v>213</v>
      </c>
      <c r="K9040" s="7" t="s">
        <v>3354</v>
      </c>
      <c r="L9040" s="9">
        <v>45014</v>
      </c>
      <c r="M9040" s="13">
        <v>0.39152777777777775</v>
      </c>
      <c r="N9040" s="14">
        <v>202000082472814</v>
      </c>
      <c r="O9040" s="7">
        <f>IF(LEN(TRIM($A9040))=0,0,LEN($A9040)-LEN(SUBSTITUTE($A9040," ",""))+1)</f>
        <v>2</v>
      </c>
      <c r="P9040">
        <f t="shared" si="284"/>
        <v>705</v>
      </c>
    </row>
    <row r="9041" spans="1:16" ht="144" x14ac:dyDescent="0.2">
      <c r="A9041" s="8" t="s">
        <v>272</v>
      </c>
      <c r="C9041" s="7" t="s">
        <v>4</v>
      </c>
      <c r="F9041" s="7" t="str">
        <f t="shared" si="282"/>
        <v/>
      </c>
      <c r="G9041" s="7" t="str">
        <f t="shared" si="283"/>
        <v/>
      </c>
      <c r="K9041" s="7" t="s">
        <v>3354</v>
      </c>
      <c r="L9041" s="9">
        <v>45014</v>
      </c>
      <c r="M9041" s="13">
        <v>0.3915393518518519</v>
      </c>
      <c r="N9041" s="14">
        <v>202000082472814</v>
      </c>
      <c r="P9041" t="str">
        <f t="shared" si="284"/>
        <v/>
      </c>
    </row>
    <row r="9042" spans="1:16" ht="16" x14ac:dyDescent="0.2">
      <c r="A9042" s="8" t="s">
        <v>1465</v>
      </c>
      <c r="C9042" s="7" t="s">
        <v>2</v>
      </c>
      <c r="D9042" s="7" t="s">
        <v>3389</v>
      </c>
      <c r="E9042" s="7" t="str">
        <f>IF(OR(D9042="", D9042="___"),"", LEFT(D9042,FIND(" &gt;",D9042)-1))</f>
        <v>Success</v>
      </c>
      <c r="F9042" s="7" t="str">
        <f t="shared" si="282"/>
        <v>Current</v>
      </c>
      <c r="G9042" s="7" t="str">
        <f t="shared" si="283"/>
        <v/>
      </c>
      <c r="H9042" s="7" t="str">
        <f>IF(G9042="Utterance", IF(ISNUMBER(SEARCH("Unrecognized",D9042)), "Unrecognized", IF(ISNUMBER(SEARCH("Mismatched",D9042)), "Mismatched", IF(ISNUMBER(SEARCH("False Positive",D9042)), "False Positive", "Irrelevant"))), "")</f>
        <v/>
      </c>
      <c r="J9042" s="7" t="s">
        <v>3434</v>
      </c>
      <c r="K9042" s="7" t="s">
        <v>3354</v>
      </c>
      <c r="L9042" s="9">
        <v>45014</v>
      </c>
      <c r="M9042" s="13">
        <v>0.39689814814814817</v>
      </c>
      <c r="N9042" s="14">
        <v>513001600420353</v>
      </c>
      <c r="O9042" s="7">
        <f>IF(LEN(TRIM($A9042))=0,0,LEN($A9042)-LEN(SUBSTITUTE($A9042," ",""))+1)</f>
        <v>3</v>
      </c>
      <c r="P9042">
        <f t="shared" si="284"/>
        <v>3411</v>
      </c>
    </row>
    <row r="9043" spans="1:16" ht="64" x14ac:dyDescent="0.2">
      <c r="A9043" s="8" t="s">
        <v>331</v>
      </c>
      <c r="C9043" s="7" t="s">
        <v>4</v>
      </c>
      <c r="F9043" s="7" t="str">
        <f t="shared" si="282"/>
        <v/>
      </c>
      <c r="G9043" s="7" t="str">
        <f t="shared" si="283"/>
        <v/>
      </c>
      <c r="K9043" s="7" t="s">
        <v>3354</v>
      </c>
      <c r="L9043" s="9">
        <v>45014</v>
      </c>
      <c r="M9043" s="13">
        <v>0.39689814814814817</v>
      </c>
      <c r="N9043" s="14">
        <v>513001600420353</v>
      </c>
      <c r="P9043" t="str">
        <f t="shared" si="284"/>
        <v/>
      </c>
    </row>
    <row r="9044" spans="1:16" ht="16" x14ac:dyDescent="0.2">
      <c r="A9044" s="8" t="s">
        <v>396</v>
      </c>
      <c r="C9044" s="7" t="s">
        <v>2</v>
      </c>
      <c r="D9044" s="7" t="s">
        <v>3411</v>
      </c>
      <c r="E9044" s="7" t="str">
        <f>IF(OR(D9044="", D9044="___"),"", LEFT(D9044,FIND(" &gt;",D9044)-1))</f>
        <v>Qualified Success</v>
      </c>
      <c r="F9044" s="7" t="str">
        <f t="shared" si="282"/>
        <v>Current</v>
      </c>
      <c r="G9044" s="7" t="str">
        <f t="shared" si="283"/>
        <v>Response</v>
      </c>
      <c r="H9044" s="7" t="str">
        <f>IF(G9044="Utterance", IF(ISNUMBER(SEARCH("Unrecognized",D9044)), "Unrecognized", IF(ISNUMBER(SEARCH("Mismatched",D9044)), "Mismatched", IF(ISNUMBER(SEARCH("False Positive",D9044)), "False Positive", "Irrelevant"))), "")</f>
        <v/>
      </c>
      <c r="J9044" s="7" t="s">
        <v>3431</v>
      </c>
      <c r="K9044" s="7" t="s">
        <v>3354</v>
      </c>
      <c r="L9044" s="9">
        <v>45014</v>
      </c>
      <c r="M9044" s="13">
        <v>0.39834490740740741</v>
      </c>
      <c r="N9044" s="14">
        <v>513003537519510</v>
      </c>
      <c r="O9044" s="7">
        <f>IF(LEN(TRIM($A9044))=0,0,LEN($A9044)-LEN(SUBSTITUTE($A9044," ",""))+1)</f>
        <v>1</v>
      </c>
      <c r="P9044">
        <f t="shared" si="284"/>
        <v>201</v>
      </c>
    </row>
    <row r="9045" spans="1:16" ht="144" x14ac:dyDescent="0.2">
      <c r="A9045" s="8" t="s">
        <v>395</v>
      </c>
      <c r="C9045" s="7" t="s">
        <v>4</v>
      </c>
      <c r="F9045" s="7" t="str">
        <f t="shared" si="282"/>
        <v/>
      </c>
      <c r="G9045" s="7" t="str">
        <f t="shared" si="283"/>
        <v/>
      </c>
      <c r="K9045" s="7" t="s">
        <v>3354</v>
      </c>
      <c r="L9045" s="9">
        <v>45014</v>
      </c>
      <c r="M9045" s="13">
        <v>0.39835648148148151</v>
      </c>
      <c r="N9045" s="14">
        <v>513003537519510</v>
      </c>
      <c r="P9045" t="str">
        <f t="shared" si="284"/>
        <v/>
      </c>
    </row>
    <row r="9046" spans="1:16" ht="16" x14ac:dyDescent="0.2">
      <c r="A9046" s="8" t="s">
        <v>158</v>
      </c>
      <c r="B9046" s="7" t="s">
        <v>3487</v>
      </c>
      <c r="C9046" s="7" t="s">
        <v>2</v>
      </c>
      <c r="D9046" s="7" t="s">
        <v>3389</v>
      </c>
      <c r="E9046" s="7" t="str">
        <f>IF(OR(D9046="", D9046="___"),"", LEFT(D9046,FIND(" &gt;",D9046)-1))</f>
        <v>Success</v>
      </c>
      <c r="F9046" s="7" t="str">
        <f t="shared" si="282"/>
        <v>Current</v>
      </c>
      <c r="G9046" s="7" t="str">
        <f t="shared" si="283"/>
        <v/>
      </c>
      <c r="H9046" s="7" t="str">
        <f>IF(G9046="Utterance", IF(ISNUMBER(SEARCH("Unrecognized",D9046)), "Unrecognized", IF(ISNUMBER(SEARCH("Mismatched",D9046)), "Mismatched", IF(ISNUMBER(SEARCH("False Positive",D9046)), "False Positive", "Irrelevant"))), "")</f>
        <v/>
      </c>
      <c r="J9046" s="7" t="s">
        <v>3744</v>
      </c>
      <c r="K9046" s="7" t="s">
        <v>3354</v>
      </c>
      <c r="L9046" s="9">
        <v>45014</v>
      </c>
      <c r="M9046" s="13">
        <v>0.40060185185185188</v>
      </c>
      <c r="N9046" s="14">
        <v>513002481263130</v>
      </c>
      <c r="O9046" s="7">
        <f>IF(LEN(TRIM($A9046))=0,0,LEN($A9046)-LEN(SUBSTITUTE($A9046," ",""))+1)</f>
        <v>4</v>
      </c>
      <c r="P9046">
        <f t="shared" si="284"/>
        <v>3411</v>
      </c>
    </row>
    <row r="9047" spans="1:16" ht="112" x14ac:dyDescent="0.2">
      <c r="A9047" s="8" t="s">
        <v>224</v>
      </c>
      <c r="C9047" s="7" t="s">
        <v>4</v>
      </c>
      <c r="F9047" s="7" t="str">
        <f t="shared" si="282"/>
        <v/>
      </c>
      <c r="G9047" s="7" t="str">
        <f t="shared" si="283"/>
        <v/>
      </c>
      <c r="K9047" s="7" t="s">
        <v>3354</v>
      </c>
      <c r="L9047" s="9">
        <v>45014</v>
      </c>
      <c r="M9047" s="13">
        <v>0.40060185185185188</v>
      </c>
      <c r="N9047" s="14">
        <v>513002481263130</v>
      </c>
      <c r="P9047" t="str">
        <f t="shared" si="284"/>
        <v/>
      </c>
    </row>
    <row r="9048" spans="1:16" ht="16" x14ac:dyDescent="0.2">
      <c r="A9048" s="8" t="s">
        <v>322</v>
      </c>
      <c r="B9048" s="7" t="s">
        <v>3487</v>
      </c>
      <c r="C9048" s="7" t="s">
        <v>2</v>
      </c>
      <c r="D9048" s="7" t="s">
        <v>3389</v>
      </c>
      <c r="E9048" s="7" t="str">
        <f>IF(OR(D9048="", D9048="___"),"", LEFT(D9048,FIND(" &gt;",D9048)-1))</f>
        <v>Success</v>
      </c>
      <c r="F9048" s="7" t="str">
        <f t="shared" si="282"/>
        <v>Current</v>
      </c>
      <c r="G9048" s="7" t="str">
        <f t="shared" si="283"/>
        <v/>
      </c>
      <c r="H9048" s="7" t="str">
        <f>IF(G9048="Utterance", IF(ISNUMBER(SEARCH("Unrecognized",D9048)), "Unrecognized", IF(ISNUMBER(SEARCH("Mismatched",D9048)), "Mismatched", IF(ISNUMBER(SEARCH("False Positive",D9048)), "False Positive", "Irrelevant"))), "")</f>
        <v/>
      </c>
      <c r="J9048" s="7" t="s">
        <v>3758</v>
      </c>
      <c r="K9048" s="7" t="s">
        <v>3354</v>
      </c>
      <c r="L9048" s="9">
        <v>45014</v>
      </c>
      <c r="M9048" s="13">
        <v>0.4013194444444444</v>
      </c>
      <c r="N9048" s="14">
        <v>204440003505499</v>
      </c>
      <c r="O9048" s="7">
        <f>IF(LEN(TRIM($A9048))=0,0,LEN($A9048)-LEN(SUBSTITUTE($A9048," ",""))+1)</f>
        <v>4</v>
      </c>
      <c r="P9048">
        <f t="shared" si="284"/>
        <v>3411</v>
      </c>
    </row>
    <row r="9049" spans="1:16" ht="32" x14ac:dyDescent="0.2">
      <c r="A9049" s="8" t="s">
        <v>3366</v>
      </c>
      <c r="C9049" s="7" t="s">
        <v>4</v>
      </c>
      <c r="F9049" s="7" t="str">
        <f t="shared" si="282"/>
        <v/>
      </c>
      <c r="G9049" s="7" t="str">
        <f t="shared" si="283"/>
        <v/>
      </c>
      <c r="K9049" s="7" t="s">
        <v>3354</v>
      </c>
      <c r="L9049" s="9">
        <v>45014</v>
      </c>
      <c r="M9049" s="13">
        <v>0.40135416666666668</v>
      </c>
      <c r="N9049" s="14">
        <v>204440003505499</v>
      </c>
      <c r="P9049" t="str">
        <f t="shared" si="284"/>
        <v/>
      </c>
    </row>
    <row r="9050" spans="1:16" ht="32" x14ac:dyDescent="0.2">
      <c r="A9050" s="8" t="s">
        <v>268</v>
      </c>
      <c r="C9050" s="7" t="s">
        <v>4</v>
      </c>
      <c r="F9050" s="7" t="str">
        <f t="shared" si="282"/>
        <v/>
      </c>
      <c r="G9050" s="7" t="str">
        <f t="shared" si="283"/>
        <v/>
      </c>
      <c r="K9050" s="7" t="s">
        <v>3354</v>
      </c>
      <c r="L9050" s="9">
        <v>45014</v>
      </c>
      <c r="M9050" s="13">
        <v>0.40135416666666668</v>
      </c>
      <c r="N9050" s="14">
        <v>204440003505499</v>
      </c>
      <c r="P9050" t="str">
        <f t="shared" si="284"/>
        <v/>
      </c>
    </row>
    <row r="9051" spans="1:16" ht="16" x14ac:dyDescent="0.2">
      <c r="A9051" s="8" t="s">
        <v>815</v>
      </c>
      <c r="C9051" s="7" t="s">
        <v>2</v>
      </c>
      <c r="D9051" s="7" t="s">
        <v>3389</v>
      </c>
      <c r="E9051" s="7" t="str">
        <f>IF(OR(D9051="", D9051="___"),"", LEFT(D9051,FIND(" &gt;",D9051)-1))</f>
        <v>Success</v>
      </c>
      <c r="F9051" s="7" t="str">
        <f t="shared" si="282"/>
        <v>Current</v>
      </c>
      <c r="G9051" s="7" t="str">
        <f t="shared" si="283"/>
        <v/>
      </c>
      <c r="H9051" s="7" t="str">
        <f>IF(G9051="Utterance", IF(ISNUMBER(SEARCH("Unrecognized",D9051)), "Unrecognized", IF(ISNUMBER(SEARCH("Mismatched",D9051)), "Mismatched", IF(ISNUMBER(SEARCH("False Positive",D9051)), "False Positive", "Irrelevant"))), "")</f>
        <v/>
      </c>
      <c r="J9051" s="7" t="s">
        <v>3742</v>
      </c>
      <c r="K9051" s="7" t="s">
        <v>3354</v>
      </c>
      <c r="L9051" s="9">
        <v>45014</v>
      </c>
      <c r="M9051" s="13">
        <v>0.40219907407407413</v>
      </c>
      <c r="N9051" s="14">
        <v>204440003505499</v>
      </c>
      <c r="O9051" s="7">
        <f>IF(LEN(TRIM($A9051))=0,0,LEN($A9051)-LEN(SUBSTITUTE($A9051," ",""))+1)</f>
        <v>21</v>
      </c>
      <c r="P9051">
        <f t="shared" si="284"/>
        <v>3411</v>
      </c>
    </row>
    <row r="9052" spans="1:16" ht="96" x14ac:dyDescent="0.2">
      <c r="A9052" s="8" t="s">
        <v>454</v>
      </c>
      <c r="C9052" s="7" t="s">
        <v>4</v>
      </c>
      <c r="F9052" s="7" t="str">
        <f t="shared" si="282"/>
        <v/>
      </c>
      <c r="G9052" s="7" t="str">
        <f t="shared" si="283"/>
        <v/>
      </c>
      <c r="K9052" s="7" t="s">
        <v>3354</v>
      </c>
      <c r="L9052" s="9">
        <v>45014</v>
      </c>
      <c r="M9052" s="13">
        <v>0.40219907407407413</v>
      </c>
      <c r="N9052" s="14">
        <v>204440003505499</v>
      </c>
      <c r="P9052" t="str">
        <f t="shared" si="284"/>
        <v/>
      </c>
    </row>
    <row r="9053" spans="1:16" ht="16" x14ac:dyDescent="0.2">
      <c r="A9053" s="8" t="s">
        <v>399</v>
      </c>
      <c r="C9053" s="7" t="s">
        <v>2</v>
      </c>
      <c r="D9053" s="7" t="s">
        <v>3411</v>
      </c>
      <c r="E9053" s="7" t="str">
        <f>IF(OR(D9053="", D9053="___"),"", LEFT(D9053,FIND(" &gt;",D9053)-1))</f>
        <v>Qualified Success</v>
      </c>
      <c r="F9053" s="7" t="str">
        <f t="shared" si="282"/>
        <v>Current</v>
      </c>
      <c r="G9053" s="7" t="str">
        <f t="shared" si="283"/>
        <v>Response</v>
      </c>
      <c r="H9053" s="7" t="str">
        <f>IF(G9053="Utterance", IF(ISNUMBER(SEARCH("Unrecognized",D9053)), "Unrecognized", IF(ISNUMBER(SEARCH("Mismatched",D9053)), "Mismatched", IF(ISNUMBER(SEARCH("False Positive",D9053)), "False Positive", "Irrelevant"))), "")</f>
        <v/>
      </c>
      <c r="J9053" s="7" t="s">
        <v>3745</v>
      </c>
      <c r="K9053" s="7" t="s">
        <v>3354</v>
      </c>
      <c r="L9053" s="9">
        <v>45014</v>
      </c>
      <c r="M9053" s="13">
        <v>0.40542824074074074</v>
      </c>
      <c r="N9053" s="14">
        <v>204440003491182</v>
      </c>
      <c r="O9053" s="7">
        <f>IF(LEN(TRIM($A9053))=0,0,LEN($A9053)-LEN(SUBSTITUTE($A9053," ",""))+1)</f>
        <v>2</v>
      </c>
      <c r="P9053">
        <f t="shared" si="284"/>
        <v>201</v>
      </c>
    </row>
    <row r="9054" spans="1:16" ht="48" x14ac:dyDescent="0.2">
      <c r="A9054" s="8" t="s">
        <v>400</v>
      </c>
      <c r="C9054" s="7" t="s">
        <v>4</v>
      </c>
      <c r="F9054" s="7" t="str">
        <f t="shared" si="282"/>
        <v/>
      </c>
      <c r="G9054" s="7" t="str">
        <f t="shared" si="283"/>
        <v/>
      </c>
      <c r="K9054" s="7" t="s">
        <v>3354</v>
      </c>
      <c r="L9054" s="9">
        <v>45014</v>
      </c>
      <c r="M9054" s="13">
        <v>0.40542824074074074</v>
      </c>
      <c r="N9054" s="14">
        <v>204440003491182</v>
      </c>
      <c r="P9054" t="str">
        <f t="shared" si="284"/>
        <v/>
      </c>
    </row>
    <row r="9055" spans="1:16" ht="16" x14ac:dyDescent="0.2">
      <c r="A9055" s="8" t="s">
        <v>397</v>
      </c>
      <c r="C9055" s="7" t="s">
        <v>2</v>
      </c>
      <c r="D9055" s="7" t="s">
        <v>3389</v>
      </c>
      <c r="E9055" s="7" t="str">
        <f>IF(OR(D9055="", D9055="___"),"", LEFT(D9055,FIND(" &gt;",D9055)-1))</f>
        <v>Success</v>
      </c>
      <c r="F9055" s="7" t="str">
        <f t="shared" si="282"/>
        <v>Current</v>
      </c>
      <c r="G9055" s="7" t="str">
        <f t="shared" si="283"/>
        <v/>
      </c>
      <c r="H9055" s="7" t="str">
        <f>IF(G9055="Utterance", IF(ISNUMBER(SEARCH("Unrecognized",D9055)), "Unrecognized", IF(ISNUMBER(SEARCH("Mismatched",D9055)), "Mismatched", IF(ISNUMBER(SEARCH("False Positive",D9055)), "False Positive", "Irrelevant"))), "")</f>
        <v/>
      </c>
      <c r="J9055" s="7" t="s">
        <v>3432</v>
      </c>
      <c r="K9055" s="7" t="s">
        <v>3354</v>
      </c>
      <c r="L9055" s="9">
        <v>45014</v>
      </c>
      <c r="M9055" s="13">
        <v>0.4057291666666667</v>
      </c>
      <c r="N9055" s="14">
        <v>204440003491182</v>
      </c>
      <c r="O9055" s="7">
        <f>IF(LEN(TRIM($A9055))=0,0,LEN($A9055)-LEN(SUBSTITUTE($A9055," ",""))+1)</f>
        <v>7</v>
      </c>
      <c r="P9055">
        <f t="shared" si="284"/>
        <v>3411</v>
      </c>
    </row>
    <row r="9056" spans="1:16" ht="80" x14ac:dyDescent="0.2">
      <c r="A9056" s="8" t="s">
        <v>398</v>
      </c>
      <c r="C9056" s="7" t="s">
        <v>4</v>
      </c>
      <c r="F9056" s="7" t="str">
        <f t="shared" si="282"/>
        <v/>
      </c>
      <c r="G9056" s="7" t="str">
        <f t="shared" si="283"/>
        <v/>
      </c>
      <c r="K9056" s="7" t="s">
        <v>3354</v>
      </c>
      <c r="L9056" s="9">
        <v>45014</v>
      </c>
      <c r="M9056" s="13">
        <v>0.4057291666666667</v>
      </c>
      <c r="N9056" s="14">
        <v>204440003491182</v>
      </c>
      <c r="P9056" t="str">
        <f t="shared" si="284"/>
        <v/>
      </c>
    </row>
    <row r="9057" spans="1:16" ht="16" x14ac:dyDescent="0.2">
      <c r="A9057" s="8" t="s">
        <v>833</v>
      </c>
      <c r="C9057" s="7" t="s">
        <v>2</v>
      </c>
      <c r="D9057" s="7" t="s">
        <v>3391</v>
      </c>
      <c r="E9057" s="7" t="str">
        <f>IF(OR(D9057="", D9057="___"),"", LEFT(D9057,FIND(" &gt;",D9057)-1))</f>
        <v>Failure</v>
      </c>
      <c r="F9057" s="7" t="str">
        <f t="shared" si="282"/>
        <v>Current</v>
      </c>
      <c r="G9057" s="7" t="str">
        <f t="shared" si="283"/>
        <v>Utterance</v>
      </c>
      <c r="H9057" s="7" t="str">
        <f>IF(G9057="Utterance", IF(ISNUMBER(SEARCH("Unrecognized",D9057)), "Unrecognized", IF(ISNUMBER(SEARCH("Mismatched",D9057)), "Mismatched", IF(ISNUMBER(SEARCH("False Positive",D9057)), "False Positive", "Irrelevant"))), "")</f>
        <v>Mismatched</v>
      </c>
      <c r="J9057" s="7" t="s">
        <v>3742</v>
      </c>
      <c r="K9057" s="7" t="s">
        <v>3354</v>
      </c>
      <c r="L9057" s="9">
        <v>45014</v>
      </c>
      <c r="M9057" s="13">
        <v>0.40869212962962959</v>
      </c>
      <c r="N9057" s="14">
        <v>204440003506080</v>
      </c>
      <c r="O9057" s="7">
        <f>IF(LEN(TRIM($A9057))=0,0,LEN($A9057)-LEN(SUBSTITUTE($A9057," ",""))+1)</f>
        <v>10</v>
      </c>
      <c r="P9057">
        <f t="shared" si="284"/>
        <v>705</v>
      </c>
    </row>
    <row r="9058" spans="1:16" ht="64" x14ac:dyDescent="0.2">
      <c r="A9058" s="8" t="s">
        <v>582</v>
      </c>
      <c r="C9058" s="7" t="s">
        <v>4</v>
      </c>
      <c r="F9058" s="7" t="str">
        <f t="shared" si="282"/>
        <v/>
      </c>
      <c r="G9058" s="7" t="str">
        <f t="shared" si="283"/>
        <v/>
      </c>
      <c r="K9058" s="7" t="s">
        <v>3354</v>
      </c>
      <c r="L9058" s="9">
        <v>45014</v>
      </c>
      <c r="M9058" s="13">
        <v>0.40872685185185187</v>
      </c>
      <c r="N9058" s="14">
        <v>204440003506080</v>
      </c>
      <c r="P9058" t="str">
        <f t="shared" si="284"/>
        <v/>
      </c>
    </row>
    <row r="9059" spans="1:16" ht="16" x14ac:dyDescent="0.2">
      <c r="A9059" s="8" t="s">
        <v>86</v>
      </c>
      <c r="C9059" s="7" t="s">
        <v>2</v>
      </c>
      <c r="D9059" s="7" t="s">
        <v>3400</v>
      </c>
      <c r="E9059" s="7" t="str">
        <f>IF(OR(D9059="", D9059="___"),"", LEFT(D9059,FIND(" &gt;",D9059)-1))</f>
        <v>Failure</v>
      </c>
      <c r="F9059" s="7" t="str">
        <f t="shared" si="282"/>
        <v>Current</v>
      </c>
      <c r="G9059" s="7" t="str">
        <f t="shared" si="283"/>
        <v>Interaction</v>
      </c>
      <c r="H9059" s="7" t="str">
        <f>IF(G9059="Utterance", IF(ISNUMBER(SEARCH("Unrecognized",D9059)), "Unrecognized", IF(ISNUMBER(SEARCH("Mismatched",D9059)), "Mismatched", IF(ISNUMBER(SEARCH("False Positive",D9059)), "False Positive", "Irrelevant"))), "")</f>
        <v/>
      </c>
      <c r="J9059" s="7" t="s">
        <v>3453</v>
      </c>
      <c r="K9059" s="7" t="s">
        <v>3354</v>
      </c>
      <c r="L9059" s="9">
        <v>45014</v>
      </c>
      <c r="M9059" s="13">
        <v>0.41071759259259261</v>
      </c>
      <c r="N9059" s="14">
        <v>204440003506080</v>
      </c>
      <c r="O9059" s="7">
        <f>IF(LEN(TRIM($A9059))=0,0,LEN($A9059)-LEN(SUBSTITUTE($A9059," ",""))+1)</f>
        <v>1</v>
      </c>
      <c r="P9059">
        <f t="shared" si="284"/>
        <v>412</v>
      </c>
    </row>
    <row r="9060" spans="1:16" ht="64" x14ac:dyDescent="0.2">
      <c r="A9060" s="8" t="s">
        <v>582</v>
      </c>
      <c r="C9060" s="7" t="s">
        <v>4</v>
      </c>
      <c r="F9060" s="7" t="str">
        <f t="shared" si="282"/>
        <v/>
      </c>
      <c r="G9060" s="7" t="str">
        <f t="shared" si="283"/>
        <v/>
      </c>
      <c r="K9060" s="7" t="s">
        <v>3354</v>
      </c>
      <c r="L9060" s="9">
        <v>45014</v>
      </c>
      <c r="M9060" s="13">
        <v>0.41071759259259261</v>
      </c>
      <c r="N9060" s="14">
        <v>204440003506080</v>
      </c>
      <c r="P9060" t="str">
        <f t="shared" si="284"/>
        <v/>
      </c>
    </row>
    <row r="9061" spans="1:16" ht="16" x14ac:dyDescent="0.2">
      <c r="A9061" s="8" t="s">
        <v>307</v>
      </c>
      <c r="C9061" s="7" t="s">
        <v>2</v>
      </c>
      <c r="D9061" s="7" t="s">
        <v>3389</v>
      </c>
      <c r="E9061" s="7" t="str">
        <f>IF(OR(D9061="", D9061="___"),"", LEFT(D9061,FIND(" &gt;",D9061)-1))</f>
        <v>Success</v>
      </c>
      <c r="F9061" s="7" t="str">
        <f t="shared" si="282"/>
        <v>Current</v>
      </c>
      <c r="G9061" s="7" t="str">
        <f t="shared" si="283"/>
        <v/>
      </c>
      <c r="H9061" s="7" t="str">
        <f>IF(G9061="Utterance", IF(ISNUMBER(SEARCH("Unrecognized",D9061)), "Unrecognized", IF(ISNUMBER(SEARCH("Mismatched",D9061)), "Mismatched", IF(ISNUMBER(SEARCH("False Positive",D9061)), "False Positive", "Irrelevant"))), "")</f>
        <v/>
      </c>
      <c r="J9061" s="7" t="s">
        <v>3756</v>
      </c>
      <c r="K9061" s="7" t="s">
        <v>3354</v>
      </c>
      <c r="L9061" s="9">
        <v>45014</v>
      </c>
      <c r="M9061" s="13">
        <v>0.41104166666666669</v>
      </c>
      <c r="N9061" s="14">
        <v>204440003506491</v>
      </c>
      <c r="O9061" s="7">
        <f>IF(LEN(TRIM($A9061))=0,0,LEN($A9061)-LEN(SUBSTITUTE($A9061," ",""))+1)</f>
        <v>5</v>
      </c>
      <c r="P9061">
        <f t="shared" si="284"/>
        <v>3411</v>
      </c>
    </row>
    <row r="9062" spans="1:16" ht="144" x14ac:dyDescent="0.2">
      <c r="A9062" s="8" t="s">
        <v>849</v>
      </c>
      <c r="C9062" s="7" t="s">
        <v>4</v>
      </c>
      <c r="F9062" s="7" t="str">
        <f t="shared" si="282"/>
        <v/>
      </c>
      <c r="G9062" s="7" t="str">
        <f t="shared" si="283"/>
        <v/>
      </c>
      <c r="K9062" s="7" t="s">
        <v>3354</v>
      </c>
      <c r="L9062" s="9">
        <v>45014</v>
      </c>
      <c r="M9062" s="13">
        <v>0.41105324074074073</v>
      </c>
      <c r="N9062" s="14">
        <v>204440003506491</v>
      </c>
      <c r="P9062" t="str">
        <f t="shared" si="284"/>
        <v/>
      </c>
    </row>
    <row r="9063" spans="1:16" ht="16" x14ac:dyDescent="0.2">
      <c r="A9063" s="8" t="s">
        <v>1726</v>
      </c>
      <c r="C9063" s="7" t="s">
        <v>2</v>
      </c>
      <c r="D9063" s="7" t="s">
        <v>3389</v>
      </c>
      <c r="E9063" s="7" t="str">
        <f>IF(OR(D9063="", D9063="___"),"", LEFT(D9063,FIND(" &gt;",D9063)-1))</f>
        <v>Success</v>
      </c>
      <c r="F9063" s="7" t="str">
        <f t="shared" si="282"/>
        <v>Current</v>
      </c>
      <c r="G9063" s="7" t="str">
        <f t="shared" si="283"/>
        <v/>
      </c>
      <c r="H9063" s="7" t="str">
        <f>IF(G9063="Utterance", IF(ISNUMBER(SEARCH("Unrecognized",D9063)), "Unrecognized", IF(ISNUMBER(SEARCH("Mismatched",D9063)), "Mismatched", IF(ISNUMBER(SEARCH("False Positive",D9063)), "False Positive", "Irrelevant"))), "")</f>
        <v/>
      </c>
      <c r="J9063" s="7" t="s">
        <v>3742</v>
      </c>
      <c r="K9063" s="7" t="s">
        <v>3354</v>
      </c>
      <c r="L9063" s="9">
        <v>45014</v>
      </c>
      <c r="M9063" s="13">
        <v>0.4130671296296296</v>
      </c>
      <c r="N9063" s="14">
        <v>513003336448825</v>
      </c>
      <c r="O9063" s="7">
        <f>IF(LEN(TRIM($A9063))=0,0,LEN($A9063)-LEN(SUBSTITUTE($A9063," ",""))+1)</f>
        <v>4</v>
      </c>
      <c r="P9063">
        <f t="shared" si="284"/>
        <v>3411</v>
      </c>
    </row>
    <row r="9064" spans="1:16" ht="16" x14ac:dyDescent="0.2">
      <c r="A9064" s="8" t="s">
        <v>1075</v>
      </c>
      <c r="C9064" s="7" t="s">
        <v>4</v>
      </c>
      <c r="F9064" s="7" t="str">
        <f t="shared" si="282"/>
        <v/>
      </c>
      <c r="G9064" s="7" t="str">
        <f t="shared" si="283"/>
        <v/>
      </c>
      <c r="K9064" s="7" t="s">
        <v>3354</v>
      </c>
      <c r="L9064" s="9">
        <v>45014</v>
      </c>
      <c r="M9064" s="13">
        <v>0.41307870370370375</v>
      </c>
      <c r="N9064" s="14">
        <v>513003336448825</v>
      </c>
      <c r="P9064" t="str">
        <f t="shared" si="284"/>
        <v/>
      </c>
    </row>
    <row r="9065" spans="1:16" ht="16" x14ac:dyDescent="0.2">
      <c r="A9065" s="8" t="s">
        <v>158</v>
      </c>
      <c r="B9065" s="7" t="s">
        <v>3487</v>
      </c>
      <c r="C9065" s="7" t="s">
        <v>2</v>
      </c>
      <c r="D9065" s="7" t="s">
        <v>3389</v>
      </c>
      <c r="E9065" s="7" t="str">
        <f>IF(OR(D9065="", D9065="___"),"", LEFT(D9065,FIND(" &gt;",D9065)-1))</f>
        <v>Success</v>
      </c>
      <c r="F9065" s="7" t="str">
        <f t="shared" si="282"/>
        <v>Current</v>
      </c>
      <c r="G9065" s="7" t="str">
        <f t="shared" si="283"/>
        <v/>
      </c>
      <c r="H9065" s="7" t="str">
        <f>IF(G9065="Utterance", IF(ISNUMBER(SEARCH("Unrecognized",D9065)), "Unrecognized", IF(ISNUMBER(SEARCH("Mismatched",D9065)), "Mismatched", IF(ISNUMBER(SEARCH("False Positive",D9065)), "False Positive", "Irrelevant"))), "")</f>
        <v/>
      </c>
      <c r="J9065" s="7" t="s">
        <v>3744</v>
      </c>
      <c r="K9065" s="7" t="s">
        <v>3354</v>
      </c>
      <c r="L9065" s="9">
        <v>45014</v>
      </c>
      <c r="M9065" s="13">
        <v>0.41472222222222221</v>
      </c>
      <c r="N9065" s="14">
        <v>204440003509283</v>
      </c>
      <c r="O9065" s="7">
        <f>IF(LEN(TRIM($A9065))=0,0,LEN($A9065)-LEN(SUBSTITUTE($A9065," ",""))+1)</f>
        <v>4</v>
      </c>
      <c r="P9065">
        <f t="shared" si="284"/>
        <v>3411</v>
      </c>
    </row>
    <row r="9066" spans="1:16" ht="112" x14ac:dyDescent="0.2">
      <c r="A9066" s="8" t="s">
        <v>224</v>
      </c>
      <c r="C9066" s="7" t="s">
        <v>4</v>
      </c>
      <c r="F9066" s="7" t="str">
        <f t="shared" si="282"/>
        <v/>
      </c>
      <c r="G9066" s="7" t="str">
        <f t="shared" si="283"/>
        <v/>
      </c>
      <c r="K9066" s="7" t="s">
        <v>3354</v>
      </c>
      <c r="L9066" s="9">
        <v>45014</v>
      </c>
      <c r="M9066" s="13">
        <v>0.41472222222222221</v>
      </c>
      <c r="N9066" s="14">
        <v>204440003509283</v>
      </c>
      <c r="P9066" t="str">
        <f t="shared" si="284"/>
        <v/>
      </c>
    </row>
    <row r="9067" spans="1:16" ht="16" x14ac:dyDescent="0.2">
      <c r="A9067" s="8" t="s">
        <v>322</v>
      </c>
      <c r="B9067" s="7" t="s">
        <v>3487</v>
      </c>
      <c r="C9067" s="7" t="s">
        <v>2</v>
      </c>
      <c r="D9067" s="7" t="s">
        <v>3389</v>
      </c>
      <c r="E9067" s="7" t="str">
        <f>IF(OR(D9067="", D9067="___"),"", LEFT(D9067,FIND(" &gt;",D9067)-1))</f>
        <v>Success</v>
      </c>
      <c r="F9067" s="7" t="str">
        <f t="shared" si="282"/>
        <v>Current</v>
      </c>
      <c r="G9067" s="7" t="str">
        <f t="shared" si="283"/>
        <v/>
      </c>
      <c r="H9067" s="7" t="str">
        <f>IF(G9067="Utterance", IF(ISNUMBER(SEARCH("Unrecognized",D9067)), "Unrecognized", IF(ISNUMBER(SEARCH("Mismatched",D9067)), "Mismatched", IF(ISNUMBER(SEARCH("False Positive",D9067)), "False Positive", "Irrelevant"))), "")</f>
        <v/>
      </c>
      <c r="J9067" s="7" t="s">
        <v>3758</v>
      </c>
      <c r="K9067" s="7" t="s">
        <v>3354</v>
      </c>
      <c r="L9067" s="9">
        <v>45014</v>
      </c>
      <c r="M9067" s="13">
        <v>0.41531249999999997</v>
      </c>
      <c r="N9067" s="14">
        <v>204440003488154</v>
      </c>
      <c r="O9067" s="7">
        <f>IF(LEN(TRIM($A9067))=0,0,LEN($A9067)-LEN(SUBSTITUTE($A9067," ",""))+1)</f>
        <v>4</v>
      </c>
      <c r="P9067">
        <f t="shared" si="284"/>
        <v>3411</v>
      </c>
    </row>
    <row r="9068" spans="1:16" ht="32" x14ac:dyDescent="0.2">
      <c r="A9068" s="8" t="s">
        <v>3366</v>
      </c>
      <c r="C9068" s="7" t="s">
        <v>4</v>
      </c>
      <c r="F9068" s="7" t="str">
        <f t="shared" si="282"/>
        <v/>
      </c>
      <c r="G9068" s="7" t="str">
        <f t="shared" si="283"/>
        <v/>
      </c>
      <c r="K9068" s="7" t="s">
        <v>3354</v>
      </c>
      <c r="L9068" s="9">
        <v>45014</v>
      </c>
      <c r="M9068" s="13">
        <v>0.41534722222222226</v>
      </c>
      <c r="N9068" s="14">
        <v>204440003488154</v>
      </c>
      <c r="P9068" t="str">
        <f t="shared" si="284"/>
        <v/>
      </c>
    </row>
    <row r="9069" spans="1:16" ht="32" x14ac:dyDescent="0.2">
      <c r="A9069" s="8" t="s">
        <v>268</v>
      </c>
      <c r="C9069" s="7" t="s">
        <v>4</v>
      </c>
      <c r="F9069" s="7" t="str">
        <f t="shared" si="282"/>
        <v/>
      </c>
      <c r="G9069" s="7" t="str">
        <f t="shared" si="283"/>
        <v/>
      </c>
      <c r="K9069" s="7" t="s">
        <v>3354</v>
      </c>
      <c r="L9069" s="9">
        <v>45014</v>
      </c>
      <c r="M9069" s="13">
        <v>0.41534722222222226</v>
      </c>
      <c r="N9069" s="14">
        <v>204440003488154</v>
      </c>
      <c r="P9069" t="str">
        <f t="shared" si="284"/>
        <v/>
      </c>
    </row>
    <row r="9070" spans="1:16" ht="16" x14ac:dyDescent="0.2">
      <c r="A9070" s="8" t="s">
        <v>223</v>
      </c>
      <c r="B9070" s="7" t="s">
        <v>3487</v>
      </c>
      <c r="C9070" s="7" t="s">
        <v>2</v>
      </c>
      <c r="D9070" s="7" t="s">
        <v>3389</v>
      </c>
      <c r="E9070" s="7" t="str">
        <f>IF(OR(D9070="", D9070="___"),"", LEFT(D9070,FIND(" &gt;",D9070)-1))</f>
        <v>Success</v>
      </c>
      <c r="F9070" s="7" t="str">
        <f t="shared" si="282"/>
        <v>Current</v>
      </c>
      <c r="G9070" s="7" t="str">
        <f t="shared" si="283"/>
        <v/>
      </c>
      <c r="H9070" s="7" t="str">
        <f>IF(G9070="Utterance", IF(ISNUMBER(SEARCH("Unrecognized",D9070)), "Unrecognized", IF(ISNUMBER(SEARCH("Mismatched",D9070)), "Mismatched", IF(ISNUMBER(SEARCH("False Positive",D9070)), "False Positive", "Irrelevant"))), "")</f>
        <v/>
      </c>
      <c r="J9070" s="7" t="s">
        <v>3744</v>
      </c>
      <c r="K9070" s="7" t="s">
        <v>3354</v>
      </c>
      <c r="L9070" s="9">
        <v>45014</v>
      </c>
      <c r="M9070" s="13">
        <v>0.41560185185185183</v>
      </c>
      <c r="N9070" s="14">
        <v>204440003488154</v>
      </c>
      <c r="O9070" s="7">
        <f>IF(LEN(TRIM($A9070))=0,0,LEN($A9070)-LEN(SUBSTITUTE($A9070," ",""))+1)</f>
        <v>3</v>
      </c>
      <c r="P9070">
        <f t="shared" si="284"/>
        <v>3411</v>
      </c>
    </row>
    <row r="9071" spans="1:16" ht="112" x14ac:dyDescent="0.2">
      <c r="A9071" s="8" t="s">
        <v>224</v>
      </c>
      <c r="C9071" s="7" t="s">
        <v>4</v>
      </c>
      <c r="F9071" s="7" t="str">
        <f t="shared" si="282"/>
        <v/>
      </c>
      <c r="G9071" s="7" t="str">
        <f t="shared" si="283"/>
        <v/>
      </c>
      <c r="K9071" s="7" t="s">
        <v>3354</v>
      </c>
      <c r="L9071" s="9">
        <v>45014</v>
      </c>
      <c r="M9071" s="13">
        <v>0.41560185185185183</v>
      </c>
      <c r="N9071" s="14">
        <v>204440003488154</v>
      </c>
      <c r="P9071" t="str">
        <f t="shared" si="284"/>
        <v/>
      </c>
    </row>
    <row r="9072" spans="1:16" ht="16" x14ac:dyDescent="0.2">
      <c r="A9072" s="8" t="s">
        <v>940</v>
      </c>
      <c r="C9072" s="7" t="s">
        <v>2</v>
      </c>
      <c r="D9072" s="7" t="s">
        <v>3389</v>
      </c>
      <c r="E9072" s="7" t="str">
        <f>IF(OR(D9072="", D9072="___"),"", LEFT(D9072,FIND(" &gt;",D9072)-1))</f>
        <v>Success</v>
      </c>
      <c r="F9072" s="7" t="str">
        <f t="shared" si="282"/>
        <v>Current</v>
      </c>
      <c r="G9072" s="7" t="str">
        <f t="shared" si="283"/>
        <v/>
      </c>
      <c r="H9072" s="7" t="str">
        <f>IF(G9072="Utterance", IF(ISNUMBER(SEARCH("Unrecognized",D9072)), "Unrecognized", IF(ISNUMBER(SEARCH("Mismatched",D9072)), "Mismatched", IF(ISNUMBER(SEARCH("False Positive",D9072)), "False Positive", "Irrelevant"))), "")</f>
        <v/>
      </c>
      <c r="J9072" s="7" t="s">
        <v>3741</v>
      </c>
      <c r="K9072" s="7" t="s">
        <v>3354</v>
      </c>
      <c r="L9072" s="9">
        <v>45014</v>
      </c>
      <c r="M9072" s="13">
        <v>0.41781249999999998</v>
      </c>
      <c r="N9072" s="14">
        <v>204440003510428</v>
      </c>
      <c r="O9072" s="7">
        <f>IF(LEN(TRIM($A9072))=0,0,LEN($A9072)-LEN(SUBSTITUTE($A9072," ",""))+1)</f>
        <v>4</v>
      </c>
      <c r="P9072">
        <f t="shared" si="284"/>
        <v>3411</v>
      </c>
    </row>
    <row r="9073" spans="1:16" ht="96" x14ac:dyDescent="0.2">
      <c r="A9073" s="8" t="s">
        <v>290</v>
      </c>
      <c r="C9073" s="7" t="s">
        <v>4</v>
      </c>
      <c r="F9073" s="7" t="str">
        <f t="shared" ref="F9073:F9136" si="285">IF(OR(E9073="Success",E9073="Qualified Success"),"Current",IF(E9073="Failure",IF(RIGHT(D9073,6)="Future","Future",IF(RIGHT(D9073,10)="Irrelevant","Irrelevant","Current")),""))</f>
        <v/>
      </c>
      <c r="G9073" s="7" t="str">
        <f t="shared" ref="G9073:G9136" si="286">IF(OR(ISBLANK(D9073),D9073="Unclassifiable &gt;"),"",IF(ISNUMBER(SEARCH("Utterance",D9073)),"Utterance",IF(ISNUMBER(SEARCH("Response",D9073)),"Response",IF(ISNUMBER(SEARCH("Interaction",D9073)),"Interaction",IF(ISNUMBER(SEARCH("System",D9073)),"System","")))))</f>
        <v/>
      </c>
      <c r="K9073" s="7" t="s">
        <v>3354</v>
      </c>
      <c r="L9073" s="9">
        <v>45014</v>
      </c>
      <c r="M9073" s="13">
        <v>0.41781249999999998</v>
      </c>
      <c r="N9073" s="14">
        <v>204440003510428</v>
      </c>
      <c r="P9073" t="str">
        <f t="shared" si="284"/>
        <v/>
      </c>
    </row>
    <row r="9074" spans="1:16" ht="16" x14ac:dyDescent="0.2">
      <c r="A9074" s="8" t="s">
        <v>302</v>
      </c>
      <c r="B9074" s="7" t="s">
        <v>3487</v>
      </c>
      <c r="C9074" s="7" t="s">
        <v>2</v>
      </c>
      <c r="D9074" s="7" t="s">
        <v>3389</v>
      </c>
      <c r="E9074" s="7" t="str">
        <f>IF(OR(D9074="", D9074="___"),"", LEFT(D9074,FIND(" &gt;",D9074)-1))</f>
        <v>Success</v>
      </c>
      <c r="F9074" s="7" t="str">
        <f t="shared" si="285"/>
        <v>Current</v>
      </c>
      <c r="G9074" s="7" t="str">
        <f t="shared" si="286"/>
        <v/>
      </c>
      <c r="H9074" s="7" t="str">
        <f>IF(G9074="Utterance", IF(ISNUMBER(SEARCH("Unrecognized",D9074)), "Unrecognized", IF(ISNUMBER(SEARCH("Mismatched",D9074)), "Mismatched", IF(ISNUMBER(SEARCH("False Positive",D9074)), "False Positive", "Irrelevant"))), "")</f>
        <v/>
      </c>
      <c r="J9074" s="7" t="s">
        <v>3428</v>
      </c>
      <c r="K9074" s="7" t="s">
        <v>3354</v>
      </c>
      <c r="L9074" s="9">
        <v>45014</v>
      </c>
      <c r="M9074" s="13">
        <v>0.4208796296296296</v>
      </c>
      <c r="N9074" s="14">
        <v>204440003487369</v>
      </c>
      <c r="O9074" s="7">
        <f>IF(LEN(TRIM($A9074))=0,0,LEN($A9074)-LEN(SUBSTITUTE($A9074," ",""))+1)</f>
        <v>3</v>
      </c>
      <c r="P9074">
        <f t="shared" si="284"/>
        <v>3411</v>
      </c>
    </row>
    <row r="9075" spans="1:16" ht="64" x14ac:dyDescent="0.2">
      <c r="A9075" s="8" t="s">
        <v>220</v>
      </c>
      <c r="C9075" s="7" t="s">
        <v>4</v>
      </c>
      <c r="F9075" s="7" t="str">
        <f t="shared" si="285"/>
        <v/>
      </c>
      <c r="G9075" s="7" t="str">
        <f t="shared" si="286"/>
        <v/>
      </c>
      <c r="K9075" s="7" t="s">
        <v>3354</v>
      </c>
      <c r="L9075" s="9">
        <v>45014</v>
      </c>
      <c r="M9075" s="13">
        <v>0.4208796296296296</v>
      </c>
      <c r="N9075" s="14">
        <v>204440003487369</v>
      </c>
      <c r="P9075" t="str">
        <f t="shared" si="284"/>
        <v/>
      </c>
    </row>
    <row r="9076" spans="1:16" ht="16" x14ac:dyDescent="0.2">
      <c r="A9076" s="8" t="s">
        <v>223</v>
      </c>
      <c r="B9076" s="7" t="s">
        <v>3487</v>
      </c>
      <c r="C9076" s="7" t="s">
        <v>2</v>
      </c>
      <c r="D9076" s="7" t="s">
        <v>3389</v>
      </c>
      <c r="E9076" s="7" t="str">
        <f>IF(OR(D9076="", D9076="___"),"", LEFT(D9076,FIND(" &gt;",D9076)-1))</f>
        <v>Success</v>
      </c>
      <c r="F9076" s="7" t="str">
        <f t="shared" si="285"/>
        <v>Current</v>
      </c>
      <c r="G9076" s="7" t="str">
        <f t="shared" si="286"/>
        <v/>
      </c>
      <c r="H9076" s="7" t="str">
        <f>IF(G9076="Utterance", IF(ISNUMBER(SEARCH("Unrecognized",D9076)), "Unrecognized", IF(ISNUMBER(SEARCH("Mismatched",D9076)), "Mismatched", IF(ISNUMBER(SEARCH("False Positive",D9076)), "False Positive", "Irrelevant"))), "")</f>
        <v/>
      </c>
      <c r="J9076" s="7" t="s">
        <v>3744</v>
      </c>
      <c r="K9076" s="7" t="s">
        <v>3354</v>
      </c>
      <c r="L9076" s="9">
        <v>45014</v>
      </c>
      <c r="M9076" s="13">
        <v>0.42269675925925926</v>
      </c>
      <c r="N9076" s="14">
        <v>513002681207408</v>
      </c>
      <c r="O9076" s="7">
        <f>IF(LEN(TRIM($A9076))=0,0,LEN($A9076)-LEN(SUBSTITUTE($A9076," ",""))+1)</f>
        <v>3</v>
      </c>
      <c r="P9076">
        <f t="shared" si="284"/>
        <v>3411</v>
      </c>
    </row>
    <row r="9077" spans="1:16" ht="112" x14ac:dyDescent="0.2">
      <c r="A9077" s="8" t="s">
        <v>224</v>
      </c>
      <c r="C9077" s="7" t="s">
        <v>4</v>
      </c>
      <c r="F9077" s="7" t="str">
        <f t="shared" si="285"/>
        <v/>
      </c>
      <c r="G9077" s="7" t="str">
        <f t="shared" si="286"/>
        <v/>
      </c>
      <c r="K9077" s="7" t="s">
        <v>3354</v>
      </c>
      <c r="L9077" s="9">
        <v>45014</v>
      </c>
      <c r="M9077" s="13">
        <v>0.42269675925925926</v>
      </c>
      <c r="N9077" s="14">
        <v>513002681207408</v>
      </c>
      <c r="P9077" t="str">
        <f t="shared" si="284"/>
        <v/>
      </c>
    </row>
    <row r="9078" spans="1:16" ht="16" x14ac:dyDescent="0.2">
      <c r="A9078" s="8" t="s">
        <v>288</v>
      </c>
      <c r="C9078" s="7" t="s">
        <v>2</v>
      </c>
      <c r="D9078" s="7" t="s">
        <v>3391</v>
      </c>
      <c r="E9078" s="7" t="str">
        <f>IF(OR(D9078="", D9078="___"),"", LEFT(D9078,FIND(" &gt;",D9078)-1))</f>
        <v>Failure</v>
      </c>
      <c r="F9078" s="7" t="str">
        <f t="shared" si="285"/>
        <v>Current</v>
      </c>
      <c r="G9078" s="7" t="str">
        <f t="shared" si="286"/>
        <v>Utterance</v>
      </c>
      <c r="H9078" s="7" t="str">
        <f>IF(G9078="Utterance", IF(ISNUMBER(SEARCH("Unrecognized",D9078)), "Unrecognized", IF(ISNUMBER(SEARCH("Mismatched",D9078)), "Mismatched", IF(ISNUMBER(SEARCH("False Positive",D9078)), "False Positive", "Irrelevant"))), "")</f>
        <v>Mismatched</v>
      </c>
      <c r="J9078" s="7" t="s">
        <v>3741</v>
      </c>
      <c r="K9078" s="7" t="s">
        <v>3354</v>
      </c>
      <c r="L9078" s="9">
        <v>45014</v>
      </c>
      <c r="M9078" s="13">
        <v>0.42469907407407409</v>
      </c>
      <c r="N9078" s="14">
        <v>204440003487120</v>
      </c>
      <c r="O9078" s="7">
        <f>IF(LEN(TRIM($A9078))=0,0,LEN($A9078)-LEN(SUBSTITUTE($A9078," ",""))+1)</f>
        <v>5</v>
      </c>
      <c r="P9078">
        <f t="shared" si="284"/>
        <v>705</v>
      </c>
    </row>
    <row r="9079" spans="1:16" ht="128" x14ac:dyDescent="0.2">
      <c r="A9079" s="8" t="s">
        <v>258</v>
      </c>
      <c r="C9079" s="7" t="s">
        <v>4</v>
      </c>
      <c r="F9079" s="7" t="str">
        <f t="shared" si="285"/>
        <v/>
      </c>
      <c r="G9079" s="7" t="str">
        <f t="shared" si="286"/>
        <v/>
      </c>
      <c r="K9079" s="7" t="s">
        <v>3354</v>
      </c>
      <c r="L9079" s="9">
        <v>45014</v>
      </c>
      <c r="M9079" s="13">
        <v>0.42469907407407409</v>
      </c>
      <c r="N9079" s="14">
        <v>204440003487120</v>
      </c>
      <c r="P9079" t="str">
        <f t="shared" si="284"/>
        <v/>
      </c>
    </row>
    <row r="9080" spans="1:16" ht="16" x14ac:dyDescent="0.2">
      <c r="A9080" s="8" t="s">
        <v>289</v>
      </c>
      <c r="C9080" s="7" t="s">
        <v>2</v>
      </c>
      <c r="D9080" s="7" t="s">
        <v>3391</v>
      </c>
      <c r="E9080" s="7" t="str">
        <f>IF(OR(D9080="", D9080="___"),"", LEFT(D9080,FIND(" &gt;",D9080)-1))</f>
        <v>Failure</v>
      </c>
      <c r="F9080" s="7" t="str">
        <f t="shared" si="285"/>
        <v>Current</v>
      </c>
      <c r="G9080" s="7" t="str">
        <f t="shared" si="286"/>
        <v>Utterance</v>
      </c>
      <c r="H9080" s="7" t="str">
        <f>IF(G9080="Utterance", IF(ISNUMBER(SEARCH("Unrecognized",D9080)), "Unrecognized", IF(ISNUMBER(SEARCH("Mismatched",D9080)), "Mismatched", IF(ISNUMBER(SEARCH("False Positive",D9080)), "False Positive", "Irrelevant"))), "")</f>
        <v>Mismatched</v>
      </c>
      <c r="J9080" s="7" t="s">
        <v>3741</v>
      </c>
      <c r="K9080" s="7" t="s">
        <v>3354</v>
      </c>
      <c r="L9080" s="9">
        <v>45014</v>
      </c>
      <c r="M9080" s="13">
        <v>0.42502314814814812</v>
      </c>
      <c r="N9080" s="14">
        <v>204440003487120</v>
      </c>
      <c r="O9080" s="7">
        <f>IF(LEN(TRIM($A9080))=0,0,LEN($A9080)-LEN(SUBSTITUTE($A9080," ",""))+1)</f>
        <v>3</v>
      </c>
      <c r="P9080">
        <f t="shared" si="284"/>
        <v>705</v>
      </c>
    </row>
    <row r="9081" spans="1:16" ht="96" x14ac:dyDescent="0.2">
      <c r="A9081" s="8" t="s">
        <v>290</v>
      </c>
      <c r="C9081" s="7" t="s">
        <v>4</v>
      </c>
      <c r="F9081" s="7" t="str">
        <f t="shared" si="285"/>
        <v/>
      </c>
      <c r="G9081" s="7" t="str">
        <f t="shared" si="286"/>
        <v/>
      </c>
      <c r="K9081" s="7" t="s">
        <v>3354</v>
      </c>
      <c r="L9081" s="9">
        <v>45014</v>
      </c>
      <c r="M9081" s="13">
        <v>0.42502314814814812</v>
      </c>
      <c r="N9081" s="14">
        <v>204440003487120</v>
      </c>
      <c r="P9081" t="str">
        <f t="shared" si="284"/>
        <v/>
      </c>
    </row>
    <row r="9082" spans="1:16" ht="16" x14ac:dyDescent="0.2">
      <c r="A9082" s="8" t="s">
        <v>158</v>
      </c>
      <c r="B9082" s="7" t="s">
        <v>3487</v>
      </c>
      <c r="C9082" s="7" t="s">
        <v>2</v>
      </c>
      <c r="D9082" s="7" t="s">
        <v>3389</v>
      </c>
      <c r="E9082" s="7" t="str">
        <f>IF(OR(D9082="", D9082="___"),"", LEFT(D9082,FIND(" &gt;",D9082)-1))</f>
        <v>Success</v>
      </c>
      <c r="F9082" s="7" t="str">
        <f t="shared" si="285"/>
        <v>Current</v>
      </c>
      <c r="G9082" s="7" t="str">
        <f t="shared" si="286"/>
        <v/>
      </c>
      <c r="H9082" s="7" t="str">
        <f>IF(G9082="Utterance", IF(ISNUMBER(SEARCH("Unrecognized",D9082)), "Unrecognized", IF(ISNUMBER(SEARCH("Mismatched",D9082)), "Mismatched", IF(ISNUMBER(SEARCH("False Positive",D9082)), "False Positive", "Irrelevant"))), "")</f>
        <v/>
      </c>
      <c r="J9082" s="7" t="s">
        <v>3744</v>
      </c>
      <c r="K9082" s="7" t="s">
        <v>3354</v>
      </c>
      <c r="L9082" s="9">
        <v>45014</v>
      </c>
      <c r="M9082" s="13">
        <v>0.42521990740740739</v>
      </c>
      <c r="N9082" s="14">
        <v>204440003487120</v>
      </c>
      <c r="O9082" s="7">
        <f>IF(LEN(TRIM($A9082))=0,0,LEN($A9082)-LEN(SUBSTITUTE($A9082," ",""))+1)</f>
        <v>4</v>
      </c>
      <c r="P9082">
        <f t="shared" si="284"/>
        <v>3411</v>
      </c>
    </row>
    <row r="9083" spans="1:16" ht="112" x14ac:dyDescent="0.2">
      <c r="A9083" s="8" t="s">
        <v>224</v>
      </c>
      <c r="C9083" s="7" t="s">
        <v>4</v>
      </c>
      <c r="F9083" s="7" t="str">
        <f t="shared" si="285"/>
        <v/>
      </c>
      <c r="G9083" s="7" t="str">
        <f t="shared" si="286"/>
        <v/>
      </c>
      <c r="K9083" s="7" t="s">
        <v>3354</v>
      </c>
      <c r="L9083" s="9">
        <v>45014</v>
      </c>
      <c r="M9083" s="13">
        <v>0.42521990740740739</v>
      </c>
      <c r="N9083" s="14">
        <v>204440003487120</v>
      </c>
      <c r="P9083" t="str">
        <f t="shared" si="284"/>
        <v/>
      </c>
    </row>
    <row r="9084" spans="1:16" ht="16" x14ac:dyDescent="0.2">
      <c r="A9084" s="8" t="s">
        <v>380</v>
      </c>
      <c r="C9084" s="7" t="s">
        <v>2</v>
      </c>
      <c r="D9084" s="7" t="s">
        <v>3389</v>
      </c>
      <c r="E9084" s="7" t="str">
        <f>IF(OR(D9084="", D9084="___"),"", LEFT(D9084,FIND(" &gt;",D9084)-1))</f>
        <v>Success</v>
      </c>
      <c r="F9084" s="7" t="str">
        <f t="shared" si="285"/>
        <v>Current</v>
      </c>
      <c r="G9084" s="7" t="str">
        <f t="shared" si="286"/>
        <v/>
      </c>
      <c r="H9084" s="7" t="str">
        <f>IF(G9084="Utterance", IF(ISNUMBER(SEARCH("Unrecognized",D9084)), "Unrecognized", IF(ISNUMBER(SEARCH("Mismatched",D9084)), "Mismatched", IF(ISNUMBER(SEARCH("False Positive",D9084)), "False Positive", "Irrelevant"))), "")</f>
        <v/>
      </c>
      <c r="J9084" s="7" t="s">
        <v>3756</v>
      </c>
      <c r="K9084" s="7" t="s">
        <v>3354</v>
      </c>
      <c r="L9084" s="9">
        <v>45014</v>
      </c>
      <c r="M9084" s="13">
        <v>0.4256597222222222</v>
      </c>
      <c r="N9084" s="14">
        <v>204440003541466</v>
      </c>
      <c r="O9084" s="7">
        <f>IF(LEN(TRIM($A9084))=0,0,LEN($A9084)-LEN(SUBSTITUTE($A9084," ",""))+1)</f>
        <v>4</v>
      </c>
      <c r="P9084">
        <f t="shared" si="284"/>
        <v>3411</v>
      </c>
    </row>
    <row r="9085" spans="1:16" ht="160" x14ac:dyDescent="0.2">
      <c r="A9085" s="8" t="s">
        <v>1176</v>
      </c>
      <c r="C9085" s="7" t="s">
        <v>4</v>
      </c>
      <c r="F9085" s="7" t="str">
        <f t="shared" si="285"/>
        <v/>
      </c>
      <c r="G9085" s="7" t="str">
        <f t="shared" si="286"/>
        <v/>
      </c>
      <c r="K9085" s="7" t="s">
        <v>3354</v>
      </c>
      <c r="L9085" s="9">
        <v>45014</v>
      </c>
      <c r="M9085" s="13">
        <v>0.42568287037037034</v>
      </c>
      <c r="N9085" s="14">
        <v>204440003541466</v>
      </c>
      <c r="P9085" t="str">
        <f t="shared" si="284"/>
        <v/>
      </c>
    </row>
    <row r="9086" spans="1:16" ht="16" x14ac:dyDescent="0.2">
      <c r="A9086" s="8" t="s">
        <v>158</v>
      </c>
      <c r="B9086" s="7" t="s">
        <v>3487</v>
      </c>
      <c r="C9086" s="7" t="s">
        <v>2</v>
      </c>
      <c r="D9086" s="7" t="s">
        <v>3389</v>
      </c>
      <c r="E9086" s="7" t="str">
        <f>IF(OR(D9086="", D9086="___"),"", LEFT(D9086,FIND(" &gt;",D9086)-1))</f>
        <v>Success</v>
      </c>
      <c r="F9086" s="7" t="str">
        <f t="shared" si="285"/>
        <v>Current</v>
      </c>
      <c r="G9086" s="7" t="str">
        <f t="shared" si="286"/>
        <v/>
      </c>
      <c r="H9086" s="7" t="str">
        <f>IF(G9086="Utterance", IF(ISNUMBER(SEARCH("Unrecognized",D9086)), "Unrecognized", IF(ISNUMBER(SEARCH("Mismatched",D9086)), "Mismatched", IF(ISNUMBER(SEARCH("False Positive",D9086)), "False Positive", "Irrelevant"))), "")</f>
        <v/>
      </c>
      <c r="J9086" s="7" t="s">
        <v>3744</v>
      </c>
      <c r="K9086" s="7" t="s">
        <v>3354</v>
      </c>
      <c r="L9086" s="9">
        <v>45014</v>
      </c>
      <c r="M9086" s="13">
        <v>0.42809027777777775</v>
      </c>
      <c r="N9086" s="14">
        <v>202000324353171</v>
      </c>
      <c r="O9086" s="7">
        <f>IF(LEN(TRIM($A9086))=0,0,LEN($A9086)-LEN(SUBSTITUTE($A9086," ",""))+1)</f>
        <v>4</v>
      </c>
      <c r="P9086">
        <f t="shared" si="284"/>
        <v>3411</v>
      </c>
    </row>
    <row r="9087" spans="1:16" ht="112" x14ac:dyDescent="0.2">
      <c r="A9087" s="8" t="s">
        <v>224</v>
      </c>
      <c r="C9087" s="7" t="s">
        <v>4</v>
      </c>
      <c r="F9087" s="7" t="str">
        <f t="shared" si="285"/>
        <v/>
      </c>
      <c r="G9087" s="7" t="str">
        <f t="shared" si="286"/>
        <v/>
      </c>
      <c r="K9087" s="7" t="s">
        <v>3354</v>
      </c>
      <c r="L9087" s="9">
        <v>45014</v>
      </c>
      <c r="M9087" s="13">
        <v>0.42809027777777775</v>
      </c>
      <c r="N9087" s="14">
        <v>202000324353171</v>
      </c>
      <c r="P9087" t="str">
        <f t="shared" si="284"/>
        <v/>
      </c>
    </row>
    <row r="9088" spans="1:16" ht="16" x14ac:dyDescent="0.2">
      <c r="A9088" s="8" t="s">
        <v>158</v>
      </c>
      <c r="B9088" s="7" t="s">
        <v>3487</v>
      </c>
      <c r="C9088" s="7" t="s">
        <v>2</v>
      </c>
      <c r="D9088" s="7" t="s">
        <v>3389</v>
      </c>
      <c r="E9088" s="7" t="str">
        <f>IF(OR(D9088="", D9088="___"),"", LEFT(D9088,FIND(" &gt;",D9088)-1))</f>
        <v>Success</v>
      </c>
      <c r="F9088" s="7" t="str">
        <f t="shared" si="285"/>
        <v>Current</v>
      </c>
      <c r="G9088" s="7" t="str">
        <f t="shared" si="286"/>
        <v/>
      </c>
      <c r="H9088" s="7" t="str">
        <f>IF(G9088="Utterance", IF(ISNUMBER(SEARCH("Unrecognized",D9088)), "Unrecognized", IF(ISNUMBER(SEARCH("Mismatched",D9088)), "Mismatched", IF(ISNUMBER(SEARCH("False Positive",D9088)), "False Positive", "Irrelevant"))), "")</f>
        <v/>
      </c>
      <c r="J9088" s="7" t="s">
        <v>3744</v>
      </c>
      <c r="K9088" s="7" t="s">
        <v>3354</v>
      </c>
      <c r="L9088" s="9">
        <v>45014</v>
      </c>
      <c r="M9088" s="13">
        <v>0.42811342592592588</v>
      </c>
      <c r="N9088" s="14">
        <v>204440003508916</v>
      </c>
      <c r="O9088" s="7">
        <f>IF(LEN(TRIM($A9088))=0,0,LEN($A9088)-LEN(SUBSTITUTE($A9088," ",""))+1)</f>
        <v>4</v>
      </c>
      <c r="P9088">
        <f t="shared" si="284"/>
        <v>3411</v>
      </c>
    </row>
    <row r="9089" spans="1:16" ht="112" x14ac:dyDescent="0.2">
      <c r="A9089" s="8" t="s">
        <v>224</v>
      </c>
      <c r="C9089" s="7" t="s">
        <v>4</v>
      </c>
      <c r="F9089" s="7" t="str">
        <f t="shared" si="285"/>
        <v/>
      </c>
      <c r="G9089" s="7" t="str">
        <f t="shared" si="286"/>
        <v/>
      </c>
      <c r="K9089" s="7" t="s">
        <v>3354</v>
      </c>
      <c r="L9089" s="9">
        <v>45014</v>
      </c>
      <c r="M9089" s="13">
        <v>0.42811342592592588</v>
      </c>
      <c r="N9089" s="14">
        <v>204440003508916</v>
      </c>
      <c r="P9089" t="str">
        <f t="shared" si="284"/>
        <v/>
      </c>
    </row>
    <row r="9090" spans="1:16" ht="16" x14ac:dyDescent="0.2">
      <c r="A9090" s="8" t="s">
        <v>158</v>
      </c>
      <c r="B9090" s="7" t="s">
        <v>3487</v>
      </c>
      <c r="C9090" s="7" t="s">
        <v>2</v>
      </c>
      <c r="D9090" s="7" t="s">
        <v>3389</v>
      </c>
      <c r="E9090" s="7" t="str">
        <f>IF(OR(D9090="", D9090="___"),"", LEFT(D9090,FIND(" &gt;",D9090)-1))</f>
        <v>Success</v>
      </c>
      <c r="F9090" s="7" t="str">
        <f t="shared" si="285"/>
        <v>Current</v>
      </c>
      <c r="G9090" s="7" t="str">
        <f t="shared" si="286"/>
        <v/>
      </c>
      <c r="H9090" s="7" t="str">
        <f>IF(G9090="Utterance", IF(ISNUMBER(SEARCH("Unrecognized",D9090)), "Unrecognized", IF(ISNUMBER(SEARCH("Mismatched",D9090)), "Mismatched", IF(ISNUMBER(SEARCH("False Positive",D9090)), "False Positive", "Irrelevant"))), "")</f>
        <v/>
      </c>
      <c r="J9090" s="7" t="s">
        <v>3744</v>
      </c>
      <c r="K9090" s="7" t="s">
        <v>3354</v>
      </c>
      <c r="L9090" s="9">
        <v>45014</v>
      </c>
      <c r="M9090" s="13">
        <v>0.44141203703703707</v>
      </c>
      <c r="N9090" s="14">
        <v>204440003537929</v>
      </c>
      <c r="O9090" s="7">
        <f>IF(LEN(TRIM($A9090))=0,0,LEN($A9090)-LEN(SUBSTITUTE($A9090," ",""))+1)</f>
        <v>4</v>
      </c>
      <c r="P9090">
        <f t="shared" si="284"/>
        <v>3411</v>
      </c>
    </row>
    <row r="9091" spans="1:16" ht="112" x14ac:dyDescent="0.2">
      <c r="A9091" s="8" t="s">
        <v>224</v>
      </c>
      <c r="C9091" s="7" t="s">
        <v>4</v>
      </c>
      <c r="F9091" s="7" t="str">
        <f t="shared" si="285"/>
        <v/>
      </c>
      <c r="G9091" s="7" t="str">
        <f t="shared" si="286"/>
        <v/>
      </c>
      <c r="K9091" s="7" t="s">
        <v>3354</v>
      </c>
      <c r="L9091" s="9">
        <v>45014</v>
      </c>
      <c r="M9091" s="13">
        <v>0.44141203703703707</v>
      </c>
      <c r="N9091" s="14">
        <v>204440003537929</v>
      </c>
      <c r="P9091" t="str">
        <f t="shared" ref="P9091:P9154" si="287">IF(D9091="", "", COUNTIF($D$1:$D$12000, D9091))</f>
        <v/>
      </c>
    </row>
    <row r="9092" spans="1:16" ht="16" x14ac:dyDescent="0.2">
      <c r="A9092" s="8" t="s">
        <v>276</v>
      </c>
      <c r="C9092" s="7" t="s">
        <v>2</v>
      </c>
      <c r="D9092" s="7" t="s">
        <v>3389</v>
      </c>
      <c r="E9092" s="7" t="str">
        <f>IF(OR(D9092="", D9092="___"),"", LEFT(D9092,FIND(" &gt;",D9092)-1))</f>
        <v>Success</v>
      </c>
      <c r="F9092" s="7" t="str">
        <f t="shared" si="285"/>
        <v>Current</v>
      </c>
      <c r="G9092" s="7" t="str">
        <f t="shared" si="286"/>
        <v/>
      </c>
      <c r="H9092" s="7" t="str">
        <f>IF(G9092="Utterance", IF(ISNUMBER(SEARCH("Unrecognized",D9092)), "Unrecognized", IF(ISNUMBER(SEARCH("Mismatched",D9092)), "Mismatched", IF(ISNUMBER(SEARCH("False Positive",D9092)), "False Positive", "Irrelevant"))), "")</f>
        <v/>
      </c>
      <c r="J9092" s="7" t="s">
        <v>3755</v>
      </c>
      <c r="K9092" s="7" t="s">
        <v>3354</v>
      </c>
      <c r="L9092" s="9">
        <v>45014</v>
      </c>
      <c r="M9092" s="13">
        <v>0.44297453703703704</v>
      </c>
      <c r="N9092" s="14">
        <v>204440003486963</v>
      </c>
      <c r="O9092" s="7">
        <f>IF(LEN(TRIM($A9092))=0,0,LEN($A9092)-LEN(SUBSTITUTE($A9092," ",""))+1)</f>
        <v>8</v>
      </c>
      <c r="P9092">
        <f t="shared" si="287"/>
        <v>3411</v>
      </c>
    </row>
    <row r="9093" spans="1:16" ht="208" x14ac:dyDescent="0.2">
      <c r="A9093" s="8" t="s">
        <v>277</v>
      </c>
      <c r="C9093" s="7" t="s">
        <v>4</v>
      </c>
      <c r="F9093" s="7" t="str">
        <f t="shared" si="285"/>
        <v/>
      </c>
      <c r="G9093" s="7" t="str">
        <f t="shared" si="286"/>
        <v/>
      </c>
      <c r="K9093" s="7" t="s">
        <v>3354</v>
      </c>
      <c r="L9093" s="9">
        <v>45014</v>
      </c>
      <c r="M9093" s="13">
        <v>0.44297453703703704</v>
      </c>
      <c r="N9093" s="14">
        <v>204440003486963</v>
      </c>
      <c r="P9093" t="str">
        <f t="shared" si="287"/>
        <v/>
      </c>
    </row>
    <row r="9094" spans="1:16" ht="16" x14ac:dyDescent="0.2">
      <c r="A9094" s="8" t="s">
        <v>1222</v>
      </c>
      <c r="C9094" s="7" t="s">
        <v>2</v>
      </c>
      <c r="D9094" s="7" t="s">
        <v>3389</v>
      </c>
      <c r="E9094" s="7" t="str">
        <f>IF(OR(D9094="", D9094="___"),"", LEFT(D9094,FIND(" &gt;",D9094)-1))</f>
        <v>Success</v>
      </c>
      <c r="F9094" s="7" t="str">
        <f t="shared" si="285"/>
        <v>Current</v>
      </c>
      <c r="G9094" s="7" t="str">
        <f t="shared" si="286"/>
        <v/>
      </c>
      <c r="H9094" s="7" t="str">
        <f>IF(G9094="Utterance", IF(ISNUMBER(SEARCH("Unrecognized",D9094)), "Unrecognized", IF(ISNUMBER(SEARCH("Mismatched",D9094)), "Mismatched", IF(ISNUMBER(SEARCH("False Positive",D9094)), "False Positive", "Irrelevant"))), "")</f>
        <v/>
      </c>
      <c r="J9094" s="7" t="s">
        <v>3750</v>
      </c>
      <c r="K9094" s="7" t="s">
        <v>3354</v>
      </c>
      <c r="L9094" s="9">
        <v>45014</v>
      </c>
      <c r="M9094" s="13">
        <v>0.4478125</v>
      </c>
      <c r="N9094" s="14">
        <v>202000046250608</v>
      </c>
      <c r="O9094" s="7">
        <f>IF(LEN(TRIM($A9094))=0,0,LEN($A9094)-LEN(SUBSTITUTE($A9094," ",""))+1)</f>
        <v>3</v>
      </c>
      <c r="P9094">
        <f t="shared" si="287"/>
        <v>3411</v>
      </c>
    </row>
    <row r="9095" spans="1:16" ht="160" x14ac:dyDescent="0.2">
      <c r="A9095" s="8" t="s">
        <v>377</v>
      </c>
      <c r="C9095" s="7" t="s">
        <v>4</v>
      </c>
      <c r="F9095" s="7" t="str">
        <f t="shared" si="285"/>
        <v/>
      </c>
      <c r="G9095" s="7" t="str">
        <f t="shared" si="286"/>
        <v/>
      </c>
      <c r="K9095" s="7" t="s">
        <v>3354</v>
      </c>
      <c r="L9095" s="9">
        <v>45014</v>
      </c>
      <c r="M9095" s="13">
        <v>0.4480555555555556</v>
      </c>
      <c r="N9095" s="14">
        <v>202000046250608</v>
      </c>
      <c r="P9095" t="str">
        <f t="shared" si="287"/>
        <v/>
      </c>
    </row>
    <row r="9096" spans="1:16" ht="16" x14ac:dyDescent="0.2">
      <c r="A9096" s="8" t="s">
        <v>1651</v>
      </c>
      <c r="C9096" s="7" t="s">
        <v>2</v>
      </c>
      <c r="D9096" s="7" t="s">
        <v>3389</v>
      </c>
      <c r="E9096" s="7" t="str">
        <f>IF(OR(D9096="", D9096="___"),"", LEFT(D9096,FIND(" &gt;",D9096)-1))</f>
        <v>Success</v>
      </c>
      <c r="F9096" s="7" t="str">
        <f t="shared" si="285"/>
        <v>Current</v>
      </c>
      <c r="G9096" s="7" t="str">
        <f t="shared" si="286"/>
        <v/>
      </c>
      <c r="H9096" s="7" t="str">
        <f>IF(G9096="Utterance", IF(ISNUMBER(SEARCH("Unrecognized",D9096)), "Unrecognized", IF(ISNUMBER(SEARCH("Mismatched",D9096)), "Mismatched", IF(ISNUMBER(SEARCH("False Positive",D9096)), "False Positive", "Irrelevant"))), "")</f>
        <v/>
      </c>
      <c r="J9096" s="7" t="s">
        <v>3742</v>
      </c>
      <c r="K9096" s="7" t="s">
        <v>3354</v>
      </c>
      <c r="L9096" s="9">
        <v>45014</v>
      </c>
      <c r="M9096" s="13">
        <v>0.45628472222222222</v>
      </c>
      <c r="N9096" s="14">
        <v>513003145760871</v>
      </c>
      <c r="O9096" s="7">
        <f>IF(LEN(TRIM($A9096))=0,0,LEN($A9096)-LEN(SUBSTITUTE($A9096," ",""))+1)</f>
        <v>1</v>
      </c>
      <c r="P9096">
        <f t="shared" si="287"/>
        <v>3411</v>
      </c>
    </row>
    <row r="9097" spans="1:16" ht="128" x14ac:dyDescent="0.2">
      <c r="A9097" s="8" t="s">
        <v>990</v>
      </c>
      <c r="C9097" s="7" t="s">
        <v>4</v>
      </c>
      <c r="F9097" s="7" t="str">
        <f t="shared" si="285"/>
        <v/>
      </c>
      <c r="G9097" s="7" t="str">
        <f t="shared" si="286"/>
        <v/>
      </c>
      <c r="K9097" s="7" t="s">
        <v>3354</v>
      </c>
      <c r="L9097" s="9">
        <v>45014</v>
      </c>
      <c r="M9097" s="13">
        <v>0.45628472222222222</v>
      </c>
      <c r="N9097" s="14">
        <v>513003145760871</v>
      </c>
      <c r="P9097" t="str">
        <f t="shared" si="287"/>
        <v/>
      </c>
    </row>
    <row r="9098" spans="1:16" ht="16" x14ac:dyDescent="0.2">
      <c r="A9098" s="8" t="s">
        <v>1277</v>
      </c>
      <c r="C9098" s="7" t="s">
        <v>2</v>
      </c>
      <c r="D9098" s="7" t="s">
        <v>3389</v>
      </c>
      <c r="E9098" s="7" t="str">
        <f>IF(OR(D9098="", D9098="___"),"", LEFT(D9098,FIND(" &gt;",D9098)-1))</f>
        <v>Success</v>
      </c>
      <c r="F9098" s="7" t="str">
        <f t="shared" si="285"/>
        <v>Current</v>
      </c>
      <c r="G9098" s="7" t="str">
        <f t="shared" si="286"/>
        <v/>
      </c>
      <c r="H9098" s="7" t="str">
        <f>IF(G9098="Utterance", IF(ISNUMBER(SEARCH("Unrecognized",D9098)), "Unrecognized", IF(ISNUMBER(SEARCH("Mismatched",D9098)), "Mismatched", IF(ISNUMBER(SEARCH("False Positive",D9098)), "False Positive", "Irrelevant"))), "")</f>
        <v/>
      </c>
      <c r="J9098" s="7" t="s">
        <v>3741</v>
      </c>
      <c r="K9098" s="7" t="s">
        <v>3354</v>
      </c>
      <c r="L9098" s="9">
        <v>45014</v>
      </c>
      <c r="M9098" s="13">
        <v>0.45755787037037038</v>
      </c>
      <c r="N9098" s="14">
        <v>202000276083816</v>
      </c>
      <c r="O9098" s="7">
        <f>IF(LEN(TRIM($A9098))=0,0,LEN($A9098)-LEN(SUBSTITUTE($A9098," ",""))+1)</f>
        <v>2</v>
      </c>
      <c r="P9098">
        <f t="shared" si="287"/>
        <v>3411</v>
      </c>
    </row>
    <row r="9099" spans="1:16" ht="176" x14ac:dyDescent="0.2">
      <c r="A9099" s="8" t="s">
        <v>1278</v>
      </c>
      <c r="C9099" s="7" t="s">
        <v>4</v>
      </c>
      <c r="F9099" s="7" t="str">
        <f t="shared" si="285"/>
        <v/>
      </c>
      <c r="G9099" s="7" t="str">
        <f t="shared" si="286"/>
        <v/>
      </c>
      <c r="K9099" s="7" t="s">
        <v>3354</v>
      </c>
      <c r="L9099" s="9">
        <v>45014</v>
      </c>
      <c r="M9099" s="13">
        <v>0.45758101851851851</v>
      </c>
      <c r="N9099" s="14">
        <v>202000276083816</v>
      </c>
      <c r="P9099" t="str">
        <f t="shared" si="287"/>
        <v/>
      </c>
    </row>
    <row r="9100" spans="1:16" ht="16" x14ac:dyDescent="0.2">
      <c r="A9100" s="8" t="s">
        <v>624</v>
      </c>
      <c r="C9100" s="7" t="s">
        <v>2</v>
      </c>
      <c r="D9100" s="7" t="s">
        <v>3411</v>
      </c>
      <c r="E9100" s="7" t="str">
        <f>IF(OR(D9100="", D9100="___"),"", LEFT(D9100,FIND(" &gt;",D9100)-1))</f>
        <v>Qualified Success</v>
      </c>
      <c r="F9100" s="7" t="str">
        <f t="shared" si="285"/>
        <v>Current</v>
      </c>
      <c r="G9100" s="7" t="str">
        <f t="shared" si="286"/>
        <v>Response</v>
      </c>
      <c r="H9100" s="7" t="str">
        <f>IF(G9100="Utterance", IF(ISNUMBER(SEARCH("Unrecognized",D9100)), "Unrecognized", IF(ISNUMBER(SEARCH("Mismatched",D9100)), "Mismatched", IF(ISNUMBER(SEARCH("False Positive",D9100)), "False Positive", "Irrelevant"))), "")</f>
        <v/>
      </c>
      <c r="J9100" s="7" t="s">
        <v>3742</v>
      </c>
      <c r="K9100" s="7" t="s">
        <v>3354</v>
      </c>
      <c r="L9100" s="9">
        <v>45014</v>
      </c>
      <c r="M9100" s="13">
        <v>0.45822916666666669</v>
      </c>
      <c r="N9100" s="14">
        <v>204440003497923</v>
      </c>
      <c r="O9100" s="7">
        <f>IF(LEN(TRIM($A9100))=0,0,LEN($A9100)-LEN(SUBSTITUTE($A9100," ",""))+1)</f>
        <v>5</v>
      </c>
      <c r="P9100">
        <f t="shared" si="287"/>
        <v>201</v>
      </c>
    </row>
    <row r="9101" spans="1:16" ht="48" x14ac:dyDescent="0.2">
      <c r="A9101" s="8" t="s">
        <v>285</v>
      </c>
      <c r="C9101" s="7" t="s">
        <v>4</v>
      </c>
      <c r="F9101" s="7" t="str">
        <f t="shared" si="285"/>
        <v/>
      </c>
      <c r="G9101" s="7" t="str">
        <f t="shared" si="286"/>
        <v/>
      </c>
      <c r="K9101" s="7" t="s">
        <v>3354</v>
      </c>
      <c r="L9101" s="9">
        <v>45014</v>
      </c>
      <c r="M9101" s="13">
        <v>0.45822916666666669</v>
      </c>
      <c r="N9101" s="14">
        <v>204440003497923</v>
      </c>
      <c r="P9101" t="str">
        <f t="shared" si="287"/>
        <v/>
      </c>
    </row>
    <row r="9102" spans="1:16" ht="16" x14ac:dyDescent="0.2">
      <c r="A9102" s="8" t="s">
        <v>703</v>
      </c>
      <c r="C9102" s="7" t="s">
        <v>2</v>
      </c>
      <c r="D9102" s="7" t="s">
        <v>3389</v>
      </c>
      <c r="E9102" s="7" t="str">
        <f>IF(OR(D9102="", D9102="___"),"", LEFT(D9102,FIND(" &gt;",D9102)-1))</f>
        <v>Success</v>
      </c>
      <c r="F9102" s="7" t="str">
        <f t="shared" si="285"/>
        <v>Current</v>
      </c>
      <c r="G9102" s="7" t="str">
        <f t="shared" si="286"/>
        <v/>
      </c>
      <c r="H9102" s="7" t="str">
        <f>IF(G9102="Utterance", IF(ISNUMBER(SEARCH("Unrecognized",D9102)), "Unrecognized", IF(ISNUMBER(SEARCH("Mismatched",D9102)), "Mismatched", IF(ISNUMBER(SEARCH("False Positive",D9102)), "False Positive", "Irrelevant"))), "")</f>
        <v/>
      </c>
      <c r="J9102" s="7" t="s">
        <v>3756</v>
      </c>
      <c r="K9102" s="7" t="s">
        <v>3354</v>
      </c>
      <c r="L9102" s="9">
        <v>45014</v>
      </c>
      <c r="M9102" s="13">
        <v>0.45863425925925921</v>
      </c>
      <c r="N9102" s="14">
        <v>204440003503982</v>
      </c>
      <c r="O9102" s="7">
        <f>IF(LEN(TRIM($A9102))=0,0,LEN($A9102)-LEN(SUBSTITUTE($A9102," ",""))+1)</f>
        <v>1</v>
      </c>
      <c r="P9102">
        <f t="shared" si="287"/>
        <v>3411</v>
      </c>
    </row>
    <row r="9103" spans="1:16" ht="144" x14ac:dyDescent="0.2">
      <c r="A9103" s="8" t="s">
        <v>796</v>
      </c>
      <c r="C9103" s="7" t="s">
        <v>4</v>
      </c>
      <c r="F9103" s="7" t="str">
        <f t="shared" si="285"/>
        <v/>
      </c>
      <c r="G9103" s="7" t="str">
        <f t="shared" si="286"/>
        <v/>
      </c>
      <c r="K9103" s="7" t="s">
        <v>3354</v>
      </c>
      <c r="L9103" s="9">
        <v>45014</v>
      </c>
      <c r="M9103" s="13">
        <v>0.45864583333333336</v>
      </c>
      <c r="N9103" s="14">
        <v>204440003503982</v>
      </c>
      <c r="P9103" t="str">
        <f t="shared" si="287"/>
        <v/>
      </c>
    </row>
    <row r="9104" spans="1:16" ht="16" x14ac:dyDescent="0.2">
      <c r="A9104" s="8" t="s">
        <v>674</v>
      </c>
      <c r="C9104" s="7" t="s">
        <v>2</v>
      </c>
      <c r="D9104" s="7" t="s">
        <v>3389</v>
      </c>
      <c r="E9104" s="7" t="str">
        <f>IF(OR(D9104="", D9104="___"),"", LEFT(D9104,FIND(" &gt;",D9104)-1))</f>
        <v>Success</v>
      </c>
      <c r="F9104" s="7" t="str">
        <f t="shared" si="285"/>
        <v>Current</v>
      </c>
      <c r="G9104" s="7" t="str">
        <f t="shared" si="286"/>
        <v/>
      </c>
      <c r="H9104" s="7" t="str">
        <f>IF(G9104="Utterance", IF(ISNUMBER(SEARCH("Unrecognized",D9104)), "Unrecognized", IF(ISNUMBER(SEARCH("Mismatched",D9104)), "Mismatched", IF(ISNUMBER(SEARCH("False Positive",D9104)), "False Positive", "Irrelevant"))), "")</f>
        <v/>
      </c>
      <c r="J9104" s="7" t="s">
        <v>3756</v>
      </c>
      <c r="K9104" s="7" t="s">
        <v>3354</v>
      </c>
      <c r="L9104" s="9">
        <v>45014</v>
      </c>
      <c r="M9104" s="13">
        <v>0.45871527777777782</v>
      </c>
      <c r="N9104" s="14">
        <v>204440003501021</v>
      </c>
      <c r="O9104" s="7">
        <f>IF(LEN(TRIM($A9104))=0,0,LEN($A9104)-LEN(SUBSTITUTE($A9104," ",""))+1)</f>
        <v>7</v>
      </c>
      <c r="P9104">
        <f t="shared" si="287"/>
        <v>3411</v>
      </c>
    </row>
    <row r="9105" spans="1:16" ht="144" x14ac:dyDescent="0.2">
      <c r="A9105" s="8" t="s">
        <v>709</v>
      </c>
      <c r="C9105" s="7" t="s">
        <v>4</v>
      </c>
      <c r="F9105" s="7" t="str">
        <f t="shared" si="285"/>
        <v/>
      </c>
      <c r="G9105" s="7" t="str">
        <f t="shared" si="286"/>
        <v/>
      </c>
      <c r="K9105" s="7" t="s">
        <v>3354</v>
      </c>
      <c r="L9105" s="9">
        <v>45014</v>
      </c>
      <c r="M9105" s="13">
        <v>0.45872685185185186</v>
      </c>
      <c r="N9105" s="14">
        <v>204440003501021</v>
      </c>
      <c r="P9105" t="str">
        <f t="shared" si="287"/>
        <v/>
      </c>
    </row>
    <row r="9106" spans="1:16" ht="16" x14ac:dyDescent="0.2">
      <c r="A9106" s="8" t="s">
        <v>466</v>
      </c>
      <c r="C9106" s="7" t="s">
        <v>2</v>
      </c>
      <c r="D9106" s="7" t="s">
        <v>3389</v>
      </c>
      <c r="E9106" s="7" t="str">
        <f>IF(OR(D9106="", D9106="___"),"", LEFT(D9106,FIND(" &gt;",D9106)-1))</f>
        <v>Success</v>
      </c>
      <c r="F9106" s="7" t="str">
        <f t="shared" si="285"/>
        <v>Current</v>
      </c>
      <c r="G9106" s="7" t="str">
        <f t="shared" si="286"/>
        <v/>
      </c>
      <c r="H9106" s="7" t="str">
        <f>IF(G9106="Utterance", IF(ISNUMBER(SEARCH("Unrecognized",D9106)), "Unrecognized", IF(ISNUMBER(SEARCH("Mismatched",D9106)), "Mismatched", IF(ISNUMBER(SEARCH("False Positive",D9106)), "False Positive", "Irrelevant"))), "")</f>
        <v/>
      </c>
      <c r="J9106" s="7" t="s">
        <v>3741</v>
      </c>
      <c r="K9106" s="7" t="s">
        <v>3354</v>
      </c>
      <c r="L9106" s="9">
        <v>45014</v>
      </c>
      <c r="M9106" s="13">
        <v>0.46028935185185182</v>
      </c>
      <c r="N9106" s="14">
        <v>204440003493066</v>
      </c>
      <c r="O9106" s="7">
        <f>IF(LEN(TRIM($A9106))=0,0,LEN($A9106)-LEN(SUBSTITUTE($A9106," ",""))+1)</f>
        <v>3</v>
      </c>
      <c r="P9106">
        <f t="shared" si="287"/>
        <v>3411</v>
      </c>
    </row>
    <row r="9107" spans="1:16" ht="96" x14ac:dyDescent="0.2">
      <c r="A9107" s="8" t="s">
        <v>290</v>
      </c>
      <c r="C9107" s="7" t="s">
        <v>4</v>
      </c>
      <c r="F9107" s="7" t="str">
        <f t="shared" si="285"/>
        <v/>
      </c>
      <c r="G9107" s="7" t="str">
        <f t="shared" si="286"/>
        <v/>
      </c>
      <c r="K9107" s="7" t="s">
        <v>3354</v>
      </c>
      <c r="L9107" s="9">
        <v>45014</v>
      </c>
      <c r="M9107" s="13">
        <v>0.46028935185185182</v>
      </c>
      <c r="N9107" s="14">
        <v>204440003493066</v>
      </c>
      <c r="P9107" t="str">
        <f t="shared" si="287"/>
        <v/>
      </c>
    </row>
    <row r="9108" spans="1:16" ht="16" x14ac:dyDescent="0.2">
      <c r="A9108" s="8" t="s">
        <v>1283</v>
      </c>
      <c r="C9108" s="7" t="s">
        <v>2</v>
      </c>
      <c r="D9108" s="7" t="s">
        <v>3391</v>
      </c>
      <c r="E9108" s="7" t="str">
        <f>IF(OR(D9108="", D9108="___"),"", LEFT(D9108,FIND(" &gt;",D9108)-1))</f>
        <v>Failure</v>
      </c>
      <c r="F9108" s="7" t="str">
        <f t="shared" si="285"/>
        <v>Current</v>
      </c>
      <c r="G9108" s="7" t="str">
        <f t="shared" si="286"/>
        <v>Utterance</v>
      </c>
      <c r="H9108" s="7" t="str">
        <f>IF(G9108="Utterance", IF(ISNUMBER(SEARCH("Unrecognized",D9108)), "Unrecognized", IF(ISNUMBER(SEARCH("Mismatched",D9108)), "Mismatched", IF(ISNUMBER(SEARCH("False Positive",D9108)), "False Positive", "Irrelevant"))), "")</f>
        <v>Mismatched</v>
      </c>
      <c r="J9108" s="7" t="s">
        <v>3741</v>
      </c>
      <c r="K9108" s="7" t="s">
        <v>3354</v>
      </c>
      <c r="L9108" s="9">
        <v>45014</v>
      </c>
      <c r="M9108" s="13">
        <v>0.4618518518518519</v>
      </c>
      <c r="N9108" s="14">
        <v>202000290793829</v>
      </c>
      <c r="O9108" s="7">
        <f>IF(LEN(TRIM($A9108))=0,0,LEN($A9108)-LEN(SUBSTITUTE($A9108," ",""))+1)</f>
        <v>3</v>
      </c>
      <c r="P9108">
        <f t="shared" si="287"/>
        <v>705</v>
      </c>
    </row>
    <row r="9109" spans="1:16" ht="224" x14ac:dyDescent="0.2">
      <c r="A9109" s="8" t="s">
        <v>3707</v>
      </c>
      <c r="C9109" s="7" t="s">
        <v>4</v>
      </c>
      <c r="F9109" s="7" t="str">
        <f t="shared" si="285"/>
        <v/>
      </c>
      <c r="G9109" s="7" t="str">
        <f t="shared" si="286"/>
        <v/>
      </c>
      <c r="K9109" s="7" t="s">
        <v>3354</v>
      </c>
      <c r="L9109" s="9">
        <v>45014</v>
      </c>
      <c r="M9109" s="13">
        <v>0.46187500000000004</v>
      </c>
      <c r="N9109" s="14">
        <v>202000290793829</v>
      </c>
      <c r="P9109" t="str">
        <f t="shared" si="287"/>
        <v/>
      </c>
    </row>
    <row r="9110" spans="1:16" ht="16" x14ac:dyDescent="0.2">
      <c r="A9110" s="8" t="s">
        <v>1464</v>
      </c>
      <c r="C9110" s="7" t="s">
        <v>2</v>
      </c>
      <c r="D9110" s="7" t="s">
        <v>3391</v>
      </c>
      <c r="E9110" s="7" t="str">
        <f>IF(OR(D9110="", D9110="___"),"", LEFT(D9110,FIND(" &gt;",D9110)-1))</f>
        <v>Failure</v>
      </c>
      <c r="F9110" s="7" t="str">
        <f t="shared" si="285"/>
        <v>Current</v>
      </c>
      <c r="G9110" s="7" t="str">
        <f t="shared" si="286"/>
        <v>Utterance</v>
      </c>
      <c r="H9110" s="7" t="str">
        <f>IF(G9110="Utterance", IF(ISNUMBER(SEARCH("Unrecognized",D9110)), "Unrecognized", IF(ISNUMBER(SEARCH("Mismatched",D9110)), "Mismatched", IF(ISNUMBER(SEARCH("False Positive",D9110)), "False Positive", "Irrelevant"))), "")</f>
        <v>Mismatched</v>
      </c>
      <c r="J9110" s="7" t="s">
        <v>3741</v>
      </c>
      <c r="K9110" s="7" t="s">
        <v>3354</v>
      </c>
      <c r="L9110" s="9">
        <v>45014</v>
      </c>
      <c r="M9110" s="13">
        <v>0.46214120370370365</v>
      </c>
      <c r="N9110" s="14">
        <v>513001553277853</v>
      </c>
      <c r="O9110" s="7">
        <f>IF(LEN(TRIM($A9110))=0,0,LEN($A9110)-LEN(SUBSTITUTE($A9110," ",""))+1)</f>
        <v>2</v>
      </c>
      <c r="P9110">
        <f t="shared" si="287"/>
        <v>705</v>
      </c>
    </row>
    <row r="9111" spans="1:16" ht="80" x14ac:dyDescent="0.2">
      <c r="A9111" s="8" t="s">
        <v>230</v>
      </c>
      <c r="C9111" s="7" t="s">
        <v>4</v>
      </c>
      <c r="F9111" s="7" t="str">
        <f t="shared" si="285"/>
        <v/>
      </c>
      <c r="G9111" s="7" t="str">
        <f t="shared" si="286"/>
        <v/>
      </c>
      <c r="K9111" s="7" t="s">
        <v>3354</v>
      </c>
      <c r="L9111" s="9">
        <v>45014</v>
      </c>
      <c r="M9111" s="13">
        <v>0.4621527777777778</v>
      </c>
      <c r="N9111" s="14">
        <v>513001553277853</v>
      </c>
      <c r="P9111" t="str">
        <f t="shared" si="287"/>
        <v/>
      </c>
    </row>
    <row r="9112" spans="1:16" ht="16" x14ac:dyDescent="0.2">
      <c r="A9112" s="8" t="s">
        <v>1284</v>
      </c>
      <c r="C9112" s="7" t="s">
        <v>2</v>
      </c>
      <c r="D9112" s="7" t="s">
        <v>3405</v>
      </c>
      <c r="E9112" s="7" t="str">
        <f>IF(OR(D9112="", D9112="___"),"", LEFT(D9112,FIND(" &gt;",D9112)-1))</f>
        <v>Failure</v>
      </c>
      <c r="F9112" s="7" t="str">
        <f t="shared" si="285"/>
        <v>Current</v>
      </c>
      <c r="G9112" s="7" t="str">
        <f t="shared" si="286"/>
        <v>System</v>
      </c>
      <c r="H9112" s="7" t="str">
        <f>IF(G9112="Utterance", IF(ISNUMBER(SEARCH("Unrecognized",D9112)), "Unrecognized", IF(ISNUMBER(SEARCH("Mismatched",D9112)), "Mismatched", IF(ISNUMBER(SEARCH("False Positive",D9112)), "False Positive", "Irrelevant"))), "")</f>
        <v/>
      </c>
      <c r="I9112" s="7" t="s">
        <v>152</v>
      </c>
      <c r="J9112" s="7" t="s">
        <v>213</v>
      </c>
      <c r="K9112" s="7" t="s">
        <v>3354</v>
      </c>
      <c r="L9112" s="9">
        <v>45014</v>
      </c>
      <c r="M9112" s="13">
        <v>0.4622337962962963</v>
      </c>
      <c r="N9112" s="14">
        <v>202000290793829</v>
      </c>
      <c r="O9112" s="7">
        <f>IF(LEN(TRIM($A9112))=0,0,LEN($A9112)-LEN(SUBSTITUTE($A9112," ",""))+1)</f>
        <v>3</v>
      </c>
      <c r="P9112">
        <f t="shared" si="287"/>
        <v>168</v>
      </c>
    </row>
    <row r="9113" spans="1:16" ht="16" x14ac:dyDescent="0.2">
      <c r="A9113" s="8" t="s">
        <v>1284</v>
      </c>
      <c r="C9113" s="7" t="s">
        <v>2</v>
      </c>
      <c r="D9113" s="7" t="s">
        <v>3389</v>
      </c>
      <c r="E9113" s="7" t="str">
        <f>IF(OR(D9113="", D9113="___"),"", LEFT(D9113,FIND(" &gt;",D9113)-1))</f>
        <v>Success</v>
      </c>
      <c r="F9113" s="7" t="str">
        <f t="shared" si="285"/>
        <v>Current</v>
      </c>
      <c r="G9113" s="7" t="str">
        <f t="shared" si="286"/>
        <v/>
      </c>
      <c r="H9113" s="7" t="str">
        <f>IF(G9113="Utterance", IF(ISNUMBER(SEARCH("Unrecognized",D9113)), "Unrecognized", IF(ISNUMBER(SEARCH("Mismatched",D9113)), "Mismatched", IF(ISNUMBER(SEARCH("False Positive",D9113)), "False Positive", "Irrelevant"))), "")</f>
        <v/>
      </c>
      <c r="J9113" s="7" t="s">
        <v>213</v>
      </c>
      <c r="K9113" s="7" t="s">
        <v>3354</v>
      </c>
      <c r="L9113" s="9">
        <v>45014</v>
      </c>
      <c r="M9113" s="13">
        <v>0.4622337962962963</v>
      </c>
      <c r="N9113" s="14">
        <v>202000290793829</v>
      </c>
      <c r="O9113" s="7">
        <f>IF(LEN(TRIM($A9113))=0,0,LEN($A9113)-LEN(SUBSTITUTE($A9113," ",""))+1)</f>
        <v>3</v>
      </c>
      <c r="P9113">
        <f t="shared" si="287"/>
        <v>3411</v>
      </c>
    </row>
    <row r="9114" spans="1:16" ht="16" x14ac:dyDescent="0.2">
      <c r="A9114" s="8" t="s">
        <v>152</v>
      </c>
      <c r="C9114" s="7" t="s">
        <v>4</v>
      </c>
      <c r="F9114" s="7" t="str">
        <f t="shared" si="285"/>
        <v/>
      </c>
      <c r="G9114" s="7" t="str">
        <f t="shared" si="286"/>
        <v/>
      </c>
      <c r="K9114" s="7" t="s">
        <v>3354</v>
      </c>
      <c r="L9114" s="9">
        <v>45014</v>
      </c>
      <c r="M9114" s="13">
        <v>0.4622337962962963</v>
      </c>
      <c r="N9114" s="14">
        <v>202000290793829</v>
      </c>
      <c r="P9114" t="str">
        <f t="shared" si="287"/>
        <v/>
      </c>
    </row>
    <row r="9115" spans="1:16" ht="144" x14ac:dyDescent="0.2">
      <c r="A9115" s="8" t="s">
        <v>218</v>
      </c>
      <c r="C9115" s="7" t="s">
        <v>4</v>
      </c>
      <c r="F9115" s="7" t="str">
        <f t="shared" si="285"/>
        <v/>
      </c>
      <c r="G9115" s="7" t="str">
        <f t="shared" si="286"/>
        <v/>
      </c>
      <c r="K9115" s="7" t="s">
        <v>3354</v>
      </c>
      <c r="L9115" s="9">
        <v>45014</v>
      </c>
      <c r="M9115" s="13">
        <v>0.4622337962962963</v>
      </c>
      <c r="N9115" s="14">
        <v>202000290793829</v>
      </c>
      <c r="P9115" t="str">
        <f t="shared" si="287"/>
        <v/>
      </c>
    </row>
    <row r="9116" spans="1:16" ht="16" x14ac:dyDescent="0.2">
      <c r="A9116" s="8" t="s">
        <v>1642</v>
      </c>
      <c r="C9116" s="7" t="s">
        <v>2</v>
      </c>
      <c r="D9116" s="7" t="s">
        <v>3400</v>
      </c>
      <c r="E9116" s="7" t="str">
        <f>IF(OR(D9116="", D9116="___"),"", LEFT(D9116,FIND(" &gt;",D9116)-1))</f>
        <v>Failure</v>
      </c>
      <c r="F9116" s="7" t="str">
        <f t="shared" si="285"/>
        <v>Current</v>
      </c>
      <c r="G9116" s="7" t="str">
        <f t="shared" si="286"/>
        <v>Interaction</v>
      </c>
      <c r="H9116" s="7" t="str">
        <f>IF(G9116="Utterance", IF(ISNUMBER(SEARCH("Unrecognized",D9116)), "Unrecognized", IF(ISNUMBER(SEARCH("Mismatched",D9116)), "Mismatched", IF(ISNUMBER(SEARCH("False Positive",D9116)), "False Positive", "Irrelevant"))), "")</f>
        <v/>
      </c>
      <c r="J9116" s="7" t="s">
        <v>3443</v>
      </c>
      <c r="K9116" s="7" t="s">
        <v>3354</v>
      </c>
      <c r="L9116" s="9">
        <v>45014</v>
      </c>
      <c r="M9116" s="13">
        <v>0.46643518518518517</v>
      </c>
      <c r="N9116" s="14">
        <v>513003072207870</v>
      </c>
      <c r="O9116" s="7">
        <f>IF(LEN(TRIM($A9116))=0,0,LEN($A9116)-LEN(SUBSTITUTE($A9116," ",""))+1)</f>
        <v>6</v>
      </c>
      <c r="P9116">
        <f t="shared" si="287"/>
        <v>412</v>
      </c>
    </row>
    <row r="9117" spans="1:16" ht="176" x14ac:dyDescent="0.2">
      <c r="A9117" s="8" t="s">
        <v>1643</v>
      </c>
      <c r="C9117" s="7" t="s">
        <v>4</v>
      </c>
      <c r="F9117" s="7" t="str">
        <f t="shared" si="285"/>
        <v/>
      </c>
      <c r="G9117" s="7" t="str">
        <f t="shared" si="286"/>
        <v/>
      </c>
      <c r="K9117" s="7" t="s">
        <v>3354</v>
      </c>
      <c r="L9117" s="9">
        <v>45014</v>
      </c>
      <c r="M9117" s="13">
        <v>0.46643518518518517</v>
      </c>
      <c r="N9117" s="14">
        <v>513003072207870</v>
      </c>
      <c r="P9117" t="str">
        <f t="shared" si="287"/>
        <v/>
      </c>
    </row>
    <row r="9118" spans="1:16" ht="16" x14ac:dyDescent="0.2">
      <c r="A9118" s="8" t="s">
        <v>1644</v>
      </c>
      <c r="C9118" s="7" t="s">
        <v>2</v>
      </c>
      <c r="D9118" s="7" t="s">
        <v>3400</v>
      </c>
      <c r="E9118" s="7" t="str">
        <f>IF(OR(D9118="", D9118="___"),"", LEFT(D9118,FIND(" &gt;",D9118)-1))</f>
        <v>Failure</v>
      </c>
      <c r="F9118" s="7" t="str">
        <f t="shared" si="285"/>
        <v>Current</v>
      </c>
      <c r="G9118" s="7" t="str">
        <f t="shared" si="286"/>
        <v>Interaction</v>
      </c>
      <c r="H9118" s="7" t="str">
        <f>IF(G9118="Utterance", IF(ISNUMBER(SEARCH("Unrecognized",D9118)), "Unrecognized", IF(ISNUMBER(SEARCH("Mismatched",D9118)), "Mismatched", IF(ISNUMBER(SEARCH("False Positive",D9118)), "False Positive", "Irrelevant"))), "")</f>
        <v/>
      </c>
      <c r="J9118" s="7" t="s">
        <v>3443</v>
      </c>
      <c r="K9118" s="7" t="s">
        <v>3354</v>
      </c>
      <c r="L9118" s="9">
        <v>45014</v>
      </c>
      <c r="M9118" s="13">
        <v>0.46666666666666662</v>
      </c>
      <c r="N9118" s="14">
        <v>513003072207870</v>
      </c>
      <c r="O9118" s="7">
        <f>IF(LEN(TRIM($A9118))=0,0,LEN($A9118)-LEN(SUBSTITUTE($A9118," ",""))+1)</f>
        <v>2</v>
      </c>
      <c r="P9118">
        <f t="shared" si="287"/>
        <v>412</v>
      </c>
    </row>
    <row r="9119" spans="1:16" ht="144" x14ac:dyDescent="0.2">
      <c r="A9119" s="8" t="s">
        <v>247</v>
      </c>
      <c r="C9119" s="7" t="s">
        <v>4</v>
      </c>
      <c r="F9119" s="7" t="str">
        <f t="shared" si="285"/>
        <v/>
      </c>
      <c r="G9119" s="7" t="str">
        <f t="shared" si="286"/>
        <v/>
      </c>
      <c r="K9119" s="7" t="s">
        <v>3354</v>
      </c>
      <c r="L9119" s="9">
        <v>45014</v>
      </c>
      <c r="M9119" s="13">
        <v>0.46666666666666662</v>
      </c>
      <c r="N9119" s="14">
        <v>513003072207870</v>
      </c>
      <c r="P9119" t="str">
        <f t="shared" si="287"/>
        <v/>
      </c>
    </row>
    <row r="9120" spans="1:16" ht="16" x14ac:dyDescent="0.2">
      <c r="A9120" s="8" t="s">
        <v>269</v>
      </c>
      <c r="B9120" s="7" t="s">
        <v>3487</v>
      </c>
      <c r="C9120" s="7" t="s">
        <v>2</v>
      </c>
      <c r="D9120" s="7" t="s">
        <v>3389</v>
      </c>
      <c r="E9120" s="7" t="str">
        <f>IF(OR(D9120="", D9120="___"),"", LEFT(D9120,FIND(" &gt;",D9120)-1))</f>
        <v>Success</v>
      </c>
      <c r="F9120" s="7" t="str">
        <f t="shared" si="285"/>
        <v>Current</v>
      </c>
      <c r="G9120" s="7" t="str">
        <f t="shared" si="286"/>
        <v/>
      </c>
      <c r="H9120" s="7" t="str">
        <f>IF(G9120="Utterance", IF(ISNUMBER(SEARCH("Unrecognized",D9120)), "Unrecognized", IF(ISNUMBER(SEARCH("Mismatched",D9120)), "Mismatched", IF(ISNUMBER(SEARCH("False Positive",D9120)), "False Positive", "Irrelevant"))), "")</f>
        <v/>
      </c>
      <c r="J9120" s="7" t="s">
        <v>3428</v>
      </c>
      <c r="K9120" s="7" t="s">
        <v>3354</v>
      </c>
      <c r="L9120" s="9">
        <v>45014</v>
      </c>
      <c r="M9120" s="13">
        <v>0.46680555555555553</v>
      </c>
      <c r="N9120" s="14">
        <v>204440003495282</v>
      </c>
      <c r="O9120" s="7">
        <f>IF(LEN(TRIM($A9120))=0,0,LEN($A9120)-LEN(SUBSTITUTE($A9120," ",""))+1)</f>
        <v>3</v>
      </c>
      <c r="P9120">
        <f t="shared" si="287"/>
        <v>3411</v>
      </c>
    </row>
    <row r="9121" spans="1:16" ht="64" x14ac:dyDescent="0.2">
      <c r="A9121" s="8" t="s">
        <v>270</v>
      </c>
      <c r="C9121" s="7" t="s">
        <v>4</v>
      </c>
      <c r="F9121" s="7" t="str">
        <f t="shared" si="285"/>
        <v/>
      </c>
      <c r="G9121" s="7" t="str">
        <f t="shared" si="286"/>
        <v/>
      </c>
      <c r="K9121" s="7" t="s">
        <v>3354</v>
      </c>
      <c r="L9121" s="9">
        <v>45014</v>
      </c>
      <c r="M9121" s="13">
        <v>0.46680555555555553</v>
      </c>
      <c r="N9121" s="14">
        <v>204440003495282</v>
      </c>
      <c r="P9121" t="str">
        <f t="shared" si="287"/>
        <v/>
      </c>
    </row>
    <row r="9122" spans="1:16" ht="16" x14ac:dyDescent="0.2">
      <c r="A9122" s="8" t="s">
        <v>533</v>
      </c>
      <c r="C9122" s="7" t="s">
        <v>2</v>
      </c>
      <c r="D9122" s="7" t="s">
        <v>3389</v>
      </c>
      <c r="E9122" s="7" t="str">
        <f>IF(OR(D9122="", D9122="___"),"", LEFT(D9122,FIND(" &gt;",D9122)-1))</f>
        <v>Success</v>
      </c>
      <c r="F9122" s="7" t="str">
        <f t="shared" si="285"/>
        <v>Current</v>
      </c>
      <c r="G9122" s="7" t="str">
        <f t="shared" si="286"/>
        <v/>
      </c>
      <c r="H9122" s="7" t="str">
        <f>IF(G9122="Utterance", IF(ISNUMBER(SEARCH("Unrecognized",D9122)), "Unrecognized", IF(ISNUMBER(SEARCH("Mismatched",D9122)), "Mismatched", IF(ISNUMBER(SEARCH("False Positive",D9122)), "False Positive", "Irrelevant"))), "")</f>
        <v/>
      </c>
      <c r="J9122" s="7" t="s">
        <v>3741</v>
      </c>
      <c r="K9122" s="7" t="s">
        <v>3354</v>
      </c>
      <c r="L9122" s="9">
        <v>45014</v>
      </c>
      <c r="M9122" s="13">
        <v>0.46688657407407402</v>
      </c>
      <c r="N9122" s="14">
        <v>204440003495282</v>
      </c>
      <c r="O9122" s="7">
        <f>IF(LEN(TRIM($A9122))=0,0,LEN($A9122)-LEN(SUBSTITUTE($A9122," ",""))+1)</f>
        <v>2</v>
      </c>
      <c r="P9122">
        <f t="shared" si="287"/>
        <v>3411</v>
      </c>
    </row>
    <row r="9123" spans="1:16" ht="144" x14ac:dyDescent="0.2">
      <c r="A9123" s="8" t="s">
        <v>250</v>
      </c>
      <c r="C9123" s="7" t="s">
        <v>4</v>
      </c>
      <c r="F9123" s="7" t="str">
        <f t="shared" si="285"/>
        <v/>
      </c>
      <c r="G9123" s="7" t="str">
        <f t="shared" si="286"/>
        <v/>
      </c>
      <c r="K9123" s="7" t="s">
        <v>3354</v>
      </c>
      <c r="L9123" s="9">
        <v>45014</v>
      </c>
      <c r="M9123" s="13">
        <v>0.46689814814814817</v>
      </c>
      <c r="N9123" s="14">
        <v>204440003495282</v>
      </c>
      <c r="P9123" t="str">
        <f t="shared" si="287"/>
        <v/>
      </c>
    </row>
    <row r="9124" spans="1:16" ht="16" x14ac:dyDescent="0.2">
      <c r="A9124" s="8" t="s">
        <v>1639</v>
      </c>
      <c r="C9124" s="7" t="s">
        <v>2</v>
      </c>
      <c r="D9124" s="7" t="s">
        <v>3391</v>
      </c>
      <c r="E9124" s="7" t="str">
        <f>IF(OR(D9124="", D9124="___"),"", LEFT(D9124,FIND(" &gt;",D9124)-1))</f>
        <v>Failure</v>
      </c>
      <c r="F9124" s="7" t="str">
        <f t="shared" si="285"/>
        <v>Current</v>
      </c>
      <c r="G9124" s="7" t="str">
        <f t="shared" si="286"/>
        <v>Utterance</v>
      </c>
      <c r="H9124" s="7" t="str">
        <f>IF(G9124="Utterance", IF(ISNUMBER(SEARCH("Unrecognized",D9124)), "Unrecognized", IF(ISNUMBER(SEARCH("Mismatched",D9124)), "Mismatched", IF(ISNUMBER(SEARCH("False Positive",D9124)), "False Positive", "Irrelevant"))), "")</f>
        <v>Mismatched</v>
      </c>
      <c r="J9124" s="7" t="s">
        <v>3443</v>
      </c>
      <c r="K9124" s="7" t="s">
        <v>3354</v>
      </c>
      <c r="L9124" s="9">
        <v>45014</v>
      </c>
      <c r="M9124" s="13">
        <v>0.46695601851851848</v>
      </c>
      <c r="N9124" s="14">
        <v>513003072207870</v>
      </c>
      <c r="O9124" s="7">
        <f>IF(LEN(TRIM($A9124))=0,0,LEN($A9124)-LEN(SUBSTITUTE($A9124," ",""))+1)</f>
        <v>2</v>
      </c>
      <c r="P9124">
        <f t="shared" si="287"/>
        <v>705</v>
      </c>
    </row>
    <row r="9125" spans="1:16" ht="144" x14ac:dyDescent="0.2">
      <c r="A9125" s="8" t="s">
        <v>247</v>
      </c>
      <c r="C9125" s="7" t="s">
        <v>4</v>
      </c>
      <c r="F9125" s="7" t="str">
        <f t="shared" si="285"/>
        <v/>
      </c>
      <c r="G9125" s="7" t="str">
        <f t="shared" si="286"/>
        <v/>
      </c>
      <c r="K9125" s="7" t="s">
        <v>3354</v>
      </c>
      <c r="L9125" s="9">
        <v>45014</v>
      </c>
      <c r="M9125" s="13">
        <v>0.46695601851851848</v>
      </c>
      <c r="N9125" s="14">
        <v>513003072207870</v>
      </c>
      <c r="P9125" t="str">
        <f t="shared" si="287"/>
        <v/>
      </c>
    </row>
    <row r="9126" spans="1:16" ht="16" x14ac:dyDescent="0.2">
      <c r="A9126" s="8" t="s">
        <v>1640</v>
      </c>
      <c r="C9126" s="7" t="s">
        <v>2</v>
      </c>
      <c r="D9126" s="7" t="s">
        <v>3391</v>
      </c>
      <c r="E9126" s="7" t="str">
        <f>IF(OR(D9126="", D9126="___"),"", LEFT(D9126,FIND(" &gt;",D9126)-1))</f>
        <v>Failure</v>
      </c>
      <c r="F9126" s="7" t="str">
        <f t="shared" si="285"/>
        <v>Current</v>
      </c>
      <c r="G9126" s="7" t="str">
        <f t="shared" si="286"/>
        <v>Utterance</v>
      </c>
      <c r="H9126" s="7" t="str">
        <f>IF(G9126="Utterance", IF(ISNUMBER(SEARCH("Unrecognized",D9126)), "Unrecognized", IF(ISNUMBER(SEARCH("Mismatched",D9126)), "Mismatched", IF(ISNUMBER(SEARCH("False Positive",D9126)), "False Positive", "Irrelevant"))), "")</f>
        <v>Mismatched</v>
      </c>
      <c r="J9126" s="7" t="s">
        <v>3754</v>
      </c>
      <c r="K9126" s="7" t="s">
        <v>3354</v>
      </c>
      <c r="L9126" s="9">
        <v>45014</v>
      </c>
      <c r="M9126" s="13">
        <v>0.46738425925925925</v>
      </c>
      <c r="N9126" s="14">
        <v>513003072207870</v>
      </c>
      <c r="O9126" s="7">
        <f>IF(LEN(TRIM($A9126))=0,0,LEN($A9126)-LEN(SUBSTITUTE($A9126," ",""))+1)</f>
        <v>5</v>
      </c>
      <c r="P9126">
        <f t="shared" si="287"/>
        <v>705</v>
      </c>
    </row>
    <row r="9127" spans="1:16" ht="96" x14ac:dyDescent="0.2">
      <c r="A9127" s="8" t="s">
        <v>1641</v>
      </c>
      <c r="C9127" s="7" t="s">
        <v>4</v>
      </c>
      <c r="F9127" s="7" t="str">
        <f t="shared" si="285"/>
        <v/>
      </c>
      <c r="G9127" s="7" t="str">
        <f t="shared" si="286"/>
        <v/>
      </c>
      <c r="K9127" s="7" t="s">
        <v>3354</v>
      </c>
      <c r="L9127" s="9">
        <v>45014</v>
      </c>
      <c r="M9127" s="13">
        <v>0.46738425925925925</v>
      </c>
      <c r="N9127" s="14">
        <v>513003072207870</v>
      </c>
      <c r="P9127" t="str">
        <f t="shared" si="287"/>
        <v/>
      </c>
    </row>
    <row r="9128" spans="1:16" ht="16" x14ac:dyDescent="0.2">
      <c r="A9128" s="8" t="s">
        <v>91</v>
      </c>
      <c r="C9128" s="7" t="s">
        <v>2</v>
      </c>
      <c r="D9128" s="7" t="s">
        <v>3389</v>
      </c>
      <c r="E9128" s="7" t="str">
        <f>IF(OR(D9128="", D9128="___"),"", LEFT(D9128,FIND(" &gt;",D9128)-1))</f>
        <v>Success</v>
      </c>
      <c r="F9128" s="7" t="str">
        <f t="shared" si="285"/>
        <v>Current</v>
      </c>
      <c r="G9128" s="7" t="str">
        <f t="shared" si="286"/>
        <v/>
      </c>
      <c r="H9128" s="7" t="str">
        <f>IF(G9128="Utterance", IF(ISNUMBER(SEARCH("Unrecognized",D9128)), "Unrecognized", IF(ISNUMBER(SEARCH("Mismatched",D9128)), "Mismatched", IF(ISNUMBER(SEARCH("False Positive",D9128)), "False Positive", "Irrelevant"))), "")</f>
        <v/>
      </c>
      <c r="J9128" s="7" t="s">
        <v>213</v>
      </c>
      <c r="K9128" s="7" t="s">
        <v>3354</v>
      </c>
      <c r="L9128" s="9">
        <v>45014</v>
      </c>
      <c r="M9128" s="13">
        <v>0.46752314814814816</v>
      </c>
      <c r="N9128" s="14">
        <v>513003072207870</v>
      </c>
      <c r="O9128" s="7">
        <f>IF(LEN(TRIM($A9128))=0,0,LEN($A9128)-LEN(SUBSTITUTE($A9128," ",""))+1)</f>
        <v>1</v>
      </c>
      <c r="P9128">
        <f t="shared" si="287"/>
        <v>3411</v>
      </c>
    </row>
    <row r="9129" spans="1:16" ht="304" x14ac:dyDescent="0.2">
      <c r="A9129" s="8" t="s">
        <v>255</v>
      </c>
      <c r="C9129" s="7" t="s">
        <v>4</v>
      </c>
      <c r="F9129" s="7" t="str">
        <f t="shared" si="285"/>
        <v/>
      </c>
      <c r="G9129" s="7" t="str">
        <f t="shared" si="286"/>
        <v/>
      </c>
      <c r="K9129" s="7" t="s">
        <v>3354</v>
      </c>
      <c r="L9129" s="9">
        <v>45014</v>
      </c>
      <c r="M9129" s="13">
        <v>0.46752314814814816</v>
      </c>
      <c r="N9129" s="14">
        <v>513003072207870</v>
      </c>
      <c r="P9129" t="str">
        <f t="shared" si="287"/>
        <v/>
      </c>
    </row>
    <row r="9130" spans="1:16" ht="16" x14ac:dyDescent="0.2">
      <c r="A9130" s="8" t="s">
        <v>1824</v>
      </c>
      <c r="C9130" s="7" t="s">
        <v>2</v>
      </c>
      <c r="D9130" s="7" t="s">
        <v>3411</v>
      </c>
      <c r="E9130" s="7" t="str">
        <f>IF(OR(D9130="", D9130="___"),"", LEFT(D9130,FIND(" &gt;",D9130)-1))</f>
        <v>Qualified Success</v>
      </c>
      <c r="F9130" s="7" t="str">
        <f t="shared" si="285"/>
        <v>Current</v>
      </c>
      <c r="G9130" s="7" t="str">
        <f t="shared" si="286"/>
        <v>Response</v>
      </c>
      <c r="H9130" s="7" t="str">
        <f>IF(G9130="Utterance", IF(ISNUMBER(SEARCH("Unrecognized",D9130)), "Unrecognized", IF(ISNUMBER(SEARCH("Mismatched",D9130)), "Mismatched", IF(ISNUMBER(SEARCH("False Positive",D9130)), "False Positive", "Irrelevant"))), "")</f>
        <v/>
      </c>
      <c r="J9130" s="7" t="s">
        <v>3431</v>
      </c>
      <c r="K9130" s="7" t="s">
        <v>3354</v>
      </c>
      <c r="L9130" s="9">
        <v>45014</v>
      </c>
      <c r="M9130" s="13">
        <v>0.47385416666666669</v>
      </c>
      <c r="N9130" s="14">
        <v>513003533653192</v>
      </c>
      <c r="O9130" s="7">
        <f>IF(LEN(TRIM($A9130))=0,0,LEN($A9130)-LEN(SUBSTITUTE($A9130," ",""))+1)</f>
        <v>7</v>
      </c>
      <c r="P9130">
        <f t="shared" si="287"/>
        <v>201</v>
      </c>
    </row>
    <row r="9131" spans="1:16" ht="144" x14ac:dyDescent="0.2">
      <c r="A9131" s="8" t="s">
        <v>395</v>
      </c>
      <c r="C9131" s="7" t="s">
        <v>4</v>
      </c>
      <c r="F9131" s="7" t="str">
        <f t="shared" si="285"/>
        <v/>
      </c>
      <c r="G9131" s="7" t="str">
        <f t="shared" si="286"/>
        <v/>
      </c>
      <c r="K9131" s="7" t="s">
        <v>3354</v>
      </c>
      <c r="L9131" s="9">
        <v>45014</v>
      </c>
      <c r="M9131" s="13">
        <v>0.47385416666666669</v>
      </c>
      <c r="N9131" s="14">
        <v>513003533653192</v>
      </c>
      <c r="P9131" t="str">
        <f t="shared" si="287"/>
        <v/>
      </c>
    </row>
    <row r="9132" spans="1:16" ht="16" x14ac:dyDescent="0.2">
      <c r="A9132" s="8" t="s">
        <v>674</v>
      </c>
      <c r="C9132" s="7" t="s">
        <v>2</v>
      </c>
      <c r="D9132" s="7" t="s">
        <v>3389</v>
      </c>
      <c r="E9132" s="7" t="str">
        <f>IF(OR(D9132="", D9132="___"),"", LEFT(D9132,FIND(" &gt;",D9132)-1))</f>
        <v>Success</v>
      </c>
      <c r="F9132" s="7" t="str">
        <f t="shared" si="285"/>
        <v>Current</v>
      </c>
      <c r="G9132" s="7" t="str">
        <f t="shared" si="286"/>
        <v/>
      </c>
      <c r="H9132" s="7" t="str">
        <f>IF(G9132="Utterance", IF(ISNUMBER(SEARCH("Unrecognized",D9132)), "Unrecognized", IF(ISNUMBER(SEARCH("Mismatched",D9132)), "Mismatched", IF(ISNUMBER(SEARCH("False Positive",D9132)), "False Positive", "Irrelevant"))), "")</f>
        <v/>
      </c>
      <c r="J9132" s="7" t="s">
        <v>3756</v>
      </c>
      <c r="K9132" s="7" t="s">
        <v>3354</v>
      </c>
      <c r="L9132" s="9">
        <v>45014</v>
      </c>
      <c r="M9132" s="13">
        <v>0.48396990740740736</v>
      </c>
      <c r="N9132" s="14">
        <v>204440003501021</v>
      </c>
      <c r="O9132" s="7">
        <f>IF(LEN(TRIM($A9132))=0,0,LEN($A9132)-LEN(SUBSTITUTE($A9132," ",""))+1)</f>
        <v>7</v>
      </c>
      <c r="P9132">
        <f t="shared" si="287"/>
        <v>3411</v>
      </c>
    </row>
    <row r="9133" spans="1:16" ht="144" x14ac:dyDescent="0.2">
      <c r="A9133" s="8" t="s">
        <v>709</v>
      </c>
      <c r="C9133" s="7" t="s">
        <v>4</v>
      </c>
      <c r="F9133" s="7" t="str">
        <f t="shared" si="285"/>
        <v/>
      </c>
      <c r="G9133" s="7" t="str">
        <f t="shared" si="286"/>
        <v/>
      </c>
      <c r="K9133" s="7" t="s">
        <v>3354</v>
      </c>
      <c r="L9133" s="9">
        <v>45014</v>
      </c>
      <c r="M9133" s="13">
        <v>0.48424768518518518</v>
      </c>
      <c r="N9133" s="14">
        <v>204440003501021</v>
      </c>
      <c r="P9133" t="str">
        <f t="shared" si="287"/>
        <v/>
      </c>
    </row>
    <row r="9134" spans="1:16" ht="16" x14ac:dyDescent="0.2">
      <c r="A9134" s="8" t="s">
        <v>597</v>
      </c>
      <c r="C9134" s="7" t="s">
        <v>2</v>
      </c>
      <c r="D9134" s="7" t="s">
        <v>3389</v>
      </c>
      <c r="E9134" s="7" t="str">
        <f>IF(OR(D9134="", D9134="___"),"", LEFT(D9134,FIND(" &gt;",D9134)-1))</f>
        <v>Success</v>
      </c>
      <c r="F9134" s="7" t="str">
        <f t="shared" si="285"/>
        <v>Current</v>
      </c>
      <c r="G9134" s="7" t="str">
        <f t="shared" si="286"/>
        <v/>
      </c>
      <c r="H9134" s="7" t="str">
        <f>IF(G9134="Utterance", IF(ISNUMBER(SEARCH("Unrecognized",D9134)), "Unrecognized", IF(ISNUMBER(SEARCH("Mismatched",D9134)), "Mismatched", IF(ISNUMBER(SEARCH("False Positive",D9134)), "False Positive", "Irrelevant"))), "")</f>
        <v/>
      </c>
      <c r="J9134" s="7" t="s">
        <v>3742</v>
      </c>
      <c r="K9134" s="7" t="s">
        <v>3354</v>
      </c>
      <c r="L9134" s="9">
        <v>45014</v>
      </c>
      <c r="M9134" s="13">
        <v>0.48581018518518521</v>
      </c>
      <c r="N9134" s="14">
        <v>204440003497167</v>
      </c>
      <c r="O9134" s="7">
        <f>IF(LEN(TRIM($A9134))=0,0,LEN($A9134)-LEN(SUBSTITUTE($A9134," ",""))+1)</f>
        <v>2</v>
      </c>
      <c r="P9134">
        <f t="shared" si="287"/>
        <v>3411</v>
      </c>
    </row>
    <row r="9135" spans="1:16" ht="112" x14ac:dyDescent="0.2">
      <c r="A9135" s="8" t="s">
        <v>596</v>
      </c>
      <c r="C9135" s="7" t="s">
        <v>4</v>
      </c>
      <c r="F9135" s="7" t="str">
        <f t="shared" si="285"/>
        <v/>
      </c>
      <c r="G9135" s="7" t="str">
        <f t="shared" si="286"/>
        <v/>
      </c>
      <c r="K9135" s="7" t="s">
        <v>3354</v>
      </c>
      <c r="L9135" s="9">
        <v>45014</v>
      </c>
      <c r="M9135" s="13">
        <v>0.48581018518518521</v>
      </c>
      <c r="N9135" s="14">
        <v>204440003497167</v>
      </c>
      <c r="P9135" t="str">
        <f t="shared" si="287"/>
        <v/>
      </c>
    </row>
    <row r="9136" spans="1:16" ht="16" x14ac:dyDescent="0.2">
      <c r="A9136" s="8" t="s">
        <v>595</v>
      </c>
      <c r="C9136" s="7" t="s">
        <v>2</v>
      </c>
      <c r="D9136" s="7" t="s">
        <v>3400</v>
      </c>
      <c r="E9136" s="7" t="str">
        <f>IF(OR(D9136="", D9136="___"),"", LEFT(D9136,FIND(" &gt;",D9136)-1))</f>
        <v>Failure</v>
      </c>
      <c r="F9136" s="7" t="str">
        <f t="shared" si="285"/>
        <v>Current</v>
      </c>
      <c r="G9136" s="7" t="str">
        <f t="shared" si="286"/>
        <v>Interaction</v>
      </c>
      <c r="H9136" s="7" t="str">
        <f>IF(G9136="Utterance", IF(ISNUMBER(SEARCH("Unrecognized",D9136)), "Unrecognized", IF(ISNUMBER(SEARCH("Mismatched",D9136)), "Mismatched", IF(ISNUMBER(SEARCH("False Positive",D9136)), "False Positive", "Irrelevant"))), "")</f>
        <v/>
      </c>
      <c r="J9136" s="7" t="s">
        <v>3742</v>
      </c>
      <c r="K9136" s="7" t="s">
        <v>3354</v>
      </c>
      <c r="L9136" s="9">
        <v>45014</v>
      </c>
      <c r="M9136" s="13">
        <v>0.48596064814814816</v>
      </c>
      <c r="N9136" s="14">
        <v>204440003497167</v>
      </c>
      <c r="O9136" s="7">
        <f>IF(LEN(TRIM($A9136))=0,0,LEN($A9136)-LEN(SUBSTITUTE($A9136," ",""))+1)</f>
        <v>3</v>
      </c>
      <c r="P9136">
        <f t="shared" si="287"/>
        <v>412</v>
      </c>
    </row>
    <row r="9137" spans="1:16" ht="112" x14ac:dyDescent="0.2">
      <c r="A9137" s="8" t="s">
        <v>596</v>
      </c>
      <c r="C9137" s="7" t="s">
        <v>4</v>
      </c>
      <c r="F9137" s="7" t="str">
        <f t="shared" ref="F9137:F9200" si="288">IF(OR(E9137="Success",E9137="Qualified Success"),"Current",IF(E9137="Failure",IF(RIGHT(D9137,6)="Future","Future",IF(RIGHT(D9137,10)="Irrelevant","Irrelevant","Current")),""))</f>
        <v/>
      </c>
      <c r="G9137" s="7" t="str">
        <f t="shared" ref="G9137:G9200" si="289">IF(OR(ISBLANK(D9137),D9137="Unclassifiable &gt;"),"",IF(ISNUMBER(SEARCH("Utterance",D9137)),"Utterance",IF(ISNUMBER(SEARCH("Response",D9137)),"Response",IF(ISNUMBER(SEARCH("Interaction",D9137)),"Interaction",IF(ISNUMBER(SEARCH("System",D9137)),"System","")))))</f>
        <v/>
      </c>
      <c r="K9137" s="7" t="s">
        <v>3354</v>
      </c>
      <c r="L9137" s="9">
        <v>45014</v>
      </c>
      <c r="M9137" s="13">
        <v>0.48596064814814816</v>
      </c>
      <c r="N9137" s="14">
        <v>204440003497167</v>
      </c>
      <c r="P9137" t="str">
        <f t="shared" si="287"/>
        <v/>
      </c>
    </row>
    <row r="9138" spans="1:16" ht="16" x14ac:dyDescent="0.2">
      <c r="A9138" s="8" t="s">
        <v>710</v>
      </c>
      <c r="C9138" s="7" t="s">
        <v>2</v>
      </c>
      <c r="D9138" s="7" t="s">
        <v>3391</v>
      </c>
      <c r="E9138" s="7" t="str">
        <f>IF(OR(D9138="", D9138="___"),"", LEFT(D9138,FIND(" &gt;",D9138)-1))</f>
        <v>Failure</v>
      </c>
      <c r="F9138" s="7" t="str">
        <f t="shared" si="288"/>
        <v>Current</v>
      </c>
      <c r="G9138" s="7" t="str">
        <f t="shared" si="289"/>
        <v>Utterance</v>
      </c>
      <c r="H9138" s="7" t="str">
        <f>IF(G9138="Utterance", IF(ISNUMBER(SEARCH("Unrecognized",D9138)), "Unrecognized", IF(ISNUMBER(SEARCH("Mismatched",D9138)), "Mismatched", IF(ISNUMBER(SEARCH("False Positive",D9138)), "False Positive", "Irrelevant"))), "")</f>
        <v>Mismatched</v>
      </c>
      <c r="J9138" s="7" t="s">
        <v>3756</v>
      </c>
      <c r="K9138" s="7" t="s">
        <v>3354</v>
      </c>
      <c r="L9138" s="9">
        <v>45014</v>
      </c>
      <c r="M9138" s="13">
        <v>0.4869560185185185</v>
      </c>
      <c r="N9138" s="14">
        <v>204440003501021</v>
      </c>
      <c r="O9138" s="7">
        <f>IF(LEN(TRIM($A9138))=0,0,LEN($A9138)-LEN(SUBSTITUTE($A9138," ",""))+1)</f>
        <v>11</v>
      </c>
      <c r="P9138">
        <f t="shared" si="287"/>
        <v>705</v>
      </c>
    </row>
    <row r="9139" spans="1:16" ht="64" x14ac:dyDescent="0.2">
      <c r="A9139" s="8" t="s">
        <v>331</v>
      </c>
      <c r="C9139" s="7" t="s">
        <v>4</v>
      </c>
      <c r="F9139" s="7" t="str">
        <f t="shared" si="288"/>
        <v/>
      </c>
      <c r="G9139" s="7" t="str">
        <f t="shared" si="289"/>
        <v/>
      </c>
      <c r="K9139" s="7" t="s">
        <v>3354</v>
      </c>
      <c r="L9139" s="9">
        <v>45014</v>
      </c>
      <c r="M9139" s="13">
        <v>0.4869560185185185</v>
      </c>
      <c r="N9139" s="14">
        <v>204440003501021</v>
      </c>
      <c r="P9139" t="str">
        <f t="shared" si="287"/>
        <v/>
      </c>
    </row>
    <row r="9140" spans="1:16" ht="16" x14ac:dyDescent="0.2">
      <c r="A9140" s="8" t="s">
        <v>452</v>
      </c>
      <c r="C9140" s="7" t="s">
        <v>2</v>
      </c>
      <c r="D9140" s="7" t="s">
        <v>3389</v>
      </c>
      <c r="E9140" s="7" t="str">
        <f>IF(OR(D9140="", D9140="___"),"", LEFT(D9140,FIND(" &gt;",D9140)-1))</f>
        <v>Success</v>
      </c>
      <c r="F9140" s="7" t="str">
        <f t="shared" si="288"/>
        <v>Current</v>
      </c>
      <c r="G9140" s="7" t="str">
        <f t="shared" si="289"/>
        <v/>
      </c>
      <c r="H9140" s="7" t="str">
        <f>IF(G9140="Utterance", IF(ISNUMBER(SEARCH("Unrecognized",D9140)), "Unrecognized", IF(ISNUMBER(SEARCH("Mismatched",D9140)), "Mismatched", IF(ISNUMBER(SEARCH("False Positive",D9140)), "False Positive", "Irrelevant"))), "")</f>
        <v/>
      </c>
      <c r="J9140" s="7" t="s">
        <v>3428</v>
      </c>
      <c r="K9140" s="7" t="s">
        <v>3354</v>
      </c>
      <c r="L9140" s="9">
        <v>45014</v>
      </c>
      <c r="M9140" s="13">
        <v>0.49783564814814812</v>
      </c>
      <c r="N9140" s="14">
        <v>204440003492674</v>
      </c>
      <c r="O9140" s="7">
        <f>IF(LEN(TRIM($A9140))=0,0,LEN($A9140)-LEN(SUBSTITUTE($A9140," ",""))+1)</f>
        <v>2</v>
      </c>
      <c r="P9140">
        <f t="shared" si="287"/>
        <v>3411</v>
      </c>
    </row>
    <row r="9141" spans="1:16" ht="64" x14ac:dyDescent="0.2">
      <c r="A9141" s="8" t="s">
        <v>254</v>
      </c>
      <c r="C9141" s="7" t="s">
        <v>4</v>
      </c>
      <c r="F9141" s="7" t="str">
        <f t="shared" si="288"/>
        <v/>
      </c>
      <c r="G9141" s="7" t="str">
        <f t="shared" si="289"/>
        <v/>
      </c>
      <c r="K9141" s="7" t="s">
        <v>3354</v>
      </c>
      <c r="L9141" s="9">
        <v>45014</v>
      </c>
      <c r="M9141" s="13">
        <v>0.49783564814814812</v>
      </c>
      <c r="N9141" s="14">
        <v>204440003492674</v>
      </c>
      <c r="P9141" t="str">
        <f t="shared" si="287"/>
        <v/>
      </c>
    </row>
    <row r="9142" spans="1:16" ht="16" x14ac:dyDescent="0.2">
      <c r="A9142" s="8" t="s">
        <v>269</v>
      </c>
      <c r="B9142" s="7" t="s">
        <v>3487</v>
      </c>
      <c r="C9142" s="7" t="s">
        <v>2</v>
      </c>
      <c r="D9142" s="7" t="s">
        <v>3389</v>
      </c>
      <c r="E9142" s="7" t="str">
        <f>IF(OR(D9142="", D9142="___"),"", LEFT(D9142,FIND(" &gt;",D9142)-1))</f>
        <v>Success</v>
      </c>
      <c r="F9142" s="7" t="str">
        <f t="shared" si="288"/>
        <v>Current</v>
      </c>
      <c r="G9142" s="7" t="str">
        <f t="shared" si="289"/>
        <v/>
      </c>
      <c r="H9142" s="7" t="str">
        <f>IF(G9142="Utterance", IF(ISNUMBER(SEARCH("Unrecognized",D9142)), "Unrecognized", IF(ISNUMBER(SEARCH("Mismatched",D9142)), "Mismatched", IF(ISNUMBER(SEARCH("False Positive",D9142)), "False Positive", "Irrelevant"))), "")</f>
        <v/>
      </c>
      <c r="J9142" s="7" t="s">
        <v>3428</v>
      </c>
      <c r="K9142" s="7" t="s">
        <v>3354</v>
      </c>
      <c r="L9142" s="9">
        <v>45014</v>
      </c>
      <c r="M9142" s="13">
        <v>0.50642361111111112</v>
      </c>
      <c r="N9142" s="14">
        <v>204440003541231</v>
      </c>
      <c r="O9142" s="7">
        <f>IF(LEN(TRIM($A9142))=0,0,LEN($A9142)-LEN(SUBSTITUTE($A9142," ",""))+1)</f>
        <v>3</v>
      </c>
      <c r="P9142">
        <f t="shared" si="287"/>
        <v>3411</v>
      </c>
    </row>
    <row r="9143" spans="1:16" ht="64" x14ac:dyDescent="0.2">
      <c r="A9143" s="8" t="s">
        <v>270</v>
      </c>
      <c r="C9143" s="7" t="s">
        <v>4</v>
      </c>
      <c r="F9143" s="7" t="str">
        <f t="shared" si="288"/>
        <v/>
      </c>
      <c r="G9143" s="7" t="str">
        <f t="shared" si="289"/>
        <v/>
      </c>
      <c r="K9143" s="7" t="s">
        <v>3354</v>
      </c>
      <c r="L9143" s="9">
        <v>45014</v>
      </c>
      <c r="M9143" s="13">
        <v>0.50642361111111112</v>
      </c>
      <c r="N9143" s="14">
        <v>204440003541231</v>
      </c>
      <c r="P9143" t="str">
        <f t="shared" si="287"/>
        <v/>
      </c>
    </row>
    <row r="9144" spans="1:16" ht="16" x14ac:dyDescent="0.2">
      <c r="A9144" s="8" t="s">
        <v>944</v>
      </c>
      <c r="C9144" s="7" t="s">
        <v>2</v>
      </c>
      <c r="D9144" s="7" t="s">
        <v>3389</v>
      </c>
      <c r="E9144" s="7" t="str">
        <f>IF(OR(D9144="", D9144="___"),"", LEFT(D9144,FIND(" &gt;",D9144)-1))</f>
        <v>Success</v>
      </c>
      <c r="F9144" s="7" t="str">
        <f t="shared" si="288"/>
        <v>Current</v>
      </c>
      <c r="G9144" s="7" t="str">
        <f t="shared" si="289"/>
        <v/>
      </c>
      <c r="H9144" s="7" t="str">
        <f>IF(G9144="Utterance", IF(ISNUMBER(SEARCH("Unrecognized",D9144)), "Unrecognized", IF(ISNUMBER(SEARCH("Mismatched",D9144)), "Mismatched", IF(ISNUMBER(SEARCH("False Positive",D9144)), "False Positive", "Irrelevant"))), "")</f>
        <v/>
      </c>
      <c r="J9144" s="7" t="s">
        <v>3749</v>
      </c>
      <c r="K9144" s="7" t="s">
        <v>3354</v>
      </c>
      <c r="L9144" s="9">
        <v>45014</v>
      </c>
      <c r="M9144" s="13">
        <v>0.50814814814814813</v>
      </c>
      <c r="N9144" s="14">
        <v>204440003510529</v>
      </c>
      <c r="O9144" s="7">
        <f>IF(LEN(TRIM($A9144))=0,0,LEN($A9144)-LEN(SUBSTITUTE($A9144," ",""))+1)</f>
        <v>11</v>
      </c>
      <c r="P9144">
        <f t="shared" si="287"/>
        <v>3411</v>
      </c>
    </row>
    <row r="9145" spans="1:16" ht="64" x14ac:dyDescent="0.2">
      <c r="A9145" s="8" t="s">
        <v>945</v>
      </c>
      <c r="C9145" s="7" t="s">
        <v>4</v>
      </c>
      <c r="F9145" s="7" t="str">
        <f t="shared" si="288"/>
        <v/>
      </c>
      <c r="G9145" s="7" t="str">
        <f t="shared" si="289"/>
        <v/>
      </c>
      <c r="K9145" s="7" t="s">
        <v>3354</v>
      </c>
      <c r="L9145" s="9">
        <v>45014</v>
      </c>
      <c r="M9145" s="13">
        <v>0.50843749999999999</v>
      </c>
      <c r="N9145" s="14">
        <v>204440003510529</v>
      </c>
      <c r="P9145" t="str">
        <f t="shared" si="287"/>
        <v/>
      </c>
    </row>
    <row r="9146" spans="1:16" ht="16" x14ac:dyDescent="0.2">
      <c r="A9146" s="8" t="s">
        <v>158</v>
      </c>
      <c r="B9146" s="7" t="s">
        <v>3487</v>
      </c>
      <c r="C9146" s="7" t="s">
        <v>2</v>
      </c>
      <c r="D9146" s="7" t="s">
        <v>3389</v>
      </c>
      <c r="E9146" s="7" t="str">
        <f>IF(OR(D9146="", D9146="___"),"", LEFT(D9146,FIND(" &gt;",D9146)-1))</f>
        <v>Success</v>
      </c>
      <c r="F9146" s="7" t="str">
        <f t="shared" si="288"/>
        <v>Current</v>
      </c>
      <c r="G9146" s="7" t="str">
        <f t="shared" si="289"/>
        <v/>
      </c>
      <c r="H9146" s="7" t="str">
        <f>IF(G9146="Utterance", IF(ISNUMBER(SEARCH("Unrecognized",D9146)), "Unrecognized", IF(ISNUMBER(SEARCH("Mismatched",D9146)), "Mismatched", IF(ISNUMBER(SEARCH("False Positive",D9146)), "False Positive", "Irrelevant"))), "")</f>
        <v/>
      </c>
      <c r="J9146" s="7" t="s">
        <v>3744</v>
      </c>
      <c r="K9146" s="7" t="s">
        <v>3354</v>
      </c>
      <c r="L9146" s="9">
        <v>45014</v>
      </c>
      <c r="M9146" s="13">
        <v>0.51121527777777775</v>
      </c>
      <c r="N9146" s="14">
        <v>204440003511354</v>
      </c>
      <c r="O9146" s="7">
        <f>IF(LEN(TRIM($A9146))=0,0,LEN($A9146)-LEN(SUBSTITUTE($A9146," ",""))+1)</f>
        <v>4</v>
      </c>
      <c r="P9146">
        <f t="shared" si="287"/>
        <v>3411</v>
      </c>
    </row>
    <row r="9147" spans="1:16" ht="112" x14ac:dyDescent="0.2">
      <c r="A9147" s="8" t="s">
        <v>224</v>
      </c>
      <c r="C9147" s="7" t="s">
        <v>4</v>
      </c>
      <c r="F9147" s="7" t="str">
        <f t="shared" si="288"/>
        <v/>
      </c>
      <c r="G9147" s="7" t="str">
        <f t="shared" si="289"/>
        <v/>
      </c>
      <c r="K9147" s="7" t="s">
        <v>3354</v>
      </c>
      <c r="L9147" s="9">
        <v>45014</v>
      </c>
      <c r="M9147" s="13">
        <v>0.51121527777777775</v>
      </c>
      <c r="N9147" s="14">
        <v>204440003511354</v>
      </c>
      <c r="P9147" t="str">
        <f t="shared" si="287"/>
        <v/>
      </c>
    </row>
    <row r="9148" spans="1:16" ht="16" x14ac:dyDescent="0.2">
      <c r="A9148" s="8" t="s">
        <v>259</v>
      </c>
      <c r="B9148" s="7" t="s">
        <v>3487</v>
      </c>
      <c r="C9148" s="7" t="s">
        <v>2</v>
      </c>
      <c r="D9148" s="7" t="s">
        <v>3389</v>
      </c>
      <c r="E9148" s="7" t="str">
        <f>IF(OR(D9148="", D9148="___"),"", LEFT(D9148,FIND(" &gt;",D9148)-1))</f>
        <v>Success</v>
      </c>
      <c r="F9148" s="7" t="str">
        <f t="shared" si="288"/>
        <v>Current</v>
      </c>
      <c r="G9148" s="7" t="str">
        <f t="shared" si="289"/>
        <v/>
      </c>
      <c r="H9148" s="7" t="str">
        <f>IF(G9148="Utterance", IF(ISNUMBER(SEARCH("Unrecognized",D9148)), "Unrecognized", IF(ISNUMBER(SEARCH("Mismatched",D9148)), "Mismatched", IF(ISNUMBER(SEARCH("False Positive",D9148)), "False Positive", "Irrelevant"))), "")</f>
        <v/>
      </c>
      <c r="J9148" s="7" t="s">
        <v>3743</v>
      </c>
      <c r="K9148" s="7" t="s">
        <v>3354</v>
      </c>
      <c r="L9148" s="9">
        <v>45014</v>
      </c>
      <c r="M9148" s="13">
        <v>0.5116087962962963</v>
      </c>
      <c r="N9148" s="14">
        <v>202000010532564</v>
      </c>
      <c r="O9148" s="7">
        <f>IF(LEN(TRIM($A9148))=0,0,LEN($A9148)-LEN(SUBSTITUTE($A9148," ",""))+1)</f>
        <v>4</v>
      </c>
      <c r="P9148">
        <f t="shared" si="287"/>
        <v>3411</v>
      </c>
    </row>
    <row r="9149" spans="1:16" ht="224" x14ac:dyDescent="0.2">
      <c r="A9149" s="8" t="s">
        <v>3708</v>
      </c>
      <c r="C9149" s="7" t="s">
        <v>4</v>
      </c>
      <c r="F9149" s="7" t="str">
        <f t="shared" si="288"/>
        <v/>
      </c>
      <c r="G9149" s="7" t="str">
        <f t="shared" si="289"/>
        <v/>
      </c>
      <c r="K9149" s="7" t="s">
        <v>3354</v>
      </c>
      <c r="L9149" s="9">
        <v>45014</v>
      </c>
      <c r="M9149" s="13">
        <v>0.51163194444444449</v>
      </c>
      <c r="N9149" s="14">
        <v>202000010532564</v>
      </c>
      <c r="P9149" t="str">
        <f t="shared" si="287"/>
        <v/>
      </c>
    </row>
    <row r="9150" spans="1:16" ht="16" x14ac:dyDescent="0.2">
      <c r="A9150" s="8" t="s">
        <v>1214</v>
      </c>
      <c r="C9150" s="7" t="s">
        <v>2</v>
      </c>
      <c r="D9150" s="7" t="s">
        <v>3405</v>
      </c>
      <c r="E9150" s="7" t="str">
        <f>IF(OR(D9150="", D9150="___"),"", LEFT(D9150,FIND(" &gt;",D9150)-1))</f>
        <v>Failure</v>
      </c>
      <c r="F9150" s="7" t="str">
        <f t="shared" si="288"/>
        <v>Current</v>
      </c>
      <c r="G9150" s="7" t="str">
        <f t="shared" si="289"/>
        <v>System</v>
      </c>
      <c r="H9150" s="7" t="str">
        <f>IF(G9150="Utterance", IF(ISNUMBER(SEARCH("Unrecognized",D9150)), "Unrecognized", IF(ISNUMBER(SEARCH("Mismatched",D9150)), "Mismatched", IF(ISNUMBER(SEARCH("False Positive",D9150)), "False Positive", "Irrelevant"))), "")</f>
        <v/>
      </c>
      <c r="I9150" s="7" t="s">
        <v>152</v>
      </c>
      <c r="J9150" s="7" t="s">
        <v>3750</v>
      </c>
      <c r="K9150" s="7" t="s">
        <v>3354</v>
      </c>
      <c r="L9150" s="9">
        <v>45014</v>
      </c>
      <c r="M9150" s="13">
        <v>0.51218750000000002</v>
      </c>
      <c r="N9150" s="14">
        <v>202000010532564</v>
      </c>
      <c r="O9150" s="7">
        <f>IF(LEN(TRIM($A9150))=0,0,LEN($A9150)-LEN(SUBSTITUTE($A9150," ",""))+1)</f>
        <v>5</v>
      </c>
      <c r="P9150">
        <f t="shared" si="287"/>
        <v>168</v>
      </c>
    </row>
    <row r="9151" spans="1:16" ht="16" x14ac:dyDescent="0.2">
      <c r="A9151" s="8" t="s">
        <v>1214</v>
      </c>
      <c r="C9151" s="7" t="s">
        <v>2</v>
      </c>
      <c r="D9151" s="7" t="s">
        <v>3389</v>
      </c>
      <c r="E9151" s="7" t="str">
        <f>IF(OR(D9151="", D9151="___"),"", LEFT(D9151,FIND(" &gt;",D9151)-1))</f>
        <v>Success</v>
      </c>
      <c r="F9151" s="7" t="str">
        <f t="shared" si="288"/>
        <v>Current</v>
      </c>
      <c r="G9151" s="7" t="str">
        <f t="shared" si="289"/>
        <v/>
      </c>
      <c r="H9151" s="7" t="str">
        <f>IF(G9151="Utterance", IF(ISNUMBER(SEARCH("Unrecognized",D9151)), "Unrecognized", IF(ISNUMBER(SEARCH("Mismatched",D9151)), "Mismatched", IF(ISNUMBER(SEARCH("False Positive",D9151)), "False Positive", "Irrelevant"))), "")</f>
        <v/>
      </c>
      <c r="J9151" s="7" t="s">
        <v>3750</v>
      </c>
      <c r="K9151" s="7" t="s">
        <v>3354</v>
      </c>
      <c r="L9151" s="9">
        <v>45014</v>
      </c>
      <c r="M9151" s="13">
        <v>0.51218750000000002</v>
      </c>
      <c r="N9151" s="14">
        <v>202000010532564</v>
      </c>
      <c r="O9151" s="7">
        <f>IF(LEN(TRIM($A9151))=0,0,LEN($A9151)-LEN(SUBSTITUTE($A9151," ",""))+1)</f>
        <v>5</v>
      </c>
      <c r="P9151">
        <f t="shared" si="287"/>
        <v>3411</v>
      </c>
    </row>
    <row r="9152" spans="1:16" ht="16" x14ac:dyDescent="0.2">
      <c r="A9152" s="8" t="s">
        <v>152</v>
      </c>
      <c r="C9152" s="7" t="s">
        <v>4</v>
      </c>
      <c r="F9152" s="7" t="str">
        <f t="shared" si="288"/>
        <v/>
      </c>
      <c r="G9152" s="7" t="str">
        <f t="shared" si="289"/>
        <v/>
      </c>
      <c r="K9152" s="7" t="s">
        <v>3354</v>
      </c>
      <c r="L9152" s="9">
        <v>45014</v>
      </c>
      <c r="M9152" s="13">
        <v>0.51218750000000002</v>
      </c>
      <c r="N9152" s="14">
        <v>202000010532564</v>
      </c>
      <c r="P9152" t="str">
        <f t="shared" si="287"/>
        <v/>
      </c>
    </row>
    <row r="9153" spans="1:16" ht="240" x14ac:dyDescent="0.2">
      <c r="A9153" s="8" t="s">
        <v>1215</v>
      </c>
      <c r="C9153" s="7" t="s">
        <v>4</v>
      </c>
      <c r="F9153" s="7" t="str">
        <f t="shared" si="288"/>
        <v/>
      </c>
      <c r="G9153" s="7" t="str">
        <f t="shared" si="289"/>
        <v/>
      </c>
      <c r="K9153" s="7" t="s">
        <v>3354</v>
      </c>
      <c r="L9153" s="9">
        <v>45014</v>
      </c>
      <c r="M9153" s="13">
        <v>0.51218750000000002</v>
      </c>
      <c r="N9153" s="14">
        <v>202000010532564</v>
      </c>
      <c r="P9153" t="str">
        <f t="shared" si="287"/>
        <v/>
      </c>
    </row>
    <row r="9154" spans="1:16" ht="16" x14ac:dyDescent="0.2">
      <c r="A9154" s="8" t="s">
        <v>642</v>
      </c>
      <c r="C9154" s="7" t="s">
        <v>2</v>
      </c>
      <c r="D9154" s="7" t="s">
        <v>3391</v>
      </c>
      <c r="E9154" s="7" t="str">
        <f>IF(OR(D9154="", D9154="___"),"", LEFT(D9154,FIND(" &gt;",D9154)-1))</f>
        <v>Failure</v>
      </c>
      <c r="F9154" s="7" t="str">
        <f t="shared" si="288"/>
        <v>Current</v>
      </c>
      <c r="G9154" s="7" t="str">
        <f t="shared" si="289"/>
        <v>Utterance</v>
      </c>
      <c r="H9154" s="7" t="str">
        <f>IF(G9154="Utterance", IF(ISNUMBER(SEARCH("Unrecognized",D9154)), "Unrecognized", IF(ISNUMBER(SEARCH("Mismatched",D9154)), "Mismatched", IF(ISNUMBER(SEARCH("False Positive",D9154)), "False Positive", "Irrelevant"))), "")</f>
        <v>Mismatched</v>
      </c>
      <c r="J9154" s="7" t="s">
        <v>3741</v>
      </c>
      <c r="K9154" s="7" t="s">
        <v>3354</v>
      </c>
      <c r="L9154" s="9">
        <v>45014</v>
      </c>
      <c r="M9154" s="13">
        <v>0.51318287037037036</v>
      </c>
      <c r="N9154" s="14">
        <v>204440003498533</v>
      </c>
      <c r="O9154" s="7">
        <f>IF(LEN(TRIM($A9154))=0,0,LEN($A9154)-LEN(SUBSTITUTE($A9154," ",""))+1)</f>
        <v>3</v>
      </c>
      <c r="P9154">
        <f t="shared" si="287"/>
        <v>705</v>
      </c>
    </row>
    <row r="9155" spans="1:16" ht="64" x14ac:dyDescent="0.2">
      <c r="A9155" s="8" t="s">
        <v>327</v>
      </c>
      <c r="C9155" s="7" t="s">
        <v>4</v>
      </c>
      <c r="F9155" s="7" t="str">
        <f t="shared" si="288"/>
        <v/>
      </c>
      <c r="G9155" s="7" t="str">
        <f t="shared" si="289"/>
        <v/>
      </c>
      <c r="K9155" s="7" t="s">
        <v>3354</v>
      </c>
      <c r="L9155" s="9">
        <v>45014</v>
      </c>
      <c r="M9155" s="13">
        <v>0.51318287037037036</v>
      </c>
      <c r="N9155" s="14">
        <v>204440003498533</v>
      </c>
      <c r="P9155" t="str">
        <f t="shared" ref="P9155:P9218" si="290">IF(D9155="", "", COUNTIF($D$1:$D$12000, D9155))</f>
        <v/>
      </c>
    </row>
    <row r="9156" spans="1:16" ht="16" x14ac:dyDescent="0.2">
      <c r="A9156" s="8" t="s">
        <v>643</v>
      </c>
      <c r="C9156" s="7" t="s">
        <v>2</v>
      </c>
      <c r="D9156" s="7" t="s">
        <v>3389</v>
      </c>
      <c r="E9156" s="7" t="str">
        <f>IF(OR(D9156="", D9156="___"),"", LEFT(D9156,FIND(" &gt;",D9156)-1))</f>
        <v>Success</v>
      </c>
      <c r="F9156" s="7" t="str">
        <f t="shared" si="288"/>
        <v>Current</v>
      </c>
      <c r="G9156" s="7" t="str">
        <f t="shared" si="289"/>
        <v/>
      </c>
      <c r="H9156" s="7" t="str">
        <f>IF(G9156="Utterance", IF(ISNUMBER(SEARCH("Unrecognized",D9156)), "Unrecognized", IF(ISNUMBER(SEARCH("Mismatched",D9156)), "Mismatched", IF(ISNUMBER(SEARCH("False Positive",D9156)), "False Positive", "Irrelevant"))), "")</f>
        <v/>
      </c>
      <c r="J9156" s="7" t="s">
        <v>3754</v>
      </c>
      <c r="K9156" s="7" t="s">
        <v>3354</v>
      </c>
      <c r="L9156" s="9">
        <v>45014</v>
      </c>
      <c r="M9156" s="13">
        <v>0.51337962962962969</v>
      </c>
      <c r="N9156" s="14">
        <v>204440003498533</v>
      </c>
      <c r="O9156" s="7">
        <f>IF(LEN(TRIM($A9156))=0,0,LEN($A9156)-LEN(SUBSTITUTE($A9156," ",""))+1)</f>
        <v>3</v>
      </c>
      <c r="P9156">
        <f t="shared" si="290"/>
        <v>3411</v>
      </c>
    </row>
    <row r="9157" spans="1:16" ht="304" x14ac:dyDescent="0.2">
      <c r="A9157" s="8" t="s">
        <v>255</v>
      </c>
      <c r="C9157" s="7" t="s">
        <v>4</v>
      </c>
      <c r="F9157" s="7" t="str">
        <f t="shared" si="288"/>
        <v/>
      </c>
      <c r="G9157" s="7" t="str">
        <f t="shared" si="289"/>
        <v/>
      </c>
      <c r="K9157" s="7" t="s">
        <v>3354</v>
      </c>
      <c r="L9157" s="9">
        <v>45014</v>
      </c>
      <c r="M9157" s="13">
        <v>0.51337962962962969</v>
      </c>
      <c r="N9157" s="14">
        <v>204440003498533</v>
      </c>
      <c r="P9157" t="str">
        <f t="shared" si="290"/>
        <v/>
      </c>
    </row>
    <row r="9158" spans="1:16" ht="16" x14ac:dyDescent="0.2">
      <c r="A9158" s="8" t="s">
        <v>481</v>
      </c>
      <c r="C9158" s="7" t="s">
        <v>2</v>
      </c>
      <c r="D9158" s="7" t="s">
        <v>3389</v>
      </c>
      <c r="E9158" s="7" t="str">
        <f>IF(OR(D9158="", D9158="___"),"", LEFT(D9158,FIND(" &gt;",D9158)-1))</f>
        <v>Success</v>
      </c>
      <c r="F9158" s="7" t="str">
        <f t="shared" si="288"/>
        <v>Current</v>
      </c>
      <c r="G9158" s="7" t="str">
        <f t="shared" si="289"/>
        <v/>
      </c>
      <c r="H9158" s="7" t="str">
        <f>IF(G9158="Utterance", IF(ISNUMBER(SEARCH("Unrecognized",D9158)), "Unrecognized", IF(ISNUMBER(SEARCH("Mismatched",D9158)), "Mismatched", IF(ISNUMBER(SEARCH("False Positive",D9158)), "False Positive", "Irrelevant"))), "")</f>
        <v/>
      </c>
      <c r="J9158" s="7" t="s">
        <v>3741</v>
      </c>
      <c r="K9158" s="7" t="s">
        <v>3354</v>
      </c>
      <c r="L9158" s="9">
        <v>45014</v>
      </c>
      <c r="M9158" s="13">
        <v>0.5138194444444445</v>
      </c>
      <c r="N9158" s="14">
        <v>204440003493773</v>
      </c>
      <c r="O9158" s="7">
        <f>IF(LEN(TRIM($A9158))=0,0,LEN($A9158)-LEN(SUBSTITUTE($A9158," ",""))+1)</f>
        <v>3</v>
      </c>
      <c r="P9158">
        <f t="shared" si="290"/>
        <v>3411</v>
      </c>
    </row>
    <row r="9159" spans="1:16" ht="64" x14ac:dyDescent="0.2">
      <c r="A9159" s="8" t="s">
        <v>327</v>
      </c>
      <c r="C9159" s="7" t="s">
        <v>4</v>
      </c>
      <c r="F9159" s="7" t="str">
        <f t="shared" si="288"/>
        <v/>
      </c>
      <c r="G9159" s="7" t="str">
        <f t="shared" si="289"/>
        <v/>
      </c>
      <c r="K9159" s="7" t="s">
        <v>3354</v>
      </c>
      <c r="L9159" s="9">
        <v>45014</v>
      </c>
      <c r="M9159" s="13">
        <v>0.5138194444444445</v>
      </c>
      <c r="N9159" s="14">
        <v>204440003493773</v>
      </c>
      <c r="P9159" t="str">
        <f t="shared" si="290"/>
        <v/>
      </c>
    </row>
    <row r="9160" spans="1:16" ht="16" x14ac:dyDescent="0.2">
      <c r="A9160" s="8" t="s">
        <v>946</v>
      </c>
      <c r="C9160" s="7" t="s">
        <v>2</v>
      </c>
      <c r="D9160" s="7" t="s">
        <v>3400</v>
      </c>
      <c r="E9160" s="7" t="str">
        <f>IF(OR(D9160="", D9160="___"),"", LEFT(D9160,FIND(" &gt;",D9160)-1))</f>
        <v>Failure</v>
      </c>
      <c r="F9160" s="7" t="str">
        <f t="shared" si="288"/>
        <v>Current</v>
      </c>
      <c r="G9160" s="7" t="str">
        <f t="shared" si="289"/>
        <v>Interaction</v>
      </c>
      <c r="H9160" s="7" t="str">
        <f>IF(G9160="Utterance", IF(ISNUMBER(SEARCH("Unrecognized",D9160)), "Unrecognized", IF(ISNUMBER(SEARCH("Mismatched",D9160)), "Mismatched", IF(ISNUMBER(SEARCH("False Positive",D9160)), "False Positive", "Irrelevant"))), "")</f>
        <v/>
      </c>
      <c r="J9160" s="7" t="s">
        <v>3749</v>
      </c>
      <c r="K9160" s="7" t="s">
        <v>3354</v>
      </c>
      <c r="L9160" s="9">
        <v>45014</v>
      </c>
      <c r="M9160" s="13">
        <v>0.51390046296296299</v>
      </c>
      <c r="N9160" s="14">
        <v>204440003510529</v>
      </c>
      <c r="O9160" s="7">
        <f>IF(LEN(TRIM($A9160))=0,0,LEN($A9160)-LEN(SUBSTITUTE($A9160," ",""))+1)</f>
        <v>15</v>
      </c>
      <c r="P9160">
        <f t="shared" si="290"/>
        <v>412</v>
      </c>
    </row>
    <row r="9161" spans="1:16" ht="48" x14ac:dyDescent="0.2">
      <c r="A9161" s="8" t="s">
        <v>610</v>
      </c>
      <c r="C9161" s="7" t="s">
        <v>4</v>
      </c>
      <c r="F9161" s="7" t="str">
        <f t="shared" si="288"/>
        <v/>
      </c>
      <c r="G9161" s="7" t="str">
        <f t="shared" si="289"/>
        <v/>
      </c>
      <c r="K9161" s="7" t="s">
        <v>3354</v>
      </c>
      <c r="L9161" s="9">
        <v>45014</v>
      </c>
      <c r="M9161" s="13">
        <v>0.51392361111111107</v>
      </c>
      <c r="N9161" s="14">
        <v>204440003510529</v>
      </c>
      <c r="P9161" t="str">
        <f t="shared" si="290"/>
        <v/>
      </c>
    </row>
    <row r="9162" spans="1:16" ht="16" x14ac:dyDescent="0.2">
      <c r="A9162" s="8" t="s">
        <v>947</v>
      </c>
      <c r="C9162" s="7" t="s">
        <v>2</v>
      </c>
      <c r="D9162" s="7" t="s">
        <v>3400</v>
      </c>
      <c r="E9162" s="7" t="str">
        <f>IF(OR(D9162="", D9162="___"),"", LEFT(D9162,FIND(" &gt;",D9162)-1))</f>
        <v>Failure</v>
      </c>
      <c r="F9162" s="7" t="str">
        <f t="shared" si="288"/>
        <v>Current</v>
      </c>
      <c r="G9162" s="7" t="str">
        <f t="shared" si="289"/>
        <v>Interaction</v>
      </c>
      <c r="H9162" s="7" t="str">
        <f>IF(G9162="Utterance", IF(ISNUMBER(SEARCH("Unrecognized",D9162)), "Unrecognized", IF(ISNUMBER(SEARCH("Mismatched",D9162)), "Mismatched", IF(ISNUMBER(SEARCH("False Positive",D9162)), "False Positive", "Irrelevant"))), "")</f>
        <v/>
      </c>
      <c r="J9162" s="7" t="s">
        <v>3453</v>
      </c>
      <c r="K9162" s="7" t="s">
        <v>3354</v>
      </c>
      <c r="L9162" s="9">
        <v>45014</v>
      </c>
      <c r="M9162" s="13">
        <v>0.51398148148148148</v>
      </c>
      <c r="N9162" s="14">
        <v>204440003510529</v>
      </c>
      <c r="O9162" s="7">
        <f>IF(LEN(TRIM($A9162))=0,0,LEN($A9162)-LEN(SUBSTITUTE($A9162," ",""))+1)</f>
        <v>3</v>
      </c>
      <c r="P9162">
        <f t="shared" si="290"/>
        <v>412</v>
      </c>
    </row>
    <row r="9163" spans="1:16" ht="48" x14ac:dyDescent="0.2">
      <c r="A9163" s="8" t="s">
        <v>948</v>
      </c>
      <c r="C9163" s="7" t="s">
        <v>4</v>
      </c>
      <c r="F9163" s="7" t="str">
        <f t="shared" si="288"/>
        <v/>
      </c>
      <c r="G9163" s="7" t="str">
        <f t="shared" si="289"/>
        <v/>
      </c>
      <c r="K9163" s="7" t="s">
        <v>3354</v>
      </c>
      <c r="L9163" s="9">
        <v>45014</v>
      </c>
      <c r="M9163" s="13">
        <v>0.51398148148148148</v>
      </c>
      <c r="N9163" s="14">
        <v>204440003510529</v>
      </c>
      <c r="P9163" t="str">
        <f t="shared" si="290"/>
        <v/>
      </c>
    </row>
    <row r="9164" spans="1:16" ht="16" x14ac:dyDescent="0.2">
      <c r="A9164" s="8" t="s">
        <v>223</v>
      </c>
      <c r="B9164" s="7" t="s">
        <v>3487</v>
      </c>
      <c r="C9164" s="7" t="s">
        <v>2</v>
      </c>
      <c r="D9164" s="7" t="s">
        <v>3389</v>
      </c>
      <c r="E9164" s="7" t="str">
        <f>IF(OR(D9164="", D9164="___"),"", LEFT(D9164,FIND(" &gt;",D9164)-1))</f>
        <v>Success</v>
      </c>
      <c r="F9164" s="7" t="str">
        <f t="shared" si="288"/>
        <v>Current</v>
      </c>
      <c r="G9164" s="7" t="str">
        <f t="shared" si="289"/>
        <v/>
      </c>
      <c r="H9164" s="7" t="str">
        <f>IF(G9164="Utterance", IF(ISNUMBER(SEARCH("Unrecognized",D9164)), "Unrecognized", IF(ISNUMBER(SEARCH("Mismatched",D9164)), "Mismatched", IF(ISNUMBER(SEARCH("False Positive",D9164)), "False Positive", "Irrelevant"))), "")</f>
        <v/>
      </c>
      <c r="J9164" s="7" t="s">
        <v>3744</v>
      </c>
      <c r="K9164" s="7" t="s">
        <v>3354</v>
      </c>
      <c r="L9164" s="9">
        <v>45014</v>
      </c>
      <c r="M9164" s="13">
        <v>0.51763888888888887</v>
      </c>
      <c r="N9164" s="14">
        <v>513003519534544</v>
      </c>
      <c r="O9164" s="7">
        <f>IF(LEN(TRIM($A9164))=0,0,LEN($A9164)-LEN(SUBSTITUTE($A9164," ",""))+1)</f>
        <v>3</v>
      </c>
      <c r="P9164">
        <f t="shared" si="290"/>
        <v>3411</v>
      </c>
    </row>
    <row r="9165" spans="1:16" ht="112" x14ac:dyDescent="0.2">
      <c r="A9165" s="8" t="s">
        <v>224</v>
      </c>
      <c r="C9165" s="7" t="s">
        <v>4</v>
      </c>
      <c r="F9165" s="7" t="str">
        <f t="shared" si="288"/>
        <v/>
      </c>
      <c r="G9165" s="7" t="str">
        <f t="shared" si="289"/>
        <v/>
      </c>
      <c r="K9165" s="7" t="s">
        <v>3354</v>
      </c>
      <c r="L9165" s="9">
        <v>45014</v>
      </c>
      <c r="M9165" s="13">
        <v>0.51763888888888887</v>
      </c>
      <c r="N9165" s="14">
        <v>513003519534544</v>
      </c>
      <c r="P9165" t="str">
        <f t="shared" si="290"/>
        <v/>
      </c>
    </row>
    <row r="9166" spans="1:16" ht="16" x14ac:dyDescent="0.2">
      <c r="A9166" s="8" t="s">
        <v>1252</v>
      </c>
      <c r="C9166" s="7" t="s">
        <v>2</v>
      </c>
      <c r="D9166" s="7" t="s">
        <v>3411</v>
      </c>
      <c r="E9166" s="7" t="str">
        <f>IF(OR(D9166="", D9166="___"),"", LEFT(D9166,FIND(" &gt;",D9166)-1))</f>
        <v>Qualified Success</v>
      </c>
      <c r="F9166" s="7" t="str">
        <f t="shared" si="288"/>
        <v>Current</v>
      </c>
      <c r="G9166" s="7" t="str">
        <f t="shared" si="289"/>
        <v>Response</v>
      </c>
      <c r="H9166" s="7" t="str">
        <f>IF(G9166="Utterance", IF(ISNUMBER(SEARCH("Unrecognized",D9166)), "Unrecognized", IF(ISNUMBER(SEARCH("Mismatched",D9166)), "Mismatched", IF(ISNUMBER(SEARCH("False Positive",D9166)), "False Positive", "Irrelevant"))), "")</f>
        <v/>
      </c>
      <c r="J9166" s="7" t="s">
        <v>3741</v>
      </c>
      <c r="K9166" s="7" t="s">
        <v>3354</v>
      </c>
      <c r="L9166" s="9">
        <v>45014</v>
      </c>
      <c r="M9166" s="13">
        <v>0.51810185185185187</v>
      </c>
      <c r="N9166" s="14">
        <v>202000217380126</v>
      </c>
      <c r="O9166" s="7">
        <f>IF(LEN(TRIM($A9166))=0,0,LEN($A9166)-LEN(SUBSTITUTE($A9166," ",""))+1)</f>
        <v>4</v>
      </c>
      <c r="P9166">
        <f t="shared" si="290"/>
        <v>201</v>
      </c>
    </row>
    <row r="9167" spans="1:16" ht="160" x14ac:dyDescent="0.2">
      <c r="A9167" s="8" t="s">
        <v>238</v>
      </c>
      <c r="C9167" s="7" t="s">
        <v>4</v>
      </c>
      <c r="F9167" s="7" t="str">
        <f t="shared" si="288"/>
        <v/>
      </c>
      <c r="G9167" s="7" t="str">
        <f t="shared" si="289"/>
        <v/>
      </c>
      <c r="K9167" s="7" t="s">
        <v>3354</v>
      </c>
      <c r="L9167" s="9">
        <v>45014</v>
      </c>
      <c r="M9167" s="13">
        <v>0.51810185185185187</v>
      </c>
      <c r="N9167" s="14">
        <v>202000217380126</v>
      </c>
      <c r="P9167" t="str">
        <f t="shared" si="290"/>
        <v/>
      </c>
    </row>
    <row r="9168" spans="1:16" ht="16" x14ac:dyDescent="0.2">
      <c r="A9168" s="8" t="s">
        <v>158</v>
      </c>
      <c r="B9168" s="7" t="s">
        <v>3487</v>
      </c>
      <c r="C9168" s="7" t="s">
        <v>2</v>
      </c>
      <c r="D9168" s="7" t="s">
        <v>3389</v>
      </c>
      <c r="E9168" s="7" t="str">
        <f>IF(OR(D9168="", D9168="___"),"", LEFT(D9168,FIND(" &gt;",D9168)-1))</f>
        <v>Success</v>
      </c>
      <c r="F9168" s="7" t="str">
        <f t="shared" si="288"/>
        <v>Current</v>
      </c>
      <c r="G9168" s="7" t="str">
        <f t="shared" si="289"/>
        <v/>
      </c>
      <c r="H9168" s="7" t="str">
        <f>IF(G9168="Utterance", IF(ISNUMBER(SEARCH("Unrecognized",D9168)), "Unrecognized", IF(ISNUMBER(SEARCH("Mismatched",D9168)), "Mismatched", IF(ISNUMBER(SEARCH("False Positive",D9168)), "False Positive", "Irrelevant"))), "")</f>
        <v/>
      </c>
      <c r="J9168" s="7" t="s">
        <v>3744</v>
      </c>
      <c r="K9168" s="7" t="s">
        <v>3354</v>
      </c>
      <c r="L9168" s="9">
        <v>45014</v>
      </c>
      <c r="M9168" s="13">
        <v>0.51853009259259253</v>
      </c>
      <c r="N9168" s="14">
        <v>202000217380126</v>
      </c>
      <c r="O9168" s="7">
        <f>IF(LEN(TRIM($A9168))=0,0,LEN($A9168)-LEN(SUBSTITUTE($A9168," ",""))+1)</f>
        <v>4</v>
      </c>
      <c r="P9168">
        <f t="shared" si="290"/>
        <v>3411</v>
      </c>
    </row>
    <row r="9169" spans="1:16" ht="112" x14ac:dyDescent="0.2">
      <c r="A9169" s="8" t="s">
        <v>224</v>
      </c>
      <c r="C9169" s="7" t="s">
        <v>4</v>
      </c>
      <c r="F9169" s="7" t="str">
        <f t="shared" si="288"/>
        <v/>
      </c>
      <c r="G9169" s="7" t="str">
        <f t="shared" si="289"/>
        <v/>
      </c>
      <c r="K9169" s="7" t="s">
        <v>3354</v>
      </c>
      <c r="L9169" s="9">
        <v>45014</v>
      </c>
      <c r="M9169" s="13">
        <v>0.51853009259259253</v>
      </c>
      <c r="N9169" s="14">
        <v>202000217380126</v>
      </c>
      <c r="P9169" t="str">
        <f t="shared" si="290"/>
        <v/>
      </c>
    </row>
    <row r="9170" spans="1:16" ht="16" x14ac:dyDescent="0.2">
      <c r="A9170" s="8" t="s">
        <v>158</v>
      </c>
      <c r="B9170" s="7" t="s">
        <v>3487</v>
      </c>
      <c r="C9170" s="7" t="s">
        <v>2</v>
      </c>
      <c r="D9170" s="7" t="s">
        <v>3389</v>
      </c>
      <c r="E9170" s="7" t="str">
        <f>IF(OR(D9170="", D9170="___"),"", LEFT(D9170,FIND(" &gt;",D9170)-1))</f>
        <v>Success</v>
      </c>
      <c r="F9170" s="7" t="str">
        <f t="shared" si="288"/>
        <v>Current</v>
      </c>
      <c r="G9170" s="7" t="str">
        <f t="shared" si="289"/>
        <v/>
      </c>
      <c r="H9170" s="7" t="str">
        <f>IF(G9170="Utterance", IF(ISNUMBER(SEARCH("Unrecognized",D9170)), "Unrecognized", IF(ISNUMBER(SEARCH("Mismatched",D9170)), "Mismatched", IF(ISNUMBER(SEARCH("False Positive",D9170)), "False Positive", "Irrelevant"))), "")</f>
        <v/>
      </c>
      <c r="J9170" s="7" t="s">
        <v>3744</v>
      </c>
      <c r="K9170" s="7" t="s">
        <v>3354</v>
      </c>
      <c r="L9170" s="9">
        <v>45014</v>
      </c>
      <c r="M9170" s="13">
        <v>0.51858796296296295</v>
      </c>
      <c r="N9170" s="14">
        <v>204440003498763</v>
      </c>
      <c r="O9170" s="7">
        <f>IF(LEN(TRIM($A9170))=0,0,LEN($A9170)-LEN(SUBSTITUTE($A9170," ",""))+1)</f>
        <v>4</v>
      </c>
      <c r="P9170">
        <f t="shared" si="290"/>
        <v>3411</v>
      </c>
    </row>
    <row r="9171" spans="1:16" ht="112" x14ac:dyDescent="0.2">
      <c r="A9171" s="8" t="s">
        <v>224</v>
      </c>
      <c r="C9171" s="7" t="s">
        <v>4</v>
      </c>
      <c r="F9171" s="7" t="str">
        <f t="shared" si="288"/>
        <v/>
      </c>
      <c r="G9171" s="7" t="str">
        <f t="shared" si="289"/>
        <v/>
      </c>
      <c r="K9171" s="7" t="s">
        <v>3354</v>
      </c>
      <c r="L9171" s="9">
        <v>45014</v>
      </c>
      <c r="M9171" s="13">
        <v>0.51858796296296295</v>
      </c>
      <c r="N9171" s="14">
        <v>204440003498763</v>
      </c>
      <c r="P9171" t="str">
        <f t="shared" si="290"/>
        <v/>
      </c>
    </row>
    <row r="9172" spans="1:16" ht="16" x14ac:dyDescent="0.2">
      <c r="A9172" s="8" t="s">
        <v>802</v>
      </c>
      <c r="C9172" s="7" t="s">
        <v>2</v>
      </c>
      <c r="D9172" s="7" t="s">
        <v>3389</v>
      </c>
      <c r="E9172" s="7" t="str">
        <f>IF(OR(D9172="", D9172="___"),"", LEFT(D9172,FIND(" &gt;",D9172)-1))</f>
        <v>Success</v>
      </c>
      <c r="F9172" s="7" t="str">
        <f t="shared" si="288"/>
        <v>Current</v>
      </c>
      <c r="G9172" s="7" t="str">
        <f t="shared" si="289"/>
        <v/>
      </c>
      <c r="H9172" s="7" t="str">
        <f>IF(G9172="Utterance", IF(ISNUMBER(SEARCH("Unrecognized",D9172)), "Unrecognized", IF(ISNUMBER(SEARCH("Mismatched",D9172)), "Mismatched", IF(ISNUMBER(SEARCH("False Positive",D9172)), "False Positive", "Irrelevant"))), "")</f>
        <v/>
      </c>
      <c r="J9172" s="7" t="s">
        <v>3743</v>
      </c>
      <c r="K9172" s="7" t="s">
        <v>3354</v>
      </c>
      <c r="L9172" s="9">
        <v>45014</v>
      </c>
      <c r="M9172" s="13">
        <v>0.5189583333333333</v>
      </c>
      <c r="N9172" s="14">
        <v>202000445634250</v>
      </c>
      <c r="O9172" s="7">
        <f>IF(LEN(TRIM($A9172))=0,0,LEN($A9172)-LEN(SUBSTITUTE($A9172," ",""))+1)</f>
        <v>5</v>
      </c>
      <c r="P9172">
        <f t="shared" si="290"/>
        <v>3411</v>
      </c>
    </row>
    <row r="9173" spans="1:16" ht="224" x14ac:dyDescent="0.2">
      <c r="A9173" s="8" t="s">
        <v>3709</v>
      </c>
      <c r="C9173" s="7" t="s">
        <v>4</v>
      </c>
      <c r="F9173" s="7" t="str">
        <f t="shared" si="288"/>
        <v/>
      </c>
      <c r="G9173" s="7" t="str">
        <f t="shared" si="289"/>
        <v/>
      </c>
      <c r="K9173" s="7" t="s">
        <v>3354</v>
      </c>
      <c r="L9173" s="9">
        <v>45014</v>
      </c>
      <c r="M9173" s="13">
        <v>0.51896990740740734</v>
      </c>
      <c r="N9173" s="14">
        <v>202000445634250</v>
      </c>
      <c r="P9173" t="str">
        <f t="shared" si="290"/>
        <v/>
      </c>
    </row>
    <row r="9174" spans="1:16" ht="16" x14ac:dyDescent="0.2">
      <c r="A9174" s="8" t="s">
        <v>1351</v>
      </c>
      <c r="C9174" s="7" t="s">
        <v>2</v>
      </c>
      <c r="D9174" s="7" t="s">
        <v>3405</v>
      </c>
      <c r="E9174" s="7" t="str">
        <f>IF(OR(D9174="", D9174="___"),"", LEFT(D9174,FIND(" &gt;",D9174)-1))</f>
        <v>Failure</v>
      </c>
      <c r="F9174" s="7" t="str">
        <f t="shared" si="288"/>
        <v>Current</v>
      </c>
      <c r="G9174" s="7" t="str">
        <f t="shared" si="289"/>
        <v>System</v>
      </c>
      <c r="H9174" s="7" t="str">
        <f>IF(G9174="Utterance", IF(ISNUMBER(SEARCH("Unrecognized",D9174)), "Unrecognized", IF(ISNUMBER(SEARCH("Mismatched",D9174)), "Mismatched", IF(ISNUMBER(SEARCH("False Positive",D9174)), "False Positive", "Irrelevant"))), "")</f>
        <v/>
      </c>
      <c r="I9174" s="7" t="s">
        <v>152</v>
      </c>
      <c r="J9174" s="7" t="s">
        <v>3743</v>
      </c>
      <c r="K9174" s="7" t="s">
        <v>3354</v>
      </c>
      <c r="L9174" s="9">
        <v>45014</v>
      </c>
      <c r="M9174" s="13">
        <v>0.52214120370370376</v>
      </c>
      <c r="N9174" s="14">
        <v>202000445634250</v>
      </c>
      <c r="O9174" s="7">
        <f>IF(LEN(TRIM($A9174))=0,0,LEN($A9174)-LEN(SUBSTITUTE($A9174," ",""))+1)</f>
        <v>5</v>
      </c>
      <c r="P9174">
        <f t="shared" si="290"/>
        <v>168</v>
      </c>
    </row>
    <row r="9175" spans="1:16" ht="16" x14ac:dyDescent="0.2">
      <c r="A9175" s="8" t="s">
        <v>152</v>
      </c>
      <c r="C9175" s="7" t="s">
        <v>4</v>
      </c>
      <c r="F9175" s="7" t="str">
        <f t="shared" si="288"/>
        <v/>
      </c>
      <c r="G9175" s="7" t="str">
        <f t="shared" si="289"/>
        <v/>
      </c>
      <c r="K9175" s="7" t="s">
        <v>3354</v>
      </c>
      <c r="L9175" s="9">
        <v>45014</v>
      </c>
      <c r="M9175" s="13">
        <v>0.52214120370370376</v>
      </c>
      <c r="N9175" s="14">
        <v>202000445634250</v>
      </c>
      <c r="P9175" t="str">
        <f t="shared" si="290"/>
        <v/>
      </c>
    </row>
    <row r="9176" spans="1:16" ht="16" x14ac:dyDescent="0.2">
      <c r="A9176" s="8" t="s">
        <v>1352</v>
      </c>
      <c r="C9176" s="7" t="s">
        <v>2</v>
      </c>
      <c r="D9176" s="7" t="s">
        <v>3405</v>
      </c>
      <c r="E9176" s="7" t="str">
        <f>IF(OR(D9176="", D9176="___"),"", LEFT(D9176,FIND(" &gt;",D9176)-1))</f>
        <v>Failure</v>
      </c>
      <c r="F9176" s="7" t="str">
        <f t="shared" si="288"/>
        <v>Current</v>
      </c>
      <c r="G9176" s="7" t="str">
        <f t="shared" si="289"/>
        <v>System</v>
      </c>
      <c r="H9176" s="7" t="str">
        <f>IF(G9176="Utterance", IF(ISNUMBER(SEARCH("Unrecognized",D9176)), "Unrecognized", IF(ISNUMBER(SEARCH("Mismatched",D9176)), "Mismatched", IF(ISNUMBER(SEARCH("False Positive",D9176)), "False Positive", "Irrelevant"))), "")</f>
        <v/>
      </c>
      <c r="I9176" s="7" t="s">
        <v>152</v>
      </c>
      <c r="J9176" s="7" t="s">
        <v>3743</v>
      </c>
      <c r="K9176" s="7" t="s">
        <v>3354</v>
      </c>
      <c r="L9176" s="9">
        <v>45014</v>
      </c>
      <c r="M9176" s="13">
        <v>0.52295138888888892</v>
      </c>
      <c r="N9176" s="14">
        <v>202000445634250</v>
      </c>
      <c r="O9176" s="7">
        <f>IF(LEN(TRIM($A9176))=0,0,LEN($A9176)-LEN(SUBSTITUTE($A9176," ",""))+1)</f>
        <v>8</v>
      </c>
      <c r="P9176">
        <f t="shared" si="290"/>
        <v>168</v>
      </c>
    </row>
    <row r="9177" spans="1:16" ht="16" x14ac:dyDescent="0.2">
      <c r="A9177" s="8" t="s">
        <v>152</v>
      </c>
      <c r="C9177" s="7" t="s">
        <v>4</v>
      </c>
      <c r="F9177" s="7" t="str">
        <f t="shared" si="288"/>
        <v/>
      </c>
      <c r="G9177" s="7" t="str">
        <f t="shared" si="289"/>
        <v/>
      </c>
      <c r="K9177" s="7" t="s">
        <v>3354</v>
      </c>
      <c r="L9177" s="9">
        <v>45014</v>
      </c>
      <c r="M9177" s="13">
        <v>0.52295138888888892</v>
      </c>
      <c r="N9177" s="14">
        <v>202000445634250</v>
      </c>
      <c r="P9177" t="str">
        <f t="shared" si="290"/>
        <v/>
      </c>
    </row>
    <row r="9178" spans="1:16" ht="16" x14ac:dyDescent="0.2">
      <c r="A9178" s="8" t="s">
        <v>1353</v>
      </c>
      <c r="C9178" s="7" t="s">
        <v>2</v>
      </c>
      <c r="D9178" s="7" t="s">
        <v>3405</v>
      </c>
      <c r="E9178" s="7" t="str">
        <f>IF(OR(D9178="", D9178="___"),"", LEFT(D9178,FIND(" &gt;",D9178)-1))</f>
        <v>Failure</v>
      </c>
      <c r="F9178" s="7" t="str">
        <f t="shared" si="288"/>
        <v>Current</v>
      </c>
      <c r="G9178" s="7" t="str">
        <f t="shared" si="289"/>
        <v>System</v>
      </c>
      <c r="H9178" s="7" t="str">
        <f>IF(G9178="Utterance", IF(ISNUMBER(SEARCH("Unrecognized",D9178)), "Unrecognized", IF(ISNUMBER(SEARCH("Mismatched",D9178)), "Mismatched", IF(ISNUMBER(SEARCH("False Positive",D9178)), "False Positive", "Irrelevant"))), "")</f>
        <v/>
      </c>
      <c r="I9178" s="7" t="s">
        <v>152</v>
      </c>
      <c r="J9178" s="7" t="s">
        <v>3743</v>
      </c>
      <c r="K9178" s="7" t="s">
        <v>3354</v>
      </c>
      <c r="L9178" s="9">
        <v>45014</v>
      </c>
      <c r="M9178" s="13">
        <v>0.5231365740740741</v>
      </c>
      <c r="N9178" s="14">
        <v>202000445634250</v>
      </c>
      <c r="O9178" s="7">
        <f>IF(LEN(TRIM($A9178))=0,0,LEN($A9178)-LEN(SUBSTITUTE($A9178," ",""))+1)</f>
        <v>5</v>
      </c>
      <c r="P9178">
        <f t="shared" si="290"/>
        <v>168</v>
      </c>
    </row>
    <row r="9179" spans="1:16" ht="16" x14ac:dyDescent="0.2">
      <c r="A9179" s="8" t="s">
        <v>152</v>
      </c>
      <c r="C9179" s="7" t="s">
        <v>4</v>
      </c>
      <c r="F9179" s="7" t="str">
        <f t="shared" si="288"/>
        <v/>
      </c>
      <c r="G9179" s="7" t="str">
        <f t="shared" si="289"/>
        <v/>
      </c>
      <c r="K9179" s="7" t="s">
        <v>3354</v>
      </c>
      <c r="L9179" s="9">
        <v>45014</v>
      </c>
      <c r="M9179" s="13">
        <v>0.5231365740740741</v>
      </c>
      <c r="N9179" s="14">
        <v>202000445634250</v>
      </c>
      <c r="P9179" t="str">
        <f t="shared" si="290"/>
        <v/>
      </c>
    </row>
    <row r="9180" spans="1:16" ht="16" x14ac:dyDescent="0.2">
      <c r="A9180" s="8" t="s">
        <v>802</v>
      </c>
      <c r="C9180" s="7" t="s">
        <v>2</v>
      </c>
      <c r="D9180" s="7" t="s">
        <v>3405</v>
      </c>
      <c r="E9180" s="7" t="str">
        <f>IF(OR(D9180="", D9180="___"),"", LEFT(D9180,FIND(" &gt;",D9180)-1))</f>
        <v>Failure</v>
      </c>
      <c r="F9180" s="7" t="str">
        <f t="shared" si="288"/>
        <v>Current</v>
      </c>
      <c r="G9180" s="7" t="str">
        <f t="shared" si="289"/>
        <v>System</v>
      </c>
      <c r="H9180" s="7" t="str">
        <f>IF(G9180="Utterance", IF(ISNUMBER(SEARCH("Unrecognized",D9180)), "Unrecognized", IF(ISNUMBER(SEARCH("Mismatched",D9180)), "Mismatched", IF(ISNUMBER(SEARCH("False Positive",D9180)), "False Positive", "Irrelevant"))), "")</f>
        <v/>
      </c>
      <c r="I9180" s="7" t="s">
        <v>152</v>
      </c>
      <c r="J9180" s="7" t="s">
        <v>3743</v>
      </c>
      <c r="K9180" s="7" t="s">
        <v>3354</v>
      </c>
      <c r="L9180" s="9">
        <v>45014</v>
      </c>
      <c r="M9180" s="13">
        <v>0.52344907407407404</v>
      </c>
      <c r="N9180" s="14">
        <v>202000445634250</v>
      </c>
      <c r="O9180" s="7">
        <f>IF(LEN(TRIM($A9180))=0,0,LEN($A9180)-LEN(SUBSTITUTE($A9180," ",""))+1)</f>
        <v>5</v>
      </c>
      <c r="P9180">
        <f t="shared" si="290"/>
        <v>168</v>
      </c>
    </row>
    <row r="9181" spans="1:16" ht="16" x14ac:dyDescent="0.2">
      <c r="A9181" s="8" t="s">
        <v>152</v>
      </c>
      <c r="C9181" s="7" t="s">
        <v>4</v>
      </c>
      <c r="F9181" s="7" t="str">
        <f t="shared" si="288"/>
        <v/>
      </c>
      <c r="G9181" s="7" t="str">
        <f t="shared" si="289"/>
        <v/>
      </c>
      <c r="K9181" s="7" t="s">
        <v>3354</v>
      </c>
      <c r="L9181" s="9">
        <v>45014</v>
      </c>
      <c r="M9181" s="13">
        <v>0.52344907407407404</v>
      </c>
      <c r="N9181" s="14">
        <v>202000445634250</v>
      </c>
      <c r="P9181" t="str">
        <f t="shared" si="290"/>
        <v/>
      </c>
    </row>
    <row r="9182" spans="1:16" ht="16" x14ac:dyDescent="0.2">
      <c r="A9182" s="8" t="s">
        <v>802</v>
      </c>
      <c r="C9182" s="7" t="s">
        <v>2</v>
      </c>
      <c r="D9182" s="7" t="s">
        <v>3405</v>
      </c>
      <c r="E9182" s="7" t="str">
        <f>IF(OR(D9182="", D9182="___"),"", LEFT(D9182,FIND(" &gt;",D9182)-1))</f>
        <v>Failure</v>
      </c>
      <c r="F9182" s="7" t="str">
        <f t="shared" si="288"/>
        <v>Current</v>
      </c>
      <c r="G9182" s="7" t="str">
        <f t="shared" si="289"/>
        <v>System</v>
      </c>
      <c r="H9182" s="7" t="str">
        <f>IF(G9182="Utterance", IF(ISNUMBER(SEARCH("Unrecognized",D9182)), "Unrecognized", IF(ISNUMBER(SEARCH("Mismatched",D9182)), "Mismatched", IF(ISNUMBER(SEARCH("False Positive",D9182)), "False Positive", "Irrelevant"))), "")</f>
        <v/>
      </c>
      <c r="I9182" s="7" t="s">
        <v>152</v>
      </c>
      <c r="J9182" s="7" t="s">
        <v>3743</v>
      </c>
      <c r="K9182" s="7" t="s">
        <v>3354</v>
      </c>
      <c r="L9182" s="9">
        <v>45014</v>
      </c>
      <c r="M9182" s="13">
        <v>0.52394675925925926</v>
      </c>
      <c r="N9182" s="14">
        <v>202000445634250</v>
      </c>
      <c r="O9182" s="7">
        <f>IF(LEN(TRIM($A9182))=0,0,LEN($A9182)-LEN(SUBSTITUTE($A9182," ",""))+1)</f>
        <v>5</v>
      </c>
      <c r="P9182">
        <f t="shared" si="290"/>
        <v>168</v>
      </c>
    </row>
    <row r="9183" spans="1:16" ht="16" x14ac:dyDescent="0.2">
      <c r="A9183" s="8" t="s">
        <v>152</v>
      </c>
      <c r="C9183" s="7" t="s">
        <v>4</v>
      </c>
      <c r="F9183" s="7" t="str">
        <f t="shared" si="288"/>
        <v/>
      </c>
      <c r="G9183" s="7" t="str">
        <f t="shared" si="289"/>
        <v/>
      </c>
      <c r="K9183" s="7" t="s">
        <v>3354</v>
      </c>
      <c r="L9183" s="9">
        <v>45014</v>
      </c>
      <c r="M9183" s="13">
        <v>0.52394675925925926</v>
      </c>
      <c r="N9183" s="14">
        <v>202000445634250</v>
      </c>
      <c r="P9183" t="str">
        <f t="shared" si="290"/>
        <v/>
      </c>
    </row>
    <row r="9184" spans="1:16" ht="16" x14ac:dyDescent="0.2">
      <c r="A9184" s="8" t="s">
        <v>1323</v>
      </c>
      <c r="C9184" s="7" t="s">
        <v>2</v>
      </c>
      <c r="D9184" s="7" t="s">
        <v>3389</v>
      </c>
      <c r="E9184" s="7" t="str">
        <f>IF(OR(D9184="", D9184="___"),"", LEFT(D9184,FIND(" &gt;",D9184)-1))</f>
        <v>Success</v>
      </c>
      <c r="F9184" s="7" t="str">
        <f t="shared" si="288"/>
        <v>Current</v>
      </c>
      <c r="G9184" s="7" t="str">
        <f t="shared" si="289"/>
        <v/>
      </c>
      <c r="H9184" s="7" t="str">
        <f>IF(G9184="Utterance", IF(ISNUMBER(SEARCH("Unrecognized",D9184)), "Unrecognized", IF(ISNUMBER(SEARCH("Mismatched",D9184)), "Mismatched", IF(ISNUMBER(SEARCH("False Positive",D9184)), "False Positive", "Irrelevant"))), "")</f>
        <v/>
      </c>
      <c r="J9184" s="7" t="s">
        <v>3430</v>
      </c>
      <c r="K9184" s="7" t="s">
        <v>3354</v>
      </c>
      <c r="L9184" s="9">
        <v>45014</v>
      </c>
      <c r="M9184" s="13">
        <v>0.52415509259259252</v>
      </c>
      <c r="N9184" s="14">
        <v>202000385787928</v>
      </c>
      <c r="O9184" s="7">
        <f>IF(LEN(TRIM($A9184))=0,0,LEN($A9184)-LEN(SUBSTITUTE($A9184," ",""))+1)</f>
        <v>2</v>
      </c>
      <c r="P9184">
        <f t="shared" si="290"/>
        <v>3411</v>
      </c>
    </row>
    <row r="9185" spans="1:16" ht="144" x14ac:dyDescent="0.2">
      <c r="A9185" s="8" t="s">
        <v>272</v>
      </c>
      <c r="C9185" s="7" t="s">
        <v>4</v>
      </c>
      <c r="F9185" s="7" t="str">
        <f t="shared" si="288"/>
        <v/>
      </c>
      <c r="G9185" s="7" t="str">
        <f t="shared" si="289"/>
        <v/>
      </c>
      <c r="K9185" s="7" t="s">
        <v>3354</v>
      </c>
      <c r="L9185" s="9">
        <v>45014</v>
      </c>
      <c r="M9185" s="13">
        <v>0.52416666666666667</v>
      </c>
      <c r="N9185" s="14">
        <v>202000385787928</v>
      </c>
      <c r="P9185" t="str">
        <f t="shared" si="290"/>
        <v/>
      </c>
    </row>
    <row r="9186" spans="1:16" ht="16" x14ac:dyDescent="0.2">
      <c r="A9186" s="8" t="s">
        <v>1324</v>
      </c>
      <c r="C9186" s="7" t="s">
        <v>2</v>
      </c>
      <c r="D9186" s="7" t="s">
        <v>3389</v>
      </c>
      <c r="E9186" s="7" t="str">
        <f>IF(OR(D9186="", D9186="___"),"", LEFT(D9186,FIND(" &gt;",D9186)-1))</f>
        <v>Success</v>
      </c>
      <c r="F9186" s="7" t="str">
        <f t="shared" si="288"/>
        <v>Current</v>
      </c>
      <c r="G9186" s="7" t="str">
        <f t="shared" si="289"/>
        <v/>
      </c>
      <c r="H9186" s="7" t="str">
        <f>IF(G9186="Utterance", IF(ISNUMBER(SEARCH("Unrecognized",D9186)), "Unrecognized", IF(ISNUMBER(SEARCH("Mismatched",D9186)), "Mismatched", IF(ISNUMBER(SEARCH("False Positive",D9186)), "False Positive", "Irrelevant"))), "")</f>
        <v/>
      </c>
      <c r="J9186" s="7" t="s">
        <v>213</v>
      </c>
      <c r="K9186" s="7" t="s">
        <v>3354</v>
      </c>
      <c r="L9186" s="9">
        <v>45014</v>
      </c>
      <c r="M9186" s="13">
        <v>0.52423611111111112</v>
      </c>
      <c r="N9186" s="14">
        <v>202000385787928</v>
      </c>
      <c r="O9186" s="7">
        <f>IF(LEN(TRIM($A9186))=0,0,LEN($A9186)-LEN(SUBSTITUTE($A9186," ",""))+1)</f>
        <v>2</v>
      </c>
      <c r="P9186">
        <f t="shared" si="290"/>
        <v>3411</v>
      </c>
    </row>
    <row r="9187" spans="1:16" ht="144" x14ac:dyDescent="0.2">
      <c r="A9187" s="8" t="s">
        <v>218</v>
      </c>
      <c r="C9187" s="7" t="s">
        <v>4</v>
      </c>
      <c r="F9187" s="7" t="str">
        <f t="shared" si="288"/>
        <v/>
      </c>
      <c r="G9187" s="7" t="str">
        <f t="shared" si="289"/>
        <v/>
      </c>
      <c r="K9187" s="7" t="s">
        <v>3354</v>
      </c>
      <c r="L9187" s="9">
        <v>45014</v>
      </c>
      <c r="M9187" s="13">
        <v>0.52423611111111112</v>
      </c>
      <c r="N9187" s="14">
        <v>202000385787928</v>
      </c>
      <c r="P9187" t="str">
        <f t="shared" si="290"/>
        <v/>
      </c>
    </row>
    <row r="9188" spans="1:16" ht="16" x14ac:dyDescent="0.2">
      <c r="A9188" s="8" t="s">
        <v>1321</v>
      </c>
      <c r="C9188" s="7" t="s">
        <v>2</v>
      </c>
      <c r="D9188" s="7" t="s">
        <v>3389</v>
      </c>
      <c r="E9188" s="7" t="str">
        <f>IF(OR(D9188="", D9188="___"),"", LEFT(D9188,FIND(" &gt;",D9188)-1))</f>
        <v>Success</v>
      </c>
      <c r="F9188" s="7" t="str">
        <f t="shared" si="288"/>
        <v>Current</v>
      </c>
      <c r="G9188" s="7" t="str">
        <f t="shared" si="289"/>
        <v/>
      </c>
      <c r="H9188" s="7" t="str">
        <f>IF(G9188="Utterance", IF(ISNUMBER(SEARCH("Unrecognized",D9188)), "Unrecognized", IF(ISNUMBER(SEARCH("Mismatched",D9188)), "Mismatched", IF(ISNUMBER(SEARCH("False Positive",D9188)), "False Positive", "Irrelevant"))), "")</f>
        <v/>
      </c>
      <c r="J9188" s="7" t="s">
        <v>3449</v>
      </c>
      <c r="K9188" s="7" t="s">
        <v>3354</v>
      </c>
      <c r="L9188" s="9">
        <v>45014</v>
      </c>
      <c r="M9188" s="13">
        <v>0.52456018518518521</v>
      </c>
      <c r="N9188" s="14">
        <v>202000385787928</v>
      </c>
      <c r="O9188" s="7">
        <f>IF(LEN(TRIM($A9188))=0,0,LEN($A9188)-LEN(SUBSTITUTE($A9188," ",""))+1)</f>
        <v>8</v>
      </c>
      <c r="P9188">
        <f t="shared" si="290"/>
        <v>3411</v>
      </c>
    </row>
    <row r="9189" spans="1:16" ht="32" x14ac:dyDescent="0.2">
      <c r="A9189" s="8" t="s">
        <v>1322</v>
      </c>
      <c r="C9189" s="7" t="s">
        <v>4</v>
      </c>
      <c r="F9189" s="7" t="str">
        <f t="shared" si="288"/>
        <v/>
      </c>
      <c r="G9189" s="7" t="str">
        <f t="shared" si="289"/>
        <v/>
      </c>
      <c r="K9189" s="7" t="s">
        <v>3354</v>
      </c>
      <c r="L9189" s="9">
        <v>45014</v>
      </c>
      <c r="M9189" s="13">
        <v>0.52456018518518521</v>
      </c>
      <c r="N9189" s="14">
        <v>202000385787928</v>
      </c>
      <c r="P9189" t="str">
        <f t="shared" si="290"/>
        <v/>
      </c>
    </row>
    <row r="9190" spans="1:16" ht="16" x14ac:dyDescent="0.2">
      <c r="A9190" s="8" t="s">
        <v>793</v>
      </c>
      <c r="C9190" s="7" t="s">
        <v>2</v>
      </c>
      <c r="D9190" s="7" t="s">
        <v>3389</v>
      </c>
      <c r="E9190" s="7" t="str">
        <f>IF(OR(D9190="", D9190="___"),"", LEFT(D9190,FIND(" &gt;",D9190)-1))</f>
        <v>Success</v>
      </c>
      <c r="F9190" s="7" t="str">
        <f t="shared" si="288"/>
        <v>Current</v>
      </c>
      <c r="G9190" s="7" t="str">
        <f t="shared" si="289"/>
        <v/>
      </c>
      <c r="H9190" s="7" t="str">
        <f>IF(G9190="Utterance", IF(ISNUMBER(SEARCH("Unrecognized",D9190)), "Unrecognized", IF(ISNUMBER(SEARCH("Mismatched",D9190)), "Mismatched", IF(ISNUMBER(SEARCH("False Positive",D9190)), "False Positive", "Irrelevant"))), "")</f>
        <v/>
      </c>
      <c r="J9190" s="7" t="s">
        <v>3741</v>
      </c>
      <c r="K9190" s="7" t="s">
        <v>3354</v>
      </c>
      <c r="L9190" s="9">
        <v>45014</v>
      </c>
      <c r="M9190" s="13">
        <v>0.52634259259259253</v>
      </c>
      <c r="N9190" s="14">
        <v>204440003503873</v>
      </c>
      <c r="O9190" s="7">
        <f>IF(LEN(TRIM($A9190))=0,0,LEN($A9190)-LEN(SUBSTITUTE($A9190," ",""))+1)</f>
        <v>2</v>
      </c>
      <c r="P9190">
        <f t="shared" si="290"/>
        <v>3411</v>
      </c>
    </row>
    <row r="9191" spans="1:16" ht="112" x14ac:dyDescent="0.2">
      <c r="A9191" s="8" t="s">
        <v>458</v>
      </c>
      <c r="C9191" s="7" t="s">
        <v>4</v>
      </c>
      <c r="F9191" s="7" t="str">
        <f t="shared" si="288"/>
        <v/>
      </c>
      <c r="G9191" s="7" t="str">
        <f t="shared" si="289"/>
        <v/>
      </c>
      <c r="K9191" s="7" t="s">
        <v>3354</v>
      </c>
      <c r="L9191" s="9">
        <v>45014</v>
      </c>
      <c r="M9191" s="13">
        <v>0.52634259259259253</v>
      </c>
      <c r="N9191" s="14">
        <v>204440003503873</v>
      </c>
      <c r="P9191" t="str">
        <f t="shared" si="290"/>
        <v/>
      </c>
    </row>
    <row r="9192" spans="1:16" ht="16" x14ac:dyDescent="0.2">
      <c r="A9192" s="8" t="s">
        <v>594</v>
      </c>
      <c r="C9192" s="7" t="s">
        <v>2</v>
      </c>
      <c r="D9192" s="7" t="s">
        <v>3411</v>
      </c>
      <c r="E9192" s="7" t="str">
        <f>IF(OR(D9192="", D9192="___"),"", LEFT(D9192,FIND(" &gt;",D9192)-1))</f>
        <v>Qualified Success</v>
      </c>
      <c r="F9192" s="7" t="str">
        <f t="shared" si="288"/>
        <v>Current</v>
      </c>
      <c r="G9192" s="7" t="str">
        <f t="shared" si="289"/>
        <v>Response</v>
      </c>
      <c r="H9192" s="7" t="str">
        <f>IF(G9192="Utterance", IF(ISNUMBER(SEARCH("Unrecognized",D9192)), "Unrecognized", IF(ISNUMBER(SEARCH("Mismatched",D9192)), "Mismatched", IF(ISNUMBER(SEARCH("False Positive",D9192)), "False Positive", "Irrelevant"))), "")</f>
        <v/>
      </c>
      <c r="J9192" s="7" t="s">
        <v>3757</v>
      </c>
      <c r="K9192" s="7" t="s">
        <v>3354</v>
      </c>
      <c r="L9192" s="9">
        <v>45014</v>
      </c>
      <c r="M9192" s="13">
        <v>0.52734953703703702</v>
      </c>
      <c r="N9192" s="14">
        <v>204440003497167</v>
      </c>
      <c r="O9192" s="7">
        <f>IF(LEN(TRIM($A9192))=0,0,LEN($A9192)-LEN(SUBSTITUTE($A9192," ",""))+1)</f>
        <v>2</v>
      </c>
      <c r="P9192">
        <f t="shared" si="290"/>
        <v>201</v>
      </c>
    </row>
    <row r="9193" spans="1:16" ht="96" x14ac:dyDescent="0.2">
      <c r="A9193" s="8" t="s">
        <v>379</v>
      </c>
      <c r="C9193" s="7" t="s">
        <v>4</v>
      </c>
      <c r="F9193" s="7" t="str">
        <f t="shared" si="288"/>
        <v/>
      </c>
      <c r="G9193" s="7" t="str">
        <f t="shared" si="289"/>
        <v/>
      </c>
      <c r="K9193" s="7" t="s">
        <v>3354</v>
      </c>
      <c r="L9193" s="9">
        <v>45014</v>
      </c>
      <c r="M9193" s="13">
        <v>0.52734953703703702</v>
      </c>
      <c r="N9193" s="14">
        <v>204440003497167</v>
      </c>
      <c r="P9193" t="str">
        <f t="shared" si="290"/>
        <v/>
      </c>
    </row>
    <row r="9194" spans="1:16" ht="16" x14ac:dyDescent="0.2">
      <c r="A9194" s="8" t="s">
        <v>9</v>
      </c>
      <c r="B9194" s="7" t="s">
        <v>3487</v>
      </c>
      <c r="C9194" s="7" t="s">
        <v>2</v>
      </c>
      <c r="D9194" s="7" t="s">
        <v>3389</v>
      </c>
      <c r="E9194" s="7" t="str">
        <f>IF(OR(D9194="", D9194="___"),"", LEFT(D9194,FIND(" &gt;",D9194)-1))</f>
        <v>Success</v>
      </c>
      <c r="F9194" s="7" t="str">
        <f t="shared" si="288"/>
        <v>Current</v>
      </c>
      <c r="G9194" s="7" t="str">
        <f t="shared" si="289"/>
        <v/>
      </c>
      <c r="H9194" s="7" t="str">
        <f>IF(G9194="Utterance", IF(ISNUMBER(SEARCH("Unrecognized",D9194)), "Unrecognized", IF(ISNUMBER(SEARCH("Mismatched",D9194)), "Mismatched", IF(ISNUMBER(SEARCH("False Positive",D9194)), "False Positive", "Irrelevant"))), "")</f>
        <v/>
      </c>
      <c r="J9194" s="7" t="s">
        <v>3445</v>
      </c>
      <c r="K9194" s="7" t="s">
        <v>3354</v>
      </c>
      <c r="L9194" s="9">
        <v>45014</v>
      </c>
      <c r="M9194" s="13">
        <v>0.52945601851851853</v>
      </c>
      <c r="N9194" s="14">
        <v>204440003493773</v>
      </c>
      <c r="O9194" s="7">
        <f>IF(LEN(TRIM($A9194))=0,0,LEN($A9194)-LEN(SUBSTITUTE($A9194," ",""))+1)</f>
        <v>6</v>
      </c>
      <c r="P9194">
        <f t="shared" si="290"/>
        <v>3411</v>
      </c>
    </row>
    <row r="9195" spans="1:16" ht="16" x14ac:dyDescent="0.2">
      <c r="A9195" s="8" t="s">
        <v>14</v>
      </c>
      <c r="C9195" s="7" t="s">
        <v>4</v>
      </c>
      <c r="F9195" s="7" t="str">
        <f t="shared" si="288"/>
        <v/>
      </c>
      <c r="G9195" s="7" t="str">
        <f t="shared" si="289"/>
        <v/>
      </c>
      <c r="K9195" s="7" t="s">
        <v>3354</v>
      </c>
      <c r="L9195" s="9">
        <v>45014</v>
      </c>
      <c r="M9195" s="13">
        <v>0.52947916666666661</v>
      </c>
      <c r="N9195" s="14">
        <v>204440003493773</v>
      </c>
      <c r="P9195" t="str">
        <f t="shared" si="290"/>
        <v/>
      </c>
    </row>
    <row r="9196" spans="1:16" ht="80" x14ac:dyDescent="0.2">
      <c r="A9196" s="8" t="s">
        <v>15</v>
      </c>
      <c r="C9196" s="7" t="s">
        <v>4</v>
      </c>
      <c r="F9196" s="7" t="str">
        <f t="shared" si="288"/>
        <v/>
      </c>
      <c r="G9196" s="7" t="str">
        <f t="shared" si="289"/>
        <v/>
      </c>
      <c r="K9196" s="7" t="s">
        <v>3354</v>
      </c>
      <c r="L9196" s="9">
        <v>45014</v>
      </c>
      <c r="M9196" s="13">
        <v>0.52947916666666661</v>
      </c>
      <c r="N9196" s="14">
        <v>204440003493773</v>
      </c>
      <c r="P9196" t="str">
        <f t="shared" si="290"/>
        <v/>
      </c>
    </row>
    <row r="9197" spans="1:16" ht="176" x14ac:dyDescent="0.2">
      <c r="A9197" s="8" t="s">
        <v>16</v>
      </c>
      <c r="C9197" s="7" t="s">
        <v>4</v>
      </c>
      <c r="F9197" s="7" t="str">
        <f t="shared" si="288"/>
        <v/>
      </c>
      <c r="G9197" s="7" t="str">
        <f t="shared" si="289"/>
        <v/>
      </c>
      <c r="K9197" s="7" t="s">
        <v>3354</v>
      </c>
      <c r="L9197" s="9">
        <v>45014</v>
      </c>
      <c r="M9197" s="13">
        <v>0.52947916666666661</v>
      </c>
      <c r="N9197" s="14">
        <v>204440003493773</v>
      </c>
      <c r="P9197" t="str">
        <f t="shared" si="290"/>
        <v/>
      </c>
    </row>
    <row r="9198" spans="1:16" ht="16" x14ac:dyDescent="0.2">
      <c r="A9198" s="8" t="s">
        <v>17</v>
      </c>
      <c r="C9198" s="7" t="s">
        <v>2</v>
      </c>
      <c r="D9198" s="7" t="s">
        <v>3389</v>
      </c>
      <c r="E9198" s="7" t="str">
        <f>IF(OR(D9198="", D9198="___"),"", LEFT(D9198,FIND(" &gt;",D9198)-1))</f>
        <v>Success</v>
      </c>
      <c r="F9198" s="7" t="str">
        <f t="shared" si="288"/>
        <v>Current</v>
      </c>
      <c r="G9198" s="7" t="str">
        <f t="shared" si="289"/>
        <v/>
      </c>
      <c r="H9198" s="7" t="str">
        <f>IF(G9198="Utterance", IF(ISNUMBER(SEARCH("Unrecognized",D9198)), "Unrecognized", IF(ISNUMBER(SEARCH("Mismatched",D9198)), "Mismatched", IF(ISNUMBER(SEARCH("False Positive",D9198)), "False Positive", "Irrelevant"))), "")</f>
        <v/>
      </c>
      <c r="J9198" s="7" t="s">
        <v>3445</v>
      </c>
      <c r="K9198" s="7" t="s">
        <v>3354</v>
      </c>
      <c r="L9198" s="9">
        <v>45014</v>
      </c>
      <c r="M9198" s="13">
        <v>0.52956018518518522</v>
      </c>
      <c r="N9198" s="14">
        <v>204440003493773</v>
      </c>
      <c r="O9198" s="7">
        <f>IF(LEN(TRIM($A9198))=0,0,LEN($A9198)-LEN(SUBSTITUTE($A9198," ",""))+1)</f>
        <v>1</v>
      </c>
      <c r="P9198">
        <f t="shared" si="290"/>
        <v>3411</v>
      </c>
    </row>
    <row r="9199" spans="1:16" ht="16" x14ac:dyDescent="0.2">
      <c r="A9199" s="8" t="s">
        <v>18</v>
      </c>
      <c r="C9199" s="7" t="s">
        <v>4</v>
      </c>
      <c r="F9199" s="7" t="str">
        <f t="shared" si="288"/>
        <v/>
      </c>
      <c r="G9199" s="7" t="str">
        <f t="shared" si="289"/>
        <v/>
      </c>
      <c r="K9199" s="7" t="s">
        <v>3354</v>
      </c>
      <c r="L9199" s="9">
        <v>45014</v>
      </c>
      <c r="M9199" s="13">
        <v>0.52957175925925926</v>
      </c>
      <c r="N9199" s="14">
        <v>204440003493773</v>
      </c>
      <c r="P9199" t="str">
        <f t="shared" si="290"/>
        <v/>
      </c>
    </row>
    <row r="9200" spans="1:16" ht="16" x14ac:dyDescent="0.2">
      <c r="A9200" s="8" t="s">
        <v>19</v>
      </c>
      <c r="C9200" s="7" t="s">
        <v>4</v>
      </c>
      <c r="F9200" s="7" t="str">
        <f t="shared" si="288"/>
        <v/>
      </c>
      <c r="G9200" s="7" t="str">
        <f t="shared" si="289"/>
        <v/>
      </c>
      <c r="K9200" s="7" t="s">
        <v>3354</v>
      </c>
      <c r="L9200" s="9">
        <v>45014</v>
      </c>
      <c r="M9200" s="13">
        <v>0.52957175925925926</v>
      </c>
      <c r="N9200" s="14">
        <v>204440003493773</v>
      </c>
      <c r="P9200" t="str">
        <f t="shared" si="290"/>
        <v/>
      </c>
    </row>
    <row r="9201" spans="1:16" ht="192" x14ac:dyDescent="0.2">
      <c r="A9201" s="8" t="s">
        <v>20</v>
      </c>
      <c r="C9201" s="7" t="s">
        <v>4</v>
      </c>
      <c r="F9201" s="7" t="str">
        <f t="shared" ref="F9201:F9264" si="291">IF(OR(E9201="Success",E9201="Qualified Success"),"Current",IF(E9201="Failure",IF(RIGHT(D9201,6)="Future","Future",IF(RIGHT(D9201,10)="Irrelevant","Irrelevant","Current")),""))</f>
        <v/>
      </c>
      <c r="G9201" s="7" t="str">
        <f t="shared" ref="G9201:G9264" si="292">IF(OR(ISBLANK(D9201),D9201="Unclassifiable &gt;"),"",IF(ISNUMBER(SEARCH("Utterance",D9201)),"Utterance",IF(ISNUMBER(SEARCH("Response",D9201)),"Response",IF(ISNUMBER(SEARCH("Interaction",D9201)),"Interaction",IF(ISNUMBER(SEARCH("System",D9201)),"System","")))))</f>
        <v/>
      </c>
      <c r="K9201" s="7" t="s">
        <v>3354</v>
      </c>
      <c r="L9201" s="9">
        <v>45014</v>
      </c>
      <c r="M9201" s="13">
        <v>0.52957175925925926</v>
      </c>
      <c r="N9201" s="14">
        <v>204440003493773</v>
      </c>
      <c r="P9201" t="str">
        <f t="shared" si="290"/>
        <v/>
      </c>
    </row>
    <row r="9202" spans="1:16" ht="16" x14ac:dyDescent="0.2">
      <c r="A9202" s="8" t="s">
        <v>8</v>
      </c>
      <c r="C9202" s="7" t="s">
        <v>4</v>
      </c>
      <c r="F9202" s="7" t="str">
        <f t="shared" si="291"/>
        <v/>
      </c>
      <c r="G9202" s="7" t="str">
        <f t="shared" si="292"/>
        <v/>
      </c>
      <c r="K9202" s="7" t="s">
        <v>3354</v>
      </c>
      <c r="L9202" s="9">
        <v>45014</v>
      </c>
      <c r="M9202" s="13">
        <v>0.52957175925925926</v>
      </c>
      <c r="N9202" s="14">
        <v>204440003493773</v>
      </c>
      <c r="P9202" t="str">
        <f t="shared" si="290"/>
        <v/>
      </c>
    </row>
    <row r="9203" spans="1:16" ht="16" x14ac:dyDescent="0.2">
      <c r="A9203" s="8" t="s">
        <v>1426</v>
      </c>
      <c r="C9203" s="7" t="s">
        <v>2</v>
      </c>
      <c r="D9203" s="7" t="s">
        <v>3389</v>
      </c>
      <c r="E9203" s="7" t="str">
        <f>IF(OR(D9203="", D9203="___"),"", LEFT(D9203,FIND(" &gt;",D9203)-1))</f>
        <v>Success</v>
      </c>
      <c r="F9203" s="7" t="str">
        <f t="shared" si="291"/>
        <v>Current</v>
      </c>
      <c r="G9203" s="7" t="str">
        <f t="shared" si="292"/>
        <v/>
      </c>
      <c r="H9203" s="7" t="str">
        <f>IF(G9203="Utterance", IF(ISNUMBER(SEARCH("Unrecognized",D9203)), "Unrecognized", IF(ISNUMBER(SEARCH("Mismatched",D9203)), "Mismatched", IF(ISNUMBER(SEARCH("False Positive",D9203)), "False Positive", "Irrelevant"))), "")</f>
        <v/>
      </c>
      <c r="J9203" s="7" t="s">
        <v>3741</v>
      </c>
      <c r="K9203" s="7" t="s">
        <v>3354</v>
      </c>
      <c r="L9203" s="9">
        <v>45014</v>
      </c>
      <c r="M9203" s="13">
        <v>0.53045138888888888</v>
      </c>
      <c r="N9203" s="14">
        <v>202000712977955</v>
      </c>
      <c r="O9203" s="7">
        <f>IF(LEN(TRIM($A9203))=0,0,LEN($A9203)-LEN(SUBSTITUTE($A9203," ",""))+1)</f>
        <v>7</v>
      </c>
      <c r="P9203">
        <f t="shared" si="290"/>
        <v>3411</v>
      </c>
    </row>
    <row r="9204" spans="1:16" ht="176" x14ac:dyDescent="0.2">
      <c r="A9204" s="8" t="s">
        <v>1427</v>
      </c>
      <c r="C9204" s="7" t="s">
        <v>4</v>
      </c>
      <c r="F9204" s="7" t="str">
        <f t="shared" si="291"/>
        <v/>
      </c>
      <c r="G9204" s="7" t="str">
        <f t="shared" si="292"/>
        <v/>
      </c>
      <c r="K9204" s="7" t="s">
        <v>3354</v>
      </c>
      <c r="L9204" s="9">
        <v>45014</v>
      </c>
      <c r="M9204" s="13">
        <v>0.53046296296296302</v>
      </c>
      <c r="N9204" s="14">
        <v>202000712977955</v>
      </c>
      <c r="P9204" t="str">
        <f t="shared" si="290"/>
        <v/>
      </c>
    </row>
    <row r="9205" spans="1:16" ht="16" x14ac:dyDescent="0.2">
      <c r="A9205" s="8" t="s">
        <v>302</v>
      </c>
      <c r="B9205" s="7" t="s">
        <v>3487</v>
      </c>
      <c r="C9205" s="7" t="s">
        <v>2</v>
      </c>
      <c r="D9205" s="7" t="s">
        <v>3389</v>
      </c>
      <c r="E9205" s="7" t="str">
        <f>IF(OR(D9205="", D9205="___"),"", LEFT(D9205,FIND(" &gt;",D9205)-1))</f>
        <v>Success</v>
      </c>
      <c r="F9205" s="7" t="str">
        <f t="shared" si="291"/>
        <v>Current</v>
      </c>
      <c r="G9205" s="7" t="str">
        <f t="shared" si="292"/>
        <v/>
      </c>
      <c r="H9205" s="7" t="str">
        <f>IF(G9205="Utterance", IF(ISNUMBER(SEARCH("Unrecognized",D9205)), "Unrecognized", IF(ISNUMBER(SEARCH("Mismatched",D9205)), "Mismatched", IF(ISNUMBER(SEARCH("False Positive",D9205)), "False Positive", "Irrelevant"))), "")</f>
        <v/>
      </c>
      <c r="J9205" s="7" t="s">
        <v>3428</v>
      </c>
      <c r="K9205" s="7" t="s">
        <v>3354</v>
      </c>
      <c r="L9205" s="9">
        <v>45014</v>
      </c>
      <c r="M9205" s="13">
        <v>0.5330555555555555</v>
      </c>
      <c r="N9205" s="14">
        <v>204440003541231</v>
      </c>
      <c r="O9205" s="7">
        <f>IF(LEN(TRIM($A9205))=0,0,LEN($A9205)-LEN(SUBSTITUTE($A9205," ",""))+1)</f>
        <v>3</v>
      </c>
      <c r="P9205">
        <f t="shared" si="290"/>
        <v>3411</v>
      </c>
    </row>
    <row r="9206" spans="1:16" ht="64" x14ac:dyDescent="0.2">
      <c r="A9206" s="8" t="s">
        <v>220</v>
      </c>
      <c r="C9206" s="7" t="s">
        <v>4</v>
      </c>
      <c r="F9206" s="7" t="str">
        <f t="shared" si="291"/>
        <v/>
      </c>
      <c r="G9206" s="7" t="str">
        <f t="shared" si="292"/>
        <v/>
      </c>
      <c r="K9206" s="7" t="s">
        <v>3354</v>
      </c>
      <c r="L9206" s="9">
        <v>45014</v>
      </c>
      <c r="M9206" s="13">
        <v>0.5330555555555555</v>
      </c>
      <c r="N9206" s="14">
        <v>204440003541231</v>
      </c>
      <c r="P9206" t="str">
        <f t="shared" si="290"/>
        <v/>
      </c>
    </row>
    <row r="9207" spans="1:16" ht="16" x14ac:dyDescent="0.2">
      <c r="A9207" s="8" t="s">
        <v>1716</v>
      </c>
      <c r="C9207" s="7" t="s">
        <v>2</v>
      </c>
      <c r="D9207" s="7" t="s">
        <v>3389</v>
      </c>
      <c r="E9207" s="7" t="str">
        <f>IF(OR(D9207="", D9207="___"),"", LEFT(D9207,FIND(" &gt;",D9207)-1))</f>
        <v>Success</v>
      </c>
      <c r="F9207" s="7" t="str">
        <f t="shared" si="291"/>
        <v>Current</v>
      </c>
      <c r="G9207" s="7" t="str">
        <f t="shared" si="292"/>
        <v/>
      </c>
      <c r="H9207" s="7" t="str">
        <f>IF(G9207="Utterance", IF(ISNUMBER(SEARCH("Unrecognized",D9207)), "Unrecognized", IF(ISNUMBER(SEARCH("Mismatched",D9207)), "Mismatched", IF(ISNUMBER(SEARCH("False Positive",D9207)), "False Positive", "Irrelevant"))), "")</f>
        <v/>
      </c>
      <c r="J9207" s="7" t="s">
        <v>3753</v>
      </c>
      <c r="K9207" s="7" t="s">
        <v>3354</v>
      </c>
      <c r="L9207" s="9">
        <v>45014</v>
      </c>
      <c r="M9207" s="13">
        <v>0.53487268518518516</v>
      </c>
      <c r="N9207" s="14">
        <v>513003330428219</v>
      </c>
      <c r="O9207" s="7">
        <f>IF(LEN(TRIM($A9207))=0,0,LEN($A9207)-LEN(SUBSTITUTE($A9207," ",""))+1)</f>
        <v>2</v>
      </c>
      <c r="P9207">
        <f t="shared" si="290"/>
        <v>3411</v>
      </c>
    </row>
    <row r="9208" spans="1:16" ht="64" x14ac:dyDescent="0.2">
      <c r="A9208" s="8" t="s">
        <v>348</v>
      </c>
      <c r="C9208" s="7" t="s">
        <v>4</v>
      </c>
      <c r="F9208" s="7" t="str">
        <f t="shared" si="291"/>
        <v/>
      </c>
      <c r="G9208" s="7" t="str">
        <f t="shared" si="292"/>
        <v/>
      </c>
      <c r="K9208" s="7" t="s">
        <v>3354</v>
      </c>
      <c r="L9208" s="9">
        <v>45014</v>
      </c>
      <c r="M9208" s="13">
        <v>0.53487268518518516</v>
      </c>
      <c r="N9208" s="14">
        <v>513003330428219</v>
      </c>
      <c r="P9208" t="str">
        <f t="shared" si="290"/>
        <v/>
      </c>
    </row>
    <row r="9209" spans="1:16" ht="16" x14ac:dyDescent="0.2">
      <c r="A9209" s="8" t="s">
        <v>776</v>
      </c>
      <c r="C9209" s="7" t="s">
        <v>2</v>
      </c>
      <c r="D9209" s="7" t="s">
        <v>3391</v>
      </c>
      <c r="E9209" s="7" t="str">
        <f>IF(OR(D9209="", D9209="___"),"", LEFT(D9209,FIND(" &gt;",D9209)-1))</f>
        <v>Failure</v>
      </c>
      <c r="F9209" s="7" t="str">
        <f t="shared" si="291"/>
        <v>Current</v>
      </c>
      <c r="G9209" s="7" t="str">
        <f t="shared" si="292"/>
        <v>Utterance</v>
      </c>
      <c r="H9209" s="7" t="str">
        <f>IF(G9209="Utterance", IF(ISNUMBER(SEARCH("Unrecognized",D9209)), "Unrecognized", IF(ISNUMBER(SEARCH("Mismatched",D9209)), "Mismatched", IF(ISNUMBER(SEARCH("False Positive",D9209)), "False Positive", "Irrelevant"))), "")</f>
        <v>Mismatched</v>
      </c>
      <c r="J9209" s="7" t="s">
        <v>3428</v>
      </c>
      <c r="K9209" s="7" t="s">
        <v>3354</v>
      </c>
      <c r="L9209" s="9">
        <v>45014</v>
      </c>
      <c r="M9209" s="13">
        <v>0.53598379629629633</v>
      </c>
      <c r="N9209" s="14">
        <v>204440003503414</v>
      </c>
      <c r="O9209" s="7">
        <f>IF(LEN(TRIM($A9209))=0,0,LEN($A9209)-LEN(SUBSTITUTE($A9209," ",""))+1)</f>
        <v>2</v>
      </c>
      <c r="P9209">
        <f t="shared" si="290"/>
        <v>705</v>
      </c>
    </row>
    <row r="9210" spans="1:16" ht="128" x14ac:dyDescent="0.2">
      <c r="A9210" s="8" t="s">
        <v>777</v>
      </c>
      <c r="C9210" s="7" t="s">
        <v>4</v>
      </c>
      <c r="F9210" s="7" t="str">
        <f t="shared" si="291"/>
        <v/>
      </c>
      <c r="G9210" s="7" t="str">
        <f t="shared" si="292"/>
        <v/>
      </c>
      <c r="K9210" s="7" t="s">
        <v>3354</v>
      </c>
      <c r="L9210" s="9">
        <v>45014</v>
      </c>
      <c r="M9210" s="13">
        <v>0.53600694444444441</v>
      </c>
      <c r="N9210" s="14">
        <v>204440003503414</v>
      </c>
      <c r="P9210" t="str">
        <f t="shared" si="290"/>
        <v/>
      </c>
    </row>
    <row r="9211" spans="1:16" ht="16" x14ac:dyDescent="0.2">
      <c r="A9211" s="8" t="s">
        <v>1213</v>
      </c>
      <c r="C9211" s="7" t="s">
        <v>2</v>
      </c>
      <c r="D9211" s="7" t="s">
        <v>3391</v>
      </c>
      <c r="E9211" s="7" t="str">
        <f>IF(OR(D9211="", D9211="___"),"", LEFT(D9211,FIND(" &gt;",D9211)-1))</f>
        <v>Failure</v>
      </c>
      <c r="F9211" s="7" t="str">
        <f t="shared" si="291"/>
        <v>Current</v>
      </c>
      <c r="G9211" s="7" t="str">
        <f t="shared" si="292"/>
        <v>Utterance</v>
      </c>
      <c r="H9211" s="7" t="str">
        <f>IF(G9211="Utterance", IF(ISNUMBER(SEARCH("Unrecognized",D9211)), "Unrecognized", IF(ISNUMBER(SEARCH("Mismatched",D9211)), "Mismatched", IF(ISNUMBER(SEARCH("False Positive",D9211)), "False Positive", "Irrelevant"))), "")</f>
        <v>Mismatched</v>
      </c>
      <c r="I9211" s="7" t="s">
        <v>3440</v>
      </c>
      <c r="J9211" s="7" t="s">
        <v>3750</v>
      </c>
      <c r="K9211" s="7" t="s">
        <v>3354</v>
      </c>
      <c r="L9211" s="9">
        <v>45014</v>
      </c>
      <c r="M9211" s="13">
        <v>0.53965277777777776</v>
      </c>
      <c r="N9211" s="14">
        <v>202000010532564</v>
      </c>
      <c r="O9211" s="7">
        <f>IF(LEN(TRIM($A9211))=0,0,LEN($A9211)-LEN(SUBSTITUTE($A9211," ",""))+1)</f>
        <v>3</v>
      </c>
      <c r="P9211">
        <f t="shared" si="290"/>
        <v>705</v>
      </c>
    </row>
    <row r="9212" spans="1:16" ht="16" x14ac:dyDescent="0.2">
      <c r="A9212" s="8" t="s">
        <v>339</v>
      </c>
      <c r="C9212" s="7" t="s">
        <v>4</v>
      </c>
      <c r="F9212" s="7" t="str">
        <f t="shared" si="291"/>
        <v/>
      </c>
      <c r="G9212" s="7" t="str">
        <f t="shared" si="292"/>
        <v/>
      </c>
      <c r="K9212" s="7" t="s">
        <v>3354</v>
      </c>
      <c r="L9212" s="9">
        <v>45014</v>
      </c>
      <c r="M9212" s="13">
        <v>0.53966435185185191</v>
      </c>
      <c r="N9212" s="14">
        <v>202000010532564</v>
      </c>
      <c r="P9212" t="str">
        <f t="shared" si="290"/>
        <v/>
      </c>
    </row>
    <row r="9213" spans="1:16" ht="16" x14ac:dyDescent="0.2">
      <c r="A9213" s="8" t="s">
        <v>314</v>
      </c>
      <c r="C9213" s="7" t="s">
        <v>2</v>
      </c>
      <c r="D9213" s="7" t="s">
        <v>3391</v>
      </c>
      <c r="E9213" s="7" t="str">
        <f>IF(OR(D9213="", D9213="___"),"", LEFT(D9213,FIND(" &gt;",D9213)-1))</f>
        <v>Failure</v>
      </c>
      <c r="F9213" s="7" t="str">
        <f t="shared" si="291"/>
        <v>Current</v>
      </c>
      <c r="G9213" s="7" t="str">
        <f t="shared" si="292"/>
        <v>Utterance</v>
      </c>
      <c r="H9213" s="7" t="str">
        <f>IF(G9213="Utterance", IF(ISNUMBER(SEARCH("Unrecognized",D9213)), "Unrecognized", IF(ISNUMBER(SEARCH("Mismatched",D9213)), "Mismatched", IF(ISNUMBER(SEARCH("False Positive",D9213)), "False Positive", "Irrelevant"))), "")</f>
        <v>Mismatched</v>
      </c>
      <c r="J9213" s="7" t="s">
        <v>3743</v>
      </c>
      <c r="K9213" s="7" t="s">
        <v>3354</v>
      </c>
      <c r="L9213" s="9">
        <v>45014</v>
      </c>
      <c r="M9213" s="13">
        <v>0.53984953703703698</v>
      </c>
      <c r="N9213" s="14">
        <v>204440003505001</v>
      </c>
      <c r="O9213" s="7">
        <f>IF(LEN(TRIM($A9213))=0,0,LEN($A9213)-LEN(SUBSTITUTE($A9213," ",""))+1)</f>
        <v>9</v>
      </c>
      <c r="P9213">
        <f t="shared" si="290"/>
        <v>705</v>
      </c>
    </row>
    <row r="9214" spans="1:16" ht="112" x14ac:dyDescent="0.2">
      <c r="A9214" s="8" t="s">
        <v>304</v>
      </c>
      <c r="C9214" s="7" t="s">
        <v>4</v>
      </c>
      <c r="F9214" s="7" t="str">
        <f t="shared" si="291"/>
        <v/>
      </c>
      <c r="G9214" s="7" t="str">
        <f t="shared" si="292"/>
        <v/>
      </c>
      <c r="K9214" s="7" t="s">
        <v>3354</v>
      </c>
      <c r="L9214" s="9">
        <v>45014</v>
      </c>
      <c r="M9214" s="13">
        <v>0.53984953703703698</v>
      </c>
      <c r="N9214" s="14">
        <v>204440003505001</v>
      </c>
      <c r="P9214" t="str">
        <f t="shared" si="290"/>
        <v/>
      </c>
    </row>
    <row r="9215" spans="1:16" ht="16" x14ac:dyDescent="0.2">
      <c r="A9215" s="8" t="s">
        <v>269</v>
      </c>
      <c r="B9215" s="7" t="s">
        <v>3487</v>
      </c>
      <c r="C9215" s="7" t="s">
        <v>2</v>
      </c>
      <c r="D9215" s="7" t="s">
        <v>3389</v>
      </c>
      <c r="E9215" s="7" t="str">
        <f>IF(OR(D9215="", D9215="___"),"", LEFT(D9215,FIND(" &gt;",D9215)-1))</f>
        <v>Success</v>
      </c>
      <c r="F9215" s="7" t="str">
        <f t="shared" si="291"/>
        <v>Current</v>
      </c>
      <c r="G9215" s="7" t="str">
        <f t="shared" si="292"/>
        <v/>
      </c>
      <c r="H9215" s="7" t="str">
        <f>IF(G9215="Utterance", IF(ISNUMBER(SEARCH("Unrecognized",D9215)), "Unrecognized", IF(ISNUMBER(SEARCH("Mismatched",D9215)), "Mismatched", IF(ISNUMBER(SEARCH("False Positive",D9215)), "False Positive", "Irrelevant"))), "")</f>
        <v/>
      </c>
      <c r="J9215" s="7" t="s">
        <v>3428</v>
      </c>
      <c r="K9215" s="7" t="s">
        <v>3354</v>
      </c>
      <c r="L9215" s="9">
        <v>45014</v>
      </c>
      <c r="M9215" s="13">
        <v>0.53987268518518516</v>
      </c>
      <c r="N9215" s="14">
        <v>202000010532564</v>
      </c>
      <c r="O9215" s="7">
        <f>IF(LEN(TRIM($A9215))=0,0,LEN($A9215)-LEN(SUBSTITUTE($A9215," ",""))+1)</f>
        <v>3</v>
      </c>
      <c r="P9215">
        <f t="shared" si="290"/>
        <v>3411</v>
      </c>
    </row>
    <row r="9216" spans="1:16" ht="64" x14ac:dyDescent="0.2">
      <c r="A9216" s="8" t="s">
        <v>270</v>
      </c>
      <c r="C9216" s="7" t="s">
        <v>4</v>
      </c>
      <c r="F9216" s="7" t="str">
        <f t="shared" si="291"/>
        <v/>
      </c>
      <c r="G9216" s="7" t="str">
        <f t="shared" si="292"/>
        <v/>
      </c>
      <c r="K9216" s="7" t="s">
        <v>3354</v>
      </c>
      <c r="L9216" s="9">
        <v>45014</v>
      </c>
      <c r="M9216" s="13">
        <v>0.53987268518518516</v>
      </c>
      <c r="N9216" s="14">
        <v>202000010532564</v>
      </c>
      <c r="P9216" t="str">
        <f t="shared" si="290"/>
        <v/>
      </c>
    </row>
    <row r="9217" spans="1:16" ht="16" x14ac:dyDescent="0.2">
      <c r="A9217" s="8" t="s">
        <v>1213</v>
      </c>
      <c r="C9217" s="7" t="s">
        <v>2</v>
      </c>
      <c r="D9217" s="7" t="s">
        <v>3391</v>
      </c>
      <c r="E9217" s="7" t="str">
        <f>IF(OR(D9217="", D9217="___"),"", LEFT(D9217,FIND(" &gt;",D9217)-1))</f>
        <v>Failure</v>
      </c>
      <c r="F9217" s="7" t="str">
        <f t="shared" si="291"/>
        <v>Current</v>
      </c>
      <c r="G9217" s="7" t="str">
        <f t="shared" si="292"/>
        <v>Utterance</v>
      </c>
      <c r="H9217" s="7" t="str">
        <f>IF(G9217="Utterance", IF(ISNUMBER(SEARCH("Unrecognized",D9217)), "Unrecognized", IF(ISNUMBER(SEARCH("Mismatched",D9217)), "Mismatched", IF(ISNUMBER(SEARCH("False Positive",D9217)), "False Positive", "Irrelevant"))), "")</f>
        <v>Mismatched</v>
      </c>
      <c r="I9217" s="7" t="s">
        <v>3440</v>
      </c>
      <c r="J9217" s="7" t="s">
        <v>3750</v>
      </c>
      <c r="K9217" s="7" t="s">
        <v>3354</v>
      </c>
      <c r="L9217" s="9">
        <v>45014</v>
      </c>
      <c r="M9217" s="13">
        <v>0.53993055555555558</v>
      </c>
      <c r="N9217" s="14">
        <v>202000010532564</v>
      </c>
      <c r="O9217" s="7">
        <f>IF(LEN(TRIM($A9217))=0,0,LEN($A9217)-LEN(SUBSTITUTE($A9217," ",""))+1)</f>
        <v>3</v>
      </c>
      <c r="P9217">
        <f t="shared" si="290"/>
        <v>705</v>
      </c>
    </row>
    <row r="9218" spans="1:16" ht="16" x14ac:dyDescent="0.2">
      <c r="A9218" s="8" t="s">
        <v>339</v>
      </c>
      <c r="C9218" s="7" t="s">
        <v>4</v>
      </c>
      <c r="F9218" s="7" t="str">
        <f t="shared" si="291"/>
        <v/>
      </c>
      <c r="G9218" s="7" t="str">
        <f t="shared" si="292"/>
        <v/>
      </c>
      <c r="K9218" s="7" t="s">
        <v>3354</v>
      </c>
      <c r="L9218" s="9">
        <v>45014</v>
      </c>
      <c r="M9218" s="13">
        <v>0.53993055555555558</v>
      </c>
      <c r="N9218" s="14">
        <v>202000010532564</v>
      </c>
      <c r="P9218" t="str">
        <f t="shared" si="290"/>
        <v/>
      </c>
    </row>
    <row r="9219" spans="1:16" ht="16" x14ac:dyDescent="0.2">
      <c r="A9219" s="8" t="s">
        <v>1239</v>
      </c>
      <c r="C9219" s="7" t="s">
        <v>2</v>
      </c>
      <c r="D9219" s="7" t="s">
        <v>3391</v>
      </c>
      <c r="E9219" s="7" t="str">
        <f>IF(OR(D9219="", D9219="___"),"", LEFT(D9219,FIND(" &gt;",D9219)-1))</f>
        <v>Failure</v>
      </c>
      <c r="F9219" s="7" t="str">
        <f t="shared" si="291"/>
        <v>Current</v>
      </c>
      <c r="G9219" s="7" t="str">
        <f t="shared" si="292"/>
        <v>Utterance</v>
      </c>
      <c r="H9219" s="7" t="str">
        <f>IF(G9219="Utterance", IF(ISNUMBER(SEARCH("Unrecognized",D9219)), "Unrecognized", IF(ISNUMBER(SEARCH("Mismatched",D9219)), "Mismatched", IF(ISNUMBER(SEARCH("False Positive",D9219)), "False Positive", "Irrelevant"))), "")</f>
        <v>Mismatched</v>
      </c>
      <c r="J9219" s="7" t="s">
        <v>213</v>
      </c>
      <c r="K9219" s="7" t="s">
        <v>3354</v>
      </c>
      <c r="L9219" s="9">
        <v>45014</v>
      </c>
      <c r="M9219" s="13">
        <v>0.53997685185185185</v>
      </c>
      <c r="N9219" s="14">
        <v>202000135609074</v>
      </c>
      <c r="O9219" s="7">
        <f>IF(LEN(TRIM($A9219))=0,0,LEN($A9219)-LEN(SUBSTITUTE($A9219," ",""))+1)</f>
        <v>2</v>
      </c>
      <c r="P9219">
        <f t="shared" ref="P9219:P9282" si="293">IF(D9219="", "", COUNTIF($D$1:$D$12000, D9219))</f>
        <v>705</v>
      </c>
    </row>
    <row r="9220" spans="1:16" ht="96" x14ac:dyDescent="0.2">
      <c r="A9220" s="8" t="s">
        <v>1238</v>
      </c>
      <c r="C9220" s="7" t="s">
        <v>4</v>
      </c>
      <c r="F9220" s="7" t="str">
        <f t="shared" si="291"/>
        <v/>
      </c>
      <c r="G9220" s="7" t="str">
        <f t="shared" si="292"/>
        <v/>
      </c>
      <c r="K9220" s="7" t="s">
        <v>3354</v>
      </c>
      <c r="L9220" s="9">
        <v>45014</v>
      </c>
      <c r="M9220" s="13">
        <v>0.53998842592592589</v>
      </c>
      <c r="N9220" s="14">
        <v>202000135609074</v>
      </c>
      <c r="P9220" t="str">
        <f t="shared" si="293"/>
        <v/>
      </c>
    </row>
    <row r="9221" spans="1:16" ht="16" x14ac:dyDescent="0.2">
      <c r="A9221" s="8" t="s">
        <v>1237</v>
      </c>
      <c r="C9221" s="7" t="s">
        <v>2</v>
      </c>
      <c r="D9221" s="7" t="s">
        <v>3391</v>
      </c>
      <c r="E9221" s="7" t="str">
        <f>IF(OR(D9221="", D9221="___"),"", LEFT(D9221,FIND(" &gt;",D9221)-1))</f>
        <v>Failure</v>
      </c>
      <c r="F9221" s="7" t="str">
        <f t="shared" si="291"/>
        <v>Current</v>
      </c>
      <c r="G9221" s="7" t="str">
        <f t="shared" si="292"/>
        <v>Utterance</v>
      </c>
      <c r="H9221" s="7" t="str">
        <f>IF(G9221="Utterance", IF(ISNUMBER(SEARCH("Unrecognized",D9221)), "Unrecognized", IF(ISNUMBER(SEARCH("Mismatched",D9221)), "Mismatched", IF(ISNUMBER(SEARCH("False Positive",D9221)), "False Positive", "Irrelevant"))), "")</f>
        <v>Mismatched</v>
      </c>
      <c r="J9221" s="7" t="s">
        <v>213</v>
      </c>
      <c r="K9221" s="7" t="s">
        <v>3354</v>
      </c>
      <c r="L9221" s="9">
        <v>45014</v>
      </c>
      <c r="M9221" s="13">
        <v>0.54009259259259257</v>
      </c>
      <c r="N9221" s="14">
        <v>202000135609074</v>
      </c>
      <c r="O9221" s="7">
        <f>IF(LEN(TRIM($A9221))=0,0,LEN($A9221)-LEN(SUBSTITUTE($A9221," ",""))+1)</f>
        <v>4</v>
      </c>
      <c r="P9221">
        <f t="shared" si="293"/>
        <v>705</v>
      </c>
    </row>
    <row r="9222" spans="1:16" ht="96" x14ac:dyDescent="0.2">
      <c r="A9222" s="8" t="s">
        <v>1238</v>
      </c>
      <c r="C9222" s="7" t="s">
        <v>4</v>
      </c>
      <c r="F9222" s="7" t="str">
        <f t="shared" si="291"/>
        <v/>
      </c>
      <c r="G9222" s="7" t="str">
        <f t="shared" si="292"/>
        <v/>
      </c>
      <c r="K9222" s="7" t="s">
        <v>3354</v>
      </c>
      <c r="L9222" s="9">
        <v>45014</v>
      </c>
      <c r="M9222" s="13">
        <v>0.54009259259259257</v>
      </c>
      <c r="N9222" s="14">
        <v>202000135609074</v>
      </c>
      <c r="P9222" t="str">
        <f t="shared" si="293"/>
        <v/>
      </c>
    </row>
    <row r="9223" spans="1:16" ht="16" x14ac:dyDescent="0.2">
      <c r="A9223" s="8" t="s">
        <v>269</v>
      </c>
      <c r="B9223" s="7" t="s">
        <v>3487</v>
      </c>
      <c r="C9223" s="7" t="s">
        <v>2</v>
      </c>
      <c r="D9223" s="7" t="s">
        <v>3389</v>
      </c>
      <c r="E9223" s="7" t="str">
        <f>IF(OR(D9223="", D9223="___"),"", LEFT(D9223,FIND(" &gt;",D9223)-1))</f>
        <v>Success</v>
      </c>
      <c r="F9223" s="7" t="str">
        <f t="shared" si="291"/>
        <v>Current</v>
      </c>
      <c r="G9223" s="7" t="str">
        <f t="shared" si="292"/>
        <v/>
      </c>
      <c r="H9223" s="7" t="str">
        <f>IF(G9223="Utterance", IF(ISNUMBER(SEARCH("Unrecognized",D9223)), "Unrecognized", IF(ISNUMBER(SEARCH("Mismatched",D9223)), "Mismatched", IF(ISNUMBER(SEARCH("False Positive",D9223)), "False Positive", "Irrelevant"))), "")</f>
        <v/>
      </c>
      <c r="J9223" s="7" t="s">
        <v>3428</v>
      </c>
      <c r="K9223" s="7" t="s">
        <v>3354</v>
      </c>
      <c r="L9223" s="9">
        <v>45014</v>
      </c>
      <c r="M9223" s="13">
        <v>0.54031249999999997</v>
      </c>
      <c r="N9223" s="14">
        <v>202000135609074</v>
      </c>
      <c r="O9223" s="7">
        <f>IF(LEN(TRIM($A9223))=0,0,LEN($A9223)-LEN(SUBSTITUTE($A9223," ",""))+1)</f>
        <v>3</v>
      </c>
      <c r="P9223">
        <f t="shared" si="293"/>
        <v>3411</v>
      </c>
    </row>
    <row r="9224" spans="1:16" ht="16" x14ac:dyDescent="0.2">
      <c r="A9224" s="8" t="s">
        <v>314</v>
      </c>
      <c r="C9224" s="7" t="s">
        <v>2</v>
      </c>
      <c r="D9224" s="7" t="s">
        <v>3391</v>
      </c>
      <c r="E9224" s="7" t="str">
        <f>IF(OR(D9224="", D9224="___"),"", LEFT(D9224,FIND(" &gt;",D9224)-1))</f>
        <v>Failure</v>
      </c>
      <c r="F9224" s="7" t="str">
        <f t="shared" si="291"/>
        <v>Current</v>
      </c>
      <c r="G9224" s="7" t="str">
        <f t="shared" si="292"/>
        <v>Utterance</v>
      </c>
      <c r="H9224" s="7" t="str">
        <f>IF(G9224="Utterance", IF(ISNUMBER(SEARCH("Unrecognized",D9224)), "Unrecognized", IF(ISNUMBER(SEARCH("Mismatched",D9224)), "Mismatched", IF(ISNUMBER(SEARCH("False Positive",D9224)), "False Positive", "Irrelevant"))), "")</f>
        <v>Mismatched</v>
      </c>
      <c r="J9224" s="7" t="s">
        <v>3743</v>
      </c>
      <c r="K9224" s="7" t="s">
        <v>3354</v>
      </c>
      <c r="L9224" s="9">
        <v>45014</v>
      </c>
      <c r="M9224" s="13">
        <v>0.54032407407407412</v>
      </c>
      <c r="N9224" s="14">
        <v>204440003505001</v>
      </c>
      <c r="O9224" s="7">
        <f>IF(LEN(TRIM($A9224))=0,0,LEN($A9224)-LEN(SUBSTITUTE($A9224," ",""))+1)</f>
        <v>9</v>
      </c>
      <c r="P9224">
        <f t="shared" si="293"/>
        <v>705</v>
      </c>
    </row>
    <row r="9225" spans="1:16" ht="112" x14ac:dyDescent="0.2">
      <c r="A9225" s="8" t="s">
        <v>304</v>
      </c>
      <c r="C9225" s="7" t="s">
        <v>4</v>
      </c>
      <c r="F9225" s="7" t="str">
        <f t="shared" si="291"/>
        <v/>
      </c>
      <c r="G9225" s="7" t="str">
        <f t="shared" si="292"/>
        <v/>
      </c>
      <c r="K9225" s="7" t="s">
        <v>3354</v>
      </c>
      <c r="L9225" s="9">
        <v>45014</v>
      </c>
      <c r="M9225" s="13">
        <v>0.54032407407407412</v>
      </c>
      <c r="N9225" s="14">
        <v>204440003505001</v>
      </c>
      <c r="P9225" t="str">
        <f t="shared" si="293"/>
        <v/>
      </c>
    </row>
    <row r="9226" spans="1:16" ht="64" x14ac:dyDescent="0.2">
      <c r="A9226" s="8" t="s">
        <v>270</v>
      </c>
      <c r="C9226" s="7" t="s">
        <v>4</v>
      </c>
      <c r="F9226" s="7" t="str">
        <f t="shared" si="291"/>
        <v/>
      </c>
      <c r="G9226" s="7" t="str">
        <f t="shared" si="292"/>
        <v/>
      </c>
      <c r="K9226" s="7" t="s">
        <v>3354</v>
      </c>
      <c r="L9226" s="9">
        <v>45014</v>
      </c>
      <c r="M9226" s="13">
        <v>0.54032407407407412</v>
      </c>
      <c r="N9226" s="14">
        <v>202000135609074</v>
      </c>
      <c r="P9226" t="str">
        <f t="shared" si="293"/>
        <v/>
      </c>
    </row>
    <row r="9227" spans="1:16" ht="16" x14ac:dyDescent="0.2">
      <c r="A9227" s="8" t="s">
        <v>813</v>
      </c>
      <c r="C9227" s="7" t="s">
        <v>2</v>
      </c>
      <c r="D9227" s="7" t="s">
        <v>3391</v>
      </c>
      <c r="E9227" s="7" t="str">
        <f>IF(OR(D9227="", D9227="___"),"", LEFT(D9227,FIND(" &gt;",D9227)-1))</f>
        <v>Failure</v>
      </c>
      <c r="F9227" s="7" t="str">
        <f t="shared" si="291"/>
        <v>Current</v>
      </c>
      <c r="G9227" s="7" t="str">
        <f t="shared" si="292"/>
        <v>Utterance</v>
      </c>
      <c r="H9227" s="7" t="str">
        <f>IF(G9227="Utterance", IF(ISNUMBER(SEARCH("Unrecognized",D9227)), "Unrecognized", IF(ISNUMBER(SEARCH("Mismatched",D9227)), "Mismatched", IF(ISNUMBER(SEARCH("False Positive",D9227)), "False Positive", "Irrelevant"))), "")</f>
        <v>Mismatched</v>
      </c>
      <c r="J9227" s="7" t="s">
        <v>3743</v>
      </c>
      <c r="K9227" s="7" t="s">
        <v>3354</v>
      </c>
      <c r="L9227" s="9">
        <v>45014</v>
      </c>
      <c r="M9227" s="13">
        <v>0.54041666666666666</v>
      </c>
      <c r="N9227" s="14">
        <v>204440003505001</v>
      </c>
      <c r="O9227" s="7">
        <f>IF(LEN(TRIM($A9227))=0,0,LEN($A9227)-LEN(SUBSTITUTE($A9227," ",""))+1)</f>
        <v>2</v>
      </c>
      <c r="P9227">
        <f t="shared" si="293"/>
        <v>705</v>
      </c>
    </row>
    <row r="9228" spans="1:16" ht="64" x14ac:dyDescent="0.2">
      <c r="A9228" s="8" t="s">
        <v>327</v>
      </c>
      <c r="C9228" s="7" t="s">
        <v>4</v>
      </c>
      <c r="F9228" s="7" t="str">
        <f t="shared" si="291"/>
        <v/>
      </c>
      <c r="G9228" s="7" t="str">
        <f t="shared" si="292"/>
        <v/>
      </c>
      <c r="K9228" s="7" t="s">
        <v>3354</v>
      </c>
      <c r="L9228" s="9">
        <v>45014</v>
      </c>
      <c r="M9228" s="13">
        <v>0.54041666666666666</v>
      </c>
      <c r="N9228" s="14">
        <v>204440003505001</v>
      </c>
      <c r="P9228" t="str">
        <f t="shared" si="293"/>
        <v/>
      </c>
    </row>
    <row r="9229" spans="1:16" ht="16" x14ac:dyDescent="0.2">
      <c r="A9229" s="8" t="s">
        <v>302</v>
      </c>
      <c r="B9229" s="7" t="s">
        <v>3487</v>
      </c>
      <c r="C9229" s="7" t="s">
        <v>2</v>
      </c>
      <c r="D9229" s="7" t="s">
        <v>3389</v>
      </c>
      <c r="E9229" s="7" t="str">
        <f>IF(OR(D9229="", D9229="___"),"", LEFT(D9229,FIND(" &gt;",D9229)-1))</f>
        <v>Success</v>
      </c>
      <c r="F9229" s="7" t="str">
        <f t="shared" si="291"/>
        <v>Current</v>
      </c>
      <c r="G9229" s="7" t="str">
        <f t="shared" si="292"/>
        <v/>
      </c>
      <c r="H9229" s="7" t="str">
        <f>IF(G9229="Utterance", IF(ISNUMBER(SEARCH("Unrecognized",D9229)), "Unrecognized", IF(ISNUMBER(SEARCH("Mismatched",D9229)), "Mismatched", IF(ISNUMBER(SEARCH("False Positive",D9229)), "False Positive", "Irrelevant"))), "")</f>
        <v/>
      </c>
      <c r="J9229" s="7" t="s">
        <v>3428</v>
      </c>
      <c r="K9229" s="7" t="s">
        <v>3354</v>
      </c>
      <c r="L9229" s="9">
        <v>45014</v>
      </c>
      <c r="M9229" s="13">
        <v>0.54069444444444448</v>
      </c>
      <c r="N9229" s="14">
        <v>513002225300424</v>
      </c>
      <c r="O9229" s="7">
        <f>IF(LEN(TRIM($A9229))=0,0,LEN($A9229)-LEN(SUBSTITUTE($A9229," ",""))+1)</f>
        <v>3</v>
      </c>
      <c r="P9229">
        <f t="shared" si="293"/>
        <v>3411</v>
      </c>
    </row>
    <row r="9230" spans="1:16" ht="64" x14ac:dyDescent="0.2">
      <c r="A9230" s="8" t="s">
        <v>220</v>
      </c>
      <c r="C9230" s="7" t="s">
        <v>4</v>
      </c>
      <c r="F9230" s="7" t="str">
        <f t="shared" si="291"/>
        <v/>
      </c>
      <c r="G9230" s="7" t="str">
        <f t="shared" si="292"/>
        <v/>
      </c>
      <c r="K9230" s="7" t="s">
        <v>3354</v>
      </c>
      <c r="L9230" s="9">
        <v>45014</v>
      </c>
      <c r="M9230" s="13">
        <v>0.54069444444444448</v>
      </c>
      <c r="N9230" s="14">
        <v>513002225300424</v>
      </c>
      <c r="P9230" t="str">
        <f t="shared" si="293"/>
        <v/>
      </c>
    </row>
    <row r="9231" spans="1:16" ht="16" x14ac:dyDescent="0.2">
      <c r="A9231" s="8" t="s">
        <v>593</v>
      </c>
      <c r="C9231" s="7" t="s">
        <v>2</v>
      </c>
      <c r="D9231" s="7" t="s">
        <v>3389</v>
      </c>
      <c r="E9231" s="7" t="str">
        <f>IF(OR(D9231="", D9231="___"),"", LEFT(D9231,FIND(" &gt;",D9231)-1))</f>
        <v>Success</v>
      </c>
      <c r="F9231" s="7" t="str">
        <f t="shared" si="291"/>
        <v>Current</v>
      </c>
      <c r="G9231" s="7" t="str">
        <f t="shared" si="292"/>
        <v/>
      </c>
      <c r="H9231" s="7" t="str">
        <f>IF(G9231="Utterance", IF(ISNUMBER(SEARCH("Unrecognized",D9231)), "Unrecognized", IF(ISNUMBER(SEARCH("Mismatched",D9231)), "Mismatched", IF(ISNUMBER(SEARCH("False Positive",D9231)), "False Positive", "Irrelevant"))), "")</f>
        <v/>
      </c>
      <c r="J9231" s="7" t="s">
        <v>3743</v>
      </c>
      <c r="K9231" s="7" t="s">
        <v>3354</v>
      </c>
      <c r="L9231" s="9">
        <v>45014</v>
      </c>
      <c r="M9231" s="13">
        <v>0.54070601851851852</v>
      </c>
      <c r="N9231" s="14">
        <v>204440003505001</v>
      </c>
      <c r="O9231" s="7">
        <f>IF(LEN(TRIM($A9231))=0,0,LEN($A9231)-LEN(SUBSTITUTE($A9231," ",""))+1)</f>
        <v>2</v>
      </c>
      <c r="P9231">
        <f t="shared" si="293"/>
        <v>3411</v>
      </c>
    </row>
    <row r="9232" spans="1:16" ht="224" x14ac:dyDescent="0.2">
      <c r="A9232" s="8" t="s">
        <v>3710</v>
      </c>
      <c r="C9232" s="7" t="s">
        <v>4</v>
      </c>
      <c r="F9232" s="7" t="str">
        <f t="shared" si="291"/>
        <v/>
      </c>
      <c r="G9232" s="7" t="str">
        <f t="shared" si="292"/>
        <v/>
      </c>
      <c r="K9232" s="7" t="s">
        <v>3354</v>
      </c>
      <c r="L9232" s="9">
        <v>45014</v>
      </c>
      <c r="M9232" s="13">
        <v>0.54071759259259256</v>
      </c>
      <c r="N9232" s="14">
        <v>204440003505001</v>
      </c>
      <c r="P9232" t="str">
        <f t="shared" si="293"/>
        <v/>
      </c>
    </row>
    <row r="9233" spans="1:16" ht="16" x14ac:dyDescent="0.2">
      <c r="A9233" s="8" t="s">
        <v>1523</v>
      </c>
      <c r="C9233" s="7" t="s">
        <v>2</v>
      </c>
      <c r="D9233" s="7" t="s">
        <v>3389</v>
      </c>
      <c r="E9233" s="7" t="str">
        <f>IF(OR(D9233="", D9233="___"),"", LEFT(D9233,FIND(" &gt;",D9233)-1))</f>
        <v>Success</v>
      </c>
      <c r="F9233" s="7" t="str">
        <f t="shared" si="291"/>
        <v>Current</v>
      </c>
      <c r="G9233" s="7" t="str">
        <f t="shared" si="292"/>
        <v/>
      </c>
      <c r="H9233" s="7" t="str">
        <f>IF(G9233="Utterance", IF(ISNUMBER(SEARCH("Unrecognized",D9233)), "Unrecognized", IF(ISNUMBER(SEARCH("Mismatched",D9233)), "Mismatched", IF(ISNUMBER(SEARCH("False Positive",D9233)), "False Positive", "Irrelevant"))), "")</f>
        <v/>
      </c>
      <c r="J9233" s="7" t="s">
        <v>3756</v>
      </c>
      <c r="K9233" s="7" t="s">
        <v>3354</v>
      </c>
      <c r="L9233" s="9">
        <v>45014</v>
      </c>
      <c r="M9233" s="13">
        <v>0.54107638888888887</v>
      </c>
      <c r="N9233" s="14">
        <v>513002225300424</v>
      </c>
      <c r="O9233" s="7">
        <f>IF(LEN(TRIM($A9233))=0,0,LEN($A9233)-LEN(SUBSTITUTE($A9233," ",""))+1)</f>
        <v>14</v>
      </c>
      <c r="P9233">
        <f t="shared" si="293"/>
        <v>3411</v>
      </c>
    </row>
    <row r="9234" spans="1:16" ht="112" x14ac:dyDescent="0.2">
      <c r="A9234" s="8" t="s">
        <v>373</v>
      </c>
      <c r="C9234" s="7" t="s">
        <v>4</v>
      </c>
      <c r="F9234" s="7" t="str">
        <f t="shared" si="291"/>
        <v/>
      </c>
      <c r="G9234" s="7" t="str">
        <f t="shared" si="292"/>
        <v/>
      </c>
      <c r="K9234" s="7" t="s">
        <v>3354</v>
      </c>
      <c r="L9234" s="9">
        <v>45014</v>
      </c>
      <c r="M9234" s="13">
        <v>0.54107638888888887</v>
      </c>
      <c r="N9234" s="14">
        <v>513002225300424</v>
      </c>
      <c r="P9234" t="str">
        <f t="shared" si="293"/>
        <v/>
      </c>
    </row>
    <row r="9235" spans="1:16" ht="16" x14ac:dyDescent="0.2">
      <c r="A9235" s="8" t="s">
        <v>260</v>
      </c>
      <c r="C9235" s="7" t="s">
        <v>2</v>
      </c>
      <c r="D9235" s="7" t="s">
        <v>3389</v>
      </c>
      <c r="E9235" s="7" t="str">
        <f>IF(OR(D9235="", D9235="___"),"", LEFT(D9235,FIND(" &gt;",D9235)-1))</f>
        <v>Success</v>
      </c>
      <c r="F9235" s="7" t="str">
        <f t="shared" si="291"/>
        <v>Current</v>
      </c>
      <c r="G9235" s="7" t="str">
        <f t="shared" si="292"/>
        <v/>
      </c>
      <c r="H9235" s="7" t="str">
        <f>IF(G9235="Utterance", IF(ISNUMBER(SEARCH("Unrecognized",D9235)), "Unrecognized", IF(ISNUMBER(SEARCH("Mismatched",D9235)), "Mismatched", IF(ISNUMBER(SEARCH("False Positive",D9235)), "False Positive", "Irrelevant"))), "")</f>
        <v/>
      </c>
      <c r="J9235" s="7" t="s">
        <v>3743</v>
      </c>
      <c r="K9235" s="7" t="s">
        <v>3354</v>
      </c>
      <c r="L9235" s="9">
        <v>45014</v>
      </c>
      <c r="M9235" s="13">
        <v>0.54118055555555555</v>
      </c>
      <c r="N9235" s="14">
        <v>204440003505001</v>
      </c>
      <c r="O9235" s="7">
        <f>IF(LEN(TRIM($A9235))=0,0,LEN($A9235)-LEN(SUBSTITUTE($A9235," ",""))+1)</f>
        <v>6</v>
      </c>
      <c r="P9235">
        <f t="shared" si="293"/>
        <v>3411</v>
      </c>
    </row>
    <row r="9236" spans="1:16" ht="48" x14ac:dyDescent="0.2">
      <c r="A9236" s="8" t="s">
        <v>261</v>
      </c>
      <c r="C9236" s="7" t="s">
        <v>4</v>
      </c>
      <c r="F9236" s="7" t="str">
        <f t="shared" si="291"/>
        <v/>
      </c>
      <c r="G9236" s="7" t="str">
        <f t="shared" si="292"/>
        <v/>
      </c>
      <c r="K9236" s="7" t="s">
        <v>3354</v>
      </c>
      <c r="L9236" s="9">
        <v>45014</v>
      </c>
      <c r="M9236" s="13">
        <v>0.54118055555555555</v>
      </c>
      <c r="N9236" s="14">
        <v>204440003505001</v>
      </c>
      <c r="P9236" t="str">
        <f t="shared" si="293"/>
        <v/>
      </c>
    </row>
    <row r="9237" spans="1:16" ht="16" x14ac:dyDescent="0.2">
      <c r="A9237" s="8" t="s">
        <v>263</v>
      </c>
      <c r="C9237" s="7" t="s">
        <v>2</v>
      </c>
      <c r="D9237" s="7" t="s">
        <v>3389</v>
      </c>
      <c r="E9237" s="7" t="str">
        <f>IF(OR(D9237="", D9237="___"),"", LEFT(D9237,FIND(" &gt;",D9237)-1))</f>
        <v>Success</v>
      </c>
      <c r="F9237" s="7" t="str">
        <f t="shared" si="291"/>
        <v>Current</v>
      </c>
      <c r="G9237" s="7" t="str">
        <f t="shared" si="292"/>
        <v/>
      </c>
      <c r="H9237" s="7" t="str">
        <f>IF(G9237="Utterance", IF(ISNUMBER(SEARCH("Unrecognized",D9237)), "Unrecognized", IF(ISNUMBER(SEARCH("Mismatched",D9237)), "Mismatched", IF(ISNUMBER(SEARCH("False Positive",D9237)), "False Positive", "Irrelevant"))), "")</f>
        <v/>
      </c>
      <c r="J9237" s="7" t="s">
        <v>3453</v>
      </c>
      <c r="K9237" s="7" t="s">
        <v>3354</v>
      </c>
      <c r="L9237" s="9">
        <v>45014</v>
      </c>
      <c r="M9237" s="13">
        <v>0.54122685185185182</v>
      </c>
      <c r="N9237" s="14">
        <v>204440003505001</v>
      </c>
      <c r="O9237" s="7">
        <f>IF(LEN(TRIM($A9237))=0,0,LEN($A9237)-LEN(SUBSTITUTE($A9237," ",""))+1)</f>
        <v>2</v>
      </c>
      <c r="P9237">
        <f t="shared" si="293"/>
        <v>3411</v>
      </c>
    </row>
    <row r="9238" spans="1:16" ht="16" x14ac:dyDescent="0.2">
      <c r="A9238" s="8" t="s">
        <v>264</v>
      </c>
      <c r="C9238" s="7" t="s">
        <v>4</v>
      </c>
      <c r="F9238" s="7" t="str">
        <f t="shared" si="291"/>
        <v/>
      </c>
      <c r="G9238" s="7" t="str">
        <f t="shared" si="292"/>
        <v/>
      </c>
      <c r="K9238" s="7" t="s">
        <v>3354</v>
      </c>
      <c r="L9238" s="9">
        <v>45014</v>
      </c>
      <c r="M9238" s="13">
        <v>0.54122685185185182</v>
      </c>
      <c r="N9238" s="14">
        <v>204440003505001</v>
      </c>
      <c r="P9238" t="str">
        <f t="shared" si="293"/>
        <v/>
      </c>
    </row>
    <row r="9239" spans="1:16" ht="16" x14ac:dyDescent="0.2">
      <c r="A9239" s="8" t="s">
        <v>593</v>
      </c>
      <c r="C9239" s="7" t="s">
        <v>2</v>
      </c>
      <c r="D9239" s="7" t="s">
        <v>3389</v>
      </c>
      <c r="E9239" s="7" t="str">
        <f>IF(OR(D9239="", D9239="___"),"", LEFT(D9239,FIND(" &gt;",D9239)-1))</f>
        <v>Success</v>
      </c>
      <c r="F9239" s="7" t="str">
        <f t="shared" si="291"/>
        <v>Current</v>
      </c>
      <c r="G9239" s="7" t="str">
        <f t="shared" si="292"/>
        <v/>
      </c>
      <c r="H9239" s="7" t="str">
        <f>IF(G9239="Utterance", IF(ISNUMBER(SEARCH("Unrecognized",D9239)), "Unrecognized", IF(ISNUMBER(SEARCH("Mismatched",D9239)), "Mismatched", IF(ISNUMBER(SEARCH("False Positive",D9239)), "False Positive", "Irrelevant"))), "")</f>
        <v/>
      </c>
      <c r="J9239" s="7" t="s">
        <v>3743</v>
      </c>
      <c r="K9239" s="7" t="s">
        <v>3354</v>
      </c>
      <c r="L9239" s="9">
        <v>45014</v>
      </c>
      <c r="M9239" s="13">
        <v>0.54138888888888892</v>
      </c>
      <c r="N9239" s="14">
        <v>204440003505001</v>
      </c>
      <c r="O9239" s="7">
        <f>IF(LEN(TRIM($A9239))=0,0,LEN($A9239)-LEN(SUBSTITUTE($A9239," ",""))+1)</f>
        <v>2</v>
      </c>
      <c r="P9239">
        <f t="shared" si="293"/>
        <v>3411</v>
      </c>
    </row>
    <row r="9240" spans="1:16" ht="224" x14ac:dyDescent="0.2">
      <c r="A9240" s="8" t="s">
        <v>3710</v>
      </c>
      <c r="C9240" s="7" t="s">
        <v>4</v>
      </c>
      <c r="F9240" s="7" t="str">
        <f t="shared" si="291"/>
        <v/>
      </c>
      <c r="G9240" s="7" t="str">
        <f t="shared" si="292"/>
        <v/>
      </c>
      <c r="K9240" s="7" t="s">
        <v>3354</v>
      </c>
      <c r="L9240" s="9">
        <v>45014</v>
      </c>
      <c r="M9240" s="13">
        <v>0.54140046296296296</v>
      </c>
      <c r="N9240" s="14">
        <v>204440003505001</v>
      </c>
      <c r="P9240" t="str">
        <f t="shared" si="293"/>
        <v/>
      </c>
    </row>
    <row r="9241" spans="1:16" ht="16" x14ac:dyDescent="0.2">
      <c r="A9241" s="8" t="s">
        <v>260</v>
      </c>
      <c r="C9241" s="7" t="s">
        <v>2</v>
      </c>
      <c r="D9241" s="7" t="s">
        <v>3389</v>
      </c>
      <c r="E9241" s="7" t="str">
        <f>IF(OR(D9241="", D9241="___"),"", LEFT(D9241,FIND(" &gt;",D9241)-1))</f>
        <v>Success</v>
      </c>
      <c r="F9241" s="7" t="str">
        <f t="shared" si="291"/>
        <v>Current</v>
      </c>
      <c r="G9241" s="7" t="str">
        <f t="shared" si="292"/>
        <v/>
      </c>
      <c r="H9241" s="7" t="str">
        <f>IF(G9241="Utterance", IF(ISNUMBER(SEARCH("Unrecognized",D9241)), "Unrecognized", IF(ISNUMBER(SEARCH("Mismatched",D9241)), "Mismatched", IF(ISNUMBER(SEARCH("False Positive",D9241)), "False Positive", "Irrelevant"))), "")</f>
        <v/>
      </c>
      <c r="J9241" s="7" t="s">
        <v>3743</v>
      </c>
      <c r="K9241" s="7" t="s">
        <v>3354</v>
      </c>
      <c r="L9241" s="9">
        <v>45014</v>
      </c>
      <c r="M9241" s="13">
        <v>0.54142361111111115</v>
      </c>
      <c r="N9241" s="14">
        <v>204440003505001</v>
      </c>
      <c r="O9241" s="7">
        <f>IF(LEN(TRIM($A9241))=0,0,LEN($A9241)-LEN(SUBSTITUTE($A9241," ",""))+1)</f>
        <v>6</v>
      </c>
      <c r="P9241">
        <f t="shared" si="293"/>
        <v>3411</v>
      </c>
    </row>
    <row r="9242" spans="1:16" ht="48" x14ac:dyDescent="0.2">
      <c r="A9242" s="8" t="s">
        <v>261</v>
      </c>
      <c r="C9242" s="7" t="s">
        <v>4</v>
      </c>
      <c r="F9242" s="7" t="str">
        <f t="shared" si="291"/>
        <v/>
      </c>
      <c r="G9242" s="7" t="str">
        <f t="shared" si="292"/>
        <v/>
      </c>
      <c r="K9242" s="7" t="s">
        <v>3354</v>
      </c>
      <c r="L9242" s="9">
        <v>45014</v>
      </c>
      <c r="M9242" s="13">
        <v>0.54142361111111115</v>
      </c>
      <c r="N9242" s="14">
        <v>204440003505001</v>
      </c>
      <c r="P9242" t="str">
        <f t="shared" si="293"/>
        <v/>
      </c>
    </row>
    <row r="9243" spans="1:16" x14ac:dyDescent="0.2">
      <c r="A9243" s="10">
        <v>45291</v>
      </c>
      <c r="C9243" s="7" t="s">
        <v>2</v>
      </c>
      <c r="D9243" s="7" t="s">
        <v>3389</v>
      </c>
      <c r="E9243" s="7" t="str">
        <f>IF(OR(D9243="", D9243="___"),"", LEFT(D9243,FIND(" &gt;",D9243)-1))</f>
        <v>Success</v>
      </c>
      <c r="F9243" s="7" t="str">
        <f t="shared" si="291"/>
        <v>Current</v>
      </c>
      <c r="G9243" s="7" t="str">
        <f t="shared" si="292"/>
        <v/>
      </c>
      <c r="H9243" s="7" t="str">
        <f>IF(G9243="Utterance", IF(ISNUMBER(SEARCH("Unrecognized",D9243)), "Unrecognized", IF(ISNUMBER(SEARCH("Mismatched",D9243)), "Mismatched", IF(ISNUMBER(SEARCH("False Positive",D9243)), "False Positive", "Irrelevant"))), "")</f>
        <v/>
      </c>
      <c r="J9243" s="7" t="s">
        <v>3743</v>
      </c>
      <c r="K9243" s="7" t="s">
        <v>3354</v>
      </c>
      <c r="L9243" s="9">
        <v>45014</v>
      </c>
      <c r="M9243" s="13">
        <v>0.54163194444444451</v>
      </c>
      <c r="N9243" s="14">
        <v>204440003505001</v>
      </c>
      <c r="O9243" s="7">
        <f>IF(LEN(TRIM($A9243))=0,0,LEN($A9243)-LEN(SUBSTITUTE($A9243," ",""))+1)</f>
        <v>1</v>
      </c>
      <c r="P9243">
        <f t="shared" si="293"/>
        <v>3411</v>
      </c>
    </row>
    <row r="9244" spans="1:16" ht="224" x14ac:dyDescent="0.2">
      <c r="A9244" s="8" t="s">
        <v>814</v>
      </c>
      <c r="C9244" s="7" t="s">
        <v>4</v>
      </c>
      <c r="F9244" s="7" t="str">
        <f t="shared" si="291"/>
        <v/>
      </c>
      <c r="G9244" s="7" t="str">
        <f t="shared" si="292"/>
        <v/>
      </c>
      <c r="K9244" s="7" t="s">
        <v>3354</v>
      </c>
      <c r="L9244" s="9">
        <v>45014</v>
      </c>
      <c r="M9244" s="13">
        <v>0.54163194444444451</v>
      </c>
      <c r="N9244" s="14">
        <v>204440003505001</v>
      </c>
      <c r="P9244" t="str">
        <f t="shared" si="293"/>
        <v/>
      </c>
    </row>
    <row r="9245" spans="1:16" ht="16" x14ac:dyDescent="0.2">
      <c r="A9245" s="8" t="s">
        <v>453</v>
      </c>
      <c r="C9245" s="7" t="s">
        <v>2</v>
      </c>
      <c r="D9245" s="7" t="s">
        <v>3389</v>
      </c>
      <c r="E9245" s="7" t="str">
        <f>IF(OR(D9245="", D9245="___"),"", LEFT(D9245,FIND(" &gt;",D9245)-1))</f>
        <v>Success</v>
      </c>
      <c r="F9245" s="7" t="str">
        <f t="shared" si="291"/>
        <v>Current</v>
      </c>
      <c r="G9245" s="7" t="str">
        <f t="shared" si="292"/>
        <v/>
      </c>
      <c r="H9245" s="7" t="str">
        <f>IF(G9245="Utterance", IF(ISNUMBER(SEARCH("Unrecognized",D9245)), "Unrecognized", IF(ISNUMBER(SEARCH("Mismatched",D9245)), "Mismatched", IF(ISNUMBER(SEARCH("False Positive",D9245)), "False Positive", "Irrelevant"))), "")</f>
        <v/>
      </c>
      <c r="J9245" s="7" t="s">
        <v>3758</v>
      </c>
      <c r="K9245" s="7" t="s">
        <v>3354</v>
      </c>
      <c r="L9245" s="9">
        <v>45014</v>
      </c>
      <c r="M9245" s="13">
        <v>0.54689814814814819</v>
      </c>
      <c r="N9245" s="14">
        <v>204440003540791</v>
      </c>
      <c r="O9245" s="7">
        <f>IF(LEN(TRIM($A9245))=0,0,LEN($A9245)-LEN(SUBSTITUTE($A9245," ",""))+1)</f>
        <v>2</v>
      </c>
      <c r="P9245">
        <f t="shared" si="293"/>
        <v>3411</v>
      </c>
    </row>
    <row r="9246" spans="1:16" ht="96" x14ac:dyDescent="0.2">
      <c r="A9246" s="8" t="s">
        <v>454</v>
      </c>
      <c r="C9246" s="7" t="s">
        <v>4</v>
      </c>
      <c r="F9246" s="7" t="str">
        <f t="shared" si="291"/>
        <v/>
      </c>
      <c r="G9246" s="7" t="str">
        <f t="shared" si="292"/>
        <v/>
      </c>
      <c r="K9246" s="7" t="s">
        <v>3354</v>
      </c>
      <c r="L9246" s="9">
        <v>45014</v>
      </c>
      <c r="M9246" s="13">
        <v>0.54689814814814819</v>
      </c>
      <c r="N9246" s="14">
        <v>204440003540791</v>
      </c>
      <c r="P9246" t="str">
        <f t="shared" si="293"/>
        <v/>
      </c>
    </row>
    <row r="9247" spans="1:16" ht="16" x14ac:dyDescent="0.2">
      <c r="A9247" s="8" t="s">
        <v>1265</v>
      </c>
      <c r="C9247" s="7" t="s">
        <v>2</v>
      </c>
      <c r="D9247" s="7" t="s">
        <v>3391</v>
      </c>
      <c r="E9247" s="7" t="str">
        <f>IF(OR(D9247="", D9247="___"),"", LEFT(D9247,FIND(" &gt;",D9247)-1))</f>
        <v>Failure</v>
      </c>
      <c r="F9247" s="7" t="str">
        <f t="shared" si="291"/>
        <v>Current</v>
      </c>
      <c r="G9247" s="7" t="str">
        <f t="shared" si="292"/>
        <v>Utterance</v>
      </c>
      <c r="H9247" s="7" t="str">
        <f>IF(G9247="Utterance", IF(ISNUMBER(SEARCH("Unrecognized",D9247)), "Unrecognized", IF(ISNUMBER(SEARCH("Mismatched",D9247)), "Mismatched", IF(ISNUMBER(SEARCH("False Positive",D9247)), "False Positive", "Irrelevant"))), "")</f>
        <v>Mismatched</v>
      </c>
      <c r="J9247" s="7" t="s">
        <v>3741</v>
      </c>
      <c r="K9247" s="7" t="s">
        <v>3354</v>
      </c>
      <c r="L9247" s="9">
        <v>45014</v>
      </c>
      <c r="M9247" s="13">
        <v>0.54857638888888893</v>
      </c>
      <c r="N9247" s="14">
        <v>202000267585429</v>
      </c>
      <c r="O9247" s="7">
        <f>IF(LEN(TRIM($A9247))=0,0,LEN($A9247)-LEN(SUBSTITUTE($A9247," ",""))+1)</f>
        <v>3</v>
      </c>
      <c r="P9247">
        <f t="shared" si="293"/>
        <v>705</v>
      </c>
    </row>
    <row r="9248" spans="1:16" ht="112" x14ac:dyDescent="0.2">
      <c r="A9248" s="8" t="s">
        <v>298</v>
      </c>
      <c r="C9248" s="7" t="s">
        <v>4</v>
      </c>
      <c r="F9248" s="7" t="str">
        <f t="shared" si="291"/>
        <v/>
      </c>
      <c r="G9248" s="7" t="str">
        <f t="shared" si="292"/>
        <v/>
      </c>
      <c r="K9248" s="7" t="s">
        <v>3354</v>
      </c>
      <c r="L9248" s="9">
        <v>45014</v>
      </c>
      <c r="M9248" s="13">
        <v>0.54857638888888893</v>
      </c>
      <c r="N9248" s="14">
        <v>202000267585429</v>
      </c>
      <c r="P9248" t="str">
        <f t="shared" si="293"/>
        <v/>
      </c>
    </row>
    <row r="9249" spans="1:16" ht="16" x14ac:dyDescent="0.2">
      <c r="A9249" s="8" t="s">
        <v>1794</v>
      </c>
      <c r="C9249" s="7" t="s">
        <v>2</v>
      </c>
      <c r="D9249" s="7" t="s">
        <v>3391</v>
      </c>
      <c r="E9249" s="7" t="str">
        <f>IF(OR(D9249="", D9249="___"),"", LEFT(D9249,FIND(" &gt;",D9249)-1))</f>
        <v>Failure</v>
      </c>
      <c r="F9249" s="7" t="str">
        <f t="shared" si="291"/>
        <v>Current</v>
      </c>
      <c r="G9249" s="7" t="str">
        <f t="shared" si="292"/>
        <v>Utterance</v>
      </c>
      <c r="H9249" s="7" t="str">
        <f>IF(G9249="Utterance", IF(ISNUMBER(SEARCH("Unrecognized",D9249)), "Unrecognized", IF(ISNUMBER(SEARCH("Mismatched",D9249)), "Mismatched", IF(ISNUMBER(SEARCH("False Positive",D9249)), "False Positive", "Irrelevant"))), "")</f>
        <v>Mismatched</v>
      </c>
      <c r="J9249" s="7" t="s">
        <v>3431</v>
      </c>
      <c r="K9249" s="7" t="s">
        <v>3354</v>
      </c>
      <c r="L9249" s="9">
        <v>45014</v>
      </c>
      <c r="M9249" s="13">
        <v>0.54907407407407405</v>
      </c>
      <c r="N9249" s="14">
        <v>513003500260329</v>
      </c>
      <c r="O9249" s="7">
        <f>IF(LEN(TRIM($A9249))=0,0,LEN($A9249)-LEN(SUBSTITUTE($A9249," ",""))+1)</f>
        <v>7</v>
      </c>
      <c r="P9249">
        <f t="shared" si="293"/>
        <v>705</v>
      </c>
    </row>
    <row r="9250" spans="1:16" ht="96" x14ac:dyDescent="0.2">
      <c r="A9250" s="8" t="s">
        <v>1772</v>
      </c>
      <c r="C9250" s="7" t="s">
        <v>4</v>
      </c>
      <c r="F9250" s="7" t="str">
        <f t="shared" si="291"/>
        <v/>
      </c>
      <c r="G9250" s="7" t="str">
        <f t="shared" si="292"/>
        <v/>
      </c>
      <c r="K9250" s="7" t="s">
        <v>3354</v>
      </c>
      <c r="L9250" s="9">
        <v>45014</v>
      </c>
      <c r="M9250" s="13">
        <v>0.54907407407407405</v>
      </c>
      <c r="N9250" s="14">
        <v>513003500260329</v>
      </c>
      <c r="P9250" t="str">
        <f t="shared" si="293"/>
        <v/>
      </c>
    </row>
    <row r="9251" spans="1:16" ht="32" x14ac:dyDescent="0.2">
      <c r="A9251" s="8" t="s">
        <v>1264</v>
      </c>
      <c r="C9251" s="7" t="s">
        <v>2</v>
      </c>
      <c r="D9251" s="7" t="s">
        <v>3391</v>
      </c>
      <c r="E9251" s="7" t="str">
        <f>IF(OR(D9251="", D9251="___"),"", LEFT(D9251,FIND(" &gt;",D9251)-1))</f>
        <v>Failure</v>
      </c>
      <c r="F9251" s="7" t="str">
        <f t="shared" si="291"/>
        <v>Current</v>
      </c>
      <c r="G9251" s="7" t="str">
        <f t="shared" si="292"/>
        <v>Utterance</v>
      </c>
      <c r="H9251" s="7" t="str">
        <f>IF(G9251="Utterance", IF(ISNUMBER(SEARCH("Unrecognized",D9251)), "Unrecognized", IF(ISNUMBER(SEARCH("Mismatched",D9251)), "Mismatched", IF(ISNUMBER(SEARCH("False Positive",D9251)), "False Positive", "Irrelevant"))), "")</f>
        <v>Mismatched</v>
      </c>
      <c r="J9251" s="7" t="s">
        <v>213</v>
      </c>
      <c r="K9251" s="7" t="s">
        <v>3354</v>
      </c>
      <c r="L9251" s="9">
        <v>45014</v>
      </c>
      <c r="M9251" s="13">
        <v>0.54920138888888892</v>
      </c>
      <c r="N9251" s="14">
        <v>202000267585429</v>
      </c>
      <c r="O9251" s="7">
        <f>IF(LEN(TRIM($A9251))=0,0,LEN($A9251)-LEN(SUBSTITUTE($A9251," ",""))+1)</f>
        <v>30</v>
      </c>
      <c r="P9251">
        <f t="shared" si="293"/>
        <v>705</v>
      </c>
    </row>
    <row r="9252" spans="1:16" ht="176" x14ac:dyDescent="0.2">
      <c r="A9252" s="8" t="s">
        <v>417</v>
      </c>
      <c r="C9252" s="7" t="s">
        <v>4</v>
      </c>
      <c r="F9252" s="7" t="str">
        <f t="shared" si="291"/>
        <v/>
      </c>
      <c r="G9252" s="7" t="str">
        <f t="shared" si="292"/>
        <v/>
      </c>
      <c r="K9252" s="7" t="s">
        <v>3354</v>
      </c>
      <c r="L9252" s="9">
        <v>45014</v>
      </c>
      <c r="M9252" s="13">
        <v>0.54920138888888892</v>
      </c>
      <c r="N9252" s="14">
        <v>202000267585429</v>
      </c>
      <c r="P9252" t="str">
        <f t="shared" si="293"/>
        <v/>
      </c>
    </row>
    <row r="9253" spans="1:16" ht="16" x14ac:dyDescent="0.2">
      <c r="A9253" s="8" t="s">
        <v>401</v>
      </c>
      <c r="C9253" s="7" t="s">
        <v>2</v>
      </c>
      <c r="D9253" s="7" t="s">
        <v>3389</v>
      </c>
      <c r="E9253" s="7" t="str">
        <f>IF(OR(D9253="", D9253="___"),"", LEFT(D9253,FIND(" &gt;",D9253)-1))</f>
        <v>Success</v>
      </c>
      <c r="F9253" s="7" t="str">
        <f t="shared" si="291"/>
        <v>Current</v>
      </c>
      <c r="G9253" s="7" t="str">
        <f t="shared" si="292"/>
        <v/>
      </c>
      <c r="H9253" s="7" t="str">
        <f>IF(G9253="Utterance", IF(ISNUMBER(SEARCH("Unrecognized",D9253)), "Unrecognized", IF(ISNUMBER(SEARCH("Mismatched",D9253)), "Mismatched", IF(ISNUMBER(SEARCH("False Positive",D9253)), "False Positive", "Irrelevant"))), "")</f>
        <v/>
      </c>
      <c r="J9253" s="7" t="s">
        <v>3432</v>
      </c>
      <c r="K9253" s="7" t="s">
        <v>3354</v>
      </c>
      <c r="L9253" s="9">
        <v>45014</v>
      </c>
      <c r="M9253" s="13">
        <v>0.54967592592592596</v>
      </c>
      <c r="N9253" s="14">
        <v>204440003491182</v>
      </c>
      <c r="O9253" s="7">
        <f>IF(LEN(TRIM($A9253))=0,0,LEN($A9253)-LEN(SUBSTITUTE($A9253," ",""))+1)</f>
        <v>6</v>
      </c>
      <c r="P9253">
        <f t="shared" si="293"/>
        <v>3411</v>
      </c>
    </row>
    <row r="9254" spans="1:16" ht="80" x14ac:dyDescent="0.2">
      <c r="A9254" s="8" t="s">
        <v>398</v>
      </c>
      <c r="C9254" s="7" t="s">
        <v>4</v>
      </c>
      <c r="F9254" s="7" t="str">
        <f t="shared" si="291"/>
        <v/>
      </c>
      <c r="G9254" s="7" t="str">
        <f t="shared" si="292"/>
        <v/>
      </c>
      <c r="K9254" s="7" t="s">
        <v>3354</v>
      </c>
      <c r="L9254" s="9">
        <v>45014</v>
      </c>
      <c r="M9254" s="13">
        <v>0.54967592592592596</v>
      </c>
      <c r="N9254" s="14">
        <v>204440003491182</v>
      </c>
      <c r="P9254" t="str">
        <f t="shared" si="293"/>
        <v/>
      </c>
    </row>
    <row r="9255" spans="1:16" ht="16" x14ac:dyDescent="0.2">
      <c r="A9255" s="8" t="s">
        <v>1466</v>
      </c>
      <c r="C9255" s="7" t="s">
        <v>2</v>
      </c>
      <c r="D9255" s="7" t="s">
        <v>3389</v>
      </c>
      <c r="E9255" s="7" t="str">
        <f>IF(OR(D9255="", D9255="___"),"", LEFT(D9255,FIND(" &gt;",D9255)-1))</f>
        <v>Success</v>
      </c>
      <c r="F9255" s="7" t="str">
        <f t="shared" si="291"/>
        <v>Current</v>
      </c>
      <c r="G9255" s="7" t="str">
        <f t="shared" si="292"/>
        <v/>
      </c>
      <c r="H9255" s="7" t="str">
        <f>IF(G9255="Utterance", IF(ISNUMBER(SEARCH("Unrecognized",D9255)), "Unrecognized", IF(ISNUMBER(SEARCH("Mismatched",D9255)), "Mismatched", IF(ISNUMBER(SEARCH("False Positive",D9255)), "False Positive", "Irrelevant"))), "")</f>
        <v/>
      </c>
      <c r="J9255" s="7" t="s">
        <v>3434</v>
      </c>
      <c r="K9255" s="7" t="s">
        <v>3354</v>
      </c>
      <c r="L9255" s="9">
        <v>45014</v>
      </c>
      <c r="M9255" s="13">
        <v>0.54996527777777782</v>
      </c>
      <c r="N9255" s="14">
        <v>513001600420353</v>
      </c>
      <c r="O9255" s="7">
        <f>IF(LEN(TRIM($A9255))=0,0,LEN($A9255)-LEN(SUBSTITUTE($A9255," ",""))+1)</f>
        <v>3</v>
      </c>
      <c r="P9255">
        <f t="shared" si="293"/>
        <v>3411</v>
      </c>
    </row>
    <row r="9256" spans="1:16" ht="64" x14ac:dyDescent="0.2">
      <c r="A9256" s="8" t="s">
        <v>331</v>
      </c>
      <c r="C9256" s="7" t="s">
        <v>4</v>
      </c>
      <c r="F9256" s="7" t="str">
        <f t="shared" si="291"/>
        <v/>
      </c>
      <c r="G9256" s="7" t="str">
        <f t="shared" si="292"/>
        <v/>
      </c>
      <c r="K9256" s="7" t="s">
        <v>3354</v>
      </c>
      <c r="L9256" s="9">
        <v>45014</v>
      </c>
      <c r="M9256" s="13">
        <v>0.54996527777777782</v>
      </c>
      <c r="N9256" s="14">
        <v>513001600420353</v>
      </c>
      <c r="P9256" t="str">
        <f t="shared" si="293"/>
        <v/>
      </c>
    </row>
    <row r="9257" spans="1:16" ht="16" x14ac:dyDescent="0.2">
      <c r="A9257" s="8" t="s">
        <v>1773</v>
      </c>
      <c r="C9257" s="7" t="s">
        <v>2</v>
      </c>
      <c r="D9257" s="7" t="s">
        <v>3411</v>
      </c>
      <c r="E9257" s="7" t="str">
        <f>IF(OR(D9257="", D9257="___"),"", LEFT(D9257,FIND(" &gt;",D9257)-1))</f>
        <v>Qualified Success</v>
      </c>
      <c r="F9257" s="7" t="str">
        <f t="shared" si="291"/>
        <v>Current</v>
      </c>
      <c r="G9257" s="7" t="str">
        <f t="shared" si="292"/>
        <v>Response</v>
      </c>
      <c r="H9257" s="7" t="str">
        <f>IF(G9257="Utterance", IF(ISNUMBER(SEARCH("Unrecognized",D9257)), "Unrecognized", IF(ISNUMBER(SEARCH("Mismatched",D9257)), "Mismatched", IF(ISNUMBER(SEARCH("False Positive",D9257)), "False Positive", "Irrelevant"))), "")</f>
        <v/>
      </c>
      <c r="J9257" s="7" t="s">
        <v>3431</v>
      </c>
      <c r="K9257" s="7" t="s">
        <v>3354</v>
      </c>
      <c r="L9257" s="9">
        <v>45014</v>
      </c>
      <c r="M9257" s="13">
        <v>0.55008101851851854</v>
      </c>
      <c r="N9257" s="14">
        <v>513003500260329</v>
      </c>
      <c r="O9257" s="7">
        <f>IF(LEN(TRIM($A9257))=0,0,LEN($A9257)-LEN(SUBSTITUTE($A9257," ",""))+1)</f>
        <v>3</v>
      </c>
      <c r="P9257">
        <f t="shared" si="293"/>
        <v>201</v>
      </c>
    </row>
    <row r="9258" spans="1:16" ht="144" x14ac:dyDescent="0.2">
      <c r="A9258" s="8" t="s">
        <v>395</v>
      </c>
      <c r="C9258" s="7" t="s">
        <v>4</v>
      </c>
      <c r="F9258" s="7" t="str">
        <f t="shared" si="291"/>
        <v/>
      </c>
      <c r="G9258" s="7" t="str">
        <f t="shared" si="292"/>
        <v/>
      </c>
      <c r="K9258" s="7" t="s">
        <v>3354</v>
      </c>
      <c r="L9258" s="9">
        <v>45014</v>
      </c>
      <c r="M9258" s="13">
        <v>0.55008101851851854</v>
      </c>
      <c r="N9258" s="14">
        <v>513003500260329</v>
      </c>
      <c r="P9258" t="str">
        <f t="shared" si="293"/>
        <v/>
      </c>
    </row>
    <row r="9259" spans="1:16" ht="16" x14ac:dyDescent="0.2">
      <c r="A9259" s="8" t="s">
        <v>223</v>
      </c>
      <c r="B9259" s="7" t="s">
        <v>3487</v>
      </c>
      <c r="C9259" s="7" t="s">
        <v>2</v>
      </c>
      <c r="D9259" s="7" t="s">
        <v>3389</v>
      </c>
      <c r="E9259" s="7" t="str">
        <f>IF(OR(D9259="", D9259="___"),"", LEFT(D9259,FIND(" &gt;",D9259)-1))</f>
        <v>Success</v>
      </c>
      <c r="F9259" s="7" t="str">
        <f t="shared" si="291"/>
        <v>Current</v>
      </c>
      <c r="G9259" s="7" t="str">
        <f t="shared" si="292"/>
        <v/>
      </c>
      <c r="H9259" s="7" t="str">
        <f>IF(G9259="Utterance", IF(ISNUMBER(SEARCH("Unrecognized",D9259)), "Unrecognized", IF(ISNUMBER(SEARCH("Mismatched",D9259)), "Mismatched", IF(ISNUMBER(SEARCH("False Positive",D9259)), "False Positive", "Irrelevant"))), "")</f>
        <v/>
      </c>
      <c r="J9259" s="7" t="s">
        <v>3744</v>
      </c>
      <c r="K9259" s="7" t="s">
        <v>3354</v>
      </c>
      <c r="L9259" s="9">
        <v>45014</v>
      </c>
      <c r="M9259" s="13">
        <v>0.55023148148148149</v>
      </c>
      <c r="N9259" s="14">
        <v>204440003396827</v>
      </c>
      <c r="O9259" s="7">
        <f>IF(LEN(TRIM($A9259))=0,0,LEN($A9259)-LEN(SUBSTITUTE($A9259," ",""))+1)</f>
        <v>3</v>
      </c>
      <c r="P9259">
        <f t="shared" si="293"/>
        <v>3411</v>
      </c>
    </row>
    <row r="9260" spans="1:16" ht="112" x14ac:dyDescent="0.2">
      <c r="A9260" s="8" t="s">
        <v>224</v>
      </c>
      <c r="C9260" s="7" t="s">
        <v>4</v>
      </c>
      <c r="F9260" s="7" t="str">
        <f t="shared" si="291"/>
        <v/>
      </c>
      <c r="G9260" s="7" t="str">
        <f t="shared" si="292"/>
        <v/>
      </c>
      <c r="K9260" s="7" t="s">
        <v>3354</v>
      </c>
      <c r="L9260" s="9">
        <v>45014</v>
      </c>
      <c r="M9260" s="13">
        <v>0.55023148148148149</v>
      </c>
      <c r="N9260" s="14">
        <v>204440003396827</v>
      </c>
      <c r="P9260" t="str">
        <f t="shared" si="293"/>
        <v/>
      </c>
    </row>
    <row r="9261" spans="1:16" ht="16" x14ac:dyDescent="0.2">
      <c r="A9261" s="8" t="s">
        <v>666</v>
      </c>
      <c r="C9261" s="7" t="s">
        <v>2</v>
      </c>
      <c r="D9261" s="7" t="s">
        <v>3389</v>
      </c>
      <c r="E9261" s="7" t="str">
        <f>IF(OR(D9261="", D9261="___"),"", LEFT(D9261,FIND(" &gt;",D9261)-1))</f>
        <v>Success</v>
      </c>
      <c r="F9261" s="7" t="str">
        <f t="shared" si="291"/>
        <v>Current</v>
      </c>
      <c r="G9261" s="7" t="str">
        <f t="shared" si="292"/>
        <v/>
      </c>
      <c r="H9261" s="7" t="str">
        <f>IF(G9261="Utterance", IF(ISNUMBER(SEARCH("Unrecognized",D9261)), "Unrecognized", IF(ISNUMBER(SEARCH("Mismatched",D9261)), "Mismatched", IF(ISNUMBER(SEARCH("False Positive",D9261)), "False Positive", "Irrelevant"))), "")</f>
        <v/>
      </c>
      <c r="J9261" s="7" t="s">
        <v>3748</v>
      </c>
      <c r="K9261" s="7" t="s">
        <v>3354</v>
      </c>
      <c r="L9261" s="9">
        <v>45014</v>
      </c>
      <c r="M9261" s="13">
        <v>0.55399305555555556</v>
      </c>
      <c r="N9261" s="14">
        <v>204440003499724</v>
      </c>
      <c r="O9261" s="7">
        <f>IF(LEN(TRIM($A9261))=0,0,LEN($A9261)-LEN(SUBSTITUTE($A9261," ",""))+1)</f>
        <v>6</v>
      </c>
      <c r="P9261">
        <f t="shared" si="293"/>
        <v>3411</v>
      </c>
    </row>
    <row r="9262" spans="1:16" ht="112" x14ac:dyDescent="0.2">
      <c r="A9262" s="8" t="s">
        <v>321</v>
      </c>
      <c r="C9262" s="7" t="s">
        <v>4</v>
      </c>
      <c r="F9262" s="7" t="str">
        <f t="shared" si="291"/>
        <v/>
      </c>
      <c r="G9262" s="7" t="str">
        <f t="shared" si="292"/>
        <v/>
      </c>
      <c r="K9262" s="7" t="s">
        <v>3354</v>
      </c>
      <c r="L9262" s="9">
        <v>45014</v>
      </c>
      <c r="M9262" s="13">
        <v>0.55399305555555556</v>
      </c>
      <c r="N9262" s="14">
        <v>204440003499724</v>
      </c>
      <c r="P9262" t="str">
        <f t="shared" si="293"/>
        <v/>
      </c>
    </row>
    <row r="9263" spans="1:16" ht="16" x14ac:dyDescent="0.2">
      <c r="A9263" s="8" t="s">
        <v>1466</v>
      </c>
      <c r="C9263" s="7" t="s">
        <v>2</v>
      </c>
      <c r="D9263" s="7" t="s">
        <v>3389</v>
      </c>
      <c r="E9263" s="7" t="str">
        <f>IF(OR(D9263="", D9263="___"),"", LEFT(D9263,FIND(" &gt;",D9263)-1))</f>
        <v>Success</v>
      </c>
      <c r="F9263" s="7" t="str">
        <f t="shared" si="291"/>
        <v>Current</v>
      </c>
      <c r="G9263" s="7" t="str">
        <f t="shared" si="292"/>
        <v/>
      </c>
      <c r="H9263" s="7" t="str">
        <f>IF(G9263="Utterance", IF(ISNUMBER(SEARCH("Unrecognized",D9263)), "Unrecognized", IF(ISNUMBER(SEARCH("Mismatched",D9263)), "Mismatched", IF(ISNUMBER(SEARCH("False Positive",D9263)), "False Positive", "Irrelevant"))), "")</f>
        <v/>
      </c>
      <c r="J9263" s="7" t="s">
        <v>3434</v>
      </c>
      <c r="K9263" s="7" t="s">
        <v>3354</v>
      </c>
      <c r="L9263" s="9">
        <v>45014</v>
      </c>
      <c r="M9263" s="13">
        <v>0.5567361111111111</v>
      </c>
      <c r="N9263" s="14">
        <v>513001600420353</v>
      </c>
      <c r="O9263" s="7">
        <f>IF(LEN(TRIM($A9263))=0,0,LEN($A9263)-LEN(SUBSTITUTE($A9263," ",""))+1)</f>
        <v>3</v>
      </c>
      <c r="P9263">
        <f t="shared" si="293"/>
        <v>3411</v>
      </c>
    </row>
    <row r="9264" spans="1:16" ht="64" x14ac:dyDescent="0.2">
      <c r="A9264" s="8" t="s">
        <v>331</v>
      </c>
      <c r="C9264" s="7" t="s">
        <v>4</v>
      </c>
      <c r="F9264" s="7" t="str">
        <f t="shared" si="291"/>
        <v/>
      </c>
      <c r="G9264" s="7" t="str">
        <f t="shared" si="292"/>
        <v/>
      </c>
      <c r="K9264" s="7" t="s">
        <v>3354</v>
      </c>
      <c r="L9264" s="9">
        <v>45014</v>
      </c>
      <c r="M9264" s="13">
        <v>0.5567361111111111</v>
      </c>
      <c r="N9264" s="14">
        <v>513001600420353</v>
      </c>
      <c r="P9264" t="str">
        <f t="shared" si="293"/>
        <v/>
      </c>
    </row>
    <row r="9265" spans="1:16" ht="16" x14ac:dyDescent="0.2">
      <c r="A9265" s="8" t="s">
        <v>1467</v>
      </c>
      <c r="C9265" s="7" t="s">
        <v>2</v>
      </c>
      <c r="D9265" s="7" t="s">
        <v>3389</v>
      </c>
      <c r="E9265" s="7" t="str">
        <f>IF(OR(D9265="", D9265="___"),"", LEFT(D9265,FIND(" &gt;",D9265)-1))</f>
        <v>Success</v>
      </c>
      <c r="F9265" s="7" t="str">
        <f t="shared" ref="F9265:F9328" si="294">IF(OR(E9265="Success",E9265="Qualified Success"),"Current",IF(E9265="Failure",IF(RIGHT(D9265,6)="Future","Future",IF(RIGHT(D9265,10)="Irrelevant","Irrelevant","Current")),""))</f>
        <v>Current</v>
      </c>
      <c r="G9265" s="7" t="str">
        <f t="shared" ref="G9265:G9328" si="295">IF(OR(ISBLANK(D9265),D9265="Unclassifiable &gt;"),"",IF(ISNUMBER(SEARCH("Utterance",D9265)),"Utterance",IF(ISNUMBER(SEARCH("Response",D9265)),"Response",IF(ISNUMBER(SEARCH("Interaction",D9265)),"Interaction",IF(ISNUMBER(SEARCH("System",D9265)),"System","")))))</f>
        <v/>
      </c>
      <c r="H9265" s="7" t="str">
        <f>IF(G9265="Utterance", IF(ISNUMBER(SEARCH("Unrecognized",D9265)), "Unrecognized", IF(ISNUMBER(SEARCH("Mismatched",D9265)), "Mismatched", IF(ISNUMBER(SEARCH("False Positive",D9265)), "False Positive", "Irrelevant"))), "")</f>
        <v/>
      </c>
      <c r="J9265" s="7" t="s">
        <v>3434</v>
      </c>
      <c r="K9265" s="7" t="s">
        <v>3354</v>
      </c>
      <c r="L9265" s="9">
        <v>45014</v>
      </c>
      <c r="M9265" s="13">
        <v>0.5587847222222222</v>
      </c>
      <c r="N9265" s="14">
        <v>513001600420353</v>
      </c>
      <c r="O9265" s="7">
        <f>IF(LEN(TRIM($A9265))=0,0,LEN($A9265)-LEN(SUBSTITUTE($A9265," ",""))+1)</f>
        <v>2</v>
      </c>
      <c r="P9265">
        <f t="shared" si="293"/>
        <v>3411</v>
      </c>
    </row>
    <row r="9266" spans="1:16" ht="64" x14ac:dyDescent="0.2">
      <c r="A9266" s="8" t="s">
        <v>331</v>
      </c>
      <c r="C9266" s="7" t="s">
        <v>4</v>
      </c>
      <c r="F9266" s="7" t="str">
        <f t="shared" si="294"/>
        <v/>
      </c>
      <c r="G9266" s="7" t="str">
        <f t="shared" si="295"/>
        <v/>
      </c>
      <c r="K9266" s="7" t="s">
        <v>3354</v>
      </c>
      <c r="L9266" s="9">
        <v>45014</v>
      </c>
      <c r="M9266" s="13">
        <v>0.5587847222222222</v>
      </c>
      <c r="N9266" s="14">
        <v>513001600420353</v>
      </c>
      <c r="P9266" t="str">
        <f t="shared" si="293"/>
        <v/>
      </c>
    </row>
    <row r="9267" spans="1:16" ht="16" x14ac:dyDescent="0.2">
      <c r="A9267" s="8" t="s">
        <v>158</v>
      </c>
      <c r="B9267" s="7" t="s">
        <v>3487</v>
      </c>
      <c r="C9267" s="7" t="s">
        <v>2</v>
      </c>
      <c r="D9267" s="7" t="s">
        <v>3389</v>
      </c>
      <c r="E9267" s="7" t="str">
        <f>IF(OR(D9267="", D9267="___"),"", LEFT(D9267,FIND(" &gt;",D9267)-1))</f>
        <v>Success</v>
      </c>
      <c r="F9267" s="7" t="str">
        <f t="shared" si="294"/>
        <v>Current</v>
      </c>
      <c r="G9267" s="7" t="str">
        <f t="shared" si="295"/>
        <v/>
      </c>
      <c r="H9267" s="7" t="str">
        <f>IF(G9267="Utterance", IF(ISNUMBER(SEARCH("Unrecognized",D9267)), "Unrecognized", IF(ISNUMBER(SEARCH("Mismatched",D9267)), "Mismatched", IF(ISNUMBER(SEARCH("False Positive",D9267)), "False Positive", "Irrelevant"))), "")</f>
        <v/>
      </c>
      <c r="J9267" s="7" t="s">
        <v>3744</v>
      </c>
      <c r="K9267" s="7" t="s">
        <v>3354</v>
      </c>
      <c r="L9267" s="9">
        <v>45014</v>
      </c>
      <c r="M9267" s="13">
        <v>0.55983796296296295</v>
      </c>
      <c r="N9267" s="14">
        <v>513003107800276</v>
      </c>
      <c r="O9267" s="7">
        <f>IF(LEN(TRIM($A9267))=0,0,LEN($A9267)-LEN(SUBSTITUTE($A9267," ",""))+1)</f>
        <v>4</v>
      </c>
      <c r="P9267">
        <f t="shared" si="293"/>
        <v>3411</v>
      </c>
    </row>
    <row r="9268" spans="1:16" ht="112" x14ac:dyDescent="0.2">
      <c r="A9268" s="8" t="s">
        <v>224</v>
      </c>
      <c r="C9268" s="7" t="s">
        <v>4</v>
      </c>
      <c r="F9268" s="7" t="str">
        <f t="shared" si="294"/>
        <v/>
      </c>
      <c r="G9268" s="7" t="str">
        <f t="shared" si="295"/>
        <v/>
      </c>
      <c r="K9268" s="7" t="s">
        <v>3354</v>
      </c>
      <c r="L9268" s="9">
        <v>45014</v>
      </c>
      <c r="M9268" s="13">
        <v>0.55983796296296295</v>
      </c>
      <c r="N9268" s="14">
        <v>513003107800276</v>
      </c>
      <c r="P9268" t="str">
        <f t="shared" si="293"/>
        <v/>
      </c>
    </row>
    <row r="9269" spans="1:16" ht="16" x14ac:dyDescent="0.2">
      <c r="A9269" s="8" t="s">
        <v>1123</v>
      </c>
      <c r="C9269" s="7" t="s">
        <v>2</v>
      </c>
      <c r="D9269" s="7" t="s">
        <v>3391</v>
      </c>
      <c r="E9269" s="7" t="str">
        <f>IF(OR(D9269="", D9269="___"),"", LEFT(D9269,FIND(" &gt;",D9269)-1))</f>
        <v>Failure</v>
      </c>
      <c r="F9269" s="7" t="str">
        <f t="shared" si="294"/>
        <v>Current</v>
      </c>
      <c r="G9269" s="7" t="str">
        <f t="shared" si="295"/>
        <v>Utterance</v>
      </c>
      <c r="H9269" s="7" t="str">
        <f>IF(G9269="Utterance", IF(ISNUMBER(SEARCH("Unrecognized",D9269)), "Unrecognized", IF(ISNUMBER(SEARCH("Mismatched",D9269)), "Mismatched", IF(ISNUMBER(SEARCH("False Positive",D9269)), "False Positive", "Irrelevant"))), "")</f>
        <v>Mismatched</v>
      </c>
      <c r="J9269" s="7" t="s">
        <v>3743</v>
      </c>
      <c r="K9269" s="7" t="s">
        <v>3354</v>
      </c>
      <c r="L9269" s="9">
        <v>45014</v>
      </c>
      <c r="M9269" s="13">
        <v>0.5611342592592593</v>
      </c>
      <c r="N9269" s="14">
        <v>204440003539297</v>
      </c>
      <c r="O9269" s="7">
        <f>IF(LEN(TRIM($A9269))=0,0,LEN($A9269)-LEN(SUBSTITUTE($A9269," ",""))+1)</f>
        <v>5</v>
      </c>
      <c r="P9269">
        <f t="shared" si="293"/>
        <v>705</v>
      </c>
    </row>
    <row r="9270" spans="1:16" ht="64" x14ac:dyDescent="0.2">
      <c r="A9270" s="8" t="s">
        <v>270</v>
      </c>
      <c r="C9270" s="7" t="s">
        <v>4</v>
      </c>
      <c r="F9270" s="7" t="str">
        <f t="shared" si="294"/>
        <v/>
      </c>
      <c r="G9270" s="7" t="str">
        <f t="shared" si="295"/>
        <v/>
      </c>
      <c r="K9270" s="7" t="s">
        <v>3354</v>
      </c>
      <c r="L9270" s="9">
        <v>45014</v>
      </c>
      <c r="M9270" s="13">
        <v>0.5611342592592593</v>
      </c>
      <c r="N9270" s="14">
        <v>204440003539297</v>
      </c>
      <c r="P9270" t="str">
        <f t="shared" si="293"/>
        <v/>
      </c>
    </row>
    <row r="9271" spans="1:16" ht="16" x14ac:dyDescent="0.2">
      <c r="A9271" s="8" t="s">
        <v>158</v>
      </c>
      <c r="B9271" s="7" t="s">
        <v>3487</v>
      </c>
      <c r="C9271" s="7" t="s">
        <v>2</v>
      </c>
      <c r="D9271" s="7" t="s">
        <v>3389</v>
      </c>
      <c r="E9271" s="7" t="str">
        <f>IF(OR(D9271="", D9271="___"),"", LEFT(D9271,FIND(" &gt;",D9271)-1))</f>
        <v>Success</v>
      </c>
      <c r="F9271" s="7" t="str">
        <f t="shared" si="294"/>
        <v>Current</v>
      </c>
      <c r="G9271" s="7" t="str">
        <f t="shared" si="295"/>
        <v/>
      </c>
      <c r="H9271" s="7" t="str">
        <f>IF(G9271="Utterance", IF(ISNUMBER(SEARCH("Unrecognized",D9271)), "Unrecognized", IF(ISNUMBER(SEARCH("Mismatched",D9271)), "Mismatched", IF(ISNUMBER(SEARCH("False Positive",D9271)), "False Positive", "Irrelevant"))), "")</f>
        <v/>
      </c>
      <c r="J9271" s="7" t="s">
        <v>3744</v>
      </c>
      <c r="K9271" s="7" t="s">
        <v>3354</v>
      </c>
      <c r="L9271" s="9">
        <v>45014</v>
      </c>
      <c r="M9271" s="13">
        <v>0.56719907407407411</v>
      </c>
      <c r="N9271" s="14">
        <v>513003287093571</v>
      </c>
      <c r="O9271" s="7">
        <f>IF(LEN(TRIM($A9271))=0,0,LEN($A9271)-LEN(SUBSTITUTE($A9271," ",""))+1)</f>
        <v>4</v>
      </c>
      <c r="P9271">
        <f t="shared" si="293"/>
        <v>3411</v>
      </c>
    </row>
    <row r="9272" spans="1:16" ht="112" x14ac:dyDescent="0.2">
      <c r="A9272" s="8" t="s">
        <v>224</v>
      </c>
      <c r="C9272" s="7" t="s">
        <v>4</v>
      </c>
      <c r="F9272" s="7" t="str">
        <f t="shared" si="294"/>
        <v/>
      </c>
      <c r="G9272" s="7" t="str">
        <f t="shared" si="295"/>
        <v/>
      </c>
      <c r="K9272" s="7" t="s">
        <v>3354</v>
      </c>
      <c r="L9272" s="9">
        <v>45014</v>
      </c>
      <c r="M9272" s="13">
        <v>0.56719907407407411</v>
      </c>
      <c r="N9272" s="14">
        <v>513003287093571</v>
      </c>
      <c r="P9272" t="str">
        <f t="shared" si="293"/>
        <v/>
      </c>
    </row>
    <row r="9273" spans="1:16" ht="16" x14ac:dyDescent="0.2">
      <c r="A9273" s="8" t="s">
        <v>1121</v>
      </c>
      <c r="C9273" s="7" t="s">
        <v>2</v>
      </c>
      <c r="D9273" s="7" t="s">
        <v>3411</v>
      </c>
      <c r="E9273" s="7" t="str">
        <f>IF(OR(D9273="", D9273="___"),"", LEFT(D9273,FIND(" &gt;",D9273)-1))</f>
        <v>Qualified Success</v>
      </c>
      <c r="F9273" s="7" t="str">
        <f t="shared" si="294"/>
        <v>Current</v>
      </c>
      <c r="G9273" s="7" t="str">
        <f t="shared" si="295"/>
        <v>Response</v>
      </c>
      <c r="H9273" s="7" t="str">
        <f>IF(G9273="Utterance", IF(ISNUMBER(SEARCH("Unrecognized",D9273)), "Unrecognized", IF(ISNUMBER(SEARCH("Mismatched",D9273)), "Mismatched", IF(ISNUMBER(SEARCH("False Positive",D9273)), "False Positive", "Irrelevant"))), "")</f>
        <v/>
      </c>
      <c r="J9273" s="7" t="s">
        <v>3743</v>
      </c>
      <c r="K9273" s="7" t="s">
        <v>3354</v>
      </c>
      <c r="L9273" s="9">
        <v>45014</v>
      </c>
      <c r="M9273" s="13">
        <v>0.56754629629629627</v>
      </c>
      <c r="N9273" s="14">
        <v>204440003538911</v>
      </c>
      <c r="O9273" s="7">
        <f>IF(LEN(TRIM($A9273))=0,0,LEN($A9273)-LEN(SUBSTITUTE($A9273," ",""))+1)</f>
        <v>1</v>
      </c>
      <c r="P9273">
        <f t="shared" si="293"/>
        <v>201</v>
      </c>
    </row>
    <row r="9274" spans="1:16" ht="64" x14ac:dyDescent="0.2">
      <c r="A9274" s="8" t="s">
        <v>327</v>
      </c>
      <c r="C9274" s="7" t="s">
        <v>4</v>
      </c>
      <c r="F9274" s="7" t="str">
        <f t="shared" si="294"/>
        <v/>
      </c>
      <c r="G9274" s="7" t="str">
        <f t="shared" si="295"/>
        <v/>
      </c>
      <c r="K9274" s="7" t="s">
        <v>3354</v>
      </c>
      <c r="L9274" s="9">
        <v>45014</v>
      </c>
      <c r="M9274" s="13">
        <v>0.56754629629629627</v>
      </c>
      <c r="N9274" s="14">
        <v>204440003538911</v>
      </c>
      <c r="P9274" t="str">
        <f t="shared" si="293"/>
        <v/>
      </c>
    </row>
    <row r="9275" spans="1:16" ht="16" x14ac:dyDescent="0.2">
      <c r="A9275" s="8" t="s">
        <v>161</v>
      </c>
      <c r="C9275" s="7" t="s">
        <v>2</v>
      </c>
      <c r="D9275" s="7" t="s">
        <v>3389</v>
      </c>
      <c r="E9275" s="7" t="str">
        <f>IF(OR(D9275="", D9275="___"),"", LEFT(D9275,FIND(" &gt;",D9275)-1))</f>
        <v>Success</v>
      </c>
      <c r="F9275" s="7" t="str">
        <f t="shared" si="294"/>
        <v>Current</v>
      </c>
      <c r="G9275" s="7" t="str">
        <f t="shared" si="295"/>
        <v/>
      </c>
      <c r="H9275" s="7" t="str">
        <f>IF(G9275="Utterance", IF(ISNUMBER(SEARCH("Unrecognized",D9275)), "Unrecognized", IF(ISNUMBER(SEARCH("Mismatched",D9275)), "Mismatched", IF(ISNUMBER(SEARCH("False Positive",D9275)), "False Positive", "Irrelevant"))), "")</f>
        <v/>
      </c>
      <c r="J9275" s="7" t="s">
        <v>3743</v>
      </c>
      <c r="K9275" s="7" t="s">
        <v>3354</v>
      </c>
      <c r="L9275" s="9">
        <v>45014</v>
      </c>
      <c r="M9275" s="13">
        <v>0.56769675925925933</v>
      </c>
      <c r="N9275" s="14">
        <v>202000147168212</v>
      </c>
      <c r="O9275" s="7">
        <f>IF(LEN(TRIM($A9275))=0,0,LEN($A9275)-LEN(SUBSTITUTE($A9275," ",""))+1)</f>
        <v>4</v>
      </c>
      <c r="P9275">
        <f t="shared" si="293"/>
        <v>3411</v>
      </c>
    </row>
    <row r="9276" spans="1:16" ht="16" x14ac:dyDescent="0.2">
      <c r="A9276" s="8" t="s">
        <v>314</v>
      </c>
      <c r="C9276" s="7" t="s">
        <v>2</v>
      </c>
      <c r="D9276" s="7" t="s">
        <v>3391</v>
      </c>
      <c r="E9276" s="7" t="str">
        <f>IF(OR(D9276="", D9276="___"),"", LEFT(D9276,FIND(" &gt;",D9276)-1))</f>
        <v>Failure</v>
      </c>
      <c r="F9276" s="7" t="str">
        <f t="shared" si="294"/>
        <v>Current</v>
      </c>
      <c r="G9276" s="7" t="str">
        <f t="shared" si="295"/>
        <v>Utterance</v>
      </c>
      <c r="H9276" s="7" t="str">
        <f>IF(G9276="Utterance", IF(ISNUMBER(SEARCH("Unrecognized",D9276)), "Unrecognized", IF(ISNUMBER(SEARCH("Mismatched",D9276)), "Mismatched", IF(ISNUMBER(SEARCH("False Positive",D9276)), "False Positive", "Irrelevant"))), "")</f>
        <v>Mismatched</v>
      </c>
      <c r="J9276" s="7" t="s">
        <v>3743</v>
      </c>
      <c r="K9276" s="7" t="s">
        <v>3354</v>
      </c>
      <c r="L9276" s="9">
        <v>45014</v>
      </c>
      <c r="M9276" s="13">
        <v>0.56785879629629632</v>
      </c>
      <c r="N9276" s="14">
        <v>204440003538911</v>
      </c>
      <c r="O9276" s="7">
        <f>IF(LEN(TRIM($A9276))=0,0,LEN($A9276)-LEN(SUBSTITUTE($A9276," ",""))+1)</f>
        <v>9</v>
      </c>
      <c r="P9276">
        <f t="shared" si="293"/>
        <v>705</v>
      </c>
    </row>
    <row r="9277" spans="1:16" ht="112" x14ac:dyDescent="0.2">
      <c r="A9277" s="8" t="s">
        <v>304</v>
      </c>
      <c r="C9277" s="7" t="s">
        <v>4</v>
      </c>
      <c r="F9277" s="7" t="str">
        <f t="shared" si="294"/>
        <v/>
      </c>
      <c r="G9277" s="7" t="str">
        <f t="shared" si="295"/>
        <v/>
      </c>
      <c r="K9277" s="7" t="s">
        <v>3354</v>
      </c>
      <c r="L9277" s="9">
        <v>45014</v>
      </c>
      <c r="M9277" s="13">
        <v>0.56785879629629632</v>
      </c>
      <c r="N9277" s="14">
        <v>204440003538911</v>
      </c>
      <c r="P9277" t="str">
        <f t="shared" si="293"/>
        <v/>
      </c>
    </row>
    <row r="9278" spans="1:16" ht="224" x14ac:dyDescent="0.2">
      <c r="A9278" s="8" t="s">
        <v>3711</v>
      </c>
      <c r="C9278" s="7" t="s">
        <v>4</v>
      </c>
      <c r="F9278" s="7" t="str">
        <f t="shared" si="294"/>
        <v/>
      </c>
      <c r="G9278" s="7" t="str">
        <f t="shared" si="295"/>
        <v/>
      </c>
      <c r="K9278" s="7" t="s">
        <v>3354</v>
      </c>
      <c r="L9278" s="9">
        <v>45014</v>
      </c>
      <c r="M9278" s="13">
        <v>0.56796296296296289</v>
      </c>
      <c r="N9278" s="14">
        <v>202000147168212</v>
      </c>
      <c r="P9278" t="str">
        <f t="shared" si="293"/>
        <v/>
      </c>
    </row>
    <row r="9279" spans="1:16" ht="16" x14ac:dyDescent="0.2">
      <c r="A9279" s="8" t="s">
        <v>445</v>
      </c>
      <c r="C9279" s="7" t="s">
        <v>2</v>
      </c>
      <c r="D9279" s="7" t="s">
        <v>3389</v>
      </c>
      <c r="E9279" s="7" t="str">
        <f>IF(OR(D9279="", D9279="___"),"", LEFT(D9279,FIND(" &gt;",D9279)-1))</f>
        <v>Success</v>
      </c>
      <c r="F9279" s="7" t="str">
        <f t="shared" si="294"/>
        <v>Current</v>
      </c>
      <c r="G9279" s="7" t="str">
        <f t="shared" si="295"/>
        <v/>
      </c>
      <c r="H9279" s="7" t="str">
        <f>IF(G9279="Utterance", IF(ISNUMBER(SEARCH("Unrecognized",D9279)), "Unrecognized", IF(ISNUMBER(SEARCH("Mismatched",D9279)), "Mismatched", IF(ISNUMBER(SEARCH("False Positive",D9279)), "False Positive", "Irrelevant"))), "")</f>
        <v/>
      </c>
      <c r="J9279" s="7" t="s">
        <v>3743</v>
      </c>
      <c r="K9279" s="7" t="s">
        <v>3354</v>
      </c>
      <c r="L9279" s="9">
        <v>45014</v>
      </c>
      <c r="M9279" s="13">
        <v>0.56813657407407414</v>
      </c>
      <c r="N9279" s="14">
        <v>202000147168212</v>
      </c>
      <c r="O9279" s="7">
        <f>IF(LEN(TRIM($A9279))=0,0,LEN($A9279)-LEN(SUBSTITUTE($A9279," ",""))+1)</f>
        <v>3</v>
      </c>
      <c r="P9279">
        <f t="shared" si="293"/>
        <v>3411</v>
      </c>
    </row>
    <row r="9280" spans="1:16" ht="224" x14ac:dyDescent="0.2">
      <c r="A9280" s="8" t="s">
        <v>1240</v>
      </c>
      <c r="C9280" s="7" t="s">
        <v>4</v>
      </c>
      <c r="F9280" s="7" t="str">
        <f t="shared" si="294"/>
        <v/>
      </c>
      <c r="G9280" s="7" t="str">
        <f t="shared" si="295"/>
        <v/>
      </c>
      <c r="K9280" s="7" t="s">
        <v>3354</v>
      </c>
      <c r="L9280" s="9">
        <v>45014</v>
      </c>
      <c r="M9280" s="13">
        <v>0.56814814814814818</v>
      </c>
      <c r="N9280" s="14">
        <v>202000147168212</v>
      </c>
      <c r="P9280" t="str">
        <f t="shared" si="293"/>
        <v/>
      </c>
    </row>
    <row r="9281" spans="1:16" ht="16" x14ac:dyDescent="0.2">
      <c r="A9281" s="8" t="s">
        <v>322</v>
      </c>
      <c r="B9281" s="7" t="s">
        <v>3487</v>
      </c>
      <c r="C9281" s="7" t="s">
        <v>2</v>
      </c>
      <c r="D9281" s="7" t="s">
        <v>3389</v>
      </c>
      <c r="E9281" s="7" t="str">
        <f>IF(OR(D9281="", D9281="___"),"", LEFT(D9281,FIND(" &gt;",D9281)-1))</f>
        <v>Success</v>
      </c>
      <c r="F9281" s="7" t="str">
        <f t="shared" si="294"/>
        <v>Current</v>
      </c>
      <c r="G9281" s="7" t="str">
        <f t="shared" si="295"/>
        <v/>
      </c>
      <c r="H9281" s="7" t="str">
        <f>IF(G9281="Utterance", IF(ISNUMBER(SEARCH("Unrecognized",D9281)), "Unrecognized", IF(ISNUMBER(SEARCH("Mismatched",D9281)), "Mismatched", IF(ISNUMBER(SEARCH("False Positive",D9281)), "False Positive", "Irrelevant"))), "")</f>
        <v/>
      </c>
      <c r="J9281" s="7" t="s">
        <v>3758</v>
      </c>
      <c r="K9281" s="7" t="s">
        <v>3354</v>
      </c>
      <c r="L9281" s="9">
        <v>45014</v>
      </c>
      <c r="M9281" s="13">
        <v>0.5692476851851852</v>
      </c>
      <c r="N9281" s="14">
        <v>513002698303356</v>
      </c>
      <c r="O9281" s="7">
        <f>IF(LEN(TRIM($A9281))=0,0,LEN($A9281)-LEN(SUBSTITUTE($A9281," ",""))+1)</f>
        <v>4</v>
      </c>
      <c r="P9281">
        <f t="shared" si="293"/>
        <v>3411</v>
      </c>
    </row>
    <row r="9282" spans="1:16" ht="32" x14ac:dyDescent="0.2">
      <c r="A9282" s="8" t="s">
        <v>3381</v>
      </c>
      <c r="C9282" s="7" t="s">
        <v>4</v>
      </c>
      <c r="F9282" s="7" t="str">
        <f t="shared" si="294"/>
        <v/>
      </c>
      <c r="G9282" s="7" t="str">
        <f t="shared" si="295"/>
        <v/>
      </c>
      <c r="K9282" s="7" t="s">
        <v>3354</v>
      </c>
      <c r="L9282" s="9">
        <v>45014</v>
      </c>
      <c r="M9282" s="13">
        <v>0.56927083333333328</v>
      </c>
      <c r="N9282" s="14">
        <v>513002698303356</v>
      </c>
      <c r="P9282" t="str">
        <f t="shared" si="293"/>
        <v/>
      </c>
    </row>
    <row r="9283" spans="1:16" ht="32" x14ac:dyDescent="0.2">
      <c r="A9283" s="8" t="s">
        <v>268</v>
      </c>
      <c r="C9283" s="7" t="s">
        <v>4</v>
      </c>
      <c r="F9283" s="7" t="str">
        <f t="shared" si="294"/>
        <v/>
      </c>
      <c r="G9283" s="7" t="str">
        <f t="shared" si="295"/>
        <v/>
      </c>
      <c r="K9283" s="7" t="s">
        <v>3354</v>
      </c>
      <c r="L9283" s="9">
        <v>45014</v>
      </c>
      <c r="M9283" s="13">
        <v>0.56927083333333328</v>
      </c>
      <c r="N9283" s="14">
        <v>513002698303356</v>
      </c>
      <c r="P9283" t="str">
        <f t="shared" ref="P9283:P9346" si="296">IF(D9283="", "", COUNTIF($D$1:$D$12000, D9283))</f>
        <v/>
      </c>
    </row>
    <row r="9284" spans="1:16" ht="16" x14ac:dyDescent="0.2">
      <c r="A9284" s="8" t="s">
        <v>158</v>
      </c>
      <c r="B9284" s="7" t="s">
        <v>3487</v>
      </c>
      <c r="C9284" s="7" t="s">
        <v>2</v>
      </c>
      <c r="D9284" s="7" t="s">
        <v>3389</v>
      </c>
      <c r="E9284" s="7" t="str">
        <f>IF(OR(D9284="", D9284="___"),"", LEFT(D9284,FIND(" &gt;",D9284)-1))</f>
        <v>Success</v>
      </c>
      <c r="F9284" s="7" t="str">
        <f t="shared" si="294"/>
        <v>Current</v>
      </c>
      <c r="G9284" s="7" t="str">
        <f t="shared" si="295"/>
        <v/>
      </c>
      <c r="H9284" s="7" t="str">
        <f>IF(G9284="Utterance", IF(ISNUMBER(SEARCH("Unrecognized",D9284)), "Unrecognized", IF(ISNUMBER(SEARCH("Mismatched",D9284)), "Mismatched", IF(ISNUMBER(SEARCH("False Positive",D9284)), "False Positive", "Irrelevant"))), "")</f>
        <v/>
      </c>
      <c r="J9284" s="7" t="s">
        <v>3744</v>
      </c>
      <c r="K9284" s="7" t="s">
        <v>3354</v>
      </c>
      <c r="L9284" s="9">
        <v>45014</v>
      </c>
      <c r="M9284" s="13">
        <v>0.57497685185185188</v>
      </c>
      <c r="N9284" s="14">
        <v>204440003538785</v>
      </c>
      <c r="O9284" s="7">
        <f>IF(LEN(TRIM($A9284))=0,0,LEN($A9284)-LEN(SUBSTITUTE($A9284," ",""))+1)</f>
        <v>4</v>
      </c>
      <c r="P9284">
        <f t="shared" si="296"/>
        <v>3411</v>
      </c>
    </row>
    <row r="9285" spans="1:16" ht="112" x14ac:dyDescent="0.2">
      <c r="A9285" s="8" t="s">
        <v>224</v>
      </c>
      <c r="C9285" s="7" t="s">
        <v>4</v>
      </c>
      <c r="F9285" s="7" t="str">
        <f t="shared" si="294"/>
        <v/>
      </c>
      <c r="G9285" s="7" t="str">
        <f t="shared" si="295"/>
        <v/>
      </c>
      <c r="K9285" s="7" t="s">
        <v>3354</v>
      </c>
      <c r="L9285" s="9">
        <v>45014</v>
      </c>
      <c r="M9285" s="13">
        <v>0.57497685185185188</v>
      </c>
      <c r="N9285" s="14">
        <v>204440003538785</v>
      </c>
      <c r="P9285" t="str">
        <f t="shared" si="296"/>
        <v/>
      </c>
    </row>
    <row r="9286" spans="1:16" ht="16" x14ac:dyDescent="0.2">
      <c r="A9286" s="8" t="s">
        <v>208</v>
      </c>
      <c r="C9286" s="7" t="s">
        <v>2</v>
      </c>
      <c r="D9286" s="7" t="s">
        <v>3389</v>
      </c>
      <c r="E9286" s="7" t="str">
        <f>IF(OR(D9286="", D9286="___"),"", LEFT(D9286,FIND(" &gt;",D9286)-1))</f>
        <v>Success</v>
      </c>
      <c r="F9286" s="7" t="str">
        <f t="shared" si="294"/>
        <v>Current</v>
      </c>
      <c r="G9286" s="7" t="str">
        <f t="shared" si="295"/>
        <v/>
      </c>
      <c r="H9286" s="7" t="str">
        <f>IF(G9286="Utterance", IF(ISNUMBER(SEARCH("Unrecognized",D9286)), "Unrecognized", IF(ISNUMBER(SEARCH("Mismatched",D9286)), "Mismatched", IF(ISNUMBER(SEARCH("False Positive",D9286)), "False Positive", "Irrelevant"))), "")</f>
        <v/>
      </c>
      <c r="J9286" s="7" t="s">
        <v>3756</v>
      </c>
      <c r="K9286" s="7" t="s">
        <v>3354</v>
      </c>
      <c r="L9286" s="9">
        <v>45014</v>
      </c>
      <c r="M9286" s="13">
        <v>0.57746527777777779</v>
      </c>
      <c r="N9286" s="14">
        <v>204440003497976</v>
      </c>
      <c r="O9286" s="7">
        <f>IF(LEN(TRIM($A9286))=0,0,LEN($A9286)-LEN(SUBSTITUTE($A9286," ",""))+1)</f>
        <v>2</v>
      </c>
      <c r="P9286">
        <f t="shared" si="296"/>
        <v>3411</v>
      </c>
    </row>
    <row r="9287" spans="1:16" ht="112" x14ac:dyDescent="0.2">
      <c r="A9287" s="8" t="s">
        <v>373</v>
      </c>
      <c r="C9287" s="7" t="s">
        <v>4</v>
      </c>
      <c r="F9287" s="7" t="str">
        <f t="shared" si="294"/>
        <v/>
      </c>
      <c r="G9287" s="7" t="str">
        <f t="shared" si="295"/>
        <v/>
      </c>
      <c r="K9287" s="7" t="s">
        <v>3354</v>
      </c>
      <c r="L9287" s="9">
        <v>45014</v>
      </c>
      <c r="M9287" s="13">
        <v>0.57746527777777779</v>
      </c>
      <c r="N9287" s="14">
        <v>204440003497976</v>
      </c>
      <c r="P9287" t="str">
        <f t="shared" si="296"/>
        <v/>
      </c>
    </row>
    <row r="9288" spans="1:16" ht="16" x14ac:dyDescent="0.2">
      <c r="A9288" s="8" t="s">
        <v>265</v>
      </c>
      <c r="C9288" s="7" t="s">
        <v>2</v>
      </c>
      <c r="D9288" s="7" t="s">
        <v>3391</v>
      </c>
      <c r="E9288" s="7" t="str">
        <f>IF(OR(D9288="", D9288="___"),"", LEFT(D9288,FIND(" &gt;",D9288)-1))</f>
        <v>Failure</v>
      </c>
      <c r="F9288" s="7" t="str">
        <f t="shared" si="294"/>
        <v>Current</v>
      </c>
      <c r="G9288" s="7" t="str">
        <f t="shared" si="295"/>
        <v>Utterance</v>
      </c>
      <c r="H9288" s="7" t="str">
        <f>IF(G9288="Utterance", IF(ISNUMBER(SEARCH("Unrecognized",D9288)), "Unrecognized", IF(ISNUMBER(SEARCH("Mismatched",D9288)), "Mismatched", IF(ISNUMBER(SEARCH("False Positive",D9288)), "False Positive", "Irrelevant"))), "")</f>
        <v>Mismatched</v>
      </c>
      <c r="J9288" s="7" t="s">
        <v>213</v>
      </c>
      <c r="K9288" s="7" t="s">
        <v>3354</v>
      </c>
      <c r="L9288" s="9">
        <v>45014</v>
      </c>
      <c r="M9288" s="13">
        <v>0.57783564814814814</v>
      </c>
      <c r="N9288" s="14">
        <v>204440003486938</v>
      </c>
      <c r="O9288" s="7">
        <f>IF(LEN(TRIM($A9288))=0,0,LEN($A9288)-LEN(SUBSTITUTE($A9288," ",""))+1)</f>
        <v>3</v>
      </c>
      <c r="P9288">
        <f t="shared" si="296"/>
        <v>705</v>
      </c>
    </row>
    <row r="9289" spans="1:16" ht="96" x14ac:dyDescent="0.2">
      <c r="A9289" s="8" t="s">
        <v>252</v>
      </c>
      <c r="C9289" s="7" t="s">
        <v>4</v>
      </c>
      <c r="F9289" s="7" t="str">
        <f t="shared" si="294"/>
        <v/>
      </c>
      <c r="G9289" s="7" t="str">
        <f t="shared" si="295"/>
        <v/>
      </c>
      <c r="K9289" s="7" t="s">
        <v>3354</v>
      </c>
      <c r="L9289" s="9">
        <v>45014</v>
      </c>
      <c r="M9289" s="13">
        <v>0.57783564814814814</v>
      </c>
      <c r="N9289" s="14">
        <v>204440003486938</v>
      </c>
      <c r="P9289" t="str">
        <f t="shared" si="296"/>
        <v/>
      </c>
    </row>
    <row r="9290" spans="1:16" ht="16" x14ac:dyDescent="0.2">
      <c r="A9290" s="8" t="s">
        <v>158</v>
      </c>
      <c r="B9290" s="7" t="s">
        <v>3487</v>
      </c>
      <c r="C9290" s="7" t="s">
        <v>2</v>
      </c>
      <c r="D9290" s="7" t="s">
        <v>3389</v>
      </c>
      <c r="E9290" s="7" t="str">
        <f>IF(OR(D9290="", D9290="___"),"", LEFT(D9290,FIND(" &gt;",D9290)-1))</f>
        <v>Success</v>
      </c>
      <c r="F9290" s="7" t="str">
        <f t="shared" si="294"/>
        <v>Current</v>
      </c>
      <c r="G9290" s="7" t="str">
        <f t="shared" si="295"/>
        <v/>
      </c>
      <c r="H9290" s="7" t="str">
        <f>IF(G9290="Utterance", IF(ISNUMBER(SEARCH("Unrecognized",D9290)), "Unrecognized", IF(ISNUMBER(SEARCH("Mismatched",D9290)), "Mismatched", IF(ISNUMBER(SEARCH("False Positive",D9290)), "False Positive", "Irrelevant"))), "")</f>
        <v/>
      </c>
      <c r="J9290" s="7" t="s">
        <v>3744</v>
      </c>
      <c r="K9290" s="7" t="s">
        <v>3354</v>
      </c>
      <c r="L9290" s="9">
        <v>45014</v>
      </c>
      <c r="M9290" s="13">
        <v>0.57810185185185181</v>
      </c>
      <c r="N9290" s="14">
        <v>204440003486938</v>
      </c>
      <c r="O9290" s="7">
        <f>IF(LEN(TRIM($A9290))=0,0,LEN($A9290)-LEN(SUBSTITUTE($A9290," ",""))+1)</f>
        <v>4</v>
      </c>
      <c r="P9290">
        <f t="shared" si="296"/>
        <v>3411</v>
      </c>
    </row>
    <row r="9291" spans="1:16" ht="112" x14ac:dyDescent="0.2">
      <c r="A9291" s="8" t="s">
        <v>224</v>
      </c>
      <c r="C9291" s="7" t="s">
        <v>4</v>
      </c>
      <c r="F9291" s="7" t="str">
        <f t="shared" si="294"/>
        <v/>
      </c>
      <c r="G9291" s="7" t="str">
        <f t="shared" si="295"/>
        <v/>
      </c>
      <c r="K9291" s="7" t="s">
        <v>3354</v>
      </c>
      <c r="L9291" s="9">
        <v>45014</v>
      </c>
      <c r="M9291" s="13">
        <v>0.57810185185185181</v>
      </c>
      <c r="N9291" s="14">
        <v>204440003486938</v>
      </c>
      <c r="P9291" t="str">
        <f t="shared" si="296"/>
        <v/>
      </c>
    </row>
    <row r="9292" spans="1:16" ht="16" x14ac:dyDescent="0.2">
      <c r="A9292" s="8" t="s">
        <v>464</v>
      </c>
      <c r="C9292" s="7" t="s">
        <v>2</v>
      </c>
      <c r="D9292" s="7" t="s">
        <v>3389</v>
      </c>
      <c r="E9292" s="7" t="str">
        <f>IF(OR(D9292="", D9292="___"),"", LEFT(D9292,FIND(" &gt;",D9292)-1))</f>
        <v>Success</v>
      </c>
      <c r="F9292" s="7" t="str">
        <f t="shared" si="294"/>
        <v>Current</v>
      </c>
      <c r="G9292" s="7" t="str">
        <f t="shared" si="295"/>
        <v/>
      </c>
      <c r="H9292" s="7" t="str">
        <f>IF(G9292="Utterance", IF(ISNUMBER(SEARCH("Unrecognized",D9292)), "Unrecognized", IF(ISNUMBER(SEARCH("Mismatched",D9292)), "Mismatched", IF(ISNUMBER(SEARCH("False Positive",D9292)), "False Positive", "Irrelevant"))), "")</f>
        <v/>
      </c>
      <c r="J9292" s="7" t="s">
        <v>3431</v>
      </c>
      <c r="K9292" s="7" t="s">
        <v>3354</v>
      </c>
      <c r="L9292" s="9">
        <v>45014</v>
      </c>
      <c r="M9292" s="13">
        <v>0.58092592592592596</v>
      </c>
      <c r="N9292" s="14">
        <v>204440003492919</v>
      </c>
      <c r="O9292" s="7">
        <f>IF(LEN(TRIM($A9292))=0,0,LEN($A9292)-LEN(SUBSTITUTE($A9292," ",""))+1)</f>
        <v>26</v>
      </c>
      <c r="P9292">
        <f t="shared" si="296"/>
        <v>3411</v>
      </c>
    </row>
    <row r="9293" spans="1:16" ht="128" x14ac:dyDescent="0.2">
      <c r="A9293" s="8" t="s">
        <v>463</v>
      </c>
      <c r="C9293" s="7" t="s">
        <v>4</v>
      </c>
      <c r="F9293" s="7" t="str">
        <f t="shared" si="294"/>
        <v/>
      </c>
      <c r="G9293" s="7" t="str">
        <f t="shared" si="295"/>
        <v/>
      </c>
      <c r="K9293" s="7" t="s">
        <v>3354</v>
      </c>
      <c r="L9293" s="9">
        <v>45014</v>
      </c>
      <c r="M9293" s="13">
        <v>0.58092592592592596</v>
      </c>
      <c r="N9293" s="14">
        <v>204440003492919</v>
      </c>
      <c r="P9293" t="str">
        <f t="shared" si="296"/>
        <v/>
      </c>
    </row>
    <row r="9294" spans="1:16" ht="16" x14ac:dyDescent="0.2">
      <c r="A9294" s="8" t="s">
        <v>1450</v>
      </c>
      <c r="C9294" s="7" t="s">
        <v>2</v>
      </c>
      <c r="D9294" s="7" t="s">
        <v>3389</v>
      </c>
      <c r="E9294" s="7" t="str">
        <f>IF(OR(D9294="", D9294="___"),"", LEFT(D9294,FIND(" &gt;",D9294)-1))</f>
        <v>Success</v>
      </c>
      <c r="F9294" s="7" t="str">
        <f t="shared" si="294"/>
        <v>Current</v>
      </c>
      <c r="G9294" s="7" t="str">
        <f t="shared" si="295"/>
        <v/>
      </c>
      <c r="H9294" s="7" t="str">
        <f>IF(G9294="Utterance", IF(ISNUMBER(SEARCH("Unrecognized",D9294)), "Unrecognized", IF(ISNUMBER(SEARCH("Mismatched",D9294)), "Mismatched", IF(ISNUMBER(SEARCH("False Positive",D9294)), "False Positive", "Irrelevant"))), "")</f>
        <v/>
      </c>
      <c r="J9294" s="7" t="s">
        <v>3756</v>
      </c>
      <c r="K9294" s="7" t="s">
        <v>3354</v>
      </c>
      <c r="L9294" s="9">
        <v>45014</v>
      </c>
      <c r="M9294" s="13">
        <v>0.58131944444444439</v>
      </c>
      <c r="N9294" s="14">
        <v>202000853996921</v>
      </c>
      <c r="O9294" s="7">
        <f>IF(LEN(TRIM($A9294))=0,0,LEN($A9294)-LEN(SUBSTITUTE($A9294," ",""))+1)</f>
        <v>1</v>
      </c>
      <c r="P9294">
        <f t="shared" si="296"/>
        <v>3411</v>
      </c>
    </row>
    <row r="9295" spans="1:16" ht="112" x14ac:dyDescent="0.2">
      <c r="A9295" s="8" t="s">
        <v>226</v>
      </c>
      <c r="C9295" s="7" t="s">
        <v>4</v>
      </c>
      <c r="F9295" s="7" t="str">
        <f t="shared" si="294"/>
        <v/>
      </c>
      <c r="G9295" s="7" t="str">
        <f t="shared" si="295"/>
        <v/>
      </c>
      <c r="K9295" s="7" t="s">
        <v>3354</v>
      </c>
      <c r="L9295" s="9">
        <v>45014</v>
      </c>
      <c r="M9295" s="13">
        <v>0.58131944444444439</v>
      </c>
      <c r="N9295" s="14">
        <v>202000853996921</v>
      </c>
      <c r="P9295" t="str">
        <f t="shared" si="296"/>
        <v/>
      </c>
    </row>
    <row r="9296" spans="1:16" ht="16" x14ac:dyDescent="0.2">
      <c r="A9296" s="8" t="s">
        <v>943</v>
      </c>
      <c r="C9296" s="7" t="s">
        <v>2</v>
      </c>
      <c r="D9296" s="7" t="s">
        <v>3389</v>
      </c>
      <c r="E9296" s="7" t="str">
        <f>IF(OR(D9296="", D9296="___"),"", LEFT(D9296,FIND(" &gt;",D9296)-1))</f>
        <v>Success</v>
      </c>
      <c r="F9296" s="7" t="str">
        <f t="shared" si="294"/>
        <v>Current</v>
      </c>
      <c r="G9296" s="7" t="str">
        <f t="shared" si="295"/>
        <v/>
      </c>
      <c r="H9296" s="7" t="str">
        <f>IF(G9296="Utterance", IF(ISNUMBER(SEARCH("Unrecognized",D9296)), "Unrecognized", IF(ISNUMBER(SEARCH("Mismatched",D9296)), "Mismatched", IF(ISNUMBER(SEARCH("False Positive",D9296)), "False Positive", "Irrelevant"))), "")</f>
        <v/>
      </c>
      <c r="J9296" s="7" t="s">
        <v>3756</v>
      </c>
      <c r="K9296" s="7" t="s">
        <v>3354</v>
      </c>
      <c r="L9296" s="9">
        <v>45014</v>
      </c>
      <c r="M9296" s="13">
        <v>0.58151620370370372</v>
      </c>
      <c r="N9296" s="14">
        <v>202000853996921</v>
      </c>
      <c r="O9296" s="7">
        <f>IF(LEN(TRIM($A9296))=0,0,LEN($A9296)-LEN(SUBSTITUTE($A9296," ",""))+1)</f>
        <v>1</v>
      </c>
      <c r="P9296">
        <f t="shared" si="296"/>
        <v>3411</v>
      </c>
    </row>
    <row r="9297" spans="1:16" ht="112" x14ac:dyDescent="0.2">
      <c r="A9297" s="8" t="s">
        <v>226</v>
      </c>
      <c r="C9297" s="7" t="s">
        <v>4</v>
      </c>
      <c r="F9297" s="7" t="str">
        <f t="shared" si="294"/>
        <v/>
      </c>
      <c r="G9297" s="7" t="str">
        <f t="shared" si="295"/>
        <v/>
      </c>
      <c r="K9297" s="7" t="s">
        <v>3354</v>
      </c>
      <c r="L9297" s="9">
        <v>45014</v>
      </c>
      <c r="M9297" s="13">
        <v>0.58151620370370372</v>
      </c>
      <c r="N9297" s="14">
        <v>202000853996921</v>
      </c>
      <c r="P9297" t="str">
        <f t="shared" si="296"/>
        <v/>
      </c>
    </row>
    <row r="9298" spans="1:16" ht="16" x14ac:dyDescent="0.2">
      <c r="A9298" s="8" t="s">
        <v>1372</v>
      </c>
      <c r="B9298" s="7" t="s">
        <v>3490</v>
      </c>
      <c r="C9298" s="7" t="s">
        <v>2</v>
      </c>
      <c r="D9298" s="7" t="s">
        <v>3389</v>
      </c>
      <c r="E9298" s="7" t="str">
        <f>IF(OR(D9298="", D9298="___"),"", LEFT(D9298,FIND(" &gt;",D9298)-1))</f>
        <v>Success</v>
      </c>
      <c r="F9298" s="7" t="str">
        <f t="shared" si="294"/>
        <v>Current</v>
      </c>
      <c r="G9298" s="7" t="str">
        <f t="shared" si="295"/>
        <v/>
      </c>
      <c r="H9298" s="7" t="str">
        <f>IF(G9298="Utterance", IF(ISNUMBER(SEARCH("Unrecognized",D9298)), "Unrecognized", IF(ISNUMBER(SEARCH("Mismatched",D9298)), "Mismatched", IF(ISNUMBER(SEARCH("False Positive",D9298)), "False Positive", "Irrelevant"))), "")</f>
        <v/>
      </c>
      <c r="J9298" s="7" t="s">
        <v>3741</v>
      </c>
      <c r="K9298" s="7" t="s">
        <v>3354</v>
      </c>
      <c r="L9298" s="9">
        <v>45014</v>
      </c>
      <c r="M9298" s="13">
        <v>0.58159722222222221</v>
      </c>
      <c r="N9298" s="14">
        <v>202000476985530</v>
      </c>
      <c r="O9298" s="7">
        <f>IF(LEN(TRIM($A9298))=0,0,LEN($A9298)-LEN(SUBSTITUTE($A9298," ",""))+1)</f>
        <v>4</v>
      </c>
      <c r="P9298">
        <f t="shared" si="296"/>
        <v>3411</v>
      </c>
    </row>
    <row r="9299" spans="1:16" ht="144" x14ac:dyDescent="0.2">
      <c r="A9299" s="8" t="s">
        <v>250</v>
      </c>
      <c r="C9299" s="7" t="s">
        <v>4</v>
      </c>
      <c r="F9299" s="7" t="str">
        <f t="shared" si="294"/>
        <v/>
      </c>
      <c r="G9299" s="7" t="str">
        <f t="shared" si="295"/>
        <v/>
      </c>
      <c r="K9299" s="7" t="s">
        <v>3354</v>
      </c>
      <c r="L9299" s="9">
        <v>45014</v>
      </c>
      <c r="M9299" s="13">
        <v>0.5816203703703704</v>
      </c>
      <c r="N9299" s="14">
        <v>202000476985530</v>
      </c>
      <c r="P9299" t="str">
        <f t="shared" si="296"/>
        <v/>
      </c>
    </row>
    <row r="9300" spans="1:16" ht="16" x14ac:dyDescent="0.2">
      <c r="A9300" s="8" t="s">
        <v>1371</v>
      </c>
      <c r="C9300" s="7" t="s">
        <v>2</v>
      </c>
      <c r="D9300" s="7" t="s">
        <v>3389</v>
      </c>
      <c r="E9300" s="7" t="str">
        <f>IF(OR(D9300="", D9300="___"),"", LEFT(D9300,FIND(" &gt;",D9300)-1))</f>
        <v>Success</v>
      </c>
      <c r="F9300" s="7" t="str">
        <f t="shared" si="294"/>
        <v>Current</v>
      </c>
      <c r="G9300" s="7" t="str">
        <f t="shared" si="295"/>
        <v/>
      </c>
      <c r="H9300" s="7" t="str">
        <f>IF(G9300="Utterance", IF(ISNUMBER(SEARCH("Unrecognized",D9300)), "Unrecognized", IF(ISNUMBER(SEARCH("Mismatched",D9300)), "Mismatched", IF(ISNUMBER(SEARCH("False Positive",D9300)), "False Positive", "Irrelevant"))), "")</f>
        <v/>
      </c>
      <c r="J9300" s="7" t="s">
        <v>3449</v>
      </c>
      <c r="K9300" s="7" t="s">
        <v>3354</v>
      </c>
      <c r="L9300" s="9">
        <v>45014</v>
      </c>
      <c r="M9300" s="13">
        <v>0.58269675925925923</v>
      </c>
      <c r="N9300" s="14">
        <v>202000476985530</v>
      </c>
      <c r="O9300" s="7">
        <f>IF(LEN(TRIM($A9300))=0,0,LEN($A9300)-LEN(SUBSTITUTE($A9300," ",""))+1)</f>
        <v>5</v>
      </c>
      <c r="P9300">
        <f t="shared" si="296"/>
        <v>3411</v>
      </c>
    </row>
    <row r="9301" spans="1:16" ht="64" x14ac:dyDescent="0.2">
      <c r="A9301" s="8" t="s">
        <v>306</v>
      </c>
      <c r="C9301" s="7" t="s">
        <v>4</v>
      </c>
      <c r="F9301" s="7" t="str">
        <f t="shared" si="294"/>
        <v/>
      </c>
      <c r="G9301" s="7" t="str">
        <f t="shared" si="295"/>
        <v/>
      </c>
      <c r="K9301" s="7" t="s">
        <v>3354</v>
      </c>
      <c r="L9301" s="9">
        <v>45014</v>
      </c>
      <c r="M9301" s="13">
        <v>0.58269675925925923</v>
      </c>
      <c r="N9301" s="14">
        <v>202000476985530</v>
      </c>
      <c r="P9301" t="str">
        <f t="shared" si="296"/>
        <v/>
      </c>
    </row>
    <row r="9302" spans="1:16" ht="16" x14ac:dyDescent="0.2">
      <c r="A9302" s="8" t="s">
        <v>302</v>
      </c>
      <c r="B9302" s="7" t="s">
        <v>3487</v>
      </c>
      <c r="C9302" s="7" t="s">
        <v>2</v>
      </c>
      <c r="D9302" s="7" t="s">
        <v>3389</v>
      </c>
      <c r="E9302" s="7" t="str">
        <f>IF(OR(D9302="", D9302="___"),"", LEFT(D9302,FIND(" &gt;",D9302)-1))</f>
        <v>Success</v>
      </c>
      <c r="F9302" s="7" t="str">
        <f t="shared" si="294"/>
        <v>Current</v>
      </c>
      <c r="G9302" s="7" t="str">
        <f t="shared" si="295"/>
        <v/>
      </c>
      <c r="H9302" s="7" t="str">
        <f>IF(G9302="Utterance", IF(ISNUMBER(SEARCH("Unrecognized",D9302)), "Unrecognized", IF(ISNUMBER(SEARCH("Mismatched",D9302)), "Mismatched", IF(ISNUMBER(SEARCH("False Positive",D9302)), "False Positive", "Irrelevant"))), "")</f>
        <v/>
      </c>
      <c r="J9302" s="7" t="s">
        <v>3428</v>
      </c>
      <c r="K9302" s="7" t="s">
        <v>3354</v>
      </c>
      <c r="L9302" s="9">
        <v>45014</v>
      </c>
      <c r="M9302" s="13">
        <v>0.58343749999999994</v>
      </c>
      <c r="N9302" s="14">
        <v>204440003495282</v>
      </c>
      <c r="O9302" s="7">
        <f>IF(LEN(TRIM($A9302))=0,0,LEN($A9302)-LEN(SUBSTITUTE($A9302," ",""))+1)</f>
        <v>3</v>
      </c>
      <c r="P9302">
        <f t="shared" si="296"/>
        <v>3411</v>
      </c>
    </row>
    <row r="9303" spans="1:16" ht="64" x14ac:dyDescent="0.2">
      <c r="A9303" s="8" t="s">
        <v>220</v>
      </c>
      <c r="C9303" s="7" t="s">
        <v>4</v>
      </c>
      <c r="F9303" s="7" t="str">
        <f t="shared" si="294"/>
        <v/>
      </c>
      <c r="G9303" s="7" t="str">
        <f t="shared" si="295"/>
        <v/>
      </c>
      <c r="K9303" s="7" t="s">
        <v>3354</v>
      </c>
      <c r="L9303" s="9">
        <v>45014</v>
      </c>
      <c r="M9303" s="13">
        <v>0.58343749999999994</v>
      </c>
      <c r="N9303" s="14">
        <v>204440003495282</v>
      </c>
      <c r="P9303" t="str">
        <f t="shared" si="296"/>
        <v/>
      </c>
    </row>
    <row r="9304" spans="1:16" ht="16" x14ac:dyDescent="0.2">
      <c r="A9304" s="8" t="s">
        <v>625</v>
      </c>
      <c r="C9304" s="7" t="s">
        <v>2</v>
      </c>
      <c r="D9304" s="7" t="s">
        <v>3389</v>
      </c>
      <c r="E9304" s="7" t="str">
        <f>IF(OR(D9304="", D9304="___"),"", LEFT(D9304,FIND(" &gt;",D9304)-1))</f>
        <v>Success</v>
      </c>
      <c r="F9304" s="7" t="str">
        <f t="shared" si="294"/>
        <v>Current</v>
      </c>
      <c r="G9304" s="7" t="str">
        <f t="shared" si="295"/>
        <v/>
      </c>
      <c r="H9304" s="7" t="str">
        <f>IF(G9304="Utterance", IF(ISNUMBER(SEARCH("Unrecognized",D9304)), "Unrecognized", IF(ISNUMBER(SEARCH("Mismatched",D9304)), "Mismatched", IF(ISNUMBER(SEARCH("False Positive",D9304)), "False Positive", "Irrelevant"))), "")</f>
        <v/>
      </c>
      <c r="J9304" s="7" t="s">
        <v>3755</v>
      </c>
      <c r="K9304" s="7" t="s">
        <v>3354</v>
      </c>
      <c r="L9304" s="9">
        <v>45014</v>
      </c>
      <c r="M9304" s="13">
        <v>0.58349537037037036</v>
      </c>
      <c r="N9304" s="14">
        <v>204440003497976</v>
      </c>
      <c r="O9304" s="7">
        <f>IF(LEN(TRIM($A9304))=0,0,LEN($A9304)-LEN(SUBSTITUTE($A9304," ",""))+1)</f>
        <v>8</v>
      </c>
      <c r="P9304">
        <f t="shared" si="296"/>
        <v>3411</v>
      </c>
    </row>
    <row r="9305" spans="1:16" ht="208" x14ac:dyDescent="0.2">
      <c r="A9305" s="8" t="s">
        <v>277</v>
      </c>
      <c r="C9305" s="7" t="s">
        <v>4</v>
      </c>
      <c r="F9305" s="7" t="str">
        <f t="shared" si="294"/>
        <v/>
      </c>
      <c r="G9305" s="7" t="str">
        <f t="shared" si="295"/>
        <v/>
      </c>
      <c r="K9305" s="7" t="s">
        <v>3354</v>
      </c>
      <c r="L9305" s="9">
        <v>45014</v>
      </c>
      <c r="M9305" s="13">
        <v>0.58349537037037036</v>
      </c>
      <c r="N9305" s="14">
        <v>204440003497976</v>
      </c>
      <c r="P9305" t="str">
        <f t="shared" si="296"/>
        <v/>
      </c>
    </row>
    <row r="9306" spans="1:16" ht="48" x14ac:dyDescent="0.2">
      <c r="A9306" s="8" t="s">
        <v>462</v>
      </c>
      <c r="C9306" s="7" t="s">
        <v>2</v>
      </c>
      <c r="D9306" s="7" t="s">
        <v>3400</v>
      </c>
      <c r="E9306" s="7" t="str">
        <f>IF(OR(D9306="", D9306="___"),"", LEFT(D9306,FIND(" &gt;",D9306)-1))</f>
        <v>Failure</v>
      </c>
      <c r="F9306" s="7" t="str">
        <f t="shared" si="294"/>
        <v>Current</v>
      </c>
      <c r="G9306" s="7" t="str">
        <f t="shared" si="295"/>
        <v>Interaction</v>
      </c>
      <c r="H9306" s="7" t="str">
        <f>IF(G9306="Utterance", IF(ISNUMBER(SEARCH("Unrecognized",D9306)), "Unrecognized", IF(ISNUMBER(SEARCH("Mismatched",D9306)), "Mismatched", IF(ISNUMBER(SEARCH("False Positive",D9306)), "False Positive", "Irrelevant"))), "")</f>
        <v/>
      </c>
      <c r="J9306" s="7" t="s">
        <v>213</v>
      </c>
      <c r="K9306" s="7" t="s">
        <v>3354</v>
      </c>
      <c r="L9306" s="9">
        <v>45014</v>
      </c>
      <c r="M9306" s="13">
        <v>0.58460648148148142</v>
      </c>
      <c r="N9306" s="14">
        <v>204440003492919</v>
      </c>
      <c r="O9306" s="7">
        <f>IF(LEN(TRIM($A9306))=0,0,LEN($A9306)-LEN(SUBSTITUTE($A9306," ",""))+1)</f>
        <v>58</v>
      </c>
      <c r="P9306">
        <f t="shared" si="296"/>
        <v>412</v>
      </c>
    </row>
    <row r="9307" spans="1:16" ht="128" x14ac:dyDescent="0.2">
      <c r="A9307" s="8" t="s">
        <v>463</v>
      </c>
      <c r="C9307" s="7" t="s">
        <v>4</v>
      </c>
      <c r="F9307" s="7" t="str">
        <f t="shared" si="294"/>
        <v/>
      </c>
      <c r="G9307" s="7" t="str">
        <f t="shared" si="295"/>
        <v/>
      </c>
      <c r="K9307" s="7" t="s">
        <v>3354</v>
      </c>
      <c r="L9307" s="9">
        <v>45014</v>
      </c>
      <c r="M9307" s="13">
        <v>0.58460648148148142</v>
      </c>
      <c r="N9307" s="14">
        <v>204440003492919</v>
      </c>
      <c r="P9307" t="str">
        <f t="shared" si="296"/>
        <v/>
      </c>
    </row>
    <row r="9308" spans="1:16" ht="16" x14ac:dyDescent="0.2">
      <c r="A9308" s="8" t="s">
        <v>1372</v>
      </c>
      <c r="B9308" s="7" t="s">
        <v>3490</v>
      </c>
      <c r="C9308" s="7" t="s">
        <v>2</v>
      </c>
      <c r="D9308" s="7" t="s">
        <v>3389</v>
      </c>
      <c r="E9308" s="7" t="str">
        <f>IF(OR(D9308="", D9308="___"),"", LEFT(D9308,FIND(" &gt;",D9308)-1))</f>
        <v>Success</v>
      </c>
      <c r="F9308" s="7" t="str">
        <f t="shared" si="294"/>
        <v>Current</v>
      </c>
      <c r="G9308" s="7" t="str">
        <f t="shared" si="295"/>
        <v/>
      </c>
      <c r="H9308" s="7" t="str">
        <f>IF(G9308="Utterance", IF(ISNUMBER(SEARCH("Unrecognized",D9308)), "Unrecognized", IF(ISNUMBER(SEARCH("Mismatched",D9308)), "Mismatched", IF(ISNUMBER(SEARCH("False Positive",D9308)), "False Positive", "Irrelevant"))), "")</f>
        <v/>
      </c>
      <c r="J9308" s="7" t="s">
        <v>3741</v>
      </c>
      <c r="K9308" s="7" t="s">
        <v>3354</v>
      </c>
      <c r="L9308" s="9">
        <v>45014</v>
      </c>
      <c r="M9308" s="13">
        <v>0.58473379629629629</v>
      </c>
      <c r="N9308" s="14">
        <v>202000476985530</v>
      </c>
      <c r="O9308" s="7">
        <f>IF(LEN(TRIM($A9308))=0,0,LEN($A9308)-LEN(SUBSTITUTE($A9308," ",""))+1)</f>
        <v>4</v>
      </c>
      <c r="P9308">
        <f t="shared" si="296"/>
        <v>3411</v>
      </c>
    </row>
    <row r="9309" spans="1:16" ht="144" x14ac:dyDescent="0.2">
      <c r="A9309" s="8" t="s">
        <v>250</v>
      </c>
      <c r="C9309" s="7" t="s">
        <v>4</v>
      </c>
      <c r="F9309" s="7" t="str">
        <f t="shared" si="294"/>
        <v/>
      </c>
      <c r="G9309" s="7" t="str">
        <f t="shared" si="295"/>
        <v/>
      </c>
      <c r="K9309" s="7" t="s">
        <v>3354</v>
      </c>
      <c r="L9309" s="9">
        <v>45014</v>
      </c>
      <c r="M9309" s="13">
        <v>0.58474537037037033</v>
      </c>
      <c r="N9309" s="14">
        <v>202000476985530</v>
      </c>
      <c r="P9309" t="str">
        <f t="shared" si="296"/>
        <v/>
      </c>
    </row>
    <row r="9310" spans="1:16" ht="16" x14ac:dyDescent="0.2">
      <c r="A9310" s="8" t="s">
        <v>158</v>
      </c>
      <c r="B9310" s="7" t="s">
        <v>3487</v>
      </c>
      <c r="C9310" s="7" t="s">
        <v>2</v>
      </c>
      <c r="D9310" s="7" t="s">
        <v>3389</v>
      </c>
      <c r="E9310" s="7" t="str">
        <f>IF(OR(D9310="", D9310="___"),"", LEFT(D9310,FIND(" &gt;",D9310)-1))</f>
        <v>Success</v>
      </c>
      <c r="F9310" s="7" t="str">
        <f t="shared" si="294"/>
        <v>Current</v>
      </c>
      <c r="G9310" s="7" t="str">
        <f t="shared" si="295"/>
        <v/>
      </c>
      <c r="H9310" s="7" t="str">
        <f>IF(G9310="Utterance", IF(ISNUMBER(SEARCH("Unrecognized",D9310)), "Unrecognized", IF(ISNUMBER(SEARCH("Mismatched",D9310)), "Mismatched", IF(ISNUMBER(SEARCH("False Positive",D9310)), "False Positive", "Irrelevant"))), "")</f>
        <v/>
      </c>
      <c r="J9310" s="7" t="s">
        <v>3744</v>
      </c>
      <c r="K9310" s="7" t="s">
        <v>3354</v>
      </c>
      <c r="L9310" s="9">
        <v>45014</v>
      </c>
      <c r="M9310" s="13">
        <v>0.5862384259259259</v>
      </c>
      <c r="N9310" s="14">
        <v>513002607412850</v>
      </c>
      <c r="O9310" s="7">
        <f>IF(LEN(TRIM($A9310))=0,0,LEN($A9310)-LEN(SUBSTITUTE($A9310," ",""))+1)</f>
        <v>4</v>
      </c>
      <c r="P9310">
        <f t="shared" si="296"/>
        <v>3411</v>
      </c>
    </row>
    <row r="9311" spans="1:16" ht="112" x14ac:dyDescent="0.2">
      <c r="A9311" s="8" t="s">
        <v>224</v>
      </c>
      <c r="C9311" s="7" t="s">
        <v>4</v>
      </c>
      <c r="F9311" s="7" t="str">
        <f t="shared" si="294"/>
        <v/>
      </c>
      <c r="G9311" s="7" t="str">
        <f t="shared" si="295"/>
        <v/>
      </c>
      <c r="K9311" s="7" t="s">
        <v>3354</v>
      </c>
      <c r="L9311" s="9">
        <v>45014</v>
      </c>
      <c r="M9311" s="13">
        <v>0.5862384259259259</v>
      </c>
      <c r="N9311" s="14">
        <v>513002607412850</v>
      </c>
      <c r="P9311" t="str">
        <f t="shared" si="296"/>
        <v/>
      </c>
    </row>
    <row r="9312" spans="1:16" ht="16" x14ac:dyDescent="0.2">
      <c r="A9312" s="8" t="s">
        <v>209</v>
      </c>
      <c r="C9312" s="7" t="s">
        <v>2</v>
      </c>
      <c r="D9312" s="7" t="s">
        <v>3389</v>
      </c>
      <c r="E9312" s="7" t="str">
        <f>IF(OR(D9312="", D9312="___"),"", LEFT(D9312,FIND(" &gt;",D9312)-1))</f>
        <v>Success</v>
      </c>
      <c r="F9312" s="7" t="str">
        <f t="shared" si="294"/>
        <v>Current</v>
      </c>
      <c r="G9312" s="7" t="str">
        <f t="shared" si="295"/>
        <v/>
      </c>
      <c r="H9312" s="7" t="str">
        <f>IF(G9312="Utterance", IF(ISNUMBER(SEARCH("Unrecognized",D9312)), "Unrecognized", IF(ISNUMBER(SEARCH("Mismatched",D9312)), "Mismatched", IF(ISNUMBER(SEARCH("False Positive",D9312)), "False Positive", "Irrelevant"))), "")</f>
        <v/>
      </c>
      <c r="J9312" s="7" t="s">
        <v>3756</v>
      </c>
      <c r="K9312" s="7" t="s">
        <v>3354</v>
      </c>
      <c r="L9312" s="9">
        <v>45014</v>
      </c>
      <c r="M9312" s="13">
        <v>0.58630787037037035</v>
      </c>
      <c r="N9312" s="14">
        <v>202000333096274</v>
      </c>
      <c r="O9312" s="7">
        <f>IF(LEN(TRIM($A9312))=0,0,LEN($A9312)-LEN(SUBSTITUTE($A9312," ",""))+1)</f>
        <v>5</v>
      </c>
      <c r="P9312">
        <f t="shared" si="296"/>
        <v>3411</v>
      </c>
    </row>
    <row r="9313" spans="1:16" ht="112" x14ac:dyDescent="0.2">
      <c r="A9313" s="8" t="s">
        <v>373</v>
      </c>
      <c r="C9313" s="7" t="s">
        <v>4</v>
      </c>
      <c r="F9313" s="7" t="str">
        <f t="shared" si="294"/>
        <v/>
      </c>
      <c r="G9313" s="7" t="str">
        <f t="shared" si="295"/>
        <v/>
      </c>
      <c r="K9313" s="7" t="s">
        <v>3354</v>
      </c>
      <c r="L9313" s="9">
        <v>45014</v>
      </c>
      <c r="M9313" s="13">
        <v>0.58630787037037035</v>
      </c>
      <c r="N9313" s="14">
        <v>202000333096274</v>
      </c>
      <c r="P9313" t="str">
        <f t="shared" si="296"/>
        <v/>
      </c>
    </row>
    <row r="9314" spans="1:16" ht="16" x14ac:dyDescent="0.2">
      <c r="A9314" s="8" t="s">
        <v>349</v>
      </c>
      <c r="C9314" s="7" t="s">
        <v>2</v>
      </c>
      <c r="D9314" s="7" t="s">
        <v>3400</v>
      </c>
      <c r="E9314" s="7" t="str">
        <f>IF(OR(D9314="", D9314="___"),"", LEFT(D9314,FIND(" &gt;",D9314)-1))</f>
        <v>Failure</v>
      </c>
      <c r="F9314" s="7" t="str">
        <f t="shared" si="294"/>
        <v>Current</v>
      </c>
      <c r="G9314" s="7" t="str">
        <f t="shared" si="295"/>
        <v>Interaction</v>
      </c>
      <c r="H9314" s="7" t="str">
        <f>IF(G9314="Utterance", IF(ISNUMBER(SEARCH("Unrecognized",D9314)), "Unrecognized", IF(ISNUMBER(SEARCH("Mismatched",D9314)), "Mismatched", IF(ISNUMBER(SEARCH("False Positive",D9314)), "False Positive", "Irrelevant"))), "")</f>
        <v/>
      </c>
      <c r="J9314" s="7" t="s">
        <v>3753</v>
      </c>
      <c r="K9314" s="7" t="s">
        <v>3354</v>
      </c>
      <c r="L9314" s="9">
        <v>45014</v>
      </c>
      <c r="M9314" s="13">
        <v>0.58959490740740739</v>
      </c>
      <c r="N9314" s="14">
        <v>204440003488629</v>
      </c>
      <c r="O9314" s="7">
        <f>IF(LEN(TRIM($A9314))=0,0,LEN($A9314)-LEN(SUBSTITUTE($A9314," ",""))+1)</f>
        <v>9</v>
      </c>
      <c r="P9314">
        <f t="shared" si="296"/>
        <v>412</v>
      </c>
    </row>
    <row r="9315" spans="1:16" ht="80" x14ac:dyDescent="0.2">
      <c r="A9315" s="8" t="s">
        <v>350</v>
      </c>
      <c r="C9315" s="7" t="s">
        <v>4</v>
      </c>
      <c r="F9315" s="7" t="str">
        <f t="shared" si="294"/>
        <v/>
      </c>
      <c r="G9315" s="7" t="str">
        <f t="shared" si="295"/>
        <v/>
      </c>
      <c r="K9315" s="7" t="s">
        <v>3354</v>
      </c>
      <c r="L9315" s="9">
        <v>45014</v>
      </c>
      <c r="M9315" s="13">
        <v>0.58959490740740739</v>
      </c>
      <c r="N9315" s="14">
        <v>204440003488629</v>
      </c>
      <c r="P9315" t="str">
        <f t="shared" si="296"/>
        <v/>
      </c>
    </row>
    <row r="9316" spans="1:16" ht="16" x14ac:dyDescent="0.2">
      <c r="A9316" s="8" t="s">
        <v>347</v>
      </c>
      <c r="C9316" s="7" t="s">
        <v>2</v>
      </c>
      <c r="D9316" s="7" t="s">
        <v>3389</v>
      </c>
      <c r="E9316" s="7" t="str">
        <f>IF(OR(D9316="", D9316="___"),"", LEFT(D9316,FIND(" &gt;",D9316)-1))</f>
        <v>Success</v>
      </c>
      <c r="F9316" s="7" t="str">
        <f t="shared" si="294"/>
        <v>Current</v>
      </c>
      <c r="G9316" s="7" t="str">
        <f t="shared" si="295"/>
        <v/>
      </c>
      <c r="H9316" s="7" t="str">
        <f>IF(G9316="Utterance", IF(ISNUMBER(SEARCH("Unrecognized",D9316)), "Unrecognized", IF(ISNUMBER(SEARCH("Mismatched",D9316)), "Mismatched", IF(ISNUMBER(SEARCH("False Positive",D9316)), "False Positive", "Irrelevant"))), "")</f>
        <v/>
      </c>
      <c r="J9316" s="7" t="s">
        <v>3753</v>
      </c>
      <c r="K9316" s="7" t="s">
        <v>3354</v>
      </c>
      <c r="L9316" s="9">
        <v>45014</v>
      </c>
      <c r="M9316" s="13">
        <v>0.5897337962962963</v>
      </c>
      <c r="N9316" s="14">
        <v>204440003488629</v>
      </c>
      <c r="O9316" s="7">
        <f>IF(LEN(TRIM($A9316))=0,0,LEN($A9316)-LEN(SUBSTITUTE($A9316," ",""))+1)</f>
        <v>7</v>
      </c>
      <c r="P9316">
        <f t="shared" si="296"/>
        <v>3411</v>
      </c>
    </row>
    <row r="9317" spans="1:16" ht="64" x14ac:dyDescent="0.2">
      <c r="A9317" s="8" t="s">
        <v>348</v>
      </c>
      <c r="C9317" s="7" t="s">
        <v>4</v>
      </c>
      <c r="F9317" s="7" t="str">
        <f t="shared" si="294"/>
        <v/>
      </c>
      <c r="G9317" s="7" t="str">
        <f t="shared" si="295"/>
        <v/>
      </c>
      <c r="K9317" s="7" t="s">
        <v>3354</v>
      </c>
      <c r="L9317" s="9">
        <v>45014</v>
      </c>
      <c r="M9317" s="13">
        <v>0.5897337962962963</v>
      </c>
      <c r="N9317" s="14">
        <v>204440003488629</v>
      </c>
      <c r="P9317" t="str">
        <f t="shared" si="296"/>
        <v/>
      </c>
    </row>
    <row r="9318" spans="1:16" ht="16" x14ac:dyDescent="0.2">
      <c r="A9318" s="8" t="s">
        <v>158</v>
      </c>
      <c r="B9318" s="7" t="s">
        <v>3487</v>
      </c>
      <c r="C9318" s="7" t="s">
        <v>2</v>
      </c>
      <c r="D9318" s="7" t="s">
        <v>3389</v>
      </c>
      <c r="E9318" s="7" t="str">
        <f>IF(OR(D9318="", D9318="___"),"", LEFT(D9318,FIND(" &gt;",D9318)-1))</f>
        <v>Success</v>
      </c>
      <c r="F9318" s="7" t="str">
        <f t="shared" si="294"/>
        <v>Current</v>
      </c>
      <c r="G9318" s="7" t="str">
        <f t="shared" si="295"/>
        <v/>
      </c>
      <c r="H9318" s="7" t="str">
        <f>IF(G9318="Utterance", IF(ISNUMBER(SEARCH("Unrecognized",D9318)), "Unrecognized", IF(ISNUMBER(SEARCH("Mismatched",D9318)), "Mismatched", IF(ISNUMBER(SEARCH("False Positive",D9318)), "False Positive", "Irrelevant"))), "")</f>
        <v/>
      </c>
      <c r="J9318" s="7" t="s">
        <v>3744</v>
      </c>
      <c r="K9318" s="7" t="s">
        <v>3354</v>
      </c>
      <c r="L9318" s="9">
        <v>45014</v>
      </c>
      <c r="M9318" s="13">
        <v>0.59187500000000004</v>
      </c>
      <c r="N9318" s="14">
        <v>513002607412850</v>
      </c>
      <c r="O9318" s="7">
        <f>IF(LEN(TRIM($A9318))=0,0,LEN($A9318)-LEN(SUBSTITUTE($A9318," ",""))+1)</f>
        <v>4</v>
      </c>
      <c r="P9318">
        <f t="shared" si="296"/>
        <v>3411</v>
      </c>
    </row>
    <row r="9319" spans="1:16" ht="112" x14ac:dyDescent="0.2">
      <c r="A9319" s="8" t="s">
        <v>224</v>
      </c>
      <c r="C9319" s="7" t="s">
        <v>4</v>
      </c>
      <c r="F9319" s="7" t="str">
        <f t="shared" si="294"/>
        <v/>
      </c>
      <c r="G9319" s="7" t="str">
        <f t="shared" si="295"/>
        <v/>
      </c>
      <c r="K9319" s="7" t="s">
        <v>3354</v>
      </c>
      <c r="L9319" s="9">
        <v>45014</v>
      </c>
      <c r="M9319" s="13">
        <v>0.59187500000000004</v>
      </c>
      <c r="N9319" s="14">
        <v>513002607412850</v>
      </c>
      <c r="P9319" t="str">
        <f t="shared" si="296"/>
        <v/>
      </c>
    </row>
    <row r="9320" spans="1:16" ht="16" x14ac:dyDescent="0.2">
      <c r="A9320" s="8" t="s">
        <v>158</v>
      </c>
      <c r="B9320" s="7" t="s">
        <v>3487</v>
      </c>
      <c r="C9320" s="7" t="s">
        <v>2</v>
      </c>
      <c r="D9320" s="7" t="s">
        <v>3389</v>
      </c>
      <c r="E9320" s="7" t="str">
        <f>IF(OR(D9320="", D9320="___"),"", LEFT(D9320,FIND(" &gt;",D9320)-1))</f>
        <v>Success</v>
      </c>
      <c r="F9320" s="7" t="str">
        <f t="shared" si="294"/>
        <v>Current</v>
      </c>
      <c r="G9320" s="7" t="str">
        <f t="shared" si="295"/>
        <v/>
      </c>
      <c r="H9320" s="7" t="str">
        <f>IF(G9320="Utterance", IF(ISNUMBER(SEARCH("Unrecognized",D9320)), "Unrecognized", IF(ISNUMBER(SEARCH("Mismatched",D9320)), "Mismatched", IF(ISNUMBER(SEARCH("False Positive",D9320)), "False Positive", "Irrelevant"))), "")</f>
        <v/>
      </c>
      <c r="J9320" s="7" t="s">
        <v>3744</v>
      </c>
      <c r="K9320" s="7" t="s">
        <v>3354</v>
      </c>
      <c r="L9320" s="9">
        <v>45014</v>
      </c>
      <c r="M9320" s="13">
        <v>0.60225694444444444</v>
      </c>
      <c r="N9320" s="14">
        <v>202000347578032</v>
      </c>
      <c r="O9320" s="7">
        <f>IF(LEN(TRIM($A9320))=0,0,LEN($A9320)-LEN(SUBSTITUTE($A9320," ",""))+1)</f>
        <v>4</v>
      </c>
      <c r="P9320">
        <f t="shared" si="296"/>
        <v>3411</v>
      </c>
    </row>
    <row r="9321" spans="1:16" ht="112" x14ac:dyDescent="0.2">
      <c r="A9321" s="8" t="s">
        <v>224</v>
      </c>
      <c r="C9321" s="7" t="s">
        <v>4</v>
      </c>
      <c r="F9321" s="7" t="str">
        <f t="shared" si="294"/>
        <v/>
      </c>
      <c r="G9321" s="7" t="str">
        <f t="shared" si="295"/>
        <v/>
      </c>
      <c r="K9321" s="7" t="s">
        <v>3354</v>
      </c>
      <c r="L9321" s="9">
        <v>45014</v>
      </c>
      <c r="M9321" s="13">
        <v>0.60225694444444444</v>
      </c>
      <c r="N9321" s="14">
        <v>202000347578032</v>
      </c>
      <c r="P9321" t="str">
        <f t="shared" si="296"/>
        <v/>
      </c>
    </row>
    <row r="9322" spans="1:16" ht="16" x14ac:dyDescent="0.2">
      <c r="A9322" s="8" t="s">
        <v>910</v>
      </c>
      <c r="C9322" s="7" t="s">
        <v>2</v>
      </c>
      <c r="D9322" s="7" t="s">
        <v>3389</v>
      </c>
      <c r="E9322" s="7" t="str">
        <f>IF(OR(D9322="", D9322="___"),"", LEFT(D9322,FIND(" &gt;",D9322)-1))</f>
        <v>Success</v>
      </c>
      <c r="F9322" s="7" t="str">
        <f t="shared" si="294"/>
        <v>Current</v>
      </c>
      <c r="G9322" s="7" t="str">
        <f t="shared" si="295"/>
        <v/>
      </c>
      <c r="H9322" s="7" t="str">
        <f>IF(G9322="Utterance", IF(ISNUMBER(SEARCH("Unrecognized",D9322)), "Unrecognized", IF(ISNUMBER(SEARCH("Mismatched",D9322)), "Mismatched", IF(ISNUMBER(SEARCH("False Positive",D9322)), "False Positive", "Irrelevant"))), "")</f>
        <v/>
      </c>
      <c r="J9322" s="7" t="s">
        <v>3741</v>
      </c>
      <c r="K9322" s="7" t="s">
        <v>3354</v>
      </c>
      <c r="L9322" s="9">
        <v>45014</v>
      </c>
      <c r="M9322" s="13">
        <v>0.60680555555555549</v>
      </c>
      <c r="N9322" s="14">
        <v>204440003508711</v>
      </c>
      <c r="O9322" s="7">
        <f>IF(LEN(TRIM($A9322))=0,0,LEN($A9322)-LEN(SUBSTITUTE($A9322," ",""))+1)</f>
        <v>10</v>
      </c>
      <c r="P9322">
        <f t="shared" si="296"/>
        <v>3411</v>
      </c>
    </row>
    <row r="9323" spans="1:16" ht="160" x14ac:dyDescent="0.2">
      <c r="A9323" s="8" t="s">
        <v>238</v>
      </c>
      <c r="C9323" s="7" t="s">
        <v>4</v>
      </c>
      <c r="F9323" s="7" t="str">
        <f t="shared" si="294"/>
        <v/>
      </c>
      <c r="G9323" s="7" t="str">
        <f t="shared" si="295"/>
        <v/>
      </c>
      <c r="K9323" s="7" t="s">
        <v>3354</v>
      </c>
      <c r="L9323" s="9">
        <v>45014</v>
      </c>
      <c r="M9323" s="13">
        <v>0.60680555555555549</v>
      </c>
      <c r="N9323" s="14">
        <v>204440003508711</v>
      </c>
      <c r="P9323" t="str">
        <f t="shared" si="296"/>
        <v/>
      </c>
    </row>
    <row r="9324" spans="1:16" ht="16" x14ac:dyDescent="0.2">
      <c r="A9324" s="8" t="s">
        <v>909</v>
      </c>
      <c r="C9324" s="7" t="s">
        <v>2</v>
      </c>
      <c r="D9324" s="7" t="s">
        <v>3389</v>
      </c>
      <c r="E9324" s="7" t="str">
        <f>IF(OR(D9324="", D9324="___"),"", LEFT(D9324,FIND(" &gt;",D9324)-1))</f>
        <v>Success</v>
      </c>
      <c r="F9324" s="7" t="str">
        <f t="shared" si="294"/>
        <v>Current</v>
      </c>
      <c r="G9324" s="7" t="str">
        <f t="shared" si="295"/>
        <v/>
      </c>
      <c r="H9324" s="7" t="str">
        <f>IF(G9324="Utterance", IF(ISNUMBER(SEARCH("Unrecognized",D9324)), "Unrecognized", IF(ISNUMBER(SEARCH("Mismatched",D9324)), "Mismatched", IF(ISNUMBER(SEARCH("False Positive",D9324)), "False Positive", "Irrelevant"))), "")</f>
        <v/>
      </c>
      <c r="J9324" s="7" t="s">
        <v>213</v>
      </c>
      <c r="K9324" s="7" t="s">
        <v>3354</v>
      </c>
      <c r="L9324" s="9">
        <v>45014</v>
      </c>
      <c r="M9324" s="13">
        <v>0.60929398148148151</v>
      </c>
      <c r="N9324" s="14">
        <v>204440003508711</v>
      </c>
      <c r="O9324" s="7">
        <f>IF(LEN(TRIM($A9324))=0,0,LEN($A9324)-LEN(SUBSTITUTE($A9324," ",""))+1)</f>
        <v>6</v>
      </c>
      <c r="P9324">
        <f t="shared" si="296"/>
        <v>3411</v>
      </c>
    </row>
    <row r="9325" spans="1:16" ht="160" x14ac:dyDescent="0.2">
      <c r="A9325" s="8" t="s">
        <v>325</v>
      </c>
      <c r="C9325" s="7" t="s">
        <v>4</v>
      </c>
      <c r="F9325" s="7" t="str">
        <f t="shared" si="294"/>
        <v/>
      </c>
      <c r="G9325" s="7" t="str">
        <f t="shared" si="295"/>
        <v/>
      </c>
      <c r="K9325" s="7" t="s">
        <v>3354</v>
      </c>
      <c r="L9325" s="9">
        <v>45014</v>
      </c>
      <c r="M9325" s="13">
        <v>0.60930555555555554</v>
      </c>
      <c r="N9325" s="14">
        <v>204440003508711</v>
      </c>
      <c r="P9325" t="str">
        <f t="shared" si="296"/>
        <v/>
      </c>
    </row>
    <row r="9326" spans="1:16" ht="16" x14ac:dyDescent="0.2">
      <c r="A9326" s="8" t="s">
        <v>259</v>
      </c>
      <c r="B9326" s="7" t="s">
        <v>3487</v>
      </c>
      <c r="C9326" s="7" t="s">
        <v>2</v>
      </c>
      <c r="D9326" s="7" t="s">
        <v>3389</v>
      </c>
      <c r="E9326" s="7" t="str">
        <f>IF(OR(D9326="", D9326="___"),"", LEFT(D9326,FIND(" &gt;",D9326)-1))</f>
        <v>Success</v>
      </c>
      <c r="F9326" s="7" t="str">
        <f t="shared" si="294"/>
        <v>Current</v>
      </c>
      <c r="G9326" s="7" t="str">
        <f t="shared" si="295"/>
        <v/>
      </c>
      <c r="H9326" s="7" t="str">
        <f>IF(G9326="Utterance", IF(ISNUMBER(SEARCH("Unrecognized",D9326)), "Unrecognized", IF(ISNUMBER(SEARCH("Mismatched",D9326)), "Mismatched", IF(ISNUMBER(SEARCH("False Positive",D9326)), "False Positive", "Irrelevant"))), "")</f>
        <v/>
      </c>
      <c r="J9326" s="7" t="s">
        <v>3743</v>
      </c>
      <c r="K9326" s="7" t="s">
        <v>3354</v>
      </c>
      <c r="L9326" s="9">
        <v>45014</v>
      </c>
      <c r="M9326" s="13">
        <v>0.61121527777777784</v>
      </c>
      <c r="N9326" s="14">
        <v>204440003486934</v>
      </c>
      <c r="O9326" s="7">
        <f>IF(LEN(TRIM($A9326))=0,0,LEN($A9326)-LEN(SUBSTITUTE($A9326," ",""))+1)</f>
        <v>4</v>
      </c>
      <c r="P9326">
        <f t="shared" si="296"/>
        <v>3411</v>
      </c>
    </row>
    <row r="9327" spans="1:16" ht="224" x14ac:dyDescent="0.2">
      <c r="A9327" s="8" t="s">
        <v>3712</v>
      </c>
      <c r="C9327" s="7" t="s">
        <v>4</v>
      </c>
      <c r="F9327" s="7" t="str">
        <f t="shared" si="294"/>
        <v/>
      </c>
      <c r="G9327" s="7" t="str">
        <f t="shared" si="295"/>
        <v/>
      </c>
      <c r="K9327" s="7" t="s">
        <v>3354</v>
      </c>
      <c r="L9327" s="9">
        <v>45014</v>
      </c>
      <c r="M9327" s="13">
        <v>0.61148148148148151</v>
      </c>
      <c r="N9327" s="14">
        <v>204440003486934</v>
      </c>
      <c r="P9327" t="str">
        <f t="shared" si="296"/>
        <v/>
      </c>
    </row>
    <row r="9328" spans="1:16" ht="16" x14ac:dyDescent="0.2">
      <c r="A9328" s="8" t="s">
        <v>259</v>
      </c>
      <c r="B9328" s="7" t="s">
        <v>3487</v>
      </c>
      <c r="C9328" s="7" t="s">
        <v>2</v>
      </c>
      <c r="D9328" s="7" t="s">
        <v>3389</v>
      </c>
      <c r="E9328" s="7" t="str">
        <f>IF(OR(D9328="", D9328="___"),"", LEFT(D9328,FIND(" &gt;",D9328)-1))</f>
        <v>Success</v>
      </c>
      <c r="F9328" s="7" t="str">
        <f t="shared" si="294"/>
        <v>Current</v>
      </c>
      <c r="G9328" s="7" t="str">
        <f t="shared" si="295"/>
        <v/>
      </c>
      <c r="H9328" s="7" t="str">
        <f>IF(G9328="Utterance", IF(ISNUMBER(SEARCH("Unrecognized",D9328)), "Unrecognized", IF(ISNUMBER(SEARCH("Mismatched",D9328)), "Mismatched", IF(ISNUMBER(SEARCH("False Positive",D9328)), "False Positive", "Irrelevant"))), "")</f>
        <v/>
      </c>
      <c r="J9328" s="7" t="s">
        <v>3743</v>
      </c>
      <c r="K9328" s="7" t="s">
        <v>3354</v>
      </c>
      <c r="L9328" s="9">
        <v>45014</v>
      </c>
      <c r="M9328" s="13">
        <v>0.61173611111111115</v>
      </c>
      <c r="N9328" s="14">
        <v>202000433247732</v>
      </c>
      <c r="O9328" s="7">
        <f>IF(LEN(TRIM($A9328))=0,0,LEN($A9328)-LEN(SUBSTITUTE($A9328," ",""))+1)</f>
        <v>4</v>
      </c>
      <c r="P9328">
        <f t="shared" si="296"/>
        <v>3411</v>
      </c>
    </row>
    <row r="9329" spans="1:16" ht="16" x14ac:dyDescent="0.2">
      <c r="A9329" s="8" t="s">
        <v>260</v>
      </c>
      <c r="C9329" s="7" t="s">
        <v>2</v>
      </c>
      <c r="D9329" s="7" t="s">
        <v>3389</v>
      </c>
      <c r="E9329" s="7" t="str">
        <f>IF(OR(D9329="", D9329="___"),"", LEFT(D9329,FIND(" &gt;",D9329)-1))</f>
        <v>Success</v>
      </c>
      <c r="F9329" s="7" t="str">
        <f t="shared" ref="F9329:F9392" si="297">IF(OR(E9329="Success",E9329="Qualified Success"),"Current",IF(E9329="Failure",IF(RIGHT(D9329,6)="Future","Future",IF(RIGHT(D9329,10)="Irrelevant","Irrelevant","Current")),""))</f>
        <v>Current</v>
      </c>
      <c r="G9329" s="7" t="str">
        <f t="shared" ref="G9329:G9392" si="298">IF(OR(ISBLANK(D9329),D9329="Unclassifiable &gt;"),"",IF(ISNUMBER(SEARCH("Utterance",D9329)),"Utterance",IF(ISNUMBER(SEARCH("Response",D9329)),"Response",IF(ISNUMBER(SEARCH("Interaction",D9329)),"Interaction",IF(ISNUMBER(SEARCH("System",D9329)),"System","")))))</f>
        <v/>
      </c>
      <c r="H9329" s="7" t="str">
        <f>IF(G9329="Utterance", IF(ISNUMBER(SEARCH("Unrecognized",D9329)), "Unrecognized", IF(ISNUMBER(SEARCH("Mismatched",D9329)), "Mismatched", IF(ISNUMBER(SEARCH("False Positive",D9329)), "False Positive", "Irrelevant"))), "")</f>
        <v/>
      </c>
      <c r="J9329" s="7" t="s">
        <v>3743</v>
      </c>
      <c r="K9329" s="7" t="s">
        <v>3354</v>
      </c>
      <c r="L9329" s="9">
        <v>45014</v>
      </c>
      <c r="M9329" s="13">
        <v>0.6118865740740741</v>
      </c>
      <c r="N9329" s="14">
        <v>204440003486934</v>
      </c>
      <c r="O9329" s="7">
        <f>IF(LEN(TRIM($A9329))=0,0,LEN($A9329)-LEN(SUBSTITUTE($A9329," ",""))+1)</f>
        <v>6</v>
      </c>
      <c r="P9329">
        <f t="shared" si="296"/>
        <v>3411</v>
      </c>
    </row>
    <row r="9330" spans="1:16" ht="48" x14ac:dyDescent="0.2">
      <c r="A9330" s="8" t="s">
        <v>261</v>
      </c>
      <c r="C9330" s="7" t="s">
        <v>4</v>
      </c>
      <c r="F9330" s="7" t="str">
        <f t="shared" si="297"/>
        <v/>
      </c>
      <c r="G9330" s="7" t="str">
        <f t="shared" si="298"/>
        <v/>
      </c>
      <c r="K9330" s="7" t="s">
        <v>3354</v>
      </c>
      <c r="L9330" s="9">
        <v>45014</v>
      </c>
      <c r="M9330" s="13">
        <v>0.6118865740740741</v>
      </c>
      <c r="N9330" s="14">
        <v>204440003486934</v>
      </c>
      <c r="P9330" t="str">
        <f t="shared" si="296"/>
        <v/>
      </c>
    </row>
    <row r="9331" spans="1:16" ht="224" x14ac:dyDescent="0.2">
      <c r="A9331" s="8" t="s">
        <v>3713</v>
      </c>
      <c r="C9331" s="7" t="s">
        <v>4</v>
      </c>
      <c r="F9331" s="7" t="str">
        <f t="shared" si="297"/>
        <v/>
      </c>
      <c r="G9331" s="7" t="str">
        <f t="shared" si="298"/>
        <v/>
      </c>
      <c r="K9331" s="7" t="s">
        <v>3354</v>
      </c>
      <c r="L9331" s="9">
        <v>45014</v>
      </c>
      <c r="M9331" s="13">
        <v>0.61192129629629632</v>
      </c>
      <c r="N9331" s="14">
        <v>202000433247732</v>
      </c>
      <c r="P9331" t="str">
        <f t="shared" si="296"/>
        <v/>
      </c>
    </row>
    <row r="9332" spans="1:16" ht="16" x14ac:dyDescent="0.2">
      <c r="A9332" s="8" t="s">
        <v>263</v>
      </c>
      <c r="C9332" s="7" t="s">
        <v>2</v>
      </c>
      <c r="D9332" s="7" t="s">
        <v>3389</v>
      </c>
      <c r="E9332" s="7" t="str">
        <f>IF(OR(D9332="", D9332="___"),"", LEFT(D9332,FIND(" &gt;",D9332)-1))</f>
        <v>Success</v>
      </c>
      <c r="F9332" s="7" t="str">
        <f t="shared" si="297"/>
        <v>Current</v>
      </c>
      <c r="G9332" s="7" t="str">
        <f t="shared" si="298"/>
        <v/>
      </c>
      <c r="H9332" s="7" t="str">
        <f>IF(G9332="Utterance", IF(ISNUMBER(SEARCH("Unrecognized",D9332)), "Unrecognized", IF(ISNUMBER(SEARCH("Mismatched",D9332)), "Mismatched", IF(ISNUMBER(SEARCH("False Positive",D9332)), "False Positive", "Irrelevant"))), "")</f>
        <v/>
      </c>
      <c r="J9332" s="7" t="s">
        <v>3453</v>
      </c>
      <c r="K9332" s="7" t="s">
        <v>3354</v>
      </c>
      <c r="L9332" s="9">
        <v>45014</v>
      </c>
      <c r="M9332" s="13">
        <v>0.61196759259259259</v>
      </c>
      <c r="N9332" s="14">
        <v>204440003486934</v>
      </c>
      <c r="O9332" s="7">
        <f>IF(LEN(TRIM($A9332))=0,0,LEN($A9332)-LEN(SUBSTITUTE($A9332," ",""))+1)</f>
        <v>2</v>
      </c>
      <c r="P9332">
        <f t="shared" si="296"/>
        <v>3411</v>
      </c>
    </row>
    <row r="9333" spans="1:16" ht="16" x14ac:dyDescent="0.2">
      <c r="A9333" s="8" t="s">
        <v>264</v>
      </c>
      <c r="C9333" s="7" t="s">
        <v>4</v>
      </c>
      <c r="F9333" s="7" t="str">
        <f t="shared" si="297"/>
        <v/>
      </c>
      <c r="G9333" s="7" t="str">
        <f t="shared" si="298"/>
        <v/>
      </c>
      <c r="K9333" s="7" t="s">
        <v>3354</v>
      </c>
      <c r="L9333" s="9">
        <v>45014</v>
      </c>
      <c r="M9333" s="13">
        <v>0.61196759259259259</v>
      </c>
      <c r="N9333" s="14">
        <v>204440003486934</v>
      </c>
      <c r="P9333" t="str">
        <f t="shared" si="296"/>
        <v/>
      </c>
    </row>
    <row r="9334" spans="1:16" ht="16" x14ac:dyDescent="0.2">
      <c r="A9334" s="8" t="s">
        <v>881</v>
      </c>
      <c r="C9334" s="7" t="s">
        <v>2</v>
      </c>
      <c r="D9334" s="7" t="s">
        <v>3405</v>
      </c>
      <c r="E9334" s="7" t="str">
        <f>IF(OR(D9334="", D9334="___"),"", LEFT(D9334,FIND(" &gt;",D9334)-1))</f>
        <v>Failure</v>
      </c>
      <c r="F9334" s="7" t="str">
        <f t="shared" si="297"/>
        <v>Current</v>
      </c>
      <c r="G9334" s="7" t="str">
        <f t="shared" si="298"/>
        <v>System</v>
      </c>
      <c r="H9334" s="7" t="str">
        <f>IF(G9334="Utterance", IF(ISNUMBER(SEARCH("Unrecognized",D9334)), "Unrecognized", IF(ISNUMBER(SEARCH("Mismatched",D9334)), "Mismatched", IF(ISNUMBER(SEARCH("False Positive",D9334)), "False Positive", "Irrelevant"))), "")</f>
        <v/>
      </c>
      <c r="I9334" s="7" t="s">
        <v>152</v>
      </c>
      <c r="J9334" s="7" t="s">
        <v>3431</v>
      </c>
      <c r="K9334" s="7" t="s">
        <v>3354</v>
      </c>
      <c r="L9334" s="9">
        <v>45014</v>
      </c>
      <c r="M9334" s="13">
        <v>0.61285879629629625</v>
      </c>
      <c r="N9334" s="14">
        <v>202000433247732</v>
      </c>
      <c r="O9334" s="7">
        <f>IF(LEN(TRIM($A9334))=0,0,LEN($A9334)-LEN(SUBSTITUTE($A9334," ",""))+1)</f>
        <v>6</v>
      </c>
      <c r="P9334">
        <f t="shared" si="296"/>
        <v>168</v>
      </c>
    </row>
    <row r="9335" spans="1:16" ht="16" x14ac:dyDescent="0.2">
      <c r="A9335" s="8" t="s">
        <v>881</v>
      </c>
      <c r="C9335" s="7" t="s">
        <v>2</v>
      </c>
      <c r="D9335" s="7" t="s">
        <v>3389</v>
      </c>
      <c r="E9335" s="7" t="str">
        <f>IF(OR(D9335="", D9335="___"),"", LEFT(D9335,FIND(" &gt;",D9335)-1))</f>
        <v>Success</v>
      </c>
      <c r="F9335" s="7" t="str">
        <f t="shared" si="297"/>
        <v>Current</v>
      </c>
      <c r="G9335" s="7" t="str">
        <f t="shared" si="298"/>
        <v/>
      </c>
      <c r="H9335" s="7" t="str">
        <f>IF(G9335="Utterance", IF(ISNUMBER(SEARCH("Unrecognized",D9335)), "Unrecognized", IF(ISNUMBER(SEARCH("Mismatched",D9335)), "Mismatched", IF(ISNUMBER(SEARCH("False Positive",D9335)), "False Positive", "Irrelevant"))), "")</f>
        <v/>
      </c>
      <c r="J9335" s="7" t="s">
        <v>3431</v>
      </c>
      <c r="K9335" s="7" t="s">
        <v>3354</v>
      </c>
      <c r="L9335" s="9">
        <v>45014</v>
      </c>
      <c r="M9335" s="13">
        <v>0.61285879629629625</v>
      </c>
      <c r="N9335" s="14">
        <v>202000433247732</v>
      </c>
      <c r="O9335" s="7">
        <f>IF(LEN(TRIM($A9335))=0,0,LEN($A9335)-LEN(SUBSTITUTE($A9335," ",""))+1)</f>
        <v>6</v>
      </c>
      <c r="P9335">
        <f t="shared" si="296"/>
        <v>3411</v>
      </c>
    </row>
    <row r="9336" spans="1:16" ht="16" x14ac:dyDescent="0.2">
      <c r="A9336" s="8" t="s">
        <v>152</v>
      </c>
      <c r="C9336" s="7" t="s">
        <v>4</v>
      </c>
      <c r="F9336" s="7" t="str">
        <f t="shared" si="297"/>
        <v/>
      </c>
      <c r="G9336" s="7" t="str">
        <f t="shared" si="298"/>
        <v/>
      </c>
      <c r="K9336" s="7" t="s">
        <v>3354</v>
      </c>
      <c r="L9336" s="9">
        <v>45014</v>
      </c>
      <c r="M9336" s="13">
        <v>0.61285879629629625</v>
      </c>
      <c r="N9336" s="14">
        <v>202000433247732</v>
      </c>
      <c r="P9336" t="str">
        <f t="shared" si="296"/>
        <v/>
      </c>
    </row>
    <row r="9337" spans="1:16" ht="144" x14ac:dyDescent="0.2">
      <c r="A9337" s="8" t="s">
        <v>395</v>
      </c>
      <c r="C9337" s="7" t="s">
        <v>4</v>
      </c>
      <c r="F9337" s="7" t="str">
        <f t="shared" si="297"/>
        <v/>
      </c>
      <c r="G9337" s="7" t="str">
        <f t="shared" si="298"/>
        <v/>
      </c>
      <c r="K9337" s="7" t="s">
        <v>3354</v>
      </c>
      <c r="L9337" s="9">
        <v>45014</v>
      </c>
      <c r="M9337" s="13">
        <v>0.61285879629629625</v>
      </c>
      <c r="N9337" s="14">
        <v>202000433247732</v>
      </c>
      <c r="P9337" t="str">
        <f t="shared" si="296"/>
        <v/>
      </c>
    </row>
    <row r="9338" spans="1:16" ht="16" x14ac:dyDescent="0.2">
      <c r="A9338" s="8" t="s">
        <v>1347</v>
      </c>
      <c r="C9338" s="7" t="s">
        <v>2</v>
      </c>
      <c r="D9338" s="7" t="s">
        <v>3391</v>
      </c>
      <c r="E9338" s="7" t="str">
        <f>IF(OR(D9338="", D9338="___"),"", LEFT(D9338,FIND(" &gt;",D9338)-1))</f>
        <v>Failure</v>
      </c>
      <c r="F9338" s="7" t="str">
        <f t="shared" si="297"/>
        <v>Current</v>
      </c>
      <c r="G9338" s="7" t="str">
        <f t="shared" si="298"/>
        <v>Utterance</v>
      </c>
      <c r="H9338" s="7" t="str">
        <f>IF(G9338="Utterance", IF(ISNUMBER(SEARCH("Unrecognized",D9338)), "Unrecognized", IF(ISNUMBER(SEARCH("Mismatched",D9338)), "Mismatched", IF(ISNUMBER(SEARCH("False Positive",D9338)), "False Positive", "Irrelevant"))), "")</f>
        <v>Mismatched</v>
      </c>
      <c r="J9338" s="7" t="s">
        <v>3742</v>
      </c>
      <c r="K9338" s="7" t="s">
        <v>3354</v>
      </c>
      <c r="L9338" s="9">
        <v>45014</v>
      </c>
      <c r="M9338" s="13">
        <v>0.61357638888888888</v>
      </c>
      <c r="N9338" s="14">
        <v>202000433247732</v>
      </c>
      <c r="O9338" s="7">
        <f>IF(LEN(TRIM($A9338))=0,0,LEN($A9338)-LEN(SUBSTITUTE($A9338," ",""))+1)</f>
        <v>10</v>
      </c>
      <c r="P9338">
        <f t="shared" si="296"/>
        <v>705</v>
      </c>
    </row>
    <row r="9339" spans="1:16" ht="224" x14ac:dyDescent="0.2">
      <c r="A9339" s="8" t="s">
        <v>3713</v>
      </c>
      <c r="C9339" s="7" t="s">
        <v>4</v>
      </c>
      <c r="F9339" s="7" t="str">
        <f t="shared" si="297"/>
        <v/>
      </c>
      <c r="G9339" s="7" t="str">
        <f t="shared" si="298"/>
        <v/>
      </c>
      <c r="K9339" s="7" t="s">
        <v>3354</v>
      </c>
      <c r="L9339" s="9">
        <v>45014</v>
      </c>
      <c r="M9339" s="13">
        <v>0.61358796296296292</v>
      </c>
      <c r="N9339" s="14">
        <v>202000433247732</v>
      </c>
      <c r="P9339" t="str">
        <f t="shared" si="296"/>
        <v/>
      </c>
    </row>
    <row r="9340" spans="1:16" ht="16" x14ac:dyDescent="0.2">
      <c r="A9340" s="8" t="s">
        <v>1348</v>
      </c>
      <c r="C9340" s="7" t="s">
        <v>2</v>
      </c>
      <c r="D9340" s="7" t="s">
        <v>3405</v>
      </c>
      <c r="E9340" s="7" t="str">
        <f>IF(OR(D9340="", D9340="___"),"", LEFT(D9340,FIND(" &gt;",D9340)-1))</f>
        <v>Failure</v>
      </c>
      <c r="F9340" s="7" t="str">
        <f t="shared" si="297"/>
        <v>Current</v>
      </c>
      <c r="G9340" s="7" t="str">
        <f t="shared" si="298"/>
        <v>System</v>
      </c>
      <c r="H9340" s="7" t="str">
        <f>IF(G9340="Utterance", IF(ISNUMBER(SEARCH("Unrecognized",D9340)), "Unrecognized", IF(ISNUMBER(SEARCH("Mismatched",D9340)), "Mismatched", IF(ISNUMBER(SEARCH("False Positive",D9340)), "False Positive", "Irrelevant"))), "")</f>
        <v/>
      </c>
      <c r="I9340" s="7" t="s">
        <v>152</v>
      </c>
      <c r="J9340" s="7" t="s">
        <v>3741</v>
      </c>
      <c r="K9340" s="7" t="s">
        <v>3354</v>
      </c>
      <c r="L9340" s="9">
        <v>45014</v>
      </c>
      <c r="M9340" s="13">
        <v>0.61409722222222218</v>
      </c>
      <c r="N9340" s="14">
        <v>202000433247732</v>
      </c>
      <c r="O9340" s="7">
        <f>IF(LEN(TRIM($A9340))=0,0,LEN($A9340)-LEN(SUBSTITUTE($A9340," ",""))+1)</f>
        <v>9</v>
      </c>
      <c r="P9340">
        <f t="shared" si="296"/>
        <v>168</v>
      </c>
    </row>
    <row r="9341" spans="1:16" ht="16" x14ac:dyDescent="0.2">
      <c r="A9341" s="8" t="s">
        <v>152</v>
      </c>
      <c r="C9341" s="7" t="s">
        <v>4</v>
      </c>
      <c r="F9341" s="7" t="str">
        <f t="shared" si="297"/>
        <v/>
      </c>
      <c r="G9341" s="7" t="str">
        <f t="shared" si="298"/>
        <v/>
      </c>
      <c r="K9341" s="7" t="s">
        <v>3354</v>
      </c>
      <c r="L9341" s="9">
        <v>45014</v>
      </c>
      <c r="M9341" s="13">
        <v>0.61409722222222218</v>
      </c>
      <c r="N9341" s="14">
        <v>202000433247732</v>
      </c>
      <c r="P9341" t="str">
        <f t="shared" si="296"/>
        <v/>
      </c>
    </row>
    <row r="9342" spans="1:16" ht="16" x14ac:dyDescent="0.2">
      <c r="A9342" s="8" t="s">
        <v>1348</v>
      </c>
      <c r="C9342" s="7" t="s">
        <v>2</v>
      </c>
      <c r="D9342" s="7" t="s">
        <v>3391</v>
      </c>
      <c r="E9342" s="7" t="str">
        <f>IF(OR(D9342="", D9342="___"),"", LEFT(D9342,FIND(" &gt;",D9342)-1))</f>
        <v>Failure</v>
      </c>
      <c r="F9342" s="7" t="str">
        <f t="shared" si="297"/>
        <v>Current</v>
      </c>
      <c r="G9342" s="7" t="str">
        <f t="shared" si="298"/>
        <v>Utterance</v>
      </c>
      <c r="H9342" s="7" t="str">
        <f>IF(G9342="Utterance", IF(ISNUMBER(SEARCH("Unrecognized",D9342)), "Unrecognized", IF(ISNUMBER(SEARCH("Mismatched",D9342)), "Mismatched", IF(ISNUMBER(SEARCH("False Positive",D9342)), "False Positive", "Irrelevant"))), "")</f>
        <v>Mismatched</v>
      </c>
      <c r="J9342" s="7" t="s">
        <v>3741</v>
      </c>
      <c r="K9342" s="7" t="s">
        <v>3354</v>
      </c>
      <c r="L9342" s="9">
        <v>45014</v>
      </c>
      <c r="M9342" s="13">
        <v>0.61410879629629633</v>
      </c>
      <c r="N9342" s="14">
        <v>202000433247732</v>
      </c>
      <c r="O9342" s="7">
        <f>IF(LEN(TRIM($A9342))=0,0,LEN($A9342)-LEN(SUBSTITUTE($A9342," ",""))+1)</f>
        <v>9</v>
      </c>
      <c r="P9342">
        <f t="shared" si="296"/>
        <v>705</v>
      </c>
    </row>
    <row r="9343" spans="1:16" ht="224" x14ac:dyDescent="0.2">
      <c r="A9343" s="8" t="s">
        <v>3713</v>
      </c>
      <c r="C9343" s="7" t="s">
        <v>4</v>
      </c>
      <c r="F9343" s="7" t="str">
        <f t="shared" si="297"/>
        <v/>
      </c>
      <c r="G9343" s="7" t="str">
        <f t="shared" si="298"/>
        <v/>
      </c>
      <c r="K9343" s="7" t="s">
        <v>3354</v>
      </c>
      <c r="L9343" s="9">
        <v>45014</v>
      </c>
      <c r="M9343" s="13">
        <v>0.61412037037037037</v>
      </c>
      <c r="N9343" s="14">
        <v>202000433247732</v>
      </c>
      <c r="P9343" t="str">
        <f t="shared" si="296"/>
        <v/>
      </c>
    </row>
    <row r="9344" spans="1:16" ht="16" x14ac:dyDescent="0.2">
      <c r="A9344" s="8" t="s">
        <v>259</v>
      </c>
      <c r="B9344" s="7" t="s">
        <v>3487</v>
      </c>
      <c r="C9344" s="7" t="s">
        <v>2</v>
      </c>
      <c r="D9344" s="7" t="s">
        <v>3389</v>
      </c>
      <c r="E9344" s="7" t="str">
        <f>IF(OR(D9344="", D9344="___"),"", LEFT(D9344,FIND(" &gt;",D9344)-1))</f>
        <v>Success</v>
      </c>
      <c r="F9344" s="7" t="str">
        <f t="shared" si="297"/>
        <v>Current</v>
      </c>
      <c r="G9344" s="7" t="str">
        <f t="shared" si="298"/>
        <v/>
      </c>
      <c r="H9344" s="7" t="str">
        <f>IF(G9344="Utterance", IF(ISNUMBER(SEARCH("Unrecognized",D9344)), "Unrecognized", IF(ISNUMBER(SEARCH("Mismatched",D9344)), "Mismatched", IF(ISNUMBER(SEARCH("False Positive",D9344)), "False Positive", "Irrelevant"))), "")</f>
        <v/>
      </c>
      <c r="J9344" s="7" t="s">
        <v>3743</v>
      </c>
      <c r="K9344" s="7" t="s">
        <v>3354</v>
      </c>
      <c r="L9344" s="9">
        <v>45014</v>
      </c>
      <c r="M9344" s="13">
        <v>0.61540509259259257</v>
      </c>
      <c r="N9344" s="14">
        <v>204440003486934</v>
      </c>
      <c r="O9344" s="7">
        <f>IF(LEN(TRIM($A9344))=0,0,LEN($A9344)-LEN(SUBSTITUTE($A9344," ",""))+1)</f>
        <v>4</v>
      </c>
      <c r="P9344">
        <f t="shared" si="296"/>
        <v>3411</v>
      </c>
    </row>
    <row r="9345" spans="1:16" ht="224" x14ac:dyDescent="0.2">
      <c r="A9345" s="8" t="s">
        <v>3712</v>
      </c>
      <c r="C9345" s="7" t="s">
        <v>4</v>
      </c>
      <c r="F9345" s="7" t="str">
        <f t="shared" si="297"/>
        <v/>
      </c>
      <c r="G9345" s="7" t="str">
        <f t="shared" si="298"/>
        <v/>
      </c>
      <c r="K9345" s="7" t="s">
        <v>3354</v>
      </c>
      <c r="L9345" s="9">
        <v>45014</v>
      </c>
      <c r="M9345" s="13">
        <v>0.61541666666666661</v>
      </c>
      <c r="N9345" s="14">
        <v>204440003486934</v>
      </c>
      <c r="P9345" t="str">
        <f t="shared" si="296"/>
        <v/>
      </c>
    </row>
    <row r="9346" spans="1:16" ht="16" x14ac:dyDescent="0.2">
      <c r="A9346" s="8" t="s">
        <v>260</v>
      </c>
      <c r="C9346" s="7" t="s">
        <v>2</v>
      </c>
      <c r="D9346" s="7" t="s">
        <v>3389</v>
      </c>
      <c r="E9346" s="7" t="str">
        <f>IF(OR(D9346="", D9346="___"),"", LEFT(D9346,FIND(" &gt;",D9346)-1))</f>
        <v>Success</v>
      </c>
      <c r="F9346" s="7" t="str">
        <f t="shared" si="297"/>
        <v>Current</v>
      </c>
      <c r="G9346" s="7" t="str">
        <f t="shared" si="298"/>
        <v/>
      </c>
      <c r="H9346" s="7" t="str">
        <f>IF(G9346="Utterance", IF(ISNUMBER(SEARCH("Unrecognized",D9346)), "Unrecognized", IF(ISNUMBER(SEARCH("Mismatched",D9346)), "Mismatched", IF(ISNUMBER(SEARCH("False Positive",D9346)), "False Positive", "Irrelevant"))), "")</f>
        <v/>
      </c>
      <c r="J9346" s="7" t="s">
        <v>3743</v>
      </c>
      <c r="K9346" s="7" t="s">
        <v>3354</v>
      </c>
      <c r="L9346" s="9">
        <v>45014</v>
      </c>
      <c r="M9346" s="13">
        <v>0.61553240740740744</v>
      </c>
      <c r="N9346" s="14">
        <v>204440003486934</v>
      </c>
      <c r="O9346" s="7">
        <f>IF(LEN(TRIM($A9346))=0,0,LEN($A9346)-LEN(SUBSTITUTE($A9346," ",""))+1)</f>
        <v>6</v>
      </c>
      <c r="P9346">
        <f t="shared" si="296"/>
        <v>3411</v>
      </c>
    </row>
    <row r="9347" spans="1:16" ht="48" x14ac:dyDescent="0.2">
      <c r="A9347" s="8" t="s">
        <v>261</v>
      </c>
      <c r="C9347" s="7" t="s">
        <v>4</v>
      </c>
      <c r="F9347" s="7" t="str">
        <f t="shared" si="297"/>
        <v/>
      </c>
      <c r="G9347" s="7" t="str">
        <f t="shared" si="298"/>
        <v/>
      </c>
      <c r="K9347" s="7" t="s">
        <v>3354</v>
      </c>
      <c r="L9347" s="9">
        <v>45014</v>
      </c>
      <c r="M9347" s="13">
        <v>0.61553240740740744</v>
      </c>
      <c r="N9347" s="14">
        <v>204440003486934</v>
      </c>
      <c r="P9347" t="str">
        <f t="shared" ref="P9347:P9410" si="299">IF(D9347="", "", COUNTIF($D$1:$D$12000, D9347))</f>
        <v/>
      </c>
    </row>
    <row r="9348" spans="1:16" x14ac:dyDescent="0.2">
      <c r="A9348" s="10">
        <v>45291</v>
      </c>
      <c r="C9348" s="7" t="s">
        <v>2</v>
      </c>
      <c r="D9348" s="7" t="s">
        <v>3389</v>
      </c>
      <c r="E9348" s="7" t="str">
        <f>IF(OR(D9348="", D9348="___"),"", LEFT(D9348,FIND(" &gt;",D9348)-1))</f>
        <v>Success</v>
      </c>
      <c r="F9348" s="7" t="str">
        <f t="shared" si="297"/>
        <v>Current</v>
      </c>
      <c r="G9348" s="7" t="str">
        <f t="shared" si="298"/>
        <v/>
      </c>
      <c r="H9348" s="7" t="str">
        <f>IF(G9348="Utterance", IF(ISNUMBER(SEARCH("Unrecognized",D9348)), "Unrecognized", IF(ISNUMBER(SEARCH("Mismatched",D9348)), "Mismatched", IF(ISNUMBER(SEARCH("False Positive",D9348)), "False Positive", "Irrelevant"))), "")</f>
        <v/>
      </c>
      <c r="J9348" s="7" t="s">
        <v>3743</v>
      </c>
      <c r="K9348" s="7" t="s">
        <v>3354</v>
      </c>
      <c r="L9348" s="9">
        <v>45014</v>
      </c>
      <c r="M9348" s="13">
        <v>0.61577546296296293</v>
      </c>
      <c r="N9348" s="14">
        <v>204440003486934</v>
      </c>
      <c r="O9348" s="7">
        <f>IF(LEN(TRIM($A9348))=0,0,LEN($A9348)-LEN(SUBSTITUTE($A9348," ",""))+1)</f>
        <v>1</v>
      </c>
      <c r="P9348">
        <f t="shared" si="299"/>
        <v>3411</v>
      </c>
    </row>
    <row r="9349" spans="1:16" ht="224" x14ac:dyDescent="0.2">
      <c r="A9349" s="8" t="s">
        <v>262</v>
      </c>
      <c r="C9349" s="7" t="s">
        <v>4</v>
      </c>
      <c r="F9349" s="7" t="str">
        <f t="shared" si="297"/>
        <v/>
      </c>
      <c r="G9349" s="7" t="str">
        <f t="shared" si="298"/>
        <v/>
      </c>
      <c r="K9349" s="7" t="s">
        <v>3354</v>
      </c>
      <c r="L9349" s="9">
        <v>45014</v>
      </c>
      <c r="M9349" s="13">
        <v>0.61577546296296293</v>
      </c>
      <c r="N9349" s="14">
        <v>204440003486934</v>
      </c>
      <c r="P9349" t="str">
        <f t="shared" si="299"/>
        <v/>
      </c>
    </row>
    <row r="9350" spans="1:16" ht="16" x14ac:dyDescent="0.2">
      <c r="A9350" s="8" t="s">
        <v>260</v>
      </c>
      <c r="C9350" s="7" t="s">
        <v>2</v>
      </c>
      <c r="D9350" s="7" t="s">
        <v>3389</v>
      </c>
      <c r="E9350" s="7" t="str">
        <f>IF(OR(D9350="", D9350="___"),"", LEFT(D9350,FIND(" &gt;",D9350)-1))</f>
        <v>Success</v>
      </c>
      <c r="F9350" s="7" t="str">
        <f t="shared" si="297"/>
        <v>Current</v>
      </c>
      <c r="G9350" s="7" t="str">
        <f t="shared" si="298"/>
        <v/>
      </c>
      <c r="H9350" s="7" t="str">
        <f>IF(G9350="Utterance", IF(ISNUMBER(SEARCH("Unrecognized",D9350)), "Unrecognized", IF(ISNUMBER(SEARCH("Mismatched",D9350)), "Mismatched", IF(ISNUMBER(SEARCH("False Positive",D9350)), "False Positive", "Irrelevant"))), "")</f>
        <v/>
      </c>
      <c r="J9350" s="7" t="s">
        <v>3743</v>
      </c>
      <c r="K9350" s="7" t="s">
        <v>3354</v>
      </c>
      <c r="L9350" s="9">
        <v>45014</v>
      </c>
      <c r="M9350" s="13">
        <v>0.61613425925925924</v>
      </c>
      <c r="N9350" s="14">
        <v>204440003486934</v>
      </c>
      <c r="O9350" s="7">
        <f>IF(LEN(TRIM($A9350))=0,0,LEN($A9350)-LEN(SUBSTITUTE($A9350," ",""))+1)</f>
        <v>6</v>
      </c>
      <c r="P9350">
        <f t="shared" si="299"/>
        <v>3411</v>
      </c>
    </row>
    <row r="9351" spans="1:16" ht="48" x14ac:dyDescent="0.2">
      <c r="A9351" s="8" t="s">
        <v>261</v>
      </c>
      <c r="C9351" s="7" t="s">
        <v>4</v>
      </c>
      <c r="F9351" s="7" t="str">
        <f t="shared" si="297"/>
        <v/>
      </c>
      <c r="G9351" s="7" t="str">
        <f t="shared" si="298"/>
        <v/>
      </c>
      <c r="K9351" s="7" t="s">
        <v>3354</v>
      </c>
      <c r="L9351" s="9">
        <v>45014</v>
      </c>
      <c r="M9351" s="13">
        <v>0.61613425925925924</v>
      </c>
      <c r="N9351" s="14">
        <v>204440003486934</v>
      </c>
      <c r="P9351" t="str">
        <f t="shared" si="299"/>
        <v/>
      </c>
    </row>
    <row r="9352" spans="1:16" x14ac:dyDescent="0.2">
      <c r="A9352" s="10">
        <v>45291</v>
      </c>
      <c r="C9352" s="7" t="s">
        <v>2</v>
      </c>
      <c r="D9352" s="7" t="s">
        <v>3389</v>
      </c>
      <c r="E9352" s="7" t="str">
        <f>IF(OR(D9352="", D9352="___"),"", LEFT(D9352,FIND(" &gt;",D9352)-1))</f>
        <v>Success</v>
      </c>
      <c r="F9352" s="7" t="str">
        <f t="shared" si="297"/>
        <v>Current</v>
      </c>
      <c r="G9352" s="7" t="str">
        <f t="shared" si="298"/>
        <v/>
      </c>
      <c r="H9352" s="7" t="str">
        <f>IF(G9352="Utterance", IF(ISNUMBER(SEARCH("Unrecognized",D9352)), "Unrecognized", IF(ISNUMBER(SEARCH("Mismatched",D9352)), "Mismatched", IF(ISNUMBER(SEARCH("False Positive",D9352)), "False Positive", "Irrelevant"))), "")</f>
        <v/>
      </c>
      <c r="J9352" s="7" t="s">
        <v>3743</v>
      </c>
      <c r="K9352" s="7" t="s">
        <v>3354</v>
      </c>
      <c r="L9352" s="9">
        <v>45014</v>
      </c>
      <c r="M9352" s="13">
        <v>0.61630787037037038</v>
      </c>
      <c r="N9352" s="14">
        <v>204440003486934</v>
      </c>
      <c r="O9352" s="7">
        <f>IF(LEN(TRIM($A9352))=0,0,LEN($A9352)-LEN(SUBSTITUTE($A9352," ",""))+1)</f>
        <v>1</v>
      </c>
      <c r="P9352">
        <f t="shared" si="299"/>
        <v>3411</v>
      </c>
    </row>
    <row r="9353" spans="1:16" ht="224" x14ac:dyDescent="0.2">
      <c r="A9353" s="8" t="s">
        <v>262</v>
      </c>
      <c r="C9353" s="7" t="s">
        <v>4</v>
      </c>
      <c r="F9353" s="7" t="str">
        <f t="shared" si="297"/>
        <v/>
      </c>
      <c r="G9353" s="7" t="str">
        <f t="shared" si="298"/>
        <v/>
      </c>
      <c r="K9353" s="7" t="s">
        <v>3354</v>
      </c>
      <c r="L9353" s="9">
        <v>45014</v>
      </c>
      <c r="M9353" s="13">
        <v>0.61630787037037038</v>
      </c>
      <c r="N9353" s="14">
        <v>204440003486934</v>
      </c>
      <c r="P9353" t="str">
        <f t="shared" si="299"/>
        <v/>
      </c>
    </row>
    <row r="9354" spans="1:16" ht="16" x14ac:dyDescent="0.2">
      <c r="A9354" s="8" t="s">
        <v>269</v>
      </c>
      <c r="B9354" s="7" t="s">
        <v>3487</v>
      </c>
      <c r="C9354" s="7" t="s">
        <v>2</v>
      </c>
      <c r="D9354" s="7" t="s">
        <v>3389</v>
      </c>
      <c r="E9354" s="7" t="str">
        <f>IF(OR(D9354="", D9354="___"),"", LEFT(D9354,FIND(" &gt;",D9354)-1))</f>
        <v>Success</v>
      </c>
      <c r="F9354" s="7" t="str">
        <f t="shared" si="297"/>
        <v>Current</v>
      </c>
      <c r="G9354" s="7" t="str">
        <f t="shared" si="298"/>
        <v/>
      </c>
      <c r="H9354" s="7" t="str">
        <f>IF(G9354="Utterance", IF(ISNUMBER(SEARCH("Unrecognized",D9354)), "Unrecognized", IF(ISNUMBER(SEARCH("Mismatched",D9354)), "Mismatched", IF(ISNUMBER(SEARCH("False Positive",D9354)), "False Positive", "Irrelevant"))), "")</f>
        <v/>
      </c>
      <c r="J9354" s="7" t="s">
        <v>3428</v>
      </c>
      <c r="K9354" s="7" t="s">
        <v>3354</v>
      </c>
      <c r="L9354" s="9">
        <v>45014</v>
      </c>
      <c r="M9354" s="13">
        <v>0.61990740740740746</v>
      </c>
      <c r="N9354" s="14">
        <v>204440003504259</v>
      </c>
      <c r="O9354" s="7">
        <f>IF(LEN(TRIM($A9354))=0,0,LEN($A9354)-LEN(SUBSTITUTE($A9354," ",""))+1)</f>
        <v>3</v>
      </c>
      <c r="P9354">
        <f t="shared" si="299"/>
        <v>3411</v>
      </c>
    </row>
    <row r="9355" spans="1:16" ht="64" x14ac:dyDescent="0.2">
      <c r="A9355" s="8" t="s">
        <v>270</v>
      </c>
      <c r="C9355" s="7" t="s">
        <v>4</v>
      </c>
      <c r="F9355" s="7" t="str">
        <f t="shared" si="297"/>
        <v/>
      </c>
      <c r="G9355" s="7" t="str">
        <f t="shared" si="298"/>
        <v/>
      </c>
      <c r="K9355" s="7" t="s">
        <v>3354</v>
      </c>
      <c r="L9355" s="9">
        <v>45014</v>
      </c>
      <c r="M9355" s="13">
        <v>0.61990740740740746</v>
      </c>
      <c r="N9355" s="14">
        <v>204440003504259</v>
      </c>
      <c r="P9355" t="str">
        <f t="shared" si="299"/>
        <v/>
      </c>
    </row>
    <row r="9356" spans="1:16" ht="16" x14ac:dyDescent="0.2">
      <c r="A9356" s="8" t="s">
        <v>239</v>
      </c>
      <c r="C9356" s="7" t="s">
        <v>2</v>
      </c>
      <c r="D9356" s="7" t="s">
        <v>3389</v>
      </c>
      <c r="E9356" s="7" t="str">
        <f>IF(OR(D9356="", D9356="___"),"", LEFT(D9356,FIND(" &gt;",D9356)-1))</f>
        <v>Success</v>
      </c>
      <c r="F9356" s="7" t="str">
        <f t="shared" si="297"/>
        <v>Current</v>
      </c>
      <c r="G9356" s="7" t="str">
        <f t="shared" si="298"/>
        <v/>
      </c>
      <c r="H9356" s="7" t="str">
        <f>IF(G9356="Utterance", IF(ISNUMBER(SEARCH("Unrecognized",D9356)), "Unrecognized", IF(ISNUMBER(SEARCH("Mismatched",D9356)), "Mismatched", IF(ISNUMBER(SEARCH("False Positive",D9356)), "False Positive", "Irrelevant"))), "")</f>
        <v/>
      </c>
      <c r="J9356" s="7" t="s">
        <v>3750</v>
      </c>
      <c r="K9356" s="7" t="s">
        <v>3354</v>
      </c>
      <c r="L9356" s="9">
        <v>45014</v>
      </c>
      <c r="M9356" s="13">
        <v>0.62152777777777779</v>
      </c>
      <c r="N9356" s="14">
        <v>204440003486656</v>
      </c>
      <c r="O9356" s="7">
        <f>IF(LEN(TRIM($A9356))=0,0,LEN($A9356)-LEN(SUBSTITUTE($A9356," ",""))+1)</f>
        <v>11</v>
      </c>
      <c r="P9356">
        <f t="shared" si="299"/>
        <v>3411</v>
      </c>
    </row>
    <row r="9357" spans="1:16" ht="240" x14ac:dyDescent="0.2">
      <c r="A9357" s="8" t="s">
        <v>240</v>
      </c>
      <c r="C9357" s="7" t="s">
        <v>4</v>
      </c>
      <c r="F9357" s="7" t="str">
        <f t="shared" si="297"/>
        <v/>
      </c>
      <c r="G9357" s="7" t="str">
        <f t="shared" si="298"/>
        <v/>
      </c>
      <c r="K9357" s="7" t="s">
        <v>3354</v>
      </c>
      <c r="L9357" s="9">
        <v>45014</v>
      </c>
      <c r="M9357" s="13">
        <v>0.62153935185185183</v>
      </c>
      <c r="N9357" s="14">
        <v>204440003486656</v>
      </c>
      <c r="P9357" t="str">
        <f t="shared" si="299"/>
        <v/>
      </c>
    </row>
    <row r="9358" spans="1:16" ht="16" x14ac:dyDescent="0.2">
      <c r="A9358" s="8" t="s">
        <v>429</v>
      </c>
      <c r="C9358" s="7" t="s">
        <v>2</v>
      </c>
      <c r="D9358" s="7" t="s">
        <v>3389</v>
      </c>
      <c r="E9358" s="7" t="str">
        <f>IF(OR(D9358="", D9358="___"),"", LEFT(D9358,FIND(" &gt;",D9358)-1))</f>
        <v>Success</v>
      </c>
      <c r="F9358" s="7" t="str">
        <f t="shared" si="297"/>
        <v>Current</v>
      </c>
      <c r="G9358" s="7" t="str">
        <f t="shared" si="298"/>
        <v/>
      </c>
      <c r="H9358" s="7" t="str">
        <f>IF(G9358="Utterance", IF(ISNUMBER(SEARCH("Unrecognized",D9358)), "Unrecognized", IF(ISNUMBER(SEARCH("Mismatched",D9358)), "Mismatched", IF(ISNUMBER(SEARCH("False Positive",D9358)), "False Positive", "Irrelevant"))), "")</f>
        <v/>
      </c>
      <c r="J9358" s="7" t="s">
        <v>3363</v>
      </c>
      <c r="K9358" s="7" t="s">
        <v>3354</v>
      </c>
      <c r="L9358" s="9">
        <v>45014</v>
      </c>
      <c r="M9358" s="13">
        <v>0.62203703703703705</v>
      </c>
      <c r="N9358" s="14">
        <v>204440003492561</v>
      </c>
      <c r="O9358" s="7">
        <f>IF(LEN(TRIM($A9358))=0,0,LEN($A9358)-LEN(SUBSTITUTE($A9358," ",""))+1)</f>
        <v>4</v>
      </c>
      <c r="P9358">
        <f t="shared" si="299"/>
        <v>3411</v>
      </c>
    </row>
    <row r="9359" spans="1:16" ht="80" x14ac:dyDescent="0.2">
      <c r="A9359" s="8" t="s">
        <v>430</v>
      </c>
      <c r="C9359" s="7" t="s">
        <v>4</v>
      </c>
      <c r="F9359" s="7" t="str">
        <f t="shared" si="297"/>
        <v/>
      </c>
      <c r="G9359" s="7" t="str">
        <f t="shared" si="298"/>
        <v/>
      </c>
      <c r="K9359" s="7" t="s">
        <v>3354</v>
      </c>
      <c r="L9359" s="9">
        <v>45014</v>
      </c>
      <c r="M9359" s="13">
        <v>0.62203703703703705</v>
      </c>
      <c r="N9359" s="14">
        <v>204440003492561</v>
      </c>
      <c r="P9359" t="str">
        <f t="shared" si="299"/>
        <v/>
      </c>
    </row>
    <row r="9360" spans="1:16" ht="16" x14ac:dyDescent="0.2">
      <c r="A9360" s="8" t="s">
        <v>380</v>
      </c>
      <c r="C9360" s="7" t="s">
        <v>2</v>
      </c>
      <c r="D9360" s="7" t="s">
        <v>3389</v>
      </c>
      <c r="E9360" s="7" t="str">
        <f>IF(OR(D9360="", D9360="___"),"", LEFT(D9360,FIND(" &gt;",D9360)-1))</f>
        <v>Success</v>
      </c>
      <c r="F9360" s="7" t="str">
        <f t="shared" si="297"/>
        <v>Current</v>
      </c>
      <c r="G9360" s="7" t="str">
        <f t="shared" si="298"/>
        <v/>
      </c>
      <c r="H9360" s="7" t="str">
        <f>IF(G9360="Utterance", IF(ISNUMBER(SEARCH("Unrecognized",D9360)), "Unrecognized", IF(ISNUMBER(SEARCH("Mismatched",D9360)), "Mismatched", IF(ISNUMBER(SEARCH("False Positive",D9360)), "False Positive", "Irrelevant"))), "")</f>
        <v/>
      </c>
      <c r="J9360" s="7" t="s">
        <v>3756</v>
      </c>
      <c r="K9360" s="7" t="s">
        <v>3354</v>
      </c>
      <c r="L9360" s="9">
        <v>45014</v>
      </c>
      <c r="M9360" s="13">
        <v>0.62327546296296299</v>
      </c>
      <c r="N9360" s="14">
        <v>204440003542686</v>
      </c>
      <c r="O9360" s="7">
        <f>IF(LEN(TRIM($A9360))=0,0,LEN($A9360)-LEN(SUBSTITUTE($A9360," ",""))+1)</f>
        <v>4</v>
      </c>
      <c r="P9360">
        <f t="shared" si="299"/>
        <v>3411</v>
      </c>
    </row>
    <row r="9361" spans="1:16" ht="144" x14ac:dyDescent="0.2">
      <c r="A9361" s="8" t="s">
        <v>1198</v>
      </c>
      <c r="C9361" s="7" t="s">
        <v>4</v>
      </c>
      <c r="F9361" s="7" t="str">
        <f t="shared" si="297"/>
        <v/>
      </c>
      <c r="G9361" s="7" t="str">
        <f t="shared" si="298"/>
        <v/>
      </c>
      <c r="K9361" s="7" t="s">
        <v>3354</v>
      </c>
      <c r="L9361" s="9">
        <v>45014</v>
      </c>
      <c r="M9361" s="13">
        <v>0.62327546296296299</v>
      </c>
      <c r="N9361" s="14">
        <v>204440003542686</v>
      </c>
      <c r="P9361" t="str">
        <f t="shared" si="299"/>
        <v/>
      </c>
    </row>
    <row r="9362" spans="1:16" ht="16" x14ac:dyDescent="0.2">
      <c r="A9362" s="8" t="s">
        <v>431</v>
      </c>
      <c r="C9362" s="7" t="s">
        <v>2</v>
      </c>
      <c r="D9362" s="7" t="s">
        <v>3389</v>
      </c>
      <c r="E9362" s="7" t="str">
        <f>IF(OR(D9362="", D9362="___"),"", LEFT(D9362,FIND(" &gt;",D9362)-1))</f>
        <v>Success</v>
      </c>
      <c r="F9362" s="7" t="str">
        <f t="shared" si="297"/>
        <v>Current</v>
      </c>
      <c r="G9362" s="7" t="str">
        <f t="shared" si="298"/>
        <v/>
      </c>
      <c r="H9362" s="7" t="str">
        <f>IF(G9362="Utterance", IF(ISNUMBER(SEARCH("Unrecognized",D9362)), "Unrecognized", IF(ISNUMBER(SEARCH("Mismatched",D9362)), "Mismatched", IF(ISNUMBER(SEARCH("False Positive",D9362)), "False Positive", "Irrelevant"))), "")</f>
        <v/>
      </c>
      <c r="J9362" s="7" t="s">
        <v>3363</v>
      </c>
      <c r="K9362" s="7" t="s">
        <v>3354</v>
      </c>
      <c r="L9362" s="9">
        <v>45014</v>
      </c>
      <c r="M9362" s="13">
        <v>0.62418981481481484</v>
      </c>
      <c r="N9362" s="14">
        <v>204440003492561</v>
      </c>
      <c r="O9362" s="7">
        <f>IF(LEN(TRIM($A9362))=0,0,LEN($A9362)-LEN(SUBSTITUTE($A9362," ",""))+1)</f>
        <v>7</v>
      </c>
      <c r="P9362">
        <f t="shared" si="299"/>
        <v>3411</v>
      </c>
    </row>
    <row r="9363" spans="1:16" ht="80" x14ac:dyDescent="0.2">
      <c r="A9363" s="8" t="s">
        <v>430</v>
      </c>
      <c r="C9363" s="7" t="s">
        <v>4</v>
      </c>
      <c r="F9363" s="7" t="str">
        <f t="shared" si="297"/>
        <v/>
      </c>
      <c r="G9363" s="7" t="str">
        <f t="shared" si="298"/>
        <v/>
      </c>
      <c r="K9363" s="7" t="s">
        <v>3354</v>
      </c>
      <c r="L9363" s="9">
        <v>45014</v>
      </c>
      <c r="M9363" s="13">
        <v>0.62418981481481484</v>
      </c>
      <c r="N9363" s="14">
        <v>204440003492561</v>
      </c>
      <c r="P9363" t="str">
        <f t="shared" si="299"/>
        <v/>
      </c>
    </row>
    <row r="9364" spans="1:16" ht="16" x14ac:dyDescent="0.2">
      <c r="A9364" s="8" t="s">
        <v>302</v>
      </c>
      <c r="B9364" s="7" t="s">
        <v>3487</v>
      </c>
      <c r="C9364" s="7" t="s">
        <v>2</v>
      </c>
      <c r="D9364" s="7" t="s">
        <v>3389</v>
      </c>
      <c r="E9364" s="7" t="str">
        <f>IF(OR(D9364="", D9364="___"),"", LEFT(D9364,FIND(" &gt;",D9364)-1))</f>
        <v>Success</v>
      </c>
      <c r="F9364" s="7" t="str">
        <f t="shared" si="297"/>
        <v>Current</v>
      </c>
      <c r="G9364" s="7" t="str">
        <f t="shared" si="298"/>
        <v/>
      </c>
      <c r="H9364" s="7" t="str">
        <f>IF(G9364="Utterance", IF(ISNUMBER(SEARCH("Unrecognized",D9364)), "Unrecognized", IF(ISNUMBER(SEARCH("Mismatched",D9364)), "Mismatched", IF(ISNUMBER(SEARCH("False Positive",D9364)), "False Positive", "Irrelevant"))), "")</f>
        <v/>
      </c>
      <c r="J9364" s="7" t="s">
        <v>3428</v>
      </c>
      <c r="K9364" s="7" t="s">
        <v>3354</v>
      </c>
      <c r="L9364" s="9">
        <v>45014</v>
      </c>
      <c r="M9364" s="13">
        <v>0.62740740740740741</v>
      </c>
      <c r="N9364" s="14">
        <v>204440003504317</v>
      </c>
      <c r="O9364" s="7">
        <f>IF(LEN(TRIM($A9364))=0,0,LEN($A9364)-LEN(SUBSTITUTE($A9364," ",""))+1)</f>
        <v>3</v>
      </c>
      <c r="P9364">
        <f t="shared" si="299"/>
        <v>3411</v>
      </c>
    </row>
    <row r="9365" spans="1:16" ht="64" x14ac:dyDescent="0.2">
      <c r="A9365" s="8" t="s">
        <v>220</v>
      </c>
      <c r="C9365" s="7" t="s">
        <v>4</v>
      </c>
      <c r="F9365" s="7" t="str">
        <f t="shared" si="297"/>
        <v/>
      </c>
      <c r="G9365" s="7" t="str">
        <f t="shared" si="298"/>
        <v/>
      </c>
      <c r="K9365" s="7" t="s">
        <v>3354</v>
      </c>
      <c r="L9365" s="9">
        <v>45014</v>
      </c>
      <c r="M9365" s="13">
        <v>0.62740740740740741</v>
      </c>
      <c r="N9365" s="14">
        <v>204440003504317</v>
      </c>
      <c r="P9365" t="str">
        <f t="shared" si="299"/>
        <v/>
      </c>
    </row>
    <row r="9366" spans="1:16" ht="16" x14ac:dyDescent="0.2">
      <c r="A9366" s="8" t="s">
        <v>302</v>
      </c>
      <c r="B9366" s="7" t="s">
        <v>3487</v>
      </c>
      <c r="C9366" s="7" t="s">
        <v>2</v>
      </c>
      <c r="D9366" s="7" t="s">
        <v>3389</v>
      </c>
      <c r="E9366" s="7" t="str">
        <f>IF(OR(D9366="", D9366="___"),"", LEFT(D9366,FIND(" &gt;",D9366)-1))</f>
        <v>Success</v>
      </c>
      <c r="F9366" s="7" t="str">
        <f t="shared" si="297"/>
        <v>Current</v>
      </c>
      <c r="G9366" s="7" t="str">
        <f t="shared" si="298"/>
        <v/>
      </c>
      <c r="H9366" s="7" t="str">
        <f>IF(G9366="Utterance", IF(ISNUMBER(SEARCH("Unrecognized",D9366)), "Unrecognized", IF(ISNUMBER(SEARCH("Mismatched",D9366)), "Mismatched", IF(ISNUMBER(SEARCH("False Positive",D9366)), "False Positive", "Irrelevant"))), "")</f>
        <v/>
      </c>
      <c r="J9366" s="7" t="s">
        <v>3428</v>
      </c>
      <c r="K9366" s="7" t="s">
        <v>3354</v>
      </c>
      <c r="L9366" s="9">
        <v>45014</v>
      </c>
      <c r="M9366" s="13">
        <v>0.62760416666666663</v>
      </c>
      <c r="N9366" s="14">
        <v>204440003541231</v>
      </c>
      <c r="O9366" s="7">
        <f>IF(LEN(TRIM($A9366))=0,0,LEN($A9366)-LEN(SUBSTITUTE($A9366," ",""))+1)</f>
        <v>3</v>
      </c>
      <c r="P9366">
        <f t="shared" si="299"/>
        <v>3411</v>
      </c>
    </row>
    <row r="9367" spans="1:16" ht="64" x14ac:dyDescent="0.2">
      <c r="A9367" s="8" t="s">
        <v>220</v>
      </c>
      <c r="C9367" s="7" t="s">
        <v>4</v>
      </c>
      <c r="F9367" s="7" t="str">
        <f t="shared" si="297"/>
        <v/>
      </c>
      <c r="G9367" s="7" t="str">
        <f t="shared" si="298"/>
        <v/>
      </c>
      <c r="K9367" s="7" t="s">
        <v>3354</v>
      </c>
      <c r="L9367" s="9">
        <v>45014</v>
      </c>
      <c r="M9367" s="13">
        <v>0.62760416666666663</v>
      </c>
      <c r="N9367" s="14">
        <v>204440003541231</v>
      </c>
      <c r="P9367" t="str">
        <f t="shared" si="299"/>
        <v/>
      </c>
    </row>
    <row r="9368" spans="1:16" ht="16" x14ac:dyDescent="0.2">
      <c r="A9368" s="8" t="s">
        <v>684</v>
      </c>
      <c r="C9368" s="7" t="s">
        <v>2</v>
      </c>
      <c r="D9368" s="7" t="s">
        <v>3389</v>
      </c>
      <c r="E9368" s="7" t="str">
        <f>IF(OR(D9368="", D9368="___"),"", LEFT(D9368,FIND(" &gt;",D9368)-1))</f>
        <v>Success</v>
      </c>
      <c r="F9368" s="7" t="str">
        <f t="shared" si="297"/>
        <v>Current</v>
      </c>
      <c r="G9368" s="7" t="str">
        <f t="shared" si="298"/>
        <v/>
      </c>
      <c r="H9368" s="7" t="str">
        <f>IF(G9368="Utterance", IF(ISNUMBER(SEARCH("Unrecognized",D9368)), "Unrecognized", IF(ISNUMBER(SEARCH("Mismatched",D9368)), "Mismatched", IF(ISNUMBER(SEARCH("False Positive",D9368)), "False Positive", "Irrelevant"))), "")</f>
        <v/>
      </c>
      <c r="J9368" s="7" t="s">
        <v>3756</v>
      </c>
      <c r="K9368" s="7" t="s">
        <v>3354</v>
      </c>
      <c r="L9368" s="9">
        <v>45014</v>
      </c>
      <c r="M9368" s="13">
        <v>0.62900462962962966</v>
      </c>
      <c r="N9368" s="14">
        <v>204440003502826</v>
      </c>
      <c r="O9368" s="7">
        <f>IF(LEN(TRIM($A9368))=0,0,LEN($A9368)-LEN(SUBSTITUTE($A9368," ",""))+1)</f>
        <v>7</v>
      </c>
      <c r="P9368">
        <f t="shared" si="299"/>
        <v>3411</v>
      </c>
    </row>
    <row r="9369" spans="1:16" ht="144" x14ac:dyDescent="0.2">
      <c r="A9369" s="8" t="s">
        <v>758</v>
      </c>
      <c r="C9369" s="7" t="s">
        <v>4</v>
      </c>
      <c r="F9369" s="7" t="str">
        <f t="shared" si="297"/>
        <v/>
      </c>
      <c r="G9369" s="7" t="str">
        <f t="shared" si="298"/>
        <v/>
      </c>
      <c r="K9369" s="7" t="s">
        <v>3354</v>
      </c>
      <c r="L9369" s="9">
        <v>45014</v>
      </c>
      <c r="M9369" s="13">
        <v>0.62902777777777774</v>
      </c>
      <c r="N9369" s="14">
        <v>204440003502826</v>
      </c>
      <c r="P9369" t="str">
        <f t="shared" si="299"/>
        <v/>
      </c>
    </row>
    <row r="9370" spans="1:16" ht="16" x14ac:dyDescent="0.2">
      <c r="A9370" s="8" t="s">
        <v>158</v>
      </c>
      <c r="B9370" s="7" t="s">
        <v>3487</v>
      </c>
      <c r="C9370" s="7" t="s">
        <v>2</v>
      </c>
      <c r="D9370" s="7" t="s">
        <v>3389</v>
      </c>
      <c r="E9370" s="7" t="str">
        <f>IF(OR(D9370="", D9370="___"),"", LEFT(D9370,FIND(" &gt;",D9370)-1))</f>
        <v>Success</v>
      </c>
      <c r="F9370" s="7" t="str">
        <f t="shared" si="297"/>
        <v>Current</v>
      </c>
      <c r="G9370" s="7" t="str">
        <f t="shared" si="298"/>
        <v/>
      </c>
      <c r="H9370" s="7" t="str">
        <f>IF(G9370="Utterance", IF(ISNUMBER(SEARCH("Unrecognized",D9370)), "Unrecognized", IF(ISNUMBER(SEARCH("Mismatched",D9370)), "Mismatched", IF(ISNUMBER(SEARCH("False Positive",D9370)), "False Positive", "Irrelevant"))), "")</f>
        <v/>
      </c>
      <c r="J9370" s="7" t="s">
        <v>3744</v>
      </c>
      <c r="K9370" s="7" t="s">
        <v>3354</v>
      </c>
      <c r="L9370" s="9">
        <v>45014</v>
      </c>
      <c r="M9370" s="13">
        <v>0.62903935185185189</v>
      </c>
      <c r="N9370" s="14">
        <v>204440003537176</v>
      </c>
      <c r="O9370" s="7">
        <f>IF(LEN(TRIM($A9370))=0,0,LEN($A9370)-LEN(SUBSTITUTE($A9370," ",""))+1)</f>
        <v>4</v>
      </c>
      <c r="P9370">
        <f t="shared" si="299"/>
        <v>3411</v>
      </c>
    </row>
    <row r="9371" spans="1:16" ht="112" x14ac:dyDescent="0.2">
      <c r="A9371" s="8" t="s">
        <v>224</v>
      </c>
      <c r="C9371" s="7" t="s">
        <v>4</v>
      </c>
      <c r="F9371" s="7" t="str">
        <f t="shared" si="297"/>
        <v/>
      </c>
      <c r="G9371" s="7" t="str">
        <f t="shared" si="298"/>
        <v/>
      </c>
      <c r="K9371" s="7" t="s">
        <v>3354</v>
      </c>
      <c r="L9371" s="9">
        <v>45014</v>
      </c>
      <c r="M9371" s="13">
        <v>0.62903935185185189</v>
      </c>
      <c r="N9371" s="14">
        <v>204440003537176</v>
      </c>
      <c r="P9371" t="str">
        <f t="shared" si="299"/>
        <v/>
      </c>
    </row>
    <row r="9372" spans="1:16" ht="16" x14ac:dyDescent="0.2">
      <c r="A9372" s="8" t="s">
        <v>493</v>
      </c>
      <c r="C9372" s="7" t="s">
        <v>2</v>
      </c>
      <c r="D9372" s="7" t="s">
        <v>3389</v>
      </c>
      <c r="E9372" s="7" t="str">
        <f>IF(OR(D9372="", D9372="___"),"", LEFT(D9372,FIND(" &gt;",D9372)-1))</f>
        <v>Success</v>
      </c>
      <c r="F9372" s="7" t="str">
        <f t="shared" si="297"/>
        <v>Current</v>
      </c>
      <c r="G9372" s="7" t="str">
        <f t="shared" si="298"/>
        <v/>
      </c>
      <c r="H9372" s="7" t="str">
        <f>IF(G9372="Utterance", IF(ISNUMBER(SEARCH("Unrecognized",D9372)), "Unrecognized", IF(ISNUMBER(SEARCH("Mismatched",D9372)), "Mismatched", IF(ISNUMBER(SEARCH("False Positive",D9372)), "False Positive", "Irrelevant"))), "")</f>
        <v/>
      </c>
      <c r="J9372" s="7" t="s">
        <v>3756</v>
      </c>
      <c r="K9372" s="7" t="s">
        <v>3354</v>
      </c>
      <c r="L9372" s="9">
        <v>45014</v>
      </c>
      <c r="M9372" s="13">
        <v>0.62980324074074068</v>
      </c>
      <c r="N9372" s="14">
        <v>204440003493989</v>
      </c>
      <c r="O9372" s="7">
        <f>IF(LEN(TRIM($A9372))=0,0,LEN($A9372)-LEN(SUBSTITUTE($A9372," ",""))+1)</f>
        <v>2</v>
      </c>
      <c r="P9372">
        <f t="shared" si="299"/>
        <v>3411</v>
      </c>
    </row>
    <row r="9373" spans="1:16" ht="144" x14ac:dyDescent="0.2">
      <c r="A9373" s="8" t="s">
        <v>494</v>
      </c>
      <c r="C9373" s="7" t="s">
        <v>4</v>
      </c>
      <c r="F9373" s="7" t="str">
        <f t="shared" si="297"/>
        <v/>
      </c>
      <c r="G9373" s="7" t="str">
        <f t="shared" si="298"/>
        <v/>
      </c>
      <c r="K9373" s="7" t="s">
        <v>3354</v>
      </c>
      <c r="L9373" s="9">
        <v>45014</v>
      </c>
      <c r="M9373" s="13">
        <v>0.62980324074074068</v>
      </c>
      <c r="N9373" s="14">
        <v>204440003493989</v>
      </c>
      <c r="P9373" t="str">
        <f t="shared" si="299"/>
        <v/>
      </c>
    </row>
    <row r="9374" spans="1:16" ht="16" x14ac:dyDescent="0.2">
      <c r="A9374" s="8" t="s">
        <v>307</v>
      </c>
      <c r="C9374" s="7" t="s">
        <v>2</v>
      </c>
      <c r="D9374" s="7" t="s">
        <v>3389</v>
      </c>
      <c r="E9374" s="7" t="str">
        <f>IF(OR(D9374="", D9374="___"),"", LEFT(D9374,FIND(" &gt;",D9374)-1))</f>
        <v>Success</v>
      </c>
      <c r="F9374" s="7" t="str">
        <f t="shared" si="297"/>
        <v>Current</v>
      </c>
      <c r="G9374" s="7" t="str">
        <f t="shared" si="298"/>
        <v/>
      </c>
      <c r="H9374" s="7" t="str">
        <f>IF(G9374="Utterance", IF(ISNUMBER(SEARCH("Unrecognized",D9374)), "Unrecognized", IF(ISNUMBER(SEARCH("Mismatched",D9374)), "Mismatched", IF(ISNUMBER(SEARCH("False Positive",D9374)), "False Positive", "Irrelevant"))), "")</f>
        <v/>
      </c>
      <c r="J9374" s="7" t="s">
        <v>3756</v>
      </c>
      <c r="K9374" s="7" t="s">
        <v>3354</v>
      </c>
      <c r="L9374" s="9">
        <v>45014</v>
      </c>
      <c r="M9374" s="13">
        <v>0.62981481481481483</v>
      </c>
      <c r="N9374" s="14">
        <v>202000057430269</v>
      </c>
      <c r="O9374" s="7">
        <f>IF(LEN(TRIM($A9374))=0,0,LEN($A9374)-LEN(SUBSTITUTE($A9374," ",""))+1)</f>
        <v>5</v>
      </c>
      <c r="P9374">
        <f t="shared" si="299"/>
        <v>3411</v>
      </c>
    </row>
    <row r="9375" spans="1:16" ht="144" x14ac:dyDescent="0.2">
      <c r="A9375" s="8" t="s">
        <v>1224</v>
      </c>
      <c r="C9375" s="7" t="s">
        <v>4</v>
      </c>
      <c r="F9375" s="7" t="str">
        <f t="shared" si="297"/>
        <v/>
      </c>
      <c r="G9375" s="7" t="str">
        <f t="shared" si="298"/>
        <v/>
      </c>
      <c r="K9375" s="7" t="s">
        <v>3354</v>
      </c>
      <c r="L9375" s="9">
        <v>45014</v>
      </c>
      <c r="M9375" s="13">
        <v>0.62982638888888887</v>
      </c>
      <c r="N9375" s="14">
        <v>202000057430269</v>
      </c>
      <c r="P9375" t="str">
        <f t="shared" si="299"/>
        <v/>
      </c>
    </row>
    <row r="9376" spans="1:16" ht="16" x14ac:dyDescent="0.2">
      <c r="A9376" s="8" t="s">
        <v>792</v>
      </c>
      <c r="C9376" s="7" t="s">
        <v>2</v>
      </c>
      <c r="D9376" s="7" t="s">
        <v>3389</v>
      </c>
      <c r="E9376" s="7" t="str">
        <f>IF(OR(D9376="", D9376="___"),"", LEFT(D9376,FIND(" &gt;",D9376)-1))</f>
        <v>Success</v>
      </c>
      <c r="F9376" s="7" t="str">
        <f t="shared" si="297"/>
        <v>Current</v>
      </c>
      <c r="G9376" s="7" t="str">
        <f t="shared" si="298"/>
        <v/>
      </c>
      <c r="H9376" s="7" t="str">
        <f>IF(G9376="Utterance", IF(ISNUMBER(SEARCH("Unrecognized",D9376)), "Unrecognized", IF(ISNUMBER(SEARCH("Mismatched",D9376)), "Mismatched", IF(ISNUMBER(SEARCH("False Positive",D9376)), "False Positive", "Irrelevant"))), "")</f>
        <v/>
      </c>
      <c r="J9376" s="7" t="s">
        <v>3756</v>
      </c>
      <c r="K9376" s="7" t="s">
        <v>3354</v>
      </c>
      <c r="L9376" s="9">
        <v>45014</v>
      </c>
      <c r="M9376" s="13">
        <v>0.63292824074074072</v>
      </c>
      <c r="N9376" s="14">
        <v>204440003503872</v>
      </c>
      <c r="O9376" s="7">
        <f>IF(LEN(TRIM($A9376))=0,0,LEN($A9376)-LEN(SUBSTITUTE($A9376," ",""))+1)</f>
        <v>6</v>
      </c>
      <c r="P9376">
        <f t="shared" si="299"/>
        <v>3411</v>
      </c>
    </row>
    <row r="9377" spans="1:16" ht="144" x14ac:dyDescent="0.2">
      <c r="A9377" s="8" t="s">
        <v>689</v>
      </c>
      <c r="C9377" s="7" t="s">
        <v>4</v>
      </c>
      <c r="F9377" s="7" t="str">
        <f t="shared" si="297"/>
        <v/>
      </c>
      <c r="G9377" s="7" t="str">
        <f t="shared" si="298"/>
        <v/>
      </c>
      <c r="K9377" s="7" t="s">
        <v>3354</v>
      </c>
      <c r="L9377" s="9">
        <v>45014</v>
      </c>
      <c r="M9377" s="13">
        <v>0.63292824074074072</v>
      </c>
      <c r="N9377" s="14">
        <v>204440003503872</v>
      </c>
      <c r="P9377" t="str">
        <f t="shared" si="299"/>
        <v/>
      </c>
    </row>
    <row r="9378" spans="1:16" ht="16" x14ac:dyDescent="0.2">
      <c r="A9378" s="8" t="s">
        <v>1605</v>
      </c>
      <c r="C9378" s="7" t="s">
        <v>2</v>
      </c>
      <c r="D9378" s="7" t="s">
        <v>3389</v>
      </c>
      <c r="E9378" s="7" t="str">
        <f>IF(OR(D9378="", D9378="___"),"", LEFT(D9378,FIND(" &gt;",D9378)-1))</f>
        <v>Success</v>
      </c>
      <c r="F9378" s="7" t="str">
        <f t="shared" si="297"/>
        <v>Current</v>
      </c>
      <c r="G9378" s="7" t="str">
        <f t="shared" si="298"/>
        <v/>
      </c>
      <c r="H9378" s="7" t="str">
        <f>IF(G9378="Utterance", IF(ISNUMBER(SEARCH("Unrecognized",D9378)), "Unrecognized", IF(ISNUMBER(SEARCH("Mismatched",D9378)), "Mismatched", IF(ISNUMBER(SEARCH("False Positive",D9378)), "False Positive", "Irrelevant"))), "")</f>
        <v/>
      </c>
      <c r="J9378" s="7" t="s">
        <v>3755</v>
      </c>
      <c r="K9378" s="7" t="s">
        <v>3354</v>
      </c>
      <c r="L9378" s="9">
        <v>45014</v>
      </c>
      <c r="M9378" s="13">
        <v>0.63413194444444443</v>
      </c>
      <c r="N9378" s="14">
        <v>513002925772140</v>
      </c>
      <c r="O9378" s="7">
        <f>IF(LEN(TRIM($A9378))=0,0,LEN($A9378)-LEN(SUBSTITUTE($A9378," ",""))+1)</f>
        <v>9</v>
      </c>
      <c r="P9378">
        <f t="shared" si="299"/>
        <v>3411</v>
      </c>
    </row>
    <row r="9379" spans="1:16" ht="208" x14ac:dyDescent="0.2">
      <c r="A9379" s="8" t="s">
        <v>277</v>
      </c>
      <c r="C9379" s="7" t="s">
        <v>4</v>
      </c>
      <c r="F9379" s="7" t="str">
        <f t="shared" si="297"/>
        <v/>
      </c>
      <c r="G9379" s="7" t="str">
        <f t="shared" si="298"/>
        <v/>
      </c>
      <c r="K9379" s="7" t="s">
        <v>3354</v>
      </c>
      <c r="L9379" s="9">
        <v>45014</v>
      </c>
      <c r="M9379" s="13">
        <v>0.63413194444444443</v>
      </c>
      <c r="N9379" s="14">
        <v>513002925772140</v>
      </c>
      <c r="P9379" t="str">
        <f t="shared" si="299"/>
        <v/>
      </c>
    </row>
    <row r="9380" spans="1:16" ht="16" x14ac:dyDescent="0.2">
      <c r="A9380" s="8" t="s">
        <v>322</v>
      </c>
      <c r="B9380" s="7" t="s">
        <v>3487</v>
      </c>
      <c r="C9380" s="7" t="s">
        <v>2</v>
      </c>
      <c r="D9380" s="7" t="s">
        <v>3389</v>
      </c>
      <c r="E9380" s="7" t="str">
        <f>IF(OR(D9380="", D9380="___"),"", LEFT(D9380,FIND(" &gt;",D9380)-1))</f>
        <v>Success</v>
      </c>
      <c r="F9380" s="7" t="str">
        <f t="shared" si="297"/>
        <v>Current</v>
      </c>
      <c r="G9380" s="7" t="str">
        <f t="shared" si="298"/>
        <v/>
      </c>
      <c r="H9380" s="7" t="str">
        <f>IF(G9380="Utterance", IF(ISNUMBER(SEARCH("Unrecognized",D9380)), "Unrecognized", IF(ISNUMBER(SEARCH("Mismatched",D9380)), "Mismatched", IF(ISNUMBER(SEARCH("False Positive",D9380)), "False Positive", "Irrelevant"))), "")</f>
        <v/>
      </c>
      <c r="J9380" s="7" t="s">
        <v>3758</v>
      </c>
      <c r="K9380" s="7" t="s">
        <v>3354</v>
      </c>
      <c r="L9380" s="9">
        <v>45014</v>
      </c>
      <c r="M9380" s="13">
        <v>0.63685185185185189</v>
      </c>
      <c r="N9380" s="14">
        <v>204440003497976</v>
      </c>
      <c r="O9380" s="7">
        <f>IF(LEN(TRIM($A9380))=0,0,LEN($A9380)-LEN(SUBSTITUTE($A9380," ",""))+1)</f>
        <v>4</v>
      </c>
      <c r="P9380">
        <f t="shared" si="299"/>
        <v>3411</v>
      </c>
    </row>
    <row r="9381" spans="1:16" ht="32" x14ac:dyDescent="0.2">
      <c r="A9381" s="8" t="s">
        <v>3369</v>
      </c>
      <c r="C9381" s="7" t="s">
        <v>4</v>
      </c>
      <c r="F9381" s="7" t="str">
        <f t="shared" si="297"/>
        <v/>
      </c>
      <c r="G9381" s="7" t="str">
        <f t="shared" si="298"/>
        <v/>
      </c>
      <c r="K9381" s="7" t="s">
        <v>3354</v>
      </c>
      <c r="L9381" s="9">
        <v>45014</v>
      </c>
      <c r="M9381" s="13">
        <v>0.63689814814814816</v>
      </c>
      <c r="N9381" s="14">
        <v>204440003497976</v>
      </c>
      <c r="P9381" t="str">
        <f t="shared" si="299"/>
        <v/>
      </c>
    </row>
    <row r="9382" spans="1:16" ht="32" x14ac:dyDescent="0.2">
      <c r="A9382" s="8" t="s">
        <v>268</v>
      </c>
      <c r="C9382" s="7" t="s">
        <v>4</v>
      </c>
      <c r="F9382" s="7" t="str">
        <f t="shared" si="297"/>
        <v/>
      </c>
      <c r="G9382" s="7" t="str">
        <f t="shared" si="298"/>
        <v/>
      </c>
      <c r="K9382" s="7" t="s">
        <v>3354</v>
      </c>
      <c r="L9382" s="9">
        <v>45014</v>
      </c>
      <c r="M9382" s="13">
        <v>0.63689814814814816</v>
      </c>
      <c r="N9382" s="14">
        <v>204440003497976</v>
      </c>
      <c r="P9382" t="str">
        <f t="shared" si="299"/>
        <v/>
      </c>
    </row>
    <row r="9383" spans="1:16" ht="16" x14ac:dyDescent="0.2">
      <c r="A9383" s="8" t="s">
        <v>269</v>
      </c>
      <c r="B9383" s="7" t="s">
        <v>3487</v>
      </c>
      <c r="C9383" s="7" t="s">
        <v>2</v>
      </c>
      <c r="D9383" s="7" t="s">
        <v>3389</v>
      </c>
      <c r="E9383" s="7" t="str">
        <f>IF(OR(D9383="", D9383="___"),"", LEFT(D9383,FIND(" &gt;",D9383)-1))</f>
        <v>Success</v>
      </c>
      <c r="F9383" s="7" t="str">
        <f t="shared" si="297"/>
        <v>Current</v>
      </c>
      <c r="G9383" s="7" t="str">
        <f t="shared" si="298"/>
        <v/>
      </c>
      <c r="H9383" s="7" t="str">
        <f>IF(G9383="Utterance", IF(ISNUMBER(SEARCH("Unrecognized",D9383)), "Unrecognized", IF(ISNUMBER(SEARCH("Mismatched",D9383)), "Mismatched", IF(ISNUMBER(SEARCH("False Positive",D9383)), "False Positive", "Irrelevant"))), "")</f>
        <v/>
      </c>
      <c r="J9383" s="7" t="s">
        <v>3428</v>
      </c>
      <c r="K9383" s="7" t="s">
        <v>3354</v>
      </c>
      <c r="L9383" s="9">
        <v>45014</v>
      </c>
      <c r="M9383" s="13">
        <v>0.63718750000000002</v>
      </c>
      <c r="N9383" s="14">
        <v>204440003541231</v>
      </c>
      <c r="O9383" s="7">
        <f>IF(LEN(TRIM($A9383))=0,0,LEN($A9383)-LEN(SUBSTITUTE($A9383," ",""))+1)</f>
        <v>3</v>
      </c>
      <c r="P9383">
        <f t="shared" si="299"/>
        <v>3411</v>
      </c>
    </row>
    <row r="9384" spans="1:16" ht="64" x14ac:dyDescent="0.2">
      <c r="A9384" s="8" t="s">
        <v>270</v>
      </c>
      <c r="C9384" s="7" t="s">
        <v>4</v>
      </c>
      <c r="F9384" s="7" t="str">
        <f t="shared" si="297"/>
        <v/>
      </c>
      <c r="G9384" s="7" t="str">
        <f t="shared" si="298"/>
        <v/>
      </c>
      <c r="K9384" s="7" t="s">
        <v>3354</v>
      </c>
      <c r="L9384" s="9">
        <v>45014</v>
      </c>
      <c r="M9384" s="13">
        <v>0.63718750000000002</v>
      </c>
      <c r="N9384" s="14">
        <v>204440003541231</v>
      </c>
      <c r="P9384" t="str">
        <f t="shared" si="299"/>
        <v/>
      </c>
    </row>
    <row r="9385" spans="1:16" ht="16" x14ac:dyDescent="0.2">
      <c r="A9385" s="8" t="s">
        <v>626</v>
      </c>
      <c r="C9385" s="7" t="s">
        <v>2</v>
      </c>
      <c r="D9385" s="7" t="s">
        <v>3391</v>
      </c>
      <c r="E9385" s="7" t="str">
        <f>IF(OR(D9385="", D9385="___"),"", LEFT(D9385,FIND(" &gt;",D9385)-1))</f>
        <v>Failure</v>
      </c>
      <c r="F9385" s="7" t="str">
        <f t="shared" si="297"/>
        <v>Current</v>
      </c>
      <c r="G9385" s="7" t="str">
        <f t="shared" si="298"/>
        <v>Utterance</v>
      </c>
      <c r="H9385" s="7" t="str">
        <f>IF(G9385="Utterance", IF(ISNUMBER(SEARCH("Unrecognized",D9385)), "Unrecognized", IF(ISNUMBER(SEARCH("Mismatched",D9385)), "Mismatched", IF(ISNUMBER(SEARCH("False Positive",D9385)), "False Positive", "Irrelevant"))), "")</f>
        <v>Mismatched</v>
      </c>
      <c r="J9385" s="7" t="s">
        <v>3756</v>
      </c>
      <c r="K9385" s="7" t="s">
        <v>3354</v>
      </c>
      <c r="L9385" s="9">
        <v>45014</v>
      </c>
      <c r="M9385" s="13">
        <v>0.63766203703703705</v>
      </c>
      <c r="N9385" s="14">
        <v>204440003497976</v>
      </c>
      <c r="O9385" s="7">
        <f>IF(LEN(TRIM($A9385))=0,0,LEN($A9385)-LEN(SUBSTITUTE($A9385," ",""))+1)</f>
        <v>6</v>
      </c>
      <c r="P9385">
        <f t="shared" si="299"/>
        <v>705</v>
      </c>
    </row>
    <row r="9386" spans="1:16" ht="208" x14ac:dyDescent="0.2">
      <c r="A9386" s="8" t="s">
        <v>277</v>
      </c>
      <c r="C9386" s="7" t="s">
        <v>4</v>
      </c>
      <c r="F9386" s="7" t="str">
        <f t="shared" si="297"/>
        <v/>
      </c>
      <c r="G9386" s="7" t="str">
        <f t="shared" si="298"/>
        <v/>
      </c>
      <c r="K9386" s="7" t="s">
        <v>3354</v>
      </c>
      <c r="L9386" s="9">
        <v>45014</v>
      </c>
      <c r="M9386" s="13">
        <v>0.63767361111111109</v>
      </c>
      <c r="N9386" s="14">
        <v>204440003497976</v>
      </c>
      <c r="P9386" t="str">
        <f t="shared" si="299"/>
        <v/>
      </c>
    </row>
    <row r="9387" spans="1:16" ht="16" x14ac:dyDescent="0.2">
      <c r="A9387" s="8" t="s">
        <v>954</v>
      </c>
      <c r="C9387" s="7" t="s">
        <v>2</v>
      </c>
      <c r="D9387" s="7" t="s">
        <v>3400</v>
      </c>
      <c r="E9387" s="7" t="str">
        <f>IF(OR(D9387="", D9387="___"),"", LEFT(D9387,FIND(" &gt;",D9387)-1))</f>
        <v>Failure</v>
      </c>
      <c r="F9387" s="7" t="str">
        <f t="shared" si="297"/>
        <v>Current</v>
      </c>
      <c r="G9387" s="7" t="str">
        <f t="shared" si="298"/>
        <v>Interaction</v>
      </c>
      <c r="H9387" s="7" t="str">
        <f>IF(G9387="Utterance", IF(ISNUMBER(SEARCH("Unrecognized",D9387)), "Unrecognized", IF(ISNUMBER(SEARCH("Mismatched",D9387)), "Mismatched", IF(ISNUMBER(SEARCH("False Positive",D9387)), "False Positive", "Irrelevant"))), "")</f>
        <v/>
      </c>
      <c r="J9387" s="7" t="s">
        <v>3741</v>
      </c>
      <c r="K9387" s="7" t="s">
        <v>3354</v>
      </c>
      <c r="L9387" s="9">
        <v>45014</v>
      </c>
      <c r="M9387" s="13">
        <v>0.63797453703703699</v>
      </c>
      <c r="N9387" s="14">
        <v>204440003510848</v>
      </c>
      <c r="O9387" s="7">
        <f>IF(LEN(TRIM($A9387))=0,0,LEN($A9387)-LEN(SUBSTITUTE($A9387," ",""))+1)</f>
        <v>8</v>
      </c>
      <c r="P9387">
        <f t="shared" si="299"/>
        <v>412</v>
      </c>
    </row>
    <row r="9388" spans="1:16" ht="144" x14ac:dyDescent="0.2">
      <c r="A9388" s="8" t="s">
        <v>250</v>
      </c>
      <c r="C9388" s="7" t="s">
        <v>4</v>
      </c>
      <c r="F9388" s="7" t="str">
        <f t="shared" si="297"/>
        <v/>
      </c>
      <c r="G9388" s="7" t="str">
        <f t="shared" si="298"/>
        <v/>
      </c>
      <c r="K9388" s="7" t="s">
        <v>3354</v>
      </c>
      <c r="L9388" s="9">
        <v>45014</v>
      </c>
      <c r="M9388" s="13">
        <v>0.63798611111111114</v>
      </c>
      <c r="N9388" s="14">
        <v>204440003510848</v>
      </c>
      <c r="P9388" t="str">
        <f t="shared" si="299"/>
        <v/>
      </c>
    </row>
    <row r="9389" spans="1:16" ht="16" x14ac:dyDescent="0.2">
      <c r="A9389" s="8" t="s">
        <v>249</v>
      </c>
      <c r="C9389" s="7" t="s">
        <v>2</v>
      </c>
      <c r="D9389" s="7" t="s">
        <v>3389</v>
      </c>
      <c r="E9389" s="7" t="str">
        <f>IF(OR(D9389="", D9389="___"),"", LEFT(D9389,FIND(" &gt;",D9389)-1))</f>
        <v>Success</v>
      </c>
      <c r="F9389" s="7" t="str">
        <f t="shared" si="297"/>
        <v>Current</v>
      </c>
      <c r="G9389" s="7" t="str">
        <f t="shared" si="298"/>
        <v/>
      </c>
      <c r="H9389" s="7" t="str">
        <f>IF(G9389="Utterance", IF(ISNUMBER(SEARCH("Unrecognized",D9389)), "Unrecognized", IF(ISNUMBER(SEARCH("Mismatched",D9389)), "Mismatched", IF(ISNUMBER(SEARCH("False Positive",D9389)), "False Positive", "Irrelevant"))), "")</f>
        <v/>
      </c>
      <c r="J9389" s="7" t="s">
        <v>3741</v>
      </c>
      <c r="K9389" s="7" t="s">
        <v>3354</v>
      </c>
      <c r="L9389" s="9">
        <v>45014</v>
      </c>
      <c r="M9389" s="13">
        <v>0.63899305555555552</v>
      </c>
      <c r="N9389" s="14">
        <v>204440003510848</v>
      </c>
      <c r="O9389" s="7">
        <f>IF(LEN(TRIM($A9389))=0,0,LEN($A9389)-LEN(SUBSTITUTE($A9389," ",""))+1)</f>
        <v>2</v>
      </c>
      <c r="P9389">
        <f t="shared" si="299"/>
        <v>3411</v>
      </c>
    </row>
    <row r="9390" spans="1:16" ht="144" x14ac:dyDescent="0.2">
      <c r="A9390" s="8" t="s">
        <v>250</v>
      </c>
      <c r="C9390" s="7" t="s">
        <v>4</v>
      </c>
      <c r="F9390" s="7" t="str">
        <f t="shared" si="297"/>
        <v/>
      </c>
      <c r="G9390" s="7" t="str">
        <f t="shared" si="298"/>
        <v/>
      </c>
      <c r="K9390" s="7" t="s">
        <v>3354</v>
      </c>
      <c r="L9390" s="9">
        <v>45014</v>
      </c>
      <c r="M9390" s="13">
        <v>0.63899305555555552</v>
      </c>
      <c r="N9390" s="14">
        <v>204440003510848</v>
      </c>
      <c r="P9390" t="str">
        <f t="shared" si="299"/>
        <v/>
      </c>
    </row>
    <row r="9391" spans="1:16" ht="16" x14ac:dyDescent="0.2">
      <c r="A9391" s="8" t="s">
        <v>223</v>
      </c>
      <c r="B9391" s="7" t="s">
        <v>3487</v>
      </c>
      <c r="C9391" s="7" t="s">
        <v>2</v>
      </c>
      <c r="D9391" s="7" t="s">
        <v>3389</v>
      </c>
      <c r="E9391" s="7" t="str">
        <f>IF(OR(D9391="", D9391="___"),"", LEFT(D9391,FIND(" &gt;",D9391)-1))</f>
        <v>Success</v>
      </c>
      <c r="F9391" s="7" t="str">
        <f t="shared" si="297"/>
        <v>Current</v>
      </c>
      <c r="G9391" s="7" t="str">
        <f t="shared" si="298"/>
        <v/>
      </c>
      <c r="H9391" s="7" t="str">
        <f>IF(G9391="Utterance", IF(ISNUMBER(SEARCH("Unrecognized",D9391)), "Unrecognized", IF(ISNUMBER(SEARCH("Mismatched",D9391)), "Mismatched", IF(ISNUMBER(SEARCH("False Positive",D9391)), "False Positive", "Irrelevant"))), "")</f>
        <v/>
      </c>
      <c r="J9391" s="7" t="s">
        <v>3744</v>
      </c>
      <c r="K9391" s="7" t="s">
        <v>3354</v>
      </c>
      <c r="L9391" s="9">
        <v>45014</v>
      </c>
      <c r="M9391" s="13">
        <v>0.63901620370370371</v>
      </c>
      <c r="N9391" s="14">
        <v>204440003495683</v>
      </c>
      <c r="O9391" s="7">
        <f>IF(LEN(TRIM($A9391))=0,0,LEN($A9391)-LEN(SUBSTITUTE($A9391," ",""))+1)</f>
        <v>3</v>
      </c>
      <c r="P9391">
        <f t="shared" si="299"/>
        <v>3411</v>
      </c>
    </row>
    <row r="9392" spans="1:16" ht="112" x14ac:dyDescent="0.2">
      <c r="A9392" s="8" t="s">
        <v>224</v>
      </c>
      <c r="C9392" s="7" t="s">
        <v>4</v>
      </c>
      <c r="F9392" s="7" t="str">
        <f t="shared" si="297"/>
        <v/>
      </c>
      <c r="G9392" s="7" t="str">
        <f t="shared" si="298"/>
        <v/>
      </c>
      <c r="K9392" s="7" t="s">
        <v>3354</v>
      </c>
      <c r="L9392" s="9">
        <v>45014</v>
      </c>
      <c r="M9392" s="13">
        <v>0.63901620370370371</v>
      </c>
      <c r="N9392" s="14">
        <v>204440003495683</v>
      </c>
      <c r="P9392" t="str">
        <f t="shared" si="299"/>
        <v/>
      </c>
    </row>
    <row r="9393" spans="1:16" ht="16" x14ac:dyDescent="0.2">
      <c r="A9393" s="8" t="s">
        <v>534</v>
      </c>
      <c r="C9393" s="7" t="s">
        <v>2</v>
      </c>
      <c r="D9393" s="7" t="s">
        <v>3389</v>
      </c>
      <c r="E9393" s="7" t="str">
        <f>IF(OR(D9393="", D9393="___"),"", LEFT(D9393,FIND(" &gt;",D9393)-1))</f>
        <v>Success</v>
      </c>
      <c r="F9393" s="7" t="str">
        <f t="shared" ref="F9393:F9456" si="300">IF(OR(E9393="Success",E9393="Qualified Success"),"Current",IF(E9393="Failure",IF(RIGHT(D9393,6)="Future","Future",IF(RIGHT(D9393,10)="Irrelevant","Irrelevant","Current")),""))</f>
        <v>Current</v>
      </c>
      <c r="G9393" s="7" t="str">
        <f t="shared" ref="G9393:G9456" si="301">IF(OR(ISBLANK(D9393),D9393="Unclassifiable &gt;"),"",IF(ISNUMBER(SEARCH("Utterance",D9393)),"Utterance",IF(ISNUMBER(SEARCH("Response",D9393)),"Response",IF(ISNUMBER(SEARCH("Interaction",D9393)),"Interaction",IF(ISNUMBER(SEARCH("System",D9393)),"System","")))))</f>
        <v/>
      </c>
      <c r="H9393" s="7" t="str">
        <f>IF(G9393="Utterance", IF(ISNUMBER(SEARCH("Unrecognized",D9393)), "Unrecognized", IF(ISNUMBER(SEARCH("Mismatched",D9393)), "Mismatched", IF(ISNUMBER(SEARCH("False Positive",D9393)), "False Positive", "Irrelevant"))), "")</f>
        <v/>
      </c>
      <c r="J9393" s="7" t="s">
        <v>3755</v>
      </c>
      <c r="K9393" s="7" t="s">
        <v>3354</v>
      </c>
      <c r="L9393" s="9">
        <v>45014</v>
      </c>
      <c r="M9393" s="13">
        <v>0.64304398148148145</v>
      </c>
      <c r="N9393" s="14">
        <v>204440003495282</v>
      </c>
      <c r="O9393" s="7">
        <f>IF(LEN(TRIM($A9393))=0,0,LEN($A9393)-LEN(SUBSTITUTE($A9393," ",""))+1)</f>
        <v>2</v>
      </c>
      <c r="P9393">
        <f t="shared" si="299"/>
        <v>3411</v>
      </c>
    </row>
    <row r="9394" spans="1:16" ht="208" x14ac:dyDescent="0.2">
      <c r="A9394" s="8" t="s">
        <v>277</v>
      </c>
      <c r="C9394" s="7" t="s">
        <v>4</v>
      </c>
      <c r="F9394" s="7" t="str">
        <f t="shared" si="300"/>
        <v/>
      </c>
      <c r="G9394" s="7" t="str">
        <f t="shared" si="301"/>
        <v/>
      </c>
      <c r="K9394" s="7" t="s">
        <v>3354</v>
      </c>
      <c r="L9394" s="9">
        <v>45014</v>
      </c>
      <c r="M9394" s="13">
        <v>0.64304398148148145</v>
      </c>
      <c r="N9394" s="14">
        <v>204440003495282</v>
      </c>
      <c r="P9394" t="str">
        <f t="shared" si="299"/>
        <v/>
      </c>
    </row>
    <row r="9395" spans="1:16" ht="16" x14ac:dyDescent="0.2">
      <c r="A9395" s="8" t="s">
        <v>302</v>
      </c>
      <c r="B9395" s="7" t="s">
        <v>3487</v>
      </c>
      <c r="C9395" s="7" t="s">
        <v>2</v>
      </c>
      <c r="D9395" s="7" t="s">
        <v>3389</v>
      </c>
      <c r="E9395" s="7" t="str">
        <f>IF(OR(D9395="", D9395="___"),"", LEFT(D9395,FIND(" &gt;",D9395)-1))</f>
        <v>Success</v>
      </c>
      <c r="F9395" s="7" t="str">
        <f t="shared" si="300"/>
        <v>Current</v>
      </c>
      <c r="G9395" s="7" t="str">
        <f t="shared" si="301"/>
        <v/>
      </c>
      <c r="H9395" s="7" t="str">
        <f>IF(G9395="Utterance", IF(ISNUMBER(SEARCH("Unrecognized",D9395)), "Unrecognized", IF(ISNUMBER(SEARCH("Mismatched",D9395)), "Mismatched", IF(ISNUMBER(SEARCH("False Positive",D9395)), "False Positive", "Irrelevant"))), "")</f>
        <v/>
      </c>
      <c r="J9395" s="7" t="s">
        <v>3428</v>
      </c>
      <c r="K9395" s="7" t="s">
        <v>3354</v>
      </c>
      <c r="L9395" s="9">
        <v>45014</v>
      </c>
      <c r="M9395" s="13">
        <v>0.64372685185185186</v>
      </c>
      <c r="N9395" s="14">
        <v>204440003495282</v>
      </c>
      <c r="O9395" s="7">
        <f>IF(LEN(TRIM($A9395))=0,0,LEN($A9395)-LEN(SUBSTITUTE($A9395," ",""))+1)</f>
        <v>3</v>
      </c>
      <c r="P9395">
        <f t="shared" si="299"/>
        <v>3411</v>
      </c>
    </row>
    <row r="9396" spans="1:16" ht="64" x14ac:dyDescent="0.2">
      <c r="A9396" s="8" t="s">
        <v>220</v>
      </c>
      <c r="C9396" s="7" t="s">
        <v>4</v>
      </c>
      <c r="F9396" s="7" t="str">
        <f t="shared" si="300"/>
        <v/>
      </c>
      <c r="G9396" s="7" t="str">
        <f t="shared" si="301"/>
        <v/>
      </c>
      <c r="K9396" s="7" t="s">
        <v>3354</v>
      </c>
      <c r="L9396" s="9">
        <v>45014</v>
      </c>
      <c r="M9396" s="13">
        <v>0.64372685185185186</v>
      </c>
      <c r="N9396" s="14">
        <v>204440003495282</v>
      </c>
      <c r="P9396" t="str">
        <f t="shared" si="299"/>
        <v/>
      </c>
    </row>
    <row r="9397" spans="1:16" ht="16" x14ac:dyDescent="0.2">
      <c r="A9397" s="8" t="s">
        <v>198</v>
      </c>
      <c r="C9397" s="7" t="s">
        <v>2</v>
      </c>
      <c r="D9397" s="7" t="s">
        <v>3389</v>
      </c>
      <c r="E9397" s="7" t="str">
        <f>IF(OR(D9397="", D9397="___"),"", LEFT(D9397,FIND(" &gt;",D9397)-1))</f>
        <v>Success</v>
      </c>
      <c r="F9397" s="7" t="str">
        <f t="shared" si="300"/>
        <v>Current</v>
      </c>
      <c r="G9397" s="7" t="str">
        <f t="shared" si="301"/>
        <v/>
      </c>
      <c r="H9397" s="7" t="str">
        <f>IF(G9397="Utterance", IF(ISNUMBER(SEARCH("Unrecognized",D9397)), "Unrecognized", IF(ISNUMBER(SEARCH("Mismatched",D9397)), "Mismatched", IF(ISNUMBER(SEARCH("False Positive",D9397)), "False Positive", "Irrelevant"))), "")</f>
        <v/>
      </c>
      <c r="J9397" s="7" t="s">
        <v>3750</v>
      </c>
      <c r="K9397" s="7" t="s">
        <v>3354</v>
      </c>
      <c r="L9397" s="9">
        <v>45014</v>
      </c>
      <c r="M9397" s="13">
        <v>0.64717592592592588</v>
      </c>
      <c r="N9397" s="14">
        <v>513003279557708</v>
      </c>
      <c r="O9397" s="7">
        <f>IF(LEN(TRIM($A9397))=0,0,LEN($A9397)-LEN(SUBSTITUTE($A9397," ",""))+1)</f>
        <v>3</v>
      </c>
      <c r="P9397">
        <f t="shared" si="299"/>
        <v>3411</v>
      </c>
    </row>
    <row r="9398" spans="1:16" ht="240" x14ac:dyDescent="0.2">
      <c r="A9398" s="8" t="s">
        <v>1704</v>
      </c>
      <c r="C9398" s="7" t="s">
        <v>4</v>
      </c>
      <c r="F9398" s="7" t="str">
        <f t="shared" si="300"/>
        <v/>
      </c>
      <c r="G9398" s="7" t="str">
        <f t="shared" si="301"/>
        <v/>
      </c>
      <c r="K9398" s="7" t="s">
        <v>3354</v>
      </c>
      <c r="L9398" s="9">
        <v>45014</v>
      </c>
      <c r="M9398" s="13">
        <v>0.64719907407407407</v>
      </c>
      <c r="N9398" s="14">
        <v>513003279557708</v>
      </c>
      <c r="P9398" t="str">
        <f t="shared" si="299"/>
        <v/>
      </c>
    </row>
    <row r="9399" spans="1:16" ht="16" x14ac:dyDescent="0.2">
      <c r="A9399" s="8" t="s">
        <v>1674</v>
      </c>
      <c r="C9399" s="7" t="s">
        <v>2</v>
      </c>
      <c r="D9399" s="7" t="s">
        <v>3389</v>
      </c>
      <c r="E9399" s="7" t="str">
        <f>IF(OR(D9399="", D9399="___"),"", LEFT(D9399,FIND(" &gt;",D9399)-1))</f>
        <v>Success</v>
      </c>
      <c r="F9399" s="7" t="str">
        <f t="shared" si="300"/>
        <v>Current</v>
      </c>
      <c r="G9399" s="7" t="str">
        <f t="shared" si="301"/>
        <v/>
      </c>
      <c r="H9399" s="7" t="str">
        <f>IF(G9399="Utterance", IF(ISNUMBER(SEARCH("Unrecognized",D9399)), "Unrecognized", IF(ISNUMBER(SEARCH("Mismatched",D9399)), "Mismatched", IF(ISNUMBER(SEARCH("False Positive",D9399)), "False Positive", "Irrelevant"))), "")</f>
        <v/>
      </c>
      <c r="J9399" s="7" t="s">
        <v>3746</v>
      </c>
      <c r="K9399" s="7" t="s">
        <v>3354</v>
      </c>
      <c r="L9399" s="9">
        <v>45014</v>
      </c>
      <c r="M9399" s="13">
        <v>0.64991898148148153</v>
      </c>
      <c r="N9399" s="14">
        <v>513003218657782</v>
      </c>
      <c r="O9399" s="7">
        <f>IF(LEN(TRIM($A9399))=0,0,LEN($A9399)-LEN(SUBSTITUTE($A9399," ",""))+1)</f>
        <v>1</v>
      </c>
      <c r="P9399">
        <f t="shared" si="299"/>
        <v>3411</v>
      </c>
    </row>
    <row r="9400" spans="1:16" ht="128" x14ac:dyDescent="0.2">
      <c r="A9400" s="8" t="s">
        <v>384</v>
      </c>
      <c r="C9400" s="7" t="s">
        <v>4</v>
      </c>
      <c r="F9400" s="7" t="str">
        <f t="shared" si="300"/>
        <v/>
      </c>
      <c r="G9400" s="7" t="str">
        <f t="shared" si="301"/>
        <v/>
      </c>
      <c r="K9400" s="7" t="s">
        <v>3354</v>
      </c>
      <c r="L9400" s="9">
        <v>45014</v>
      </c>
      <c r="M9400" s="13">
        <v>0.64993055555555557</v>
      </c>
      <c r="N9400" s="14">
        <v>513003218657782</v>
      </c>
      <c r="P9400" t="str">
        <f t="shared" si="299"/>
        <v/>
      </c>
    </row>
    <row r="9401" spans="1:16" ht="16" x14ac:dyDescent="0.2">
      <c r="A9401" s="8" t="s">
        <v>269</v>
      </c>
      <c r="B9401" s="7" t="s">
        <v>3487</v>
      </c>
      <c r="C9401" s="7" t="s">
        <v>2</v>
      </c>
      <c r="D9401" s="7" t="s">
        <v>3389</v>
      </c>
      <c r="E9401" s="7" t="str">
        <f>IF(OR(D9401="", D9401="___"),"", LEFT(D9401,FIND(" &gt;",D9401)-1))</f>
        <v>Success</v>
      </c>
      <c r="F9401" s="7" t="str">
        <f t="shared" si="300"/>
        <v>Current</v>
      </c>
      <c r="G9401" s="7" t="str">
        <f t="shared" si="301"/>
        <v/>
      </c>
      <c r="H9401" s="7" t="str">
        <f>IF(G9401="Utterance", IF(ISNUMBER(SEARCH("Unrecognized",D9401)), "Unrecognized", IF(ISNUMBER(SEARCH("Mismatched",D9401)), "Mismatched", IF(ISNUMBER(SEARCH("False Positive",D9401)), "False Positive", "Irrelevant"))), "")</f>
        <v/>
      </c>
      <c r="J9401" s="7" t="s">
        <v>3428</v>
      </c>
      <c r="K9401" s="7" t="s">
        <v>3354</v>
      </c>
      <c r="L9401" s="9">
        <v>45014</v>
      </c>
      <c r="M9401" s="13">
        <v>0.65175925925925926</v>
      </c>
      <c r="N9401" s="14">
        <v>513003316751761</v>
      </c>
      <c r="O9401" s="7">
        <f>IF(LEN(TRIM($A9401))=0,0,LEN($A9401)-LEN(SUBSTITUTE($A9401," ",""))+1)</f>
        <v>3</v>
      </c>
      <c r="P9401">
        <f t="shared" si="299"/>
        <v>3411</v>
      </c>
    </row>
    <row r="9402" spans="1:16" ht="64" x14ac:dyDescent="0.2">
      <c r="A9402" s="8" t="s">
        <v>270</v>
      </c>
      <c r="C9402" s="7" t="s">
        <v>4</v>
      </c>
      <c r="F9402" s="7" t="str">
        <f t="shared" si="300"/>
        <v/>
      </c>
      <c r="G9402" s="7" t="str">
        <f t="shared" si="301"/>
        <v/>
      </c>
      <c r="K9402" s="7" t="s">
        <v>3354</v>
      </c>
      <c r="L9402" s="9">
        <v>45014</v>
      </c>
      <c r="M9402" s="13">
        <v>0.65175925925925926</v>
      </c>
      <c r="N9402" s="14">
        <v>513003316751761</v>
      </c>
      <c r="P9402" t="str">
        <f t="shared" si="299"/>
        <v/>
      </c>
    </row>
    <row r="9403" spans="1:16" ht="16" x14ac:dyDescent="0.2">
      <c r="A9403" s="8" t="s">
        <v>362</v>
      </c>
      <c r="C9403" s="7" t="s">
        <v>2</v>
      </c>
      <c r="D9403" s="7" t="s">
        <v>3389</v>
      </c>
      <c r="E9403" s="7" t="str">
        <f>IF(OR(D9403="", D9403="___"),"", LEFT(D9403,FIND(" &gt;",D9403)-1))</f>
        <v>Success</v>
      </c>
      <c r="F9403" s="7" t="str">
        <f t="shared" si="300"/>
        <v>Current</v>
      </c>
      <c r="G9403" s="7" t="str">
        <f t="shared" si="301"/>
        <v/>
      </c>
      <c r="H9403" s="7" t="str">
        <f>IF(G9403="Utterance", IF(ISNUMBER(SEARCH("Unrecognized",D9403)), "Unrecognized", IF(ISNUMBER(SEARCH("Mismatched",D9403)), "Mismatched", IF(ISNUMBER(SEARCH("False Positive",D9403)), "False Positive", "Irrelevant"))), "")</f>
        <v/>
      </c>
      <c r="J9403" s="7" t="s">
        <v>3742</v>
      </c>
      <c r="K9403" s="7" t="s">
        <v>3354</v>
      </c>
      <c r="L9403" s="9">
        <v>45014</v>
      </c>
      <c r="M9403" s="13">
        <v>0.65246527777777774</v>
      </c>
      <c r="N9403" s="14">
        <v>204440003489457</v>
      </c>
      <c r="O9403" s="7">
        <f>IF(LEN(TRIM($A9403))=0,0,LEN($A9403)-LEN(SUBSTITUTE($A9403," ",""))+1)</f>
        <v>2</v>
      </c>
      <c r="P9403">
        <f t="shared" si="299"/>
        <v>3411</v>
      </c>
    </row>
    <row r="9404" spans="1:16" ht="144" x14ac:dyDescent="0.2">
      <c r="A9404" s="8" t="s">
        <v>247</v>
      </c>
      <c r="C9404" s="7" t="s">
        <v>4</v>
      </c>
      <c r="F9404" s="7" t="str">
        <f t="shared" si="300"/>
        <v/>
      </c>
      <c r="G9404" s="7" t="str">
        <f t="shared" si="301"/>
        <v/>
      </c>
      <c r="K9404" s="7" t="s">
        <v>3354</v>
      </c>
      <c r="L9404" s="9">
        <v>45014</v>
      </c>
      <c r="M9404" s="13">
        <v>0.65246527777777774</v>
      </c>
      <c r="N9404" s="14">
        <v>204440003489457</v>
      </c>
      <c r="P9404" t="str">
        <f t="shared" si="299"/>
        <v/>
      </c>
    </row>
    <row r="9405" spans="1:16" ht="16" x14ac:dyDescent="0.2">
      <c r="A9405" s="8" t="s">
        <v>1711</v>
      </c>
      <c r="C9405" s="7" t="s">
        <v>2</v>
      </c>
      <c r="D9405" s="7" t="s">
        <v>3400</v>
      </c>
      <c r="E9405" s="7" t="str">
        <f>IF(OR(D9405="", D9405="___"),"", LEFT(D9405,FIND(" &gt;",D9405)-1))</f>
        <v>Failure</v>
      </c>
      <c r="F9405" s="7" t="str">
        <f t="shared" si="300"/>
        <v>Current</v>
      </c>
      <c r="G9405" s="7" t="str">
        <f t="shared" si="301"/>
        <v>Interaction</v>
      </c>
      <c r="H9405" s="7" t="str">
        <f>IF(G9405="Utterance", IF(ISNUMBER(SEARCH("Unrecognized",D9405)), "Unrecognized", IF(ISNUMBER(SEARCH("Mismatched",D9405)), "Mismatched", IF(ISNUMBER(SEARCH("False Positive",D9405)), "False Positive", "Irrelevant"))), "")</f>
        <v/>
      </c>
      <c r="J9405" s="7" t="s">
        <v>3742</v>
      </c>
      <c r="K9405" s="7" t="s">
        <v>3354</v>
      </c>
      <c r="L9405" s="9">
        <v>45014</v>
      </c>
      <c r="M9405" s="13">
        <v>0.65260416666666665</v>
      </c>
      <c r="N9405" s="14">
        <v>513003316751761</v>
      </c>
      <c r="O9405" s="7">
        <f>IF(LEN(TRIM($A9405))=0,0,LEN($A9405)-LEN(SUBSTITUTE($A9405," ",""))+1)</f>
        <v>5</v>
      </c>
      <c r="P9405">
        <f t="shared" si="299"/>
        <v>412</v>
      </c>
    </row>
    <row r="9406" spans="1:16" ht="96" x14ac:dyDescent="0.2">
      <c r="A9406" s="8" t="s">
        <v>461</v>
      </c>
      <c r="C9406" s="7" t="s">
        <v>4</v>
      </c>
      <c r="F9406" s="7" t="str">
        <f t="shared" si="300"/>
        <v/>
      </c>
      <c r="G9406" s="7" t="str">
        <f t="shared" si="301"/>
        <v/>
      </c>
      <c r="K9406" s="7" t="s">
        <v>3354</v>
      </c>
      <c r="L9406" s="9">
        <v>45014</v>
      </c>
      <c r="M9406" s="13">
        <v>0.65260416666666665</v>
      </c>
      <c r="N9406" s="14">
        <v>513003316751761</v>
      </c>
      <c r="P9406" t="str">
        <f t="shared" si="299"/>
        <v/>
      </c>
    </row>
    <row r="9407" spans="1:16" ht="16" x14ac:dyDescent="0.2">
      <c r="A9407" s="8" t="s">
        <v>629</v>
      </c>
      <c r="C9407" s="7" t="s">
        <v>2</v>
      </c>
      <c r="D9407" s="7" t="s">
        <v>3391</v>
      </c>
      <c r="E9407" s="7" t="str">
        <f>IF(OR(D9407="", D9407="___"),"", LEFT(D9407,FIND(" &gt;",D9407)-1))</f>
        <v>Failure</v>
      </c>
      <c r="F9407" s="7" t="str">
        <f t="shared" si="300"/>
        <v>Current</v>
      </c>
      <c r="G9407" s="7" t="str">
        <f t="shared" si="301"/>
        <v>Utterance</v>
      </c>
      <c r="H9407" s="7" t="str">
        <f>IF(G9407="Utterance", IF(ISNUMBER(SEARCH("Unrecognized",D9407)), "Unrecognized", IF(ISNUMBER(SEARCH("Mismatched",D9407)), "Mismatched", IF(ISNUMBER(SEARCH("False Positive",D9407)), "False Positive", "Irrelevant"))), "")</f>
        <v>Mismatched</v>
      </c>
      <c r="J9407" s="7" t="s">
        <v>3743</v>
      </c>
      <c r="K9407" s="7" t="s">
        <v>3354</v>
      </c>
      <c r="L9407" s="9">
        <v>45014</v>
      </c>
      <c r="M9407" s="13">
        <v>0.65812499999999996</v>
      </c>
      <c r="N9407" s="14">
        <v>204440003498124</v>
      </c>
      <c r="O9407" s="7">
        <f>IF(LEN(TRIM($A9407))=0,0,LEN($A9407)-LEN(SUBSTITUTE($A9407," ",""))+1)</f>
        <v>3</v>
      </c>
      <c r="P9407">
        <f t="shared" si="299"/>
        <v>705</v>
      </c>
    </row>
    <row r="9408" spans="1:16" ht="112" x14ac:dyDescent="0.2">
      <c r="A9408" s="8" t="s">
        <v>226</v>
      </c>
      <c r="C9408" s="7" t="s">
        <v>4</v>
      </c>
      <c r="F9408" s="7" t="str">
        <f t="shared" si="300"/>
        <v/>
      </c>
      <c r="G9408" s="7" t="str">
        <f t="shared" si="301"/>
        <v/>
      </c>
      <c r="K9408" s="7" t="s">
        <v>3354</v>
      </c>
      <c r="L9408" s="9">
        <v>45014</v>
      </c>
      <c r="M9408" s="13">
        <v>0.65812499999999996</v>
      </c>
      <c r="N9408" s="14">
        <v>204440003498124</v>
      </c>
      <c r="P9408" t="str">
        <f t="shared" si="299"/>
        <v/>
      </c>
    </row>
    <row r="9409" spans="1:16" ht="16" x14ac:dyDescent="0.2">
      <c r="A9409" s="8" t="s">
        <v>628</v>
      </c>
      <c r="C9409" s="7" t="s">
        <v>2</v>
      </c>
      <c r="D9409" s="7" t="s">
        <v>3389</v>
      </c>
      <c r="E9409" s="7" t="str">
        <f>IF(OR(D9409="", D9409="___"),"", LEFT(D9409,FIND(" &gt;",D9409)-1))</f>
        <v>Success</v>
      </c>
      <c r="F9409" s="7" t="str">
        <f t="shared" si="300"/>
        <v>Current</v>
      </c>
      <c r="G9409" s="7" t="str">
        <f t="shared" si="301"/>
        <v/>
      </c>
      <c r="H9409" s="7" t="str">
        <f>IF(G9409="Utterance", IF(ISNUMBER(SEARCH("Unrecognized",D9409)), "Unrecognized", IF(ISNUMBER(SEARCH("Mismatched",D9409)), "Mismatched", IF(ISNUMBER(SEARCH("False Positive",D9409)), "False Positive", "Irrelevant"))), "")</f>
        <v/>
      </c>
      <c r="J9409" s="7" t="s">
        <v>3741</v>
      </c>
      <c r="K9409" s="7" t="s">
        <v>3354</v>
      </c>
      <c r="L9409" s="9">
        <v>45014</v>
      </c>
      <c r="M9409" s="13">
        <v>0.65828703703703706</v>
      </c>
      <c r="N9409" s="14">
        <v>204440003498124</v>
      </c>
      <c r="O9409" s="7">
        <f>IF(LEN(TRIM($A9409))=0,0,LEN($A9409)-LEN(SUBSTITUTE($A9409," ",""))+1)</f>
        <v>3</v>
      </c>
      <c r="P9409">
        <f t="shared" si="299"/>
        <v>3411</v>
      </c>
    </row>
    <row r="9410" spans="1:16" ht="80" x14ac:dyDescent="0.2">
      <c r="A9410" s="8" t="s">
        <v>230</v>
      </c>
      <c r="C9410" s="7" t="s">
        <v>4</v>
      </c>
      <c r="F9410" s="7" t="str">
        <f t="shared" si="300"/>
        <v/>
      </c>
      <c r="G9410" s="7" t="str">
        <f t="shared" si="301"/>
        <v/>
      </c>
      <c r="K9410" s="7" t="s">
        <v>3354</v>
      </c>
      <c r="L9410" s="9">
        <v>45014</v>
      </c>
      <c r="M9410" s="13">
        <v>0.6582986111111111</v>
      </c>
      <c r="N9410" s="14">
        <v>204440003498124</v>
      </c>
      <c r="P9410" t="str">
        <f t="shared" si="299"/>
        <v/>
      </c>
    </row>
    <row r="9411" spans="1:16" ht="16" x14ac:dyDescent="0.2">
      <c r="A9411" s="8" t="s">
        <v>356</v>
      </c>
      <c r="C9411" s="7" t="s">
        <v>2</v>
      </c>
      <c r="D9411" s="7" t="s">
        <v>3400</v>
      </c>
      <c r="E9411" s="7" t="str">
        <f>IF(OR(D9411="", D9411="___"),"", LEFT(D9411,FIND(" &gt;",D9411)-1))</f>
        <v>Failure</v>
      </c>
      <c r="F9411" s="7" t="str">
        <f t="shared" si="300"/>
        <v>Current</v>
      </c>
      <c r="G9411" s="7" t="str">
        <f t="shared" si="301"/>
        <v>Interaction</v>
      </c>
      <c r="H9411" s="7" t="str">
        <f>IF(G9411="Utterance", IF(ISNUMBER(SEARCH("Unrecognized",D9411)), "Unrecognized", IF(ISNUMBER(SEARCH("Mismatched",D9411)), "Mismatched", IF(ISNUMBER(SEARCH("False Positive",D9411)), "False Positive", "Irrelevant"))), "")</f>
        <v/>
      </c>
      <c r="J9411" s="7" t="s">
        <v>3363</v>
      </c>
      <c r="K9411" s="7" t="s">
        <v>3354</v>
      </c>
      <c r="L9411" s="9">
        <v>45014</v>
      </c>
      <c r="M9411" s="13">
        <v>0.65984953703703708</v>
      </c>
      <c r="N9411" s="14">
        <v>204440003489123</v>
      </c>
      <c r="O9411" s="7">
        <f>IF(LEN(TRIM($A9411))=0,0,LEN($A9411)-LEN(SUBSTITUTE($A9411," ",""))+1)</f>
        <v>12</v>
      </c>
      <c r="P9411">
        <f t="shared" ref="P9411:P9474" si="302">IF(D9411="", "", COUNTIF($D$1:$D$12000, D9411))</f>
        <v>412</v>
      </c>
    </row>
    <row r="9412" spans="1:16" ht="144" x14ac:dyDescent="0.2">
      <c r="A9412" s="8" t="s">
        <v>357</v>
      </c>
      <c r="C9412" s="7" t="s">
        <v>4</v>
      </c>
      <c r="F9412" s="7" t="str">
        <f t="shared" si="300"/>
        <v/>
      </c>
      <c r="G9412" s="7" t="str">
        <f t="shared" si="301"/>
        <v/>
      </c>
      <c r="K9412" s="7" t="s">
        <v>3354</v>
      </c>
      <c r="L9412" s="9">
        <v>45014</v>
      </c>
      <c r="M9412" s="13">
        <v>0.65984953703703708</v>
      </c>
      <c r="N9412" s="14">
        <v>204440003489123</v>
      </c>
      <c r="P9412" t="str">
        <f t="shared" si="302"/>
        <v/>
      </c>
    </row>
    <row r="9413" spans="1:16" ht="16" x14ac:dyDescent="0.2">
      <c r="A9413" s="8" t="s">
        <v>358</v>
      </c>
      <c r="C9413" s="7" t="s">
        <v>2</v>
      </c>
      <c r="D9413" s="7" t="s">
        <v>3400</v>
      </c>
      <c r="E9413" s="7" t="str">
        <f>IF(OR(D9413="", D9413="___"),"", LEFT(D9413,FIND(" &gt;",D9413)-1))</f>
        <v>Failure</v>
      </c>
      <c r="F9413" s="7" t="str">
        <f t="shared" si="300"/>
        <v>Current</v>
      </c>
      <c r="G9413" s="7" t="str">
        <f t="shared" si="301"/>
        <v>Interaction</v>
      </c>
      <c r="H9413" s="7" t="str">
        <f>IF(G9413="Utterance", IF(ISNUMBER(SEARCH("Unrecognized",D9413)), "Unrecognized", IF(ISNUMBER(SEARCH("Mismatched",D9413)), "Mismatched", IF(ISNUMBER(SEARCH("False Positive",D9413)), "False Positive", "Irrelevant"))), "")</f>
        <v/>
      </c>
      <c r="J9413" s="7" t="s">
        <v>3363</v>
      </c>
      <c r="K9413" s="7" t="s">
        <v>3354</v>
      </c>
      <c r="L9413" s="9">
        <v>45014</v>
      </c>
      <c r="M9413" s="13">
        <v>0.66009259259259256</v>
      </c>
      <c r="N9413" s="14">
        <v>204440003489123</v>
      </c>
      <c r="O9413" s="7">
        <f>IF(LEN(TRIM($A9413))=0,0,LEN($A9413)-LEN(SUBSTITUTE($A9413," ",""))+1)</f>
        <v>14</v>
      </c>
      <c r="P9413">
        <f t="shared" si="302"/>
        <v>412</v>
      </c>
    </row>
    <row r="9414" spans="1:16" ht="144" x14ac:dyDescent="0.2">
      <c r="A9414" s="8" t="s">
        <v>359</v>
      </c>
      <c r="C9414" s="7" t="s">
        <v>4</v>
      </c>
      <c r="F9414" s="7" t="str">
        <f t="shared" si="300"/>
        <v/>
      </c>
      <c r="G9414" s="7" t="str">
        <f t="shared" si="301"/>
        <v/>
      </c>
      <c r="K9414" s="7" t="s">
        <v>3354</v>
      </c>
      <c r="L9414" s="9">
        <v>45014</v>
      </c>
      <c r="M9414" s="13">
        <v>0.66013888888888894</v>
      </c>
      <c r="N9414" s="14">
        <v>204440003489123</v>
      </c>
      <c r="P9414" t="str">
        <f t="shared" si="302"/>
        <v/>
      </c>
    </row>
    <row r="9415" spans="1:16" ht="16" x14ac:dyDescent="0.2">
      <c r="A9415" s="8" t="s">
        <v>158</v>
      </c>
      <c r="B9415" s="7" t="s">
        <v>3487</v>
      </c>
      <c r="C9415" s="7" t="s">
        <v>2</v>
      </c>
      <c r="D9415" s="7" t="s">
        <v>3389</v>
      </c>
      <c r="E9415" s="7" t="str">
        <f>IF(OR(D9415="", D9415="___"),"", LEFT(D9415,FIND(" &gt;",D9415)-1))</f>
        <v>Success</v>
      </c>
      <c r="F9415" s="7" t="str">
        <f t="shared" si="300"/>
        <v>Current</v>
      </c>
      <c r="G9415" s="7" t="str">
        <f t="shared" si="301"/>
        <v/>
      </c>
      <c r="H9415" s="7" t="str">
        <f>IF(G9415="Utterance", IF(ISNUMBER(SEARCH("Unrecognized",D9415)), "Unrecognized", IF(ISNUMBER(SEARCH("Mismatched",D9415)), "Mismatched", IF(ISNUMBER(SEARCH("False Positive",D9415)), "False Positive", "Irrelevant"))), "")</f>
        <v/>
      </c>
      <c r="J9415" s="7" t="s">
        <v>3744</v>
      </c>
      <c r="K9415" s="7" t="s">
        <v>3354</v>
      </c>
      <c r="L9415" s="9">
        <v>45014</v>
      </c>
      <c r="M9415" s="13">
        <v>0.66834490740740737</v>
      </c>
      <c r="N9415" s="14">
        <v>202000010532573</v>
      </c>
      <c r="O9415" s="7">
        <f>IF(LEN(TRIM($A9415))=0,0,LEN($A9415)-LEN(SUBSTITUTE($A9415," ",""))+1)</f>
        <v>4</v>
      </c>
      <c r="P9415">
        <f t="shared" si="302"/>
        <v>3411</v>
      </c>
    </row>
    <row r="9416" spans="1:16" ht="112" x14ac:dyDescent="0.2">
      <c r="A9416" s="8" t="s">
        <v>224</v>
      </c>
      <c r="C9416" s="7" t="s">
        <v>4</v>
      </c>
      <c r="F9416" s="7" t="str">
        <f t="shared" si="300"/>
        <v/>
      </c>
      <c r="G9416" s="7" t="str">
        <f t="shared" si="301"/>
        <v/>
      </c>
      <c r="K9416" s="7" t="s">
        <v>3354</v>
      </c>
      <c r="L9416" s="9">
        <v>45014</v>
      </c>
      <c r="M9416" s="13">
        <v>0.66834490740740737</v>
      </c>
      <c r="N9416" s="14">
        <v>202000010532573</v>
      </c>
      <c r="P9416" t="str">
        <f t="shared" si="302"/>
        <v/>
      </c>
    </row>
    <row r="9417" spans="1:16" ht="16" x14ac:dyDescent="0.2">
      <c r="A9417" s="8" t="s">
        <v>786</v>
      </c>
      <c r="C9417" s="7" t="s">
        <v>2</v>
      </c>
      <c r="D9417" s="7" t="s">
        <v>3391</v>
      </c>
      <c r="E9417" s="7" t="str">
        <f>IF(OR(D9417="", D9417="___"),"", LEFT(D9417,FIND(" &gt;",D9417)-1))</f>
        <v>Failure</v>
      </c>
      <c r="F9417" s="7" t="str">
        <f t="shared" si="300"/>
        <v>Current</v>
      </c>
      <c r="G9417" s="7" t="str">
        <f t="shared" si="301"/>
        <v>Utterance</v>
      </c>
      <c r="H9417" s="7" t="str">
        <f>IF(G9417="Utterance", IF(ISNUMBER(SEARCH("Unrecognized",D9417)), "Unrecognized", IF(ISNUMBER(SEARCH("Mismatched",D9417)), "Mismatched", IF(ISNUMBER(SEARCH("False Positive",D9417)), "False Positive", "Irrelevant"))), "")</f>
        <v>Mismatched</v>
      </c>
      <c r="J9417" s="7" t="s">
        <v>3753</v>
      </c>
      <c r="K9417" s="7" t="s">
        <v>3354</v>
      </c>
      <c r="L9417" s="9">
        <v>45014</v>
      </c>
      <c r="M9417" s="13">
        <v>0.6696875000000001</v>
      </c>
      <c r="N9417" s="14">
        <v>204440003503686</v>
      </c>
      <c r="O9417" s="7">
        <f>IF(LEN(TRIM($A9417))=0,0,LEN($A9417)-LEN(SUBSTITUTE($A9417," ",""))+1)</f>
        <v>4</v>
      </c>
      <c r="P9417">
        <f t="shared" si="302"/>
        <v>705</v>
      </c>
    </row>
    <row r="9418" spans="1:16" ht="80" x14ac:dyDescent="0.2">
      <c r="A9418" s="8" t="s">
        <v>346</v>
      </c>
      <c r="C9418" s="7" t="s">
        <v>4</v>
      </c>
      <c r="F9418" s="7" t="str">
        <f t="shared" si="300"/>
        <v/>
      </c>
      <c r="G9418" s="7" t="str">
        <f t="shared" si="301"/>
        <v/>
      </c>
      <c r="K9418" s="7" t="s">
        <v>3354</v>
      </c>
      <c r="L9418" s="9">
        <v>45014</v>
      </c>
      <c r="M9418" s="13">
        <v>0.6696875000000001</v>
      </c>
      <c r="N9418" s="14">
        <v>204440003503686</v>
      </c>
      <c r="P9418" t="str">
        <f t="shared" si="302"/>
        <v/>
      </c>
    </row>
    <row r="9419" spans="1:16" ht="16" x14ac:dyDescent="0.2">
      <c r="A9419" s="8" t="s">
        <v>302</v>
      </c>
      <c r="B9419" s="7" t="s">
        <v>3487</v>
      </c>
      <c r="C9419" s="7" t="s">
        <v>2</v>
      </c>
      <c r="D9419" s="7" t="s">
        <v>3389</v>
      </c>
      <c r="E9419" s="7" t="str">
        <f>IF(OR(D9419="", D9419="___"),"", LEFT(D9419,FIND(" &gt;",D9419)-1))</f>
        <v>Success</v>
      </c>
      <c r="F9419" s="7" t="str">
        <f t="shared" si="300"/>
        <v>Current</v>
      </c>
      <c r="G9419" s="7" t="str">
        <f t="shared" si="301"/>
        <v/>
      </c>
      <c r="H9419" s="7" t="str">
        <f>IF(G9419="Utterance", IF(ISNUMBER(SEARCH("Unrecognized",D9419)), "Unrecognized", IF(ISNUMBER(SEARCH("Mismatched",D9419)), "Mismatched", IF(ISNUMBER(SEARCH("False Positive",D9419)), "False Positive", "Irrelevant"))), "")</f>
        <v/>
      </c>
      <c r="J9419" s="7" t="s">
        <v>3428</v>
      </c>
      <c r="K9419" s="7" t="s">
        <v>3354</v>
      </c>
      <c r="L9419" s="9">
        <v>45014</v>
      </c>
      <c r="M9419" s="13">
        <v>0.67510416666666673</v>
      </c>
      <c r="N9419" s="14">
        <v>513002654638507</v>
      </c>
      <c r="O9419" s="7">
        <f>IF(LEN(TRIM($A9419))=0,0,LEN($A9419)-LEN(SUBSTITUTE($A9419," ",""))+1)</f>
        <v>3</v>
      </c>
      <c r="P9419">
        <f t="shared" si="302"/>
        <v>3411</v>
      </c>
    </row>
    <row r="9420" spans="1:16" ht="64" x14ac:dyDescent="0.2">
      <c r="A9420" s="8" t="s">
        <v>220</v>
      </c>
      <c r="C9420" s="7" t="s">
        <v>4</v>
      </c>
      <c r="F9420" s="7" t="str">
        <f t="shared" si="300"/>
        <v/>
      </c>
      <c r="G9420" s="7" t="str">
        <f t="shared" si="301"/>
        <v/>
      </c>
      <c r="K9420" s="7" t="s">
        <v>3354</v>
      </c>
      <c r="L9420" s="9">
        <v>45014</v>
      </c>
      <c r="M9420" s="13">
        <v>0.67510416666666673</v>
      </c>
      <c r="N9420" s="14">
        <v>513002654638507</v>
      </c>
      <c r="P9420" t="str">
        <f t="shared" si="302"/>
        <v/>
      </c>
    </row>
    <row r="9421" spans="1:16" ht="16" x14ac:dyDescent="0.2">
      <c r="A9421" s="8" t="s">
        <v>690</v>
      </c>
      <c r="C9421" s="7" t="s">
        <v>2</v>
      </c>
      <c r="D9421" s="7" t="s">
        <v>3389</v>
      </c>
      <c r="E9421" s="7" t="str">
        <f>IF(OR(D9421="", D9421="___"),"", LEFT(D9421,FIND(" &gt;",D9421)-1))</f>
        <v>Success</v>
      </c>
      <c r="F9421" s="7" t="str">
        <f t="shared" si="300"/>
        <v>Current</v>
      </c>
      <c r="G9421" s="7" t="str">
        <f t="shared" si="301"/>
        <v/>
      </c>
      <c r="H9421" s="7" t="str">
        <f>IF(G9421="Utterance", IF(ISNUMBER(SEARCH("Unrecognized",D9421)), "Unrecognized", IF(ISNUMBER(SEARCH("Mismatched",D9421)), "Mismatched", IF(ISNUMBER(SEARCH("False Positive",D9421)), "False Positive", "Irrelevant"))), "")</f>
        <v/>
      </c>
      <c r="J9421" s="7" t="s">
        <v>3741</v>
      </c>
      <c r="K9421" s="7" t="s">
        <v>3354</v>
      </c>
      <c r="L9421" s="9">
        <v>45014</v>
      </c>
      <c r="M9421" s="13">
        <v>0.67525462962962957</v>
      </c>
      <c r="N9421" s="14">
        <v>204440003500427</v>
      </c>
      <c r="O9421" s="7">
        <f>IF(LEN(TRIM($A9421))=0,0,LEN($A9421)-LEN(SUBSTITUTE($A9421," ",""))+1)</f>
        <v>5</v>
      </c>
      <c r="P9421">
        <f t="shared" si="302"/>
        <v>3411</v>
      </c>
    </row>
    <row r="9422" spans="1:16" ht="64" x14ac:dyDescent="0.2">
      <c r="A9422" s="8" t="s">
        <v>691</v>
      </c>
      <c r="C9422" s="7" t="s">
        <v>4</v>
      </c>
      <c r="F9422" s="7" t="str">
        <f t="shared" si="300"/>
        <v/>
      </c>
      <c r="G9422" s="7" t="str">
        <f t="shared" si="301"/>
        <v/>
      </c>
      <c r="K9422" s="7" t="s">
        <v>3354</v>
      </c>
      <c r="L9422" s="9">
        <v>45014</v>
      </c>
      <c r="M9422" s="13">
        <v>0.67526620370370372</v>
      </c>
      <c r="N9422" s="14">
        <v>204440003500427</v>
      </c>
      <c r="P9422" t="str">
        <f t="shared" si="302"/>
        <v/>
      </c>
    </row>
    <row r="9423" spans="1:16" ht="16" x14ac:dyDescent="0.2">
      <c r="A9423" s="8" t="s">
        <v>692</v>
      </c>
      <c r="C9423" s="7" t="s">
        <v>2</v>
      </c>
      <c r="D9423" s="7" t="s">
        <v>3389</v>
      </c>
      <c r="E9423" s="7" t="str">
        <f>IF(OR(D9423="", D9423="___"),"", LEFT(D9423,FIND(" &gt;",D9423)-1))</f>
        <v>Success</v>
      </c>
      <c r="F9423" s="7" t="str">
        <f t="shared" si="300"/>
        <v>Current</v>
      </c>
      <c r="G9423" s="7" t="str">
        <f t="shared" si="301"/>
        <v/>
      </c>
      <c r="H9423" s="7" t="str">
        <f>IF(G9423="Utterance", IF(ISNUMBER(SEARCH("Unrecognized",D9423)), "Unrecognized", IF(ISNUMBER(SEARCH("Mismatched",D9423)), "Mismatched", IF(ISNUMBER(SEARCH("False Positive",D9423)), "False Positive", "Irrelevant"))), "")</f>
        <v/>
      </c>
      <c r="J9423" s="7" t="s">
        <v>3741</v>
      </c>
      <c r="K9423" s="7" t="s">
        <v>3354</v>
      </c>
      <c r="L9423" s="9">
        <v>45014</v>
      </c>
      <c r="M9423" s="13">
        <v>0.67568287037037045</v>
      </c>
      <c r="N9423" s="14">
        <v>204440003500427</v>
      </c>
      <c r="O9423" s="7">
        <f>IF(LEN(TRIM($A9423))=0,0,LEN($A9423)-LEN(SUBSTITUTE($A9423," ",""))+1)</f>
        <v>9</v>
      </c>
      <c r="P9423">
        <f t="shared" si="302"/>
        <v>3411</v>
      </c>
    </row>
    <row r="9424" spans="1:16" ht="64" x14ac:dyDescent="0.2">
      <c r="A9424" s="8" t="s">
        <v>691</v>
      </c>
      <c r="C9424" s="7" t="s">
        <v>4</v>
      </c>
      <c r="F9424" s="7" t="str">
        <f t="shared" si="300"/>
        <v/>
      </c>
      <c r="G9424" s="7" t="str">
        <f t="shared" si="301"/>
        <v/>
      </c>
      <c r="K9424" s="7" t="s">
        <v>3354</v>
      </c>
      <c r="L9424" s="9">
        <v>45014</v>
      </c>
      <c r="M9424" s="13">
        <v>0.67568287037037045</v>
      </c>
      <c r="N9424" s="14">
        <v>204440003500427</v>
      </c>
      <c r="P9424" t="str">
        <f t="shared" si="302"/>
        <v/>
      </c>
    </row>
    <row r="9425" spans="1:16" ht="16" x14ac:dyDescent="0.2">
      <c r="A9425" s="8" t="s">
        <v>158</v>
      </c>
      <c r="B9425" s="7" t="s">
        <v>3487</v>
      </c>
      <c r="C9425" s="7" t="s">
        <v>2</v>
      </c>
      <c r="D9425" s="7" t="s">
        <v>3389</v>
      </c>
      <c r="E9425" s="7" t="str">
        <f>IF(OR(D9425="", D9425="___"),"", LEFT(D9425,FIND(" &gt;",D9425)-1))</f>
        <v>Success</v>
      </c>
      <c r="F9425" s="7" t="str">
        <f t="shared" si="300"/>
        <v>Current</v>
      </c>
      <c r="G9425" s="7" t="str">
        <f t="shared" si="301"/>
        <v/>
      </c>
      <c r="H9425" s="7" t="str">
        <f>IF(G9425="Utterance", IF(ISNUMBER(SEARCH("Unrecognized",D9425)), "Unrecognized", IF(ISNUMBER(SEARCH("Mismatched",D9425)), "Mismatched", IF(ISNUMBER(SEARCH("False Positive",D9425)), "False Positive", "Irrelevant"))), "")</f>
        <v/>
      </c>
      <c r="J9425" s="7" t="s">
        <v>3744</v>
      </c>
      <c r="K9425" s="7" t="s">
        <v>3354</v>
      </c>
      <c r="L9425" s="9">
        <v>45014</v>
      </c>
      <c r="M9425" s="13">
        <v>0.69112268518518516</v>
      </c>
      <c r="N9425" s="14">
        <v>202000762932968</v>
      </c>
      <c r="O9425" s="7">
        <f>IF(LEN(TRIM($A9425))=0,0,LEN($A9425)-LEN(SUBSTITUTE($A9425," ",""))+1)</f>
        <v>4</v>
      </c>
      <c r="P9425">
        <f t="shared" si="302"/>
        <v>3411</v>
      </c>
    </row>
    <row r="9426" spans="1:16" ht="112" x14ac:dyDescent="0.2">
      <c r="A9426" s="8" t="s">
        <v>224</v>
      </c>
      <c r="C9426" s="7" t="s">
        <v>4</v>
      </c>
      <c r="F9426" s="7" t="str">
        <f t="shared" si="300"/>
        <v/>
      </c>
      <c r="G9426" s="7" t="str">
        <f t="shared" si="301"/>
        <v/>
      </c>
      <c r="K9426" s="7" t="s">
        <v>3354</v>
      </c>
      <c r="L9426" s="9">
        <v>45014</v>
      </c>
      <c r="M9426" s="13">
        <v>0.69112268518518516</v>
      </c>
      <c r="N9426" s="14">
        <v>202000762932968</v>
      </c>
      <c r="P9426" t="str">
        <f t="shared" si="302"/>
        <v/>
      </c>
    </row>
    <row r="9427" spans="1:16" ht="16" x14ac:dyDescent="0.2">
      <c r="A9427" s="8" t="s">
        <v>192</v>
      </c>
      <c r="C9427" s="7" t="s">
        <v>2</v>
      </c>
      <c r="D9427" s="7" t="s">
        <v>3389</v>
      </c>
      <c r="E9427" s="7" t="str">
        <f>IF(OR(D9427="", D9427="___"),"", LEFT(D9427,FIND(" &gt;",D9427)-1))</f>
        <v>Success</v>
      </c>
      <c r="F9427" s="7" t="str">
        <f t="shared" si="300"/>
        <v>Current</v>
      </c>
      <c r="G9427" s="7" t="str">
        <f t="shared" si="301"/>
        <v/>
      </c>
      <c r="H9427" s="7" t="str">
        <f>IF(G9427="Utterance", IF(ISNUMBER(SEARCH("Unrecognized",D9427)), "Unrecognized", IF(ISNUMBER(SEARCH("Mismatched",D9427)), "Mismatched", IF(ISNUMBER(SEARCH("False Positive",D9427)), "False Positive", "Irrelevant"))), "")</f>
        <v/>
      </c>
      <c r="J9427" s="7" t="s">
        <v>3752</v>
      </c>
      <c r="K9427" s="7" t="s">
        <v>3354</v>
      </c>
      <c r="L9427" s="9">
        <v>45014</v>
      </c>
      <c r="M9427" s="13">
        <v>0.69587962962962957</v>
      </c>
      <c r="N9427" s="14">
        <v>204440003505321</v>
      </c>
      <c r="O9427" s="7">
        <f>IF(LEN(TRIM($A9427))=0,0,LEN($A9427)-LEN(SUBSTITUTE($A9427," ",""))+1)</f>
        <v>2</v>
      </c>
      <c r="P9427">
        <f t="shared" si="302"/>
        <v>3411</v>
      </c>
    </row>
    <row r="9428" spans="1:16" ht="96" x14ac:dyDescent="0.2">
      <c r="A9428" s="8" t="s">
        <v>333</v>
      </c>
      <c r="C9428" s="7" t="s">
        <v>4</v>
      </c>
      <c r="F9428" s="7" t="str">
        <f t="shared" si="300"/>
        <v/>
      </c>
      <c r="G9428" s="7" t="str">
        <f t="shared" si="301"/>
        <v/>
      </c>
      <c r="K9428" s="7" t="s">
        <v>3354</v>
      </c>
      <c r="L9428" s="9">
        <v>45014</v>
      </c>
      <c r="M9428" s="13">
        <v>0.69587962962962957</v>
      </c>
      <c r="N9428" s="14">
        <v>204440003505321</v>
      </c>
      <c r="P9428" t="str">
        <f t="shared" si="302"/>
        <v/>
      </c>
    </row>
    <row r="9429" spans="1:16" ht="16" x14ac:dyDescent="0.2">
      <c r="A9429" s="8" t="s">
        <v>322</v>
      </c>
      <c r="B9429" s="7" t="s">
        <v>3487</v>
      </c>
      <c r="C9429" s="7" t="s">
        <v>2</v>
      </c>
      <c r="D9429" s="7" t="s">
        <v>3389</v>
      </c>
      <c r="E9429" s="7" t="str">
        <f>IF(OR(D9429="", D9429="___"),"", LEFT(D9429,FIND(" &gt;",D9429)-1))</f>
        <v>Success</v>
      </c>
      <c r="F9429" s="7" t="str">
        <f t="shared" si="300"/>
        <v>Current</v>
      </c>
      <c r="G9429" s="7" t="str">
        <f t="shared" si="301"/>
        <v/>
      </c>
      <c r="H9429" s="7" t="str">
        <f>IF(G9429="Utterance", IF(ISNUMBER(SEARCH("Unrecognized",D9429)), "Unrecognized", IF(ISNUMBER(SEARCH("Mismatched",D9429)), "Mismatched", IF(ISNUMBER(SEARCH("False Positive",D9429)), "False Positive", "Irrelevant"))), "")</f>
        <v/>
      </c>
      <c r="J9429" s="7" t="s">
        <v>3758</v>
      </c>
      <c r="K9429" s="7" t="s">
        <v>3354</v>
      </c>
      <c r="L9429" s="9">
        <v>45014</v>
      </c>
      <c r="M9429" s="13">
        <v>0.70243055555555556</v>
      </c>
      <c r="N9429" s="14">
        <v>513002558526310</v>
      </c>
      <c r="O9429" s="7">
        <f>IF(LEN(TRIM($A9429))=0,0,LEN($A9429)-LEN(SUBSTITUTE($A9429," ",""))+1)</f>
        <v>4</v>
      </c>
      <c r="P9429">
        <f t="shared" si="302"/>
        <v>3411</v>
      </c>
    </row>
    <row r="9430" spans="1:16" ht="32" x14ac:dyDescent="0.2">
      <c r="A9430" s="8" t="s">
        <v>3380</v>
      </c>
      <c r="C9430" s="7" t="s">
        <v>4</v>
      </c>
      <c r="F9430" s="7" t="str">
        <f t="shared" si="300"/>
        <v/>
      </c>
      <c r="G9430" s="7" t="str">
        <f t="shared" si="301"/>
        <v/>
      </c>
      <c r="K9430" s="7" t="s">
        <v>3354</v>
      </c>
      <c r="L9430" s="9">
        <v>45014</v>
      </c>
      <c r="M9430" s="13">
        <v>0.70268518518518519</v>
      </c>
      <c r="N9430" s="14">
        <v>513002558526310</v>
      </c>
      <c r="P9430" t="str">
        <f t="shared" si="302"/>
        <v/>
      </c>
    </row>
    <row r="9431" spans="1:16" ht="32" x14ac:dyDescent="0.2">
      <c r="A9431" s="8" t="s">
        <v>268</v>
      </c>
      <c r="C9431" s="7" t="s">
        <v>4</v>
      </c>
      <c r="F9431" s="7" t="str">
        <f t="shared" si="300"/>
        <v/>
      </c>
      <c r="G9431" s="7" t="str">
        <f t="shared" si="301"/>
        <v/>
      </c>
      <c r="K9431" s="7" t="s">
        <v>3354</v>
      </c>
      <c r="L9431" s="9">
        <v>45014</v>
      </c>
      <c r="M9431" s="13">
        <v>0.70268518518518519</v>
      </c>
      <c r="N9431" s="14">
        <v>513002558526310</v>
      </c>
      <c r="P9431" t="str">
        <f t="shared" si="302"/>
        <v/>
      </c>
    </row>
    <row r="9432" spans="1:16" ht="16" x14ac:dyDescent="0.2">
      <c r="A9432" s="8" t="s">
        <v>302</v>
      </c>
      <c r="B9432" s="7" t="s">
        <v>3487</v>
      </c>
      <c r="C9432" s="7" t="s">
        <v>2</v>
      </c>
      <c r="D9432" s="7" t="s">
        <v>3389</v>
      </c>
      <c r="E9432" s="7" t="str">
        <f>IF(OR(D9432="", D9432="___"),"", LEFT(D9432,FIND(" &gt;",D9432)-1))</f>
        <v>Success</v>
      </c>
      <c r="F9432" s="7" t="str">
        <f t="shared" si="300"/>
        <v>Current</v>
      </c>
      <c r="G9432" s="7" t="str">
        <f t="shared" si="301"/>
        <v/>
      </c>
      <c r="H9432" s="7" t="str">
        <f>IF(G9432="Utterance", IF(ISNUMBER(SEARCH("Unrecognized",D9432)), "Unrecognized", IF(ISNUMBER(SEARCH("Mismatched",D9432)), "Mismatched", IF(ISNUMBER(SEARCH("False Positive",D9432)), "False Positive", "Irrelevant"))), "")</f>
        <v/>
      </c>
      <c r="J9432" s="7" t="s">
        <v>3428</v>
      </c>
      <c r="K9432" s="7" t="s">
        <v>3354</v>
      </c>
      <c r="L9432" s="9">
        <v>45014</v>
      </c>
      <c r="M9432" s="13">
        <v>0.71765046296296298</v>
      </c>
      <c r="N9432" s="14">
        <v>202000842099169</v>
      </c>
      <c r="O9432" s="7">
        <f>IF(LEN(TRIM($A9432))=0,0,LEN($A9432)-LEN(SUBSTITUTE($A9432," ",""))+1)</f>
        <v>3</v>
      </c>
      <c r="P9432">
        <f t="shared" si="302"/>
        <v>3411</v>
      </c>
    </row>
    <row r="9433" spans="1:16" ht="64" x14ac:dyDescent="0.2">
      <c r="A9433" s="8" t="s">
        <v>220</v>
      </c>
      <c r="C9433" s="7" t="s">
        <v>4</v>
      </c>
      <c r="F9433" s="7" t="str">
        <f t="shared" si="300"/>
        <v/>
      </c>
      <c r="G9433" s="7" t="str">
        <f t="shared" si="301"/>
        <v/>
      </c>
      <c r="K9433" s="7" t="s">
        <v>3354</v>
      </c>
      <c r="L9433" s="9">
        <v>45014</v>
      </c>
      <c r="M9433" s="13">
        <v>0.71765046296296298</v>
      </c>
      <c r="N9433" s="14">
        <v>202000842099169</v>
      </c>
      <c r="P9433" t="str">
        <f t="shared" si="302"/>
        <v/>
      </c>
    </row>
    <row r="9434" spans="1:16" ht="16" x14ac:dyDescent="0.2">
      <c r="A9434" s="8" t="s">
        <v>314</v>
      </c>
      <c r="C9434" s="7" t="s">
        <v>2</v>
      </c>
      <c r="D9434" s="7" t="s">
        <v>3391</v>
      </c>
      <c r="E9434" s="7" t="str">
        <f>IF(OR(D9434="", D9434="___"),"", LEFT(D9434,FIND(" &gt;",D9434)-1))</f>
        <v>Failure</v>
      </c>
      <c r="F9434" s="7" t="str">
        <f t="shared" si="300"/>
        <v>Current</v>
      </c>
      <c r="G9434" s="7" t="str">
        <f t="shared" si="301"/>
        <v>Utterance</v>
      </c>
      <c r="H9434" s="7" t="str">
        <f>IF(G9434="Utterance", IF(ISNUMBER(SEARCH("Unrecognized",D9434)), "Unrecognized", IF(ISNUMBER(SEARCH("Mismatched",D9434)), "Mismatched", IF(ISNUMBER(SEARCH("False Positive",D9434)), "False Positive", "Irrelevant"))), "")</f>
        <v>Mismatched</v>
      </c>
      <c r="J9434" s="7" t="s">
        <v>3743</v>
      </c>
      <c r="K9434" s="7" t="s">
        <v>3354</v>
      </c>
      <c r="L9434" s="9">
        <v>45014</v>
      </c>
      <c r="M9434" s="13">
        <v>0.73400462962962953</v>
      </c>
      <c r="N9434" s="14">
        <v>204440003487761</v>
      </c>
      <c r="O9434" s="7">
        <f>IF(LEN(TRIM($A9434))=0,0,LEN($A9434)-LEN(SUBSTITUTE($A9434," ",""))+1)</f>
        <v>9</v>
      </c>
      <c r="P9434">
        <f t="shared" si="302"/>
        <v>705</v>
      </c>
    </row>
    <row r="9435" spans="1:16" ht="112" x14ac:dyDescent="0.2">
      <c r="A9435" s="8" t="s">
        <v>304</v>
      </c>
      <c r="C9435" s="7" t="s">
        <v>4</v>
      </c>
      <c r="F9435" s="7" t="str">
        <f t="shared" si="300"/>
        <v/>
      </c>
      <c r="G9435" s="7" t="str">
        <f t="shared" si="301"/>
        <v/>
      </c>
      <c r="K9435" s="7" t="s">
        <v>3354</v>
      </c>
      <c r="L9435" s="9">
        <v>45014</v>
      </c>
      <c r="M9435" s="13">
        <v>0.73400462962962953</v>
      </c>
      <c r="N9435" s="14">
        <v>204440003487761</v>
      </c>
      <c r="P9435" t="str">
        <f t="shared" si="302"/>
        <v/>
      </c>
    </row>
    <row r="9436" spans="1:16" ht="16" x14ac:dyDescent="0.2">
      <c r="A9436" s="8" t="s">
        <v>249</v>
      </c>
      <c r="C9436" s="7" t="s">
        <v>2</v>
      </c>
      <c r="D9436" s="7" t="s">
        <v>3389</v>
      </c>
      <c r="E9436" s="7" t="str">
        <f>IF(OR(D9436="", D9436="___"),"", LEFT(D9436,FIND(" &gt;",D9436)-1))</f>
        <v>Success</v>
      </c>
      <c r="F9436" s="7" t="str">
        <f t="shared" si="300"/>
        <v>Current</v>
      </c>
      <c r="G9436" s="7" t="str">
        <f t="shared" si="301"/>
        <v/>
      </c>
      <c r="H9436" s="7" t="str">
        <f>IF(G9436="Utterance", IF(ISNUMBER(SEARCH("Unrecognized",D9436)), "Unrecognized", IF(ISNUMBER(SEARCH("Mismatched",D9436)), "Mismatched", IF(ISNUMBER(SEARCH("False Positive",D9436)), "False Positive", "Irrelevant"))), "")</f>
        <v/>
      </c>
      <c r="J9436" s="7" t="s">
        <v>3741</v>
      </c>
      <c r="K9436" s="7" t="s">
        <v>3354</v>
      </c>
      <c r="L9436" s="9">
        <v>45014</v>
      </c>
      <c r="M9436" s="13">
        <v>0.73421296296296301</v>
      </c>
      <c r="N9436" s="14">
        <v>204440003487761</v>
      </c>
      <c r="O9436" s="7">
        <f>IF(LEN(TRIM($A9436))=0,0,LEN($A9436)-LEN(SUBSTITUTE($A9436," ",""))+1)</f>
        <v>2</v>
      </c>
      <c r="P9436">
        <f t="shared" si="302"/>
        <v>3411</v>
      </c>
    </row>
    <row r="9437" spans="1:16" ht="144" x14ac:dyDescent="0.2">
      <c r="A9437" s="8" t="s">
        <v>250</v>
      </c>
      <c r="C9437" s="7" t="s">
        <v>4</v>
      </c>
      <c r="F9437" s="7" t="str">
        <f t="shared" si="300"/>
        <v/>
      </c>
      <c r="G9437" s="7" t="str">
        <f t="shared" si="301"/>
        <v/>
      </c>
      <c r="K9437" s="7" t="s">
        <v>3354</v>
      </c>
      <c r="L9437" s="9">
        <v>45014</v>
      </c>
      <c r="M9437" s="13">
        <v>0.73449074074074072</v>
      </c>
      <c r="N9437" s="14">
        <v>204440003487761</v>
      </c>
      <c r="P9437" t="str">
        <f t="shared" si="302"/>
        <v/>
      </c>
    </row>
    <row r="9438" spans="1:16" ht="16" x14ac:dyDescent="0.2">
      <c r="A9438" s="8" t="s">
        <v>311</v>
      </c>
      <c r="C9438" s="7" t="s">
        <v>2</v>
      </c>
      <c r="D9438" s="7" t="s">
        <v>3391</v>
      </c>
      <c r="E9438" s="7" t="str">
        <f>IF(OR(D9438="", D9438="___"),"", LEFT(D9438,FIND(" &gt;",D9438)-1))</f>
        <v>Failure</v>
      </c>
      <c r="F9438" s="7" t="str">
        <f t="shared" si="300"/>
        <v>Current</v>
      </c>
      <c r="G9438" s="7" t="str">
        <f t="shared" si="301"/>
        <v>Utterance</v>
      </c>
      <c r="H9438" s="7" t="str">
        <f>IF(G9438="Utterance", IF(ISNUMBER(SEARCH("Unrecognized",D9438)), "Unrecognized", IF(ISNUMBER(SEARCH("Mismatched",D9438)), "Mismatched", IF(ISNUMBER(SEARCH("False Positive",D9438)), "False Positive", "Irrelevant"))), "")</f>
        <v>Mismatched</v>
      </c>
      <c r="J9438" s="7" t="s">
        <v>3743</v>
      </c>
      <c r="K9438" s="7" t="s">
        <v>3354</v>
      </c>
      <c r="L9438" s="9">
        <v>45014</v>
      </c>
      <c r="M9438" s="13">
        <v>0.73472222222222217</v>
      </c>
      <c r="N9438" s="14">
        <v>204440003487761</v>
      </c>
      <c r="O9438" s="7">
        <f>IF(LEN(TRIM($A9438))=0,0,LEN($A9438)-LEN(SUBSTITUTE($A9438," ",""))+1)</f>
        <v>4</v>
      </c>
      <c r="P9438">
        <f t="shared" si="302"/>
        <v>705</v>
      </c>
    </row>
    <row r="9439" spans="1:16" ht="32" x14ac:dyDescent="0.2">
      <c r="A9439" s="8" t="s">
        <v>312</v>
      </c>
      <c r="C9439" s="7" t="s">
        <v>4</v>
      </c>
      <c r="F9439" s="7" t="str">
        <f t="shared" si="300"/>
        <v/>
      </c>
      <c r="G9439" s="7" t="str">
        <f t="shared" si="301"/>
        <v/>
      </c>
      <c r="K9439" s="7" t="s">
        <v>3354</v>
      </c>
      <c r="L9439" s="9">
        <v>45014</v>
      </c>
      <c r="M9439" s="13">
        <v>0.73472222222222217</v>
      </c>
      <c r="N9439" s="14">
        <v>204440003487761</v>
      </c>
      <c r="P9439" t="str">
        <f t="shared" si="302"/>
        <v/>
      </c>
    </row>
    <row r="9440" spans="1:16" ht="16" x14ac:dyDescent="0.2">
      <c r="A9440" s="8" t="s">
        <v>313</v>
      </c>
      <c r="C9440" s="7" t="s">
        <v>2</v>
      </c>
      <c r="D9440" s="7" t="s">
        <v>3389</v>
      </c>
      <c r="E9440" s="7" t="str">
        <f>IF(OR(D9440="", D9440="___"),"", LEFT(D9440,FIND(" &gt;",D9440)-1))</f>
        <v>Success</v>
      </c>
      <c r="F9440" s="7" t="str">
        <f t="shared" si="300"/>
        <v>Current</v>
      </c>
      <c r="G9440" s="7" t="str">
        <f t="shared" si="301"/>
        <v/>
      </c>
      <c r="H9440" s="7" t="str">
        <f>IF(G9440="Utterance", IF(ISNUMBER(SEARCH("Unrecognized",D9440)), "Unrecognized", IF(ISNUMBER(SEARCH("Mismatched",D9440)), "Mismatched", IF(ISNUMBER(SEARCH("False Positive",D9440)), "False Positive", "Irrelevant"))), "")</f>
        <v/>
      </c>
      <c r="J9440" s="7" t="s">
        <v>3741</v>
      </c>
      <c r="K9440" s="7" t="s">
        <v>3354</v>
      </c>
      <c r="L9440" s="9">
        <v>45014</v>
      </c>
      <c r="M9440" s="13">
        <v>0.73855324074074069</v>
      </c>
      <c r="N9440" s="14">
        <v>204440003487761</v>
      </c>
      <c r="O9440" s="7">
        <f>IF(LEN(TRIM($A9440))=0,0,LEN($A9440)-LEN(SUBSTITUTE($A9440," ",""))+1)</f>
        <v>3</v>
      </c>
      <c r="P9440">
        <f t="shared" si="302"/>
        <v>3411</v>
      </c>
    </row>
    <row r="9441" spans="1:16" ht="160" x14ac:dyDescent="0.2">
      <c r="A9441" s="8" t="s">
        <v>238</v>
      </c>
      <c r="C9441" s="7" t="s">
        <v>4</v>
      </c>
      <c r="F9441" s="7" t="str">
        <f t="shared" si="300"/>
        <v/>
      </c>
      <c r="G9441" s="7" t="str">
        <f t="shared" si="301"/>
        <v/>
      </c>
      <c r="K9441" s="7" t="s">
        <v>3354</v>
      </c>
      <c r="L9441" s="9">
        <v>45014</v>
      </c>
      <c r="M9441" s="13">
        <v>0.73855324074074069</v>
      </c>
      <c r="N9441" s="14">
        <v>204440003487761</v>
      </c>
      <c r="P9441" t="str">
        <f t="shared" si="302"/>
        <v/>
      </c>
    </row>
    <row r="9442" spans="1:16" ht="16" x14ac:dyDescent="0.2">
      <c r="A9442" s="8" t="s">
        <v>9</v>
      </c>
      <c r="B9442" s="7" t="s">
        <v>3487</v>
      </c>
      <c r="C9442" s="7" t="s">
        <v>2</v>
      </c>
      <c r="D9442" s="7" t="s">
        <v>3389</v>
      </c>
      <c r="E9442" s="7" t="str">
        <f>IF(OR(D9442="", D9442="___"),"", LEFT(D9442,FIND(" &gt;",D9442)-1))</f>
        <v>Success</v>
      </c>
      <c r="F9442" s="7" t="str">
        <f t="shared" si="300"/>
        <v>Current</v>
      </c>
      <c r="G9442" s="7" t="str">
        <f t="shared" si="301"/>
        <v/>
      </c>
      <c r="H9442" s="7" t="str">
        <f>IF(G9442="Utterance", IF(ISNUMBER(SEARCH("Unrecognized",D9442)), "Unrecognized", IF(ISNUMBER(SEARCH("Mismatched",D9442)), "Mismatched", IF(ISNUMBER(SEARCH("False Positive",D9442)), "False Positive", "Irrelevant"))), "")</f>
        <v/>
      </c>
      <c r="J9442" s="7" t="s">
        <v>3445</v>
      </c>
      <c r="K9442" s="7" t="s">
        <v>3354</v>
      </c>
      <c r="L9442" s="9">
        <v>45014</v>
      </c>
      <c r="M9442" s="13">
        <v>0.75684027777777774</v>
      </c>
      <c r="N9442" s="14">
        <v>204440003506141</v>
      </c>
      <c r="O9442" s="7">
        <f>IF(LEN(TRIM($A9442))=0,0,LEN($A9442)-LEN(SUBSTITUTE($A9442," ",""))+1)</f>
        <v>6</v>
      </c>
      <c r="P9442">
        <f t="shared" si="302"/>
        <v>3411</v>
      </c>
    </row>
    <row r="9443" spans="1:16" ht="16" x14ac:dyDescent="0.2">
      <c r="A9443" s="8" t="s">
        <v>10</v>
      </c>
      <c r="C9443" s="7" t="s">
        <v>4</v>
      </c>
      <c r="F9443" s="7" t="str">
        <f t="shared" si="300"/>
        <v/>
      </c>
      <c r="G9443" s="7" t="str">
        <f t="shared" si="301"/>
        <v/>
      </c>
      <c r="K9443" s="7" t="s">
        <v>3354</v>
      </c>
      <c r="L9443" s="9">
        <v>45014</v>
      </c>
      <c r="M9443" s="13">
        <v>0.75686342592592604</v>
      </c>
      <c r="N9443" s="14">
        <v>204440003506141</v>
      </c>
      <c r="P9443" t="str">
        <f t="shared" si="302"/>
        <v/>
      </c>
    </row>
    <row r="9444" spans="1:16" ht="192" x14ac:dyDescent="0.2">
      <c r="A9444" s="8" t="s">
        <v>29</v>
      </c>
      <c r="C9444" s="7" t="s">
        <v>4</v>
      </c>
      <c r="F9444" s="7" t="str">
        <f t="shared" si="300"/>
        <v/>
      </c>
      <c r="G9444" s="7" t="str">
        <f t="shared" si="301"/>
        <v/>
      </c>
      <c r="K9444" s="7" t="s">
        <v>3354</v>
      </c>
      <c r="L9444" s="9">
        <v>45014</v>
      </c>
      <c r="M9444" s="13">
        <v>0.75686342592592604</v>
      </c>
      <c r="N9444" s="14">
        <v>204440003506141</v>
      </c>
      <c r="P9444" t="str">
        <f t="shared" si="302"/>
        <v/>
      </c>
    </row>
    <row r="9445" spans="1:16" ht="16" x14ac:dyDescent="0.2">
      <c r="A9445" s="8" t="s">
        <v>8</v>
      </c>
      <c r="C9445" s="7" t="s">
        <v>4</v>
      </c>
      <c r="F9445" s="7" t="str">
        <f t="shared" si="300"/>
        <v/>
      </c>
      <c r="G9445" s="7" t="str">
        <f t="shared" si="301"/>
        <v/>
      </c>
      <c r="K9445" s="7" t="s">
        <v>3354</v>
      </c>
      <c r="L9445" s="9">
        <v>45014</v>
      </c>
      <c r="M9445" s="13">
        <v>0.75686342592592604</v>
      </c>
      <c r="N9445" s="14">
        <v>204440003506141</v>
      </c>
      <c r="P9445" t="str">
        <f t="shared" si="302"/>
        <v/>
      </c>
    </row>
    <row r="9446" spans="1:16" ht="16" x14ac:dyDescent="0.2">
      <c r="A9446" s="8" t="s">
        <v>835</v>
      </c>
      <c r="C9446" s="7" t="s">
        <v>2</v>
      </c>
      <c r="D9446" s="7" t="s">
        <v>3389</v>
      </c>
      <c r="E9446" s="7" t="str">
        <f>IF(OR(D9446="", D9446="___"),"", LEFT(D9446,FIND(" &gt;",D9446)-1))</f>
        <v>Success</v>
      </c>
      <c r="F9446" s="7" t="str">
        <f t="shared" si="300"/>
        <v>Current</v>
      </c>
      <c r="G9446" s="7" t="str">
        <f t="shared" si="301"/>
        <v/>
      </c>
      <c r="H9446" s="7" t="str">
        <f>IF(G9446="Utterance", IF(ISNUMBER(SEARCH("Unrecognized",D9446)), "Unrecognized", IF(ISNUMBER(SEARCH("Mismatched",D9446)), "Mismatched", IF(ISNUMBER(SEARCH("False Positive",D9446)), "False Positive", "Irrelevant"))), "")</f>
        <v/>
      </c>
      <c r="J9446" s="7" t="s">
        <v>3742</v>
      </c>
      <c r="K9446" s="7" t="s">
        <v>3354</v>
      </c>
      <c r="L9446" s="9">
        <v>45014</v>
      </c>
      <c r="M9446" s="13">
        <v>0.75707175925925929</v>
      </c>
      <c r="N9446" s="14">
        <v>204440003506141</v>
      </c>
      <c r="O9446" s="7">
        <f>IF(LEN(TRIM($A9446))=0,0,LEN($A9446)-LEN(SUBSTITUTE($A9446," ",""))+1)</f>
        <v>2</v>
      </c>
      <c r="P9446">
        <f t="shared" si="302"/>
        <v>3411</v>
      </c>
    </row>
    <row r="9447" spans="1:16" ht="128" x14ac:dyDescent="0.2">
      <c r="A9447" s="8" t="s">
        <v>606</v>
      </c>
      <c r="C9447" s="7" t="s">
        <v>4</v>
      </c>
      <c r="F9447" s="7" t="str">
        <f t="shared" si="300"/>
        <v/>
      </c>
      <c r="G9447" s="7" t="str">
        <f t="shared" si="301"/>
        <v/>
      </c>
      <c r="K9447" s="7" t="s">
        <v>3354</v>
      </c>
      <c r="L9447" s="9">
        <v>45014</v>
      </c>
      <c r="M9447" s="13">
        <v>0.75708333333333344</v>
      </c>
      <c r="N9447" s="14">
        <v>204440003506141</v>
      </c>
      <c r="P9447" t="str">
        <f t="shared" si="302"/>
        <v/>
      </c>
    </row>
    <row r="9448" spans="1:16" ht="16" x14ac:dyDescent="0.2">
      <c r="A9448" s="8" t="s">
        <v>878</v>
      </c>
      <c r="C9448" s="7" t="s">
        <v>2</v>
      </c>
      <c r="D9448" s="7" t="s">
        <v>3389</v>
      </c>
      <c r="E9448" s="7" t="str">
        <f>IF(OR(D9448="", D9448="___"),"", LEFT(D9448,FIND(" &gt;",D9448)-1))</f>
        <v>Success</v>
      </c>
      <c r="F9448" s="7" t="str">
        <f t="shared" si="300"/>
        <v>Current</v>
      </c>
      <c r="G9448" s="7" t="str">
        <f t="shared" si="301"/>
        <v/>
      </c>
      <c r="H9448" s="7" t="str">
        <f>IF(G9448="Utterance", IF(ISNUMBER(SEARCH("Unrecognized",D9448)), "Unrecognized", IF(ISNUMBER(SEARCH("Mismatched",D9448)), "Mismatched", IF(ISNUMBER(SEARCH("False Positive",D9448)), "False Positive", "Irrelevant"))), "")</f>
        <v/>
      </c>
      <c r="J9448" s="7" t="s">
        <v>3742</v>
      </c>
      <c r="K9448" s="7" t="s">
        <v>3354</v>
      </c>
      <c r="L9448" s="9">
        <v>45014</v>
      </c>
      <c r="M9448" s="13">
        <v>0.76758101851851857</v>
      </c>
      <c r="N9448" s="14">
        <v>204440003507657</v>
      </c>
      <c r="O9448" s="7">
        <f>IF(LEN(TRIM($A9448))=0,0,LEN($A9448)-LEN(SUBSTITUTE($A9448," ",""))+1)</f>
        <v>7</v>
      </c>
      <c r="P9448">
        <f t="shared" si="302"/>
        <v>3411</v>
      </c>
    </row>
    <row r="9449" spans="1:16" ht="128" x14ac:dyDescent="0.2">
      <c r="A9449" s="8" t="s">
        <v>352</v>
      </c>
      <c r="C9449" s="7" t="s">
        <v>4</v>
      </c>
      <c r="F9449" s="7" t="str">
        <f t="shared" si="300"/>
        <v/>
      </c>
      <c r="G9449" s="7" t="str">
        <f t="shared" si="301"/>
        <v/>
      </c>
      <c r="K9449" s="7" t="s">
        <v>3354</v>
      </c>
      <c r="L9449" s="9">
        <v>45014</v>
      </c>
      <c r="M9449" s="13">
        <v>0.76758101851851857</v>
      </c>
      <c r="N9449" s="14">
        <v>204440003507657</v>
      </c>
      <c r="P9449" t="str">
        <f t="shared" si="302"/>
        <v/>
      </c>
    </row>
    <row r="9450" spans="1:16" ht="16" x14ac:dyDescent="0.2">
      <c r="A9450" s="8" t="s">
        <v>1405</v>
      </c>
      <c r="C9450" s="7" t="s">
        <v>2</v>
      </c>
      <c r="D9450" s="7" t="s">
        <v>3391</v>
      </c>
      <c r="E9450" s="7" t="str">
        <f>IF(OR(D9450="", D9450="___"),"", LEFT(D9450,FIND(" &gt;",D9450)-1))</f>
        <v>Failure</v>
      </c>
      <c r="F9450" s="7" t="str">
        <f t="shared" si="300"/>
        <v>Current</v>
      </c>
      <c r="G9450" s="7" t="str">
        <f t="shared" si="301"/>
        <v>Utterance</v>
      </c>
      <c r="H9450" s="7" t="str">
        <f>IF(G9450="Utterance", IF(ISNUMBER(SEARCH("Unrecognized",D9450)), "Unrecognized", IF(ISNUMBER(SEARCH("Mismatched",D9450)), "Mismatched", IF(ISNUMBER(SEARCH("False Positive",D9450)), "False Positive", "Irrelevant"))), "")</f>
        <v>Mismatched</v>
      </c>
      <c r="J9450" s="7" t="s">
        <v>213</v>
      </c>
      <c r="K9450" s="7" t="s">
        <v>3354</v>
      </c>
      <c r="L9450" s="9">
        <v>45014</v>
      </c>
      <c r="M9450" s="13">
        <v>0.79443287037037036</v>
      </c>
      <c r="N9450" s="14">
        <v>202000631074836</v>
      </c>
      <c r="O9450" s="7">
        <f>IF(LEN(TRIM($A9450))=0,0,LEN($A9450)-LEN(SUBSTITUTE($A9450," ",""))+1)</f>
        <v>2</v>
      </c>
      <c r="P9450">
        <f t="shared" si="302"/>
        <v>705</v>
      </c>
    </row>
    <row r="9451" spans="1:16" ht="96" x14ac:dyDescent="0.2">
      <c r="A9451" s="8" t="s">
        <v>1406</v>
      </c>
      <c r="C9451" s="7" t="s">
        <v>4</v>
      </c>
      <c r="F9451" s="7" t="str">
        <f t="shared" si="300"/>
        <v/>
      </c>
      <c r="G9451" s="7" t="str">
        <f t="shared" si="301"/>
        <v/>
      </c>
      <c r="K9451" s="7" t="s">
        <v>3354</v>
      </c>
      <c r="L9451" s="9">
        <v>45014</v>
      </c>
      <c r="M9451" s="13">
        <v>0.7946875000000001</v>
      </c>
      <c r="N9451" s="14">
        <v>202000631074836</v>
      </c>
      <c r="P9451" t="str">
        <f t="shared" si="302"/>
        <v/>
      </c>
    </row>
    <row r="9452" spans="1:16" ht="16" x14ac:dyDescent="0.2">
      <c r="A9452" s="8" t="s">
        <v>158</v>
      </c>
      <c r="B9452" s="7" t="s">
        <v>3487</v>
      </c>
      <c r="C9452" s="7" t="s">
        <v>2</v>
      </c>
      <c r="D9452" s="7" t="s">
        <v>3389</v>
      </c>
      <c r="E9452" s="7" t="str">
        <f>IF(OR(D9452="", D9452="___"),"", LEFT(D9452,FIND(" &gt;",D9452)-1))</f>
        <v>Success</v>
      </c>
      <c r="F9452" s="7" t="str">
        <f t="shared" si="300"/>
        <v>Current</v>
      </c>
      <c r="G9452" s="7" t="str">
        <f t="shared" si="301"/>
        <v/>
      </c>
      <c r="H9452" s="7" t="str">
        <f>IF(G9452="Utterance", IF(ISNUMBER(SEARCH("Unrecognized",D9452)), "Unrecognized", IF(ISNUMBER(SEARCH("Mismatched",D9452)), "Mismatched", IF(ISNUMBER(SEARCH("False Positive",D9452)), "False Positive", "Irrelevant"))), "")</f>
        <v/>
      </c>
      <c r="J9452" s="7" t="s">
        <v>3744</v>
      </c>
      <c r="K9452" s="7" t="s">
        <v>3354</v>
      </c>
      <c r="L9452" s="9">
        <v>45014</v>
      </c>
      <c r="M9452" s="13">
        <v>0.79505787037037035</v>
      </c>
      <c r="N9452" s="14">
        <v>202000631074836</v>
      </c>
      <c r="O9452" s="7">
        <f>IF(LEN(TRIM($A9452))=0,0,LEN($A9452)-LEN(SUBSTITUTE($A9452," ",""))+1)</f>
        <v>4</v>
      </c>
      <c r="P9452">
        <f t="shared" si="302"/>
        <v>3411</v>
      </c>
    </row>
    <row r="9453" spans="1:16" ht="112" x14ac:dyDescent="0.2">
      <c r="A9453" s="8" t="s">
        <v>224</v>
      </c>
      <c r="C9453" s="7" t="s">
        <v>4</v>
      </c>
      <c r="F9453" s="7" t="str">
        <f t="shared" si="300"/>
        <v/>
      </c>
      <c r="G9453" s="7" t="str">
        <f t="shared" si="301"/>
        <v/>
      </c>
      <c r="K9453" s="7" t="s">
        <v>3354</v>
      </c>
      <c r="L9453" s="9">
        <v>45014</v>
      </c>
      <c r="M9453" s="13">
        <v>0.79505787037037035</v>
      </c>
      <c r="N9453" s="14">
        <v>202000631074836</v>
      </c>
      <c r="P9453" t="str">
        <f t="shared" si="302"/>
        <v/>
      </c>
    </row>
    <row r="9454" spans="1:16" ht="16" x14ac:dyDescent="0.2">
      <c r="A9454" s="8" t="s">
        <v>1486</v>
      </c>
      <c r="C9454" s="7" t="s">
        <v>2</v>
      </c>
      <c r="D9454" s="7" t="s">
        <v>3400</v>
      </c>
      <c r="E9454" s="7" t="str">
        <f>IF(OR(D9454="", D9454="___"),"", LEFT(D9454,FIND(" &gt;",D9454)-1))</f>
        <v>Failure</v>
      </c>
      <c r="F9454" s="7" t="str">
        <f t="shared" si="300"/>
        <v>Current</v>
      </c>
      <c r="G9454" s="7" t="str">
        <f t="shared" si="301"/>
        <v>Interaction</v>
      </c>
      <c r="H9454" s="7" t="str">
        <f>IF(G9454="Utterance", IF(ISNUMBER(SEARCH("Unrecognized",D9454)), "Unrecognized", IF(ISNUMBER(SEARCH("Mismatched",D9454)), "Mismatched", IF(ISNUMBER(SEARCH("False Positive",D9454)), "False Positive", "Irrelevant"))), "")</f>
        <v/>
      </c>
      <c r="J9454" s="7" t="s">
        <v>3750</v>
      </c>
      <c r="K9454" s="7" t="s">
        <v>3354</v>
      </c>
      <c r="L9454" s="9">
        <v>45014</v>
      </c>
      <c r="M9454" s="13">
        <v>0.87942129629629628</v>
      </c>
      <c r="N9454" s="14">
        <v>513001919535273</v>
      </c>
      <c r="O9454" s="7">
        <f>IF(LEN(TRIM($A9454))=0,0,LEN($A9454)-LEN(SUBSTITUTE($A9454," ",""))+1)</f>
        <v>6</v>
      </c>
      <c r="P9454">
        <f t="shared" si="302"/>
        <v>412</v>
      </c>
    </row>
    <row r="9455" spans="1:16" ht="64" x14ac:dyDescent="0.2">
      <c r="A9455" s="8" t="s">
        <v>220</v>
      </c>
      <c r="C9455" s="7" t="s">
        <v>4</v>
      </c>
      <c r="F9455" s="7" t="str">
        <f t="shared" si="300"/>
        <v/>
      </c>
      <c r="G9455" s="7" t="str">
        <f t="shared" si="301"/>
        <v/>
      </c>
      <c r="K9455" s="7" t="s">
        <v>3354</v>
      </c>
      <c r="L9455" s="9">
        <v>45014</v>
      </c>
      <c r="M9455" s="13">
        <v>0.87942129629629628</v>
      </c>
      <c r="N9455" s="14">
        <v>513001919535273</v>
      </c>
      <c r="P9455" t="str">
        <f t="shared" si="302"/>
        <v/>
      </c>
    </row>
    <row r="9456" spans="1:16" ht="16" x14ac:dyDescent="0.2">
      <c r="A9456" s="8" t="s">
        <v>314</v>
      </c>
      <c r="C9456" s="7" t="s">
        <v>2</v>
      </c>
      <c r="D9456" s="7" t="s">
        <v>3391</v>
      </c>
      <c r="E9456" s="7" t="str">
        <f>IF(OR(D9456="", D9456="___"),"", LEFT(D9456,FIND(" &gt;",D9456)-1))</f>
        <v>Failure</v>
      </c>
      <c r="F9456" s="7" t="str">
        <f t="shared" si="300"/>
        <v>Current</v>
      </c>
      <c r="G9456" s="7" t="str">
        <f t="shared" si="301"/>
        <v>Utterance</v>
      </c>
      <c r="H9456" s="7" t="str">
        <f>IF(G9456="Utterance", IF(ISNUMBER(SEARCH("Unrecognized",D9456)), "Unrecognized", IF(ISNUMBER(SEARCH("Mismatched",D9456)), "Mismatched", IF(ISNUMBER(SEARCH("False Positive",D9456)), "False Positive", "Irrelevant"))), "")</f>
        <v>Mismatched</v>
      </c>
      <c r="J9456" s="7" t="s">
        <v>3743</v>
      </c>
      <c r="K9456" s="7" t="s">
        <v>3354</v>
      </c>
      <c r="L9456" s="9">
        <v>45014</v>
      </c>
      <c r="M9456" s="13">
        <v>0.95666666666666667</v>
      </c>
      <c r="N9456" s="14">
        <v>202000445634250</v>
      </c>
      <c r="O9456" s="7">
        <f>IF(LEN(TRIM($A9456))=0,0,LEN($A9456)-LEN(SUBSTITUTE($A9456," ",""))+1)</f>
        <v>9</v>
      </c>
      <c r="P9456">
        <f t="shared" si="302"/>
        <v>705</v>
      </c>
    </row>
    <row r="9457" spans="1:16" ht="112" x14ac:dyDescent="0.2">
      <c r="A9457" s="8" t="s">
        <v>304</v>
      </c>
      <c r="C9457" s="7" t="s">
        <v>4</v>
      </c>
      <c r="F9457" s="7" t="str">
        <f t="shared" ref="F9457:F9520" si="303">IF(OR(E9457="Success",E9457="Qualified Success"),"Current",IF(E9457="Failure",IF(RIGHT(D9457,6)="Future","Future",IF(RIGHT(D9457,10)="Irrelevant","Irrelevant","Current")),""))</f>
        <v/>
      </c>
      <c r="G9457" s="7" t="str">
        <f t="shared" ref="G9457:G9520" si="304">IF(OR(ISBLANK(D9457),D9457="Unclassifiable &gt;"),"",IF(ISNUMBER(SEARCH("Utterance",D9457)),"Utterance",IF(ISNUMBER(SEARCH("Response",D9457)),"Response",IF(ISNUMBER(SEARCH("Interaction",D9457)),"Interaction",IF(ISNUMBER(SEARCH("System",D9457)),"System","")))))</f>
        <v/>
      </c>
      <c r="K9457" s="7" t="s">
        <v>3354</v>
      </c>
      <c r="L9457" s="9">
        <v>45014</v>
      </c>
      <c r="M9457" s="13">
        <v>0.95666666666666667</v>
      </c>
      <c r="N9457" s="14">
        <v>202000445634250</v>
      </c>
      <c r="P9457" t="str">
        <f t="shared" si="302"/>
        <v/>
      </c>
    </row>
    <row r="9458" spans="1:16" ht="16" x14ac:dyDescent="0.2">
      <c r="A9458" s="8" t="s">
        <v>1354</v>
      </c>
      <c r="C9458" s="7" t="s">
        <v>2</v>
      </c>
      <c r="D9458" s="7" t="s">
        <v>3389</v>
      </c>
      <c r="E9458" s="7" t="str">
        <f>IF(OR(D9458="", D9458="___"),"", LEFT(D9458,FIND(" &gt;",D9458)-1))</f>
        <v>Success</v>
      </c>
      <c r="F9458" s="7" t="str">
        <f t="shared" si="303"/>
        <v>Current</v>
      </c>
      <c r="G9458" s="7" t="str">
        <f t="shared" si="304"/>
        <v/>
      </c>
      <c r="H9458" s="7" t="str">
        <f>IF(G9458="Utterance", IF(ISNUMBER(SEARCH("Unrecognized",D9458)), "Unrecognized", IF(ISNUMBER(SEARCH("Mismatched",D9458)), "Mismatched", IF(ISNUMBER(SEARCH("False Positive",D9458)), "False Positive", "Irrelevant"))), "")</f>
        <v/>
      </c>
      <c r="J9458" s="7" t="s">
        <v>3743</v>
      </c>
      <c r="K9458" s="7" t="s">
        <v>3354</v>
      </c>
      <c r="L9458" s="9">
        <v>45014</v>
      </c>
      <c r="M9458" s="13">
        <v>0.95711805555555562</v>
      </c>
      <c r="N9458" s="14">
        <v>202000445634250</v>
      </c>
      <c r="O9458" s="7">
        <f>IF(LEN(TRIM($A9458))=0,0,LEN($A9458)-LEN(SUBSTITUTE($A9458," ",""))+1)</f>
        <v>5</v>
      </c>
      <c r="P9458">
        <f t="shared" si="302"/>
        <v>3411</v>
      </c>
    </row>
    <row r="9459" spans="1:16" ht="224" x14ac:dyDescent="0.2">
      <c r="A9459" s="8" t="s">
        <v>3709</v>
      </c>
      <c r="C9459" s="7" t="s">
        <v>4</v>
      </c>
      <c r="F9459" s="7" t="str">
        <f t="shared" si="303"/>
        <v/>
      </c>
      <c r="G9459" s="7" t="str">
        <f t="shared" si="304"/>
        <v/>
      </c>
      <c r="K9459" s="7" t="s">
        <v>3354</v>
      </c>
      <c r="L9459" s="9">
        <v>45014</v>
      </c>
      <c r="M9459" s="13">
        <v>0.95740740740740737</v>
      </c>
      <c r="N9459" s="14">
        <v>202000445634250</v>
      </c>
      <c r="P9459" t="str">
        <f t="shared" si="302"/>
        <v/>
      </c>
    </row>
    <row r="9460" spans="1:16" ht="16" x14ac:dyDescent="0.2">
      <c r="A9460" s="8" t="s">
        <v>158</v>
      </c>
      <c r="B9460" s="7" t="s">
        <v>3487</v>
      </c>
      <c r="C9460" s="7" t="s">
        <v>2</v>
      </c>
      <c r="D9460" s="7" t="s">
        <v>3389</v>
      </c>
      <c r="E9460" s="7" t="str">
        <f>IF(OR(D9460="", D9460="___"),"", LEFT(D9460,FIND(" &gt;",D9460)-1))</f>
        <v>Success</v>
      </c>
      <c r="F9460" s="7" t="str">
        <f t="shared" si="303"/>
        <v>Current</v>
      </c>
      <c r="G9460" s="7" t="str">
        <f t="shared" si="304"/>
        <v/>
      </c>
      <c r="H9460" s="7" t="str">
        <f>IF(G9460="Utterance", IF(ISNUMBER(SEARCH("Unrecognized",D9460)), "Unrecognized", IF(ISNUMBER(SEARCH("Mismatched",D9460)), "Mismatched", IF(ISNUMBER(SEARCH("False Positive",D9460)), "False Positive", "Irrelevant"))), "")</f>
        <v/>
      </c>
      <c r="J9460" s="7" t="s">
        <v>3744</v>
      </c>
      <c r="K9460" s="7" t="s">
        <v>3355</v>
      </c>
      <c r="L9460" s="9">
        <v>45015</v>
      </c>
      <c r="M9460" s="13">
        <v>0.27048611111111109</v>
      </c>
      <c r="N9460" s="14">
        <v>202000267586474</v>
      </c>
      <c r="O9460" s="7">
        <f>IF(LEN(TRIM($A9460))=0,0,LEN($A9460)-LEN(SUBSTITUTE($A9460," ",""))+1)</f>
        <v>4</v>
      </c>
      <c r="P9460">
        <f t="shared" si="302"/>
        <v>3411</v>
      </c>
    </row>
    <row r="9461" spans="1:16" ht="112" x14ac:dyDescent="0.2">
      <c r="A9461" s="8" t="s">
        <v>224</v>
      </c>
      <c r="C9461" s="7" t="s">
        <v>4</v>
      </c>
      <c r="F9461" s="7" t="str">
        <f t="shared" si="303"/>
        <v/>
      </c>
      <c r="G9461" s="7" t="str">
        <f t="shared" si="304"/>
        <v/>
      </c>
      <c r="K9461" s="7" t="s">
        <v>3355</v>
      </c>
      <c r="L9461" s="9">
        <v>45015</v>
      </c>
      <c r="M9461" s="13">
        <v>0.27048611111111109</v>
      </c>
      <c r="N9461" s="14">
        <v>202000267586474</v>
      </c>
      <c r="P9461" t="str">
        <f t="shared" si="302"/>
        <v/>
      </c>
    </row>
    <row r="9462" spans="1:16" ht="16" x14ac:dyDescent="0.2">
      <c r="A9462" s="8" t="s">
        <v>158</v>
      </c>
      <c r="B9462" s="7" t="s">
        <v>3487</v>
      </c>
      <c r="C9462" s="7" t="s">
        <v>2</v>
      </c>
      <c r="D9462" s="7" t="s">
        <v>3389</v>
      </c>
      <c r="E9462" s="7" t="str">
        <f>IF(OR(D9462="", D9462="___"),"", LEFT(D9462,FIND(" &gt;",D9462)-1))</f>
        <v>Success</v>
      </c>
      <c r="F9462" s="7" t="str">
        <f t="shared" si="303"/>
        <v>Current</v>
      </c>
      <c r="G9462" s="7" t="str">
        <f t="shared" si="304"/>
        <v/>
      </c>
      <c r="H9462" s="7" t="str">
        <f>IF(G9462="Utterance", IF(ISNUMBER(SEARCH("Unrecognized",D9462)), "Unrecognized", IF(ISNUMBER(SEARCH("Mismatched",D9462)), "Mismatched", IF(ISNUMBER(SEARCH("False Positive",D9462)), "False Positive", "Irrelevant"))), "")</f>
        <v/>
      </c>
      <c r="J9462" s="7" t="s">
        <v>3744</v>
      </c>
      <c r="K9462" s="7" t="s">
        <v>3355</v>
      </c>
      <c r="L9462" s="9">
        <v>45015</v>
      </c>
      <c r="M9462" s="13">
        <v>0.28512731481481485</v>
      </c>
      <c r="N9462" s="14">
        <v>204440003500427</v>
      </c>
      <c r="O9462" s="7">
        <f>IF(LEN(TRIM($A9462))=0,0,LEN($A9462)-LEN(SUBSTITUTE($A9462," ",""))+1)</f>
        <v>4</v>
      </c>
      <c r="P9462">
        <f t="shared" si="302"/>
        <v>3411</v>
      </c>
    </row>
    <row r="9463" spans="1:16" ht="112" x14ac:dyDescent="0.2">
      <c r="A9463" s="8" t="s">
        <v>224</v>
      </c>
      <c r="C9463" s="7" t="s">
        <v>4</v>
      </c>
      <c r="F9463" s="7" t="str">
        <f t="shared" si="303"/>
        <v/>
      </c>
      <c r="G9463" s="7" t="str">
        <f t="shared" si="304"/>
        <v/>
      </c>
      <c r="K9463" s="7" t="s">
        <v>3355</v>
      </c>
      <c r="L9463" s="9">
        <v>45015</v>
      </c>
      <c r="M9463" s="13">
        <v>0.28512731481481485</v>
      </c>
      <c r="N9463" s="14">
        <v>204440003500427</v>
      </c>
      <c r="P9463" t="str">
        <f t="shared" si="302"/>
        <v/>
      </c>
    </row>
    <row r="9464" spans="1:16" ht="16" x14ac:dyDescent="0.2">
      <c r="A9464" s="8" t="s">
        <v>223</v>
      </c>
      <c r="B9464" s="7" t="s">
        <v>3487</v>
      </c>
      <c r="C9464" s="7" t="s">
        <v>2</v>
      </c>
      <c r="D9464" s="7" t="s">
        <v>3389</v>
      </c>
      <c r="E9464" s="7" t="str">
        <f>IF(OR(D9464="", D9464="___"),"", LEFT(D9464,FIND(" &gt;",D9464)-1))</f>
        <v>Success</v>
      </c>
      <c r="F9464" s="7" t="str">
        <f t="shared" si="303"/>
        <v>Current</v>
      </c>
      <c r="G9464" s="7" t="str">
        <f t="shared" si="304"/>
        <v/>
      </c>
      <c r="H9464" s="7" t="str">
        <f>IF(G9464="Utterance", IF(ISNUMBER(SEARCH("Unrecognized",D9464)), "Unrecognized", IF(ISNUMBER(SEARCH("Mismatched",D9464)), "Mismatched", IF(ISNUMBER(SEARCH("False Positive",D9464)), "False Positive", "Irrelevant"))), "")</f>
        <v/>
      </c>
      <c r="J9464" s="7" t="s">
        <v>3744</v>
      </c>
      <c r="K9464" s="7" t="s">
        <v>3355</v>
      </c>
      <c r="L9464" s="9">
        <v>45015</v>
      </c>
      <c r="M9464" s="13">
        <v>0.29563657407407407</v>
      </c>
      <c r="N9464" s="14">
        <v>204440003503670</v>
      </c>
      <c r="O9464" s="7">
        <f>IF(LEN(TRIM($A9464))=0,0,LEN($A9464)-LEN(SUBSTITUTE($A9464," ",""))+1)</f>
        <v>3</v>
      </c>
      <c r="P9464">
        <f t="shared" si="302"/>
        <v>3411</v>
      </c>
    </row>
    <row r="9465" spans="1:16" ht="112" x14ac:dyDescent="0.2">
      <c r="A9465" s="8" t="s">
        <v>224</v>
      </c>
      <c r="C9465" s="7" t="s">
        <v>4</v>
      </c>
      <c r="F9465" s="7" t="str">
        <f t="shared" si="303"/>
        <v/>
      </c>
      <c r="G9465" s="7" t="str">
        <f t="shared" si="304"/>
        <v/>
      </c>
      <c r="K9465" s="7" t="s">
        <v>3355</v>
      </c>
      <c r="L9465" s="9">
        <v>45015</v>
      </c>
      <c r="M9465" s="13">
        <v>0.29563657407407407</v>
      </c>
      <c r="N9465" s="14">
        <v>204440003503670</v>
      </c>
      <c r="P9465" t="str">
        <f t="shared" si="302"/>
        <v/>
      </c>
    </row>
    <row r="9466" spans="1:16" ht="16" x14ac:dyDescent="0.2">
      <c r="A9466" s="8" t="s">
        <v>302</v>
      </c>
      <c r="B9466" s="7" t="s">
        <v>3487</v>
      </c>
      <c r="C9466" s="7" t="s">
        <v>2</v>
      </c>
      <c r="D9466" s="7" t="s">
        <v>3389</v>
      </c>
      <c r="E9466" s="7" t="str">
        <f>IF(OR(D9466="", D9466="___"),"", LEFT(D9466,FIND(" &gt;",D9466)-1))</f>
        <v>Success</v>
      </c>
      <c r="F9466" s="7" t="str">
        <f t="shared" si="303"/>
        <v>Current</v>
      </c>
      <c r="G9466" s="7" t="str">
        <f t="shared" si="304"/>
        <v/>
      </c>
      <c r="H9466" s="7" t="str">
        <f>IF(G9466="Utterance", IF(ISNUMBER(SEARCH("Unrecognized",D9466)), "Unrecognized", IF(ISNUMBER(SEARCH("Mismatched",D9466)), "Mismatched", IF(ISNUMBER(SEARCH("False Positive",D9466)), "False Positive", "Irrelevant"))), "")</f>
        <v/>
      </c>
      <c r="J9466" s="7" t="s">
        <v>3428</v>
      </c>
      <c r="K9466" s="7" t="s">
        <v>3355</v>
      </c>
      <c r="L9466" s="9">
        <v>45015</v>
      </c>
      <c r="M9466" s="13">
        <v>0.31746527777777778</v>
      </c>
      <c r="N9466" s="14">
        <v>202000378875524</v>
      </c>
      <c r="O9466" s="7">
        <f>IF(LEN(TRIM($A9466))=0,0,LEN($A9466)-LEN(SUBSTITUTE($A9466," ",""))+1)</f>
        <v>3</v>
      </c>
      <c r="P9466">
        <f t="shared" si="302"/>
        <v>3411</v>
      </c>
    </row>
    <row r="9467" spans="1:16" ht="64" x14ac:dyDescent="0.2">
      <c r="A9467" s="8" t="s">
        <v>220</v>
      </c>
      <c r="C9467" s="7" t="s">
        <v>4</v>
      </c>
      <c r="F9467" s="7" t="str">
        <f t="shared" si="303"/>
        <v/>
      </c>
      <c r="G9467" s="7" t="str">
        <f t="shared" si="304"/>
        <v/>
      </c>
      <c r="K9467" s="7" t="s">
        <v>3355</v>
      </c>
      <c r="L9467" s="9">
        <v>45015</v>
      </c>
      <c r="M9467" s="13">
        <v>0.31746527777777778</v>
      </c>
      <c r="N9467" s="14">
        <v>202000378875524</v>
      </c>
      <c r="P9467" t="str">
        <f t="shared" si="302"/>
        <v/>
      </c>
    </row>
    <row r="9468" spans="1:16" ht="16" x14ac:dyDescent="0.2">
      <c r="A9468" s="8" t="s">
        <v>805</v>
      </c>
      <c r="C9468" s="7" t="s">
        <v>2</v>
      </c>
      <c r="D9468" s="7" t="s">
        <v>3400</v>
      </c>
      <c r="E9468" s="7" t="str">
        <f>IF(OR(D9468="", D9468="___"),"", LEFT(D9468,FIND(" &gt;",D9468)-1))</f>
        <v>Failure</v>
      </c>
      <c r="F9468" s="7" t="str">
        <f t="shared" si="303"/>
        <v>Current</v>
      </c>
      <c r="G9468" s="7" t="str">
        <f t="shared" si="304"/>
        <v>Interaction</v>
      </c>
      <c r="H9468" s="7" t="str">
        <f>IF(G9468="Utterance", IF(ISNUMBER(SEARCH("Unrecognized",D9468)), "Unrecognized", IF(ISNUMBER(SEARCH("Mismatched",D9468)), "Mismatched", IF(ISNUMBER(SEARCH("False Positive",D9468)), "False Positive", "Irrelevant"))), "")</f>
        <v/>
      </c>
      <c r="J9468" s="7" t="s">
        <v>3741</v>
      </c>
      <c r="K9468" s="7" t="s">
        <v>3355</v>
      </c>
      <c r="L9468" s="9">
        <v>45015</v>
      </c>
      <c r="M9468" s="13">
        <v>0.34361111111111109</v>
      </c>
      <c r="N9468" s="14">
        <v>204440003504768</v>
      </c>
      <c r="O9468" s="7">
        <f>IF(LEN(TRIM($A9468))=0,0,LEN($A9468)-LEN(SUBSTITUTE($A9468," ",""))+1)</f>
        <v>12</v>
      </c>
      <c r="P9468">
        <f t="shared" si="302"/>
        <v>412</v>
      </c>
    </row>
    <row r="9469" spans="1:16" ht="96" x14ac:dyDescent="0.2">
      <c r="A9469" s="8" t="s">
        <v>252</v>
      </c>
      <c r="C9469" s="7" t="s">
        <v>4</v>
      </c>
      <c r="F9469" s="7" t="str">
        <f t="shared" si="303"/>
        <v/>
      </c>
      <c r="G9469" s="7" t="str">
        <f t="shared" si="304"/>
        <v/>
      </c>
      <c r="K9469" s="7" t="s">
        <v>3355</v>
      </c>
      <c r="L9469" s="9">
        <v>45015</v>
      </c>
      <c r="M9469" s="13">
        <v>0.34361111111111109</v>
      </c>
      <c r="N9469" s="14">
        <v>204440003504768</v>
      </c>
      <c r="P9469" t="str">
        <f t="shared" si="302"/>
        <v/>
      </c>
    </row>
    <row r="9470" spans="1:16" ht="16" x14ac:dyDescent="0.2">
      <c r="A9470" s="8" t="s">
        <v>158</v>
      </c>
      <c r="B9470" s="7" t="s">
        <v>3487</v>
      </c>
      <c r="C9470" s="7" t="s">
        <v>2</v>
      </c>
      <c r="D9470" s="7" t="s">
        <v>3389</v>
      </c>
      <c r="E9470" s="7" t="str">
        <f>IF(OR(D9470="", D9470="___"),"", LEFT(D9470,FIND(" &gt;",D9470)-1))</f>
        <v>Success</v>
      </c>
      <c r="F9470" s="7" t="str">
        <f t="shared" si="303"/>
        <v>Current</v>
      </c>
      <c r="G9470" s="7" t="str">
        <f t="shared" si="304"/>
        <v/>
      </c>
      <c r="H9470" s="7" t="str">
        <f>IF(G9470="Utterance", IF(ISNUMBER(SEARCH("Unrecognized",D9470)), "Unrecognized", IF(ISNUMBER(SEARCH("Mismatched",D9470)), "Mismatched", IF(ISNUMBER(SEARCH("False Positive",D9470)), "False Positive", "Irrelevant"))), "")</f>
        <v/>
      </c>
      <c r="J9470" s="7" t="s">
        <v>3744</v>
      </c>
      <c r="K9470" s="7" t="s">
        <v>3355</v>
      </c>
      <c r="L9470" s="9">
        <v>45015</v>
      </c>
      <c r="M9470" s="13">
        <v>0.3442708333333333</v>
      </c>
      <c r="N9470" s="14">
        <v>204440003504768</v>
      </c>
      <c r="O9470" s="7">
        <f>IF(LEN(TRIM($A9470))=0,0,LEN($A9470)-LEN(SUBSTITUTE($A9470," ",""))+1)</f>
        <v>4</v>
      </c>
      <c r="P9470">
        <f t="shared" si="302"/>
        <v>3411</v>
      </c>
    </row>
    <row r="9471" spans="1:16" ht="112" x14ac:dyDescent="0.2">
      <c r="A9471" s="8" t="s">
        <v>224</v>
      </c>
      <c r="C9471" s="7" t="s">
        <v>4</v>
      </c>
      <c r="F9471" s="7" t="str">
        <f t="shared" si="303"/>
        <v/>
      </c>
      <c r="G9471" s="7" t="str">
        <f t="shared" si="304"/>
        <v/>
      </c>
      <c r="K9471" s="7" t="s">
        <v>3355</v>
      </c>
      <c r="L9471" s="9">
        <v>45015</v>
      </c>
      <c r="M9471" s="13">
        <v>0.3442708333333333</v>
      </c>
      <c r="N9471" s="14">
        <v>204440003504768</v>
      </c>
      <c r="P9471" t="str">
        <f t="shared" si="302"/>
        <v/>
      </c>
    </row>
    <row r="9472" spans="1:16" ht="16" x14ac:dyDescent="0.2">
      <c r="A9472" s="8" t="s">
        <v>981</v>
      </c>
      <c r="C9472" s="7" t="s">
        <v>2</v>
      </c>
      <c r="D9472" s="7" t="s">
        <v>3389</v>
      </c>
      <c r="E9472" s="7" t="str">
        <f>IF(OR(D9472="", D9472="___"),"", LEFT(D9472,FIND(" &gt;",D9472)-1))</f>
        <v>Success</v>
      </c>
      <c r="F9472" s="7" t="str">
        <f t="shared" si="303"/>
        <v>Current</v>
      </c>
      <c r="G9472" s="7" t="str">
        <f t="shared" si="304"/>
        <v/>
      </c>
      <c r="H9472" s="7" t="str">
        <f>IF(G9472="Utterance", IF(ISNUMBER(SEARCH("Unrecognized",D9472)), "Unrecognized", IF(ISNUMBER(SEARCH("Mismatched",D9472)), "Mismatched", IF(ISNUMBER(SEARCH("False Positive",D9472)), "False Positive", "Irrelevant"))), "")</f>
        <v/>
      </c>
      <c r="J9472" s="7" t="s">
        <v>3752</v>
      </c>
      <c r="K9472" s="7" t="s">
        <v>3355</v>
      </c>
      <c r="L9472" s="9">
        <v>45015</v>
      </c>
      <c r="M9472" s="13">
        <v>0.34609953703703705</v>
      </c>
      <c r="N9472" s="14">
        <v>204440003537397</v>
      </c>
      <c r="O9472" s="7">
        <f>IF(LEN(TRIM($A9472))=0,0,LEN($A9472)-LEN(SUBSTITUTE($A9472," ",""))+1)</f>
        <v>3</v>
      </c>
      <c r="P9472">
        <f t="shared" si="302"/>
        <v>3411</v>
      </c>
    </row>
    <row r="9473" spans="1:16" ht="48" x14ac:dyDescent="0.2">
      <c r="A9473" s="8" t="s">
        <v>654</v>
      </c>
      <c r="C9473" s="7" t="s">
        <v>4</v>
      </c>
      <c r="F9473" s="7" t="str">
        <f t="shared" si="303"/>
        <v/>
      </c>
      <c r="G9473" s="7" t="str">
        <f t="shared" si="304"/>
        <v/>
      </c>
      <c r="K9473" s="7" t="s">
        <v>3355</v>
      </c>
      <c r="L9473" s="9">
        <v>45015</v>
      </c>
      <c r="M9473" s="13">
        <v>0.34609953703703705</v>
      </c>
      <c r="N9473" s="14">
        <v>204440003537397</v>
      </c>
      <c r="P9473" t="str">
        <f t="shared" si="302"/>
        <v/>
      </c>
    </row>
    <row r="9474" spans="1:16" ht="16" x14ac:dyDescent="0.2">
      <c r="A9474" s="8" t="s">
        <v>259</v>
      </c>
      <c r="B9474" s="7" t="s">
        <v>3487</v>
      </c>
      <c r="C9474" s="7" t="s">
        <v>2</v>
      </c>
      <c r="D9474" s="7" t="s">
        <v>3389</v>
      </c>
      <c r="E9474" s="7" t="str">
        <f>IF(OR(D9474="", D9474="___"),"", LEFT(D9474,FIND(" &gt;",D9474)-1))</f>
        <v>Success</v>
      </c>
      <c r="F9474" s="7" t="str">
        <f t="shared" si="303"/>
        <v>Current</v>
      </c>
      <c r="G9474" s="7" t="str">
        <f t="shared" si="304"/>
        <v/>
      </c>
      <c r="H9474" s="7" t="str">
        <f>IF(G9474="Utterance", IF(ISNUMBER(SEARCH("Unrecognized",D9474)), "Unrecognized", IF(ISNUMBER(SEARCH("Mismatched",D9474)), "Mismatched", IF(ISNUMBER(SEARCH("False Positive",D9474)), "False Positive", "Irrelevant"))), "")</f>
        <v/>
      </c>
      <c r="J9474" s="7" t="s">
        <v>3743</v>
      </c>
      <c r="K9474" s="7" t="s">
        <v>3355</v>
      </c>
      <c r="L9474" s="9">
        <v>45015</v>
      </c>
      <c r="M9474" s="13">
        <v>0.35246527777777775</v>
      </c>
      <c r="N9474" s="14">
        <v>204440003487015</v>
      </c>
      <c r="O9474" s="7">
        <f>IF(LEN(TRIM($A9474))=0,0,LEN($A9474)-LEN(SUBSTITUTE($A9474," ",""))+1)</f>
        <v>4</v>
      </c>
      <c r="P9474">
        <f t="shared" si="302"/>
        <v>3411</v>
      </c>
    </row>
    <row r="9475" spans="1:16" ht="240" x14ac:dyDescent="0.2">
      <c r="A9475" s="8" t="s">
        <v>3714</v>
      </c>
      <c r="C9475" s="7" t="s">
        <v>4</v>
      </c>
      <c r="F9475" s="7" t="str">
        <f t="shared" si="303"/>
        <v/>
      </c>
      <c r="G9475" s="7" t="str">
        <f t="shared" si="304"/>
        <v/>
      </c>
      <c r="K9475" s="7" t="s">
        <v>3355</v>
      </c>
      <c r="L9475" s="9">
        <v>45015</v>
      </c>
      <c r="M9475" s="13">
        <v>0.35273148148148148</v>
      </c>
      <c r="N9475" s="14">
        <v>204440003487015</v>
      </c>
      <c r="P9475" t="str">
        <f t="shared" ref="P9475:P9538" si="305">IF(D9475="", "", COUNTIF($D$1:$D$12000, D9475))</f>
        <v/>
      </c>
    </row>
    <row r="9476" spans="1:16" ht="16" x14ac:dyDescent="0.2">
      <c r="A9476" s="8" t="s">
        <v>483</v>
      </c>
      <c r="C9476" s="7" t="s">
        <v>2</v>
      </c>
      <c r="D9476" s="7" t="s">
        <v>3389</v>
      </c>
      <c r="E9476" s="7" t="str">
        <f>IF(OR(D9476="", D9476="___"),"", LEFT(D9476,FIND(" &gt;",D9476)-1))</f>
        <v>Success</v>
      </c>
      <c r="F9476" s="7" t="str">
        <f t="shared" si="303"/>
        <v>Current</v>
      </c>
      <c r="G9476" s="7" t="str">
        <f t="shared" si="304"/>
        <v/>
      </c>
      <c r="H9476" s="7" t="str">
        <f>IF(G9476="Utterance", IF(ISNUMBER(SEARCH("Unrecognized",D9476)), "Unrecognized", IF(ISNUMBER(SEARCH("Mismatched",D9476)), "Mismatched", IF(ISNUMBER(SEARCH("False Positive",D9476)), "False Positive", "Irrelevant"))), "")</f>
        <v/>
      </c>
      <c r="J9476" s="7" t="s">
        <v>3758</v>
      </c>
      <c r="K9476" s="7" t="s">
        <v>3355</v>
      </c>
      <c r="L9476" s="9">
        <v>45015</v>
      </c>
      <c r="M9476" s="13">
        <v>0.35298611111111117</v>
      </c>
      <c r="N9476" s="14">
        <v>204440003493798</v>
      </c>
      <c r="O9476" s="7">
        <f>IF(LEN(TRIM($A9476))=0,0,LEN($A9476)-LEN(SUBSTITUTE($A9476," ",""))+1)</f>
        <v>4</v>
      </c>
      <c r="P9476">
        <f t="shared" si="305"/>
        <v>3411</v>
      </c>
    </row>
    <row r="9477" spans="1:16" ht="96" x14ac:dyDescent="0.2">
      <c r="A9477" s="8" t="s">
        <v>454</v>
      </c>
      <c r="C9477" s="7" t="s">
        <v>4</v>
      </c>
      <c r="F9477" s="7" t="str">
        <f t="shared" si="303"/>
        <v/>
      </c>
      <c r="G9477" s="7" t="str">
        <f t="shared" si="304"/>
        <v/>
      </c>
      <c r="K9477" s="7" t="s">
        <v>3355</v>
      </c>
      <c r="L9477" s="9">
        <v>45015</v>
      </c>
      <c r="M9477" s="13">
        <v>0.35298611111111117</v>
      </c>
      <c r="N9477" s="14">
        <v>204440003493798</v>
      </c>
      <c r="P9477" t="str">
        <f t="shared" si="305"/>
        <v/>
      </c>
    </row>
    <row r="9478" spans="1:16" ht="16" x14ac:dyDescent="0.2">
      <c r="A9478" s="8" t="s">
        <v>280</v>
      </c>
      <c r="C9478" s="7" t="s">
        <v>2</v>
      </c>
      <c r="D9478" s="7" t="s">
        <v>3389</v>
      </c>
      <c r="E9478" s="7" t="str">
        <f>IF(OR(D9478="", D9478="___"),"", LEFT(D9478,FIND(" &gt;",D9478)-1))</f>
        <v>Success</v>
      </c>
      <c r="F9478" s="7" t="str">
        <f t="shared" si="303"/>
        <v>Current</v>
      </c>
      <c r="G9478" s="7" t="str">
        <f t="shared" si="304"/>
        <v/>
      </c>
      <c r="H9478" s="7" t="str">
        <f>IF(G9478="Utterance", IF(ISNUMBER(SEARCH("Unrecognized",D9478)), "Unrecognized", IF(ISNUMBER(SEARCH("Mismatched",D9478)), "Mismatched", IF(ISNUMBER(SEARCH("False Positive",D9478)), "False Positive", "Irrelevant"))), "")</f>
        <v/>
      </c>
      <c r="J9478" s="7" t="s">
        <v>3743</v>
      </c>
      <c r="K9478" s="7" t="s">
        <v>3355</v>
      </c>
      <c r="L9478" s="9">
        <v>45015</v>
      </c>
      <c r="M9478" s="13">
        <v>0.35319444444444442</v>
      </c>
      <c r="N9478" s="14">
        <v>204440003487015</v>
      </c>
      <c r="O9478" s="7">
        <f>IF(LEN(TRIM($A9478))=0,0,LEN($A9478)-LEN(SUBSTITUTE($A9478," ",""))+1)</f>
        <v>3</v>
      </c>
      <c r="P9478">
        <f t="shared" si="305"/>
        <v>3411</v>
      </c>
    </row>
    <row r="9479" spans="1:16" ht="192" x14ac:dyDescent="0.2">
      <c r="A9479" s="8" t="s">
        <v>281</v>
      </c>
      <c r="C9479" s="7" t="s">
        <v>4</v>
      </c>
      <c r="F9479" s="7" t="str">
        <f t="shared" si="303"/>
        <v/>
      </c>
      <c r="G9479" s="7" t="str">
        <f t="shared" si="304"/>
        <v/>
      </c>
      <c r="K9479" s="7" t="s">
        <v>3355</v>
      </c>
      <c r="L9479" s="9">
        <v>45015</v>
      </c>
      <c r="M9479" s="13">
        <v>0.35320601851851857</v>
      </c>
      <c r="N9479" s="14">
        <v>204440003487015</v>
      </c>
      <c r="P9479" t="str">
        <f t="shared" si="305"/>
        <v/>
      </c>
    </row>
    <row r="9480" spans="1:16" ht="16" x14ac:dyDescent="0.2">
      <c r="A9480" s="8" t="s">
        <v>335</v>
      </c>
      <c r="C9480" s="7" t="s">
        <v>2</v>
      </c>
      <c r="D9480" s="7" t="s">
        <v>3389</v>
      </c>
      <c r="E9480" s="7" t="str">
        <f>IF(OR(D9480="", D9480="___"),"", LEFT(D9480,FIND(" &gt;",D9480)-1))</f>
        <v>Success</v>
      </c>
      <c r="F9480" s="7" t="str">
        <f t="shared" si="303"/>
        <v>Current</v>
      </c>
      <c r="G9480" s="7" t="str">
        <f t="shared" si="304"/>
        <v/>
      </c>
      <c r="H9480" s="7" t="str">
        <f>IF(G9480="Utterance", IF(ISNUMBER(SEARCH("Unrecognized",D9480)), "Unrecognized", IF(ISNUMBER(SEARCH("Mismatched",D9480)), "Mismatched", IF(ISNUMBER(SEARCH("False Positive",D9480)), "False Positive", "Irrelevant"))), "")</f>
        <v/>
      </c>
      <c r="J9480" s="7" t="s">
        <v>3428</v>
      </c>
      <c r="K9480" s="7" t="s">
        <v>3355</v>
      </c>
      <c r="L9480" s="9">
        <v>45015</v>
      </c>
      <c r="M9480" s="13">
        <v>0.35350694444444447</v>
      </c>
      <c r="N9480" s="14">
        <v>204440003488376</v>
      </c>
      <c r="O9480" s="7">
        <f>IF(LEN(TRIM($A9480))=0,0,LEN($A9480)-LEN(SUBSTITUTE($A9480," ",""))+1)</f>
        <v>12</v>
      </c>
      <c r="P9480">
        <f t="shared" si="305"/>
        <v>3411</v>
      </c>
    </row>
    <row r="9481" spans="1:16" ht="64" x14ac:dyDescent="0.2">
      <c r="A9481" s="8" t="s">
        <v>220</v>
      </c>
      <c r="C9481" s="7" t="s">
        <v>4</v>
      </c>
      <c r="F9481" s="7" t="str">
        <f t="shared" si="303"/>
        <v/>
      </c>
      <c r="G9481" s="7" t="str">
        <f t="shared" si="304"/>
        <v/>
      </c>
      <c r="K9481" s="7" t="s">
        <v>3355</v>
      </c>
      <c r="L9481" s="9">
        <v>45015</v>
      </c>
      <c r="M9481" s="13">
        <v>0.35350694444444447</v>
      </c>
      <c r="N9481" s="14">
        <v>204440003488376</v>
      </c>
      <c r="P9481" t="str">
        <f t="shared" si="305"/>
        <v/>
      </c>
    </row>
    <row r="9482" spans="1:16" ht="16" x14ac:dyDescent="0.2">
      <c r="A9482" s="8" t="s">
        <v>971</v>
      </c>
      <c r="C9482" s="7" t="s">
        <v>2</v>
      </c>
      <c r="D9482" s="7" t="s">
        <v>3400</v>
      </c>
      <c r="E9482" s="7" t="str">
        <f>IF(OR(D9482="", D9482="___"),"", LEFT(D9482,FIND(" &gt;",D9482)-1))</f>
        <v>Failure</v>
      </c>
      <c r="F9482" s="7" t="str">
        <f t="shared" si="303"/>
        <v>Current</v>
      </c>
      <c r="G9482" s="7" t="str">
        <f t="shared" si="304"/>
        <v>Interaction</v>
      </c>
      <c r="H9482" s="7" t="str">
        <f>IF(G9482="Utterance", IF(ISNUMBER(SEARCH("Unrecognized",D9482)), "Unrecognized", IF(ISNUMBER(SEARCH("Mismatched",D9482)), "Mismatched", IF(ISNUMBER(SEARCH("False Positive",D9482)), "False Positive", "Irrelevant"))), "")</f>
        <v/>
      </c>
      <c r="J9482" s="7" t="s">
        <v>3751</v>
      </c>
      <c r="K9482" s="7" t="s">
        <v>3355</v>
      </c>
      <c r="L9482" s="9">
        <v>45015</v>
      </c>
      <c r="M9482" s="13">
        <v>0.35969907407407403</v>
      </c>
      <c r="N9482" s="14">
        <v>204440003511354</v>
      </c>
      <c r="O9482" s="7">
        <f>IF(LEN(TRIM($A9482))=0,0,LEN($A9482)-LEN(SUBSTITUTE($A9482," ",""))+1)</f>
        <v>3</v>
      </c>
      <c r="P9482">
        <f t="shared" si="305"/>
        <v>412</v>
      </c>
    </row>
    <row r="9483" spans="1:16" ht="176" x14ac:dyDescent="0.2">
      <c r="A9483" s="8" t="s">
        <v>972</v>
      </c>
      <c r="C9483" s="7" t="s">
        <v>4</v>
      </c>
      <c r="F9483" s="7" t="str">
        <f t="shared" si="303"/>
        <v/>
      </c>
      <c r="G9483" s="7" t="str">
        <f t="shared" si="304"/>
        <v/>
      </c>
      <c r="K9483" s="7" t="s">
        <v>3355</v>
      </c>
      <c r="L9483" s="9">
        <v>45015</v>
      </c>
      <c r="M9483" s="13">
        <v>0.35976851851851849</v>
      </c>
      <c r="N9483" s="14">
        <v>204440003511354</v>
      </c>
      <c r="P9483" t="str">
        <f t="shared" si="305"/>
        <v/>
      </c>
    </row>
    <row r="9484" spans="1:16" ht="16" x14ac:dyDescent="0.2">
      <c r="A9484" s="8" t="s">
        <v>973</v>
      </c>
      <c r="C9484" s="7" t="s">
        <v>2</v>
      </c>
      <c r="D9484" s="7" t="s">
        <v>3391</v>
      </c>
      <c r="E9484" s="7" t="str">
        <f>IF(OR(D9484="", D9484="___"),"", LEFT(D9484,FIND(" &gt;",D9484)-1))</f>
        <v>Failure</v>
      </c>
      <c r="F9484" s="7" t="str">
        <f t="shared" si="303"/>
        <v>Current</v>
      </c>
      <c r="G9484" s="7" t="str">
        <f t="shared" si="304"/>
        <v>Utterance</v>
      </c>
      <c r="H9484" s="7" t="str">
        <f>IF(G9484="Utterance", IF(ISNUMBER(SEARCH("Unrecognized",D9484)), "Unrecognized", IF(ISNUMBER(SEARCH("Mismatched",D9484)), "Mismatched", IF(ISNUMBER(SEARCH("False Positive",D9484)), "False Positive", "Irrelevant"))), "")</f>
        <v>Mismatched</v>
      </c>
      <c r="J9484" s="7" t="s">
        <v>3751</v>
      </c>
      <c r="K9484" s="7" t="s">
        <v>3355</v>
      </c>
      <c r="L9484" s="9">
        <v>45015</v>
      </c>
      <c r="M9484" s="13">
        <v>0.36001157407407408</v>
      </c>
      <c r="N9484" s="14">
        <v>204440003511354</v>
      </c>
      <c r="O9484" s="7">
        <f>IF(LEN(TRIM($A9484))=0,0,LEN($A9484)-LEN(SUBSTITUTE($A9484," ",""))+1)</f>
        <v>3</v>
      </c>
      <c r="P9484">
        <f t="shared" si="305"/>
        <v>705</v>
      </c>
    </row>
    <row r="9485" spans="1:16" ht="176" x14ac:dyDescent="0.2">
      <c r="A9485" s="8" t="s">
        <v>3731</v>
      </c>
      <c r="C9485" s="7" t="s">
        <v>4</v>
      </c>
      <c r="F9485" s="7" t="str">
        <f t="shared" si="303"/>
        <v/>
      </c>
      <c r="G9485" s="7" t="str">
        <f t="shared" si="304"/>
        <v/>
      </c>
      <c r="K9485" s="7" t="s">
        <v>3355</v>
      </c>
      <c r="L9485" s="9">
        <v>45015</v>
      </c>
      <c r="M9485" s="13">
        <v>0.36004629629629631</v>
      </c>
      <c r="N9485" s="14">
        <v>204440003511354</v>
      </c>
      <c r="P9485" t="str">
        <f t="shared" si="305"/>
        <v/>
      </c>
    </row>
    <row r="9486" spans="1:16" ht="16" x14ac:dyDescent="0.2">
      <c r="A9486" s="8" t="s">
        <v>974</v>
      </c>
      <c r="C9486" s="7" t="s">
        <v>2</v>
      </c>
      <c r="D9486" s="7" t="s">
        <v>3391</v>
      </c>
      <c r="E9486" s="7" t="str">
        <f>IF(OR(D9486="", D9486="___"),"", LEFT(D9486,FIND(" &gt;",D9486)-1))</f>
        <v>Failure</v>
      </c>
      <c r="F9486" s="7" t="str">
        <f t="shared" si="303"/>
        <v>Current</v>
      </c>
      <c r="G9486" s="7" t="str">
        <f t="shared" si="304"/>
        <v>Utterance</v>
      </c>
      <c r="H9486" s="7" t="str">
        <f>IF(G9486="Utterance", IF(ISNUMBER(SEARCH("Unrecognized",D9486)), "Unrecognized", IF(ISNUMBER(SEARCH("Mismatched",D9486)), "Mismatched", IF(ISNUMBER(SEARCH("False Positive",D9486)), "False Positive", "Irrelevant"))), "")</f>
        <v>Mismatched</v>
      </c>
      <c r="J9486" s="7" t="s">
        <v>3751</v>
      </c>
      <c r="K9486" s="7" t="s">
        <v>3355</v>
      </c>
      <c r="L9486" s="9">
        <v>45015</v>
      </c>
      <c r="M9486" s="13">
        <v>0.36011574074074071</v>
      </c>
      <c r="N9486" s="14">
        <v>204440003511354</v>
      </c>
      <c r="O9486" s="7">
        <f>IF(LEN(TRIM($A9486))=0,0,LEN($A9486)-LEN(SUBSTITUTE($A9486," ",""))+1)</f>
        <v>2</v>
      </c>
      <c r="P9486">
        <f t="shared" si="305"/>
        <v>705</v>
      </c>
    </row>
    <row r="9487" spans="1:16" ht="144" x14ac:dyDescent="0.2">
      <c r="A9487" s="8" t="s">
        <v>975</v>
      </c>
      <c r="C9487" s="7" t="s">
        <v>4</v>
      </c>
      <c r="F9487" s="7" t="str">
        <f t="shared" si="303"/>
        <v/>
      </c>
      <c r="G9487" s="7" t="str">
        <f t="shared" si="304"/>
        <v/>
      </c>
      <c r="K9487" s="7" t="s">
        <v>3355</v>
      </c>
      <c r="L9487" s="9">
        <v>45015</v>
      </c>
      <c r="M9487" s="13">
        <v>0.36011574074074071</v>
      </c>
      <c r="N9487" s="14">
        <v>204440003511354</v>
      </c>
      <c r="P9487" t="str">
        <f t="shared" si="305"/>
        <v/>
      </c>
    </row>
    <row r="9488" spans="1:16" ht="16" x14ac:dyDescent="0.2">
      <c r="A9488" s="8" t="s">
        <v>282</v>
      </c>
      <c r="C9488" s="7" t="s">
        <v>2</v>
      </c>
      <c r="D9488" s="7" t="s">
        <v>3400</v>
      </c>
      <c r="E9488" s="7" t="str">
        <f>IF(OR(D9488="", D9488="___"),"", LEFT(D9488,FIND(" &gt;",D9488)-1))</f>
        <v>Failure</v>
      </c>
      <c r="F9488" s="7" t="str">
        <f t="shared" si="303"/>
        <v>Current</v>
      </c>
      <c r="G9488" s="7" t="str">
        <f t="shared" si="304"/>
        <v>Interaction</v>
      </c>
      <c r="H9488" s="7" t="str">
        <f>IF(G9488="Utterance", IF(ISNUMBER(SEARCH("Unrecognized",D9488)), "Unrecognized", IF(ISNUMBER(SEARCH("Mismatched",D9488)), "Mismatched", IF(ISNUMBER(SEARCH("False Positive",D9488)), "False Positive", "Irrelevant"))), "")</f>
        <v/>
      </c>
      <c r="J9488" s="7" t="s">
        <v>3743</v>
      </c>
      <c r="K9488" s="7" t="s">
        <v>3355</v>
      </c>
      <c r="L9488" s="9">
        <v>45015</v>
      </c>
      <c r="M9488" s="13">
        <v>0.36141203703703706</v>
      </c>
      <c r="N9488" s="14">
        <v>204440003487015</v>
      </c>
      <c r="O9488" s="7">
        <f>IF(LEN(TRIM($A9488))=0,0,LEN($A9488)-LEN(SUBSTITUTE($A9488," ",""))+1)</f>
        <v>28</v>
      </c>
      <c r="P9488">
        <f t="shared" si="305"/>
        <v>412</v>
      </c>
    </row>
    <row r="9489" spans="1:16" ht="160" x14ac:dyDescent="0.2">
      <c r="A9489" s="8" t="s">
        <v>238</v>
      </c>
      <c r="C9489" s="7" t="s">
        <v>4</v>
      </c>
      <c r="F9489" s="7" t="str">
        <f t="shared" si="303"/>
        <v/>
      </c>
      <c r="G9489" s="7" t="str">
        <f t="shared" si="304"/>
        <v/>
      </c>
      <c r="K9489" s="7" t="s">
        <v>3355</v>
      </c>
      <c r="L9489" s="9">
        <v>45015</v>
      </c>
      <c r="M9489" s="13">
        <v>0.36141203703703706</v>
      </c>
      <c r="N9489" s="14">
        <v>204440003487015</v>
      </c>
      <c r="P9489" t="str">
        <f t="shared" si="305"/>
        <v/>
      </c>
    </row>
    <row r="9490" spans="1:16" ht="16" x14ac:dyDescent="0.2">
      <c r="A9490" s="8" t="s">
        <v>212</v>
      </c>
      <c r="C9490" s="7" t="s">
        <v>2</v>
      </c>
      <c r="D9490" s="7" t="s">
        <v>3391</v>
      </c>
      <c r="E9490" s="7" t="str">
        <f>IF(OR(D9490="", D9490="___"),"", LEFT(D9490,FIND(" &gt;",D9490)-1))</f>
        <v>Failure</v>
      </c>
      <c r="F9490" s="7" t="str">
        <f t="shared" si="303"/>
        <v>Current</v>
      </c>
      <c r="G9490" s="7" t="str">
        <f t="shared" si="304"/>
        <v>Utterance</v>
      </c>
      <c r="H9490" s="7" t="str">
        <f>IF(G9490="Utterance", IF(ISNUMBER(SEARCH("Unrecognized",D9490)), "Unrecognized", IF(ISNUMBER(SEARCH("Mismatched",D9490)), "Mismatched", IF(ISNUMBER(SEARCH("False Positive",D9490)), "False Positive", "Irrelevant"))), "")</f>
        <v>Mismatched</v>
      </c>
      <c r="J9490" s="7" t="s">
        <v>3742</v>
      </c>
      <c r="K9490" s="7" t="s">
        <v>3355</v>
      </c>
      <c r="L9490" s="9">
        <v>45015</v>
      </c>
      <c r="M9490" s="13">
        <v>0.36642361111111116</v>
      </c>
      <c r="N9490" s="14">
        <v>513003325894826</v>
      </c>
      <c r="O9490" s="7">
        <f>IF(LEN(TRIM($A9490))=0,0,LEN($A9490)-LEN(SUBSTITUTE($A9490," ",""))+1)</f>
        <v>1</v>
      </c>
      <c r="P9490">
        <f t="shared" si="305"/>
        <v>705</v>
      </c>
    </row>
    <row r="9491" spans="1:16" ht="144" x14ac:dyDescent="0.2">
      <c r="A9491" s="8" t="s">
        <v>247</v>
      </c>
      <c r="C9491" s="7" t="s">
        <v>4</v>
      </c>
      <c r="F9491" s="7" t="str">
        <f t="shared" si="303"/>
        <v/>
      </c>
      <c r="G9491" s="7" t="str">
        <f t="shared" si="304"/>
        <v/>
      </c>
      <c r="K9491" s="7" t="s">
        <v>3355</v>
      </c>
      <c r="L9491" s="9">
        <v>45015</v>
      </c>
      <c r="M9491" s="13">
        <v>0.36642361111111116</v>
      </c>
      <c r="N9491" s="14">
        <v>513003325894826</v>
      </c>
      <c r="P9491" t="str">
        <f t="shared" si="305"/>
        <v/>
      </c>
    </row>
    <row r="9492" spans="1:16" ht="16" x14ac:dyDescent="0.2">
      <c r="A9492" s="8" t="s">
        <v>1712</v>
      </c>
      <c r="C9492" s="7" t="s">
        <v>2</v>
      </c>
      <c r="D9492" s="7" t="s">
        <v>3400</v>
      </c>
      <c r="E9492" s="7" t="str">
        <f>IF(OR(D9492="", D9492="___"),"", LEFT(D9492,FIND(" &gt;",D9492)-1))</f>
        <v>Failure</v>
      </c>
      <c r="F9492" s="7" t="str">
        <f t="shared" si="303"/>
        <v>Current</v>
      </c>
      <c r="G9492" s="7" t="str">
        <f t="shared" si="304"/>
        <v>Interaction</v>
      </c>
      <c r="H9492" s="7" t="str">
        <f>IF(G9492="Utterance", IF(ISNUMBER(SEARCH("Unrecognized",D9492)), "Unrecognized", IF(ISNUMBER(SEARCH("Mismatched",D9492)), "Mismatched", IF(ISNUMBER(SEARCH("False Positive",D9492)), "False Positive", "Irrelevant"))), "")</f>
        <v/>
      </c>
      <c r="J9492" s="7" t="s">
        <v>3742</v>
      </c>
      <c r="K9492" s="7" t="s">
        <v>3355</v>
      </c>
      <c r="L9492" s="9">
        <v>45015</v>
      </c>
      <c r="M9492" s="13">
        <v>0.37057870370370366</v>
      </c>
      <c r="N9492" s="14">
        <v>513003325894826</v>
      </c>
      <c r="O9492" s="7">
        <f>IF(LEN(TRIM($A9492))=0,0,LEN($A9492)-LEN(SUBSTITUTE($A9492," ",""))+1)</f>
        <v>6</v>
      </c>
      <c r="P9492">
        <f t="shared" si="305"/>
        <v>412</v>
      </c>
    </row>
    <row r="9493" spans="1:16" ht="144" x14ac:dyDescent="0.2">
      <c r="A9493" s="8" t="s">
        <v>1713</v>
      </c>
      <c r="C9493" s="7" t="s">
        <v>4</v>
      </c>
      <c r="F9493" s="7" t="str">
        <f t="shared" si="303"/>
        <v/>
      </c>
      <c r="G9493" s="7" t="str">
        <f t="shared" si="304"/>
        <v/>
      </c>
      <c r="K9493" s="7" t="s">
        <v>3355</v>
      </c>
      <c r="L9493" s="9">
        <v>45015</v>
      </c>
      <c r="M9493" s="13">
        <v>0.37061342592592594</v>
      </c>
      <c r="N9493" s="14">
        <v>513003325894826</v>
      </c>
      <c r="P9493" t="str">
        <f t="shared" si="305"/>
        <v/>
      </c>
    </row>
    <row r="9494" spans="1:16" ht="16" x14ac:dyDescent="0.2">
      <c r="A9494" s="8" t="s">
        <v>1705</v>
      </c>
      <c r="C9494" s="7" t="s">
        <v>2</v>
      </c>
      <c r="D9494" s="7" t="s">
        <v>3400</v>
      </c>
      <c r="E9494" s="7" t="str">
        <f>IF(OR(D9494="", D9494="___"),"", LEFT(D9494,FIND(" &gt;",D9494)-1))</f>
        <v>Failure</v>
      </c>
      <c r="F9494" s="7" t="str">
        <f t="shared" si="303"/>
        <v>Current</v>
      </c>
      <c r="G9494" s="7" t="str">
        <f t="shared" si="304"/>
        <v>Interaction</v>
      </c>
      <c r="H9494" s="7" t="str">
        <f>IF(G9494="Utterance", IF(ISNUMBER(SEARCH("Unrecognized",D9494)), "Unrecognized", IF(ISNUMBER(SEARCH("Mismatched",D9494)), "Mismatched", IF(ISNUMBER(SEARCH("False Positive",D9494)), "False Positive", "Irrelevant"))), "")</f>
        <v/>
      </c>
      <c r="J9494" s="7" t="s">
        <v>3741</v>
      </c>
      <c r="K9494" s="7" t="s">
        <v>3355</v>
      </c>
      <c r="L9494" s="9">
        <v>45015</v>
      </c>
      <c r="M9494" s="13">
        <v>0.37165509259259261</v>
      </c>
      <c r="N9494" s="14">
        <v>513003279557708</v>
      </c>
      <c r="O9494" s="7">
        <f>IF(LEN(TRIM($A9494))=0,0,LEN($A9494)-LEN(SUBSTITUTE($A9494," ",""))+1)</f>
        <v>6</v>
      </c>
      <c r="P9494">
        <f t="shared" si="305"/>
        <v>412</v>
      </c>
    </row>
    <row r="9495" spans="1:16" ht="64" x14ac:dyDescent="0.2">
      <c r="A9495" s="8" t="s">
        <v>254</v>
      </c>
      <c r="C9495" s="7" t="s">
        <v>4</v>
      </c>
      <c r="F9495" s="7" t="str">
        <f t="shared" si="303"/>
        <v/>
      </c>
      <c r="G9495" s="7" t="str">
        <f t="shared" si="304"/>
        <v/>
      </c>
      <c r="K9495" s="7" t="s">
        <v>3355</v>
      </c>
      <c r="L9495" s="9">
        <v>45015</v>
      </c>
      <c r="M9495" s="13">
        <v>0.37165509259259261</v>
      </c>
      <c r="N9495" s="14">
        <v>513003279557708</v>
      </c>
      <c r="P9495" t="str">
        <f t="shared" si="305"/>
        <v/>
      </c>
    </row>
    <row r="9496" spans="1:16" ht="16" x14ac:dyDescent="0.2">
      <c r="A9496" s="8" t="s">
        <v>302</v>
      </c>
      <c r="B9496" s="7" t="s">
        <v>3487</v>
      </c>
      <c r="C9496" s="7" t="s">
        <v>2</v>
      </c>
      <c r="D9496" s="7" t="s">
        <v>3389</v>
      </c>
      <c r="E9496" s="7" t="str">
        <f>IF(OR(D9496="", D9496="___"),"", LEFT(D9496,FIND(" &gt;",D9496)-1))</f>
        <v>Success</v>
      </c>
      <c r="F9496" s="7" t="str">
        <f t="shared" si="303"/>
        <v>Current</v>
      </c>
      <c r="G9496" s="7" t="str">
        <f t="shared" si="304"/>
        <v/>
      </c>
      <c r="H9496" s="7" t="str">
        <f>IF(G9496="Utterance", IF(ISNUMBER(SEARCH("Unrecognized",D9496)), "Unrecognized", IF(ISNUMBER(SEARCH("Mismatched",D9496)), "Mismatched", IF(ISNUMBER(SEARCH("False Positive",D9496)), "False Positive", "Irrelevant"))), "")</f>
        <v/>
      </c>
      <c r="J9496" s="7" t="s">
        <v>3428</v>
      </c>
      <c r="K9496" s="7" t="s">
        <v>3355</v>
      </c>
      <c r="L9496" s="9">
        <v>45015</v>
      </c>
      <c r="M9496" s="13">
        <v>0.38134259259259262</v>
      </c>
      <c r="N9496" s="14">
        <v>202000366783164</v>
      </c>
      <c r="O9496" s="7">
        <f>IF(LEN(TRIM($A9496))=0,0,LEN($A9496)-LEN(SUBSTITUTE($A9496," ",""))+1)</f>
        <v>3</v>
      </c>
      <c r="P9496">
        <f t="shared" si="305"/>
        <v>3411</v>
      </c>
    </row>
    <row r="9497" spans="1:16" ht="64" x14ac:dyDescent="0.2">
      <c r="A9497" s="8" t="s">
        <v>220</v>
      </c>
      <c r="C9497" s="7" t="s">
        <v>4</v>
      </c>
      <c r="F9497" s="7" t="str">
        <f t="shared" si="303"/>
        <v/>
      </c>
      <c r="G9497" s="7" t="str">
        <f t="shared" si="304"/>
        <v/>
      </c>
      <c r="K9497" s="7" t="s">
        <v>3355</v>
      </c>
      <c r="L9497" s="9">
        <v>45015</v>
      </c>
      <c r="M9497" s="13">
        <v>0.38134259259259262</v>
      </c>
      <c r="N9497" s="14">
        <v>202000366783164</v>
      </c>
      <c r="P9497" t="str">
        <f t="shared" si="305"/>
        <v/>
      </c>
    </row>
    <row r="9498" spans="1:16" ht="16" x14ac:dyDescent="0.2">
      <c r="A9498" s="8" t="s">
        <v>1305</v>
      </c>
      <c r="C9498" s="7" t="s">
        <v>2</v>
      </c>
      <c r="D9498" s="7" t="s">
        <v>3389</v>
      </c>
      <c r="E9498" s="7" t="str">
        <f>IF(OR(D9498="", D9498="___"),"", LEFT(D9498,FIND(" &gt;",D9498)-1))</f>
        <v>Success</v>
      </c>
      <c r="F9498" s="7" t="str">
        <f t="shared" si="303"/>
        <v>Current</v>
      </c>
      <c r="G9498" s="7" t="str">
        <f t="shared" si="304"/>
        <v/>
      </c>
      <c r="H9498" s="7" t="str">
        <f>IF(G9498="Utterance", IF(ISNUMBER(SEARCH("Unrecognized",D9498)), "Unrecognized", IF(ISNUMBER(SEARCH("Mismatched",D9498)), "Mismatched", IF(ISNUMBER(SEARCH("False Positive",D9498)), "False Positive", "Irrelevant"))), "")</f>
        <v/>
      </c>
      <c r="J9498" s="7" t="s">
        <v>3428</v>
      </c>
      <c r="K9498" s="7" t="s">
        <v>3355</v>
      </c>
      <c r="L9498" s="9">
        <v>45015</v>
      </c>
      <c r="M9498" s="13">
        <v>0.38185185185185189</v>
      </c>
      <c r="N9498" s="14">
        <v>202000366783164</v>
      </c>
      <c r="O9498" s="7">
        <f>IF(LEN(TRIM($A9498))=0,0,LEN($A9498)-LEN(SUBSTITUTE($A9498," ",""))+1)</f>
        <v>7</v>
      </c>
      <c r="P9498">
        <f t="shared" si="305"/>
        <v>3411</v>
      </c>
    </row>
    <row r="9499" spans="1:16" ht="64" x14ac:dyDescent="0.2">
      <c r="A9499" s="8" t="s">
        <v>220</v>
      </c>
      <c r="C9499" s="7" t="s">
        <v>4</v>
      </c>
      <c r="F9499" s="7" t="str">
        <f t="shared" si="303"/>
        <v/>
      </c>
      <c r="G9499" s="7" t="str">
        <f t="shared" si="304"/>
        <v/>
      </c>
      <c r="K9499" s="7" t="s">
        <v>3355</v>
      </c>
      <c r="L9499" s="9">
        <v>45015</v>
      </c>
      <c r="M9499" s="13">
        <v>0.38185185185185189</v>
      </c>
      <c r="N9499" s="14">
        <v>202000366783164</v>
      </c>
      <c r="P9499" t="str">
        <f t="shared" si="305"/>
        <v/>
      </c>
    </row>
    <row r="9500" spans="1:16" ht="16" x14ac:dyDescent="0.2">
      <c r="A9500" s="8" t="s">
        <v>432</v>
      </c>
      <c r="C9500" s="7" t="s">
        <v>2</v>
      </c>
      <c r="D9500" s="7" t="s">
        <v>3389</v>
      </c>
      <c r="E9500" s="7" t="str">
        <f>IF(OR(D9500="", D9500="___"),"", LEFT(D9500,FIND(" &gt;",D9500)-1))</f>
        <v>Success</v>
      </c>
      <c r="F9500" s="7" t="str">
        <f t="shared" si="303"/>
        <v>Current</v>
      </c>
      <c r="G9500" s="7" t="str">
        <f t="shared" si="304"/>
        <v/>
      </c>
      <c r="H9500" s="7" t="str">
        <f>IF(G9500="Utterance", IF(ISNUMBER(SEARCH("Unrecognized",D9500)), "Unrecognized", IF(ISNUMBER(SEARCH("Mismatched",D9500)), "Mismatched", IF(ISNUMBER(SEARCH("False Positive",D9500)), "False Positive", "Irrelevant"))), "")</f>
        <v/>
      </c>
      <c r="J9500" s="7" t="s">
        <v>3431</v>
      </c>
      <c r="K9500" s="7" t="s">
        <v>3355</v>
      </c>
      <c r="L9500" s="9">
        <v>45015</v>
      </c>
      <c r="M9500" s="13">
        <v>0.38204861111111116</v>
      </c>
      <c r="N9500" s="14">
        <v>204440003492561</v>
      </c>
      <c r="O9500" s="7">
        <f>IF(LEN(TRIM($A9500))=0,0,LEN($A9500)-LEN(SUBSTITUTE($A9500," ",""))+1)</f>
        <v>1</v>
      </c>
      <c r="P9500">
        <f t="shared" si="305"/>
        <v>3411</v>
      </c>
    </row>
    <row r="9501" spans="1:16" ht="144" x14ac:dyDescent="0.2">
      <c r="A9501" s="8" t="s">
        <v>357</v>
      </c>
      <c r="C9501" s="7" t="s">
        <v>4</v>
      </c>
      <c r="F9501" s="7" t="str">
        <f t="shared" si="303"/>
        <v/>
      </c>
      <c r="G9501" s="7" t="str">
        <f t="shared" si="304"/>
        <v/>
      </c>
      <c r="K9501" s="7" t="s">
        <v>3355</v>
      </c>
      <c r="L9501" s="9">
        <v>45015</v>
      </c>
      <c r="M9501" s="13">
        <v>0.38204861111111116</v>
      </c>
      <c r="N9501" s="14">
        <v>204440003492561</v>
      </c>
      <c r="P9501" t="str">
        <f t="shared" si="305"/>
        <v/>
      </c>
    </row>
    <row r="9502" spans="1:16" ht="16" x14ac:dyDescent="0.2">
      <c r="A9502" s="8" t="s">
        <v>1181</v>
      </c>
      <c r="C9502" s="7" t="s">
        <v>2</v>
      </c>
      <c r="D9502" s="7" t="s">
        <v>3400</v>
      </c>
      <c r="E9502" s="7" t="str">
        <f>IF(OR(D9502="", D9502="___"),"", LEFT(D9502,FIND(" &gt;",D9502)-1))</f>
        <v>Failure</v>
      </c>
      <c r="F9502" s="7" t="str">
        <f t="shared" si="303"/>
        <v>Current</v>
      </c>
      <c r="G9502" s="7" t="str">
        <f t="shared" si="304"/>
        <v>Interaction</v>
      </c>
      <c r="H9502" s="7" t="str">
        <f>IF(G9502="Utterance", IF(ISNUMBER(SEARCH("Unrecognized",D9502)), "Unrecognized", IF(ISNUMBER(SEARCH("Mismatched",D9502)), "Mismatched", IF(ISNUMBER(SEARCH("False Positive",D9502)), "False Positive", "Irrelevant"))), "")</f>
        <v/>
      </c>
      <c r="J9502" s="7" t="s">
        <v>3428</v>
      </c>
      <c r="K9502" s="7" t="s">
        <v>3355</v>
      </c>
      <c r="L9502" s="9">
        <v>45015</v>
      </c>
      <c r="M9502" s="13">
        <v>0.38285879629629632</v>
      </c>
      <c r="N9502" s="14">
        <v>204440003541651</v>
      </c>
      <c r="O9502" s="7">
        <f>IF(LEN(TRIM($A9502))=0,0,LEN($A9502)-LEN(SUBSTITUTE($A9502," ",""))+1)</f>
        <v>3</v>
      </c>
      <c r="P9502">
        <f t="shared" si="305"/>
        <v>412</v>
      </c>
    </row>
    <row r="9503" spans="1:16" ht="160" x14ac:dyDescent="0.2">
      <c r="A9503" s="8" t="s">
        <v>1182</v>
      </c>
      <c r="C9503" s="7" t="s">
        <v>4</v>
      </c>
      <c r="F9503" s="7" t="str">
        <f t="shared" si="303"/>
        <v/>
      </c>
      <c r="G9503" s="7" t="str">
        <f t="shared" si="304"/>
        <v/>
      </c>
      <c r="K9503" s="7" t="s">
        <v>3355</v>
      </c>
      <c r="L9503" s="9">
        <v>45015</v>
      </c>
      <c r="M9503" s="13">
        <v>0.38289351851851849</v>
      </c>
      <c r="N9503" s="14">
        <v>204440003541651</v>
      </c>
      <c r="P9503" t="str">
        <f t="shared" si="305"/>
        <v/>
      </c>
    </row>
    <row r="9504" spans="1:16" ht="16" x14ac:dyDescent="0.2">
      <c r="A9504" s="8" t="s">
        <v>259</v>
      </c>
      <c r="B9504" s="7" t="s">
        <v>3487</v>
      </c>
      <c r="C9504" s="7" t="s">
        <v>2</v>
      </c>
      <c r="D9504" s="7" t="s">
        <v>3389</v>
      </c>
      <c r="E9504" s="7" t="str">
        <f>IF(OR(D9504="", D9504="___"),"", LEFT(D9504,FIND(" &gt;",D9504)-1))</f>
        <v>Success</v>
      </c>
      <c r="F9504" s="7" t="str">
        <f t="shared" si="303"/>
        <v>Current</v>
      </c>
      <c r="G9504" s="7" t="str">
        <f t="shared" si="304"/>
        <v/>
      </c>
      <c r="H9504" s="7" t="str">
        <f>IF(G9504="Utterance", IF(ISNUMBER(SEARCH("Unrecognized",D9504)), "Unrecognized", IF(ISNUMBER(SEARCH("Mismatched",D9504)), "Mismatched", IF(ISNUMBER(SEARCH("False Positive",D9504)), "False Positive", "Irrelevant"))), "")</f>
        <v/>
      </c>
      <c r="J9504" s="7" t="s">
        <v>3743</v>
      </c>
      <c r="K9504" s="7" t="s">
        <v>3355</v>
      </c>
      <c r="L9504" s="9">
        <v>45015</v>
      </c>
      <c r="M9504" s="13">
        <v>0.38590277777777776</v>
      </c>
      <c r="N9504" s="14">
        <v>513002214958851</v>
      </c>
      <c r="O9504" s="7">
        <f>IF(LEN(TRIM($A9504))=0,0,LEN($A9504)-LEN(SUBSTITUTE($A9504," ",""))+1)</f>
        <v>4</v>
      </c>
      <c r="P9504">
        <f t="shared" si="305"/>
        <v>3411</v>
      </c>
    </row>
    <row r="9505" spans="1:16" ht="224" x14ac:dyDescent="0.2">
      <c r="A9505" s="8" t="s">
        <v>3715</v>
      </c>
      <c r="C9505" s="7" t="s">
        <v>4</v>
      </c>
      <c r="F9505" s="7" t="str">
        <f t="shared" si="303"/>
        <v/>
      </c>
      <c r="G9505" s="7" t="str">
        <f t="shared" si="304"/>
        <v/>
      </c>
      <c r="K9505" s="7" t="s">
        <v>3355</v>
      </c>
      <c r="L9505" s="9">
        <v>45015</v>
      </c>
      <c r="M9505" s="13">
        <v>0.38592592592592595</v>
      </c>
      <c r="N9505" s="14">
        <v>513002214958851</v>
      </c>
      <c r="P9505" t="str">
        <f t="shared" si="305"/>
        <v/>
      </c>
    </row>
    <row r="9506" spans="1:16" ht="16" x14ac:dyDescent="0.2">
      <c r="A9506" s="8" t="s">
        <v>851</v>
      </c>
      <c r="C9506" s="7" t="s">
        <v>2</v>
      </c>
      <c r="D9506" s="7" t="s">
        <v>3389</v>
      </c>
      <c r="E9506" s="7" t="str">
        <f>IF(OR(D9506="", D9506="___"),"", LEFT(D9506,FIND(" &gt;",D9506)-1))</f>
        <v>Success</v>
      </c>
      <c r="F9506" s="7" t="str">
        <f t="shared" si="303"/>
        <v>Current</v>
      </c>
      <c r="G9506" s="7" t="str">
        <f t="shared" si="304"/>
        <v/>
      </c>
      <c r="H9506" s="7" t="str">
        <f>IF(G9506="Utterance", IF(ISNUMBER(SEARCH("Unrecognized",D9506)), "Unrecognized", IF(ISNUMBER(SEARCH("Mismatched",D9506)), "Mismatched", IF(ISNUMBER(SEARCH("False Positive",D9506)), "False Positive", "Irrelevant"))), "")</f>
        <v/>
      </c>
      <c r="J9506" s="7" t="s">
        <v>3431</v>
      </c>
      <c r="K9506" s="7" t="s">
        <v>3355</v>
      </c>
      <c r="L9506" s="9">
        <v>45015</v>
      </c>
      <c r="M9506" s="13">
        <v>0.3869097222222222</v>
      </c>
      <c r="N9506" s="14">
        <v>204440003506520</v>
      </c>
      <c r="O9506" s="7">
        <f>IF(LEN(TRIM($A9506))=0,0,LEN($A9506)-LEN(SUBSTITUTE($A9506," ",""))+1)</f>
        <v>1</v>
      </c>
      <c r="P9506">
        <f t="shared" si="305"/>
        <v>3411</v>
      </c>
    </row>
    <row r="9507" spans="1:16" ht="144" x14ac:dyDescent="0.2">
      <c r="A9507" s="8" t="s">
        <v>357</v>
      </c>
      <c r="C9507" s="7" t="s">
        <v>4</v>
      </c>
      <c r="F9507" s="7" t="str">
        <f t="shared" si="303"/>
        <v/>
      </c>
      <c r="G9507" s="7" t="str">
        <f t="shared" si="304"/>
        <v/>
      </c>
      <c r="K9507" s="7" t="s">
        <v>3355</v>
      </c>
      <c r="L9507" s="9">
        <v>45015</v>
      </c>
      <c r="M9507" s="13">
        <v>0.3869097222222222</v>
      </c>
      <c r="N9507" s="14">
        <v>204440003506520</v>
      </c>
      <c r="P9507" t="str">
        <f t="shared" si="305"/>
        <v/>
      </c>
    </row>
    <row r="9508" spans="1:16" ht="16" x14ac:dyDescent="0.2">
      <c r="A9508" s="8" t="s">
        <v>223</v>
      </c>
      <c r="B9508" s="7" t="s">
        <v>3487</v>
      </c>
      <c r="C9508" s="7" t="s">
        <v>2</v>
      </c>
      <c r="D9508" s="7" t="s">
        <v>3389</v>
      </c>
      <c r="E9508" s="7" t="str">
        <f>IF(OR(D9508="", D9508="___"),"", LEFT(D9508,FIND(" &gt;",D9508)-1))</f>
        <v>Success</v>
      </c>
      <c r="F9508" s="7" t="str">
        <f t="shared" si="303"/>
        <v>Current</v>
      </c>
      <c r="G9508" s="7" t="str">
        <f t="shared" si="304"/>
        <v/>
      </c>
      <c r="H9508" s="7" t="str">
        <f>IF(G9508="Utterance", IF(ISNUMBER(SEARCH("Unrecognized",D9508)), "Unrecognized", IF(ISNUMBER(SEARCH("Mismatched",D9508)), "Mismatched", IF(ISNUMBER(SEARCH("False Positive",D9508)), "False Positive", "Irrelevant"))), "")</f>
        <v/>
      </c>
      <c r="J9508" s="7" t="s">
        <v>3744</v>
      </c>
      <c r="K9508" s="7" t="s">
        <v>3355</v>
      </c>
      <c r="L9508" s="9">
        <v>45015</v>
      </c>
      <c r="M9508" s="13">
        <v>0.38711805555555556</v>
      </c>
      <c r="N9508" s="14">
        <v>204440003503670</v>
      </c>
      <c r="O9508" s="7">
        <f>IF(LEN(TRIM($A9508))=0,0,LEN($A9508)-LEN(SUBSTITUTE($A9508," ",""))+1)</f>
        <v>3</v>
      </c>
      <c r="P9508">
        <f t="shared" si="305"/>
        <v>3411</v>
      </c>
    </row>
    <row r="9509" spans="1:16" ht="112" x14ac:dyDescent="0.2">
      <c r="A9509" s="8" t="s">
        <v>224</v>
      </c>
      <c r="C9509" s="7" t="s">
        <v>4</v>
      </c>
      <c r="F9509" s="7" t="str">
        <f t="shared" si="303"/>
        <v/>
      </c>
      <c r="G9509" s="7" t="str">
        <f t="shared" si="304"/>
        <v/>
      </c>
      <c r="K9509" s="7" t="s">
        <v>3355</v>
      </c>
      <c r="L9509" s="9">
        <v>45015</v>
      </c>
      <c r="M9509" s="13">
        <v>0.38711805555555556</v>
      </c>
      <c r="N9509" s="14">
        <v>204440003503670</v>
      </c>
      <c r="P9509" t="str">
        <f t="shared" si="305"/>
        <v/>
      </c>
    </row>
    <row r="9510" spans="1:16" ht="16" x14ac:dyDescent="0.2">
      <c r="A9510" s="8" t="s">
        <v>280</v>
      </c>
      <c r="C9510" s="7" t="s">
        <v>2</v>
      </c>
      <c r="D9510" s="7" t="s">
        <v>3389</v>
      </c>
      <c r="E9510" s="7" t="str">
        <f>IF(OR(D9510="", D9510="___"),"", LEFT(D9510,FIND(" &gt;",D9510)-1))</f>
        <v>Success</v>
      </c>
      <c r="F9510" s="7" t="str">
        <f t="shared" si="303"/>
        <v>Current</v>
      </c>
      <c r="G9510" s="7" t="str">
        <f t="shared" si="304"/>
        <v/>
      </c>
      <c r="H9510" s="7" t="str">
        <f>IF(G9510="Utterance", IF(ISNUMBER(SEARCH("Unrecognized",D9510)), "Unrecognized", IF(ISNUMBER(SEARCH("Mismatched",D9510)), "Mismatched", IF(ISNUMBER(SEARCH("False Positive",D9510)), "False Positive", "Irrelevant"))), "")</f>
        <v/>
      </c>
      <c r="J9510" s="7" t="s">
        <v>3743</v>
      </c>
      <c r="K9510" s="7" t="s">
        <v>3355</v>
      </c>
      <c r="L9510" s="9">
        <v>45015</v>
      </c>
      <c r="M9510" s="13">
        <v>0.38944444444444448</v>
      </c>
      <c r="N9510" s="14">
        <v>513002214958851</v>
      </c>
      <c r="O9510" s="7">
        <f>IF(LEN(TRIM($A9510))=0,0,LEN($A9510)-LEN(SUBSTITUTE($A9510," ",""))+1)</f>
        <v>3</v>
      </c>
      <c r="P9510">
        <f t="shared" si="305"/>
        <v>3411</v>
      </c>
    </row>
    <row r="9511" spans="1:16" ht="16" x14ac:dyDescent="0.2">
      <c r="A9511" s="8" t="s">
        <v>1303</v>
      </c>
      <c r="C9511" s="7" t="s">
        <v>2</v>
      </c>
      <c r="D9511" s="7" t="s">
        <v>3389</v>
      </c>
      <c r="E9511" s="7" t="str">
        <f>IF(OR(D9511="", D9511="___"),"", LEFT(D9511,FIND(" &gt;",D9511)-1))</f>
        <v>Success</v>
      </c>
      <c r="F9511" s="7" t="str">
        <f t="shared" si="303"/>
        <v>Current</v>
      </c>
      <c r="G9511" s="7" t="str">
        <f t="shared" si="304"/>
        <v/>
      </c>
      <c r="H9511" s="7" t="str">
        <f>IF(G9511="Utterance", IF(ISNUMBER(SEARCH("Unrecognized",D9511)), "Unrecognized", IF(ISNUMBER(SEARCH("Mismatched",D9511)), "Mismatched", IF(ISNUMBER(SEARCH("False Positive",D9511)), "False Positive", "Irrelevant"))), "")</f>
        <v/>
      </c>
      <c r="J9511" s="7" t="s">
        <v>3743</v>
      </c>
      <c r="K9511" s="7" t="s">
        <v>3355</v>
      </c>
      <c r="L9511" s="9">
        <v>45015</v>
      </c>
      <c r="M9511" s="13">
        <v>0.38944444444444448</v>
      </c>
      <c r="N9511" s="14">
        <v>202000366783164</v>
      </c>
      <c r="O9511" s="7">
        <f>IF(LEN(TRIM($A9511))=0,0,LEN($A9511)-LEN(SUBSTITUTE($A9511," ",""))+1)</f>
        <v>2</v>
      </c>
      <c r="P9511">
        <f t="shared" si="305"/>
        <v>3411</v>
      </c>
    </row>
    <row r="9512" spans="1:16" ht="128" x14ac:dyDescent="0.2">
      <c r="A9512" s="8" t="s">
        <v>1514</v>
      </c>
      <c r="C9512" s="7" t="s">
        <v>4</v>
      </c>
      <c r="F9512" s="7" t="str">
        <f t="shared" si="303"/>
        <v/>
      </c>
      <c r="G9512" s="7" t="str">
        <f t="shared" si="304"/>
        <v/>
      </c>
      <c r="K9512" s="7" t="s">
        <v>3355</v>
      </c>
      <c r="L9512" s="9">
        <v>45015</v>
      </c>
      <c r="M9512" s="13">
        <v>0.38944444444444448</v>
      </c>
      <c r="N9512" s="14">
        <v>513002214958851</v>
      </c>
      <c r="P9512" t="str">
        <f t="shared" si="305"/>
        <v/>
      </c>
    </row>
    <row r="9513" spans="1:16" ht="256" x14ac:dyDescent="0.2">
      <c r="A9513" s="8" t="s">
        <v>1304</v>
      </c>
      <c r="C9513" s="7" t="s">
        <v>4</v>
      </c>
      <c r="F9513" s="7" t="str">
        <f t="shared" si="303"/>
        <v/>
      </c>
      <c r="G9513" s="7" t="str">
        <f t="shared" si="304"/>
        <v/>
      </c>
      <c r="K9513" s="7" t="s">
        <v>3355</v>
      </c>
      <c r="L9513" s="9">
        <v>45015</v>
      </c>
      <c r="M9513" s="13">
        <v>0.38945601851851852</v>
      </c>
      <c r="N9513" s="14">
        <v>202000366783164</v>
      </c>
      <c r="P9513" t="str">
        <f t="shared" si="305"/>
        <v/>
      </c>
    </row>
    <row r="9514" spans="1:16" ht="16" x14ac:dyDescent="0.2">
      <c r="A9514" s="8" t="s">
        <v>1270</v>
      </c>
      <c r="C9514" s="7" t="s">
        <v>2</v>
      </c>
      <c r="D9514" s="7" t="s">
        <v>3389</v>
      </c>
      <c r="E9514" s="7" t="str">
        <f>IF(OR(D9514="", D9514="___"),"", LEFT(D9514,FIND(" &gt;",D9514)-1))</f>
        <v>Success</v>
      </c>
      <c r="F9514" s="7" t="str">
        <f t="shared" si="303"/>
        <v>Current</v>
      </c>
      <c r="G9514" s="7" t="str">
        <f t="shared" si="304"/>
        <v/>
      </c>
      <c r="H9514" s="7" t="str">
        <f>IF(G9514="Utterance", IF(ISNUMBER(SEARCH("Unrecognized",D9514)), "Unrecognized", IF(ISNUMBER(SEARCH("Mismatched",D9514)), "Mismatched", IF(ISNUMBER(SEARCH("False Positive",D9514)), "False Positive", "Irrelevant"))), "")</f>
        <v/>
      </c>
      <c r="J9514" s="7" t="s">
        <v>3741</v>
      </c>
      <c r="K9514" s="7" t="s">
        <v>3355</v>
      </c>
      <c r="L9514" s="9">
        <v>45015</v>
      </c>
      <c r="M9514" s="13">
        <v>0.38951388888888888</v>
      </c>
      <c r="N9514" s="14">
        <v>202000276083816</v>
      </c>
      <c r="O9514" s="7">
        <f>IF(LEN(TRIM($A9514))=0,0,LEN($A9514)-LEN(SUBSTITUTE($A9514," ",""))+1)</f>
        <v>3</v>
      </c>
      <c r="P9514">
        <f t="shared" si="305"/>
        <v>3411</v>
      </c>
    </row>
    <row r="9515" spans="1:16" ht="144" x14ac:dyDescent="0.2">
      <c r="A9515" s="8" t="s">
        <v>250</v>
      </c>
      <c r="C9515" s="7" t="s">
        <v>4</v>
      </c>
      <c r="F9515" s="7" t="str">
        <f t="shared" si="303"/>
        <v/>
      </c>
      <c r="G9515" s="7" t="str">
        <f t="shared" si="304"/>
        <v/>
      </c>
      <c r="K9515" s="7" t="s">
        <v>3355</v>
      </c>
      <c r="L9515" s="9">
        <v>45015</v>
      </c>
      <c r="M9515" s="13">
        <v>0.38951388888888888</v>
      </c>
      <c r="N9515" s="14">
        <v>202000276083816</v>
      </c>
      <c r="P9515" t="str">
        <f t="shared" si="305"/>
        <v/>
      </c>
    </row>
    <row r="9516" spans="1:16" ht="16" x14ac:dyDescent="0.2">
      <c r="A9516" s="8" t="s">
        <v>313</v>
      </c>
      <c r="C9516" s="7" t="s">
        <v>2</v>
      </c>
      <c r="D9516" s="7" t="s">
        <v>3389</v>
      </c>
      <c r="E9516" s="7" t="str">
        <f>IF(OR(D9516="", D9516="___"),"", LEFT(D9516,FIND(" &gt;",D9516)-1))</f>
        <v>Success</v>
      </c>
      <c r="F9516" s="7" t="str">
        <f t="shared" si="303"/>
        <v>Current</v>
      </c>
      <c r="G9516" s="7" t="str">
        <f t="shared" si="304"/>
        <v/>
      </c>
      <c r="H9516" s="7" t="str">
        <f>IF(G9516="Utterance", IF(ISNUMBER(SEARCH("Unrecognized",D9516)), "Unrecognized", IF(ISNUMBER(SEARCH("Mismatched",D9516)), "Mismatched", IF(ISNUMBER(SEARCH("False Positive",D9516)), "False Positive", "Irrelevant"))), "")</f>
        <v/>
      </c>
      <c r="J9516" s="7" t="s">
        <v>3741</v>
      </c>
      <c r="K9516" s="7" t="s">
        <v>3355</v>
      </c>
      <c r="L9516" s="9">
        <v>45015</v>
      </c>
      <c r="M9516" s="13">
        <v>0.38973379629629629</v>
      </c>
      <c r="N9516" s="14">
        <v>202000276083816</v>
      </c>
      <c r="O9516" s="7">
        <f>IF(LEN(TRIM($A9516))=0,0,LEN($A9516)-LEN(SUBSTITUTE($A9516," ",""))+1)</f>
        <v>3</v>
      </c>
      <c r="P9516">
        <f t="shared" si="305"/>
        <v>3411</v>
      </c>
    </row>
    <row r="9517" spans="1:16" ht="160" x14ac:dyDescent="0.2">
      <c r="A9517" s="8" t="s">
        <v>238</v>
      </c>
      <c r="C9517" s="7" t="s">
        <v>4</v>
      </c>
      <c r="F9517" s="7" t="str">
        <f t="shared" si="303"/>
        <v/>
      </c>
      <c r="G9517" s="7" t="str">
        <f t="shared" si="304"/>
        <v/>
      </c>
      <c r="K9517" s="7" t="s">
        <v>3355</v>
      </c>
      <c r="L9517" s="9">
        <v>45015</v>
      </c>
      <c r="M9517" s="13">
        <v>0.38973379629629629</v>
      </c>
      <c r="N9517" s="14">
        <v>202000276083816</v>
      </c>
      <c r="P9517" t="str">
        <f t="shared" si="305"/>
        <v/>
      </c>
    </row>
    <row r="9518" spans="1:16" ht="16" x14ac:dyDescent="0.2">
      <c r="A9518" s="8" t="s">
        <v>938</v>
      </c>
      <c r="C9518" s="7" t="s">
        <v>2</v>
      </c>
      <c r="D9518" s="7" t="s">
        <v>3400</v>
      </c>
      <c r="E9518" s="7" t="str">
        <f>IF(OR(D9518="", D9518="___"),"", LEFT(D9518,FIND(" &gt;",D9518)-1))</f>
        <v>Failure</v>
      </c>
      <c r="F9518" s="7" t="str">
        <f t="shared" si="303"/>
        <v>Current</v>
      </c>
      <c r="G9518" s="7" t="str">
        <f t="shared" si="304"/>
        <v>Interaction</v>
      </c>
      <c r="H9518" s="7" t="str">
        <f>IF(G9518="Utterance", IF(ISNUMBER(SEARCH("Unrecognized",D9518)), "Unrecognized", IF(ISNUMBER(SEARCH("Mismatched",D9518)), "Mismatched", IF(ISNUMBER(SEARCH("False Positive",D9518)), "False Positive", "Irrelevant"))), "")</f>
        <v/>
      </c>
      <c r="J9518" s="7" t="s">
        <v>3428</v>
      </c>
      <c r="K9518" s="7" t="s">
        <v>3355</v>
      </c>
      <c r="L9518" s="9">
        <v>45015</v>
      </c>
      <c r="M9518" s="13">
        <v>0.39380787037037041</v>
      </c>
      <c r="N9518" s="14">
        <v>204440003509936</v>
      </c>
      <c r="O9518" s="7">
        <f>IF(LEN(TRIM($A9518))=0,0,LEN($A9518)-LEN(SUBSTITUTE($A9518," ",""))+1)</f>
        <v>2</v>
      </c>
      <c r="P9518">
        <f t="shared" si="305"/>
        <v>412</v>
      </c>
    </row>
    <row r="9519" spans="1:16" ht="96" x14ac:dyDescent="0.2">
      <c r="A9519" s="8" t="s">
        <v>436</v>
      </c>
      <c r="C9519" s="7" t="s">
        <v>4</v>
      </c>
      <c r="F9519" s="7" t="str">
        <f t="shared" si="303"/>
        <v/>
      </c>
      <c r="G9519" s="7" t="str">
        <f t="shared" si="304"/>
        <v/>
      </c>
      <c r="K9519" s="7" t="s">
        <v>3355</v>
      </c>
      <c r="L9519" s="9">
        <v>45015</v>
      </c>
      <c r="M9519" s="13">
        <v>0.39380787037037041</v>
      </c>
      <c r="N9519" s="14">
        <v>204440003509936</v>
      </c>
      <c r="P9519" t="str">
        <f t="shared" si="305"/>
        <v/>
      </c>
    </row>
    <row r="9520" spans="1:16" ht="16" x14ac:dyDescent="0.2">
      <c r="A9520" s="8" t="s">
        <v>223</v>
      </c>
      <c r="B9520" s="7" t="s">
        <v>3487</v>
      </c>
      <c r="C9520" s="7" t="s">
        <v>2</v>
      </c>
      <c r="D9520" s="7" t="s">
        <v>3389</v>
      </c>
      <c r="E9520" s="7" t="str">
        <f>IF(OR(D9520="", D9520="___"),"", LEFT(D9520,FIND(" &gt;",D9520)-1))</f>
        <v>Success</v>
      </c>
      <c r="F9520" s="7" t="str">
        <f t="shared" si="303"/>
        <v>Current</v>
      </c>
      <c r="G9520" s="7" t="str">
        <f t="shared" si="304"/>
        <v/>
      </c>
      <c r="H9520" s="7" t="str">
        <f>IF(G9520="Utterance", IF(ISNUMBER(SEARCH("Unrecognized",D9520)), "Unrecognized", IF(ISNUMBER(SEARCH("Mismatched",D9520)), "Mismatched", IF(ISNUMBER(SEARCH("False Positive",D9520)), "False Positive", "Irrelevant"))), "")</f>
        <v/>
      </c>
      <c r="J9520" s="7" t="s">
        <v>3744</v>
      </c>
      <c r="K9520" s="7" t="s">
        <v>3355</v>
      </c>
      <c r="L9520" s="9">
        <v>45015</v>
      </c>
      <c r="M9520" s="13">
        <v>0.39405092592592594</v>
      </c>
      <c r="N9520" s="14">
        <v>513003519534544</v>
      </c>
      <c r="O9520" s="7">
        <f>IF(LEN(TRIM($A9520))=0,0,LEN($A9520)-LEN(SUBSTITUTE($A9520," ",""))+1)</f>
        <v>3</v>
      </c>
      <c r="P9520">
        <f t="shared" si="305"/>
        <v>3411</v>
      </c>
    </row>
    <row r="9521" spans="1:16" ht="112" x14ac:dyDescent="0.2">
      <c r="A9521" s="8" t="s">
        <v>224</v>
      </c>
      <c r="C9521" s="7" t="s">
        <v>4</v>
      </c>
      <c r="F9521" s="7" t="str">
        <f t="shared" ref="F9521:F9584" si="306">IF(OR(E9521="Success",E9521="Qualified Success"),"Current",IF(E9521="Failure",IF(RIGHT(D9521,6)="Future","Future",IF(RIGHT(D9521,10)="Irrelevant","Irrelevant","Current")),""))</f>
        <v/>
      </c>
      <c r="G9521" s="7" t="str">
        <f t="shared" ref="G9521:G9584" si="307">IF(OR(ISBLANK(D9521),D9521="Unclassifiable &gt;"),"",IF(ISNUMBER(SEARCH("Utterance",D9521)),"Utterance",IF(ISNUMBER(SEARCH("Response",D9521)),"Response",IF(ISNUMBER(SEARCH("Interaction",D9521)),"Interaction",IF(ISNUMBER(SEARCH("System",D9521)),"System","")))))</f>
        <v/>
      </c>
      <c r="K9521" s="7" t="s">
        <v>3355</v>
      </c>
      <c r="L9521" s="9">
        <v>45015</v>
      </c>
      <c r="M9521" s="13">
        <v>0.39405092592592594</v>
      </c>
      <c r="N9521" s="14">
        <v>513003519534544</v>
      </c>
      <c r="P9521" t="str">
        <f t="shared" si="305"/>
        <v/>
      </c>
    </row>
    <row r="9522" spans="1:16" ht="16" x14ac:dyDescent="0.2">
      <c r="A9522" s="8" t="s">
        <v>269</v>
      </c>
      <c r="B9522" s="7" t="s">
        <v>3487</v>
      </c>
      <c r="C9522" s="7" t="s">
        <v>2</v>
      </c>
      <c r="D9522" s="7" t="s">
        <v>3389</v>
      </c>
      <c r="E9522" s="7" t="str">
        <f>IF(OR(D9522="", D9522="___"),"", LEFT(D9522,FIND(" &gt;",D9522)-1))</f>
        <v>Success</v>
      </c>
      <c r="F9522" s="7" t="str">
        <f t="shared" si="306"/>
        <v>Current</v>
      </c>
      <c r="G9522" s="7" t="str">
        <f t="shared" si="307"/>
        <v/>
      </c>
      <c r="H9522" s="7" t="str">
        <f>IF(G9522="Utterance", IF(ISNUMBER(SEARCH("Unrecognized",D9522)), "Unrecognized", IF(ISNUMBER(SEARCH("Mismatched",D9522)), "Mismatched", IF(ISNUMBER(SEARCH("False Positive",D9522)), "False Positive", "Irrelevant"))), "")</f>
        <v/>
      </c>
      <c r="J9522" s="7" t="s">
        <v>3428</v>
      </c>
      <c r="K9522" s="7" t="s">
        <v>3355</v>
      </c>
      <c r="L9522" s="9">
        <v>45015</v>
      </c>
      <c r="M9522" s="13">
        <v>0.39416666666666672</v>
      </c>
      <c r="N9522" s="14">
        <v>204440003509936</v>
      </c>
      <c r="O9522" s="7">
        <f>IF(LEN(TRIM($A9522))=0,0,LEN($A9522)-LEN(SUBSTITUTE($A9522," ",""))+1)</f>
        <v>3</v>
      </c>
      <c r="P9522">
        <f t="shared" si="305"/>
        <v>3411</v>
      </c>
    </row>
    <row r="9523" spans="1:16" ht="64" x14ac:dyDescent="0.2">
      <c r="A9523" s="8" t="s">
        <v>270</v>
      </c>
      <c r="C9523" s="7" t="s">
        <v>4</v>
      </c>
      <c r="F9523" s="7" t="str">
        <f t="shared" si="306"/>
        <v/>
      </c>
      <c r="G9523" s="7" t="str">
        <f t="shared" si="307"/>
        <v/>
      </c>
      <c r="K9523" s="7" t="s">
        <v>3355</v>
      </c>
      <c r="L9523" s="9">
        <v>45015</v>
      </c>
      <c r="M9523" s="13">
        <v>0.39416666666666672</v>
      </c>
      <c r="N9523" s="14">
        <v>204440003509936</v>
      </c>
      <c r="P9523" t="str">
        <f t="shared" si="305"/>
        <v/>
      </c>
    </row>
    <row r="9524" spans="1:16" ht="16" x14ac:dyDescent="0.2">
      <c r="A9524" s="8" t="s">
        <v>259</v>
      </c>
      <c r="B9524" s="7" t="s">
        <v>3487</v>
      </c>
      <c r="C9524" s="7" t="s">
        <v>2</v>
      </c>
      <c r="D9524" s="7" t="s">
        <v>3389</v>
      </c>
      <c r="E9524" s="7" t="str">
        <f>IF(OR(D9524="", D9524="___"),"", LEFT(D9524,FIND(" &gt;",D9524)-1))</f>
        <v>Success</v>
      </c>
      <c r="F9524" s="7" t="str">
        <f t="shared" si="306"/>
        <v>Current</v>
      </c>
      <c r="G9524" s="7" t="str">
        <f t="shared" si="307"/>
        <v/>
      </c>
      <c r="H9524" s="7" t="str">
        <f>IF(G9524="Utterance", IF(ISNUMBER(SEARCH("Unrecognized",D9524)), "Unrecognized", IF(ISNUMBER(SEARCH("Mismatched",D9524)), "Mismatched", IF(ISNUMBER(SEARCH("False Positive",D9524)), "False Positive", "Irrelevant"))), "")</f>
        <v/>
      </c>
      <c r="J9524" s="7" t="s">
        <v>3743</v>
      </c>
      <c r="K9524" s="7" t="s">
        <v>3355</v>
      </c>
      <c r="L9524" s="9">
        <v>45015</v>
      </c>
      <c r="M9524" s="13">
        <v>0.39430555555555552</v>
      </c>
      <c r="N9524" s="14">
        <v>202000682399917</v>
      </c>
      <c r="O9524" s="7">
        <f>IF(LEN(TRIM($A9524))=0,0,LEN($A9524)-LEN(SUBSTITUTE($A9524," ",""))+1)</f>
        <v>4</v>
      </c>
      <c r="P9524">
        <f t="shared" si="305"/>
        <v>3411</v>
      </c>
    </row>
    <row r="9525" spans="1:16" ht="224" x14ac:dyDescent="0.2">
      <c r="A9525" s="8" t="s">
        <v>3716</v>
      </c>
      <c r="C9525" s="7" t="s">
        <v>4</v>
      </c>
      <c r="F9525" s="7" t="str">
        <f t="shared" si="306"/>
        <v/>
      </c>
      <c r="G9525" s="7" t="str">
        <f t="shared" si="307"/>
        <v/>
      </c>
      <c r="K9525" s="7" t="s">
        <v>3355</v>
      </c>
      <c r="L9525" s="9">
        <v>45015</v>
      </c>
      <c r="M9525" s="13">
        <v>0.39432870370370371</v>
      </c>
      <c r="N9525" s="14">
        <v>202000682399917</v>
      </c>
      <c r="P9525" t="str">
        <f t="shared" si="305"/>
        <v/>
      </c>
    </row>
    <row r="9526" spans="1:16" ht="16" x14ac:dyDescent="0.2">
      <c r="A9526" s="8" t="s">
        <v>260</v>
      </c>
      <c r="C9526" s="7" t="s">
        <v>2</v>
      </c>
      <c r="D9526" s="7" t="s">
        <v>3389</v>
      </c>
      <c r="E9526" s="7" t="str">
        <f>IF(OR(D9526="", D9526="___"),"", LEFT(D9526,FIND(" &gt;",D9526)-1))</f>
        <v>Success</v>
      </c>
      <c r="F9526" s="7" t="str">
        <f t="shared" si="306"/>
        <v>Current</v>
      </c>
      <c r="G9526" s="7" t="str">
        <f t="shared" si="307"/>
        <v/>
      </c>
      <c r="H9526" s="7" t="str">
        <f>IF(G9526="Utterance", IF(ISNUMBER(SEARCH("Unrecognized",D9526)), "Unrecognized", IF(ISNUMBER(SEARCH("Mismatched",D9526)), "Mismatched", IF(ISNUMBER(SEARCH("False Positive",D9526)), "False Positive", "Irrelevant"))), "")</f>
        <v/>
      </c>
      <c r="J9526" s="7" t="s">
        <v>3743</v>
      </c>
      <c r="K9526" s="7" t="s">
        <v>3355</v>
      </c>
      <c r="L9526" s="9">
        <v>45015</v>
      </c>
      <c r="M9526" s="13">
        <v>0.39452546296296293</v>
      </c>
      <c r="N9526" s="14">
        <v>202000682399917</v>
      </c>
      <c r="O9526" s="7">
        <f>IF(LEN(TRIM($A9526))=0,0,LEN($A9526)-LEN(SUBSTITUTE($A9526," ",""))+1)</f>
        <v>6</v>
      </c>
      <c r="P9526">
        <f t="shared" si="305"/>
        <v>3411</v>
      </c>
    </row>
    <row r="9527" spans="1:16" ht="48" x14ac:dyDescent="0.2">
      <c r="A9527" s="8" t="s">
        <v>261</v>
      </c>
      <c r="C9527" s="7" t="s">
        <v>4</v>
      </c>
      <c r="F9527" s="7" t="str">
        <f t="shared" si="306"/>
        <v/>
      </c>
      <c r="G9527" s="7" t="str">
        <f t="shared" si="307"/>
        <v/>
      </c>
      <c r="K9527" s="7" t="s">
        <v>3355</v>
      </c>
      <c r="L9527" s="9">
        <v>45015</v>
      </c>
      <c r="M9527" s="13">
        <v>0.39452546296296293</v>
      </c>
      <c r="N9527" s="14">
        <v>202000682399917</v>
      </c>
      <c r="P9527" t="str">
        <f t="shared" si="305"/>
        <v/>
      </c>
    </row>
    <row r="9528" spans="1:16" x14ac:dyDescent="0.2">
      <c r="A9528" s="10">
        <v>45291</v>
      </c>
      <c r="C9528" s="7" t="s">
        <v>2</v>
      </c>
      <c r="D9528" s="7" t="s">
        <v>3389</v>
      </c>
      <c r="E9528" s="7" t="str">
        <f>IF(OR(D9528="", D9528="___"),"", LEFT(D9528,FIND(" &gt;",D9528)-1))</f>
        <v>Success</v>
      </c>
      <c r="F9528" s="7" t="str">
        <f t="shared" si="306"/>
        <v>Current</v>
      </c>
      <c r="G9528" s="7" t="str">
        <f t="shared" si="307"/>
        <v/>
      </c>
      <c r="H9528" s="7" t="str">
        <f>IF(G9528="Utterance", IF(ISNUMBER(SEARCH("Unrecognized",D9528)), "Unrecognized", IF(ISNUMBER(SEARCH("Mismatched",D9528)), "Mismatched", IF(ISNUMBER(SEARCH("False Positive",D9528)), "False Positive", "Irrelevant"))), "")</f>
        <v/>
      </c>
      <c r="J9528" s="7" t="s">
        <v>3743</v>
      </c>
      <c r="K9528" s="7" t="s">
        <v>3355</v>
      </c>
      <c r="L9528" s="9">
        <v>45015</v>
      </c>
      <c r="M9528" s="13">
        <v>0.39461805555555557</v>
      </c>
      <c r="N9528" s="14">
        <v>202000682399917</v>
      </c>
      <c r="O9528" s="7">
        <f>IF(LEN(TRIM($A9528))=0,0,LEN($A9528)-LEN(SUBSTITUTE($A9528," ",""))+1)</f>
        <v>1</v>
      </c>
      <c r="P9528">
        <f t="shared" si="305"/>
        <v>3411</v>
      </c>
    </row>
    <row r="9529" spans="1:16" ht="224" x14ac:dyDescent="0.2">
      <c r="A9529" s="8" t="s">
        <v>1421</v>
      </c>
      <c r="C9529" s="7" t="s">
        <v>4</v>
      </c>
      <c r="F9529" s="7" t="str">
        <f t="shared" si="306"/>
        <v/>
      </c>
      <c r="G9529" s="7" t="str">
        <f t="shared" si="307"/>
        <v/>
      </c>
      <c r="K9529" s="7" t="s">
        <v>3355</v>
      </c>
      <c r="L9529" s="9">
        <v>45015</v>
      </c>
      <c r="M9529" s="13">
        <v>0.39462962962962966</v>
      </c>
      <c r="N9529" s="14">
        <v>202000682399917</v>
      </c>
      <c r="P9529" t="str">
        <f t="shared" si="305"/>
        <v/>
      </c>
    </row>
    <row r="9530" spans="1:16" ht="16" x14ac:dyDescent="0.2">
      <c r="A9530" s="8" t="s">
        <v>263</v>
      </c>
      <c r="C9530" s="7" t="s">
        <v>2</v>
      </c>
      <c r="D9530" s="7" t="s">
        <v>3405</v>
      </c>
      <c r="E9530" s="7" t="str">
        <f>IF(OR(D9530="", D9530="___"),"", LEFT(D9530,FIND(" &gt;",D9530)-1))</f>
        <v>Failure</v>
      </c>
      <c r="F9530" s="7" t="str">
        <f t="shared" si="306"/>
        <v>Current</v>
      </c>
      <c r="G9530" s="7" t="str">
        <f t="shared" si="307"/>
        <v>System</v>
      </c>
      <c r="H9530" s="7" t="str">
        <f>IF(G9530="Utterance", IF(ISNUMBER(SEARCH("Unrecognized",D9530)), "Unrecognized", IF(ISNUMBER(SEARCH("Mismatched",D9530)), "Mismatched", IF(ISNUMBER(SEARCH("False Positive",D9530)), "False Positive", "Irrelevant"))), "")</f>
        <v/>
      </c>
      <c r="I9530" s="7" t="s">
        <v>152</v>
      </c>
      <c r="J9530" s="7" t="s">
        <v>3453</v>
      </c>
      <c r="K9530" s="7" t="s">
        <v>3355</v>
      </c>
      <c r="L9530" s="9">
        <v>45015</v>
      </c>
      <c r="M9530" s="13">
        <v>0.39481481481481479</v>
      </c>
      <c r="N9530" s="14">
        <v>202000682399917</v>
      </c>
      <c r="O9530" s="7">
        <f>IF(LEN(TRIM($A9530))=0,0,LEN($A9530)-LEN(SUBSTITUTE($A9530," ",""))+1)</f>
        <v>2</v>
      </c>
      <c r="P9530">
        <f t="shared" si="305"/>
        <v>168</v>
      </c>
    </row>
    <row r="9531" spans="1:16" ht="16" x14ac:dyDescent="0.2">
      <c r="A9531" s="8" t="s">
        <v>152</v>
      </c>
      <c r="C9531" s="7" t="s">
        <v>4</v>
      </c>
      <c r="F9531" s="7" t="str">
        <f t="shared" si="306"/>
        <v/>
      </c>
      <c r="G9531" s="7" t="str">
        <f t="shared" si="307"/>
        <v/>
      </c>
      <c r="K9531" s="7" t="s">
        <v>3355</v>
      </c>
      <c r="L9531" s="9">
        <v>45015</v>
      </c>
      <c r="M9531" s="13">
        <v>0.39481481481481479</v>
      </c>
      <c r="N9531" s="14">
        <v>202000682399917</v>
      </c>
      <c r="P9531" t="str">
        <f t="shared" si="305"/>
        <v/>
      </c>
    </row>
    <row r="9532" spans="1:16" ht="16" x14ac:dyDescent="0.2">
      <c r="A9532" s="8" t="s">
        <v>881</v>
      </c>
      <c r="C9532" s="7" t="s">
        <v>2</v>
      </c>
      <c r="D9532" s="7" t="s">
        <v>3389</v>
      </c>
      <c r="E9532" s="7" t="str">
        <f>IF(OR(D9532="", D9532="___"),"", LEFT(D9532,FIND(" &gt;",D9532)-1))</f>
        <v>Success</v>
      </c>
      <c r="F9532" s="7" t="str">
        <f t="shared" si="306"/>
        <v>Current</v>
      </c>
      <c r="G9532" s="7" t="str">
        <f t="shared" si="307"/>
        <v/>
      </c>
      <c r="H9532" s="7" t="str">
        <f>IF(G9532="Utterance", IF(ISNUMBER(SEARCH("Unrecognized",D9532)), "Unrecognized", IF(ISNUMBER(SEARCH("Mismatched",D9532)), "Mismatched", IF(ISNUMBER(SEARCH("False Positive",D9532)), "False Positive", "Irrelevant"))), "")</f>
        <v/>
      </c>
      <c r="J9532" s="7" t="s">
        <v>3431</v>
      </c>
      <c r="K9532" s="7" t="s">
        <v>3355</v>
      </c>
      <c r="L9532" s="9">
        <v>45015</v>
      </c>
      <c r="M9532" s="13">
        <v>0.39504629629629634</v>
      </c>
      <c r="N9532" s="14">
        <v>202000853996921</v>
      </c>
      <c r="O9532" s="7">
        <f>IF(LEN(TRIM($A9532))=0,0,LEN($A9532)-LEN(SUBSTITUTE($A9532," ",""))+1)</f>
        <v>6</v>
      </c>
      <c r="P9532">
        <f t="shared" si="305"/>
        <v>3411</v>
      </c>
    </row>
    <row r="9533" spans="1:16" ht="144" x14ac:dyDescent="0.2">
      <c r="A9533" s="8" t="s">
        <v>395</v>
      </c>
      <c r="C9533" s="7" t="s">
        <v>4</v>
      </c>
      <c r="F9533" s="7" t="str">
        <f t="shared" si="306"/>
        <v/>
      </c>
      <c r="G9533" s="7" t="str">
        <f t="shared" si="307"/>
        <v/>
      </c>
      <c r="K9533" s="7" t="s">
        <v>3355</v>
      </c>
      <c r="L9533" s="9">
        <v>45015</v>
      </c>
      <c r="M9533" s="13">
        <v>0.39504629629629634</v>
      </c>
      <c r="N9533" s="14">
        <v>202000853996921</v>
      </c>
      <c r="P9533" t="str">
        <f t="shared" si="305"/>
        <v/>
      </c>
    </row>
    <row r="9534" spans="1:16" ht="32" x14ac:dyDescent="0.2">
      <c r="A9534" s="8" t="s">
        <v>1266</v>
      </c>
      <c r="C9534" s="7" t="s">
        <v>2</v>
      </c>
      <c r="D9534" s="7" t="s">
        <v>3400</v>
      </c>
      <c r="E9534" s="7" t="str">
        <f>IF(OR(D9534="", D9534="___"),"", LEFT(D9534,FIND(" &gt;",D9534)-1))</f>
        <v>Failure</v>
      </c>
      <c r="F9534" s="7" t="str">
        <f t="shared" si="306"/>
        <v>Current</v>
      </c>
      <c r="G9534" s="7" t="str">
        <f t="shared" si="307"/>
        <v>Interaction</v>
      </c>
      <c r="H9534" s="7" t="str">
        <f>IF(G9534="Utterance", IF(ISNUMBER(SEARCH("Unrecognized",D9534)), "Unrecognized", IF(ISNUMBER(SEARCH("Mismatched",D9534)), "Mismatched", IF(ISNUMBER(SEARCH("False Positive",D9534)), "False Positive", "Irrelevant"))), "")</f>
        <v/>
      </c>
      <c r="J9534" s="7" t="s">
        <v>3741</v>
      </c>
      <c r="K9534" s="7" t="s">
        <v>3355</v>
      </c>
      <c r="L9534" s="9">
        <v>45015</v>
      </c>
      <c r="M9534" s="13">
        <v>0.39512731481481483</v>
      </c>
      <c r="N9534" s="14">
        <v>202000272007691</v>
      </c>
      <c r="O9534" s="7">
        <f>IF(LEN(TRIM($A9534))=0,0,LEN($A9534)-LEN(SUBSTITUTE($A9534," ",""))+1)</f>
        <v>35</v>
      </c>
      <c r="P9534">
        <f t="shared" si="305"/>
        <v>412</v>
      </c>
    </row>
    <row r="9535" spans="1:16" ht="96" x14ac:dyDescent="0.2">
      <c r="A9535" s="8" t="s">
        <v>290</v>
      </c>
      <c r="C9535" s="7" t="s">
        <v>4</v>
      </c>
      <c r="F9535" s="7" t="str">
        <f t="shared" si="306"/>
        <v/>
      </c>
      <c r="G9535" s="7" t="str">
        <f t="shared" si="307"/>
        <v/>
      </c>
      <c r="K9535" s="7" t="s">
        <v>3355</v>
      </c>
      <c r="L9535" s="9">
        <v>45015</v>
      </c>
      <c r="M9535" s="13">
        <v>0.39512731481481483</v>
      </c>
      <c r="N9535" s="14">
        <v>202000272007691</v>
      </c>
      <c r="P9535" t="str">
        <f t="shared" si="305"/>
        <v/>
      </c>
    </row>
    <row r="9536" spans="1:16" ht="16" x14ac:dyDescent="0.2">
      <c r="A9536" s="8" t="s">
        <v>1267</v>
      </c>
      <c r="C9536" s="7" t="s">
        <v>2</v>
      </c>
      <c r="D9536" s="7" t="s">
        <v>3400</v>
      </c>
      <c r="E9536" s="7" t="str">
        <f>IF(OR(D9536="", D9536="___"),"", LEFT(D9536,FIND(" &gt;",D9536)-1))</f>
        <v>Failure</v>
      </c>
      <c r="F9536" s="7" t="str">
        <f t="shared" si="306"/>
        <v>Current</v>
      </c>
      <c r="G9536" s="7" t="str">
        <f t="shared" si="307"/>
        <v>Interaction</v>
      </c>
      <c r="H9536" s="7" t="str">
        <f>IF(G9536="Utterance", IF(ISNUMBER(SEARCH("Unrecognized",D9536)), "Unrecognized", IF(ISNUMBER(SEARCH("Mismatched",D9536)), "Mismatched", IF(ISNUMBER(SEARCH("False Positive",D9536)), "False Positive", "Irrelevant"))), "")</f>
        <v/>
      </c>
      <c r="J9536" s="7" t="s">
        <v>3741</v>
      </c>
      <c r="K9536" s="7" t="s">
        <v>3355</v>
      </c>
      <c r="L9536" s="9">
        <v>45015</v>
      </c>
      <c r="M9536" s="13">
        <v>0.39575231481481482</v>
      </c>
      <c r="N9536" s="14">
        <v>202000272007691</v>
      </c>
      <c r="O9536" s="7">
        <f>IF(LEN(TRIM($A9536))=0,0,LEN($A9536)-LEN(SUBSTITUTE($A9536," ",""))+1)</f>
        <v>12</v>
      </c>
      <c r="P9536">
        <f t="shared" si="305"/>
        <v>412</v>
      </c>
    </row>
    <row r="9537" spans="1:16" ht="64" x14ac:dyDescent="0.2">
      <c r="A9537" s="8" t="s">
        <v>1268</v>
      </c>
      <c r="C9537" s="7" t="s">
        <v>4</v>
      </c>
      <c r="F9537" s="7" t="str">
        <f t="shared" si="306"/>
        <v/>
      </c>
      <c r="G9537" s="7" t="str">
        <f t="shared" si="307"/>
        <v/>
      </c>
      <c r="K9537" s="7" t="s">
        <v>3355</v>
      </c>
      <c r="L9537" s="9">
        <v>45015</v>
      </c>
      <c r="M9537" s="13">
        <v>0.39576388888888886</v>
      </c>
      <c r="N9537" s="14">
        <v>202000272007691</v>
      </c>
      <c r="P9537" t="str">
        <f t="shared" si="305"/>
        <v/>
      </c>
    </row>
    <row r="9538" spans="1:16" ht="16" x14ac:dyDescent="0.2">
      <c r="A9538" s="8" t="s">
        <v>158</v>
      </c>
      <c r="B9538" s="7" t="s">
        <v>3487</v>
      </c>
      <c r="C9538" s="7" t="s">
        <v>2</v>
      </c>
      <c r="D9538" s="7" t="s">
        <v>3389</v>
      </c>
      <c r="E9538" s="7" t="str">
        <f>IF(OR(D9538="", D9538="___"),"", LEFT(D9538,FIND(" &gt;",D9538)-1))</f>
        <v>Success</v>
      </c>
      <c r="F9538" s="7" t="str">
        <f t="shared" si="306"/>
        <v>Current</v>
      </c>
      <c r="G9538" s="7" t="str">
        <f t="shared" si="307"/>
        <v/>
      </c>
      <c r="H9538" s="7" t="str">
        <f>IF(G9538="Utterance", IF(ISNUMBER(SEARCH("Unrecognized",D9538)), "Unrecognized", IF(ISNUMBER(SEARCH("Mismatched",D9538)), "Mismatched", IF(ISNUMBER(SEARCH("False Positive",D9538)), "False Positive", "Irrelevant"))), "")</f>
        <v/>
      </c>
      <c r="J9538" s="7" t="s">
        <v>3744</v>
      </c>
      <c r="K9538" s="7" t="s">
        <v>3355</v>
      </c>
      <c r="L9538" s="9">
        <v>45015</v>
      </c>
      <c r="M9538" s="13">
        <v>0.3986689814814815</v>
      </c>
      <c r="N9538" s="14">
        <v>202000272007691</v>
      </c>
      <c r="O9538" s="7">
        <f>IF(LEN(TRIM($A9538))=0,0,LEN($A9538)-LEN(SUBSTITUTE($A9538," ",""))+1)</f>
        <v>4</v>
      </c>
      <c r="P9538">
        <f t="shared" si="305"/>
        <v>3411</v>
      </c>
    </row>
    <row r="9539" spans="1:16" ht="112" x14ac:dyDescent="0.2">
      <c r="A9539" s="8" t="s">
        <v>224</v>
      </c>
      <c r="C9539" s="7" t="s">
        <v>4</v>
      </c>
      <c r="F9539" s="7" t="str">
        <f t="shared" si="306"/>
        <v/>
      </c>
      <c r="G9539" s="7" t="str">
        <f t="shared" si="307"/>
        <v/>
      </c>
      <c r="K9539" s="7" t="s">
        <v>3355</v>
      </c>
      <c r="L9539" s="9">
        <v>45015</v>
      </c>
      <c r="M9539" s="13">
        <v>0.3986689814814815</v>
      </c>
      <c r="N9539" s="14">
        <v>202000272007691</v>
      </c>
      <c r="P9539" t="str">
        <f t="shared" ref="P9539:P9602" si="308">IF(D9539="", "", COUNTIF($D$1:$D$12000, D9539))</f>
        <v/>
      </c>
    </row>
    <row r="9540" spans="1:16" ht="16" x14ac:dyDescent="0.2">
      <c r="A9540" s="8" t="s">
        <v>158</v>
      </c>
      <c r="B9540" s="7" t="s">
        <v>3487</v>
      </c>
      <c r="C9540" s="7" t="s">
        <v>2</v>
      </c>
      <c r="D9540" s="7" t="s">
        <v>3389</v>
      </c>
      <c r="E9540" s="7" t="str">
        <f>IF(OR(D9540="", D9540="___"),"", LEFT(D9540,FIND(" &gt;",D9540)-1))</f>
        <v>Success</v>
      </c>
      <c r="F9540" s="7" t="str">
        <f t="shared" si="306"/>
        <v>Current</v>
      </c>
      <c r="G9540" s="7" t="str">
        <f t="shared" si="307"/>
        <v/>
      </c>
      <c r="H9540" s="7" t="str">
        <f>IF(G9540="Utterance", IF(ISNUMBER(SEARCH("Unrecognized",D9540)), "Unrecognized", IF(ISNUMBER(SEARCH("Mismatched",D9540)), "Mismatched", IF(ISNUMBER(SEARCH("False Positive",D9540)), "False Positive", "Irrelevant"))), "")</f>
        <v/>
      </c>
      <c r="J9540" s="7" t="s">
        <v>3744</v>
      </c>
      <c r="K9540" s="7" t="s">
        <v>3355</v>
      </c>
      <c r="L9540" s="9">
        <v>45015</v>
      </c>
      <c r="M9540" s="13">
        <v>0.41103009259259254</v>
      </c>
      <c r="N9540" s="14">
        <v>513002664141749</v>
      </c>
      <c r="O9540" s="7">
        <f>IF(LEN(TRIM($A9540))=0,0,LEN($A9540)-LEN(SUBSTITUTE($A9540," ",""))+1)</f>
        <v>4</v>
      </c>
      <c r="P9540">
        <f t="shared" si="308"/>
        <v>3411</v>
      </c>
    </row>
    <row r="9541" spans="1:16" ht="112" x14ac:dyDescent="0.2">
      <c r="A9541" s="8" t="s">
        <v>224</v>
      </c>
      <c r="C9541" s="7" t="s">
        <v>4</v>
      </c>
      <c r="F9541" s="7" t="str">
        <f t="shared" si="306"/>
        <v/>
      </c>
      <c r="G9541" s="7" t="str">
        <f t="shared" si="307"/>
        <v/>
      </c>
      <c r="K9541" s="7" t="s">
        <v>3355</v>
      </c>
      <c r="L9541" s="9">
        <v>45015</v>
      </c>
      <c r="M9541" s="13">
        <v>0.41103009259259254</v>
      </c>
      <c r="N9541" s="14">
        <v>513002664141749</v>
      </c>
      <c r="P9541" t="str">
        <f t="shared" si="308"/>
        <v/>
      </c>
    </row>
    <row r="9542" spans="1:16" ht="16" x14ac:dyDescent="0.2">
      <c r="A9542" s="8" t="s">
        <v>1161</v>
      </c>
      <c r="C9542" s="7" t="s">
        <v>2</v>
      </c>
      <c r="D9542" s="7" t="s">
        <v>3389</v>
      </c>
      <c r="E9542" s="7" t="str">
        <f>IF(OR(D9542="", D9542="___"),"", LEFT(D9542,FIND(" &gt;",D9542)-1))</f>
        <v>Success</v>
      </c>
      <c r="F9542" s="7" t="str">
        <f t="shared" si="306"/>
        <v>Current</v>
      </c>
      <c r="G9542" s="7" t="str">
        <f t="shared" si="307"/>
        <v/>
      </c>
      <c r="H9542" s="7" t="str">
        <f>IF(G9542="Utterance", IF(ISNUMBER(SEARCH("Unrecognized",D9542)), "Unrecognized", IF(ISNUMBER(SEARCH("Mismatched",D9542)), "Mismatched", IF(ISNUMBER(SEARCH("False Positive",D9542)), "False Positive", "Irrelevant"))), "")</f>
        <v/>
      </c>
      <c r="J9542" s="7" t="s">
        <v>3430</v>
      </c>
      <c r="K9542" s="7" t="s">
        <v>3355</v>
      </c>
      <c r="L9542" s="9">
        <v>45015</v>
      </c>
      <c r="M9542" s="13">
        <v>0.41556712962962966</v>
      </c>
      <c r="N9542" s="14">
        <v>204440003540967</v>
      </c>
      <c r="O9542" s="7">
        <f>IF(LEN(TRIM($A9542))=0,0,LEN($A9542)-LEN(SUBSTITUTE($A9542," ",""))+1)</f>
        <v>17</v>
      </c>
      <c r="P9542">
        <f t="shared" si="308"/>
        <v>3411</v>
      </c>
    </row>
    <row r="9543" spans="1:16" ht="96" x14ac:dyDescent="0.2">
      <c r="A9543" s="8" t="s">
        <v>1162</v>
      </c>
      <c r="C9543" s="7" t="s">
        <v>4</v>
      </c>
      <c r="F9543" s="7" t="str">
        <f t="shared" si="306"/>
        <v/>
      </c>
      <c r="G9543" s="7" t="str">
        <f t="shared" si="307"/>
        <v/>
      </c>
      <c r="K9543" s="7" t="s">
        <v>3355</v>
      </c>
      <c r="L9543" s="9">
        <v>45015</v>
      </c>
      <c r="M9543" s="13">
        <v>0.41584490740740737</v>
      </c>
      <c r="N9543" s="14">
        <v>204440003540967</v>
      </c>
      <c r="P9543" t="str">
        <f t="shared" si="308"/>
        <v/>
      </c>
    </row>
    <row r="9544" spans="1:16" ht="16" x14ac:dyDescent="0.2">
      <c r="A9544" s="8" t="s">
        <v>158</v>
      </c>
      <c r="B9544" s="7" t="s">
        <v>3487</v>
      </c>
      <c r="C9544" s="7" t="s">
        <v>2</v>
      </c>
      <c r="D9544" s="7" t="s">
        <v>3389</v>
      </c>
      <c r="E9544" s="7" t="str">
        <f>IF(OR(D9544="", D9544="___"),"", LEFT(D9544,FIND(" &gt;",D9544)-1))</f>
        <v>Success</v>
      </c>
      <c r="F9544" s="7" t="str">
        <f t="shared" si="306"/>
        <v>Current</v>
      </c>
      <c r="G9544" s="7" t="str">
        <f t="shared" si="307"/>
        <v/>
      </c>
      <c r="H9544" s="7" t="str">
        <f>IF(G9544="Utterance", IF(ISNUMBER(SEARCH("Unrecognized",D9544)), "Unrecognized", IF(ISNUMBER(SEARCH("Mismatched",D9544)), "Mismatched", IF(ISNUMBER(SEARCH("False Positive",D9544)), "False Positive", "Irrelevant"))), "")</f>
        <v/>
      </c>
      <c r="J9544" s="7" t="s">
        <v>3744</v>
      </c>
      <c r="K9544" s="7" t="s">
        <v>3355</v>
      </c>
      <c r="L9544" s="9">
        <v>45015</v>
      </c>
      <c r="M9544" s="13">
        <v>0.41684027777777777</v>
      </c>
      <c r="N9544" s="14">
        <v>204440003540967</v>
      </c>
      <c r="O9544" s="7">
        <f>IF(LEN(TRIM($A9544))=0,0,LEN($A9544)-LEN(SUBSTITUTE($A9544," ",""))+1)</f>
        <v>4</v>
      </c>
      <c r="P9544">
        <f t="shared" si="308"/>
        <v>3411</v>
      </c>
    </row>
    <row r="9545" spans="1:16" ht="112" x14ac:dyDescent="0.2">
      <c r="A9545" s="8" t="s">
        <v>224</v>
      </c>
      <c r="C9545" s="7" t="s">
        <v>4</v>
      </c>
      <c r="F9545" s="7" t="str">
        <f t="shared" si="306"/>
        <v/>
      </c>
      <c r="G9545" s="7" t="str">
        <f t="shared" si="307"/>
        <v/>
      </c>
      <c r="K9545" s="7" t="s">
        <v>3355</v>
      </c>
      <c r="L9545" s="9">
        <v>45015</v>
      </c>
      <c r="M9545" s="13">
        <v>0.41684027777777777</v>
      </c>
      <c r="N9545" s="14">
        <v>204440003540967</v>
      </c>
      <c r="P9545" t="str">
        <f t="shared" si="308"/>
        <v/>
      </c>
    </row>
    <row r="9546" spans="1:16" ht="16" x14ac:dyDescent="0.2">
      <c r="A9546" s="8" t="s">
        <v>750</v>
      </c>
      <c r="C9546" s="7" t="s">
        <v>2</v>
      </c>
      <c r="D9546" s="7" t="s">
        <v>3391</v>
      </c>
      <c r="E9546" s="7" t="str">
        <f>IF(OR(D9546="", D9546="___"),"", LEFT(D9546,FIND(" &gt;",D9546)-1))</f>
        <v>Failure</v>
      </c>
      <c r="F9546" s="7" t="str">
        <f t="shared" si="306"/>
        <v>Current</v>
      </c>
      <c r="G9546" s="7" t="str">
        <f t="shared" si="307"/>
        <v>Utterance</v>
      </c>
      <c r="H9546" s="7" t="str">
        <f>IF(G9546="Utterance", IF(ISNUMBER(SEARCH("Unrecognized",D9546)), "Unrecognized", IF(ISNUMBER(SEARCH("Mismatched",D9546)), "Mismatched", IF(ISNUMBER(SEARCH("False Positive",D9546)), "False Positive", "Irrelevant"))), "")</f>
        <v>Mismatched</v>
      </c>
      <c r="J9546" s="7" t="s">
        <v>3750</v>
      </c>
      <c r="K9546" s="7" t="s">
        <v>3355</v>
      </c>
      <c r="L9546" s="9">
        <v>45015</v>
      </c>
      <c r="M9546" s="13">
        <v>0.41947916666666668</v>
      </c>
      <c r="N9546" s="14">
        <v>204440003502676</v>
      </c>
      <c r="O9546" s="7">
        <f>IF(LEN(TRIM($A9546))=0,0,LEN($A9546)-LEN(SUBSTITUTE($A9546," ",""))+1)</f>
        <v>2</v>
      </c>
      <c r="P9546">
        <f t="shared" si="308"/>
        <v>705</v>
      </c>
    </row>
    <row r="9547" spans="1:16" ht="16" x14ac:dyDescent="0.2">
      <c r="A9547" s="8" t="s">
        <v>339</v>
      </c>
      <c r="C9547" s="7" t="s">
        <v>4</v>
      </c>
      <c r="F9547" s="7" t="str">
        <f t="shared" si="306"/>
        <v/>
      </c>
      <c r="G9547" s="7" t="str">
        <f t="shared" si="307"/>
        <v/>
      </c>
      <c r="K9547" s="7" t="s">
        <v>3355</v>
      </c>
      <c r="L9547" s="9">
        <v>45015</v>
      </c>
      <c r="M9547" s="13">
        <v>0.41949074074074072</v>
      </c>
      <c r="N9547" s="14">
        <v>204440003502676</v>
      </c>
      <c r="P9547" t="str">
        <f t="shared" si="308"/>
        <v/>
      </c>
    </row>
    <row r="9548" spans="1:16" ht="16" x14ac:dyDescent="0.2">
      <c r="A9548" s="8" t="s">
        <v>751</v>
      </c>
      <c r="C9548" s="7" t="s">
        <v>2</v>
      </c>
      <c r="D9548" s="7" t="s">
        <v>3389</v>
      </c>
      <c r="E9548" s="7" t="str">
        <f>IF(OR(D9548="", D9548="___"),"", LEFT(D9548,FIND(" &gt;",D9548)-1))</f>
        <v>Success</v>
      </c>
      <c r="F9548" s="7" t="str">
        <f t="shared" si="306"/>
        <v>Current</v>
      </c>
      <c r="G9548" s="7" t="str">
        <f t="shared" si="307"/>
        <v/>
      </c>
      <c r="H9548" s="7" t="str">
        <f>IF(G9548="Utterance", IF(ISNUMBER(SEARCH("Unrecognized",D9548)), "Unrecognized", IF(ISNUMBER(SEARCH("Mismatched",D9548)), "Mismatched", IF(ISNUMBER(SEARCH("False Positive",D9548)), "False Positive", "Irrelevant"))), "")</f>
        <v/>
      </c>
      <c r="J9548" s="7" t="s">
        <v>3750</v>
      </c>
      <c r="K9548" s="7" t="s">
        <v>3355</v>
      </c>
      <c r="L9548" s="9">
        <v>45015</v>
      </c>
      <c r="M9548" s="13">
        <v>0.41973379629629631</v>
      </c>
      <c r="N9548" s="14">
        <v>204440003502676</v>
      </c>
      <c r="O9548" s="7">
        <f>IF(LEN(TRIM($A9548))=0,0,LEN($A9548)-LEN(SUBSTITUTE($A9548," ",""))+1)</f>
        <v>6</v>
      </c>
      <c r="P9548">
        <f t="shared" si="308"/>
        <v>3411</v>
      </c>
    </row>
    <row r="9549" spans="1:16" ht="240" x14ac:dyDescent="0.2">
      <c r="A9549" s="8" t="s">
        <v>752</v>
      </c>
      <c r="C9549" s="7" t="s">
        <v>4</v>
      </c>
      <c r="F9549" s="7" t="str">
        <f t="shared" si="306"/>
        <v/>
      </c>
      <c r="G9549" s="7" t="str">
        <f t="shared" si="307"/>
        <v/>
      </c>
      <c r="K9549" s="7" t="s">
        <v>3355</v>
      </c>
      <c r="L9549" s="9">
        <v>45015</v>
      </c>
      <c r="M9549" s="13">
        <v>0.41973379629629631</v>
      </c>
      <c r="N9549" s="14">
        <v>204440003502676</v>
      </c>
      <c r="P9549" t="str">
        <f t="shared" si="308"/>
        <v/>
      </c>
    </row>
    <row r="9550" spans="1:16" ht="16" x14ac:dyDescent="0.2">
      <c r="A9550" s="8" t="s">
        <v>593</v>
      </c>
      <c r="C9550" s="7" t="s">
        <v>2</v>
      </c>
      <c r="D9550" s="7" t="s">
        <v>3389</v>
      </c>
      <c r="E9550" s="7" t="str">
        <f>IF(OR(D9550="", D9550="___"),"", LEFT(D9550,FIND(" &gt;",D9550)-1))</f>
        <v>Success</v>
      </c>
      <c r="F9550" s="7" t="str">
        <f t="shared" si="306"/>
        <v>Current</v>
      </c>
      <c r="G9550" s="7" t="str">
        <f t="shared" si="307"/>
        <v/>
      </c>
      <c r="H9550" s="7" t="str">
        <f>IF(G9550="Utterance", IF(ISNUMBER(SEARCH("Unrecognized",D9550)), "Unrecognized", IF(ISNUMBER(SEARCH("Mismatched",D9550)), "Mismatched", IF(ISNUMBER(SEARCH("False Positive",D9550)), "False Positive", "Irrelevant"))), "")</f>
        <v/>
      </c>
      <c r="J9550" s="7" t="s">
        <v>3743</v>
      </c>
      <c r="K9550" s="7" t="s">
        <v>3355</v>
      </c>
      <c r="L9550" s="9">
        <v>45015</v>
      </c>
      <c r="M9550" s="13">
        <v>0.42474537037037036</v>
      </c>
      <c r="N9550" s="14">
        <v>204440003540340</v>
      </c>
      <c r="O9550" s="7">
        <f>IF(LEN(TRIM($A9550))=0,0,LEN($A9550)-LEN(SUBSTITUTE($A9550," ",""))+1)</f>
        <v>2</v>
      </c>
      <c r="P9550">
        <f t="shared" si="308"/>
        <v>3411</v>
      </c>
    </row>
    <row r="9551" spans="1:16" ht="224" x14ac:dyDescent="0.2">
      <c r="A9551" s="8" t="s">
        <v>3717</v>
      </c>
      <c r="C9551" s="7" t="s">
        <v>4</v>
      </c>
      <c r="F9551" s="7" t="str">
        <f t="shared" si="306"/>
        <v/>
      </c>
      <c r="G9551" s="7" t="str">
        <f t="shared" si="307"/>
        <v/>
      </c>
      <c r="K9551" s="7" t="s">
        <v>3355</v>
      </c>
      <c r="L9551" s="9">
        <v>45015</v>
      </c>
      <c r="M9551" s="13">
        <v>0.42476851851851855</v>
      </c>
      <c r="N9551" s="14">
        <v>204440003540340</v>
      </c>
      <c r="P9551" t="str">
        <f t="shared" si="308"/>
        <v/>
      </c>
    </row>
    <row r="9552" spans="1:16" ht="16" x14ac:dyDescent="0.2">
      <c r="A9552" s="8" t="s">
        <v>1205</v>
      </c>
      <c r="C9552" s="7" t="s">
        <v>2</v>
      </c>
      <c r="D9552" s="7" t="s">
        <v>3389</v>
      </c>
      <c r="E9552" s="7" t="str">
        <f>IF(OR(D9552="", D9552="___"),"", LEFT(D9552,FIND(" &gt;",D9552)-1))</f>
        <v>Success</v>
      </c>
      <c r="F9552" s="7" t="str">
        <f t="shared" si="306"/>
        <v>Current</v>
      </c>
      <c r="G9552" s="7" t="str">
        <f t="shared" si="307"/>
        <v/>
      </c>
      <c r="H9552" s="7" t="str">
        <f>IF(G9552="Utterance", IF(ISNUMBER(SEARCH("Unrecognized",D9552)), "Unrecognized", IF(ISNUMBER(SEARCH("Mismatched",D9552)), "Mismatched", IF(ISNUMBER(SEARCH("False Positive",D9552)), "False Positive", "Irrelevant"))), "")</f>
        <v/>
      </c>
      <c r="J9552" s="7" t="s">
        <v>3741</v>
      </c>
      <c r="K9552" s="7" t="s">
        <v>3355</v>
      </c>
      <c r="L9552" s="9">
        <v>45015</v>
      </c>
      <c r="M9552" s="13">
        <v>0.42491898148148149</v>
      </c>
      <c r="N9552" s="14">
        <v>204440007008643</v>
      </c>
      <c r="O9552" s="7">
        <f>IF(LEN(TRIM($A9552))=0,0,LEN($A9552)-LEN(SUBSTITUTE($A9552," ",""))+1)</f>
        <v>5</v>
      </c>
      <c r="P9552">
        <f t="shared" si="308"/>
        <v>3411</v>
      </c>
    </row>
    <row r="9553" spans="1:16" ht="112" x14ac:dyDescent="0.2">
      <c r="A9553" s="8" t="s">
        <v>345</v>
      </c>
      <c r="C9553" s="7" t="s">
        <v>4</v>
      </c>
      <c r="F9553" s="7" t="str">
        <f t="shared" si="306"/>
        <v/>
      </c>
      <c r="G9553" s="7" t="str">
        <f t="shared" si="307"/>
        <v/>
      </c>
      <c r="K9553" s="7" t="s">
        <v>3355</v>
      </c>
      <c r="L9553" s="9">
        <v>45015</v>
      </c>
      <c r="M9553" s="13">
        <v>0.42491898148148149</v>
      </c>
      <c r="N9553" s="14">
        <v>204440007008643</v>
      </c>
      <c r="P9553" t="str">
        <f t="shared" si="308"/>
        <v/>
      </c>
    </row>
    <row r="9554" spans="1:16" ht="16" x14ac:dyDescent="0.2">
      <c r="A9554" s="8" t="s">
        <v>269</v>
      </c>
      <c r="B9554" s="7" t="s">
        <v>3487</v>
      </c>
      <c r="C9554" s="7" t="s">
        <v>2</v>
      </c>
      <c r="D9554" s="7" t="s">
        <v>3389</v>
      </c>
      <c r="E9554" s="7" t="str">
        <f>IF(OR(D9554="", D9554="___"),"", LEFT(D9554,FIND(" &gt;",D9554)-1))</f>
        <v>Success</v>
      </c>
      <c r="F9554" s="7" t="str">
        <f t="shared" si="306"/>
        <v>Current</v>
      </c>
      <c r="G9554" s="7" t="str">
        <f t="shared" si="307"/>
        <v/>
      </c>
      <c r="H9554" s="7" t="str">
        <f>IF(G9554="Utterance", IF(ISNUMBER(SEARCH("Unrecognized",D9554)), "Unrecognized", IF(ISNUMBER(SEARCH("Mismatched",D9554)), "Mismatched", IF(ISNUMBER(SEARCH("False Positive",D9554)), "False Positive", "Irrelevant"))), "")</f>
        <v/>
      </c>
      <c r="J9554" s="7" t="s">
        <v>3428</v>
      </c>
      <c r="K9554" s="7" t="s">
        <v>3355</v>
      </c>
      <c r="L9554" s="9">
        <v>45015</v>
      </c>
      <c r="M9554" s="13">
        <v>0.42526620370370366</v>
      </c>
      <c r="N9554" s="14">
        <v>204440007008643</v>
      </c>
      <c r="O9554" s="7">
        <f>IF(LEN(TRIM($A9554))=0,0,LEN($A9554)-LEN(SUBSTITUTE($A9554," ",""))+1)</f>
        <v>3</v>
      </c>
      <c r="P9554">
        <f t="shared" si="308"/>
        <v>3411</v>
      </c>
    </row>
    <row r="9555" spans="1:16" ht="64" x14ac:dyDescent="0.2">
      <c r="A9555" s="8" t="s">
        <v>270</v>
      </c>
      <c r="C9555" s="7" t="s">
        <v>4</v>
      </c>
      <c r="F9555" s="7" t="str">
        <f t="shared" si="306"/>
        <v/>
      </c>
      <c r="G9555" s="7" t="str">
        <f t="shared" si="307"/>
        <v/>
      </c>
      <c r="K9555" s="7" t="s">
        <v>3355</v>
      </c>
      <c r="L9555" s="9">
        <v>45015</v>
      </c>
      <c r="M9555" s="13">
        <v>0.42526620370370366</v>
      </c>
      <c r="N9555" s="14">
        <v>204440007008643</v>
      </c>
      <c r="P9555" t="str">
        <f t="shared" si="308"/>
        <v/>
      </c>
    </row>
    <row r="9556" spans="1:16" ht="16" x14ac:dyDescent="0.2">
      <c r="A9556" s="8" t="s">
        <v>1203</v>
      </c>
      <c r="C9556" s="7" t="s">
        <v>2</v>
      </c>
      <c r="D9556" s="7" t="s">
        <v>3411</v>
      </c>
      <c r="E9556" s="7" t="str">
        <f>IF(OR(D9556="", D9556="___"),"", LEFT(D9556,FIND(" &gt;",D9556)-1))</f>
        <v>Qualified Success</v>
      </c>
      <c r="F9556" s="7" t="str">
        <f t="shared" si="306"/>
        <v>Current</v>
      </c>
      <c r="G9556" s="7" t="str">
        <f t="shared" si="307"/>
        <v>Response</v>
      </c>
      <c r="H9556" s="7" t="str">
        <f>IF(G9556="Utterance", IF(ISNUMBER(SEARCH("Unrecognized",D9556)), "Unrecognized", IF(ISNUMBER(SEARCH("Mismatched",D9556)), "Mismatched", IF(ISNUMBER(SEARCH("False Positive",D9556)), "False Positive", "Irrelevant"))), "")</f>
        <v/>
      </c>
      <c r="J9556" s="7" t="s">
        <v>3741</v>
      </c>
      <c r="K9556" s="7" t="s">
        <v>3355</v>
      </c>
      <c r="L9556" s="9">
        <v>45015</v>
      </c>
      <c r="M9556" s="13">
        <v>0.42578703703703707</v>
      </c>
      <c r="N9556" s="14">
        <v>204440007008643</v>
      </c>
      <c r="O9556" s="7">
        <f>IF(LEN(TRIM($A9556))=0,0,LEN($A9556)-LEN(SUBSTITUTE($A9556," ",""))+1)</f>
        <v>4</v>
      </c>
      <c r="P9556">
        <f t="shared" si="308"/>
        <v>201</v>
      </c>
    </row>
    <row r="9557" spans="1:16" ht="80" x14ac:dyDescent="0.2">
      <c r="A9557" s="8" t="s">
        <v>1204</v>
      </c>
      <c r="C9557" s="7" t="s">
        <v>4</v>
      </c>
      <c r="F9557" s="7" t="str">
        <f t="shared" si="306"/>
        <v/>
      </c>
      <c r="G9557" s="7" t="str">
        <f t="shared" si="307"/>
        <v/>
      </c>
      <c r="K9557" s="7" t="s">
        <v>3355</v>
      </c>
      <c r="L9557" s="9">
        <v>45015</v>
      </c>
      <c r="M9557" s="13">
        <v>0.42578703703703707</v>
      </c>
      <c r="N9557" s="14">
        <v>204440007008643</v>
      </c>
      <c r="P9557" t="str">
        <f t="shared" si="308"/>
        <v/>
      </c>
    </row>
    <row r="9558" spans="1:16" ht="16" x14ac:dyDescent="0.2">
      <c r="A9558" s="8" t="s">
        <v>1202</v>
      </c>
      <c r="C9558" s="7" t="s">
        <v>2</v>
      </c>
      <c r="D9558" s="7" t="s">
        <v>3389</v>
      </c>
      <c r="E9558" s="7" t="str">
        <f>IF(OR(D9558="", D9558="___"),"", LEFT(D9558,FIND(" &gt;",D9558)-1))</f>
        <v>Success</v>
      </c>
      <c r="F9558" s="7" t="str">
        <f t="shared" si="306"/>
        <v>Current</v>
      </c>
      <c r="G9558" s="7" t="str">
        <f t="shared" si="307"/>
        <v/>
      </c>
      <c r="H9558" s="7" t="str">
        <f>IF(G9558="Utterance", IF(ISNUMBER(SEARCH("Unrecognized",D9558)), "Unrecognized", IF(ISNUMBER(SEARCH("Mismatched",D9558)), "Mismatched", IF(ISNUMBER(SEARCH("False Positive",D9558)), "False Positive", "Irrelevant"))), "")</f>
        <v/>
      </c>
      <c r="J9558" s="7" t="s">
        <v>3428</v>
      </c>
      <c r="K9558" s="7" t="s">
        <v>3355</v>
      </c>
      <c r="L9558" s="9">
        <v>45015</v>
      </c>
      <c r="M9558" s="13">
        <v>0.42601851851851852</v>
      </c>
      <c r="N9558" s="14">
        <v>204440007008643</v>
      </c>
      <c r="O9558" s="7">
        <f>IF(LEN(TRIM($A9558))=0,0,LEN($A9558)-LEN(SUBSTITUTE($A9558," ",""))+1)</f>
        <v>3</v>
      </c>
      <c r="P9558">
        <f t="shared" si="308"/>
        <v>3411</v>
      </c>
    </row>
    <row r="9559" spans="1:16" ht="64" x14ac:dyDescent="0.2">
      <c r="A9559" s="8" t="s">
        <v>254</v>
      </c>
      <c r="C9559" s="7" t="s">
        <v>4</v>
      </c>
      <c r="F9559" s="7" t="str">
        <f t="shared" si="306"/>
        <v/>
      </c>
      <c r="G9559" s="7" t="str">
        <f t="shared" si="307"/>
        <v/>
      </c>
      <c r="K9559" s="7" t="s">
        <v>3355</v>
      </c>
      <c r="L9559" s="9">
        <v>45015</v>
      </c>
      <c r="M9559" s="13">
        <v>0.42601851851851852</v>
      </c>
      <c r="N9559" s="14">
        <v>204440007008643</v>
      </c>
      <c r="P9559" t="str">
        <f t="shared" si="308"/>
        <v/>
      </c>
    </row>
    <row r="9560" spans="1:16" ht="16" x14ac:dyDescent="0.2">
      <c r="A9560" s="8" t="s">
        <v>302</v>
      </c>
      <c r="B9560" s="7" t="s">
        <v>3487</v>
      </c>
      <c r="C9560" s="7" t="s">
        <v>2</v>
      </c>
      <c r="D9560" s="7" t="s">
        <v>3389</v>
      </c>
      <c r="E9560" s="7" t="str">
        <f>IF(OR(D9560="", D9560="___"),"", LEFT(D9560,FIND(" &gt;",D9560)-1))</f>
        <v>Success</v>
      </c>
      <c r="F9560" s="7" t="str">
        <f t="shared" si="306"/>
        <v>Current</v>
      </c>
      <c r="G9560" s="7" t="str">
        <f t="shared" si="307"/>
        <v/>
      </c>
      <c r="H9560" s="7" t="str">
        <f>IF(G9560="Utterance", IF(ISNUMBER(SEARCH("Unrecognized",D9560)), "Unrecognized", IF(ISNUMBER(SEARCH("Mismatched",D9560)), "Mismatched", IF(ISNUMBER(SEARCH("False Positive",D9560)), "False Positive", "Irrelevant"))), "")</f>
        <v/>
      </c>
      <c r="J9560" s="7" t="s">
        <v>3428</v>
      </c>
      <c r="K9560" s="7" t="s">
        <v>3355</v>
      </c>
      <c r="L9560" s="9">
        <v>45015</v>
      </c>
      <c r="M9560" s="13">
        <v>0.42641203703703701</v>
      </c>
      <c r="N9560" s="14">
        <v>204440003540498</v>
      </c>
      <c r="O9560" s="7">
        <f>IF(LEN(TRIM($A9560))=0,0,LEN($A9560)-LEN(SUBSTITUTE($A9560," ",""))+1)</f>
        <v>3</v>
      </c>
      <c r="P9560">
        <f t="shared" si="308"/>
        <v>3411</v>
      </c>
    </row>
    <row r="9561" spans="1:16" ht="64" x14ac:dyDescent="0.2">
      <c r="A9561" s="8" t="s">
        <v>220</v>
      </c>
      <c r="C9561" s="7" t="s">
        <v>4</v>
      </c>
      <c r="F9561" s="7" t="str">
        <f t="shared" si="306"/>
        <v/>
      </c>
      <c r="G9561" s="7" t="str">
        <f t="shared" si="307"/>
        <v/>
      </c>
      <c r="K9561" s="7" t="s">
        <v>3355</v>
      </c>
      <c r="L9561" s="9">
        <v>45015</v>
      </c>
      <c r="M9561" s="13">
        <v>0.42641203703703701</v>
      </c>
      <c r="N9561" s="14">
        <v>204440003540498</v>
      </c>
      <c r="P9561" t="str">
        <f t="shared" si="308"/>
        <v/>
      </c>
    </row>
    <row r="9562" spans="1:16" ht="16" x14ac:dyDescent="0.2">
      <c r="A9562" s="8" t="s">
        <v>550</v>
      </c>
      <c r="C9562" s="7" t="s">
        <v>2</v>
      </c>
      <c r="D9562" s="7" t="s">
        <v>3389</v>
      </c>
      <c r="E9562" s="7" t="str">
        <f>IF(OR(D9562="", D9562="___"),"", LEFT(D9562,FIND(" &gt;",D9562)-1))</f>
        <v>Success</v>
      </c>
      <c r="F9562" s="7" t="str">
        <f t="shared" si="306"/>
        <v>Current</v>
      </c>
      <c r="G9562" s="7" t="str">
        <f t="shared" si="307"/>
        <v/>
      </c>
      <c r="H9562" s="7" t="str">
        <f>IF(G9562="Utterance", IF(ISNUMBER(SEARCH("Unrecognized",D9562)), "Unrecognized", IF(ISNUMBER(SEARCH("Mismatched",D9562)), "Mismatched", IF(ISNUMBER(SEARCH("False Positive",D9562)), "False Positive", "Irrelevant"))), "")</f>
        <v/>
      </c>
      <c r="J9562" s="7" t="s">
        <v>3741</v>
      </c>
      <c r="K9562" s="7" t="s">
        <v>3355</v>
      </c>
      <c r="L9562" s="9">
        <v>45015</v>
      </c>
      <c r="M9562" s="13">
        <v>0.42662037037037037</v>
      </c>
      <c r="N9562" s="14">
        <v>204440003540498</v>
      </c>
      <c r="O9562" s="7">
        <f>IF(LEN(TRIM($A9562))=0,0,LEN($A9562)-LEN(SUBSTITUTE($A9562," ",""))+1)</f>
        <v>3</v>
      </c>
      <c r="P9562">
        <f t="shared" si="308"/>
        <v>3411</v>
      </c>
    </row>
    <row r="9563" spans="1:16" ht="160" x14ac:dyDescent="0.2">
      <c r="A9563" s="8" t="s">
        <v>238</v>
      </c>
      <c r="C9563" s="7" t="s">
        <v>4</v>
      </c>
      <c r="F9563" s="7" t="str">
        <f t="shared" si="306"/>
        <v/>
      </c>
      <c r="G9563" s="7" t="str">
        <f t="shared" si="307"/>
        <v/>
      </c>
      <c r="K9563" s="7" t="s">
        <v>3355</v>
      </c>
      <c r="L9563" s="9">
        <v>45015</v>
      </c>
      <c r="M9563" s="13">
        <v>0.42662037037037037</v>
      </c>
      <c r="N9563" s="14">
        <v>204440003540498</v>
      </c>
      <c r="P9563" t="str">
        <f t="shared" si="308"/>
        <v/>
      </c>
    </row>
    <row r="9564" spans="1:16" ht="16" x14ac:dyDescent="0.2">
      <c r="A9564" s="8" t="s">
        <v>1287</v>
      </c>
      <c r="C9564" s="7" t="s">
        <v>2</v>
      </c>
      <c r="D9564" s="7" t="s">
        <v>3389</v>
      </c>
      <c r="E9564" s="7" t="str">
        <f>IF(OR(D9564="", D9564="___"),"", LEFT(D9564,FIND(" &gt;",D9564)-1))</f>
        <v>Success</v>
      </c>
      <c r="F9564" s="7" t="str">
        <f t="shared" si="306"/>
        <v>Current</v>
      </c>
      <c r="G9564" s="7" t="str">
        <f t="shared" si="307"/>
        <v/>
      </c>
      <c r="H9564" s="7" t="str">
        <f>IF(G9564="Utterance", IF(ISNUMBER(SEARCH("Unrecognized",D9564)), "Unrecognized", IF(ISNUMBER(SEARCH("Mismatched",D9564)), "Mismatched", IF(ISNUMBER(SEARCH("False Positive",D9564)), "False Positive", "Irrelevant"))), "")</f>
        <v/>
      </c>
      <c r="J9564" s="7" t="s">
        <v>3431</v>
      </c>
      <c r="K9564" s="7" t="s">
        <v>3355</v>
      </c>
      <c r="L9564" s="9">
        <v>45015</v>
      </c>
      <c r="M9564" s="13">
        <v>0.42707175925925928</v>
      </c>
      <c r="N9564" s="14">
        <v>513003391059168</v>
      </c>
      <c r="O9564" s="7">
        <f>IF(LEN(TRIM($A9564))=0,0,LEN($A9564)-LEN(SUBSTITUTE($A9564," ",""))+1)</f>
        <v>1</v>
      </c>
      <c r="P9564">
        <f t="shared" si="308"/>
        <v>3411</v>
      </c>
    </row>
    <row r="9565" spans="1:16" ht="144" x14ac:dyDescent="0.2">
      <c r="A9565" s="8" t="s">
        <v>395</v>
      </c>
      <c r="C9565" s="7" t="s">
        <v>4</v>
      </c>
      <c r="F9565" s="7" t="str">
        <f t="shared" si="306"/>
        <v/>
      </c>
      <c r="G9565" s="7" t="str">
        <f t="shared" si="307"/>
        <v/>
      </c>
      <c r="K9565" s="7" t="s">
        <v>3355</v>
      </c>
      <c r="L9565" s="9">
        <v>45015</v>
      </c>
      <c r="M9565" s="13">
        <v>0.42707175925925928</v>
      </c>
      <c r="N9565" s="14">
        <v>513003391059168</v>
      </c>
      <c r="P9565" t="str">
        <f t="shared" si="308"/>
        <v/>
      </c>
    </row>
    <row r="9566" spans="1:16" ht="16" x14ac:dyDescent="0.2">
      <c r="A9566" s="8" t="s">
        <v>1634</v>
      </c>
      <c r="C9566" s="7" t="s">
        <v>2</v>
      </c>
      <c r="D9566" s="7" t="s">
        <v>3389</v>
      </c>
      <c r="E9566" s="7" t="str">
        <f>IF(OR(D9566="", D9566="___"),"", LEFT(D9566,FIND(" &gt;",D9566)-1))</f>
        <v>Success</v>
      </c>
      <c r="F9566" s="7" t="str">
        <f t="shared" si="306"/>
        <v>Current</v>
      </c>
      <c r="G9566" s="7" t="str">
        <f t="shared" si="307"/>
        <v/>
      </c>
      <c r="H9566" s="7" t="str">
        <f>IF(G9566="Utterance", IF(ISNUMBER(SEARCH("Unrecognized",D9566)), "Unrecognized", IF(ISNUMBER(SEARCH("Mismatched",D9566)), "Mismatched", IF(ISNUMBER(SEARCH("False Positive",D9566)), "False Positive", "Irrelevant"))), "")</f>
        <v/>
      </c>
      <c r="J9566" s="7" t="s">
        <v>3755</v>
      </c>
      <c r="K9566" s="7" t="s">
        <v>3355</v>
      </c>
      <c r="L9566" s="9">
        <v>45015</v>
      </c>
      <c r="M9566" s="13">
        <v>0.42940972222222223</v>
      </c>
      <c r="N9566" s="14">
        <v>513003056602012</v>
      </c>
      <c r="O9566" s="7">
        <f>IF(LEN(TRIM($A9566))=0,0,LEN($A9566)-LEN(SUBSTITUTE($A9566," ",""))+1)</f>
        <v>9</v>
      </c>
      <c r="P9566">
        <f t="shared" si="308"/>
        <v>3411</v>
      </c>
    </row>
    <row r="9567" spans="1:16" ht="48" x14ac:dyDescent="0.2">
      <c r="A9567" s="8" t="s">
        <v>959</v>
      </c>
      <c r="C9567" s="7" t="s">
        <v>4</v>
      </c>
      <c r="F9567" s="7" t="str">
        <f t="shared" si="306"/>
        <v/>
      </c>
      <c r="G9567" s="7" t="str">
        <f t="shared" si="307"/>
        <v/>
      </c>
      <c r="K9567" s="7" t="s">
        <v>3355</v>
      </c>
      <c r="L9567" s="9">
        <v>45015</v>
      </c>
      <c r="M9567" s="13">
        <v>0.42942129629629627</v>
      </c>
      <c r="N9567" s="14">
        <v>513003056602012</v>
      </c>
      <c r="P9567" t="str">
        <f t="shared" si="308"/>
        <v/>
      </c>
    </row>
    <row r="9568" spans="1:16" ht="16" x14ac:dyDescent="0.2">
      <c r="A9568" s="8" t="s">
        <v>302</v>
      </c>
      <c r="B9568" s="7" t="s">
        <v>3487</v>
      </c>
      <c r="C9568" s="7" t="s">
        <v>2</v>
      </c>
      <c r="D9568" s="7" t="s">
        <v>3389</v>
      </c>
      <c r="E9568" s="7" t="str">
        <f>IF(OR(D9568="", D9568="___"),"", LEFT(D9568,FIND(" &gt;",D9568)-1))</f>
        <v>Success</v>
      </c>
      <c r="F9568" s="7" t="str">
        <f t="shared" si="306"/>
        <v>Current</v>
      </c>
      <c r="G9568" s="7" t="str">
        <f t="shared" si="307"/>
        <v/>
      </c>
      <c r="H9568" s="7" t="str">
        <f>IF(G9568="Utterance", IF(ISNUMBER(SEARCH("Unrecognized",D9568)), "Unrecognized", IF(ISNUMBER(SEARCH("Mismatched",D9568)), "Mismatched", IF(ISNUMBER(SEARCH("False Positive",D9568)), "False Positive", "Irrelevant"))), "")</f>
        <v/>
      </c>
      <c r="J9568" s="7" t="s">
        <v>3428</v>
      </c>
      <c r="K9568" s="7" t="s">
        <v>3355</v>
      </c>
      <c r="L9568" s="9">
        <v>45015</v>
      </c>
      <c r="M9568" s="13">
        <v>0.43700231481481483</v>
      </c>
      <c r="N9568" s="14">
        <v>204440003492660</v>
      </c>
      <c r="O9568" s="7">
        <f>IF(LEN(TRIM($A9568))=0,0,LEN($A9568)-LEN(SUBSTITUTE($A9568," ",""))+1)</f>
        <v>3</v>
      </c>
      <c r="P9568">
        <f t="shared" si="308"/>
        <v>3411</v>
      </c>
    </row>
    <row r="9569" spans="1:16" ht="64" x14ac:dyDescent="0.2">
      <c r="A9569" s="8" t="s">
        <v>220</v>
      </c>
      <c r="C9569" s="7" t="s">
        <v>4</v>
      </c>
      <c r="F9569" s="7" t="str">
        <f t="shared" si="306"/>
        <v/>
      </c>
      <c r="G9569" s="7" t="str">
        <f t="shared" si="307"/>
        <v/>
      </c>
      <c r="K9569" s="7" t="s">
        <v>3355</v>
      </c>
      <c r="L9569" s="9">
        <v>45015</v>
      </c>
      <c r="M9569" s="13">
        <v>0.43700231481481483</v>
      </c>
      <c r="N9569" s="14">
        <v>204440003492660</v>
      </c>
      <c r="P9569" t="str">
        <f t="shared" si="308"/>
        <v/>
      </c>
    </row>
    <row r="9570" spans="1:16" ht="16" x14ac:dyDescent="0.2">
      <c r="A9570" s="8" t="s">
        <v>439</v>
      </c>
      <c r="C9570" s="7" t="s">
        <v>2</v>
      </c>
      <c r="D9570" s="7" t="s">
        <v>3391</v>
      </c>
      <c r="E9570" s="7" t="str">
        <f>IF(OR(D9570="", D9570="___"),"", LEFT(D9570,FIND(" &gt;",D9570)-1))</f>
        <v>Failure</v>
      </c>
      <c r="F9570" s="7" t="str">
        <f t="shared" si="306"/>
        <v>Current</v>
      </c>
      <c r="G9570" s="7" t="str">
        <f t="shared" si="307"/>
        <v>Utterance</v>
      </c>
      <c r="H9570" s="7" t="str">
        <f>IF(G9570="Utterance", IF(ISNUMBER(SEARCH("Unrecognized",D9570)), "Unrecognized", IF(ISNUMBER(SEARCH("Mismatched",D9570)), "Mismatched", IF(ISNUMBER(SEARCH("False Positive",D9570)), "False Positive", "Irrelevant"))), "")</f>
        <v>Mismatched</v>
      </c>
      <c r="J9570" s="7" t="s">
        <v>3741</v>
      </c>
      <c r="K9570" s="7" t="s">
        <v>3355</v>
      </c>
      <c r="L9570" s="9">
        <v>45015</v>
      </c>
      <c r="M9570" s="13">
        <v>0.43714120370370368</v>
      </c>
      <c r="N9570" s="14">
        <v>204440003492660</v>
      </c>
      <c r="O9570" s="7">
        <f>IF(LEN(TRIM($A9570))=0,0,LEN($A9570)-LEN(SUBSTITUTE($A9570," ",""))+1)</f>
        <v>2</v>
      </c>
      <c r="P9570">
        <f t="shared" si="308"/>
        <v>705</v>
      </c>
    </row>
    <row r="9571" spans="1:16" ht="64" x14ac:dyDescent="0.2">
      <c r="A9571" s="8" t="s">
        <v>220</v>
      </c>
      <c r="C9571" s="7" t="s">
        <v>4</v>
      </c>
      <c r="F9571" s="7" t="str">
        <f t="shared" si="306"/>
        <v/>
      </c>
      <c r="G9571" s="7" t="str">
        <f t="shared" si="307"/>
        <v/>
      </c>
      <c r="K9571" s="7" t="s">
        <v>3355</v>
      </c>
      <c r="L9571" s="9">
        <v>45015</v>
      </c>
      <c r="M9571" s="13">
        <v>0.43714120370370368</v>
      </c>
      <c r="N9571" s="14">
        <v>204440003492660</v>
      </c>
      <c r="P9571" t="str">
        <f t="shared" si="308"/>
        <v/>
      </c>
    </row>
    <row r="9572" spans="1:16" ht="16" x14ac:dyDescent="0.2">
      <c r="A9572" s="8" t="s">
        <v>158</v>
      </c>
      <c r="B9572" s="7" t="s">
        <v>3487</v>
      </c>
      <c r="C9572" s="7" t="s">
        <v>2</v>
      </c>
      <c r="D9572" s="7" t="s">
        <v>3389</v>
      </c>
      <c r="E9572" s="7" t="str">
        <f>IF(OR(D9572="", D9572="___"),"", LEFT(D9572,FIND(" &gt;",D9572)-1))</f>
        <v>Success</v>
      </c>
      <c r="F9572" s="7" t="str">
        <f t="shared" si="306"/>
        <v>Current</v>
      </c>
      <c r="G9572" s="7" t="str">
        <f t="shared" si="307"/>
        <v/>
      </c>
      <c r="H9572" s="7" t="str">
        <f>IF(G9572="Utterance", IF(ISNUMBER(SEARCH("Unrecognized",D9572)), "Unrecognized", IF(ISNUMBER(SEARCH("Mismatched",D9572)), "Mismatched", IF(ISNUMBER(SEARCH("False Positive",D9572)), "False Positive", "Irrelevant"))), "")</f>
        <v/>
      </c>
      <c r="J9572" s="7" t="s">
        <v>3744</v>
      </c>
      <c r="K9572" s="7" t="s">
        <v>3355</v>
      </c>
      <c r="L9572" s="9">
        <v>45015</v>
      </c>
      <c r="M9572" s="13">
        <v>0.43785879629629632</v>
      </c>
      <c r="N9572" s="14">
        <v>204440003507551</v>
      </c>
      <c r="O9572" s="7">
        <f>IF(LEN(TRIM($A9572))=0,0,LEN($A9572)-LEN(SUBSTITUTE($A9572," ",""))+1)</f>
        <v>4</v>
      </c>
      <c r="P9572">
        <f t="shared" si="308"/>
        <v>3411</v>
      </c>
    </row>
    <row r="9573" spans="1:16" ht="112" x14ac:dyDescent="0.2">
      <c r="A9573" s="8" t="s">
        <v>224</v>
      </c>
      <c r="C9573" s="7" t="s">
        <v>4</v>
      </c>
      <c r="F9573" s="7" t="str">
        <f t="shared" si="306"/>
        <v/>
      </c>
      <c r="G9573" s="7" t="str">
        <f t="shared" si="307"/>
        <v/>
      </c>
      <c r="K9573" s="7" t="s">
        <v>3355</v>
      </c>
      <c r="L9573" s="9">
        <v>45015</v>
      </c>
      <c r="M9573" s="13">
        <v>0.43785879629629632</v>
      </c>
      <c r="N9573" s="14">
        <v>204440003507551</v>
      </c>
      <c r="P9573" t="str">
        <f t="shared" si="308"/>
        <v/>
      </c>
    </row>
    <row r="9574" spans="1:16" ht="16" x14ac:dyDescent="0.2">
      <c r="A9574" s="8" t="s">
        <v>1270</v>
      </c>
      <c r="C9574" s="7" t="s">
        <v>2</v>
      </c>
      <c r="D9574" s="7" t="s">
        <v>3389</v>
      </c>
      <c r="E9574" s="7" t="str">
        <f>IF(OR(D9574="", D9574="___"),"", LEFT(D9574,FIND(" &gt;",D9574)-1))</f>
        <v>Success</v>
      </c>
      <c r="F9574" s="7" t="str">
        <f t="shared" si="306"/>
        <v>Current</v>
      </c>
      <c r="G9574" s="7" t="str">
        <f t="shared" si="307"/>
        <v/>
      </c>
      <c r="H9574" s="7" t="str">
        <f>IF(G9574="Utterance", IF(ISNUMBER(SEARCH("Unrecognized",D9574)), "Unrecognized", IF(ISNUMBER(SEARCH("Mismatched",D9574)), "Mismatched", IF(ISNUMBER(SEARCH("False Positive",D9574)), "False Positive", "Irrelevant"))), "")</f>
        <v/>
      </c>
      <c r="J9574" s="7" t="s">
        <v>3741</v>
      </c>
      <c r="K9574" s="7" t="s">
        <v>3355</v>
      </c>
      <c r="L9574" s="9">
        <v>45015</v>
      </c>
      <c r="M9574" s="13">
        <v>0.44701388888888888</v>
      </c>
      <c r="N9574" s="14">
        <v>202000276083816</v>
      </c>
      <c r="O9574" s="7">
        <f>IF(LEN(TRIM($A9574))=0,0,LEN($A9574)-LEN(SUBSTITUTE($A9574," ",""))+1)</f>
        <v>3</v>
      </c>
      <c r="P9574">
        <f t="shared" si="308"/>
        <v>3411</v>
      </c>
    </row>
    <row r="9575" spans="1:16" ht="144" x14ac:dyDescent="0.2">
      <c r="A9575" s="8" t="s">
        <v>250</v>
      </c>
      <c r="C9575" s="7" t="s">
        <v>4</v>
      </c>
      <c r="F9575" s="7" t="str">
        <f t="shared" si="306"/>
        <v/>
      </c>
      <c r="G9575" s="7" t="str">
        <f t="shared" si="307"/>
        <v/>
      </c>
      <c r="K9575" s="7" t="s">
        <v>3355</v>
      </c>
      <c r="L9575" s="9">
        <v>45015</v>
      </c>
      <c r="M9575" s="13">
        <v>0.44726851851851851</v>
      </c>
      <c r="N9575" s="14">
        <v>202000276083816</v>
      </c>
      <c r="P9575" t="str">
        <f t="shared" si="308"/>
        <v/>
      </c>
    </row>
    <row r="9576" spans="1:16" ht="16" x14ac:dyDescent="0.2">
      <c r="A9576" s="8" t="s">
        <v>260</v>
      </c>
      <c r="C9576" s="7" t="s">
        <v>2</v>
      </c>
      <c r="D9576" s="7" t="s">
        <v>3389</v>
      </c>
      <c r="E9576" s="7" t="str">
        <f>IF(OR(D9576="", D9576="___"),"", LEFT(D9576,FIND(" &gt;",D9576)-1))</f>
        <v>Success</v>
      </c>
      <c r="F9576" s="7" t="str">
        <f t="shared" si="306"/>
        <v>Current</v>
      </c>
      <c r="G9576" s="7" t="str">
        <f t="shared" si="307"/>
        <v/>
      </c>
      <c r="H9576" s="7" t="str">
        <f>IF(G9576="Utterance", IF(ISNUMBER(SEARCH("Unrecognized",D9576)), "Unrecognized", IF(ISNUMBER(SEARCH("Mismatched",D9576)), "Mismatched", IF(ISNUMBER(SEARCH("False Positive",D9576)), "False Positive", "Irrelevant"))), "")</f>
        <v/>
      </c>
      <c r="J9576" s="7" t="s">
        <v>3743</v>
      </c>
      <c r="K9576" s="7" t="s">
        <v>3355</v>
      </c>
      <c r="L9576" s="9">
        <v>45015</v>
      </c>
      <c r="M9576" s="13">
        <v>0.44793981481481482</v>
      </c>
      <c r="N9576" s="14">
        <v>204440003540340</v>
      </c>
      <c r="O9576" s="7">
        <f>IF(LEN(TRIM($A9576))=0,0,LEN($A9576)-LEN(SUBSTITUTE($A9576," ",""))+1)</f>
        <v>6</v>
      </c>
      <c r="P9576">
        <f t="shared" si="308"/>
        <v>3411</v>
      </c>
    </row>
    <row r="9577" spans="1:16" ht="48" x14ac:dyDescent="0.2">
      <c r="A9577" s="8" t="s">
        <v>261</v>
      </c>
      <c r="C9577" s="7" t="s">
        <v>4</v>
      </c>
      <c r="F9577" s="7" t="str">
        <f t="shared" si="306"/>
        <v/>
      </c>
      <c r="G9577" s="7" t="str">
        <f t="shared" si="307"/>
        <v/>
      </c>
      <c r="K9577" s="7" t="s">
        <v>3355</v>
      </c>
      <c r="L9577" s="9">
        <v>45015</v>
      </c>
      <c r="M9577" s="13">
        <v>0.44793981481481482</v>
      </c>
      <c r="N9577" s="14">
        <v>204440003540340</v>
      </c>
      <c r="P9577" t="str">
        <f t="shared" si="308"/>
        <v/>
      </c>
    </row>
    <row r="9578" spans="1:16" x14ac:dyDescent="0.2">
      <c r="A9578" s="10">
        <v>45291</v>
      </c>
      <c r="C9578" s="7" t="s">
        <v>2</v>
      </c>
      <c r="D9578" s="7" t="s">
        <v>3389</v>
      </c>
      <c r="E9578" s="7" t="str">
        <f>IF(OR(D9578="", D9578="___"),"", LEFT(D9578,FIND(" &gt;",D9578)-1))</f>
        <v>Success</v>
      </c>
      <c r="F9578" s="7" t="str">
        <f t="shared" si="306"/>
        <v>Current</v>
      </c>
      <c r="G9578" s="7" t="str">
        <f t="shared" si="307"/>
        <v/>
      </c>
      <c r="H9578" s="7" t="str">
        <f>IF(G9578="Utterance", IF(ISNUMBER(SEARCH("Unrecognized",D9578)), "Unrecognized", IF(ISNUMBER(SEARCH("Mismatched",D9578)), "Mismatched", IF(ISNUMBER(SEARCH("False Positive",D9578)), "False Positive", "Irrelevant"))), "")</f>
        <v/>
      </c>
      <c r="J9578" s="7" t="s">
        <v>3743</v>
      </c>
      <c r="K9578" s="7" t="s">
        <v>3355</v>
      </c>
      <c r="L9578" s="9">
        <v>45015</v>
      </c>
      <c r="M9578" s="13">
        <v>0.44807870370370373</v>
      </c>
      <c r="N9578" s="14">
        <v>204440003540340</v>
      </c>
      <c r="O9578" s="7">
        <f>IF(LEN(TRIM($A9578))=0,0,LEN($A9578)-LEN(SUBSTITUTE($A9578," ",""))+1)</f>
        <v>1</v>
      </c>
      <c r="P9578">
        <f t="shared" si="308"/>
        <v>3411</v>
      </c>
    </row>
    <row r="9579" spans="1:16" ht="224" x14ac:dyDescent="0.2">
      <c r="A9579" s="8" t="s">
        <v>1143</v>
      </c>
      <c r="C9579" s="7" t="s">
        <v>4</v>
      </c>
      <c r="F9579" s="7" t="str">
        <f t="shared" si="306"/>
        <v/>
      </c>
      <c r="G9579" s="7" t="str">
        <f t="shared" si="307"/>
        <v/>
      </c>
      <c r="K9579" s="7" t="s">
        <v>3355</v>
      </c>
      <c r="L9579" s="9">
        <v>45015</v>
      </c>
      <c r="M9579" s="13">
        <v>0.44809027777777777</v>
      </c>
      <c r="N9579" s="14">
        <v>204440003540340</v>
      </c>
      <c r="P9579" t="str">
        <f t="shared" si="308"/>
        <v/>
      </c>
    </row>
    <row r="9580" spans="1:16" ht="16" x14ac:dyDescent="0.2">
      <c r="A9580" s="8" t="s">
        <v>223</v>
      </c>
      <c r="B9580" s="7" t="s">
        <v>3487</v>
      </c>
      <c r="C9580" s="7" t="s">
        <v>2</v>
      </c>
      <c r="D9580" s="7" t="s">
        <v>3389</v>
      </c>
      <c r="E9580" s="7" t="str">
        <f>IF(OR(D9580="", D9580="___"),"", LEFT(D9580,FIND(" &gt;",D9580)-1))</f>
        <v>Success</v>
      </c>
      <c r="F9580" s="7" t="str">
        <f t="shared" si="306"/>
        <v>Current</v>
      </c>
      <c r="G9580" s="7" t="str">
        <f t="shared" si="307"/>
        <v/>
      </c>
      <c r="H9580" s="7" t="str">
        <f>IF(G9580="Utterance", IF(ISNUMBER(SEARCH("Unrecognized",D9580)), "Unrecognized", IF(ISNUMBER(SEARCH("Mismatched",D9580)), "Mismatched", IF(ISNUMBER(SEARCH("False Positive",D9580)), "False Positive", "Irrelevant"))), "")</f>
        <v/>
      </c>
      <c r="J9580" s="7" t="s">
        <v>3744</v>
      </c>
      <c r="K9580" s="7" t="s">
        <v>3355</v>
      </c>
      <c r="L9580" s="9">
        <v>45015</v>
      </c>
      <c r="M9580" s="13">
        <v>0.44924768518518521</v>
      </c>
      <c r="N9580" s="14">
        <v>513003212049277</v>
      </c>
      <c r="O9580" s="7">
        <f>IF(LEN(TRIM($A9580))=0,0,LEN($A9580)-LEN(SUBSTITUTE($A9580," ",""))+1)</f>
        <v>3</v>
      </c>
      <c r="P9580">
        <f t="shared" si="308"/>
        <v>3411</v>
      </c>
    </row>
    <row r="9581" spans="1:16" ht="112" x14ac:dyDescent="0.2">
      <c r="A9581" s="8" t="s">
        <v>224</v>
      </c>
      <c r="C9581" s="7" t="s">
        <v>4</v>
      </c>
      <c r="F9581" s="7" t="str">
        <f t="shared" si="306"/>
        <v/>
      </c>
      <c r="G9581" s="7" t="str">
        <f t="shared" si="307"/>
        <v/>
      </c>
      <c r="K9581" s="7" t="s">
        <v>3355</v>
      </c>
      <c r="L9581" s="9">
        <v>45015</v>
      </c>
      <c r="M9581" s="13">
        <v>0.44924768518518521</v>
      </c>
      <c r="N9581" s="14">
        <v>513003212049277</v>
      </c>
      <c r="P9581" t="str">
        <f t="shared" si="308"/>
        <v/>
      </c>
    </row>
    <row r="9582" spans="1:16" ht="16" x14ac:dyDescent="0.2">
      <c r="A9582" s="8" t="s">
        <v>568</v>
      </c>
      <c r="C9582" s="7" t="s">
        <v>2</v>
      </c>
      <c r="D9582" s="7" t="s">
        <v>3411</v>
      </c>
      <c r="E9582" s="7" t="str">
        <f>IF(OR(D9582="", D9582="___"),"", LEFT(D9582,FIND(" &gt;",D9582)-1))</f>
        <v>Qualified Success</v>
      </c>
      <c r="F9582" s="7" t="str">
        <f t="shared" si="306"/>
        <v>Current</v>
      </c>
      <c r="G9582" s="7" t="str">
        <f t="shared" si="307"/>
        <v>Response</v>
      </c>
      <c r="H9582" s="7" t="str">
        <f>IF(G9582="Utterance", IF(ISNUMBER(SEARCH("Unrecognized",D9582)), "Unrecognized", IF(ISNUMBER(SEARCH("Mismatched",D9582)), "Mismatched", IF(ISNUMBER(SEARCH("False Positive",D9582)), "False Positive", "Irrelevant"))), "")</f>
        <v/>
      </c>
      <c r="J9582" s="7" t="s">
        <v>3756</v>
      </c>
      <c r="K9582" s="7" t="s">
        <v>3355</v>
      </c>
      <c r="L9582" s="9">
        <v>45015</v>
      </c>
      <c r="M9582" s="13">
        <v>0.45074074074074072</v>
      </c>
      <c r="N9582" s="14">
        <v>204440003496266</v>
      </c>
      <c r="O9582" s="7">
        <f>IF(LEN(TRIM($A9582))=0,0,LEN($A9582)-LEN(SUBSTITUTE($A9582," ",""))+1)</f>
        <v>11</v>
      </c>
      <c r="P9582">
        <f t="shared" si="308"/>
        <v>201</v>
      </c>
    </row>
    <row r="9583" spans="1:16" ht="112" x14ac:dyDescent="0.2">
      <c r="A9583" s="8" t="s">
        <v>304</v>
      </c>
      <c r="C9583" s="7" t="s">
        <v>4</v>
      </c>
      <c r="F9583" s="7" t="str">
        <f t="shared" si="306"/>
        <v/>
      </c>
      <c r="G9583" s="7" t="str">
        <f t="shared" si="307"/>
        <v/>
      </c>
      <c r="K9583" s="7" t="s">
        <v>3355</v>
      </c>
      <c r="L9583" s="9">
        <v>45015</v>
      </c>
      <c r="M9583" s="13">
        <v>0.45074074074074072</v>
      </c>
      <c r="N9583" s="14">
        <v>204440003496266</v>
      </c>
      <c r="P9583" t="str">
        <f t="shared" si="308"/>
        <v/>
      </c>
    </row>
    <row r="9584" spans="1:16" ht="16" x14ac:dyDescent="0.2">
      <c r="A9584" s="8" t="s">
        <v>569</v>
      </c>
      <c r="C9584" s="7" t="s">
        <v>2</v>
      </c>
      <c r="D9584" s="7" t="s">
        <v>3389</v>
      </c>
      <c r="E9584" s="7" t="str">
        <f>IF(OR(D9584="", D9584="___"),"", LEFT(D9584,FIND(" &gt;",D9584)-1))</f>
        <v>Success</v>
      </c>
      <c r="F9584" s="7" t="str">
        <f t="shared" si="306"/>
        <v>Current</v>
      </c>
      <c r="G9584" s="7" t="str">
        <f t="shared" si="307"/>
        <v/>
      </c>
      <c r="H9584" s="7" t="str">
        <f>IF(G9584="Utterance", IF(ISNUMBER(SEARCH("Unrecognized",D9584)), "Unrecognized", IF(ISNUMBER(SEARCH("Mismatched",D9584)), "Mismatched", IF(ISNUMBER(SEARCH("False Positive",D9584)), "False Positive", "Irrelevant"))), "")</f>
        <v/>
      </c>
      <c r="J9584" s="7" t="s">
        <v>3741</v>
      </c>
      <c r="K9584" s="7" t="s">
        <v>3355</v>
      </c>
      <c r="L9584" s="9">
        <v>45015</v>
      </c>
      <c r="M9584" s="13">
        <v>0.45120370370370372</v>
      </c>
      <c r="N9584" s="14">
        <v>204440003496266</v>
      </c>
      <c r="O9584" s="7">
        <f>IF(LEN(TRIM($A9584))=0,0,LEN($A9584)-LEN(SUBSTITUTE($A9584," ",""))+1)</f>
        <v>3</v>
      </c>
      <c r="P9584">
        <f t="shared" si="308"/>
        <v>3411</v>
      </c>
    </row>
    <row r="9585" spans="1:16" ht="144" x14ac:dyDescent="0.2">
      <c r="A9585" s="8" t="s">
        <v>250</v>
      </c>
      <c r="C9585" s="7" t="s">
        <v>4</v>
      </c>
      <c r="F9585" s="7" t="str">
        <f t="shared" ref="F9585:F9648" si="309">IF(OR(E9585="Success",E9585="Qualified Success"),"Current",IF(E9585="Failure",IF(RIGHT(D9585,6)="Future","Future",IF(RIGHT(D9585,10)="Irrelevant","Irrelevant","Current")),""))</f>
        <v/>
      </c>
      <c r="G9585" s="7" t="str">
        <f t="shared" ref="G9585:G9648" si="310">IF(OR(ISBLANK(D9585),D9585="Unclassifiable &gt;"),"",IF(ISNUMBER(SEARCH("Utterance",D9585)),"Utterance",IF(ISNUMBER(SEARCH("Response",D9585)),"Response",IF(ISNUMBER(SEARCH("Interaction",D9585)),"Interaction",IF(ISNUMBER(SEARCH("System",D9585)),"System","")))))</f>
        <v/>
      </c>
      <c r="K9585" s="7" t="s">
        <v>3355</v>
      </c>
      <c r="L9585" s="9">
        <v>45015</v>
      </c>
      <c r="M9585" s="13">
        <v>0.45121527777777781</v>
      </c>
      <c r="N9585" s="14">
        <v>204440003496266</v>
      </c>
      <c r="P9585" t="str">
        <f t="shared" si="308"/>
        <v/>
      </c>
    </row>
    <row r="9586" spans="1:16" ht="16" x14ac:dyDescent="0.2">
      <c r="A9586" s="8" t="s">
        <v>157</v>
      </c>
      <c r="C9586" s="7" t="s">
        <v>2</v>
      </c>
      <c r="D9586" s="7" t="s">
        <v>3389</v>
      </c>
      <c r="E9586" s="7" t="str">
        <f>IF(OR(D9586="", D9586="___"),"", LEFT(D9586,FIND(" &gt;",D9586)-1))</f>
        <v>Success</v>
      </c>
      <c r="F9586" s="7" t="str">
        <f t="shared" si="309"/>
        <v>Current</v>
      </c>
      <c r="G9586" s="7" t="str">
        <f t="shared" si="310"/>
        <v/>
      </c>
      <c r="H9586" s="7" t="str">
        <f>IF(G9586="Utterance", IF(ISNUMBER(SEARCH("Unrecognized",D9586)), "Unrecognized", IF(ISNUMBER(SEARCH("Mismatched",D9586)), "Mismatched", IF(ISNUMBER(SEARCH("False Positive",D9586)), "False Positive", "Irrelevant"))), "")</f>
        <v/>
      </c>
      <c r="J9586" s="7" t="s">
        <v>3751</v>
      </c>
      <c r="K9586" s="7" t="s">
        <v>3355</v>
      </c>
      <c r="L9586" s="9">
        <v>45015</v>
      </c>
      <c r="M9586" s="13">
        <v>0.45341435185185186</v>
      </c>
      <c r="N9586" s="14">
        <v>204440003488503</v>
      </c>
      <c r="O9586" s="7">
        <f>IF(LEN(TRIM($A9586))=0,0,LEN($A9586)-LEN(SUBSTITUTE($A9586," ",""))+1)</f>
        <v>3</v>
      </c>
      <c r="P9586">
        <f t="shared" si="308"/>
        <v>3411</v>
      </c>
    </row>
    <row r="9587" spans="1:16" ht="80" x14ac:dyDescent="0.2">
      <c r="A9587" s="8" t="s">
        <v>346</v>
      </c>
      <c r="C9587" s="7" t="s">
        <v>4</v>
      </c>
      <c r="F9587" s="7" t="str">
        <f t="shared" si="309"/>
        <v/>
      </c>
      <c r="G9587" s="7" t="str">
        <f t="shared" si="310"/>
        <v/>
      </c>
      <c r="K9587" s="7" t="s">
        <v>3355</v>
      </c>
      <c r="L9587" s="9">
        <v>45015</v>
      </c>
      <c r="M9587" s="13">
        <v>0.45341435185185186</v>
      </c>
      <c r="N9587" s="14">
        <v>204440003488503</v>
      </c>
      <c r="P9587" t="str">
        <f t="shared" si="308"/>
        <v/>
      </c>
    </row>
    <row r="9588" spans="1:16" ht="16" x14ac:dyDescent="0.2">
      <c r="A9588" s="8" t="s">
        <v>158</v>
      </c>
      <c r="B9588" s="7" t="s">
        <v>3487</v>
      </c>
      <c r="C9588" s="7" t="s">
        <v>2</v>
      </c>
      <c r="D9588" s="7" t="s">
        <v>3389</v>
      </c>
      <c r="E9588" s="7" t="str">
        <f>IF(OR(D9588="", D9588="___"),"", LEFT(D9588,FIND(" &gt;",D9588)-1))</f>
        <v>Success</v>
      </c>
      <c r="F9588" s="7" t="str">
        <f t="shared" si="309"/>
        <v>Current</v>
      </c>
      <c r="G9588" s="7" t="str">
        <f t="shared" si="310"/>
        <v/>
      </c>
      <c r="H9588" s="7" t="str">
        <f>IF(G9588="Utterance", IF(ISNUMBER(SEARCH("Unrecognized",D9588)), "Unrecognized", IF(ISNUMBER(SEARCH("Mismatched",D9588)), "Mismatched", IF(ISNUMBER(SEARCH("False Positive",D9588)), "False Positive", "Irrelevant"))), "")</f>
        <v/>
      </c>
      <c r="J9588" s="7" t="s">
        <v>3744</v>
      </c>
      <c r="K9588" s="7" t="s">
        <v>3355</v>
      </c>
      <c r="L9588" s="9">
        <v>45015</v>
      </c>
      <c r="M9588" s="13">
        <v>0.45878472222222227</v>
      </c>
      <c r="N9588" s="14">
        <v>513002681207408</v>
      </c>
      <c r="O9588" s="7">
        <f>IF(LEN(TRIM($A9588))=0,0,LEN($A9588)-LEN(SUBSTITUTE($A9588," ",""))+1)</f>
        <v>4</v>
      </c>
      <c r="P9588">
        <f t="shared" si="308"/>
        <v>3411</v>
      </c>
    </row>
    <row r="9589" spans="1:16" ht="112" x14ac:dyDescent="0.2">
      <c r="A9589" s="8" t="s">
        <v>224</v>
      </c>
      <c r="C9589" s="7" t="s">
        <v>4</v>
      </c>
      <c r="F9589" s="7" t="str">
        <f t="shared" si="309"/>
        <v/>
      </c>
      <c r="G9589" s="7" t="str">
        <f t="shared" si="310"/>
        <v/>
      </c>
      <c r="K9589" s="7" t="s">
        <v>3355</v>
      </c>
      <c r="L9589" s="9">
        <v>45015</v>
      </c>
      <c r="M9589" s="13">
        <v>0.45878472222222227</v>
      </c>
      <c r="N9589" s="14">
        <v>513002681207408</v>
      </c>
      <c r="P9589" t="str">
        <f t="shared" si="308"/>
        <v/>
      </c>
    </row>
    <row r="9590" spans="1:16" ht="16" x14ac:dyDescent="0.2">
      <c r="A9590" s="8" t="s">
        <v>115</v>
      </c>
      <c r="C9590" s="7" t="s">
        <v>2</v>
      </c>
      <c r="D9590" s="7" t="s">
        <v>3389</v>
      </c>
      <c r="E9590" s="7" t="str">
        <f>IF(OR(D9590="", D9590="___"),"", LEFT(D9590,FIND(" &gt;",D9590)-1))</f>
        <v>Success</v>
      </c>
      <c r="F9590" s="7" t="str">
        <f t="shared" si="309"/>
        <v>Current</v>
      </c>
      <c r="G9590" s="7" t="str">
        <f t="shared" si="310"/>
        <v/>
      </c>
      <c r="H9590" s="7" t="str">
        <f>IF(G9590="Utterance", IF(ISNUMBER(SEARCH("Unrecognized",D9590)), "Unrecognized", IF(ISNUMBER(SEARCH("Mismatched",D9590)), "Mismatched", IF(ISNUMBER(SEARCH("False Positive",D9590)), "False Positive", "Irrelevant"))), "")</f>
        <v/>
      </c>
      <c r="J9590" s="7" t="s">
        <v>3755</v>
      </c>
      <c r="K9590" s="7" t="s">
        <v>3355</v>
      </c>
      <c r="L9590" s="9">
        <v>45015</v>
      </c>
      <c r="M9590" s="13">
        <v>0.46535879629629634</v>
      </c>
      <c r="N9590" s="14">
        <v>204440003487884</v>
      </c>
      <c r="O9590" s="7">
        <f>IF(LEN(TRIM($A9590))=0,0,LEN($A9590)-LEN(SUBSTITUTE($A9590," ",""))+1)</f>
        <v>1</v>
      </c>
      <c r="P9590">
        <f t="shared" si="308"/>
        <v>3411</v>
      </c>
    </row>
    <row r="9591" spans="1:16" ht="208" x14ac:dyDescent="0.2">
      <c r="A9591" s="8" t="s">
        <v>277</v>
      </c>
      <c r="C9591" s="7" t="s">
        <v>4</v>
      </c>
      <c r="F9591" s="7" t="str">
        <f t="shared" si="309"/>
        <v/>
      </c>
      <c r="G9591" s="7" t="str">
        <f t="shared" si="310"/>
        <v/>
      </c>
      <c r="K9591" s="7" t="s">
        <v>3355</v>
      </c>
      <c r="L9591" s="9">
        <v>45015</v>
      </c>
      <c r="M9591" s="13">
        <v>0.46535879629629634</v>
      </c>
      <c r="N9591" s="14">
        <v>204440003487884</v>
      </c>
      <c r="P9591" t="str">
        <f t="shared" si="308"/>
        <v/>
      </c>
    </row>
    <row r="9592" spans="1:16" ht="16" x14ac:dyDescent="0.2">
      <c r="A9592" s="8" t="s">
        <v>269</v>
      </c>
      <c r="B9592" s="7" t="s">
        <v>3487</v>
      </c>
      <c r="C9592" s="7" t="s">
        <v>2</v>
      </c>
      <c r="D9592" s="7" t="s">
        <v>3389</v>
      </c>
      <c r="E9592" s="7" t="str">
        <f>IF(OR(D9592="", D9592="___"),"", LEFT(D9592,FIND(" &gt;",D9592)-1))</f>
        <v>Success</v>
      </c>
      <c r="F9592" s="7" t="str">
        <f t="shared" si="309"/>
        <v>Current</v>
      </c>
      <c r="G9592" s="7" t="str">
        <f t="shared" si="310"/>
        <v/>
      </c>
      <c r="H9592" s="7" t="str">
        <f>IF(G9592="Utterance", IF(ISNUMBER(SEARCH("Unrecognized",D9592)), "Unrecognized", IF(ISNUMBER(SEARCH("Mismatched",D9592)), "Mismatched", IF(ISNUMBER(SEARCH("False Positive",D9592)), "False Positive", "Irrelevant"))), "")</f>
        <v/>
      </c>
      <c r="J9592" s="7" t="s">
        <v>3428</v>
      </c>
      <c r="K9592" s="7" t="s">
        <v>3355</v>
      </c>
      <c r="L9592" s="9">
        <v>45015</v>
      </c>
      <c r="M9592" s="13">
        <v>0.46614583333333331</v>
      </c>
      <c r="N9592" s="14">
        <v>202000290793829</v>
      </c>
      <c r="O9592" s="7">
        <f>IF(LEN(TRIM($A9592))=0,0,LEN($A9592)-LEN(SUBSTITUTE($A9592," ",""))+1)</f>
        <v>3</v>
      </c>
      <c r="P9592">
        <f t="shared" si="308"/>
        <v>3411</v>
      </c>
    </row>
    <row r="9593" spans="1:16" ht="64" x14ac:dyDescent="0.2">
      <c r="A9593" s="8" t="s">
        <v>270</v>
      </c>
      <c r="C9593" s="7" t="s">
        <v>4</v>
      </c>
      <c r="F9593" s="7" t="str">
        <f t="shared" si="309"/>
        <v/>
      </c>
      <c r="G9593" s="7" t="str">
        <f t="shared" si="310"/>
        <v/>
      </c>
      <c r="K9593" s="7" t="s">
        <v>3355</v>
      </c>
      <c r="L9593" s="9">
        <v>45015</v>
      </c>
      <c r="M9593" s="13">
        <v>0.46615740740740735</v>
      </c>
      <c r="N9593" s="14">
        <v>202000290793829</v>
      </c>
      <c r="P9593" t="str">
        <f t="shared" si="308"/>
        <v/>
      </c>
    </row>
    <row r="9594" spans="1:16" ht="16" x14ac:dyDescent="0.2">
      <c r="A9594" s="8" t="s">
        <v>9</v>
      </c>
      <c r="B9594" s="7" t="s">
        <v>3487</v>
      </c>
      <c r="C9594" s="7" t="s">
        <v>2</v>
      </c>
      <c r="D9594" s="7" t="s">
        <v>3389</v>
      </c>
      <c r="E9594" s="7" t="str">
        <f>IF(OR(D9594="", D9594="___"),"", LEFT(D9594,FIND(" &gt;",D9594)-1))</f>
        <v>Success</v>
      </c>
      <c r="F9594" s="7" t="str">
        <f t="shared" si="309"/>
        <v>Current</v>
      </c>
      <c r="G9594" s="7" t="str">
        <f t="shared" si="310"/>
        <v/>
      </c>
      <c r="H9594" s="7" t="str">
        <f>IF(G9594="Utterance", IF(ISNUMBER(SEARCH("Unrecognized",D9594)), "Unrecognized", IF(ISNUMBER(SEARCH("Mismatched",D9594)), "Mismatched", IF(ISNUMBER(SEARCH("False Positive",D9594)), "False Positive", "Irrelevant"))), "")</f>
        <v/>
      </c>
      <c r="J9594" s="7" t="s">
        <v>3445</v>
      </c>
      <c r="K9594" s="7" t="s">
        <v>3355</v>
      </c>
      <c r="L9594" s="9">
        <v>45015</v>
      </c>
      <c r="M9594" s="13">
        <v>0.47243055555555552</v>
      </c>
      <c r="N9594" s="14">
        <v>204440003498526</v>
      </c>
      <c r="O9594" s="7">
        <f>IF(LEN(TRIM($A9594))=0,0,LEN($A9594)-LEN(SUBSTITUTE($A9594," ",""))+1)</f>
        <v>6</v>
      </c>
      <c r="P9594">
        <f t="shared" si="308"/>
        <v>3411</v>
      </c>
    </row>
    <row r="9595" spans="1:16" ht="16" x14ac:dyDescent="0.2">
      <c r="A9595" s="8" t="s">
        <v>10</v>
      </c>
      <c r="C9595" s="7" t="s">
        <v>4</v>
      </c>
      <c r="F9595" s="7" t="str">
        <f t="shared" si="309"/>
        <v/>
      </c>
      <c r="G9595" s="7" t="str">
        <f t="shared" si="310"/>
        <v/>
      </c>
      <c r="K9595" s="7" t="s">
        <v>3355</v>
      </c>
      <c r="L9595" s="9">
        <v>45015</v>
      </c>
      <c r="M9595" s="13">
        <v>0.47244212962962967</v>
      </c>
      <c r="N9595" s="14">
        <v>204440003498526</v>
      </c>
      <c r="P9595" t="str">
        <f t="shared" si="308"/>
        <v/>
      </c>
    </row>
    <row r="9596" spans="1:16" ht="192" x14ac:dyDescent="0.2">
      <c r="A9596" s="8" t="s">
        <v>21</v>
      </c>
      <c r="C9596" s="7" t="s">
        <v>4</v>
      </c>
      <c r="F9596" s="7" t="str">
        <f t="shared" si="309"/>
        <v/>
      </c>
      <c r="G9596" s="7" t="str">
        <f t="shared" si="310"/>
        <v/>
      </c>
      <c r="K9596" s="7" t="s">
        <v>3355</v>
      </c>
      <c r="L9596" s="9">
        <v>45015</v>
      </c>
      <c r="M9596" s="13">
        <v>0.47244212962962967</v>
      </c>
      <c r="N9596" s="14">
        <v>204440003498526</v>
      </c>
      <c r="P9596" t="str">
        <f t="shared" si="308"/>
        <v/>
      </c>
    </row>
    <row r="9597" spans="1:16" ht="16" x14ac:dyDescent="0.2">
      <c r="A9597" s="8" t="s">
        <v>8</v>
      </c>
      <c r="C9597" s="7" t="s">
        <v>4</v>
      </c>
      <c r="F9597" s="7" t="str">
        <f t="shared" si="309"/>
        <v/>
      </c>
      <c r="G9597" s="7" t="str">
        <f t="shared" si="310"/>
        <v/>
      </c>
      <c r="K9597" s="7" t="s">
        <v>3355</v>
      </c>
      <c r="L9597" s="9">
        <v>45015</v>
      </c>
      <c r="M9597" s="13">
        <v>0.47244212962962967</v>
      </c>
      <c r="N9597" s="14">
        <v>204440003498526</v>
      </c>
      <c r="P9597" t="str">
        <f t="shared" si="308"/>
        <v/>
      </c>
    </row>
    <row r="9598" spans="1:16" ht="16" x14ac:dyDescent="0.2">
      <c r="A9598" s="8" t="s">
        <v>641</v>
      </c>
      <c r="C9598" s="7" t="s">
        <v>2</v>
      </c>
      <c r="D9598" s="7" t="s">
        <v>3389</v>
      </c>
      <c r="E9598" s="7" t="str">
        <f>IF(OR(D9598="", D9598="___"),"", LEFT(D9598,FIND(" &gt;",D9598)-1))</f>
        <v>Success</v>
      </c>
      <c r="F9598" s="7" t="str">
        <f t="shared" si="309"/>
        <v>Current</v>
      </c>
      <c r="G9598" s="7" t="str">
        <f t="shared" si="310"/>
        <v/>
      </c>
      <c r="H9598" s="7" t="str">
        <f>IF(G9598="Utterance", IF(ISNUMBER(SEARCH("Unrecognized",D9598)), "Unrecognized", IF(ISNUMBER(SEARCH("Mismatched",D9598)), "Mismatched", IF(ISNUMBER(SEARCH("False Positive",D9598)), "False Positive", "Irrelevant"))), "")</f>
        <v/>
      </c>
      <c r="J9598" s="7" t="s">
        <v>3741</v>
      </c>
      <c r="K9598" s="7" t="s">
        <v>3355</v>
      </c>
      <c r="L9598" s="9">
        <v>45015</v>
      </c>
      <c r="M9598" s="13">
        <v>0.47271990740740738</v>
      </c>
      <c r="N9598" s="14">
        <v>204440003498526</v>
      </c>
      <c r="O9598" s="7">
        <f>IF(LEN(TRIM($A9598))=0,0,LEN($A9598)-LEN(SUBSTITUTE($A9598," ",""))+1)</f>
        <v>2</v>
      </c>
      <c r="P9598">
        <f t="shared" si="308"/>
        <v>3411</v>
      </c>
    </row>
    <row r="9599" spans="1:16" ht="64" x14ac:dyDescent="0.2">
      <c r="A9599" s="8" t="s">
        <v>327</v>
      </c>
      <c r="C9599" s="7" t="s">
        <v>4</v>
      </c>
      <c r="F9599" s="7" t="str">
        <f t="shared" si="309"/>
        <v/>
      </c>
      <c r="G9599" s="7" t="str">
        <f t="shared" si="310"/>
        <v/>
      </c>
      <c r="K9599" s="7" t="s">
        <v>3355</v>
      </c>
      <c r="L9599" s="9">
        <v>45015</v>
      </c>
      <c r="M9599" s="13">
        <v>0.47271990740740738</v>
      </c>
      <c r="N9599" s="14">
        <v>204440003498526</v>
      </c>
      <c r="P9599" t="str">
        <f t="shared" si="308"/>
        <v/>
      </c>
    </row>
    <row r="9600" spans="1:16" ht="16" x14ac:dyDescent="0.2">
      <c r="A9600" s="8" t="s">
        <v>925</v>
      </c>
      <c r="B9600" s="7" t="s">
        <v>3490</v>
      </c>
      <c r="C9600" s="7" t="s">
        <v>2</v>
      </c>
      <c r="D9600" s="7" t="s">
        <v>3389</v>
      </c>
      <c r="E9600" s="7" t="str">
        <f>IF(OR(D9600="", D9600="___"),"", LEFT(D9600,FIND(" &gt;",D9600)-1))</f>
        <v>Success</v>
      </c>
      <c r="F9600" s="7" t="str">
        <f t="shared" si="309"/>
        <v>Current</v>
      </c>
      <c r="G9600" s="7" t="str">
        <f t="shared" si="310"/>
        <v/>
      </c>
      <c r="H9600" s="7" t="str">
        <f>IF(G9600="Utterance", IF(ISNUMBER(SEARCH("Unrecognized",D9600)), "Unrecognized", IF(ISNUMBER(SEARCH("Mismatched",D9600)), "Mismatched", IF(ISNUMBER(SEARCH("False Positive",D9600)), "False Positive", "Irrelevant"))), "")</f>
        <v/>
      </c>
      <c r="J9600" s="7" t="s">
        <v>3741</v>
      </c>
      <c r="K9600" s="7" t="s">
        <v>3355</v>
      </c>
      <c r="L9600" s="9">
        <v>45015</v>
      </c>
      <c r="M9600" s="13">
        <v>0.47297453703703707</v>
      </c>
      <c r="N9600" s="14">
        <v>513002135047784</v>
      </c>
      <c r="O9600" s="7">
        <f>IF(LEN(TRIM($A9600))=0,0,LEN($A9600)-LEN(SUBSTITUTE($A9600," ",""))+1)</f>
        <v>4</v>
      </c>
      <c r="P9600">
        <f t="shared" si="308"/>
        <v>3411</v>
      </c>
    </row>
    <row r="9601" spans="1:16" ht="144" x14ac:dyDescent="0.2">
      <c r="A9601" s="8" t="s">
        <v>250</v>
      </c>
      <c r="C9601" s="7" t="s">
        <v>4</v>
      </c>
      <c r="F9601" s="7" t="str">
        <f t="shared" si="309"/>
        <v/>
      </c>
      <c r="G9601" s="7" t="str">
        <f t="shared" si="310"/>
        <v/>
      </c>
      <c r="K9601" s="7" t="s">
        <v>3355</v>
      </c>
      <c r="L9601" s="9">
        <v>45015</v>
      </c>
      <c r="M9601" s="13">
        <v>0.47324074074074068</v>
      </c>
      <c r="N9601" s="14">
        <v>513002135047784</v>
      </c>
      <c r="P9601" t="str">
        <f t="shared" si="308"/>
        <v/>
      </c>
    </row>
    <row r="9602" spans="1:16" ht="16" x14ac:dyDescent="0.2">
      <c r="A9602" s="8" t="s">
        <v>307</v>
      </c>
      <c r="C9602" s="7" t="s">
        <v>2</v>
      </c>
      <c r="D9602" s="7" t="s">
        <v>3389</v>
      </c>
      <c r="E9602" s="7" t="str">
        <f>IF(OR(D9602="", D9602="___"),"", LEFT(D9602,FIND(" &gt;",D9602)-1))</f>
        <v>Success</v>
      </c>
      <c r="F9602" s="7" t="str">
        <f t="shared" si="309"/>
        <v>Current</v>
      </c>
      <c r="G9602" s="7" t="str">
        <f t="shared" si="310"/>
        <v/>
      </c>
      <c r="H9602" s="7" t="str">
        <f>IF(G9602="Utterance", IF(ISNUMBER(SEARCH("Unrecognized",D9602)), "Unrecognized", IF(ISNUMBER(SEARCH("Mismatched",D9602)), "Mismatched", IF(ISNUMBER(SEARCH("False Positive",D9602)), "False Positive", "Irrelevant"))), "")</f>
        <v/>
      </c>
      <c r="J9602" s="7" t="s">
        <v>3756</v>
      </c>
      <c r="K9602" s="7" t="s">
        <v>3355</v>
      </c>
      <c r="L9602" s="9">
        <v>45015</v>
      </c>
      <c r="M9602" s="13">
        <v>0.47356481481481483</v>
      </c>
      <c r="N9602" s="14">
        <v>204440003509543</v>
      </c>
      <c r="O9602" s="7">
        <f>IF(LEN(TRIM($A9602))=0,0,LEN($A9602)-LEN(SUBSTITUTE($A9602," ",""))+1)</f>
        <v>5</v>
      </c>
      <c r="P9602">
        <f t="shared" si="308"/>
        <v>3411</v>
      </c>
    </row>
    <row r="9603" spans="1:16" ht="144" x14ac:dyDescent="0.2">
      <c r="A9603" s="8" t="s">
        <v>928</v>
      </c>
      <c r="C9603" s="7" t="s">
        <v>4</v>
      </c>
      <c r="F9603" s="7" t="str">
        <f t="shared" si="309"/>
        <v/>
      </c>
      <c r="G9603" s="7" t="str">
        <f t="shared" si="310"/>
        <v/>
      </c>
      <c r="K9603" s="7" t="s">
        <v>3355</v>
      </c>
      <c r="L9603" s="9">
        <v>45015</v>
      </c>
      <c r="M9603" s="13">
        <v>0.47356481481481483</v>
      </c>
      <c r="N9603" s="14">
        <v>204440003509543</v>
      </c>
      <c r="P9603" t="str">
        <f t="shared" ref="P9603:P9666" si="311">IF(D9603="", "", COUNTIF($D$1:$D$12000, D9603))</f>
        <v/>
      </c>
    </row>
    <row r="9604" spans="1:16" ht="16" x14ac:dyDescent="0.2">
      <c r="A9604" s="8" t="s">
        <v>927</v>
      </c>
      <c r="C9604" s="7" t="s">
        <v>2</v>
      </c>
      <c r="D9604" s="7" t="s">
        <v>3389</v>
      </c>
      <c r="E9604" s="7" t="str">
        <f>IF(OR(D9604="", D9604="___"),"", LEFT(D9604,FIND(" &gt;",D9604)-1))</f>
        <v>Success</v>
      </c>
      <c r="F9604" s="7" t="str">
        <f t="shared" si="309"/>
        <v>Current</v>
      </c>
      <c r="G9604" s="7" t="str">
        <f t="shared" si="310"/>
        <v/>
      </c>
      <c r="H9604" s="7" t="str">
        <f>IF(G9604="Utterance", IF(ISNUMBER(SEARCH("Unrecognized",D9604)), "Unrecognized", IF(ISNUMBER(SEARCH("Mismatched",D9604)), "Mismatched", IF(ISNUMBER(SEARCH("False Positive",D9604)), "False Positive", "Irrelevant"))), "")</f>
        <v/>
      </c>
      <c r="J9604" s="7" t="s">
        <v>3755</v>
      </c>
      <c r="K9604" s="7" t="s">
        <v>3355</v>
      </c>
      <c r="L9604" s="9">
        <v>45015</v>
      </c>
      <c r="M9604" s="13">
        <v>0.47473379629629631</v>
      </c>
      <c r="N9604" s="14">
        <v>204440003509543</v>
      </c>
      <c r="O9604" s="7">
        <f>IF(LEN(TRIM($A9604))=0,0,LEN($A9604)-LEN(SUBSTITUTE($A9604," ",""))+1)</f>
        <v>5</v>
      </c>
      <c r="P9604">
        <f t="shared" si="311"/>
        <v>3411</v>
      </c>
    </row>
    <row r="9605" spans="1:16" ht="48" x14ac:dyDescent="0.2">
      <c r="A9605" s="8" t="s">
        <v>386</v>
      </c>
      <c r="C9605" s="7" t="s">
        <v>4</v>
      </c>
      <c r="F9605" s="7" t="str">
        <f t="shared" si="309"/>
        <v/>
      </c>
      <c r="G9605" s="7" t="str">
        <f t="shared" si="310"/>
        <v/>
      </c>
      <c r="K9605" s="7" t="s">
        <v>3355</v>
      </c>
      <c r="L9605" s="9">
        <v>45015</v>
      </c>
      <c r="M9605" s="13">
        <v>0.47474537037037035</v>
      </c>
      <c r="N9605" s="14">
        <v>204440003509543</v>
      </c>
      <c r="P9605" t="str">
        <f t="shared" si="311"/>
        <v/>
      </c>
    </row>
    <row r="9606" spans="1:16" ht="16" x14ac:dyDescent="0.2">
      <c r="A9606" s="8" t="s">
        <v>322</v>
      </c>
      <c r="B9606" s="7" t="s">
        <v>3487</v>
      </c>
      <c r="C9606" s="7" t="s">
        <v>2</v>
      </c>
      <c r="D9606" s="7" t="s">
        <v>3389</v>
      </c>
      <c r="E9606" s="7" t="str">
        <f>IF(OR(D9606="", D9606="___"),"", LEFT(D9606,FIND(" &gt;",D9606)-1))</f>
        <v>Success</v>
      </c>
      <c r="F9606" s="7" t="str">
        <f t="shared" si="309"/>
        <v>Current</v>
      </c>
      <c r="G9606" s="7" t="str">
        <f t="shared" si="310"/>
        <v/>
      </c>
      <c r="H9606" s="7" t="str">
        <f>IF(G9606="Utterance", IF(ISNUMBER(SEARCH("Unrecognized",D9606)), "Unrecognized", IF(ISNUMBER(SEARCH("Mismatched",D9606)), "Mismatched", IF(ISNUMBER(SEARCH("False Positive",D9606)), "False Positive", "Irrelevant"))), "")</f>
        <v/>
      </c>
      <c r="J9606" s="7" t="s">
        <v>3758</v>
      </c>
      <c r="K9606" s="7" t="s">
        <v>3355</v>
      </c>
      <c r="L9606" s="9">
        <v>45015</v>
      </c>
      <c r="M9606" s="13">
        <v>0.47549768518518515</v>
      </c>
      <c r="N9606" s="14">
        <v>204440003499411</v>
      </c>
      <c r="O9606" s="7">
        <f>IF(LEN(TRIM($A9606))=0,0,LEN($A9606)-LEN(SUBSTITUTE($A9606," ",""))+1)</f>
        <v>4</v>
      </c>
      <c r="P9606">
        <f t="shared" si="311"/>
        <v>3411</v>
      </c>
    </row>
    <row r="9607" spans="1:16" ht="32" x14ac:dyDescent="0.2">
      <c r="A9607" s="8" t="s">
        <v>3366</v>
      </c>
      <c r="C9607" s="7" t="s">
        <v>4</v>
      </c>
      <c r="F9607" s="7" t="str">
        <f t="shared" si="309"/>
        <v/>
      </c>
      <c r="G9607" s="7" t="str">
        <f t="shared" si="310"/>
        <v/>
      </c>
      <c r="K9607" s="7" t="s">
        <v>3355</v>
      </c>
      <c r="L9607" s="9">
        <v>45015</v>
      </c>
      <c r="M9607" s="13">
        <v>0.47552083333333334</v>
      </c>
      <c r="N9607" s="14">
        <v>204440003499411</v>
      </c>
      <c r="P9607" t="str">
        <f t="shared" si="311"/>
        <v/>
      </c>
    </row>
    <row r="9608" spans="1:16" ht="32" x14ac:dyDescent="0.2">
      <c r="A9608" s="8" t="s">
        <v>268</v>
      </c>
      <c r="C9608" s="7" t="s">
        <v>4</v>
      </c>
      <c r="F9608" s="7" t="str">
        <f t="shared" si="309"/>
        <v/>
      </c>
      <c r="G9608" s="7" t="str">
        <f t="shared" si="310"/>
        <v/>
      </c>
      <c r="K9608" s="7" t="s">
        <v>3355</v>
      </c>
      <c r="L9608" s="9">
        <v>45015</v>
      </c>
      <c r="M9608" s="13">
        <v>0.47552083333333334</v>
      </c>
      <c r="N9608" s="14">
        <v>204440003499411</v>
      </c>
      <c r="P9608" t="str">
        <f t="shared" si="311"/>
        <v/>
      </c>
    </row>
    <row r="9609" spans="1:16" ht="16" x14ac:dyDescent="0.2">
      <c r="A9609" s="8" t="s">
        <v>1626</v>
      </c>
      <c r="C9609" s="7" t="s">
        <v>2</v>
      </c>
      <c r="D9609" s="7" t="s">
        <v>3391</v>
      </c>
      <c r="E9609" s="7" t="str">
        <f>IF(OR(D9609="", D9609="___"),"", LEFT(D9609,FIND(" &gt;",D9609)-1))</f>
        <v>Failure</v>
      </c>
      <c r="F9609" s="7" t="str">
        <f t="shared" si="309"/>
        <v>Current</v>
      </c>
      <c r="G9609" s="7" t="str">
        <f t="shared" si="310"/>
        <v>Utterance</v>
      </c>
      <c r="H9609" s="7" t="str">
        <f>IF(G9609="Utterance", IF(ISNUMBER(SEARCH("Unrecognized",D9609)), "Unrecognized", IF(ISNUMBER(SEARCH("Mismatched",D9609)), "Mismatched", IF(ISNUMBER(SEARCH("False Positive",D9609)), "False Positive", "Irrelevant"))), "")</f>
        <v>Mismatched</v>
      </c>
      <c r="J9609" s="7" t="s">
        <v>3434</v>
      </c>
      <c r="K9609" s="7" t="s">
        <v>3355</v>
      </c>
      <c r="L9609" s="9">
        <v>45015</v>
      </c>
      <c r="M9609" s="13">
        <v>0.47784722222222226</v>
      </c>
      <c r="N9609" s="14">
        <v>513003033159269</v>
      </c>
      <c r="O9609" s="7">
        <f>IF(LEN(TRIM($A9609))=0,0,LEN($A9609)-LEN(SUBSTITUTE($A9609," ",""))+1)</f>
        <v>8</v>
      </c>
      <c r="P9609">
        <f t="shared" si="311"/>
        <v>705</v>
      </c>
    </row>
    <row r="9610" spans="1:16" ht="144" x14ac:dyDescent="0.2">
      <c r="A9610" s="8" t="s">
        <v>1022</v>
      </c>
      <c r="C9610" s="7" t="s">
        <v>4</v>
      </c>
      <c r="F9610" s="7" t="str">
        <f t="shared" si="309"/>
        <v/>
      </c>
      <c r="G9610" s="7" t="str">
        <f t="shared" si="310"/>
        <v/>
      </c>
      <c r="K9610" s="7" t="s">
        <v>3355</v>
      </c>
      <c r="L9610" s="9">
        <v>45015</v>
      </c>
      <c r="M9610" s="13">
        <v>0.47784722222222226</v>
      </c>
      <c r="N9610" s="14">
        <v>513003033159269</v>
      </c>
      <c r="P9610" t="str">
        <f t="shared" si="311"/>
        <v/>
      </c>
    </row>
    <row r="9611" spans="1:16" ht="16" x14ac:dyDescent="0.2">
      <c r="A9611" s="8" t="s">
        <v>1625</v>
      </c>
      <c r="C9611" s="7" t="s">
        <v>2</v>
      </c>
      <c r="D9611" s="7" t="s">
        <v>3400</v>
      </c>
      <c r="E9611" s="7" t="str">
        <f>IF(OR(D9611="", D9611="___"),"", LEFT(D9611,FIND(" &gt;",D9611)-1))</f>
        <v>Failure</v>
      </c>
      <c r="F9611" s="7" t="str">
        <f t="shared" si="309"/>
        <v>Current</v>
      </c>
      <c r="G9611" s="7" t="str">
        <f t="shared" si="310"/>
        <v>Interaction</v>
      </c>
      <c r="H9611" s="7" t="str">
        <f>IF(G9611="Utterance", IF(ISNUMBER(SEARCH("Unrecognized",D9611)), "Unrecognized", IF(ISNUMBER(SEARCH("Mismatched",D9611)), "Mismatched", IF(ISNUMBER(SEARCH("False Positive",D9611)), "False Positive", "Irrelevant"))), "")</f>
        <v/>
      </c>
      <c r="J9611" s="7" t="s">
        <v>3434</v>
      </c>
      <c r="K9611" s="7" t="s">
        <v>3355</v>
      </c>
      <c r="L9611" s="9">
        <v>45015</v>
      </c>
      <c r="M9611" s="13">
        <v>0.47814814814814816</v>
      </c>
      <c r="N9611" s="14">
        <v>513003033159269</v>
      </c>
      <c r="O9611" s="7">
        <f>IF(LEN(TRIM($A9611))=0,0,LEN($A9611)-LEN(SUBSTITUTE($A9611," ",""))+1)</f>
        <v>6</v>
      </c>
      <c r="P9611">
        <f t="shared" si="311"/>
        <v>412</v>
      </c>
    </row>
    <row r="9612" spans="1:16" ht="64" x14ac:dyDescent="0.2">
      <c r="A9612" s="8" t="s">
        <v>220</v>
      </c>
      <c r="C9612" s="7" t="s">
        <v>4</v>
      </c>
      <c r="F9612" s="7" t="str">
        <f t="shared" si="309"/>
        <v/>
      </c>
      <c r="G9612" s="7" t="str">
        <f t="shared" si="310"/>
        <v/>
      </c>
      <c r="K9612" s="7" t="s">
        <v>3355</v>
      </c>
      <c r="L9612" s="9">
        <v>45015</v>
      </c>
      <c r="M9612" s="13">
        <v>0.47814814814814816</v>
      </c>
      <c r="N9612" s="14">
        <v>513003033159269</v>
      </c>
      <c r="P9612" t="str">
        <f t="shared" si="311"/>
        <v/>
      </c>
    </row>
    <row r="9613" spans="1:16" ht="16" x14ac:dyDescent="0.2">
      <c r="A9613" s="8" t="s">
        <v>402</v>
      </c>
      <c r="C9613" s="7" t="s">
        <v>2</v>
      </c>
      <c r="D9613" s="7" t="s">
        <v>3389</v>
      </c>
      <c r="E9613" s="7" t="str">
        <f>IF(OR(D9613="", D9613="___"),"", LEFT(D9613,FIND(" &gt;",D9613)-1))</f>
        <v>Success</v>
      </c>
      <c r="F9613" s="7" t="str">
        <f t="shared" si="309"/>
        <v>Current</v>
      </c>
      <c r="G9613" s="7" t="str">
        <f t="shared" si="310"/>
        <v/>
      </c>
      <c r="H9613" s="7" t="str">
        <f>IF(G9613="Utterance", IF(ISNUMBER(SEARCH("Unrecognized",D9613)), "Unrecognized", IF(ISNUMBER(SEARCH("Mismatched",D9613)), "Mismatched", IF(ISNUMBER(SEARCH("False Positive",D9613)), "False Positive", "Irrelevant"))), "")</f>
        <v/>
      </c>
      <c r="J9613" s="7" t="s">
        <v>3741</v>
      </c>
      <c r="K9613" s="7" t="s">
        <v>3355</v>
      </c>
      <c r="L9613" s="9">
        <v>45015</v>
      </c>
      <c r="M9613" s="13">
        <v>0.47818287037037038</v>
      </c>
      <c r="N9613" s="14">
        <v>204440003491805</v>
      </c>
      <c r="O9613" s="7">
        <f>IF(LEN(TRIM($A9613))=0,0,LEN($A9613)-LEN(SUBSTITUTE($A9613," ",""))+1)</f>
        <v>6</v>
      </c>
      <c r="P9613">
        <f t="shared" si="311"/>
        <v>3411</v>
      </c>
    </row>
    <row r="9614" spans="1:16" ht="144" x14ac:dyDescent="0.2">
      <c r="A9614" s="8" t="s">
        <v>250</v>
      </c>
      <c r="C9614" s="7" t="s">
        <v>4</v>
      </c>
      <c r="F9614" s="7" t="str">
        <f t="shared" si="309"/>
        <v/>
      </c>
      <c r="G9614" s="7" t="str">
        <f t="shared" si="310"/>
        <v/>
      </c>
      <c r="K9614" s="7" t="s">
        <v>3355</v>
      </c>
      <c r="L9614" s="9">
        <v>45015</v>
      </c>
      <c r="M9614" s="13">
        <v>0.47818287037037038</v>
      </c>
      <c r="N9614" s="14">
        <v>204440003491805</v>
      </c>
      <c r="P9614" t="str">
        <f t="shared" si="311"/>
        <v/>
      </c>
    </row>
    <row r="9615" spans="1:16" ht="16" x14ac:dyDescent="0.2">
      <c r="A9615" s="8" t="s">
        <v>115</v>
      </c>
      <c r="C9615" s="7" t="s">
        <v>2</v>
      </c>
      <c r="D9615" s="7" t="s">
        <v>3389</v>
      </c>
      <c r="E9615" s="7" t="str">
        <f>IF(OR(D9615="", D9615="___"),"", LEFT(D9615,FIND(" &gt;",D9615)-1))</f>
        <v>Success</v>
      </c>
      <c r="F9615" s="7" t="str">
        <f t="shared" si="309"/>
        <v>Current</v>
      </c>
      <c r="G9615" s="7" t="str">
        <f t="shared" si="310"/>
        <v/>
      </c>
      <c r="H9615" s="7" t="str">
        <f>IF(G9615="Utterance", IF(ISNUMBER(SEARCH("Unrecognized",D9615)), "Unrecognized", IF(ISNUMBER(SEARCH("Mismatched",D9615)), "Mismatched", IF(ISNUMBER(SEARCH("False Positive",D9615)), "False Positive", "Irrelevant"))), "")</f>
        <v/>
      </c>
      <c r="J9615" s="7" t="s">
        <v>3755</v>
      </c>
      <c r="K9615" s="7" t="s">
        <v>3355</v>
      </c>
      <c r="L9615" s="9">
        <v>45015</v>
      </c>
      <c r="M9615" s="13">
        <v>0.47827546296296292</v>
      </c>
      <c r="N9615" s="14">
        <v>204440003487884</v>
      </c>
      <c r="O9615" s="7">
        <f>IF(LEN(TRIM($A9615))=0,0,LEN($A9615)-LEN(SUBSTITUTE($A9615," ",""))+1)</f>
        <v>1</v>
      </c>
      <c r="P9615">
        <f t="shared" si="311"/>
        <v>3411</v>
      </c>
    </row>
    <row r="9616" spans="1:16" ht="208" x14ac:dyDescent="0.2">
      <c r="A9616" s="8" t="s">
        <v>277</v>
      </c>
      <c r="C9616" s="7" t="s">
        <v>4</v>
      </c>
      <c r="F9616" s="7" t="str">
        <f t="shared" si="309"/>
        <v/>
      </c>
      <c r="G9616" s="7" t="str">
        <f t="shared" si="310"/>
        <v/>
      </c>
      <c r="K9616" s="7" t="s">
        <v>3355</v>
      </c>
      <c r="L9616" s="9">
        <v>45015</v>
      </c>
      <c r="M9616" s="13">
        <v>0.47827546296296292</v>
      </c>
      <c r="N9616" s="14">
        <v>204440003487884</v>
      </c>
      <c r="P9616" t="str">
        <f t="shared" si="311"/>
        <v/>
      </c>
    </row>
    <row r="9617" spans="1:16" ht="16" x14ac:dyDescent="0.2">
      <c r="A9617" s="8" t="s">
        <v>660</v>
      </c>
      <c r="C9617" s="7" t="s">
        <v>2</v>
      </c>
      <c r="D9617" s="7" t="s">
        <v>3389</v>
      </c>
      <c r="E9617" s="7" t="str">
        <f>IF(OR(D9617="", D9617="___"),"", LEFT(D9617,FIND(" &gt;",D9617)-1))</f>
        <v>Success</v>
      </c>
      <c r="F9617" s="7" t="str">
        <f t="shared" si="309"/>
        <v>Current</v>
      </c>
      <c r="G9617" s="7" t="str">
        <f t="shared" si="310"/>
        <v/>
      </c>
      <c r="H9617" s="7" t="str">
        <f>IF(G9617="Utterance", IF(ISNUMBER(SEARCH("Unrecognized",D9617)), "Unrecognized", IF(ISNUMBER(SEARCH("Mismatched",D9617)), "Mismatched", IF(ISNUMBER(SEARCH("False Positive",D9617)), "False Positive", "Irrelevant"))), "")</f>
        <v/>
      </c>
      <c r="J9617" s="7" t="s">
        <v>3743</v>
      </c>
      <c r="K9617" s="7" t="s">
        <v>3355</v>
      </c>
      <c r="L9617" s="9">
        <v>45015</v>
      </c>
      <c r="M9617" s="13">
        <v>0.47994212962962962</v>
      </c>
      <c r="N9617" s="14">
        <v>204440003499432</v>
      </c>
      <c r="O9617" s="7">
        <f>IF(LEN(TRIM($A9617))=0,0,LEN($A9617)-LEN(SUBSTITUTE($A9617," ",""))+1)</f>
        <v>2</v>
      </c>
      <c r="P9617">
        <f t="shared" si="311"/>
        <v>3411</v>
      </c>
    </row>
    <row r="9618" spans="1:16" ht="224" x14ac:dyDescent="0.2">
      <c r="A9618" s="8" t="s">
        <v>3718</v>
      </c>
      <c r="C9618" s="7" t="s">
        <v>4</v>
      </c>
      <c r="F9618" s="7" t="str">
        <f t="shared" si="309"/>
        <v/>
      </c>
      <c r="G9618" s="7" t="str">
        <f t="shared" si="310"/>
        <v/>
      </c>
      <c r="K9618" s="7" t="s">
        <v>3355</v>
      </c>
      <c r="L9618" s="9">
        <v>45015</v>
      </c>
      <c r="M9618" s="13">
        <v>0.47996527777777781</v>
      </c>
      <c r="N9618" s="14">
        <v>204440003499432</v>
      </c>
      <c r="P9618" t="str">
        <f t="shared" si="311"/>
        <v/>
      </c>
    </row>
    <row r="9619" spans="1:16" ht="16" x14ac:dyDescent="0.2">
      <c r="A9619" s="8" t="s">
        <v>260</v>
      </c>
      <c r="C9619" s="7" t="s">
        <v>2</v>
      </c>
      <c r="D9619" s="7" t="s">
        <v>3389</v>
      </c>
      <c r="E9619" s="7" t="str">
        <f>IF(OR(D9619="", D9619="___"),"", LEFT(D9619,FIND(" &gt;",D9619)-1))</f>
        <v>Success</v>
      </c>
      <c r="F9619" s="7" t="str">
        <f t="shared" si="309"/>
        <v>Current</v>
      </c>
      <c r="G9619" s="7" t="str">
        <f t="shared" si="310"/>
        <v/>
      </c>
      <c r="H9619" s="7" t="str">
        <f>IF(G9619="Utterance", IF(ISNUMBER(SEARCH("Unrecognized",D9619)), "Unrecognized", IF(ISNUMBER(SEARCH("Mismatched",D9619)), "Mismatched", IF(ISNUMBER(SEARCH("False Positive",D9619)), "False Positive", "Irrelevant"))), "")</f>
        <v/>
      </c>
      <c r="J9619" s="7" t="s">
        <v>3743</v>
      </c>
      <c r="K9619" s="7" t="s">
        <v>3355</v>
      </c>
      <c r="L9619" s="9">
        <v>45015</v>
      </c>
      <c r="M9619" s="13">
        <v>0.48028935185185184</v>
      </c>
      <c r="N9619" s="14">
        <v>204440003499432</v>
      </c>
      <c r="O9619" s="7">
        <f>IF(LEN(TRIM($A9619))=0,0,LEN($A9619)-LEN(SUBSTITUTE($A9619," ",""))+1)</f>
        <v>6</v>
      </c>
      <c r="P9619">
        <f t="shared" si="311"/>
        <v>3411</v>
      </c>
    </row>
    <row r="9620" spans="1:16" ht="48" x14ac:dyDescent="0.2">
      <c r="A9620" s="8" t="s">
        <v>261</v>
      </c>
      <c r="C9620" s="7" t="s">
        <v>4</v>
      </c>
      <c r="F9620" s="7" t="str">
        <f t="shared" si="309"/>
        <v/>
      </c>
      <c r="G9620" s="7" t="str">
        <f t="shared" si="310"/>
        <v/>
      </c>
      <c r="K9620" s="7" t="s">
        <v>3355</v>
      </c>
      <c r="L9620" s="9">
        <v>45015</v>
      </c>
      <c r="M9620" s="13">
        <v>0.48028935185185184</v>
      </c>
      <c r="N9620" s="14">
        <v>204440003499432</v>
      </c>
      <c r="P9620" t="str">
        <f t="shared" si="311"/>
        <v/>
      </c>
    </row>
    <row r="9621" spans="1:16" x14ac:dyDescent="0.2">
      <c r="A9621" s="10">
        <v>45291</v>
      </c>
      <c r="C9621" s="7" t="s">
        <v>2</v>
      </c>
      <c r="D9621" s="7" t="s">
        <v>3389</v>
      </c>
      <c r="E9621" s="7" t="str">
        <f>IF(OR(D9621="", D9621="___"),"", LEFT(D9621,FIND(" &gt;",D9621)-1))</f>
        <v>Success</v>
      </c>
      <c r="F9621" s="7" t="str">
        <f t="shared" si="309"/>
        <v>Current</v>
      </c>
      <c r="G9621" s="7" t="str">
        <f t="shared" si="310"/>
        <v/>
      </c>
      <c r="H9621" s="7" t="str">
        <f>IF(G9621="Utterance", IF(ISNUMBER(SEARCH("Unrecognized",D9621)), "Unrecognized", IF(ISNUMBER(SEARCH("Mismatched",D9621)), "Mismatched", IF(ISNUMBER(SEARCH("False Positive",D9621)), "False Positive", "Irrelevant"))), "")</f>
        <v/>
      </c>
      <c r="J9621" s="7" t="s">
        <v>3743</v>
      </c>
      <c r="K9621" s="7" t="s">
        <v>3355</v>
      </c>
      <c r="L9621" s="9">
        <v>45015</v>
      </c>
      <c r="M9621" s="13">
        <v>0.48042824074074075</v>
      </c>
      <c r="N9621" s="14">
        <v>204440003499432</v>
      </c>
      <c r="O9621" s="7">
        <f>IF(LEN(TRIM($A9621))=0,0,LEN($A9621)-LEN(SUBSTITUTE($A9621," ",""))+1)</f>
        <v>1</v>
      </c>
      <c r="P9621">
        <f t="shared" si="311"/>
        <v>3411</v>
      </c>
    </row>
    <row r="9622" spans="1:16" ht="224" x14ac:dyDescent="0.2">
      <c r="A9622" s="8" t="s">
        <v>661</v>
      </c>
      <c r="C9622" s="7" t="s">
        <v>4</v>
      </c>
      <c r="F9622" s="7" t="str">
        <f t="shared" si="309"/>
        <v/>
      </c>
      <c r="G9622" s="7" t="str">
        <f t="shared" si="310"/>
        <v/>
      </c>
      <c r="K9622" s="7" t="s">
        <v>3355</v>
      </c>
      <c r="L9622" s="9">
        <v>45015</v>
      </c>
      <c r="M9622" s="13">
        <v>0.48043981481481479</v>
      </c>
      <c r="N9622" s="14">
        <v>204440003499432</v>
      </c>
      <c r="P9622" t="str">
        <f t="shared" si="311"/>
        <v/>
      </c>
    </row>
    <row r="9623" spans="1:16" ht="16" x14ac:dyDescent="0.2">
      <c r="A9623" s="8" t="s">
        <v>322</v>
      </c>
      <c r="B9623" s="7" t="s">
        <v>3487</v>
      </c>
      <c r="C9623" s="7" t="s">
        <v>2</v>
      </c>
      <c r="D9623" s="7" t="s">
        <v>3389</v>
      </c>
      <c r="E9623" s="7" t="str">
        <f>IF(OR(D9623="", D9623="___"),"", LEFT(D9623,FIND(" &gt;",D9623)-1))</f>
        <v>Success</v>
      </c>
      <c r="F9623" s="7" t="str">
        <f t="shared" si="309"/>
        <v>Current</v>
      </c>
      <c r="G9623" s="7" t="str">
        <f t="shared" si="310"/>
        <v/>
      </c>
      <c r="H9623" s="7" t="str">
        <f>IF(G9623="Utterance", IF(ISNUMBER(SEARCH("Unrecognized",D9623)), "Unrecognized", IF(ISNUMBER(SEARCH("Mismatched",D9623)), "Mismatched", IF(ISNUMBER(SEARCH("False Positive",D9623)), "False Positive", "Irrelevant"))), "")</f>
        <v/>
      </c>
      <c r="J9623" s="7" t="s">
        <v>3758</v>
      </c>
      <c r="K9623" s="7" t="s">
        <v>3355</v>
      </c>
      <c r="L9623" s="9">
        <v>45015</v>
      </c>
      <c r="M9623" s="13">
        <v>0.48420138888888892</v>
      </c>
      <c r="N9623" s="14">
        <v>202000248538560</v>
      </c>
      <c r="O9623" s="7">
        <f>IF(LEN(TRIM($A9623))=0,0,LEN($A9623)-LEN(SUBSTITUTE($A9623," ",""))+1)</f>
        <v>4</v>
      </c>
      <c r="P9623">
        <f t="shared" si="311"/>
        <v>3411</v>
      </c>
    </row>
    <row r="9624" spans="1:16" ht="32" x14ac:dyDescent="0.2">
      <c r="A9624" s="8" t="s">
        <v>3366</v>
      </c>
      <c r="C9624" s="7" t="s">
        <v>4</v>
      </c>
      <c r="F9624" s="7" t="str">
        <f t="shared" si="309"/>
        <v/>
      </c>
      <c r="G9624" s="7" t="str">
        <f t="shared" si="310"/>
        <v/>
      </c>
      <c r="K9624" s="7" t="s">
        <v>3355</v>
      </c>
      <c r="L9624" s="9">
        <v>45015</v>
      </c>
      <c r="M9624" s="13">
        <v>0.48422453703703705</v>
      </c>
      <c r="N9624" s="14">
        <v>202000248538560</v>
      </c>
      <c r="P9624" t="str">
        <f t="shared" si="311"/>
        <v/>
      </c>
    </row>
    <row r="9625" spans="1:16" ht="32" x14ac:dyDescent="0.2">
      <c r="A9625" s="8" t="s">
        <v>268</v>
      </c>
      <c r="C9625" s="7" t="s">
        <v>4</v>
      </c>
      <c r="F9625" s="7" t="str">
        <f t="shared" si="309"/>
        <v/>
      </c>
      <c r="G9625" s="7" t="str">
        <f t="shared" si="310"/>
        <v/>
      </c>
      <c r="K9625" s="7" t="s">
        <v>3355</v>
      </c>
      <c r="L9625" s="9">
        <v>45015</v>
      </c>
      <c r="M9625" s="13">
        <v>0.48422453703703705</v>
      </c>
      <c r="N9625" s="14">
        <v>202000248538560</v>
      </c>
      <c r="P9625" t="str">
        <f t="shared" si="311"/>
        <v/>
      </c>
    </row>
    <row r="9626" spans="1:16" ht="16" x14ac:dyDescent="0.2">
      <c r="A9626" s="8" t="s">
        <v>231</v>
      </c>
      <c r="C9626" s="7" t="s">
        <v>2</v>
      </c>
      <c r="D9626" s="7" t="s">
        <v>3389</v>
      </c>
      <c r="E9626" s="7" t="str">
        <f>IF(OR(D9626="", D9626="___"),"", LEFT(D9626,FIND(" &gt;",D9626)-1))</f>
        <v>Success</v>
      </c>
      <c r="F9626" s="7" t="str">
        <f t="shared" si="309"/>
        <v>Current</v>
      </c>
      <c r="G9626" s="7" t="str">
        <f t="shared" si="310"/>
        <v/>
      </c>
      <c r="H9626" s="7" t="str">
        <f>IF(G9626="Utterance", IF(ISNUMBER(SEARCH("Unrecognized",D9626)), "Unrecognized", IF(ISNUMBER(SEARCH("Mismatched",D9626)), "Mismatched", IF(ISNUMBER(SEARCH("False Positive",D9626)), "False Positive", "Irrelevant"))), "")</f>
        <v/>
      </c>
      <c r="J9626" s="7" t="s">
        <v>3428</v>
      </c>
      <c r="K9626" s="7" t="s">
        <v>3355</v>
      </c>
      <c r="L9626" s="9">
        <v>45015</v>
      </c>
      <c r="M9626" s="13">
        <v>0.48462962962962958</v>
      </c>
      <c r="N9626" s="14">
        <v>204440003486071</v>
      </c>
      <c r="O9626" s="7">
        <f>IF(LEN(TRIM($A9626))=0,0,LEN($A9626)-LEN(SUBSTITUTE($A9626," ",""))+1)</f>
        <v>4</v>
      </c>
      <c r="P9626">
        <f t="shared" si="311"/>
        <v>3411</v>
      </c>
    </row>
    <row r="9627" spans="1:16" ht="144" x14ac:dyDescent="0.2">
      <c r="A9627" s="8" t="s">
        <v>232</v>
      </c>
      <c r="C9627" s="7" t="s">
        <v>4</v>
      </c>
      <c r="F9627" s="7" t="str">
        <f t="shared" si="309"/>
        <v/>
      </c>
      <c r="G9627" s="7" t="str">
        <f t="shared" si="310"/>
        <v/>
      </c>
      <c r="K9627" s="7" t="s">
        <v>3355</v>
      </c>
      <c r="L9627" s="9">
        <v>45015</v>
      </c>
      <c r="M9627" s="13">
        <v>0.48462962962962958</v>
      </c>
      <c r="N9627" s="14">
        <v>204440003486071</v>
      </c>
      <c r="P9627" t="str">
        <f t="shared" si="311"/>
        <v/>
      </c>
    </row>
    <row r="9628" spans="1:16" ht="16" x14ac:dyDescent="0.2">
      <c r="A9628" s="8" t="s">
        <v>1260</v>
      </c>
      <c r="C9628" s="7" t="s">
        <v>2</v>
      </c>
      <c r="D9628" s="7" t="s">
        <v>3389</v>
      </c>
      <c r="E9628" s="7" t="str">
        <f>IF(OR(D9628="", D9628="___"),"", LEFT(D9628,FIND(" &gt;",D9628)-1))</f>
        <v>Success</v>
      </c>
      <c r="F9628" s="7" t="str">
        <f t="shared" si="309"/>
        <v>Current</v>
      </c>
      <c r="G9628" s="7" t="str">
        <f t="shared" si="310"/>
        <v/>
      </c>
      <c r="H9628" s="7" t="str">
        <f>IF(G9628="Utterance", IF(ISNUMBER(SEARCH("Unrecognized",D9628)), "Unrecognized", IF(ISNUMBER(SEARCH("Mismatched",D9628)), "Mismatched", IF(ISNUMBER(SEARCH("False Positive",D9628)), "False Positive", "Irrelevant"))), "")</f>
        <v/>
      </c>
      <c r="J9628" s="7" t="s">
        <v>3751</v>
      </c>
      <c r="K9628" s="7" t="s">
        <v>3355</v>
      </c>
      <c r="L9628" s="9">
        <v>45015</v>
      </c>
      <c r="M9628" s="13">
        <v>0.48548611111111112</v>
      </c>
      <c r="N9628" s="14">
        <v>202000248538560</v>
      </c>
      <c r="O9628" s="7">
        <f>IF(LEN(TRIM($A9628))=0,0,LEN($A9628)-LEN(SUBSTITUTE($A9628," ",""))+1)</f>
        <v>10</v>
      </c>
      <c r="P9628">
        <f t="shared" si="311"/>
        <v>3411</v>
      </c>
    </row>
    <row r="9629" spans="1:16" ht="96" x14ac:dyDescent="0.2">
      <c r="A9629" s="8" t="s">
        <v>766</v>
      </c>
      <c r="C9629" s="7" t="s">
        <v>4</v>
      </c>
      <c r="F9629" s="7" t="str">
        <f t="shared" si="309"/>
        <v/>
      </c>
      <c r="G9629" s="7" t="str">
        <f t="shared" si="310"/>
        <v/>
      </c>
      <c r="K9629" s="7" t="s">
        <v>3355</v>
      </c>
      <c r="L9629" s="9">
        <v>45015</v>
      </c>
      <c r="M9629" s="13">
        <v>0.48548611111111112</v>
      </c>
      <c r="N9629" s="14">
        <v>202000248538560</v>
      </c>
      <c r="P9629" t="str">
        <f t="shared" si="311"/>
        <v/>
      </c>
    </row>
    <row r="9630" spans="1:16" ht="16" x14ac:dyDescent="0.2">
      <c r="A9630" s="8" t="s">
        <v>978</v>
      </c>
      <c r="C9630" s="7" t="s">
        <v>2</v>
      </c>
      <c r="D9630" s="7" t="s">
        <v>3389</v>
      </c>
      <c r="E9630" s="7" t="str">
        <f>IF(OR(D9630="", D9630="___"),"", LEFT(D9630,FIND(" &gt;",D9630)-1))</f>
        <v>Success</v>
      </c>
      <c r="F9630" s="7" t="str">
        <f t="shared" si="309"/>
        <v>Current</v>
      </c>
      <c r="G9630" s="7" t="str">
        <f t="shared" si="310"/>
        <v/>
      </c>
      <c r="H9630" s="7" t="str">
        <f>IF(G9630="Utterance", IF(ISNUMBER(SEARCH("Unrecognized",D9630)), "Unrecognized", IF(ISNUMBER(SEARCH("Mismatched",D9630)), "Mismatched", IF(ISNUMBER(SEARCH("False Positive",D9630)), "False Positive", "Irrelevant"))), "")</f>
        <v/>
      </c>
      <c r="J9630" s="7" t="s">
        <v>3741</v>
      </c>
      <c r="K9630" s="7" t="s">
        <v>3355</v>
      </c>
      <c r="L9630" s="9">
        <v>45015</v>
      </c>
      <c r="M9630" s="13">
        <v>0.48646990740740742</v>
      </c>
      <c r="N9630" s="14">
        <v>204440003537181</v>
      </c>
      <c r="O9630" s="7">
        <f>IF(LEN(TRIM($A9630))=0,0,LEN($A9630)-LEN(SUBSTITUTE($A9630," ",""))+1)</f>
        <v>1</v>
      </c>
      <c r="P9630">
        <f t="shared" si="311"/>
        <v>3411</v>
      </c>
    </row>
    <row r="9631" spans="1:16" ht="176" x14ac:dyDescent="0.2">
      <c r="A9631" s="8" t="s">
        <v>979</v>
      </c>
      <c r="C9631" s="7" t="s">
        <v>4</v>
      </c>
      <c r="F9631" s="7" t="str">
        <f t="shared" si="309"/>
        <v/>
      </c>
      <c r="G9631" s="7" t="str">
        <f t="shared" si="310"/>
        <v/>
      </c>
      <c r="K9631" s="7" t="s">
        <v>3355</v>
      </c>
      <c r="L9631" s="9">
        <v>45015</v>
      </c>
      <c r="M9631" s="13">
        <v>0.48648148148148151</v>
      </c>
      <c r="N9631" s="14">
        <v>204440003537181</v>
      </c>
      <c r="P9631" t="str">
        <f t="shared" si="311"/>
        <v/>
      </c>
    </row>
    <row r="9632" spans="1:16" ht="16" x14ac:dyDescent="0.2">
      <c r="A9632" s="8" t="s">
        <v>980</v>
      </c>
      <c r="C9632" s="7" t="s">
        <v>2</v>
      </c>
      <c r="D9632" s="7" t="s">
        <v>3411</v>
      </c>
      <c r="E9632" s="7" t="str">
        <f>IF(OR(D9632="", D9632="___"),"", LEFT(D9632,FIND(" &gt;",D9632)-1))</f>
        <v>Qualified Success</v>
      </c>
      <c r="F9632" s="7" t="str">
        <f t="shared" si="309"/>
        <v>Current</v>
      </c>
      <c r="G9632" s="7" t="str">
        <f t="shared" si="310"/>
        <v>Response</v>
      </c>
      <c r="H9632" s="7" t="str">
        <f>IF(G9632="Utterance", IF(ISNUMBER(SEARCH("Unrecognized",D9632)), "Unrecognized", IF(ISNUMBER(SEARCH("Mismatched",D9632)), "Mismatched", IF(ISNUMBER(SEARCH("False Positive",D9632)), "False Positive", "Irrelevant"))), "")</f>
        <v/>
      </c>
      <c r="J9632" s="7" t="s">
        <v>3741</v>
      </c>
      <c r="K9632" s="7" t="s">
        <v>3355</v>
      </c>
      <c r="L9632" s="9">
        <v>45015</v>
      </c>
      <c r="M9632" s="13">
        <v>0.48655092592592591</v>
      </c>
      <c r="N9632" s="14">
        <v>204440003537181</v>
      </c>
      <c r="O9632" s="7">
        <f>IF(LEN(TRIM($A9632))=0,0,LEN($A9632)-LEN(SUBSTITUTE($A9632," ",""))+1)</f>
        <v>3</v>
      </c>
      <c r="P9632">
        <f t="shared" si="311"/>
        <v>201</v>
      </c>
    </row>
    <row r="9633" spans="1:16" ht="176" x14ac:dyDescent="0.2">
      <c r="A9633" s="8" t="s">
        <v>979</v>
      </c>
      <c r="C9633" s="7" t="s">
        <v>4</v>
      </c>
      <c r="F9633" s="7" t="str">
        <f t="shared" si="309"/>
        <v/>
      </c>
      <c r="G9633" s="7" t="str">
        <f t="shared" si="310"/>
        <v/>
      </c>
      <c r="K9633" s="7" t="s">
        <v>3355</v>
      </c>
      <c r="L9633" s="9">
        <v>45015</v>
      </c>
      <c r="M9633" s="13">
        <v>0.48655092592592591</v>
      </c>
      <c r="N9633" s="14">
        <v>204440003537181</v>
      </c>
      <c r="P9633" t="str">
        <f t="shared" si="311"/>
        <v/>
      </c>
    </row>
    <row r="9634" spans="1:16" ht="16" x14ac:dyDescent="0.2">
      <c r="A9634" s="8" t="s">
        <v>441</v>
      </c>
      <c r="C9634" s="7" t="s">
        <v>2</v>
      </c>
      <c r="D9634" s="7" t="s">
        <v>3391</v>
      </c>
      <c r="E9634" s="7" t="str">
        <f>IF(OR(D9634="", D9634="___"),"", LEFT(D9634,FIND(" &gt;",D9634)-1))</f>
        <v>Failure</v>
      </c>
      <c r="F9634" s="7" t="str">
        <f t="shared" si="309"/>
        <v>Current</v>
      </c>
      <c r="G9634" s="7" t="str">
        <f t="shared" si="310"/>
        <v>Utterance</v>
      </c>
      <c r="H9634" s="7" t="str">
        <f>IF(G9634="Utterance", IF(ISNUMBER(SEARCH("Unrecognized",D9634)), "Unrecognized", IF(ISNUMBER(SEARCH("Mismatched",D9634)), "Mismatched", IF(ISNUMBER(SEARCH("False Positive",D9634)), "False Positive", "Irrelevant"))), "")</f>
        <v>Mismatched</v>
      </c>
      <c r="J9634" s="7" t="s">
        <v>3741</v>
      </c>
      <c r="K9634" s="7" t="s">
        <v>3355</v>
      </c>
      <c r="L9634" s="9">
        <v>45015</v>
      </c>
      <c r="M9634" s="13">
        <v>0.48688657407407404</v>
      </c>
      <c r="N9634" s="14">
        <v>204440003492660</v>
      </c>
      <c r="O9634" s="7">
        <f>IF(LEN(TRIM($A9634))=0,0,LEN($A9634)-LEN(SUBSTITUTE($A9634," ",""))+1)</f>
        <v>3</v>
      </c>
      <c r="P9634">
        <f t="shared" si="311"/>
        <v>705</v>
      </c>
    </row>
    <row r="9635" spans="1:16" ht="64" x14ac:dyDescent="0.2">
      <c r="A9635" s="8" t="s">
        <v>220</v>
      </c>
      <c r="C9635" s="7" t="s">
        <v>4</v>
      </c>
      <c r="F9635" s="7" t="str">
        <f t="shared" si="309"/>
        <v/>
      </c>
      <c r="G9635" s="7" t="str">
        <f t="shared" si="310"/>
        <v/>
      </c>
      <c r="K9635" s="7" t="s">
        <v>3355</v>
      </c>
      <c r="L9635" s="9">
        <v>45015</v>
      </c>
      <c r="M9635" s="13">
        <v>0.48688657407407404</v>
      </c>
      <c r="N9635" s="14">
        <v>204440003492660</v>
      </c>
      <c r="P9635" t="str">
        <f t="shared" si="311"/>
        <v/>
      </c>
    </row>
    <row r="9636" spans="1:16" ht="16" x14ac:dyDescent="0.2">
      <c r="A9636" s="8" t="s">
        <v>442</v>
      </c>
      <c r="C9636" s="7" t="s">
        <v>2</v>
      </c>
      <c r="D9636" s="7" t="s">
        <v>3389</v>
      </c>
      <c r="E9636" s="7" t="str">
        <f>IF(OR(D9636="", D9636="___"),"", LEFT(D9636,FIND(" &gt;",D9636)-1))</f>
        <v>Success</v>
      </c>
      <c r="F9636" s="7" t="str">
        <f t="shared" si="309"/>
        <v>Current</v>
      </c>
      <c r="G9636" s="7" t="str">
        <f t="shared" si="310"/>
        <v/>
      </c>
      <c r="H9636" s="7" t="str">
        <f>IF(G9636="Utterance", IF(ISNUMBER(SEARCH("Unrecognized",D9636)), "Unrecognized", IF(ISNUMBER(SEARCH("Mismatched",D9636)), "Mismatched", IF(ISNUMBER(SEARCH("False Positive",D9636)), "False Positive", "Irrelevant"))), "")</f>
        <v/>
      </c>
      <c r="J9636" s="7" t="s">
        <v>3743</v>
      </c>
      <c r="K9636" s="7" t="s">
        <v>3355</v>
      </c>
      <c r="L9636" s="9">
        <v>45015</v>
      </c>
      <c r="M9636" s="13">
        <v>0.48718750000000005</v>
      </c>
      <c r="N9636" s="14">
        <v>204440003492660</v>
      </c>
      <c r="O9636" s="7">
        <f>IF(LEN(TRIM($A9636))=0,0,LEN($A9636)-LEN(SUBSTITUTE($A9636," ",""))+1)</f>
        <v>2</v>
      </c>
      <c r="P9636">
        <f t="shared" si="311"/>
        <v>3411</v>
      </c>
    </row>
    <row r="9637" spans="1:16" ht="176" x14ac:dyDescent="0.2">
      <c r="A9637" s="8" t="s">
        <v>443</v>
      </c>
      <c r="C9637" s="7" t="s">
        <v>4</v>
      </c>
      <c r="F9637" s="7" t="str">
        <f t="shared" si="309"/>
        <v/>
      </c>
      <c r="G9637" s="7" t="str">
        <f t="shared" si="310"/>
        <v/>
      </c>
      <c r="K9637" s="7" t="s">
        <v>3355</v>
      </c>
      <c r="L9637" s="9">
        <v>45015</v>
      </c>
      <c r="M9637" s="13">
        <v>0.48719907407407409</v>
      </c>
      <c r="N9637" s="14">
        <v>204440003492660</v>
      </c>
      <c r="P9637" t="str">
        <f t="shared" si="311"/>
        <v/>
      </c>
    </row>
    <row r="9638" spans="1:16" ht="16" x14ac:dyDescent="0.2">
      <c r="A9638" s="8" t="s">
        <v>1261</v>
      </c>
      <c r="C9638" s="7" t="s">
        <v>2</v>
      </c>
      <c r="D9638" s="7" t="s">
        <v>3400</v>
      </c>
      <c r="E9638" s="7" t="str">
        <f>IF(OR(D9638="", D9638="___"),"", LEFT(D9638,FIND(" &gt;",D9638)-1))</f>
        <v>Failure</v>
      </c>
      <c r="F9638" s="7" t="str">
        <f t="shared" si="309"/>
        <v>Current</v>
      </c>
      <c r="G9638" s="7" t="str">
        <f t="shared" si="310"/>
        <v>Interaction</v>
      </c>
      <c r="H9638" s="7" t="str">
        <f>IF(G9638="Utterance", IF(ISNUMBER(SEARCH("Unrecognized",D9638)), "Unrecognized", IF(ISNUMBER(SEARCH("Mismatched",D9638)), "Mismatched", IF(ISNUMBER(SEARCH("False Positive",D9638)), "False Positive", "Irrelevant"))), "")</f>
        <v/>
      </c>
      <c r="J9638" s="7" t="s">
        <v>3751</v>
      </c>
      <c r="K9638" s="7" t="s">
        <v>3355</v>
      </c>
      <c r="L9638" s="9">
        <v>45015</v>
      </c>
      <c r="M9638" s="13">
        <v>0.48722222222222222</v>
      </c>
      <c r="N9638" s="14">
        <v>202000248538560</v>
      </c>
      <c r="O9638" s="7">
        <f>IF(LEN(TRIM($A9638))=0,0,LEN($A9638)-LEN(SUBSTITUTE($A9638," ",""))+1)</f>
        <v>9</v>
      </c>
      <c r="P9638">
        <f t="shared" si="311"/>
        <v>412</v>
      </c>
    </row>
    <row r="9639" spans="1:16" ht="80" x14ac:dyDescent="0.2">
      <c r="A9639" s="8" t="s">
        <v>1262</v>
      </c>
      <c r="C9639" s="7" t="s">
        <v>4</v>
      </c>
      <c r="F9639" s="7" t="str">
        <f t="shared" si="309"/>
        <v/>
      </c>
      <c r="G9639" s="7" t="str">
        <f t="shared" si="310"/>
        <v/>
      </c>
      <c r="K9639" s="7" t="s">
        <v>3355</v>
      </c>
      <c r="L9639" s="9">
        <v>45015</v>
      </c>
      <c r="M9639" s="13">
        <v>0.48722222222222222</v>
      </c>
      <c r="N9639" s="14">
        <v>202000248538560</v>
      </c>
      <c r="P9639" t="str">
        <f t="shared" si="311"/>
        <v/>
      </c>
    </row>
    <row r="9640" spans="1:16" ht="16" x14ac:dyDescent="0.2">
      <c r="A9640" s="8" t="s">
        <v>444</v>
      </c>
      <c r="C9640" s="7" t="s">
        <v>2</v>
      </c>
      <c r="D9640" s="7" t="s">
        <v>3389</v>
      </c>
      <c r="E9640" s="7" t="str">
        <f>IF(OR(D9640="", D9640="___"),"", LEFT(D9640,FIND(" &gt;",D9640)-1))</f>
        <v>Success</v>
      </c>
      <c r="F9640" s="7" t="str">
        <f t="shared" si="309"/>
        <v>Current</v>
      </c>
      <c r="G9640" s="7" t="str">
        <f t="shared" si="310"/>
        <v/>
      </c>
      <c r="H9640" s="7" t="str">
        <f>IF(G9640="Utterance", IF(ISNUMBER(SEARCH("Unrecognized",D9640)), "Unrecognized", IF(ISNUMBER(SEARCH("Mismatched",D9640)), "Mismatched", IF(ISNUMBER(SEARCH("False Positive",D9640)), "False Positive", "Irrelevant"))), "")</f>
        <v/>
      </c>
      <c r="J9640" s="7" t="s">
        <v>3743</v>
      </c>
      <c r="K9640" s="7" t="s">
        <v>3355</v>
      </c>
      <c r="L9640" s="9">
        <v>45015</v>
      </c>
      <c r="M9640" s="13">
        <v>0.48729166666666668</v>
      </c>
      <c r="N9640" s="14">
        <v>204440003492660</v>
      </c>
      <c r="O9640" s="7">
        <f>IF(LEN(TRIM($A9640))=0,0,LEN($A9640)-LEN(SUBSTITUTE($A9640," ",""))+1)</f>
        <v>6</v>
      </c>
      <c r="P9640">
        <f t="shared" si="311"/>
        <v>3411</v>
      </c>
    </row>
    <row r="9641" spans="1:16" ht="224" x14ac:dyDescent="0.2">
      <c r="A9641" s="8" t="s">
        <v>3719</v>
      </c>
      <c r="C9641" s="7" t="s">
        <v>4</v>
      </c>
      <c r="F9641" s="7" t="str">
        <f t="shared" si="309"/>
        <v/>
      </c>
      <c r="G9641" s="7" t="str">
        <f t="shared" si="310"/>
        <v/>
      </c>
      <c r="K9641" s="7" t="s">
        <v>3355</v>
      </c>
      <c r="L9641" s="9">
        <v>45015</v>
      </c>
      <c r="M9641" s="13">
        <v>0.48730324074074072</v>
      </c>
      <c r="N9641" s="14">
        <v>204440003492660</v>
      </c>
      <c r="P9641" t="str">
        <f t="shared" si="311"/>
        <v/>
      </c>
    </row>
    <row r="9642" spans="1:16" ht="16" x14ac:dyDescent="0.2">
      <c r="A9642" s="8" t="s">
        <v>445</v>
      </c>
      <c r="C9642" s="7" t="s">
        <v>2</v>
      </c>
      <c r="D9642" s="7" t="s">
        <v>3389</v>
      </c>
      <c r="E9642" s="7" t="str">
        <f>IF(OR(D9642="", D9642="___"),"", LEFT(D9642,FIND(" &gt;",D9642)-1))</f>
        <v>Success</v>
      </c>
      <c r="F9642" s="7" t="str">
        <f t="shared" si="309"/>
        <v>Current</v>
      </c>
      <c r="G9642" s="7" t="str">
        <f t="shared" si="310"/>
        <v/>
      </c>
      <c r="H9642" s="7" t="str">
        <f>IF(G9642="Utterance", IF(ISNUMBER(SEARCH("Unrecognized",D9642)), "Unrecognized", IF(ISNUMBER(SEARCH("Mismatched",D9642)), "Mismatched", IF(ISNUMBER(SEARCH("False Positive",D9642)), "False Positive", "Irrelevant"))), "")</f>
        <v/>
      </c>
      <c r="J9642" s="7" t="s">
        <v>3743</v>
      </c>
      <c r="K9642" s="7" t="s">
        <v>3355</v>
      </c>
      <c r="L9642" s="9">
        <v>45015</v>
      </c>
      <c r="M9642" s="13">
        <v>0.48745370370370367</v>
      </c>
      <c r="N9642" s="14">
        <v>204440003492660</v>
      </c>
      <c r="O9642" s="7">
        <f>IF(LEN(TRIM($A9642))=0,0,LEN($A9642)-LEN(SUBSTITUTE($A9642," ",""))+1)</f>
        <v>3</v>
      </c>
      <c r="P9642">
        <f t="shared" si="311"/>
        <v>3411</v>
      </c>
    </row>
    <row r="9643" spans="1:16" ht="160" x14ac:dyDescent="0.2">
      <c r="A9643" s="8" t="s">
        <v>446</v>
      </c>
      <c r="C9643" s="7" t="s">
        <v>4</v>
      </c>
      <c r="F9643" s="7" t="str">
        <f t="shared" si="309"/>
        <v/>
      </c>
      <c r="G9643" s="7" t="str">
        <f t="shared" si="310"/>
        <v/>
      </c>
      <c r="K9643" s="7" t="s">
        <v>3355</v>
      </c>
      <c r="L9643" s="9">
        <v>45015</v>
      </c>
      <c r="M9643" s="13">
        <v>0.48745370370370367</v>
      </c>
      <c r="N9643" s="14">
        <v>204440003492660</v>
      </c>
      <c r="P9643" t="str">
        <f t="shared" si="311"/>
        <v/>
      </c>
    </row>
    <row r="9644" spans="1:16" ht="16" x14ac:dyDescent="0.2">
      <c r="A9644" s="8" t="s">
        <v>444</v>
      </c>
      <c r="C9644" s="7" t="s">
        <v>2</v>
      </c>
      <c r="D9644" s="7" t="s">
        <v>3389</v>
      </c>
      <c r="E9644" s="7" t="str">
        <f>IF(OR(D9644="", D9644="___"),"", LEFT(D9644,FIND(" &gt;",D9644)-1))</f>
        <v>Success</v>
      </c>
      <c r="F9644" s="7" t="str">
        <f t="shared" si="309"/>
        <v>Current</v>
      </c>
      <c r="G9644" s="7" t="str">
        <f t="shared" si="310"/>
        <v/>
      </c>
      <c r="H9644" s="7" t="str">
        <f>IF(G9644="Utterance", IF(ISNUMBER(SEARCH("Unrecognized",D9644)), "Unrecognized", IF(ISNUMBER(SEARCH("Mismatched",D9644)), "Mismatched", IF(ISNUMBER(SEARCH("False Positive",D9644)), "False Positive", "Irrelevant"))), "")</f>
        <v/>
      </c>
      <c r="J9644" s="7" t="s">
        <v>3743</v>
      </c>
      <c r="K9644" s="7" t="s">
        <v>3355</v>
      </c>
      <c r="L9644" s="9">
        <v>45015</v>
      </c>
      <c r="M9644" s="13">
        <v>0.48751157407407408</v>
      </c>
      <c r="N9644" s="14">
        <v>204440003492660</v>
      </c>
      <c r="O9644" s="7">
        <f>IF(LEN(TRIM($A9644))=0,0,LEN($A9644)-LEN(SUBSTITUTE($A9644," ",""))+1)</f>
        <v>6</v>
      </c>
      <c r="P9644">
        <f t="shared" si="311"/>
        <v>3411</v>
      </c>
    </row>
    <row r="9645" spans="1:16" ht="208" x14ac:dyDescent="0.2">
      <c r="A9645" s="8" t="s">
        <v>3720</v>
      </c>
      <c r="C9645" s="7" t="s">
        <v>4</v>
      </c>
      <c r="F9645" s="7" t="str">
        <f t="shared" si="309"/>
        <v/>
      </c>
      <c r="G9645" s="7" t="str">
        <f t="shared" si="310"/>
        <v/>
      </c>
      <c r="K9645" s="7" t="s">
        <v>3355</v>
      </c>
      <c r="L9645" s="9">
        <v>45015</v>
      </c>
      <c r="M9645" s="13">
        <v>0.48752314814814812</v>
      </c>
      <c r="N9645" s="14">
        <v>204440003492660</v>
      </c>
      <c r="P9645" t="str">
        <f t="shared" si="311"/>
        <v/>
      </c>
    </row>
    <row r="9646" spans="1:16" ht="16" x14ac:dyDescent="0.2">
      <c r="A9646" s="8" t="s">
        <v>447</v>
      </c>
      <c r="C9646" s="7" t="s">
        <v>2</v>
      </c>
      <c r="D9646" s="7" t="s">
        <v>3405</v>
      </c>
      <c r="E9646" s="7" t="str">
        <f>IF(OR(D9646="", D9646="___"),"", LEFT(D9646,FIND(" &gt;",D9646)-1))</f>
        <v>Failure</v>
      </c>
      <c r="F9646" s="7" t="str">
        <f t="shared" si="309"/>
        <v>Current</v>
      </c>
      <c r="G9646" s="7" t="str">
        <f t="shared" si="310"/>
        <v>System</v>
      </c>
      <c r="H9646" s="7" t="str">
        <f>IF(G9646="Utterance", IF(ISNUMBER(SEARCH("Unrecognized",D9646)), "Unrecognized", IF(ISNUMBER(SEARCH("Mismatched",D9646)), "Mismatched", IF(ISNUMBER(SEARCH("False Positive",D9646)), "False Positive", "Irrelevant"))), "")</f>
        <v/>
      </c>
      <c r="I9646" s="7" t="s">
        <v>152</v>
      </c>
      <c r="J9646" s="7" t="s">
        <v>3741</v>
      </c>
      <c r="K9646" s="7" t="s">
        <v>3355</v>
      </c>
      <c r="L9646" s="9">
        <v>45015</v>
      </c>
      <c r="M9646" s="13">
        <v>0.48834490740740738</v>
      </c>
      <c r="N9646" s="14">
        <v>204440003492660</v>
      </c>
      <c r="O9646" s="7">
        <f>IF(LEN(TRIM($A9646))=0,0,LEN($A9646)-LEN(SUBSTITUTE($A9646," ",""))+1)</f>
        <v>3</v>
      </c>
      <c r="P9646">
        <f t="shared" si="311"/>
        <v>168</v>
      </c>
    </row>
    <row r="9647" spans="1:16" ht="16" x14ac:dyDescent="0.2">
      <c r="A9647" s="8" t="s">
        <v>152</v>
      </c>
      <c r="C9647" s="7" t="s">
        <v>4</v>
      </c>
      <c r="F9647" s="7" t="str">
        <f t="shared" si="309"/>
        <v/>
      </c>
      <c r="G9647" s="7" t="str">
        <f t="shared" si="310"/>
        <v/>
      </c>
      <c r="K9647" s="7" t="s">
        <v>3355</v>
      </c>
      <c r="L9647" s="9">
        <v>45015</v>
      </c>
      <c r="M9647" s="13">
        <v>0.48834490740740738</v>
      </c>
      <c r="N9647" s="14">
        <v>204440003492660</v>
      </c>
      <c r="P9647" t="str">
        <f t="shared" si="311"/>
        <v/>
      </c>
    </row>
    <row r="9648" spans="1:16" ht="16" x14ac:dyDescent="0.2">
      <c r="A9648" s="8" t="s">
        <v>447</v>
      </c>
      <c r="C9648" s="7" t="s">
        <v>2</v>
      </c>
      <c r="D9648" s="7" t="s">
        <v>3391</v>
      </c>
      <c r="E9648" s="7" t="str">
        <f>IF(OR(D9648="", D9648="___"),"", LEFT(D9648,FIND(" &gt;",D9648)-1))</f>
        <v>Failure</v>
      </c>
      <c r="F9648" s="7" t="str">
        <f t="shared" si="309"/>
        <v>Current</v>
      </c>
      <c r="G9648" s="7" t="str">
        <f t="shared" si="310"/>
        <v>Utterance</v>
      </c>
      <c r="H9648" s="7" t="str">
        <f>IF(G9648="Utterance", IF(ISNUMBER(SEARCH("Unrecognized",D9648)), "Unrecognized", IF(ISNUMBER(SEARCH("Mismatched",D9648)), "Mismatched", IF(ISNUMBER(SEARCH("False Positive",D9648)), "False Positive", "Irrelevant"))), "")</f>
        <v>Mismatched</v>
      </c>
      <c r="J9648" s="7" t="s">
        <v>3741</v>
      </c>
      <c r="K9648" s="7" t="s">
        <v>3355</v>
      </c>
      <c r="L9648" s="9">
        <v>45015</v>
      </c>
      <c r="M9648" s="13">
        <v>0.48835648148148153</v>
      </c>
      <c r="N9648" s="14">
        <v>204440003492660</v>
      </c>
      <c r="O9648" s="7">
        <f>IF(LEN(TRIM($A9648))=0,0,LEN($A9648)-LEN(SUBSTITUTE($A9648," ",""))+1)</f>
        <v>3</v>
      </c>
      <c r="P9648">
        <f t="shared" si="311"/>
        <v>705</v>
      </c>
    </row>
    <row r="9649" spans="1:16" ht="64" x14ac:dyDescent="0.2">
      <c r="A9649" s="8" t="s">
        <v>220</v>
      </c>
      <c r="C9649" s="7" t="s">
        <v>4</v>
      </c>
      <c r="F9649" s="7" t="str">
        <f t="shared" ref="F9649:F9712" si="312">IF(OR(E9649="Success",E9649="Qualified Success"),"Current",IF(E9649="Failure",IF(RIGHT(D9649,6)="Future","Future",IF(RIGHT(D9649,10)="Irrelevant","Irrelevant","Current")),""))</f>
        <v/>
      </c>
      <c r="G9649" s="7" t="str">
        <f t="shared" ref="G9649:G9712" si="313">IF(OR(ISBLANK(D9649),D9649="Unclassifiable &gt;"),"",IF(ISNUMBER(SEARCH("Utterance",D9649)),"Utterance",IF(ISNUMBER(SEARCH("Response",D9649)),"Response",IF(ISNUMBER(SEARCH("Interaction",D9649)),"Interaction",IF(ISNUMBER(SEARCH("System",D9649)),"System","")))))</f>
        <v/>
      </c>
      <c r="K9649" s="7" t="s">
        <v>3355</v>
      </c>
      <c r="L9649" s="9">
        <v>45015</v>
      </c>
      <c r="M9649" s="13">
        <v>0.48835648148148153</v>
      </c>
      <c r="N9649" s="14">
        <v>204440003492660</v>
      </c>
      <c r="P9649" t="str">
        <f t="shared" si="311"/>
        <v/>
      </c>
    </row>
    <row r="9650" spans="1:16" ht="16" x14ac:dyDescent="0.2">
      <c r="A9650" s="8" t="s">
        <v>1507</v>
      </c>
      <c r="C9650" s="7" t="s">
        <v>2</v>
      </c>
      <c r="D9650" s="7" t="s">
        <v>3400</v>
      </c>
      <c r="E9650" s="7" t="str">
        <f>IF(OR(D9650="", D9650="___"),"", LEFT(D9650,FIND(" &gt;",D9650)-1))</f>
        <v>Failure</v>
      </c>
      <c r="F9650" s="7" t="str">
        <f t="shared" si="312"/>
        <v>Current</v>
      </c>
      <c r="G9650" s="7" t="str">
        <f t="shared" si="313"/>
        <v>Interaction</v>
      </c>
      <c r="H9650" s="7" t="str">
        <f>IF(G9650="Utterance", IF(ISNUMBER(SEARCH("Unrecognized",D9650)), "Unrecognized", IF(ISNUMBER(SEARCH("Mismatched",D9650)), "Mismatched", IF(ISNUMBER(SEARCH("False Positive",D9650)), "False Positive", "Irrelevant"))), "")</f>
        <v/>
      </c>
      <c r="J9650" s="7" t="s">
        <v>3742</v>
      </c>
      <c r="K9650" s="7" t="s">
        <v>3355</v>
      </c>
      <c r="L9650" s="9">
        <v>45015</v>
      </c>
      <c r="M9650" s="13">
        <v>0.49167824074074074</v>
      </c>
      <c r="N9650" s="14">
        <v>513002085959282</v>
      </c>
      <c r="O9650" s="7">
        <f>IF(LEN(TRIM($A9650))=0,0,LEN($A9650)-LEN(SUBSTITUTE($A9650," ",""))+1)</f>
        <v>2</v>
      </c>
      <c r="P9650">
        <f t="shared" si="311"/>
        <v>412</v>
      </c>
    </row>
    <row r="9651" spans="1:16" ht="128" x14ac:dyDescent="0.2">
      <c r="A9651" s="8" t="s">
        <v>384</v>
      </c>
      <c r="C9651" s="7" t="s">
        <v>4</v>
      </c>
      <c r="F9651" s="7" t="str">
        <f t="shared" si="312"/>
        <v/>
      </c>
      <c r="G9651" s="7" t="str">
        <f t="shared" si="313"/>
        <v/>
      </c>
      <c r="K9651" s="7" t="s">
        <v>3355</v>
      </c>
      <c r="L9651" s="9">
        <v>45015</v>
      </c>
      <c r="M9651" s="13">
        <v>0.49168981481481483</v>
      </c>
      <c r="N9651" s="14">
        <v>513002085959282</v>
      </c>
      <c r="P9651" t="str">
        <f t="shared" si="311"/>
        <v/>
      </c>
    </row>
    <row r="9652" spans="1:16" ht="16" x14ac:dyDescent="0.2">
      <c r="A9652" s="8" t="s">
        <v>1506</v>
      </c>
      <c r="C9652" s="7" t="s">
        <v>2</v>
      </c>
      <c r="D9652" s="7" t="s">
        <v>3400</v>
      </c>
      <c r="E9652" s="7" t="str">
        <f>IF(OR(D9652="", D9652="___"),"", LEFT(D9652,FIND(" &gt;",D9652)-1))</f>
        <v>Failure</v>
      </c>
      <c r="F9652" s="7" t="str">
        <f t="shared" si="312"/>
        <v>Current</v>
      </c>
      <c r="G9652" s="7" t="str">
        <f t="shared" si="313"/>
        <v>Interaction</v>
      </c>
      <c r="H9652" s="7" t="str">
        <f>IF(G9652="Utterance", IF(ISNUMBER(SEARCH("Unrecognized",D9652)), "Unrecognized", IF(ISNUMBER(SEARCH("Mismatched",D9652)), "Mismatched", IF(ISNUMBER(SEARCH("False Positive",D9652)), "False Positive", "Irrelevant"))), "")</f>
        <v/>
      </c>
      <c r="J9652" s="7" t="s">
        <v>3443</v>
      </c>
      <c r="K9652" s="7" t="s">
        <v>3355</v>
      </c>
      <c r="L9652" s="9">
        <v>45015</v>
      </c>
      <c r="M9652" s="13">
        <v>0.49186342592592597</v>
      </c>
      <c r="N9652" s="14">
        <v>513002085959282</v>
      </c>
      <c r="O9652" s="7">
        <f>IF(LEN(TRIM($A9652))=0,0,LEN($A9652)-LEN(SUBSTITUTE($A9652," ",""))+1)</f>
        <v>5</v>
      </c>
      <c r="P9652">
        <f t="shared" si="311"/>
        <v>412</v>
      </c>
    </row>
    <row r="9653" spans="1:16" ht="96" x14ac:dyDescent="0.2">
      <c r="A9653" s="8" t="s">
        <v>461</v>
      </c>
      <c r="C9653" s="7" t="s">
        <v>4</v>
      </c>
      <c r="F9653" s="7" t="str">
        <f t="shared" si="312"/>
        <v/>
      </c>
      <c r="G9653" s="7" t="str">
        <f t="shared" si="313"/>
        <v/>
      </c>
      <c r="K9653" s="7" t="s">
        <v>3355</v>
      </c>
      <c r="L9653" s="9">
        <v>45015</v>
      </c>
      <c r="M9653" s="13">
        <v>0.49186342592592597</v>
      </c>
      <c r="N9653" s="14">
        <v>513002085959282</v>
      </c>
      <c r="P9653" t="str">
        <f t="shared" si="311"/>
        <v/>
      </c>
    </row>
    <row r="9654" spans="1:16" ht="16" x14ac:dyDescent="0.2">
      <c r="A9654" s="8" t="s">
        <v>1270</v>
      </c>
      <c r="C9654" s="7" t="s">
        <v>2</v>
      </c>
      <c r="D9654" s="7" t="s">
        <v>3389</v>
      </c>
      <c r="E9654" s="7" t="str">
        <f>IF(OR(D9654="", D9654="___"),"", LEFT(D9654,FIND(" &gt;",D9654)-1))</f>
        <v>Success</v>
      </c>
      <c r="F9654" s="7" t="str">
        <f t="shared" si="312"/>
        <v>Current</v>
      </c>
      <c r="G9654" s="7" t="str">
        <f t="shared" si="313"/>
        <v/>
      </c>
      <c r="H9654" s="7" t="str">
        <f>IF(G9654="Utterance", IF(ISNUMBER(SEARCH("Unrecognized",D9654)), "Unrecognized", IF(ISNUMBER(SEARCH("Mismatched",D9654)), "Mismatched", IF(ISNUMBER(SEARCH("False Positive",D9654)), "False Positive", "Irrelevant"))), "")</f>
        <v/>
      </c>
      <c r="J9654" s="7" t="s">
        <v>3741</v>
      </c>
      <c r="K9654" s="7" t="s">
        <v>3355</v>
      </c>
      <c r="L9654" s="9">
        <v>45015</v>
      </c>
      <c r="M9654" s="13">
        <v>0.49740740740740735</v>
      </c>
      <c r="N9654" s="14">
        <v>202000276083816</v>
      </c>
      <c r="O9654" s="7">
        <f>IF(LEN(TRIM($A9654))=0,0,LEN($A9654)-LEN(SUBSTITUTE($A9654," ",""))+1)</f>
        <v>3</v>
      </c>
      <c r="P9654">
        <f t="shared" si="311"/>
        <v>3411</v>
      </c>
    </row>
    <row r="9655" spans="1:16" ht="144" x14ac:dyDescent="0.2">
      <c r="A9655" s="8" t="s">
        <v>250</v>
      </c>
      <c r="C9655" s="7" t="s">
        <v>4</v>
      </c>
      <c r="F9655" s="7" t="str">
        <f t="shared" si="312"/>
        <v/>
      </c>
      <c r="G9655" s="7" t="str">
        <f t="shared" si="313"/>
        <v/>
      </c>
      <c r="K9655" s="7" t="s">
        <v>3355</v>
      </c>
      <c r="L9655" s="9">
        <v>45015</v>
      </c>
      <c r="M9655" s="13">
        <v>0.4974189814814815</v>
      </c>
      <c r="N9655" s="14">
        <v>202000276083816</v>
      </c>
      <c r="P9655" t="str">
        <f t="shared" si="311"/>
        <v/>
      </c>
    </row>
    <row r="9656" spans="1:16" ht="16" x14ac:dyDescent="0.2">
      <c r="A9656" s="8" t="s">
        <v>158</v>
      </c>
      <c r="B9656" s="7" t="s">
        <v>3487</v>
      </c>
      <c r="C9656" s="7" t="s">
        <v>2</v>
      </c>
      <c r="D9656" s="7" t="s">
        <v>3389</v>
      </c>
      <c r="E9656" s="7" t="str">
        <f>IF(OR(D9656="", D9656="___"),"", LEFT(D9656,FIND(" &gt;",D9656)-1))</f>
        <v>Success</v>
      </c>
      <c r="F9656" s="7" t="str">
        <f t="shared" si="312"/>
        <v>Current</v>
      </c>
      <c r="G9656" s="7" t="str">
        <f t="shared" si="313"/>
        <v/>
      </c>
      <c r="H9656" s="7" t="str">
        <f>IF(G9656="Utterance", IF(ISNUMBER(SEARCH("Unrecognized",D9656)), "Unrecognized", IF(ISNUMBER(SEARCH("Mismatched",D9656)), "Mismatched", IF(ISNUMBER(SEARCH("False Positive",D9656)), "False Positive", "Irrelevant"))), "")</f>
        <v/>
      </c>
      <c r="J9656" s="7" t="s">
        <v>3744</v>
      </c>
      <c r="K9656" s="7" t="s">
        <v>3355</v>
      </c>
      <c r="L9656" s="9">
        <v>45015</v>
      </c>
      <c r="M9656" s="13">
        <v>0.50230324074074073</v>
      </c>
      <c r="N9656" s="14">
        <v>202000941393617</v>
      </c>
      <c r="O9656" s="7">
        <f>IF(LEN(TRIM($A9656))=0,0,LEN($A9656)-LEN(SUBSTITUTE($A9656," ",""))+1)</f>
        <v>4</v>
      </c>
      <c r="P9656">
        <f t="shared" si="311"/>
        <v>3411</v>
      </c>
    </row>
    <row r="9657" spans="1:16" ht="112" x14ac:dyDescent="0.2">
      <c r="A9657" s="8" t="s">
        <v>224</v>
      </c>
      <c r="C9657" s="7" t="s">
        <v>4</v>
      </c>
      <c r="F9657" s="7" t="str">
        <f t="shared" si="312"/>
        <v/>
      </c>
      <c r="G9657" s="7" t="str">
        <f t="shared" si="313"/>
        <v/>
      </c>
      <c r="K9657" s="7" t="s">
        <v>3355</v>
      </c>
      <c r="L9657" s="9">
        <v>45015</v>
      </c>
      <c r="M9657" s="13">
        <v>0.50230324074074073</v>
      </c>
      <c r="N9657" s="14">
        <v>202000941393617</v>
      </c>
      <c r="P9657" t="str">
        <f t="shared" si="311"/>
        <v/>
      </c>
    </row>
    <row r="9658" spans="1:16" ht="16" x14ac:dyDescent="0.2">
      <c r="A9658" s="8" t="s">
        <v>440</v>
      </c>
      <c r="C9658" s="7" t="s">
        <v>2</v>
      </c>
      <c r="D9658" s="7" t="s">
        <v>3389</v>
      </c>
      <c r="E9658" s="7" t="str">
        <f>IF(OR(D9658="", D9658="___"),"", LEFT(D9658,FIND(" &gt;",D9658)-1))</f>
        <v>Success</v>
      </c>
      <c r="F9658" s="7" t="str">
        <f t="shared" si="312"/>
        <v>Current</v>
      </c>
      <c r="G9658" s="7" t="str">
        <f t="shared" si="313"/>
        <v/>
      </c>
      <c r="H9658" s="7" t="str">
        <f>IF(G9658="Utterance", IF(ISNUMBER(SEARCH("Unrecognized",D9658)), "Unrecognized", IF(ISNUMBER(SEARCH("Mismatched",D9658)), "Mismatched", IF(ISNUMBER(SEARCH("False Positive",D9658)), "False Positive", "Irrelevant"))), "")</f>
        <v/>
      </c>
      <c r="J9658" s="7" t="s">
        <v>3743</v>
      </c>
      <c r="K9658" s="7" t="s">
        <v>3355</v>
      </c>
      <c r="L9658" s="9">
        <v>45015</v>
      </c>
      <c r="M9658" s="13">
        <v>0.50329861111111118</v>
      </c>
      <c r="N9658" s="14">
        <v>204440003492660</v>
      </c>
      <c r="O9658" s="7">
        <f>IF(LEN(TRIM($A9658))=0,0,LEN($A9658)-LEN(SUBSTITUTE($A9658," ",""))+1)</f>
        <v>2</v>
      </c>
      <c r="P9658">
        <f t="shared" si="311"/>
        <v>3411</v>
      </c>
    </row>
    <row r="9659" spans="1:16" ht="144" x14ac:dyDescent="0.2">
      <c r="A9659" s="8" t="s">
        <v>250</v>
      </c>
      <c r="C9659" s="7" t="s">
        <v>4</v>
      </c>
      <c r="F9659" s="7" t="str">
        <f t="shared" si="312"/>
        <v/>
      </c>
      <c r="G9659" s="7" t="str">
        <f t="shared" si="313"/>
        <v/>
      </c>
      <c r="K9659" s="7" t="s">
        <v>3355</v>
      </c>
      <c r="L9659" s="9">
        <v>45015</v>
      </c>
      <c r="M9659" s="13">
        <v>0.50331018518518522</v>
      </c>
      <c r="N9659" s="14">
        <v>204440003492660</v>
      </c>
      <c r="P9659" t="str">
        <f t="shared" si="311"/>
        <v/>
      </c>
    </row>
    <row r="9660" spans="1:16" ht="16" x14ac:dyDescent="0.2">
      <c r="A9660" s="8" t="s">
        <v>1808</v>
      </c>
      <c r="C9660" s="7" t="s">
        <v>2</v>
      </c>
      <c r="D9660" s="7" t="s">
        <v>3389</v>
      </c>
      <c r="E9660" s="7" t="str">
        <f>IF(OR(D9660="", D9660="___"),"", LEFT(D9660,FIND(" &gt;",D9660)-1))</f>
        <v>Success</v>
      </c>
      <c r="F9660" s="7" t="str">
        <f t="shared" si="312"/>
        <v>Current</v>
      </c>
      <c r="G9660" s="7" t="str">
        <f t="shared" si="313"/>
        <v/>
      </c>
      <c r="H9660" s="7" t="str">
        <f>IF(G9660="Utterance", IF(ISNUMBER(SEARCH("Unrecognized",D9660)), "Unrecognized", IF(ISNUMBER(SEARCH("Mismatched",D9660)), "Mismatched", IF(ISNUMBER(SEARCH("False Positive",D9660)), "False Positive", "Irrelevant"))), "")</f>
        <v/>
      </c>
      <c r="J9660" s="7" t="s">
        <v>3742</v>
      </c>
      <c r="K9660" s="7" t="s">
        <v>3355</v>
      </c>
      <c r="L9660" s="9">
        <v>45015</v>
      </c>
      <c r="M9660" s="13">
        <v>0.50460648148148146</v>
      </c>
      <c r="N9660" s="14">
        <v>513003516275261</v>
      </c>
      <c r="O9660" s="7">
        <f>IF(LEN(TRIM($A9660))=0,0,LEN($A9660)-LEN(SUBSTITUTE($A9660," ",""))+1)</f>
        <v>8</v>
      </c>
      <c r="P9660">
        <f t="shared" si="311"/>
        <v>3411</v>
      </c>
    </row>
    <row r="9661" spans="1:16" ht="192" x14ac:dyDescent="0.2">
      <c r="A9661" s="8" t="s">
        <v>3456</v>
      </c>
      <c r="C9661" s="7" t="s">
        <v>4</v>
      </c>
      <c r="F9661" s="7" t="str">
        <f t="shared" si="312"/>
        <v/>
      </c>
      <c r="G9661" s="7" t="str">
        <f t="shared" si="313"/>
        <v/>
      </c>
      <c r="K9661" s="7" t="s">
        <v>3355</v>
      </c>
      <c r="L9661" s="9">
        <v>45015</v>
      </c>
      <c r="M9661" s="13">
        <v>0.50460648148148146</v>
      </c>
      <c r="N9661" s="14">
        <v>513003516275261</v>
      </c>
      <c r="P9661" t="str">
        <f t="shared" si="311"/>
        <v/>
      </c>
    </row>
    <row r="9662" spans="1:16" ht="16" x14ac:dyDescent="0.2">
      <c r="A9662" s="8" t="s">
        <v>302</v>
      </c>
      <c r="B9662" s="7" t="s">
        <v>3487</v>
      </c>
      <c r="C9662" s="7" t="s">
        <v>2</v>
      </c>
      <c r="D9662" s="7" t="s">
        <v>3389</v>
      </c>
      <c r="E9662" s="7" t="str">
        <f>IF(OR(D9662="", D9662="___"),"", LEFT(D9662,FIND(" &gt;",D9662)-1))</f>
        <v>Success</v>
      </c>
      <c r="F9662" s="7" t="str">
        <f t="shared" si="312"/>
        <v>Current</v>
      </c>
      <c r="G9662" s="7" t="str">
        <f t="shared" si="313"/>
        <v/>
      </c>
      <c r="H9662" s="7" t="str">
        <f>IF(G9662="Utterance", IF(ISNUMBER(SEARCH("Unrecognized",D9662)), "Unrecognized", IF(ISNUMBER(SEARCH("Mismatched",D9662)), "Mismatched", IF(ISNUMBER(SEARCH("False Positive",D9662)), "False Positive", "Irrelevant"))), "")</f>
        <v/>
      </c>
      <c r="J9662" s="7" t="s">
        <v>3428</v>
      </c>
      <c r="K9662" s="7" t="s">
        <v>3355</v>
      </c>
      <c r="L9662" s="9">
        <v>45015</v>
      </c>
      <c r="M9662" s="13">
        <v>0.50771990740740736</v>
      </c>
      <c r="N9662" s="14">
        <v>204440003492660</v>
      </c>
      <c r="O9662" s="7">
        <f>IF(LEN(TRIM($A9662))=0,0,LEN($A9662)-LEN(SUBSTITUTE($A9662," ",""))+1)</f>
        <v>3</v>
      </c>
      <c r="P9662">
        <f t="shared" si="311"/>
        <v>3411</v>
      </c>
    </row>
    <row r="9663" spans="1:16" ht="64" x14ac:dyDescent="0.2">
      <c r="A9663" s="8" t="s">
        <v>220</v>
      </c>
      <c r="C9663" s="7" t="s">
        <v>4</v>
      </c>
      <c r="F9663" s="7" t="str">
        <f t="shared" si="312"/>
        <v/>
      </c>
      <c r="G9663" s="7" t="str">
        <f t="shared" si="313"/>
        <v/>
      </c>
      <c r="K9663" s="7" t="s">
        <v>3355</v>
      </c>
      <c r="L9663" s="9">
        <v>45015</v>
      </c>
      <c r="M9663" s="13">
        <v>0.50771990740740736</v>
      </c>
      <c r="N9663" s="14">
        <v>204440003492660</v>
      </c>
      <c r="P9663" t="str">
        <f t="shared" si="311"/>
        <v/>
      </c>
    </row>
    <row r="9664" spans="1:16" ht="16" x14ac:dyDescent="0.2">
      <c r="A9664" s="8" t="s">
        <v>1</v>
      </c>
      <c r="B9664" s="7" t="s">
        <v>3487</v>
      </c>
      <c r="C9664" s="7" t="s">
        <v>2</v>
      </c>
      <c r="D9664" s="7" t="s">
        <v>3389</v>
      </c>
      <c r="E9664" s="7" t="str">
        <f>IF(OR(D9664="", D9664="___"),"", LEFT(D9664,FIND(" &gt;",D9664)-1))</f>
        <v>Success</v>
      </c>
      <c r="F9664" s="7" t="str">
        <f t="shared" si="312"/>
        <v>Current</v>
      </c>
      <c r="G9664" s="7" t="str">
        <f t="shared" si="313"/>
        <v/>
      </c>
      <c r="H9664" s="7" t="str">
        <f>IF(G9664="Utterance", IF(ISNUMBER(SEARCH("Unrecognized",D9664)), "Unrecognized", IF(ISNUMBER(SEARCH("Mismatched",D9664)), "Mismatched", IF(ISNUMBER(SEARCH("False Positive",D9664)), "False Positive", "Irrelevant"))), "")</f>
        <v/>
      </c>
      <c r="I9664" s="7" t="s">
        <v>3484</v>
      </c>
      <c r="J9664" s="7" t="s">
        <v>3445</v>
      </c>
      <c r="K9664" s="7" t="s">
        <v>3355</v>
      </c>
      <c r="L9664" s="9">
        <v>45015</v>
      </c>
      <c r="M9664" s="13">
        <v>0.51105324074074077</v>
      </c>
      <c r="N9664" s="14">
        <v>513003218912266</v>
      </c>
      <c r="O9664" s="7">
        <f>IF(LEN(TRIM($A9664))=0,0,LEN($A9664)-LEN(SUBSTITUTE($A9664," ",""))+1)</f>
        <v>5</v>
      </c>
      <c r="P9664">
        <f t="shared" si="311"/>
        <v>3411</v>
      </c>
    </row>
    <row r="9665" spans="1:16" ht="16" x14ac:dyDescent="0.2">
      <c r="A9665" s="8" t="s">
        <v>66</v>
      </c>
      <c r="C9665" s="7" t="s">
        <v>4</v>
      </c>
      <c r="F9665" s="7" t="str">
        <f t="shared" si="312"/>
        <v/>
      </c>
      <c r="G9665" s="7" t="str">
        <f t="shared" si="313"/>
        <v/>
      </c>
      <c r="K9665" s="7" t="s">
        <v>3355</v>
      </c>
      <c r="L9665" s="9">
        <v>45015</v>
      </c>
      <c r="M9665" s="13">
        <v>0.51107638888888884</v>
      </c>
      <c r="N9665" s="14">
        <v>513003218912266</v>
      </c>
      <c r="P9665" t="str">
        <f t="shared" si="311"/>
        <v/>
      </c>
    </row>
    <row r="9666" spans="1:16" ht="48" x14ac:dyDescent="0.2">
      <c r="A9666" s="8" t="s">
        <v>5</v>
      </c>
      <c r="C9666" s="7" t="s">
        <v>4</v>
      </c>
      <c r="F9666" s="7" t="str">
        <f t="shared" si="312"/>
        <v/>
      </c>
      <c r="G9666" s="7" t="str">
        <f t="shared" si="313"/>
        <v/>
      </c>
      <c r="K9666" s="7" t="s">
        <v>3355</v>
      </c>
      <c r="L9666" s="9">
        <v>45015</v>
      </c>
      <c r="M9666" s="13">
        <v>0.51107638888888884</v>
      </c>
      <c r="N9666" s="14">
        <v>513003218912266</v>
      </c>
      <c r="P9666" t="str">
        <f t="shared" si="311"/>
        <v/>
      </c>
    </row>
    <row r="9667" spans="1:16" ht="192" x14ac:dyDescent="0.2">
      <c r="A9667" s="8" t="s">
        <v>67</v>
      </c>
      <c r="C9667" s="7" t="s">
        <v>4</v>
      </c>
      <c r="F9667" s="7" t="str">
        <f t="shared" si="312"/>
        <v/>
      </c>
      <c r="G9667" s="7" t="str">
        <f t="shared" si="313"/>
        <v/>
      </c>
      <c r="K9667" s="7" t="s">
        <v>3355</v>
      </c>
      <c r="L9667" s="9">
        <v>45015</v>
      </c>
      <c r="M9667" s="13">
        <v>0.51107638888888884</v>
      </c>
      <c r="N9667" s="14">
        <v>513003218912266</v>
      </c>
      <c r="P9667" t="str">
        <f t="shared" ref="P9667:P9730" si="314">IF(D9667="", "", COUNTIF($D$1:$D$12000, D9667))</f>
        <v/>
      </c>
    </row>
    <row r="9668" spans="1:16" ht="16" x14ac:dyDescent="0.2">
      <c r="A9668" s="8" t="s">
        <v>68</v>
      </c>
      <c r="C9668" s="7" t="s">
        <v>2</v>
      </c>
      <c r="D9668" s="7" t="s">
        <v>3389</v>
      </c>
      <c r="E9668" s="7" t="str">
        <f>IF(OR(D9668="", D9668="___"),"", LEFT(D9668,FIND(" &gt;",D9668)-1))</f>
        <v>Success</v>
      </c>
      <c r="F9668" s="7" t="str">
        <f t="shared" si="312"/>
        <v>Current</v>
      </c>
      <c r="G9668" s="7" t="str">
        <f t="shared" si="313"/>
        <v/>
      </c>
      <c r="H9668" s="7" t="str">
        <f>IF(G9668="Utterance", IF(ISNUMBER(SEARCH("Unrecognized",D9668)), "Unrecognized", IF(ISNUMBER(SEARCH("Mismatched",D9668)), "Mismatched", IF(ISNUMBER(SEARCH("False Positive",D9668)), "False Positive", "Irrelevant"))), "")</f>
        <v/>
      </c>
      <c r="J9668" s="7" t="s">
        <v>3445</v>
      </c>
      <c r="K9668" s="7" t="s">
        <v>3355</v>
      </c>
      <c r="L9668" s="9">
        <v>45015</v>
      </c>
      <c r="M9668" s="13">
        <v>0.51127314814814817</v>
      </c>
      <c r="N9668" s="14">
        <v>513003218912266</v>
      </c>
      <c r="O9668" s="7">
        <f>IF(LEN(TRIM($A9668))=0,0,LEN($A9668)-LEN(SUBSTITUTE($A9668," ",""))+1)</f>
        <v>2</v>
      </c>
      <c r="P9668">
        <f t="shared" si="314"/>
        <v>3411</v>
      </c>
    </row>
    <row r="9669" spans="1:16" ht="192" x14ac:dyDescent="0.2">
      <c r="A9669" s="8" t="s">
        <v>69</v>
      </c>
      <c r="C9669" s="7" t="s">
        <v>4</v>
      </c>
      <c r="F9669" s="7" t="str">
        <f t="shared" si="312"/>
        <v/>
      </c>
      <c r="G9669" s="7" t="str">
        <f t="shared" si="313"/>
        <v/>
      </c>
      <c r="K9669" s="7" t="s">
        <v>3355</v>
      </c>
      <c r="L9669" s="9">
        <v>45015</v>
      </c>
      <c r="M9669" s="13">
        <v>0.51128472222222221</v>
      </c>
      <c r="N9669" s="14">
        <v>513003218912266</v>
      </c>
      <c r="P9669" t="str">
        <f t="shared" si="314"/>
        <v/>
      </c>
    </row>
    <row r="9670" spans="1:16" ht="16" x14ac:dyDescent="0.2">
      <c r="A9670" s="8" t="s">
        <v>269</v>
      </c>
      <c r="B9670" s="7" t="s">
        <v>3487</v>
      </c>
      <c r="C9670" s="7" t="s">
        <v>2</v>
      </c>
      <c r="D9670" s="7" t="s">
        <v>3389</v>
      </c>
      <c r="E9670" s="7" t="str">
        <f>IF(OR(D9670="", D9670="___"),"", LEFT(D9670,FIND(" &gt;",D9670)-1))</f>
        <v>Success</v>
      </c>
      <c r="F9670" s="7" t="str">
        <f t="shared" si="312"/>
        <v>Current</v>
      </c>
      <c r="G9670" s="7" t="str">
        <f t="shared" si="313"/>
        <v/>
      </c>
      <c r="H9670" s="7" t="str">
        <f>IF(G9670="Utterance", IF(ISNUMBER(SEARCH("Unrecognized",D9670)), "Unrecognized", IF(ISNUMBER(SEARCH("Mismatched",D9670)), "Mismatched", IF(ISNUMBER(SEARCH("False Positive",D9670)), "False Positive", "Irrelevant"))), "")</f>
        <v/>
      </c>
      <c r="J9670" s="7" t="s">
        <v>3428</v>
      </c>
      <c r="K9670" s="7" t="s">
        <v>3355</v>
      </c>
      <c r="L9670" s="9">
        <v>45015</v>
      </c>
      <c r="M9670" s="13">
        <v>0.51513888888888892</v>
      </c>
      <c r="N9670" s="14">
        <v>204440003506560</v>
      </c>
      <c r="O9670" s="7">
        <f>IF(LEN(TRIM($A9670))=0,0,LEN($A9670)-LEN(SUBSTITUTE($A9670," ",""))+1)</f>
        <v>3</v>
      </c>
      <c r="P9670">
        <f t="shared" si="314"/>
        <v>3411</v>
      </c>
    </row>
    <row r="9671" spans="1:16" ht="64" x14ac:dyDescent="0.2">
      <c r="A9671" s="8" t="s">
        <v>270</v>
      </c>
      <c r="C9671" s="7" t="s">
        <v>4</v>
      </c>
      <c r="F9671" s="7" t="str">
        <f t="shared" si="312"/>
        <v/>
      </c>
      <c r="G9671" s="7" t="str">
        <f t="shared" si="313"/>
        <v/>
      </c>
      <c r="K9671" s="7" t="s">
        <v>3355</v>
      </c>
      <c r="L9671" s="9">
        <v>45015</v>
      </c>
      <c r="M9671" s="13">
        <v>0.51513888888888892</v>
      </c>
      <c r="N9671" s="14">
        <v>204440003506560</v>
      </c>
      <c r="P9671" t="str">
        <f t="shared" si="314"/>
        <v/>
      </c>
    </row>
    <row r="9672" spans="1:16" ht="16" x14ac:dyDescent="0.2">
      <c r="A9672" s="8" t="s">
        <v>269</v>
      </c>
      <c r="B9672" s="7" t="s">
        <v>3487</v>
      </c>
      <c r="C9672" s="7" t="s">
        <v>2</v>
      </c>
      <c r="D9672" s="7" t="s">
        <v>3389</v>
      </c>
      <c r="E9672" s="7" t="str">
        <f>IF(OR(D9672="", D9672="___"),"", LEFT(D9672,FIND(" &gt;",D9672)-1))</f>
        <v>Success</v>
      </c>
      <c r="F9672" s="7" t="str">
        <f t="shared" si="312"/>
        <v>Current</v>
      </c>
      <c r="G9672" s="7" t="str">
        <f t="shared" si="313"/>
        <v/>
      </c>
      <c r="H9672" s="7" t="str">
        <f>IF(G9672="Utterance", IF(ISNUMBER(SEARCH("Unrecognized",D9672)), "Unrecognized", IF(ISNUMBER(SEARCH("Mismatched",D9672)), "Mismatched", IF(ISNUMBER(SEARCH("False Positive",D9672)), "False Positive", "Irrelevant"))), "")</f>
        <v/>
      </c>
      <c r="J9672" s="7" t="s">
        <v>3428</v>
      </c>
      <c r="K9672" s="7" t="s">
        <v>3355</v>
      </c>
      <c r="L9672" s="9">
        <v>45015</v>
      </c>
      <c r="M9672" s="13">
        <v>0.51627314814814818</v>
      </c>
      <c r="N9672" s="14">
        <v>513003542495388</v>
      </c>
      <c r="O9672" s="7">
        <f>IF(LEN(TRIM($A9672))=0,0,LEN($A9672)-LEN(SUBSTITUTE($A9672," ",""))+1)</f>
        <v>3</v>
      </c>
      <c r="P9672">
        <f t="shared" si="314"/>
        <v>3411</v>
      </c>
    </row>
    <row r="9673" spans="1:16" ht="64" x14ac:dyDescent="0.2">
      <c r="A9673" s="8" t="s">
        <v>270</v>
      </c>
      <c r="C9673" s="7" t="s">
        <v>4</v>
      </c>
      <c r="F9673" s="7" t="str">
        <f t="shared" si="312"/>
        <v/>
      </c>
      <c r="G9673" s="7" t="str">
        <f t="shared" si="313"/>
        <v/>
      </c>
      <c r="K9673" s="7" t="s">
        <v>3355</v>
      </c>
      <c r="L9673" s="9">
        <v>45015</v>
      </c>
      <c r="M9673" s="13">
        <v>0.51627314814814818</v>
      </c>
      <c r="N9673" s="14">
        <v>513003542495388</v>
      </c>
      <c r="P9673" t="str">
        <f t="shared" si="314"/>
        <v/>
      </c>
    </row>
    <row r="9674" spans="1:16" ht="16" x14ac:dyDescent="0.2">
      <c r="A9674" s="8" t="s">
        <v>259</v>
      </c>
      <c r="B9674" s="7" t="s">
        <v>3487</v>
      </c>
      <c r="C9674" s="7" t="s">
        <v>2</v>
      </c>
      <c r="D9674" s="7" t="s">
        <v>3389</v>
      </c>
      <c r="E9674" s="7" t="str">
        <f>IF(OR(D9674="", D9674="___"),"", LEFT(D9674,FIND(" &gt;",D9674)-1))</f>
        <v>Success</v>
      </c>
      <c r="F9674" s="7" t="str">
        <f t="shared" si="312"/>
        <v>Current</v>
      </c>
      <c r="G9674" s="7" t="str">
        <f t="shared" si="313"/>
        <v/>
      </c>
      <c r="H9674" s="7" t="str">
        <f>IF(G9674="Utterance", IF(ISNUMBER(SEARCH("Unrecognized",D9674)), "Unrecognized", IF(ISNUMBER(SEARCH("Mismatched",D9674)), "Mismatched", IF(ISNUMBER(SEARCH("False Positive",D9674)), "False Positive", "Irrelevant"))), "")</f>
        <v/>
      </c>
      <c r="J9674" s="7" t="s">
        <v>3743</v>
      </c>
      <c r="K9674" s="7" t="s">
        <v>3355</v>
      </c>
      <c r="L9674" s="9">
        <v>45015</v>
      </c>
      <c r="M9674" s="13">
        <v>0.51677083333333329</v>
      </c>
      <c r="N9674" s="14">
        <v>513003542495388</v>
      </c>
      <c r="O9674" s="7">
        <f>IF(LEN(TRIM($A9674))=0,0,LEN($A9674)-LEN(SUBSTITUTE($A9674," ",""))+1)</f>
        <v>4</v>
      </c>
      <c r="P9674">
        <f t="shared" si="314"/>
        <v>3411</v>
      </c>
    </row>
    <row r="9675" spans="1:16" ht="224" x14ac:dyDescent="0.2">
      <c r="A9675" s="8" t="s">
        <v>3721</v>
      </c>
      <c r="C9675" s="7" t="s">
        <v>4</v>
      </c>
      <c r="F9675" s="7" t="str">
        <f t="shared" si="312"/>
        <v/>
      </c>
      <c r="G9675" s="7" t="str">
        <f t="shared" si="313"/>
        <v/>
      </c>
      <c r="K9675" s="7" t="s">
        <v>3355</v>
      </c>
      <c r="L9675" s="9">
        <v>45015</v>
      </c>
      <c r="M9675" s="13">
        <v>0.51681712962962967</v>
      </c>
      <c r="N9675" s="14">
        <v>513003542495388</v>
      </c>
      <c r="P9675" t="str">
        <f t="shared" si="314"/>
        <v/>
      </c>
    </row>
    <row r="9676" spans="1:16" ht="16" x14ac:dyDescent="0.2">
      <c r="A9676" s="8" t="s">
        <v>729</v>
      </c>
      <c r="C9676" s="7" t="s">
        <v>2</v>
      </c>
      <c r="D9676" s="7" t="s">
        <v>3391</v>
      </c>
      <c r="E9676" s="7" t="str">
        <f>IF(OR(D9676="", D9676="___"),"", LEFT(D9676,FIND(" &gt;",D9676)-1))</f>
        <v>Failure</v>
      </c>
      <c r="F9676" s="7" t="str">
        <f t="shared" si="312"/>
        <v>Current</v>
      </c>
      <c r="G9676" s="7" t="str">
        <f t="shared" si="313"/>
        <v>Utterance</v>
      </c>
      <c r="H9676" s="7" t="str">
        <f>IF(G9676="Utterance", IF(ISNUMBER(SEARCH("Unrecognized",D9676)), "Unrecognized", IF(ISNUMBER(SEARCH("Mismatched",D9676)), "Mismatched", IF(ISNUMBER(SEARCH("False Positive",D9676)), "False Positive", "Irrelevant"))), "")</f>
        <v>Mismatched</v>
      </c>
      <c r="J9676" s="7" t="s">
        <v>3743</v>
      </c>
      <c r="K9676" s="7" t="s">
        <v>3355</v>
      </c>
      <c r="L9676" s="9">
        <v>45015</v>
      </c>
      <c r="M9676" s="13">
        <v>0.52340277777777777</v>
      </c>
      <c r="N9676" s="14">
        <v>204440003501882</v>
      </c>
      <c r="O9676" s="7">
        <f>IF(LEN(TRIM($A9676))=0,0,LEN($A9676)-LEN(SUBSTITUTE($A9676," ",""))+1)</f>
        <v>6</v>
      </c>
      <c r="P9676">
        <f t="shared" si="314"/>
        <v>705</v>
      </c>
    </row>
    <row r="9677" spans="1:16" ht="128" x14ac:dyDescent="0.2">
      <c r="A9677" s="8" t="s">
        <v>606</v>
      </c>
      <c r="C9677" s="7" t="s">
        <v>4</v>
      </c>
      <c r="F9677" s="7" t="str">
        <f t="shared" si="312"/>
        <v/>
      </c>
      <c r="G9677" s="7" t="str">
        <f t="shared" si="313"/>
        <v/>
      </c>
      <c r="K9677" s="7" t="s">
        <v>3355</v>
      </c>
      <c r="L9677" s="9">
        <v>45015</v>
      </c>
      <c r="M9677" s="13">
        <v>0.52340277777777777</v>
      </c>
      <c r="N9677" s="14">
        <v>204440003501882</v>
      </c>
      <c r="P9677" t="str">
        <f t="shared" si="314"/>
        <v/>
      </c>
    </row>
    <row r="9678" spans="1:16" ht="16" x14ac:dyDescent="0.2">
      <c r="A9678" s="8" t="s">
        <v>728</v>
      </c>
      <c r="C9678" s="7" t="s">
        <v>2</v>
      </c>
      <c r="D9678" s="7" t="s">
        <v>3391</v>
      </c>
      <c r="E9678" s="7" t="str">
        <f>IF(OR(D9678="", D9678="___"),"", LEFT(D9678,FIND(" &gt;",D9678)-1))</f>
        <v>Failure</v>
      </c>
      <c r="F9678" s="7" t="str">
        <f t="shared" si="312"/>
        <v>Current</v>
      </c>
      <c r="G9678" s="7" t="str">
        <f t="shared" si="313"/>
        <v>Utterance</v>
      </c>
      <c r="H9678" s="7" t="str">
        <f>IF(G9678="Utterance", IF(ISNUMBER(SEARCH("Unrecognized",D9678)), "Unrecognized", IF(ISNUMBER(SEARCH("Mismatched",D9678)), "Mismatched", IF(ISNUMBER(SEARCH("False Positive",D9678)), "False Positive", "Irrelevant"))), "")</f>
        <v>Mismatched</v>
      </c>
      <c r="J9678" s="7" t="s">
        <v>3743</v>
      </c>
      <c r="K9678" s="7" t="s">
        <v>3355</v>
      </c>
      <c r="L9678" s="9">
        <v>45015</v>
      </c>
      <c r="M9678" s="13">
        <v>0.52358796296296295</v>
      </c>
      <c r="N9678" s="14">
        <v>204440003501882</v>
      </c>
      <c r="O9678" s="7">
        <f>IF(LEN(TRIM($A9678))=0,0,LEN($A9678)-LEN(SUBSTITUTE($A9678," ",""))+1)</f>
        <v>2</v>
      </c>
      <c r="P9678">
        <f t="shared" si="314"/>
        <v>705</v>
      </c>
    </row>
    <row r="9679" spans="1:16" ht="16" x14ac:dyDescent="0.2">
      <c r="A9679" s="8" t="s">
        <v>470</v>
      </c>
      <c r="C9679" s="7" t="s">
        <v>4</v>
      </c>
      <c r="F9679" s="7" t="str">
        <f t="shared" si="312"/>
        <v/>
      </c>
      <c r="G9679" s="7" t="str">
        <f t="shared" si="313"/>
        <v/>
      </c>
      <c r="K9679" s="7" t="s">
        <v>3355</v>
      </c>
      <c r="L9679" s="9">
        <v>45015</v>
      </c>
      <c r="M9679" s="13">
        <v>0.52362268518518518</v>
      </c>
      <c r="N9679" s="14">
        <v>204440003501882</v>
      </c>
      <c r="P9679" t="str">
        <f t="shared" si="314"/>
        <v/>
      </c>
    </row>
    <row r="9680" spans="1:16" ht="16" x14ac:dyDescent="0.2">
      <c r="A9680" s="8" t="s">
        <v>158</v>
      </c>
      <c r="B9680" s="7" t="s">
        <v>3487</v>
      </c>
      <c r="C9680" s="7" t="s">
        <v>2</v>
      </c>
      <c r="D9680" s="7" t="s">
        <v>3389</v>
      </c>
      <c r="E9680" s="7" t="str">
        <f>IF(OR(D9680="", D9680="___"),"", LEFT(D9680,FIND(" &gt;",D9680)-1))</f>
        <v>Success</v>
      </c>
      <c r="F9680" s="7" t="str">
        <f t="shared" si="312"/>
        <v>Current</v>
      </c>
      <c r="G9680" s="7" t="str">
        <f t="shared" si="313"/>
        <v/>
      </c>
      <c r="H9680" s="7" t="str">
        <f>IF(G9680="Utterance", IF(ISNUMBER(SEARCH("Unrecognized",D9680)), "Unrecognized", IF(ISNUMBER(SEARCH("Mismatched",D9680)), "Mismatched", IF(ISNUMBER(SEARCH("False Positive",D9680)), "False Positive", "Irrelevant"))), "")</f>
        <v/>
      </c>
      <c r="J9680" s="7" t="s">
        <v>3744</v>
      </c>
      <c r="K9680" s="7" t="s">
        <v>3355</v>
      </c>
      <c r="L9680" s="9">
        <v>45015</v>
      </c>
      <c r="M9680" s="13">
        <v>0.52399305555555553</v>
      </c>
      <c r="N9680" s="14">
        <v>513003340818487</v>
      </c>
      <c r="O9680" s="7">
        <f>IF(LEN(TRIM($A9680))=0,0,LEN($A9680)-LEN(SUBSTITUTE($A9680," ",""))+1)</f>
        <v>4</v>
      </c>
      <c r="P9680">
        <f t="shared" si="314"/>
        <v>3411</v>
      </c>
    </row>
    <row r="9681" spans="1:16" ht="112" x14ac:dyDescent="0.2">
      <c r="A9681" s="8" t="s">
        <v>224</v>
      </c>
      <c r="C9681" s="7" t="s">
        <v>4</v>
      </c>
      <c r="F9681" s="7" t="str">
        <f t="shared" si="312"/>
        <v/>
      </c>
      <c r="G9681" s="7" t="str">
        <f t="shared" si="313"/>
        <v/>
      </c>
      <c r="K9681" s="7" t="s">
        <v>3355</v>
      </c>
      <c r="L9681" s="9">
        <v>45015</v>
      </c>
      <c r="M9681" s="13">
        <v>0.52399305555555553</v>
      </c>
      <c r="N9681" s="14">
        <v>513003340818487</v>
      </c>
      <c r="P9681" t="str">
        <f t="shared" si="314"/>
        <v/>
      </c>
    </row>
    <row r="9682" spans="1:16" ht="16" x14ac:dyDescent="0.2">
      <c r="A9682" s="8" t="s">
        <v>402</v>
      </c>
      <c r="C9682" s="7" t="s">
        <v>2</v>
      </c>
      <c r="D9682" s="7" t="s">
        <v>3389</v>
      </c>
      <c r="E9682" s="7" t="str">
        <f>IF(OR(D9682="", D9682="___"),"", LEFT(D9682,FIND(" &gt;",D9682)-1))</f>
        <v>Success</v>
      </c>
      <c r="F9682" s="7" t="str">
        <f t="shared" si="312"/>
        <v>Current</v>
      </c>
      <c r="G9682" s="7" t="str">
        <f t="shared" si="313"/>
        <v/>
      </c>
      <c r="H9682" s="7" t="str">
        <f>IF(G9682="Utterance", IF(ISNUMBER(SEARCH("Unrecognized",D9682)), "Unrecognized", IF(ISNUMBER(SEARCH("Mismatched",D9682)), "Mismatched", IF(ISNUMBER(SEARCH("False Positive",D9682)), "False Positive", "Irrelevant"))), "")</f>
        <v/>
      </c>
      <c r="J9682" s="7" t="s">
        <v>3741</v>
      </c>
      <c r="K9682" s="7" t="s">
        <v>3355</v>
      </c>
      <c r="L9682" s="9">
        <v>45015</v>
      </c>
      <c r="M9682" s="13">
        <v>0.53181712962962957</v>
      </c>
      <c r="N9682" s="14">
        <v>513002596728378</v>
      </c>
      <c r="O9682" s="7">
        <f>IF(LEN(TRIM($A9682))=0,0,LEN($A9682)-LEN(SUBSTITUTE($A9682," ",""))+1)</f>
        <v>6</v>
      </c>
      <c r="P9682">
        <f t="shared" si="314"/>
        <v>3411</v>
      </c>
    </row>
    <row r="9683" spans="1:16" ht="144" x14ac:dyDescent="0.2">
      <c r="A9683" s="8" t="s">
        <v>250</v>
      </c>
      <c r="C9683" s="7" t="s">
        <v>4</v>
      </c>
      <c r="F9683" s="7" t="str">
        <f t="shared" si="312"/>
        <v/>
      </c>
      <c r="G9683" s="7" t="str">
        <f t="shared" si="313"/>
        <v/>
      </c>
      <c r="K9683" s="7" t="s">
        <v>3355</v>
      </c>
      <c r="L9683" s="9">
        <v>45015</v>
      </c>
      <c r="M9683" s="13">
        <v>0.53184027777777776</v>
      </c>
      <c r="N9683" s="14">
        <v>513002596728378</v>
      </c>
      <c r="P9683" t="str">
        <f t="shared" si="314"/>
        <v/>
      </c>
    </row>
    <row r="9684" spans="1:16" ht="16" x14ac:dyDescent="0.2">
      <c r="A9684" s="8" t="s">
        <v>1616</v>
      </c>
      <c r="C9684" s="7" t="s">
        <v>2</v>
      </c>
      <c r="D9684" s="7" t="s">
        <v>3391</v>
      </c>
      <c r="E9684" s="7" t="str">
        <f>IF(OR(D9684="", D9684="___"),"", LEFT(D9684,FIND(" &gt;",D9684)-1))</f>
        <v>Failure</v>
      </c>
      <c r="F9684" s="7" t="str">
        <f t="shared" si="312"/>
        <v>Current</v>
      </c>
      <c r="G9684" s="7" t="str">
        <f t="shared" si="313"/>
        <v>Utterance</v>
      </c>
      <c r="H9684" s="7" t="str">
        <f>IF(G9684="Utterance", IF(ISNUMBER(SEARCH("Unrecognized",D9684)), "Unrecognized", IF(ISNUMBER(SEARCH("Mismatched",D9684)), "Mismatched", IF(ISNUMBER(SEARCH("False Positive",D9684)), "False Positive", "Irrelevant"))), "")</f>
        <v>Mismatched</v>
      </c>
      <c r="J9684" s="7" t="s">
        <v>3741</v>
      </c>
      <c r="K9684" s="7" t="s">
        <v>3355</v>
      </c>
      <c r="L9684" s="9">
        <v>45015</v>
      </c>
      <c r="M9684" s="13">
        <v>0.5374768518518519</v>
      </c>
      <c r="N9684" s="14">
        <v>513002981132044</v>
      </c>
      <c r="O9684" s="7">
        <f>IF(LEN(TRIM($A9684))=0,0,LEN($A9684)-LEN(SUBSTITUTE($A9684," ",""))+1)</f>
        <v>7</v>
      </c>
      <c r="P9684">
        <f t="shared" si="314"/>
        <v>705</v>
      </c>
    </row>
    <row r="9685" spans="1:16" ht="160" x14ac:dyDescent="0.2">
      <c r="A9685" s="8" t="s">
        <v>238</v>
      </c>
      <c r="C9685" s="7" t="s">
        <v>4</v>
      </c>
      <c r="F9685" s="7" t="str">
        <f t="shared" si="312"/>
        <v/>
      </c>
      <c r="G9685" s="7" t="str">
        <f t="shared" si="313"/>
        <v/>
      </c>
      <c r="K9685" s="7" t="s">
        <v>3355</v>
      </c>
      <c r="L9685" s="9">
        <v>45015</v>
      </c>
      <c r="M9685" s="13">
        <v>0.5374768518518519</v>
      </c>
      <c r="N9685" s="14">
        <v>513002981132044</v>
      </c>
      <c r="P9685" t="str">
        <f t="shared" si="314"/>
        <v/>
      </c>
    </row>
    <row r="9686" spans="1:16" ht="16" x14ac:dyDescent="0.2">
      <c r="A9686" s="8" t="s">
        <v>1617</v>
      </c>
      <c r="C9686" s="7" t="s">
        <v>2</v>
      </c>
      <c r="D9686" s="7" t="s">
        <v>3400</v>
      </c>
      <c r="E9686" s="7" t="str">
        <f>IF(OR(D9686="", D9686="___"),"", LEFT(D9686,FIND(" &gt;",D9686)-1))</f>
        <v>Failure</v>
      </c>
      <c r="F9686" s="7" t="str">
        <f t="shared" si="312"/>
        <v>Current</v>
      </c>
      <c r="G9686" s="7" t="str">
        <f t="shared" si="313"/>
        <v>Interaction</v>
      </c>
      <c r="H9686" s="7" t="str">
        <f>IF(G9686="Utterance", IF(ISNUMBER(SEARCH("Unrecognized",D9686)), "Unrecognized", IF(ISNUMBER(SEARCH("Mismatched",D9686)), "Mismatched", IF(ISNUMBER(SEARCH("False Positive",D9686)), "False Positive", "Irrelevant"))), "")</f>
        <v/>
      </c>
      <c r="J9686" s="7" t="s">
        <v>3741</v>
      </c>
      <c r="K9686" s="7" t="s">
        <v>3355</v>
      </c>
      <c r="L9686" s="9">
        <v>45015</v>
      </c>
      <c r="M9686" s="13">
        <v>0.53788194444444437</v>
      </c>
      <c r="N9686" s="14">
        <v>513002981132044</v>
      </c>
      <c r="O9686" s="7">
        <f>IF(LEN(TRIM($A9686))=0,0,LEN($A9686)-LEN(SUBSTITUTE($A9686," ",""))+1)</f>
        <v>10</v>
      </c>
      <c r="P9686">
        <f t="shared" si="314"/>
        <v>412</v>
      </c>
    </row>
    <row r="9687" spans="1:16" ht="160" x14ac:dyDescent="0.2">
      <c r="A9687" s="8" t="s">
        <v>238</v>
      </c>
      <c r="C9687" s="7" t="s">
        <v>4</v>
      </c>
      <c r="F9687" s="7" t="str">
        <f t="shared" si="312"/>
        <v/>
      </c>
      <c r="G9687" s="7" t="str">
        <f t="shared" si="313"/>
        <v/>
      </c>
      <c r="K9687" s="7" t="s">
        <v>3355</v>
      </c>
      <c r="L9687" s="9">
        <v>45015</v>
      </c>
      <c r="M9687" s="13">
        <v>0.53788194444444437</v>
      </c>
      <c r="N9687" s="14">
        <v>513002981132044</v>
      </c>
      <c r="P9687" t="str">
        <f t="shared" si="314"/>
        <v/>
      </c>
    </row>
    <row r="9688" spans="1:16" ht="16" x14ac:dyDescent="0.2">
      <c r="A9688" s="8" t="s">
        <v>1619</v>
      </c>
      <c r="C9688" s="7" t="s">
        <v>2</v>
      </c>
      <c r="D9688" s="7" t="s">
        <v>3391</v>
      </c>
      <c r="E9688" s="7" t="str">
        <f>IF(OR(D9688="", D9688="___"),"", LEFT(D9688,FIND(" &gt;",D9688)-1))</f>
        <v>Failure</v>
      </c>
      <c r="F9688" s="7" t="str">
        <f t="shared" si="312"/>
        <v>Current</v>
      </c>
      <c r="G9688" s="7" t="str">
        <f t="shared" si="313"/>
        <v>Utterance</v>
      </c>
      <c r="H9688" s="7" t="str">
        <f>IF(G9688="Utterance", IF(ISNUMBER(SEARCH("Unrecognized",D9688)), "Unrecognized", IF(ISNUMBER(SEARCH("Mismatched",D9688)), "Mismatched", IF(ISNUMBER(SEARCH("False Positive",D9688)), "False Positive", "Irrelevant"))), "")</f>
        <v>Mismatched</v>
      </c>
      <c r="J9688" s="7" t="s">
        <v>3743</v>
      </c>
      <c r="K9688" s="7" t="s">
        <v>3355</v>
      </c>
      <c r="L9688" s="9">
        <v>45015</v>
      </c>
      <c r="M9688" s="13">
        <v>0.53795138888888883</v>
      </c>
      <c r="N9688" s="14">
        <v>513002981132044</v>
      </c>
      <c r="O9688" s="7">
        <f>IF(LEN(TRIM($A9688))=0,0,LEN($A9688)-LEN(SUBSTITUTE($A9688," ",""))+1)</f>
        <v>2</v>
      </c>
      <c r="P9688">
        <f t="shared" si="314"/>
        <v>705</v>
      </c>
    </row>
    <row r="9689" spans="1:16" ht="112" x14ac:dyDescent="0.2">
      <c r="A9689" s="8" t="s">
        <v>298</v>
      </c>
      <c r="C9689" s="7" t="s">
        <v>4</v>
      </c>
      <c r="F9689" s="7" t="str">
        <f t="shared" si="312"/>
        <v/>
      </c>
      <c r="G9689" s="7" t="str">
        <f t="shared" si="313"/>
        <v/>
      </c>
      <c r="K9689" s="7" t="s">
        <v>3355</v>
      </c>
      <c r="L9689" s="9">
        <v>45015</v>
      </c>
      <c r="M9689" s="13">
        <v>0.53795138888888883</v>
      </c>
      <c r="N9689" s="14">
        <v>513002981132044</v>
      </c>
      <c r="P9689" t="str">
        <f t="shared" si="314"/>
        <v/>
      </c>
    </row>
    <row r="9690" spans="1:16" ht="16" x14ac:dyDescent="0.2">
      <c r="A9690" s="8" t="s">
        <v>259</v>
      </c>
      <c r="B9690" s="7" t="s">
        <v>3487</v>
      </c>
      <c r="C9690" s="7" t="s">
        <v>2</v>
      </c>
      <c r="D9690" s="7" t="s">
        <v>3389</v>
      </c>
      <c r="E9690" s="7" t="str">
        <f>IF(OR(D9690="", D9690="___"),"", LEFT(D9690,FIND(" &gt;",D9690)-1))</f>
        <v>Success</v>
      </c>
      <c r="F9690" s="7" t="str">
        <f t="shared" si="312"/>
        <v>Current</v>
      </c>
      <c r="G9690" s="7" t="str">
        <f t="shared" si="313"/>
        <v/>
      </c>
      <c r="H9690" s="7" t="str">
        <f>IF(G9690="Utterance", IF(ISNUMBER(SEARCH("Unrecognized",D9690)), "Unrecognized", IF(ISNUMBER(SEARCH("Mismatched",D9690)), "Mismatched", IF(ISNUMBER(SEARCH("False Positive",D9690)), "False Positive", "Irrelevant"))), "")</f>
        <v/>
      </c>
      <c r="J9690" s="7" t="s">
        <v>3743</v>
      </c>
      <c r="K9690" s="7" t="s">
        <v>3355</v>
      </c>
      <c r="L9690" s="9">
        <v>45015</v>
      </c>
      <c r="M9690" s="13">
        <v>0.5387615740740741</v>
      </c>
      <c r="N9690" s="14">
        <v>513002667770147</v>
      </c>
      <c r="O9690" s="7">
        <f>IF(LEN(TRIM($A9690))=0,0,LEN($A9690)-LEN(SUBSTITUTE($A9690," ",""))+1)</f>
        <v>4</v>
      </c>
      <c r="P9690">
        <f t="shared" si="314"/>
        <v>3411</v>
      </c>
    </row>
    <row r="9691" spans="1:16" ht="224" x14ac:dyDescent="0.2">
      <c r="A9691" s="8" t="s">
        <v>3722</v>
      </c>
      <c r="C9691" s="7" t="s">
        <v>4</v>
      </c>
      <c r="F9691" s="7" t="str">
        <f t="shared" si="312"/>
        <v/>
      </c>
      <c r="G9691" s="7" t="str">
        <f t="shared" si="313"/>
        <v/>
      </c>
      <c r="K9691" s="7" t="s">
        <v>3355</v>
      </c>
      <c r="L9691" s="9">
        <v>45015</v>
      </c>
      <c r="M9691" s="13">
        <v>0.53878472222222229</v>
      </c>
      <c r="N9691" s="14">
        <v>513002667770147</v>
      </c>
      <c r="P9691" t="str">
        <f t="shared" si="314"/>
        <v/>
      </c>
    </row>
    <row r="9692" spans="1:16" ht="16" x14ac:dyDescent="0.2">
      <c r="A9692" s="8" t="s">
        <v>445</v>
      </c>
      <c r="C9692" s="7" t="s">
        <v>2</v>
      </c>
      <c r="D9692" s="7" t="s">
        <v>3389</v>
      </c>
      <c r="E9692" s="7" t="str">
        <f>IF(OR(D9692="", D9692="___"),"", LEFT(D9692,FIND(" &gt;",D9692)-1))</f>
        <v>Success</v>
      </c>
      <c r="F9692" s="7" t="str">
        <f t="shared" si="312"/>
        <v>Current</v>
      </c>
      <c r="G9692" s="7" t="str">
        <f t="shared" si="313"/>
        <v/>
      </c>
      <c r="H9692" s="7" t="str">
        <f>IF(G9692="Utterance", IF(ISNUMBER(SEARCH("Unrecognized",D9692)), "Unrecognized", IF(ISNUMBER(SEARCH("Mismatched",D9692)), "Mismatched", IF(ISNUMBER(SEARCH("False Positive",D9692)), "False Positive", "Irrelevant"))), "")</f>
        <v/>
      </c>
      <c r="J9692" s="7" t="s">
        <v>3743</v>
      </c>
      <c r="K9692" s="7" t="s">
        <v>3355</v>
      </c>
      <c r="L9692" s="9">
        <v>45015</v>
      </c>
      <c r="M9692" s="13">
        <v>0.53899305555555554</v>
      </c>
      <c r="N9692" s="14">
        <v>513002667770147</v>
      </c>
      <c r="O9692" s="7">
        <f>IF(LEN(TRIM($A9692))=0,0,LEN($A9692)-LEN(SUBSTITUTE($A9692," ",""))+1)</f>
        <v>3</v>
      </c>
      <c r="P9692">
        <f t="shared" si="314"/>
        <v>3411</v>
      </c>
    </row>
    <row r="9693" spans="1:16" ht="112" x14ac:dyDescent="0.2">
      <c r="A9693" s="8" t="s">
        <v>1586</v>
      </c>
      <c r="C9693" s="7" t="s">
        <v>4</v>
      </c>
      <c r="F9693" s="7" t="str">
        <f t="shared" si="312"/>
        <v/>
      </c>
      <c r="G9693" s="7" t="str">
        <f t="shared" si="313"/>
        <v/>
      </c>
      <c r="K9693" s="7" t="s">
        <v>3355</v>
      </c>
      <c r="L9693" s="9">
        <v>45015</v>
      </c>
      <c r="M9693" s="13">
        <v>0.53899305555555554</v>
      </c>
      <c r="N9693" s="14">
        <v>513002667770147</v>
      </c>
      <c r="P9693" t="str">
        <f t="shared" si="314"/>
        <v/>
      </c>
    </row>
    <row r="9694" spans="1:16" ht="16" x14ac:dyDescent="0.2">
      <c r="A9694" s="8" t="s">
        <v>1719</v>
      </c>
      <c r="C9694" s="7" t="s">
        <v>2</v>
      </c>
      <c r="D9694" s="7" t="s">
        <v>3391</v>
      </c>
      <c r="E9694" s="7" t="str">
        <f>IF(OR(D9694="", D9694="___"),"", LEFT(D9694,FIND(" &gt;",D9694)-1))</f>
        <v>Failure</v>
      </c>
      <c r="F9694" s="7" t="str">
        <f t="shared" si="312"/>
        <v>Current</v>
      </c>
      <c r="G9694" s="7" t="str">
        <f t="shared" si="313"/>
        <v>Utterance</v>
      </c>
      <c r="H9694" s="7" t="str">
        <f>IF(G9694="Utterance", IF(ISNUMBER(SEARCH("Unrecognized",D9694)), "Unrecognized", IF(ISNUMBER(SEARCH("Mismatched",D9694)), "Mismatched", IF(ISNUMBER(SEARCH("False Positive",D9694)), "False Positive", "Irrelevant"))), "")</f>
        <v>Mismatched</v>
      </c>
      <c r="J9694" s="7" t="s">
        <v>3755</v>
      </c>
      <c r="K9694" s="7" t="s">
        <v>3355</v>
      </c>
      <c r="L9694" s="9">
        <v>45015</v>
      </c>
      <c r="M9694" s="13">
        <v>0.53923611111111114</v>
      </c>
      <c r="N9694" s="14">
        <v>513003331105951</v>
      </c>
      <c r="O9694" s="7">
        <f>IF(LEN(TRIM($A9694))=0,0,LEN($A9694)-LEN(SUBSTITUTE($A9694," ",""))+1)</f>
        <v>2</v>
      </c>
      <c r="P9694">
        <f t="shared" si="314"/>
        <v>705</v>
      </c>
    </row>
    <row r="9695" spans="1:16" ht="96" x14ac:dyDescent="0.2">
      <c r="A9695" s="8" t="s">
        <v>436</v>
      </c>
      <c r="C9695" s="7" t="s">
        <v>4</v>
      </c>
      <c r="F9695" s="7" t="str">
        <f t="shared" si="312"/>
        <v/>
      </c>
      <c r="G9695" s="7" t="str">
        <f t="shared" si="313"/>
        <v/>
      </c>
      <c r="K9695" s="7" t="s">
        <v>3355</v>
      </c>
      <c r="L9695" s="9">
        <v>45015</v>
      </c>
      <c r="M9695" s="13">
        <v>0.53923611111111114</v>
      </c>
      <c r="N9695" s="14">
        <v>513003331105951</v>
      </c>
      <c r="P9695" t="str">
        <f t="shared" si="314"/>
        <v/>
      </c>
    </row>
    <row r="9696" spans="1:16" ht="16" x14ac:dyDescent="0.2">
      <c r="A9696" s="8" t="s">
        <v>1720</v>
      </c>
      <c r="C9696" s="7" t="s">
        <v>2</v>
      </c>
      <c r="D9696" s="7" t="s">
        <v>3389</v>
      </c>
      <c r="E9696" s="7" t="str">
        <f>IF(OR(D9696="", D9696="___"),"", LEFT(D9696,FIND(" &gt;",D9696)-1))</f>
        <v>Success</v>
      </c>
      <c r="F9696" s="7" t="str">
        <f t="shared" si="312"/>
        <v>Current</v>
      </c>
      <c r="G9696" s="7" t="str">
        <f t="shared" si="313"/>
        <v/>
      </c>
      <c r="H9696" s="7" t="str">
        <f>IF(G9696="Utterance", IF(ISNUMBER(SEARCH("Unrecognized",D9696)), "Unrecognized", IF(ISNUMBER(SEARCH("Mismatched",D9696)), "Mismatched", IF(ISNUMBER(SEARCH("False Positive",D9696)), "False Positive", "Irrelevant"))), "")</f>
        <v/>
      </c>
      <c r="J9696" s="7" t="s">
        <v>3755</v>
      </c>
      <c r="K9696" s="7" t="s">
        <v>3355</v>
      </c>
      <c r="L9696" s="9">
        <v>45015</v>
      </c>
      <c r="M9696" s="13">
        <v>0.53934027777777771</v>
      </c>
      <c r="N9696" s="14">
        <v>513003331105951</v>
      </c>
      <c r="O9696" s="7">
        <f>IF(LEN(TRIM($A9696))=0,0,LEN($A9696)-LEN(SUBSTITUTE($A9696," ",""))+1)</f>
        <v>3</v>
      </c>
      <c r="P9696">
        <f t="shared" si="314"/>
        <v>3411</v>
      </c>
    </row>
    <row r="9697" spans="1:16" ht="208" x14ac:dyDescent="0.2">
      <c r="A9697" s="8" t="s">
        <v>277</v>
      </c>
      <c r="C9697" s="7" t="s">
        <v>4</v>
      </c>
      <c r="F9697" s="7" t="str">
        <f t="shared" si="312"/>
        <v/>
      </c>
      <c r="G9697" s="7" t="str">
        <f t="shared" si="313"/>
        <v/>
      </c>
      <c r="K9697" s="7" t="s">
        <v>3355</v>
      </c>
      <c r="L9697" s="9">
        <v>45015</v>
      </c>
      <c r="M9697" s="13">
        <v>0.53934027777777771</v>
      </c>
      <c r="N9697" s="14">
        <v>513003331105951</v>
      </c>
      <c r="P9697" t="str">
        <f t="shared" si="314"/>
        <v/>
      </c>
    </row>
    <row r="9698" spans="1:16" ht="16" x14ac:dyDescent="0.2">
      <c r="A9698" s="8" t="s">
        <v>850</v>
      </c>
      <c r="C9698" s="7" t="s">
        <v>2</v>
      </c>
      <c r="D9698" s="7" t="s">
        <v>3389</v>
      </c>
      <c r="E9698" s="7" t="str">
        <f>IF(OR(D9698="", D9698="___"),"", LEFT(D9698,FIND(" &gt;",D9698)-1))</f>
        <v>Success</v>
      </c>
      <c r="F9698" s="7" t="str">
        <f t="shared" si="312"/>
        <v>Current</v>
      </c>
      <c r="G9698" s="7" t="str">
        <f t="shared" si="313"/>
        <v/>
      </c>
      <c r="H9698" s="7" t="str">
        <f>IF(G9698="Utterance", IF(ISNUMBER(SEARCH("Unrecognized",D9698)), "Unrecognized", IF(ISNUMBER(SEARCH("Mismatched",D9698)), "Mismatched", IF(ISNUMBER(SEARCH("False Positive",D9698)), "False Positive", "Irrelevant"))), "")</f>
        <v/>
      </c>
      <c r="J9698" s="7" t="s">
        <v>3428</v>
      </c>
      <c r="K9698" s="7" t="s">
        <v>3355</v>
      </c>
      <c r="L9698" s="9">
        <v>45015</v>
      </c>
      <c r="M9698" s="13">
        <v>0.53979166666666667</v>
      </c>
      <c r="N9698" s="14">
        <v>204440003506509</v>
      </c>
      <c r="O9698" s="7">
        <f>IF(LEN(TRIM($A9698))=0,0,LEN($A9698)-LEN(SUBSTITUTE($A9698," ",""))+1)</f>
        <v>4</v>
      </c>
      <c r="P9698">
        <f t="shared" si="314"/>
        <v>3411</v>
      </c>
    </row>
    <row r="9699" spans="1:16" ht="64" x14ac:dyDescent="0.2">
      <c r="A9699" s="8" t="s">
        <v>270</v>
      </c>
      <c r="C9699" s="7" t="s">
        <v>4</v>
      </c>
      <c r="F9699" s="7" t="str">
        <f t="shared" si="312"/>
        <v/>
      </c>
      <c r="G9699" s="7" t="str">
        <f t="shared" si="313"/>
        <v/>
      </c>
      <c r="K9699" s="7" t="s">
        <v>3355</v>
      </c>
      <c r="L9699" s="9">
        <v>45015</v>
      </c>
      <c r="M9699" s="13">
        <v>0.53979166666666667</v>
      </c>
      <c r="N9699" s="14">
        <v>204440003506509</v>
      </c>
      <c r="P9699" t="str">
        <f t="shared" si="314"/>
        <v/>
      </c>
    </row>
    <row r="9700" spans="1:16" ht="16" x14ac:dyDescent="0.2">
      <c r="A9700" s="8" t="s">
        <v>1578</v>
      </c>
      <c r="C9700" s="7" t="s">
        <v>2</v>
      </c>
      <c r="D9700" s="7" t="s">
        <v>3389</v>
      </c>
      <c r="E9700" s="7" t="str">
        <f>IF(OR(D9700="", D9700="___"),"", LEFT(D9700,FIND(" &gt;",D9700)-1))</f>
        <v>Success</v>
      </c>
      <c r="F9700" s="7" t="str">
        <f t="shared" si="312"/>
        <v>Current</v>
      </c>
      <c r="G9700" s="7" t="str">
        <f t="shared" si="313"/>
        <v/>
      </c>
      <c r="H9700" s="7" t="str">
        <f>IF(G9700="Utterance", IF(ISNUMBER(SEARCH("Unrecognized",D9700)), "Unrecognized", IF(ISNUMBER(SEARCH("Mismatched",D9700)), "Mismatched", IF(ISNUMBER(SEARCH("False Positive",D9700)), "False Positive", "Irrelevant"))), "")</f>
        <v/>
      </c>
      <c r="J9700" s="7" t="s">
        <v>3755</v>
      </c>
      <c r="K9700" s="7" t="s">
        <v>3355</v>
      </c>
      <c r="L9700" s="9">
        <v>45015</v>
      </c>
      <c r="M9700" s="13">
        <v>0.54071759259259256</v>
      </c>
      <c r="N9700" s="14">
        <v>513002624239133</v>
      </c>
      <c r="O9700" s="7">
        <f>IF(LEN(TRIM($A9700))=0,0,LEN($A9700)-LEN(SUBSTITUTE($A9700," ",""))+1)</f>
        <v>3</v>
      </c>
      <c r="P9700">
        <f t="shared" si="314"/>
        <v>3411</v>
      </c>
    </row>
    <row r="9701" spans="1:16" ht="208" x14ac:dyDescent="0.2">
      <c r="A9701" s="8" t="s">
        <v>277</v>
      </c>
      <c r="C9701" s="7" t="s">
        <v>4</v>
      </c>
      <c r="F9701" s="7" t="str">
        <f t="shared" si="312"/>
        <v/>
      </c>
      <c r="G9701" s="7" t="str">
        <f t="shared" si="313"/>
        <v/>
      </c>
      <c r="K9701" s="7" t="s">
        <v>3355</v>
      </c>
      <c r="L9701" s="9">
        <v>45015</v>
      </c>
      <c r="M9701" s="13">
        <v>0.54071759259259256</v>
      </c>
      <c r="N9701" s="14">
        <v>513002624239133</v>
      </c>
      <c r="P9701" t="str">
        <f t="shared" si="314"/>
        <v/>
      </c>
    </row>
    <row r="9702" spans="1:16" ht="16" x14ac:dyDescent="0.2">
      <c r="A9702" s="8" t="s">
        <v>1144</v>
      </c>
      <c r="C9702" s="7" t="s">
        <v>2</v>
      </c>
      <c r="D9702" s="7" t="s">
        <v>3400</v>
      </c>
      <c r="E9702" s="7" t="str">
        <f>IF(OR(D9702="", D9702="___"),"", LEFT(D9702,FIND(" &gt;",D9702)-1))</f>
        <v>Failure</v>
      </c>
      <c r="F9702" s="7" t="str">
        <f t="shared" si="312"/>
        <v>Current</v>
      </c>
      <c r="G9702" s="7" t="str">
        <f t="shared" si="313"/>
        <v>Interaction</v>
      </c>
      <c r="H9702" s="7" t="str">
        <f>IF(G9702="Utterance", IF(ISNUMBER(SEARCH("Unrecognized",D9702)), "Unrecognized", IF(ISNUMBER(SEARCH("Mismatched",D9702)), "Mismatched", IF(ISNUMBER(SEARCH("False Positive",D9702)), "False Positive", "Irrelevant"))), "")</f>
        <v/>
      </c>
      <c r="J9702" s="7" t="s">
        <v>3741</v>
      </c>
      <c r="K9702" s="7" t="s">
        <v>3355</v>
      </c>
      <c r="L9702" s="9">
        <v>45015</v>
      </c>
      <c r="M9702" s="13">
        <v>0.54099537037037038</v>
      </c>
      <c r="N9702" s="14">
        <v>204440003540340</v>
      </c>
      <c r="O9702" s="7">
        <f>IF(LEN(TRIM($A9702))=0,0,LEN($A9702)-LEN(SUBSTITUTE($A9702," ",""))+1)</f>
        <v>2</v>
      </c>
      <c r="P9702">
        <f t="shared" si="314"/>
        <v>412</v>
      </c>
    </row>
    <row r="9703" spans="1:16" ht="64" x14ac:dyDescent="0.2">
      <c r="A9703" s="8" t="s">
        <v>1145</v>
      </c>
      <c r="C9703" s="7" t="s">
        <v>4</v>
      </c>
      <c r="F9703" s="7" t="str">
        <f t="shared" si="312"/>
        <v/>
      </c>
      <c r="G9703" s="7" t="str">
        <f t="shared" si="313"/>
        <v/>
      </c>
      <c r="K9703" s="7" t="s">
        <v>3355</v>
      </c>
      <c r="L9703" s="9">
        <v>45015</v>
      </c>
      <c r="M9703" s="13">
        <v>0.54101851851851845</v>
      </c>
      <c r="N9703" s="14">
        <v>204440003540340</v>
      </c>
      <c r="P9703" t="str">
        <f t="shared" si="314"/>
        <v/>
      </c>
    </row>
    <row r="9704" spans="1:16" ht="16" x14ac:dyDescent="0.2">
      <c r="A9704" s="8" t="s">
        <v>402</v>
      </c>
      <c r="C9704" s="7" t="s">
        <v>2</v>
      </c>
      <c r="D9704" s="7" t="s">
        <v>3400</v>
      </c>
      <c r="E9704" s="7" t="str">
        <f>IF(OR(D9704="", D9704="___"),"", LEFT(D9704,FIND(" &gt;",D9704)-1))</f>
        <v>Failure</v>
      </c>
      <c r="F9704" s="7" t="str">
        <f t="shared" si="312"/>
        <v>Current</v>
      </c>
      <c r="G9704" s="7" t="str">
        <f t="shared" si="313"/>
        <v>Interaction</v>
      </c>
      <c r="H9704" s="7" t="str">
        <f>IF(G9704="Utterance", IF(ISNUMBER(SEARCH("Unrecognized",D9704)), "Unrecognized", IF(ISNUMBER(SEARCH("Mismatched",D9704)), "Mismatched", IF(ISNUMBER(SEARCH("False Positive",D9704)), "False Positive", "Irrelevant"))), "")</f>
        <v/>
      </c>
      <c r="J9704" s="7" t="s">
        <v>3741</v>
      </c>
      <c r="K9704" s="7" t="s">
        <v>3355</v>
      </c>
      <c r="L9704" s="9">
        <v>45015</v>
      </c>
      <c r="M9704" s="13">
        <v>0.54109953703703706</v>
      </c>
      <c r="N9704" s="14">
        <v>204440003540340</v>
      </c>
      <c r="O9704" s="7">
        <f>IF(LEN(TRIM($A9704))=0,0,LEN($A9704)-LEN(SUBSTITUTE($A9704," ",""))+1)</f>
        <v>6</v>
      </c>
      <c r="P9704">
        <f t="shared" si="314"/>
        <v>412</v>
      </c>
    </row>
    <row r="9705" spans="1:16" ht="48" x14ac:dyDescent="0.2">
      <c r="A9705" s="8" t="s">
        <v>610</v>
      </c>
      <c r="C9705" s="7" t="s">
        <v>4</v>
      </c>
      <c r="F9705" s="7" t="str">
        <f t="shared" si="312"/>
        <v/>
      </c>
      <c r="G9705" s="7" t="str">
        <f t="shared" si="313"/>
        <v/>
      </c>
      <c r="K9705" s="7" t="s">
        <v>3355</v>
      </c>
      <c r="L9705" s="9">
        <v>45015</v>
      </c>
      <c r="M9705" s="13">
        <v>0.54112268518518525</v>
      </c>
      <c r="N9705" s="14">
        <v>204440003540340</v>
      </c>
      <c r="P9705" t="str">
        <f t="shared" si="314"/>
        <v/>
      </c>
    </row>
    <row r="9706" spans="1:16" ht="16" x14ac:dyDescent="0.2">
      <c r="A9706" s="8" t="s">
        <v>249</v>
      </c>
      <c r="C9706" s="7" t="s">
        <v>2</v>
      </c>
      <c r="D9706" s="7" t="s">
        <v>3391</v>
      </c>
      <c r="E9706" s="7" t="str">
        <f>IF(OR(D9706="", D9706="___"),"", LEFT(D9706,FIND(" &gt;",D9706)-1))</f>
        <v>Failure</v>
      </c>
      <c r="F9706" s="7" t="str">
        <f t="shared" si="312"/>
        <v>Current</v>
      </c>
      <c r="G9706" s="7" t="str">
        <f t="shared" si="313"/>
        <v>Utterance</v>
      </c>
      <c r="H9706" s="7" t="str">
        <f>IF(G9706="Utterance", IF(ISNUMBER(SEARCH("Unrecognized",D9706)), "Unrecognized", IF(ISNUMBER(SEARCH("Mismatched",D9706)), "Mismatched", IF(ISNUMBER(SEARCH("False Positive",D9706)), "False Positive", "Irrelevant"))), "")</f>
        <v>Mismatched</v>
      </c>
      <c r="J9706" s="7" t="s">
        <v>3741</v>
      </c>
      <c r="K9706" s="7" t="s">
        <v>3355</v>
      </c>
      <c r="L9706" s="9">
        <v>45015</v>
      </c>
      <c r="M9706" s="13">
        <v>0.54126157407407405</v>
      </c>
      <c r="N9706" s="14">
        <v>204440003540340</v>
      </c>
      <c r="O9706" s="7">
        <f>IF(LEN(TRIM($A9706))=0,0,LEN($A9706)-LEN(SUBSTITUTE($A9706," ",""))+1)</f>
        <v>2</v>
      </c>
      <c r="P9706">
        <f t="shared" si="314"/>
        <v>705</v>
      </c>
    </row>
    <row r="9707" spans="1:16" ht="48" x14ac:dyDescent="0.2">
      <c r="A9707" s="8" t="s">
        <v>948</v>
      </c>
      <c r="C9707" s="7" t="s">
        <v>4</v>
      </c>
      <c r="F9707" s="7" t="str">
        <f t="shared" si="312"/>
        <v/>
      </c>
      <c r="G9707" s="7" t="str">
        <f t="shared" si="313"/>
        <v/>
      </c>
      <c r="K9707" s="7" t="s">
        <v>3355</v>
      </c>
      <c r="L9707" s="9">
        <v>45015</v>
      </c>
      <c r="M9707" s="13">
        <v>0.54126157407407405</v>
      </c>
      <c r="N9707" s="14">
        <v>204440003540340</v>
      </c>
      <c r="P9707" t="str">
        <f t="shared" si="314"/>
        <v/>
      </c>
    </row>
    <row r="9708" spans="1:16" ht="16" x14ac:dyDescent="0.2">
      <c r="A9708" s="8" t="s">
        <v>1121</v>
      </c>
      <c r="C9708" s="7" t="s">
        <v>2</v>
      </c>
      <c r="D9708" s="7" t="s">
        <v>3391</v>
      </c>
      <c r="E9708" s="7" t="str">
        <f>IF(OR(D9708="", D9708="___"),"", LEFT(D9708,FIND(" &gt;",D9708)-1))</f>
        <v>Failure</v>
      </c>
      <c r="F9708" s="7" t="str">
        <f t="shared" si="312"/>
        <v>Current</v>
      </c>
      <c r="G9708" s="7" t="str">
        <f t="shared" si="313"/>
        <v>Utterance</v>
      </c>
      <c r="H9708" s="7" t="str">
        <f>IF(G9708="Utterance", IF(ISNUMBER(SEARCH("Unrecognized",D9708)), "Unrecognized", IF(ISNUMBER(SEARCH("Mismatched",D9708)), "Mismatched", IF(ISNUMBER(SEARCH("False Positive",D9708)), "False Positive", "Irrelevant"))), "")</f>
        <v>Mismatched</v>
      </c>
      <c r="J9708" s="7" t="s">
        <v>3741</v>
      </c>
      <c r="K9708" s="7" t="s">
        <v>3355</v>
      </c>
      <c r="L9708" s="9">
        <v>45015</v>
      </c>
      <c r="M9708" s="13">
        <v>0.54145833333333326</v>
      </c>
      <c r="N9708" s="14">
        <v>204440003540340</v>
      </c>
      <c r="O9708" s="7">
        <f>IF(LEN(TRIM($A9708))=0,0,LEN($A9708)-LEN(SUBSTITUTE($A9708," ",""))+1)</f>
        <v>1</v>
      </c>
      <c r="P9708">
        <f t="shared" si="314"/>
        <v>705</v>
      </c>
    </row>
    <row r="9709" spans="1:16" ht="48" x14ac:dyDescent="0.2">
      <c r="A9709" s="8" t="s">
        <v>1146</v>
      </c>
      <c r="C9709" s="7" t="s">
        <v>4</v>
      </c>
      <c r="F9709" s="7" t="str">
        <f t="shared" si="312"/>
        <v/>
      </c>
      <c r="G9709" s="7" t="str">
        <f t="shared" si="313"/>
        <v/>
      </c>
      <c r="K9709" s="7" t="s">
        <v>3355</v>
      </c>
      <c r="L9709" s="9">
        <v>45015</v>
      </c>
      <c r="M9709" s="13">
        <v>0.54145833333333326</v>
      </c>
      <c r="N9709" s="14">
        <v>204440003540340</v>
      </c>
      <c r="P9709" t="str">
        <f t="shared" si="314"/>
        <v/>
      </c>
    </row>
    <row r="9710" spans="1:16" ht="16" x14ac:dyDescent="0.2">
      <c r="A9710" s="8" t="s">
        <v>1147</v>
      </c>
      <c r="C9710" s="7" t="s">
        <v>4</v>
      </c>
      <c r="F9710" s="7" t="str">
        <f t="shared" si="312"/>
        <v/>
      </c>
      <c r="G9710" s="7" t="str">
        <f t="shared" si="313"/>
        <v/>
      </c>
      <c r="K9710" s="7" t="s">
        <v>3355</v>
      </c>
      <c r="L9710" s="9">
        <v>45015</v>
      </c>
      <c r="M9710" s="13">
        <v>0.54145833333333326</v>
      </c>
      <c r="N9710" s="14">
        <v>204440003540340</v>
      </c>
      <c r="P9710" t="str">
        <f t="shared" si="314"/>
        <v/>
      </c>
    </row>
    <row r="9711" spans="1:16" ht="16" x14ac:dyDescent="0.2">
      <c r="A9711" s="8" t="s">
        <v>249</v>
      </c>
      <c r="C9711" s="7" t="s">
        <v>2</v>
      </c>
      <c r="D9711" s="7" t="s">
        <v>3389</v>
      </c>
      <c r="E9711" s="7" t="str">
        <f>IF(OR(D9711="", D9711="___"),"", LEFT(D9711,FIND(" &gt;",D9711)-1))</f>
        <v>Success</v>
      </c>
      <c r="F9711" s="7" t="str">
        <f t="shared" si="312"/>
        <v>Current</v>
      </c>
      <c r="G9711" s="7" t="str">
        <f t="shared" si="313"/>
        <v/>
      </c>
      <c r="H9711" s="7" t="str">
        <f>IF(G9711="Utterance", IF(ISNUMBER(SEARCH("Unrecognized",D9711)), "Unrecognized", IF(ISNUMBER(SEARCH("Mismatched",D9711)), "Mismatched", IF(ISNUMBER(SEARCH("False Positive",D9711)), "False Positive", "Irrelevant"))), "")</f>
        <v/>
      </c>
      <c r="J9711" s="7" t="s">
        <v>3741</v>
      </c>
      <c r="K9711" s="7" t="s">
        <v>3355</v>
      </c>
      <c r="L9711" s="9">
        <v>45015</v>
      </c>
      <c r="M9711" s="13">
        <v>0.54165509259259259</v>
      </c>
      <c r="N9711" s="14">
        <v>204440003540340</v>
      </c>
      <c r="O9711" s="7">
        <f>IF(LEN(TRIM($A9711))=0,0,LEN($A9711)-LEN(SUBSTITUTE($A9711," ",""))+1)</f>
        <v>2</v>
      </c>
      <c r="P9711">
        <f t="shared" si="314"/>
        <v>3411</v>
      </c>
    </row>
    <row r="9712" spans="1:16" ht="144" x14ac:dyDescent="0.2">
      <c r="A9712" s="8" t="s">
        <v>250</v>
      </c>
      <c r="C9712" s="7" t="s">
        <v>4</v>
      </c>
      <c r="F9712" s="7" t="str">
        <f t="shared" si="312"/>
        <v/>
      </c>
      <c r="G9712" s="7" t="str">
        <f t="shared" si="313"/>
        <v/>
      </c>
      <c r="K9712" s="7" t="s">
        <v>3355</v>
      </c>
      <c r="L9712" s="9">
        <v>45015</v>
      </c>
      <c r="M9712" s="13">
        <v>0.54165509259259259</v>
      </c>
      <c r="N9712" s="14">
        <v>204440003540340</v>
      </c>
      <c r="P9712" t="str">
        <f t="shared" si="314"/>
        <v/>
      </c>
    </row>
    <row r="9713" spans="1:16" ht="16" x14ac:dyDescent="0.2">
      <c r="A9713" s="8" t="s">
        <v>1618</v>
      </c>
      <c r="C9713" s="7" t="s">
        <v>2</v>
      </c>
      <c r="D9713" s="7" t="s">
        <v>3389</v>
      </c>
      <c r="E9713" s="7" t="str">
        <f>IF(OR(D9713="", D9713="___"),"", LEFT(D9713,FIND(" &gt;",D9713)-1))</f>
        <v>Success</v>
      </c>
      <c r="F9713" s="7" t="str">
        <f t="shared" ref="F9713:F9776" si="315">IF(OR(E9713="Success",E9713="Qualified Success"),"Current",IF(E9713="Failure",IF(RIGHT(D9713,6)="Future","Future",IF(RIGHT(D9713,10)="Irrelevant","Irrelevant","Current")),""))</f>
        <v>Current</v>
      </c>
      <c r="G9713" s="7" t="str">
        <f t="shared" ref="G9713:G9776" si="316">IF(OR(ISBLANK(D9713),D9713="Unclassifiable &gt;"),"",IF(ISNUMBER(SEARCH("Utterance",D9713)),"Utterance",IF(ISNUMBER(SEARCH("Response",D9713)),"Response",IF(ISNUMBER(SEARCH("Interaction",D9713)),"Interaction",IF(ISNUMBER(SEARCH("System",D9713)),"System","")))))</f>
        <v/>
      </c>
      <c r="H9713" s="7" t="str">
        <f>IF(G9713="Utterance", IF(ISNUMBER(SEARCH("Unrecognized",D9713)), "Unrecognized", IF(ISNUMBER(SEARCH("Mismatched",D9713)), "Mismatched", IF(ISNUMBER(SEARCH("False Positive",D9713)), "False Positive", "Irrelevant"))), "")</f>
        <v/>
      </c>
      <c r="J9713" s="7" t="s">
        <v>3741</v>
      </c>
      <c r="K9713" s="7" t="s">
        <v>3355</v>
      </c>
      <c r="L9713" s="9">
        <v>45015</v>
      </c>
      <c r="M9713" s="13">
        <v>0.54304398148148147</v>
      </c>
      <c r="N9713" s="14">
        <v>513002981132044</v>
      </c>
      <c r="O9713" s="7">
        <f>IF(LEN(TRIM($A9713))=0,0,LEN($A9713)-LEN(SUBSTITUTE($A9713," ",""))+1)</f>
        <v>5</v>
      </c>
      <c r="P9713">
        <f t="shared" si="314"/>
        <v>3411</v>
      </c>
    </row>
    <row r="9714" spans="1:16" ht="112" x14ac:dyDescent="0.2">
      <c r="A9714" s="8" t="s">
        <v>304</v>
      </c>
      <c r="C9714" s="7" t="s">
        <v>4</v>
      </c>
      <c r="F9714" s="7" t="str">
        <f t="shared" si="315"/>
        <v/>
      </c>
      <c r="G9714" s="7" t="str">
        <f t="shared" si="316"/>
        <v/>
      </c>
      <c r="K9714" s="7" t="s">
        <v>3355</v>
      </c>
      <c r="L9714" s="9">
        <v>45015</v>
      </c>
      <c r="M9714" s="13">
        <v>0.54305555555555551</v>
      </c>
      <c r="N9714" s="14">
        <v>513002981132044</v>
      </c>
      <c r="P9714" t="str">
        <f t="shared" si="314"/>
        <v/>
      </c>
    </row>
    <row r="9715" spans="1:16" ht="16" x14ac:dyDescent="0.2">
      <c r="A9715" s="8" t="s">
        <v>469</v>
      </c>
      <c r="C9715" s="7" t="s">
        <v>2</v>
      </c>
      <c r="D9715" s="7" t="s">
        <v>3391</v>
      </c>
      <c r="E9715" s="7" t="str">
        <f>IF(OR(D9715="", D9715="___"),"", LEFT(D9715,FIND(" &gt;",D9715)-1))</f>
        <v>Failure</v>
      </c>
      <c r="F9715" s="7" t="str">
        <f t="shared" si="315"/>
        <v>Current</v>
      </c>
      <c r="G9715" s="7" t="str">
        <f t="shared" si="316"/>
        <v>Utterance</v>
      </c>
      <c r="H9715" s="7" t="str">
        <f>IF(G9715="Utterance", IF(ISNUMBER(SEARCH("Unrecognized",D9715)), "Unrecognized", IF(ISNUMBER(SEARCH("Mismatched",D9715)), "Mismatched", IF(ISNUMBER(SEARCH("False Positive",D9715)), "False Positive", "Irrelevant"))), "")</f>
        <v>Mismatched</v>
      </c>
      <c r="I9715" s="7" t="s">
        <v>3454</v>
      </c>
      <c r="J9715" s="7" t="s">
        <v>3750</v>
      </c>
      <c r="K9715" s="7" t="s">
        <v>3355</v>
      </c>
      <c r="L9715" s="9">
        <v>45015</v>
      </c>
      <c r="M9715" s="13">
        <v>0.54357638888888882</v>
      </c>
      <c r="N9715" s="14">
        <v>204440003493600</v>
      </c>
      <c r="O9715" s="7">
        <f>IF(LEN(TRIM($A9715))=0,0,LEN($A9715)-LEN(SUBSTITUTE($A9715," ",""))+1)</f>
        <v>7</v>
      </c>
      <c r="P9715">
        <f t="shared" si="314"/>
        <v>705</v>
      </c>
    </row>
    <row r="9716" spans="1:16" ht="16" x14ac:dyDescent="0.2">
      <c r="A9716" s="8" t="s">
        <v>470</v>
      </c>
      <c r="C9716" s="7" t="s">
        <v>4</v>
      </c>
      <c r="F9716" s="7" t="str">
        <f t="shared" si="315"/>
        <v/>
      </c>
      <c r="G9716" s="7" t="str">
        <f t="shared" si="316"/>
        <v/>
      </c>
      <c r="K9716" s="7" t="s">
        <v>3355</v>
      </c>
      <c r="L9716" s="9">
        <v>45015</v>
      </c>
      <c r="M9716" s="13">
        <v>0.54358796296296297</v>
      </c>
      <c r="N9716" s="14">
        <v>204440003493600</v>
      </c>
      <c r="P9716" t="str">
        <f t="shared" si="314"/>
        <v/>
      </c>
    </row>
    <row r="9717" spans="1:16" ht="16" x14ac:dyDescent="0.2">
      <c r="A9717" s="8" t="s">
        <v>473</v>
      </c>
      <c r="C9717" s="7" t="s">
        <v>2</v>
      </c>
      <c r="D9717" s="7" t="s">
        <v>3391</v>
      </c>
      <c r="E9717" s="7" t="str">
        <f>IF(OR(D9717="", D9717="___"),"", LEFT(D9717,FIND(" &gt;",D9717)-1))</f>
        <v>Failure</v>
      </c>
      <c r="F9717" s="7" t="str">
        <f t="shared" si="315"/>
        <v>Current</v>
      </c>
      <c r="G9717" s="7" t="str">
        <f t="shared" si="316"/>
        <v>Utterance</v>
      </c>
      <c r="H9717" s="7" t="str">
        <f>IF(G9717="Utterance", IF(ISNUMBER(SEARCH("Unrecognized",D9717)), "Unrecognized", IF(ISNUMBER(SEARCH("Mismatched",D9717)), "Mismatched", IF(ISNUMBER(SEARCH("False Positive",D9717)), "False Positive", "Irrelevant"))), "")</f>
        <v>Mismatched</v>
      </c>
      <c r="I9717" s="7" t="s">
        <v>3454</v>
      </c>
      <c r="J9717" s="7" t="s">
        <v>3750</v>
      </c>
      <c r="K9717" s="7" t="s">
        <v>3355</v>
      </c>
      <c r="L9717" s="9">
        <v>45015</v>
      </c>
      <c r="M9717" s="13">
        <v>0.54378472222222218</v>
      </c>
      <c r="N9717" s="14">
        <v>204440003493600</v>
      </c>
      <c r="O9717" s="7">
        <f>IF(LEN(TRIM($A9717))=0,0,LEN($A9717)-LEN(SUBSTITUTE($A9717," ",""))+1)</f>
        <v>7</v>
      </c>
      <c r="P9717">
        <f t="shared" si="314"/>
        <v>705</v>
      </c>
    </row>
    <row r="9718" spans="1:16" ht="16" x14ac:dyDescent="0.2">
      <c r="A9718" s="8" t="s">
        <v>470</v>
      </c>
      <c r="C9718" s="7" t="s">
        <v>4</v>
      </c>
      <c r="F9718" s="7" t="str">
        <f t="shared" si="315"/>
        <v/>
      </c>
      <c r="G9718" s="7" t="str">
        <f t="shared" si="316"/>
        <v/>
      </c>
      <c r="K9718" s="7" t="s">
        <v>3355</v>
      </c>
      <c r="L9718" s="9">
        <v>45015</v>
      </c>
      <c r="M9718" s="13">
        <v>0.54378472222222218</v>
      </c>
      <c r="N9718" s="14">
        <v>204440003493600</v>
      </c>
      <c r="P9718" t="str">
        <f t="shared" si="314"/>
        <v/>
      </c>
    </row>
    <row r="9719" spans="1:16" ht="16" x14ac:dyDescent="0.2">
      <c r="A9719" s="8" t="s">
        <v>471</v>
      </c>
      <c r="C9719" s="7" t="s">
        <v>2</v>
      </c>
      <c r="D9719" s="7" t="s">
        <v>3391</v>
      </c>
      <c r="E9719" s="7" t="str">
        <f>IF(OR(D9719="", D9719="___"),"", LEFT(D9719,FIND(" &gt;",D9719)-1))</f>
        <v>Failure</v>
      </c>
      <c r="F9719" s="7" t="str">
        <f t="shared" si="315"/>
        <v>Current</v>
      </c>
      <c r="G9719" s="7" t="str">
        <f t="shared" si="316"/>
        <v>Utterance</v>
      </c>
      <c r="H9719" s="7" t="str">
        <f>IF(G9719="Utterance", IF(ISNUMBER(SEARCH("Unrecognized",D9719)), "Unrecognized", IF(ISNUMBER(SEARCH("Mismatched",D9719)), "Mismatched", IF(ISNUMBER(SEARCH("False Positive",D9719)), "False Positive", "Irrelevant"))), "")</f>
        <v>Mismatched</v>
      </c>
      <c r="I9719" s="7" t="s">
        <v>3454</v>
      </c>
      <c r="J9719" s="7" t="s">
        <v>3750</v>
      </c>
      <c r="K9719" s="7" t="s">
        <v>3355</v>
      </c>
      <c r="L9719" s="9">
        <v>45015</v>
      </c>
      <c r="M9719" s="13">
        <v>0.54385416666666664</v>
      </c>
      <c r="N9719" s="14">
        <v>204440003493600</v>
      </c>
      <c r="O9719" s="7">
        <f>IF(LEN(TRIM($A9719))=0,0,LEN($A9719)-LEN(SUBSTITUTE($A9719," ",""))+1)</f>
        <v>6</v>
      </c>
      <c r="P9719">
        <f t="shared" si="314"/>
        <v>705</v>
      </c>
    </row>
    <row r="9720" spans="1:16" ht="16" x14ac:dyDescent="0.2">
      <c r="A9720" s="8" t="s">
        <v>470</v>
      </c>
      <c r="C9720" s="7" t="s">
        <v>4</v>
      </c>
      <c r="F9720" s="7" t="str">
        <f t="shared" si="315"/>
        <v/>
      </c>
      <c r="G9720" s="7" t="str">
        <f t="shared" si="316"/>
        <v/>
      </c>
      <c r="K9720" s="7" t="s">
        <v>3355</v>
      </c>
      <c r="L9720" s="9">
        <v>45015</v>
      </c>
      <c r="M9720" s="13">
        <v>0.54385416666666664</v>
      </c>
      <c r="N9720" s="14">
        <v>204440003493600</v>
      </c>
      <c r="P9720" t="str">
        <f t="shared" si="314"/>
        <v/>
      </c>
    </row>
    <row r="9721" spans="1:16" ht="16" x14ac:dyDescent="0.2">
      <c r="A9721" s="8" t="s">
        <v>154</v>
      </c>
      <c r="C9721" s="7" t="s">
        <v>2</v>
      </c>
      <c r="D9721" s="7" t="s">
        <v>3389</v>
      </c>
      <c r="E9721" s="7" t="str">
        <f>IF(OR(D9721="", D9721="___"),"", LEFT(D9721,FIND(" &gt;",D9721)-1))</f>
        <v>Success</v>
      </c>
      <c r="F9721" s="7" t="str">
        <f t="shared" si="315"/>
        <v>Current</v>
      </c>
      <c r="G9721" s="7" t="str">
        <f t="shared" si="316"/>
        <v/>
      </c>
      <c r="H9721" s="7" t="str">
        <f>IF(G9721="Utterance", IF(ISNUMBER(SEARCH("Unrecognized",D9721)), "Unrecognized", IF(ISNUMBER(SEARCH("Mismatched",D9721)), "Mismatched", IF(ISNUMBER(SEARCH("False Positive",D9721)), "False Positive", "Irrelevant"))), "")</f>
        <v/>
      </c>
      <c r="J9721" s="7" t="s">
        <v>3750</v>
      </c>
      <c r="K9721" s="7" t="s">
        <v>3355</v>
      </c>
      <c r="L9721" s="9">
        <v>45015</v>
      </c>
      <c r="M9721" s="13">
        <v>0.54415509259259254</v>
      </c>
      <c r="N9721" s="14">
        <v>204440003503394</v>
      </c>
      <c r="O9721" s="7">
        <f>IF(LEN(TRIM($A9721))=0,0,LEN($A9721)-LEN(SUBSTITUTE($A9721," ",""))+1)</f>
        <v>3</v>
      </c>
      <c r="P9721">
        <f t="shared" si="314"/>
        <v>3411</v>
      </c>
    </row>
    <row r="9722" spans="1:16" ht="240" x14ac:dyDescent="0.2">
      <c r="A9722" s="8" t="s">
        <v>771</v>
      </c>
      <c r="C9722" s="7" t="s">
        <v>4</v>
      </c>
      <c r="F9722" s="7" t="str">
        <f t="shared" si="315"/>
        <v/>
      </c>
      <c r="G9722" s="7" t="str">
        <f t="shared" si="316"/>
        <v/>
      </c>
      <c r="K9722" s="7" t="s">
        <v>3355</v>
      </c>
      <c r="L9722" s="9">
        <v>45015</v>
      </c>
      <c r="M9722" s="13">
        <v>0.54415509259259254</v>
      </c>
      <c r="N9722" s="14">
        <v>204440003503394</v>
      </c>
      <c r="P9722" t="str">
        <f t="shared" si="314"/>
        <v/>
      </c>
    </row>
    <row r="9723" spans="1:16" ht="16" x14ac:dyDescent="0.2">
      <c r="A9723" s="8" t="s">
        <v>1513</v>
      </c>
      <c r="C9723" s="7" t="s">
        <v>2</v>
      </c>
      <c r="D9723" s="7" t="s">
        <v>3389</v>
      </c>
      <c r="E9723" s="7" t="str">
        <f>IF(OR(D9723="", D9723="___"),"", LEFT(D9723,FIND(" &gt;",D9723)-1))</f>
        <v>Success</v>
      </c>
      <c r="F9723" s="7" t="str">
        <f t="shared" si="315"/>
        <v>Current</v>
      </c>
      <c r="G9723" s="7" t="str">
        <f t="shared" si="316"/>
        <v/>
      </c>
      <c r="H9723" s="7" t="str">
        <f>IF(G9723="Utterance", IF(ISNUMBER(SEARCH("Unrecognized",D9723)), "Unrecognized", IF(ISNUMBER(SEARCH("Mismatched",D9723)), "Mismatched", IF(ISNUMBER(SEARCH("False Positive",D9723)), "False Positive", "Irrelevant"))), "")</f>
        <v/>
      </c>
      <c r="J9723" s="7" t="s">
        <v>3431</v>
      </c>
      <c r="K9723" s="7" t="s">
        <v>3355</v>
      </c>
      <c r="L9723" s="9">
        <v>45015</v>
      </c>
      <c r="M9723" s="13">
        <v>0.54416666666666669</v>
      </c>
      <c r="N9723" s="14">
        <v>513002211061671</v>
      </c>
      <c r="O9723" s="7">
        <f>IF(LEN(TRIM($A9723))=0,0,LEN($A9723)-LEN(SUBSTITUTE($A9723," ",""))+1)</f>
        <v>2</v>
      </c>
      <c r="P9723">
        <f t="shared" si="314"/>
        <v>3411</v>
      </c>
    </row>
    <row r="9724" spans="1:16" ht="80" x14ac:dyDescent="0.2">
      <c r="A9724" s="8" t="s">
        <v>317</v>
      </c>
      <c r="C9724" s="7" t="s">
        <v>4</v>
      </c>
      <c r="F9724" s="7" t="str">
        <f t="shared" si="315"/>
        <v/>
      </c>
      <c r="G9724" s="7" t="str">
        <f t="shared" si="316"/>
        <v/>
      </c>
      <c r="K9724" s="7" t="s">
        <v>3355</v>
      </c>
      <c r="L9724" s="9">
        <v>45015</v>
      </c>
      <c r="M9724" s="13">
        <v>0.54416666666666669</v>
      </c>
      <c r="N9724" s="14">
        <v>513002211061671</v>
      </c>
      <c r="P9724" t="str">
        <f t="shared" si="314"/>
        <v/>
      </c>
    </row>
    <row r="9725" spans="1:16" ht="16" x14ac:dyDescent="0.2">
      <c r="A9725" s="8" t="s">
        <v>472</v>
      </c>
      <c r="C9725" s="7" t="s">
        <v>2</v>
      </c>
      <c r="D9725" s="7" t="s">
        <v>3411</v>
      </c>
      <c r="E9725" s="7" t="str">
        <f>IF(OR(D9725="", D9725="___"),"", LEFT(D9725,FIND(" &gt;",D9725)-1))</f>
        <v>Qualified Success</v>
      </c>
      <c r="F9725" s="7" t="str">
        <f t="shared" si="315"/>
        <v>Current</v>
      </c>
      <c r="G9725" s="7" t="str">
        <f t="shared" si="316"/>
        <v>Response</v>
      </c>
      <c r="H9725" s="7" t="str">
        <f>IF(G9725="Utterance", IF(ISNUMBER(SEARCH("Unrecognized",D9725)), "Unrecognized", IF(ISNUMBER(SEARCH("Mismatched",D9725)), "Mismatched", IF(ISNUMBER(SEARCH("False Positive",D9725)), "False Positive", "Irrelevant"))), "")</f>
        <v/>
      </c>
      <c r="J9725" s="7" t="s">
        <v>3750</v>
      </c>
      <c r="K9725" s="7" t="s">
        <v>3355</v>
      </c>
      <c r="L9725" s="9">
        <v>45015</v>
      </c>
      <c r="M9725" s="13">
        <v>0.54449074074074078</v>
      </c>
      <c r="N9725" s="14">
        <v>204440003493600</v>
      </c>
      <c r="O9725" s="7">
        <f>IF(LEN(TRIM($A9725))=0,0,LEN($A9725)-LEN(SUBSTITUTE($A9725," ",""))+1)</f>
        <v>5</v>
      </c>
      <c r="P9725">
        <f t="shared" si="314"/>
        <v>201</v>
      </c>
    </row>
    <row r="9726" spans="1:16" ht="64" x14ac:dyDescent="0.2">
      <c r="A9726" s="8" t="s">
        <v>254</v>
      </c>
      <c r="C9726" s="7" t="s">
        <v>4</v>
      </c>
      <c r="F9726" s="7" t="str">
        <f t="shared" si="315"/>
        <v/>
      </c>
      <c r="G9726" s="7" t="str">
        <f t="shared" si="316"/>
        <v/>
      </c>
      <c r="K9726" s="7" t="s">
        <v>3355</v>
      </c>
      <c r="L9726" s="9">
        <v>45015</v>
      </c>
      <c r="M9726" s="13">
        <v>0.54449074074074078</v>
      </c>
      <c r="N9726" s="14">
        <v>204440003493600</v>
      </c>
      <c r="P9726" t="str">
        <f t="shared" si="314"/>
        <v/>
      </c>
    </row>
    <row r="9727" spans="1:16" ht="16" x14ac:dyDescent="0.2">
      <c r="A9727" s="8" t="s">
        <v>1615</v>
      </c>
      <c r="C9727" s="7" t="s">
        <v>2</v>
      </c>
      <c r="D9727" s="7" t="s">
        <v>3391</v>
      </c>
      <c r="E9727" s="7" t="str">
        <f>IF(OR(D9727="", D9727="___"),"", LEFT(D9727,FIND(" &gt;",D9727)-1))</f>
        <v>Failure</v>
      </c>
      <c r="F9727" s="7" t="str">
        <f t="shared" si="315"/>
        <v>Current</v>
      </c>
      <c r="G9727" s="7" t="str">
        <f t="shared" si="316"/>
        <v>Utterance</v>
      </c>
      <c r="H9727" s="7" t="str">
        <f>IF(G9727="Utterance", IF(ISNUMBER(SEARCH("Unrecognized",D9727)), "Unrecognized", IF(ISNUMBER(SEARCH("Mismatched",D9727)), "Mismatched", IF(ISNUMBER(SEARCH("False Positive",D9727)), "False Positive", "Irrelevant"))), "")</f>
        <v>Mismatched</v>
      </c>
      <c r="J9727" s="7" t="s">
        <v>3741</v>
      </c>
      <c r="K9727" s="7" t="s">
        <v>3355</v>
      </c>
      <c r="L9727" s="9">
        <v>45015</v>
      </c>
      <c r="M9727" s="13">
        <v>0.54483796296296294</v>
      </c>
      <c r="N9727" s="14">
        <v>513002981132044</v>
      </c>
      <c r="O9727" s="7">
        <f>IF(LEN(TRIM($A9727))=0,0,LEN($A9727)-LEN(SUBSTITUTE($A9727," ",""))+1)</f>
        <v>8</v>
      </c>
      <c r="P9727">
        <f t="shared" si="314"/>
        <v>705</v>
      </c>
    </row>
    <row r="9728" spans="1:16" ht="48" x14ac:dyDescent="0.2">
      <c r="A9728" s="8" t="s">
        <v>476</v>
      </c>
      <c r="C9728" s="7" t="s">
        <v>4</v>
      </c>
      <c r="F9728" s="7" t="str">
        <f t="shared" si="315"/>
        <v/>
      </c>
      <c r="G9728" s="7" t="str">
        <f t="shared" si="316"/>
        <v/>
      </c>
      <c r="K9728" s="7" t="s">
        <v>3355</v>
      </c>
      <c r="L9728" s="9">
        <v>45015</v>
      </c>
      <c r="M9728" s="13">
        <v>0.54483796296296294</v>
      </c>
      <c r="N9728" s="14">
        <v>513002981132044</v>
      </c>
      <c r="P9728" t="str">
        <f t="shared" si="314"/>
        <v/>
      </c>
    </row>
    <row r="9729" spans="1:16" ht="16" x14ac:dyDescent="0.2">
      <c r="A9729" s="8" t="s">
        <v>474</v>
      </c>
      <c r="C9729" s="7" t="s">
        <v>2</v>
      </c>
      <c r="D9729" s="7" t="s">
        <v>3391</v>
      </c>
      <c r="E9729" s="7" t="str">
        <f>IF(OR(D9729="", D9729="___"),"", LEFT(D9729,FIND(" &gt;",D9729)-1))</f>
        <v>Failure</v>
      </c>
      <c r="F9729" s="7" t="str">
        <f t="shared" si="315"/>
        <v>Current</v>
      </c>
      <c r="G9729" s="7" t="str">
        <f t="shared" si="316"/>
        <v>Utterance</v>
      </c>
      <c r="H9729" s="7" t="str">
        <f>IF(G9729="Utterance", IF(ISNUMBER(SEARCH("Unrecognized",D9729)), "Unrecognized", IF(ISNUMBER(SEARCH("Mismatched",D9729)), "Mismatched", IF(ISNUMBER(SEARCH("False Positive",D9729)), "False Positive", "Irrelevant"))), "")</f>
        <v>Mismatched</v>
      </c>
      <c r="J9729" s="7" t="s">
        <v>3750</v>
      </c>
      <c r="K9729" s="7" t="s">
        <v>3355</v>
      </c>
      <c r="L9729" s="9">
        <v>45015</v>
      </c>
      <c r="M9729" s="13">
        <v>0.5452893518518519</v>
      </c>
      <c r="N9729" s="14">
        <v>204440003493600</v>
      </c>
      <c r="O9729" s="7">
        <f>IF(LEN(TRIM($A9729))=0,0,LEN($A9729)-LEN(SUBSTITUTE($A9729," ",""))+1)</f>
        <v>6</v>
      </c>
      <c r="P9729">
        <f t="shared" si="314"/>
        <v>705</v>
      </c>
    </row>
    <row r="9730" spans="1:16" ht="16" x14ac:dyDescent="0.2">
      <c r="A9730" s="8" t="s">
        <v>470</v>
      </c>
      <c r="C9730" s="7" t="s">
        <v>4</v>
      </c>
      <c r="F9730" s="7" t="str">
        <f t="shared" si="315"/>
        <v/>
      </c>
      <c r="G9730" s="7" t="str">
        <f t="shared" si="316"/>
        <v/>
      </c>
      <c r="K9730" s="7" t="s">
        <v>3355</v>
      </c>
      <c r="L9730" s="9">
        <v>45015</v>
      </c>
      <c r="M9730" s="13">
        <v>0.54530092592592594</v>
      </c>
      <c r="N9730" s="14">
        <v>204440003493600</v>
      </c>
      <c r="P9730" t="str">
        <f t="shared" si="314"/>
        <v/>
      </c>
    </row>
    <row r="9731" spans="1:16" ht="16" x14ac:dyDescent="0.2">
      <c r="A9731" s="8" t="s">
        <v>1438</v>
      </c>
      <c r="C9731" s="7" t="s">
        <v>2</v>
      </c>
      <c r="D9731" s="7" t="s">
        <v>3389</v>
      </c>
      <c r="E9731" s="7" t="str">
        <f>IF(OR(D9731="", D9731="___"),"", LEFT(D9731,FIND(" &gt;",D9731)-1))</f>
        <v>Success</v>
      </c>
      <c r="F9731" s="7" t="str">
        <f t="shared" si="315"/>
        <v>Current</v>
      </c>
      <c r="G9731" s="7" t="str">
        <f t="shared" si="316"/>
        <v/>
      </c>
      <c r="H9731" s="7" t="str">
        <f>IF(G9731="Utterance", IF(ISNUMBER(SEARCH("Unrecognized",D9731)), "Unrecognized", IF(ISNUMBER(SEARCH("Mismatched",D9731)), "Mismatched", IF(ISNUMBER(SEARCH("False Positive",D9731)), "False Positive", "Irrelevant"))), "")</f>
        <v/>
      </c>
      <c r="J9731" s="7" t="s">
        <v>213</v>
      </c>
      <c r="K9731" s="7" t="s">
        <v>3355</v>
      </c>
      <c r="L9731" s="9">
        <v>45015</v>
      </c>
      <c r="M9731" s="13">
        <v>0.54803240740740744</v>
      </c>
      <c r="N9731" s="14">
        <v>513002667770147</v>
      </c>
      <c r="O9731" s="7">
        <f>IF(LEN(TRIM($A9731))=0,0,LEN($A9731)-LEN(SUBSTITUTE($A9731," ",""))+1)</f>
        <v>2</v>
      </c>
      <c r="P9731">
        <f t="shared" ref="P9731:P9794" si="317">IF(D9731="", "", COUNTIF($D$1:$D$12000, D9731))</f>
        <v>3411</v>
      </c>
    </row>
    <row r="9732" spans="1:16" ht="144" x14ac:dyDescent="0.2">
      <c r="A9732" s="8" t="s">
        <v>218</v>
      </c>
      <c r="C9732" s="7" t="s">
        <v>4</v>
      </c>
      <c r="F9732" s="7" t="str">
        <f t="shared" si="315"/>
        <v/>
      </c>
      <c r="G9732" s="7" t="str">
        <f t="shared" si="316"/>
        <v/>
      </c>
      <c r="K9732" s="7" t="s">
        <v>3355</v>
      </c>
      <c r="L9732" s="9">
        <v>45015</v>
      </c>
      <c r="M9732" s="13">
        <v>0.54803240740740744</v>
      </c>
      <c r="N9732" s="14">
        <v>513002667770147</v>
      </c>
      <c r="P9732" t="str">
        <f t="shared" si="317"/>
        <v/>
      </c>
    </row>
    <row r="9733" spans="1:16" ht="16" x14ac:dyDescent="0.2">
      <c r="A9733" s="8" t="s">
        <v>223</v>
      </c>
      <c r="B9733" s="7" t="s">
        <v>3487</v>
      </c>
      <c r="C9733" s="7" t="s">
        <v>2</v>
      </c>
      <c r="D9733" s="7" t="s">
        <v>3389</v>
      </c>
      <c r="E9733" s="7" t="str">
        <f>IF(OR(D9733="", D9733="___"),"", LEFT(D9733,FIND(" &gt;",D9733)-1))</f>
        <v>Success</v>
      </c>
      <c r="F9733" s="7" t="str">
        <f t="shared" si="315"/>
        <v>Current</v>
      </c>
      <c r="G9733" s="7" t="str">
        <f t="shared" si="316"/>
        <v/>
      </c>
      <c r="H9733" s="7" t="str">
        <f>IF(G9733="Utterance", IF(ISNUMBER(SEARCH("Unrecognized",D9733)), "Unrecognized", IF(ISNUMBER(SEARCH("Mismatched",D9733)), "Mismatched", IF(ISNUMBER(SEARCH("False Positive",D9733)), "False Positive", "Irrelevant"))), "")</f>
        <v/>
      </c>
      <c r="J9733" s="7" t="s">
        <v>3744</v>
      </c>
      <c r="K9733" s="7" t="s">
        <v>3355</v>
      </c>
      <c r="L9733" s="9">
        <v>45015</v>
      </c>
      <c r="M9733" s="13">
        <v>0.55100694444444442</v>
      </c>
      <c r="N9733" s="14">
        <v>513003340818487</v>
      </c>
      <c r="O9733" s="7">
        <f>IF(LEN(TRIM($A9733))=0,0,LEN($A9733)-LEN(SUBSTITUTE($A9733," ",""))+1)</f>
        <v>3</v>
      </c>
      <c r="P9733">
        <f t="shared" si="317"/>
        <v>3411</v>
      </c>
    </row>
    <row r="9734" spans="1:16" ht="112" x14ac:dyDescent="0.2">
      <c r="A9734" s="8" t="s">
        <v>224</v>
      </c>
      <c r="C9734" s="7" t="s">
        <v>4</v>
      </c>
      <c r="F9734" s="7" t="str">
        <f t="shared" si="315"/>
        <v/>
      </c>
      <c r="G9734" s="7" t="str">
        <f t="shared" si="316"/>
        <v/>
      </c>
      <c r="K9734" s="7" t="s">
        <v>3355</v>
      </c>
      <c r="L9734" s="9">
        <v>45015</v>
      </c>
      <c r="M9734" s="13">
        <v>0.55100694444444442</v>
      </c>
      <c r="N9734" s="14">
        <v>513003340818487</v>
      </c>
      <c r="P9734" t="str">
        <f t="shared" si="317"/>
        <v/>
      </c>
    </row>
    <row r="9735" spans="1:16" ht="16" x14ac:dyDescent="0.2">
      <c r="A9735" s="8" t="s">
        <v>223</v>
      </c>
      <c r="B9735" s="7" t="s">
        <v>3487</v>
      </c>
      <c r="C9735" s="7" t="s">
        <v>2</v>
      </c>
      <c r="D9735" s="7" t="s">
        <v>3389</v>
      </c>
      <c r="E9735" s="7" t="str">
        <f>IF(OR(D9735="", D9735="___"),"", LEFT(D9735,FIND(" &gt;",D9735)-1))</f>
        <v>Success</v>
      </c>
      <c r="F9735" s="7" t="str">
        <f t="shared" si="315"/>
        <v>Current</v>
      </c>
      <c r="G9735" s="7" t="str">
        <f t="shared" si="316"/>
        <v/>
      </c>
      <c r="H9735" s="7" t="str">
        <f>IF(G9735="Utterance", IF(ISNUMBER(SEARCH("Unrecognized",D9735)), "Unrecognized", IF(ISNUMBER(SEARCH("Mismatched",D9735)), "Mismatched", IF(ISNUMBER(SEARCH("False Positive",D9735)), "False Positive", "Irrelevant"))), "")</f>
        <v/>
      </c>
      <c r="J9735" s="7" t="s">
        <v>3744</v>
      </c>
      <c r="K9735" s="7" t="s">
        <v>3355</v>
      </c>
      <c r="L9735" s="9">
        <v>45015</v>
      </c>
      <c r="M9735" s="13">
        <v>0.55107638888888888</v>
      </c>
      <c r="N9735" s="14">
        <v>202000033877882</v>
      </c>
      <c r="O9735" s="7">
        <f>IF(LEN(TRIM($A9735))=0,0,LEN($A9735)-LEN(SUBSTITUTE($A9735," ",""))+1)</f>
        <v>3</v>
      </c>
      <c r="P9735">
        <f t="shared" si="317"/>
        <v>3411</v>
      </c>
    </row>
    <row r="9736" spans="1:16" ht="112" x14ac:dyDescent="0.2">
      <c r="A9736" s="8" t="s">
        <v>224</v>
      </c>
      <c r="C9736" s="7" t="s">
        <v>4</v>
      </c>
      <c r="F9736" s="7" t="str">
        <f t="shared" si="315"/>
        <v/>
      </c>
      <c r="G9736" s="7" t="str">
        <f t="shared" si="316"/>
        <v/>
      </c>
      <c r="K9736" s="7" t="s">
        <v>3355</v>
      </c>
      <c r="L9736" s="9">
        <v>45015</v>
      </c>
      <c r="M9736" s="13">
        <v>0.55107638888888888</v>
      </c>
      <c r="N9736" s="14">
        <v>202000033877882</v>
      </c>
      <c r="P9736" t="str">
        <f t="shared" si="317"/>
        <v/>
      </c>
    </row>
    <row r="9737" spans="1:16" ht="16" x14ac:dyDescent="0.2">
      <c r="A9737" s="20" t="s">
        <v>1108</v>
      </c>
      <c r="C9737" s="7" t="s">
        <v>2</v>
      </c>
      <c r="D9737" s="7" t="s">
        <v>3391</v>
      </c>
      <c r="E9737" s="7" t="str">
        <f>IF(OR(D9737="", D9737="___"),"", LEFT(D9737,FIND(" &gt;",D9737)-1))</f>
        <v>Failure</v>
      </c>
      <c r="F9737" s="7" t="str">
        <f t="shared" si="315"/>
        <v>Current</v>
      </c>
      <c r="G9737" s="7" t="str">
        <f t="shared" si="316"/>
        <v>Utterance</v>
      </c>
      <c r="H9737" s="7" t="str">
        <f>IF(G9737="Utterance", IF(ISNUMBER(SEARCH("Unrecognized",D9737)), "Unrecognized", IF(ISNUMBER(SEARCH("Mismatched",D9737)), "Mismatched", IF(ISNUMBER(SEARCH("False Positive",D9737)), "False Positive", "Irrelevant"))), "")</f>
        <v>Mismatched</v>
      </c>
      <c r="J9737" s="7" t="s">
        <v>3363</v>
      </c>
      <c r="K9737" s="7" t="s">
        <v>3355</v>
      </c>
      <c r="L9737" s="9">
        <v>45015</v>
      </c>
      <c r="M9737" s="13">
        <v>0.55304398148148148</v>
      </c>
      <c r="N9737" s="14">
        <v>204440003538512</v>
      </c>
      <c r="O9737" s="7">
        <f>IF(LEN(TRIM($A9737))=0,0,LEN($A9737)-LEN(SUBSTITUTE($A9737," ",""))+1)</f>
        <v>4</v>
      </c>
      <c r="P9737">
        <f t="shared" si="317"/>
        <v>705</v>
      </c>
    </row>
    <row r="9738" spans="1:16" ht="32" x14ac:dyDescent="0.2">
      <c r="A9738" s="8" t="s">
        <v>1094</v>
      </c>
      <c r="C9738" s="7" t="s">
        <v>4</v>
      </c>
      <c r="F9738" s="7" t="str">
        <f t="shared" si="315"/>
        <v/>
      </c>
      <c r="G9738" s="7" t="str">
        <f t="shared" si="316"/>
        <v/>
      </c>
      <c r="K9738" s="7" t="s">
        <v>3355</v>
      </c>
      <c r="L9738" s="9">
        <v>45015</v>
      </c>
      <c r="M9738" s="13">
        <v>0.55306712962962956</v>
      </c>
      <c r="N9738" s="14">
        <v>204440003538512</v>
      </c>
      <c r="P9738" t="str">
        <f t="shared" si="317"/>
        <v/>
      </c>
    </row>
    <row r="9739" spans="1:16" ht="16" x14ac:dyDescent="0.2">
      <c r="A9739" s="20" t="s">
        <v>1107</v>
      </c>
      <c r="C9739" s="7" t="s">
        <v>2</v>
      </c>
      <c r="D9739" s="7" t="s">
        <v>3411</v>
      </c>
      <c r="E9739" s="7" t="str">
        <f>IF(OR(D9739="", D9739="___"),"", LEFT(D9739,FIND(" &gt;",D9739)-1))</f>
        <v>Qualified Success</v>
      </c>
      <c r="F9739" s="7" t="str">
        <f t="shared" si="315"/>
        <v>Current</v>
      </c>
      <c r="G9739" s="7" t="str">
        <f t="shared" si="316"/>
        <v>Response</v>
      </c>
      <c r="H9739" s="7" t="str">
        <f>IF(G9739="Utterance", IF(ISNUMBER(SEARCH("Unrecognized",D9739)), "Unrecognized", IF(ISNUMBER(SEARCH("Mismatched",D9739)), "Mismatched", IF(ISNUMBER(SEARCH("False Positive",D9739)), "False Positive", "Irrelevant"))), "")</f>
        <v/>
      </c>
      <c r="J9739" s="7" t="s">
        <v>3363</v>
      </c>
      <c r="K9739" s="7" t="s">
        <v>3355</v>
      </c>
      <c r="L9739" s="9">
        <v>45015</v>
      </c>
      <c r="M9739" s="13">
        <v>0.55353009259259256</v>
      </c>
      <c r="N9739" s="14">
        <v>204440003538512</v>
      </c>
      <c r="O9739" s="7">
        <f>IF(LEN(TRIM($A9739))=0,0,LEN($A9739)-LEN(SUBSTITUTE($A9739," ",""))+1)</f>
        <v>2</v>
      </c>
      <c r="P9739">
        <f t="shared" si="317"/>
        <v>201</v>
      </c>
    </row>
    <row r="9740" spans="1:16" ht="80" x14ac:dyDescent="0.2">
      <c r="A9740" s="8" t="s">
        <v>430</v>
      </c>
      <c r="C9740" s="7" t="s">
        <v>4</v>
      </c>
      <c r="F9740" s="7" t="str">
        <f t="shared" si="315"/>
        <v/>
      </c>
      <c r="G9740" s="7" t="str">
        <f t="shared" si="316"/>
        <v/>
      </c>
      <c r="K9740" s="7" t="s">
        <v>3355</v>
      </c>
      <c r="L9740" s="9">
        <v>45015</v>
      </c>
      <c r="M9740" s="13">
        <v>0.55353009259259256</v>
      </c>
      <c r="N9740" s="14">
        <v>204440003538512</v>
      </c>
      <c r="P9740" t="str">
        <f t="shared" si="317"/>
        <v/>
      </c>
    </row>
    <row r="9741" spans="1:16" ht="16" x14ac:dyDescent="0.2">
      <c r="A9741" s="8" t="s">
        <v>1802</v>
      </c>
      <c r="C9741" s="7" t="s">
        <v>2</v>
      </c>
      <c r="D9741" s="7" t="s">
        <v>3389</v>
      </c>
      <c r="E9741" s="7" t="str">
        <f>IF(OR(D9741="", D9741="___"),"", LEFT(D9741,FIND(" &gt;",D9741)-1))</f>
        <v>Success</v>
      </c>
      <c r="F9741" s="7" t="str">
        <f t="shared" si="315"/>
        <v>Current</v>
      </c>
      <c r="G9741" s="7" t="str">
        <f t="shared" si="316"/>
        <v/>
      </c>
      <c r="H9741" s="7" t="str">
        <f>IF(G9741="Utterance", IF(ISNUMBER(SEARCH("Unrecognized",D9741)), "Unrecognized", IF(ISNUMBER(SEARCH("Mismatched",D9741)), "Mismatched", IF(ISNUMBER(SEARCH("False Positive",D9741)), "False Positive", "Irrelevant"))), "")</f>
        <v/>
      </c>
      <c r="J9741" s="7" t="s">
        <v>3431</v>
      </c>
      <c r="K9741" s="7" t="s">
        <v>3355</v>
      </c>
      <c r="L9741" s="9">
        <v>45015</v>
      </c>
      <c r="M9741" s="13">
        <v>0.55565972222222226</v>
      </c>
      <c r="N9741" s="14">
        <v>513003503696585</v>
      </c>
      <c r="O9741" s="7">
        <f>IF(LEN(TRIM($A9741))=0,0,LEN($A9741)-LEN(SUBSTITUTE($A9741," ",""))+1)</f>
        <v>12</v>
      </c>
      <c r="P9741">
        <f t="shared" si="317"/>
        <v>3411</v>
      </c>
    </row>
    <row r="9742" spans="1:16" ht="128" x14ac:dyDescent="0.2">
      <c r="A9742" s="8" t="s">
        <v>463</v>
      </c>
      <c r="C9742" s="7" t="s">
        <v>4</v>
      </c>
      <c r="F9742" s="7" t="str">
        <f t="shared" si="315"/>
        <v/>
      </c>
      <c r="G9742" s="7" t="str">
        <f t="shared" si="316"/>
        <v/>
      </c>
      <c r="K9742" s="7" t="s">
        <v>3355</v>
      </c>
      <c r="L9742" s="9">
        <v>45015</v>
      </c>
      <c r="M9742" s="13">
        <v>0.5556712962962963</v>
      </c>
      <c r="N9742" s="14">
        <v>513003503696585</v>
      </c>
      <c r="P9742" t="str">
        <f t="shared" si="317"/>
        <v/>
      </c>
    </row>
    <row r="9743" spans="1:16" ht="16" x14ac:dyDescent="0.2">
      <c r="A9743" s="8" t="s">
        <v>1800</v>
      </c>
      <c r="C9743" s="7" t="s">
        <v>2</v>
      </c>
      <c r="D9743" s="7" t="s">
        <v>3389</v>
      </c>
      <c r="E9743" s="7" t="str">
        <f>IF(OR(D9743="", D9743="___"),"", LEFT(D9743,FIND(" &gt;",D9743)-1))</f>
        <v>Success</v>
      </c>
      <c r="F9743" s="7" t="str">
        <f t="shared" si="315"/>
        <v>Current</v>
      </c>
      <c r="G9743" s="7" t="str">
        <f t="shared" si="316"/>
        <v/>
      </c>
      <c r="H9743" s="7" t="str">
        <f>IF(G9743="Utterance", IF(ISNUMBER(SEARCH("Unrecognized",D9743)), "Unrecognized", IF(ISNUMBER(SEARCH("Mismatched",D9743)), "Mismatched", IF(ISNUMBER(SEARCH("False Positive",D9743)), "False Positive", "Irrelevant"))), "")</f>
        <v/>
      </c>
      <c r="J9743" s="7" t="s">
        <v>3431</v>
      </c>
      <c r="K9743" s="7" t="s">
        <v>3355</v>
      </c>
      <c r="L9743" s="9">
        <v>45015</v>
      </c>
      <c r="M9743" s="13">
        <v>0.55659722222222219</v>
      </c>
      <c r="N9743" s="14">
        <v>513003503696585</v>
      </c>
      <c r="O9743" s="7">
        <f>IF(LEN(TRIM($A9743))=0,0,LEN($A9743)-LEN(SUBSTITUTE($A9743," ",""))+1)</f>
        <v>27</v>
      </c>
      <c r="P9743">
        <f t="shared" si="317"/>
        <v>3411</v>
      </c>
    </row>
    <row r="9744" spans="1:16" ht="128" x14ac:dyDescent="0.2">
      <c r="A9744" s="8" t="s">
        <v>463</v>
      </c>
      <c r="C9744" s="7" t="s">
        <v>4</v>
      </c>
      <c r="F9744" s="7" t="str">
        <f t="shared" si="315"/>
        <v/>
      </c>
      <c r="G9744" s="7" t="str">
        <f t="shared" si="316"/>
        <v/>
      </c>
      <c r="K9744" s="7" t="s">
        <v>3355</v>
      </c>
      <c r="L9744" s="9">
        <v>45015</v>
      </c>
      <c r="M9744" s="13">
        <v>0.55660879629629634</v>
      </c>
      <c r="N9744" s="14">
        <v>513003503696585</v>
      </c>
      <c r="P9744" t="str">
        <f t="shared" si="317"/>
        <v/>
      </c>
    </row>
    <row r="9745" spans="1:16" ht="16" x14ac:dyDescent="0.2">
      <c r="A9745" s="8" t="s">
        <v>1213</v>
      </c>
      <c r="C9745" s="7" t="s">
        <v>2</v>
      </c>
      <c r="D9745" s="7" t="s">
        <v>3389</v>
      </c>
      <c r="E9745" s="7" t="str">
        <f>IF(OR(D9745="", D9745="___"),"", LEFT(D9745,FIND(" &gt;",D9745)-1))</f>
        <v>Success</v>
      </c>
      <c r="F9745" s="7" t="str">
        <f t="shared" si="315"/>
        <v>Current</v>
      </c>
      <c r="G9745" s="7" t="str">
        <f t="shared" si="316"/>
        <v/>
      </c>
      <c r="H9745" s="7" t="str">
        <f>IF(G9745="Utterance", IF(ISNUMBER(SEARCH("Unrecognized",D9745)), "Unrecognized", IF(ISNUMBER(SEARCH("Mismatched",D9745)), "Mismatched", IF(ISNUMBER(SEARCH("False Positive",D9745)), "False Positive", "Irrelevant"))), "")</f>
        <v/>
      </c>
      <c r="J9745" s="7" t="s">
        <v>3750</v>
      </c>
      <c r="K9745" s="7" t="s">
        <v>3355</v>
      </c>
      <c r="L9745" s="9">
        <v>45015</v>
      </c>
      <c r="M9745" s="13">
        <v>0.55903935185185183</v>
      </c>
      <c r="N9745" s="14">
        <v>202000532485335</v>
      </c>
      <c r="O9745" s="7">
        <f>IF(LEN(TRIM($A9745))=0,0,LEN($A9745)-LEN(SUBSTITUTE($A9745," ",""))+1)</f>
        <v>3</v>
      </c>
      <c r="P9745">
        <f t="shared" si="317"/>
        <v>3411</v>
      </c>
    </row>
    <row r="9746" spans="1:16" ht="160" x14ac:dyDescent="0.2">
      <c r="A9746" s="8" t="s">
        <v>377</v>
      </c>
      <c r="C9746" s="7" t="s">
        <v>4</v>
      </c>
      <c r="F9746" s="7" t="str">
        <f t="shared" si="315"/>
        <v/>
      </c>
      <c r="G9746" s="7" t="str">
        <f t="shared" si="316"/>
        <v/>
      </c>
      <c r="K9746" s="7" t="s">
        <v>3355</v>
      </c>
      <c r="L9746" s="9">
        <v>45015</v>
      </c>
      <c r="M9746" s="13">
        <v>0.55906250000000002</v>
      </c>
      <c r="N9746" s="14">
        <v>202000532485335</v>
      </c>
      <c r="P9746" t="str">
        <f t="shared" si="317"/>
        <v/>
      </c>
    </row>
    <row r="9747" spans="1:16" ht="16" x14ac:dyDescent="0.2">
      <c r="A9747" s="8" t="s">
        <v>802</v>
      </c>
      <c r="C9747" s="7" t="s">
        <v>2</v>
      </c>
      <c r="D9747" s="7" t="s">
        <v>3389</v>
      </c>
      <c r="E9747" s="7" t="str">
        <f>IF(OR(D9747="", D9747="___"),"", LEFT(D9747,FIND(" &gt;",D9747)-1))</f>
        <v>Success</v>
      </c>
      <c r="F9747" s="7" t="str">
        <f t="shared" si="315"/>
        <v>Current</v>
      </c>
      <c r="G9747" s="7" t="str">
        <f t="shared" si="316"/>
        <v/>
      </c>
      <c r="H9747" s="7" t="str">
        <f>IF(G9747="Utterance", IF(ISNUMBER(SEARCH("Unrecognized",D9747)), "Unrecognized", IF(ISNUMBER(SEARCH("Mismatched",D9747)), "Mismatched", IF(ISNUMBER(SEARCH("False Positive",D9747)), "False Positive", "Irrelevant"))), "")</f>
        <v/>
      </c>
      <c r="J9747" s="7" t="s">
        <v>3743</v>
      </c>
      <c r="K9747" s="7" t="s">
        <v>3355</v>
      </c>
      <c r="L9747" s="9">
        <v>45015</v>
      </c>
      <c r="M9747" s="13">
        <v>0.5591666666666667</v>
      </c>
      <c r="N9747" s="14">
        <v>204440003506463</v>
      </c>
      <c r="O9747" s="7">
        <f>IF(LEN(TRIM($A9747))=0,0,LEN($A9747)-LEN(SUBSTITUTE($A9747," ",""))+1)</f>
        <v>5</v>
      </c>
      <c r="P9747">
        <f t="shared" si="317"/>
        <v>3411</v>
      </c>
    </row>
    <row r="9748" spans="1:16" ht="224" x14ac:dyDescent="0.2">
      <c r="A9748" s="8" t="s">
        <v>3723</v>
      </c>
      <c r="C9748" s="7" t="s">
        <v>4</v>
      </c>
      <c r="F9748" s="7" t="str">
        <f t="shared" si="315"/>
        <v/>
      </c>
      <c r="G9748" s="7" t="str">
        <f t="shared" si="316"/>
        <v/>
      </c>
      <c r="K9748" s="7" t="s">
        <v>3355</v>
      </c>
      <c r="L9748" s="9">
        <v>45015</v>
      </c>
      <c r="M9748" s="13">
        <v>0.55918981481481478</v>
      </c>
      <c r="N9748" s="14">
        <v>204440003506463</v>
      </c>
      <c r="P9748" t="str">
        <f t="shared" si="317"/>
        <v/>
      </c>
    </row>
    <row r="9749" spans="1:16" ht="16" x14ac:dyDescent="0.2">
      <c r="A9749" s="8" t="s">
        <v>1379</v>
      </c>
      <c r="C9749" s="7" t="s">
        <v>2</v>
      </c>
      <c r="D9749" s="7" t="s">
        <v>3389</v>
      </c>
      <c r="E9749" s="7" t="str">
        <f>IF(OR(D9749="", D9749="___"),"", LEFT(D9749,FIND(" &gt;",D9749)-1))</f>
        <v>Success</v>
      </c>
      <c r="F9749" s="7" t="str">
        <f t="shared" si="315"/>
        <v>Current</v>
      </c>
      <c r="G9749" s="7" t="str">
        <f t="shared" si="316"/>
        <v/>
      </c>
      <c r="H9749" s="7" t="str">
        <f>IF(G9749="Utterance", IF(ISNUMBER(SEARCH("Unrecognized",D9749)), "Unrecognized", IF(ISNUMBER(SEARCH("Mismatched",D9749)), "Mismatched", IF(ISNUMBER(SEARCH("False Positive",D9749)), "False Positive", "Irrelevant"))), "")</f>
        <v/>
      </c>
      <c r="J9749" s="7" t="s">
        <v>3750</v>
      </c>
      <c r="K9749" s="7" t="s">
        <v>3355</v>
      </c>
      <c r="L9749" s="9">
        <v>45015</v>
      </c>
      <c r="M9749" s="13">
        <v>0.55920138888888882</v>
      </c>
      <c r="N9749" s="14">
        <v>202000515856851</v>
      </c>
      <c r="O9749" s="7">
        <f>IF(LEN(TRIM($A9749))=0,0,LEN($A9749)-LEN(SUBSTITUTE($A9749," ",""))+1)</f>
        <v>11</v>
      </c>
      <c r="P9749">
        <f t="shared" si="317"/>
        <v>3411</v>
      </c>
    </row>
    <row r="9750" spans="1:16" ht="240" x14ac:dyDescent="0.2">
      <c r="A9750" s="8" t="s">
        <v>1378</v>
      </c>
      <c r="C9750" s="7" t="s">
        <v>4</v>
      </c>
      <c r="F9750" s="7" t="str">
        <f t="shared" si="315"/>
        <v/>
      </c>
      <c r="G9750" s="7" t="str">
        <f t="shared" si="316"/>
        <v/>
      </c>
      <c r="K9750" s="7" t="s">
        <v>3355</v>
      </c>
      <c r="L9750" s="9">
        <v>45015</v>
      </c>
      <c r="M9750" s="13">
        <v>0.55921296296296297</v>
      </c>
      <c r="N9750" s="14">
        <v>202000515856851</v>
      </c>
      <c r="P9750" t="str">
        <f t="shared" si="317"/>
        <v/>
      </c>
    </row>
    <row r="9751" spans="1:16" ht="16" x14ac:dyDescent="0.2">
      <c r="A9751" s="8" t="s">
        <v>652</v>
      </c>
      <c r="C9751" s="7" t="s">
        <v>2</v>
      </c>
      <c r="D9751" s="7" t="s">
        <v>3405</v>
      </c>
      <c r="E9751" s="7" t="str">
        <f>IF(OR(D9751="", D9751="___"),"", LEFT(D9751,FIND(" &gt;",D9751)-1))</f>
        <v>Failure</v>
      </c>
      <c r="F9751" s="7" t="str">
        <f t="shared" si="315"/>
        <v>Current</v>
      </c>
      <c r="G9751" s="7" t="str">
        <f t="shared" si="316"/>
        <v>System</v>
      </c>
      <c r="H9751" s="7" t="str">
        <f>IF(G9751="Utterance", IF(ISNUMBER(SEARCH("Unrecognized",D9751)), "Unrecognized", IF(ISNUMBER(SEARCH("Mismatched",D9751)), "Mismatched", IF(ISNUMBER(SEARCH("False Positive",D9751)), "False Positive", "Irrelevant"))), "")</f>
        <v/>
      </c>
      <c r="I9751" s="7" t="s">
        <v>152</v>
      </c>
      <c r="J9751" s="7" t="s">
        <v>3743</v>
      </c>
      <c r="K9751" s="7" t="s">
        <v>3355</v>
      </c>
      <c r="L9751" s="9">
        <v>45015</v>
      </c>
      <c r="M9751" s="13">
        <v>0.55958333333333332</v>
      </c>
      <c r="N9751" s="14">
        <v>204440003506463</v>
      </c>
      <c r="O9751" s="7">
        <f>IF(LEN(TRIM($A9751))=0,0,LEN($A9751)-LEN(SUBSTITUTE($A9751," ",""))+1)</f>
        <v>2</v>
      </c>
      <c r="P9751">
        <f t="shared" si="317"/>
        <v>168</v>
      </c>
    </row>
    <row r="9752" spans="1:16" ht="16" x14ac:dyDescent="0.2">
      <c r="A9752" s="8" t="s">
        <v>652</v>
      </c>
      <c r="C9752" s="7" t="s">
        <v>2</v>
      </c>
      <c r="D9752" s="7" t="s">
        <v>3391</v>
      </c>
      <c r="E9752" s="7" t="str">
        <f>IF(OR(D9752="", D9752="___"),"", LEFT(D9752,FIND(" &gt;",D9752)-1))</f>
        <v>Failure</v>
      </c>
      <c r="F9752" s="7" t="str">
        <f t="shared" si="315"/>
        <v>Current</v>
      </c>
      <c r="G9752" s="7" t="str">
        <f t="shared" si="316"/>
        <v>Utterance</v>
      </c>
      <c r="H9752" s="7" t="str">
        <f>IF(G9752="Utterance", IF(ISNUMBER(SEARCH("Unrecognized",D9752)), "Unrecognized", IF(ISNUMBER(SEARCH("Mismatched",D9752)), "Mismatched", IF(ISNUMBER(SEARCH("False Positive",D9752)), "False Positive", "Irrelevant"))), "")</f>
        <v>Mismatched</v>
      </c>
      <c r="J9752" s="7" t="s">
        <v>3743</v>
      </c>
      <c r="K9752" s="7" t="s">
        <v>3355</v>
      </c>
      <c r="L9752" s="9">
        <v>45015</v>
      </c>
      <c r="M9752" s="13">
        <v>0.55958333333333332</v>
      </c>
      <c r="N9752" s="14">
        <v>204440003506463</v>
      </c>
      <c r="O9752" s="7">
        <f>IF(LEN(TRIM($A9752))=0,0,LEN($A9752)-LEN(SUBSTITUTE($A9752," ",""))+1)</f>
        <v>2</v>
      </c>
      <c r="P9752">
        <f t="shared" si="317"/>
        <v>705</v>
      </c>
    </row>
    <row r="9753" spans="1:16" ht="16" x14ac:dyDescent="0.2">
      <c r="A9753" s="8" t="s">
        <v>152</v>
      </c>
      <c r="C9753" s="7" t="s">
        <v>4</v>
      </c>
      <c r="F9753" s="7" t="str">
        <f t="shared" si="315"/>
        <v/>
      </c>
      <c r="G9753" s="7" t="str">
        <f t="shared" si="316"/>
        <v/>
      </c>
      <c r="K9753" s="7" t="s">
        <v>3355</v>
      </c>
      <c r="L9753" s="9">
        <v>45015</v>
      </c>
      <c r="M9753" s="13">
        <v>0.55958333333333332</v>
      </c>
      <c r="N9753" s="14">
        <v>204440003506463</v>
      </c>
      <c r="P9753" t="str">
        <f t="shared" si="317"/>
        <v/>
      </c>
    </row>
    <row r="9754" spans="1:16" ht="112" x14ac:dyDescent="0.2">
      <c r="A9754" s="8" t="s">
        <v>298</v>
      </c>
      <c r="C9754" s="7" t="s">
        <v>4</v>
      </c>
      <c r="F9754" s="7" t="str">
        <f t="shared" si="315"/>
        <v/>
      </c>
      <c r="G9754" s="7" t="str">
        <f t="shared" si="316"/>
        <v/>
      </c>
      <c r="K9754" s="7" t="s">
        <v>3355</v>
      </c>
      <c r="L9754" s="9">
        <v>45015</v>
      </c>
      <c r="M9754" s="13">
        <v>0.55958333333333332</v>
      </c>
      <c r="N9754" s="14">
        <v>204440003506463</v>
      </c>
      <c r="P9754" t="str">
        <f t="shared" si="317"/>
        <v/>
      </c>
    </row>
    <row r="9755" spans="1:16" ht="16" x14ac:dyDescent="0.2">
      <c r="A9755" s="8" t="s">
        <v>1377</v>
      </c>
      <c r="C9755" s="7" t="s">
        <v>2</v>
      </c>
      <c r="D9755" s="7" t="s">
        <v>3389</v>
      </c>
      <c r="E9755" s="7" t="str">
        <f>IF(OR(D9755="", D9755="___"),"", LEFT(D9755,FIND(" &gt;",D9755)-1))</f>
        <v>Success</v>
      </c>
      <c r="F9755" s="7" t="str">
        <f t="shared" si="315"/>
        <v>Current</v>
      </c>
      <c r="G9755" s="7" t="str">
        <f t="shared" si="316"/>
        <v/>
      </c>
      <c r="H9755" s="7" t="str">
        <f>IF(G9755="Utterance", IF(ISNUMBER(SEARCH("Unrecognized",D9755)), "Unrecognized", IF(ISNUMBER(SEARCH("Mismatched",D9755)), "Mismatched", IF(ISNUMBER(SEARCH("False Positive",D9755)), "False Positive", "Irrelevant"))), "")</f>
        <v/>
      </c>
      <c r="J9755" s="7" t="s">
        <v>3750</v>
      </c>
      <c r="K9755" s="7" t="s">
        <v>3355</v>
      </c>
      <c r="L9755" s="9">
        <v>45015</v>
      </c>
      <c r="M9755" s="13">
        <v>0.55974537037037042</v>
      </c>
      <c r="N9755" s="14">
        <v>202000515856851</v>
      </c>
      <c r="O9755" s="7">
        <f>IF(LEN(TRIM($A9755))=0,0,LEN($A9755)-LEN(SUBSTITUTE($A9755," ",""))+1)</f>
        <v>11</v>
      </c>
      <c r="P9755">
        <f t="shared" si="317"/>
        <v>3411</v>
      </c>
    </row>
    <row r="9756" spans="1:16" ht="240" x14ac:dyDescent="0.2">
      <c r="A9756" s="8" t="s">
        <v>1378</v>
      </c>
      <c r="C9756" s="7" t="s">
        <v>4</v>
      </c>
      <c r="F9756" s="7" t="str">
        <f t="shared" si="315"/>
        <v/>
      </c>
      <c r="G9756" s="7" t="str">
        <f t="shared" si="316"/>
        <v/>
      </c>
      <c r="K9756" s="7" t="s">
        <v>3355</v>
      </c>
      <c r="L9756" s="9">
        <v>45015</v>
      </c>
      <c r="M9756" s="13">
        <v>0.55975694444444446</v>
      </c>
      <c r="N9756" s="14">
        <v>202000515856851</v>
      </c>
      <c r="P9756" t="str">
        <f t="shared" si="317"/>
        <v/>
      </c>
    </row>
    <row r="9757" spans="1:16" ht="16" x14ac:dyDescent="0.2">
      <c r="A9757" s="8" t="s">
        <v>269</v>
      </c>
      <c r="B9757" s="7" t="s">
        <v>3487</v>
      </c>
      <c r="C9757" s="7" t="s">
        <v>2</v>
      </c>
      <c r="D9757" s="7" t="s">
        <v>3389</v>
      </c>
      <c r="E9757" s="7" t="str">
        <f>IF(OR(D9757="", D9757="___"),"", LEFT(D9757,FIND(" &gt;",D9757)-1))</f>
        <v>Success</v>
      </c>
      <c r="F9757" s="7" t="str">
        <f t="shared" si="315"/>
        <v>Current</v>
      </c>
      <c r="G9757" s="7" t="str">
        <f t="shared" si="316"/>
        <v/>
      </c>
      <c r="H9757" s="7" t="str">
        <f>IF(G9757="Utterance", IF(ISNUMBER(SEARCH("Unrecognized",D9757)), "Unrecognized", IF(ISNUMBER(SEARCH("Mismatched",D9757)), "Mismatched", IF(ISNUMBER(SEARCH("False Positive",D9757)), "False Positive", "Irrelevant"))), "")</f>
        <v/>
      </c>
      <c r="J9757" s="7" t="s">
        <v>3428</v>
      </c>
      <c r="K9757" s="7" t="s">
        <v>3355</v>
      </c>
      <c r="L9757" s="9">
        <v>45015</v>
      </c>
      <c r="M9757" s="13">
        <v>0.56042824074074071</v>
      </c>
      <c r="N9757" s="14">
        <v>202000378875585</v>
      </c>
      <c r="O9757" s="7">
        <f>IF(LEN(TRIM($A9757))=0,0,LEN($A9757)-LEN(SUBSTITUTE($A9757," ",""))+1)</f>
        <v>3</v>
      </c>
      <c r="P9757">
        <f t="shared" si="317"/>
        <v>3411</v>
      </c>
    </row>
    <row r="9758" spans="1:16" ht="64" x14ac:dyDescent="0.2">
      <c r="A9758" s="8" t="s">
        <v>270</v>
      </c>
      <c r="C9758" s="7" t="s">
        <v>4</v>
      </c>
      <c r="F9758" s="7" t="str">
        <f t="shared" si="315"/>
        <v/>
      </c>
      <c r="G9758" s="7" t="str">
        <f t="shared" si="316"/>
        <v/>
      </c>
      <c r="K9758" s="7" t="s">
        <v>3355</v>
      </c>
      <c r="L9758" s="9">
        <v>45015</v>
      </c>
      <c r="M9758" s="13">
        <v>0.56043981481481475</v>
      </c>
      <c r="N9758" s="14">
        <v>202000378875585</v>
      </c>
      <c r="P9758" t="str">
        <f t="shared" si="317"/>
        <v/>
      </c>
    </row>
    <row r="9759" spans="1:16" ht="16" x14ac:dyDescent="0.2">
      <c r="A9759" s="8" t="s">
        <v>847</v>
      </c>
      <c r="C9759" s="7" t="s">
        <v>2</v>
      </c>
      <c r="D9759" s="7" t="s">
        <v>3391</v>
      </c>
      <c r="E9759" s="7" t="str">
        <f>IF(OR(D9759="", D9759="___"),"", LEFT(D9759,FIND(" &gt;",D9759)-1))</f>
        <v>Failure</v>
      </c>
      <c r="F9759" s="7" t="str">
        <f t="shared" si="315"/>
        <v>Current</v>
      </c>
      <c r="G9759" s="7" t="str">
        <f t="shared" si="316"/>
        <v>Utterance</v>
      </c>
      <c r="H9759" s="7" t="str">
        <f>IF(G9759="Utterance", IF(ISNUMBER(SEARCH("Unrecognized",D9759)), "Unrecognized", IF(ISNUMBER(SEARCH("Mismatched",D9759)), "Mismatched", IF(ISNUMBER(SEARCH("False Positive",D9759)), "False Positive", "Irrelevant"))), "")</f>
        <v>Mismatched</v>
      </c>
      <c r="J9759" s="7" t="s">
        <v>3743</v>
      </c>
      <c r="K9759" s="7" t="s">
        <v>3355</v>
      </c>
      <c r="L9759" s="9">
        <v>45015</v>
      </c>
      <c r="M9759" s="13">
        <v>0.5605324074074074</v>
      </c>
      <c r="N9759" s="14">
        <v>204440003506463</v>
      </c>
      <c r="O9759" s="7">
        <f>IF(LEN(TRIM($A9759))=0,0,LEN($A9759)-LEN(SUBSTITUTE($A9759," ",""))+1)</f>
        <v>2</v>
      </c>
      <c r="P9759">
        <f t="shared" si="317"/>
        <v>705</v>
      </c>
    </row>
    <row r="9760" spans="1:16" ht="64" x14ac:dyDescent="0.2">
      <c r="A9760" s="8" t="s">
        <v>327</v>
      </c>
      <c r="C9760" s="7" t="s">
        <v>4</v>
      </c>
      <c r="F9760" s="7" t="str">
        <f t="shared" si="315"/>
        <v/>
      </c>
      <c r="G9760" s="7" t="str">
        <f t="shared" si="316"/>
        <v/>
      </c>
      <c r="K9760" s="7" t="s">
        <v>3355</v>
      </c>
      <c r="L9760" s="9">
        <v>45015</v>
      </c>
      <c r="M9760" s="13">
        <v>0.5605324074074074</v>
      </c>
      <c r="N9760" s="14">
        <v>204440003506463</v>
      </c>
      <c r="P9760" t="str">
        <f t="shared" si="317"/>
        <v/>
      </c>
    </row>
    <row r="9761" spans="1:16" ht="16" x14ac:dyDescent="0.2">
      <c r="A9761" s="8" t="s">
        <v>1316</v>
      </c>
      <c r="C9761" s="7" t="s">
        <v>2</v>
      </c>
      <c r="D9761" s="7" t="s">
        <v>3389</v>
      </c>
      <c r="E9761" s="7" t="str">
        <f>IF(OR(D9761="", D9761="___"),"", LEFT(D9761,FIND(" &gt;",D9761)-1))</f>
        <v>Success</v>
      </c>
      <c r="F9761" s="7" t="str">
        <f t="shared" si="315"/>
        <v>Current</v>
      </c>
      <c r="G9761" s="7" t="str">
        <f t="shared" si="316"/>
        <v/>
      </c>
      <c r="H9761" s="7" t="str">
        <f>IF(G9761="Utterance", IF(ISNUMBER(SEARCH("Unrecognized",D9761)), "Unrecognized", IF(ISNUMBER(SEARCH("Mismatched",D9761)), "Mismatched", IF(ISNUMBER(SEARCH("False Positive",D9761)), "False Positive", "Irrelevant"))), "")</f>
        <v/>
      </c>
      <c r="J9761" s="7" t="s">
        <v>3741</v>
      </c>
      <c r="K9761" s="7" t="s">
        <v>3355</v>
      </c>
      <c r="L9761" s="9">
        <v>45015</v>
      </c>
      <c r="M9761" s="13">
        <v>0.56104166666666666</v>
      </c>
      <c r="N9761" s="14">
        <v>202000378875585</v>
      </c>
      <c r="O9761" s="7">
        <f>IF(LEN(TRIM($A9761))=0,0,LEN($A9761)-LEN(SUBSTITUTE($A9761," ",""))+1)</f>
        <v>9</v>
      </c>
      <c r="P9761">
        <f t="shared" si="317"/>
        <v>3411</v>
      </c>
    </row>
    <row r="9762" spans="1:16" ht="64" x14ac:dyDescent="0.2">
      <c r="A9762" s="8" t="s">
        <v>1317</v>
      </c>
      <c r="C9762" s="7" t="s">
        <v>4</v>
      </c>
      <c r="F9762" s="7" t="str">
        <f t="shared" si="315"/>
        <v/>
      </c>
      <c r="G9762" s="7" t="str">
        <f t="shared" si="316"/>
        <v/>
      </c>
      <c r="K9762" s="7" t="s">
        <v>3355</v>
      </c>
      <c r="L9762" s="9">
        <v>45015</v>
      </c>
      <c r="M9762" s="13">
        <v>0.56104166666666666</v>
      </c>
      <c r="N9762" s="14">
        <v>202000378875585</v>
      </c>
      <c r="P9762" t="str">
        <f t="shared" si="317"/>
        <v/>
      </c>
    </row>
    <row r="9763" spans="1:16" ht="16" x14ac:dyDescent="0.2">
      <c r="A9763" s="8" t="s">
        <v>223</v>
      </c>
      <c r="B9763" s="7" t="s">
        <v>3487</v>
      </c>
      <c r="C9763" s="7" t="s">
        <v>2</v>
      </c>
      <c r="D9763" s="7" t="s">
        <v>3389</v>
      </c>
      <c r="E9763" s="7" t="str">
        <f>IF(OR(D9763="", D9763="___"),"", LEFT(D9763,FIND(" &gt;",D9763)-1))</f>
        <v>Success</v>
      </c>
      <c r="F9763" s="7" t="str">
        <f t="shared" si="315"/>
        <v>Current</v>
      </c>
      <c r="G9763" s="7" t="str">
        <f t="shared" si="316"/>
        <v/>
      </c>
      <c r="H9763" s="7" t="str">
        <f>IF(G9763="Utterance", IF(ISNUMBER(SEARCH("Unrecognized",D9763)), "Unrecognized", IF(ISNUMBER(SEARCH("Mismatched",D9763)), "Mismatched", IF(ISNUMBER(SEARCH("False Positive",D9763)), "False Positive", "Irrelevant"))), "")</f>
        <v/>
      </c>
      <c r="J9763" s="7" t="s">
        <v>3744</v>
      </c>
      <c r="K9763" s="7" t="s">
        <v>3355</v>
      </c>
      <c r="L9763" s="9">
        <v>45015</v>
      </c>
      <c r="M9763" s="13">
        <v>0.56259259259259264</v>
      </c>
      <c r="N9763" s="14">
        <v>513003340818487</v>
      </c>
      <c r="O9763" s="7">
        <f>IF(LEN(TRIM($A9763))=0,0,LEN($A9763)-LEN(SUBSTITUTE($A9763," ",""))+1)</f>
        <v>3</v>
      </c>
      <c r="P9763">
        <f t="shared" si="317"/>
        <v>3411</v>
      </c>
    </row>
    <row r="9764" spans="1:16" ht="112" x14ac:dyDescent="0.2">
      <c r="A9764" s="8" t="s">
        <v>224</v>
      </c>
      <c r="C9764" s="7" t="s">
        <v>4</v>
      </c>
      <c r="F9764" s="7" t="str">
        <f t="shared" si="315"/>
        <v/>
      </c>
      <c r="G9764" s="7" t="str">
        <f t="shared" si="316"/>
        <v/>
      </c>
      <c r="K9764" s="7" t="s">
        <v>3355</v>
      </c>
      <c r="L9764" s="9">
        <v>45015</v>
      </c>
      <c r="M9764" s="13">
        <v>0.56259259259259264</v>
      </c>
      <c r="N9764" s="14">
        <v>513003340818487</v>
      </c>
      <c r="P9764" t="str">
        <f t="shared" si="317"/>
        <v/>
      </c>
    </row>
    <row r="9765" spans="1:16" ht="16" x14ac:dyDescent="0.2">
      <c r="A9765" s="8" t="s">
        <v>380</v>
      </c>
      <c r="C9765" s="7" t="s">
        <v>2</v>
      </c>
      <c r="D9765" s="7" t="s">
        <v>3389</v>
      </c>
      <c r="E9765" s="7" t="str">
        <f>IF(OR(D9765="", D9765="___"),"", LEFT(D9765,FIND(" &gt;",D9765)-1))</f>
        <v>Success</v>
      </c>
      <c r="F9765" s="7" t="str">
        <f t="shared" si="315"/>
        <v>Current</v>
      </c>
      <c r="G9765" s="7" t="str">
        <f t="shared" si="316"/>
        <v/>
      </c>
      <c r="H9765" s="7" t="str">
        <f>IF(G9765="Utterance", IF(ISNUMBER(SEARCH("Unrecognized",D9765)), "Unrecognized", IF(ISNUMBER(SEARCH("Mismatched",D9765)), "Mismatched", IF(ISNUMBER(SEARCH("False Positive",D9765)), "False Positive", "Irrelevant"))), "")</f>
        <v/>
      </c>
      <c r="J9765" s="7" t="s">
        <v>3756</v>
      </c>
      <c r="K9765" s="7" t="s">
        <v>3355</v>
      </c>
      <c r="L9765" s="9">
        <v>45015</v>
      </c>
      <c r="M9765" s="13">
        <v>0.56313657407407403</v>
      </c>
      <c r="N9765" s="14">
        <v>204440003490456</v>
      </c>
      <c r="O9765" s="7">
        <f>IF(LEN(TRIM($A9765))=0,0,LEN($A9765)-LEN(SUBSTITUTE($A9765," ",""))+1)</f>
        <v>4</v>
      </c>
      <c r="P9765">
        <f t="shared" si="317"/>
        <v>3411</v>
      </c>
    </row>
    <row r="9766" spans="1:16" ht="144" x14ac:dyDescent="0.2">
      <c r="A9766" s="8" t="s">
        <v>381</v>
      </c>
      <c r="C9766" s="7" t="s">
        <v>4</v>
      </c>
      <c r="F9766" s="7" t="str">
        <f t="shared" si="315"/>
        <v/>
      </c>
      <c r="G9766" s="7" t="str">
        <f t="shared" si="316"/>
        <v/>
      </c>
      <c r="K9766" s="7" t="s">
        <v>3355</v>
      </c>
      <c r="L9766" s="9">
        <v>45015</v>
      </c>
      <c r="M9766" s="13">
        <v>0.56314814814814818</v>
      </c>
      <c r="N9766" s="14">
        <v>204440003490456</v>
      </c>
      <c r="P9766" t="str">
        <f t="shared" si="317"/>
        <v/>
      </c>
    </row>
    <row r="9767" spans="1:16" ht="16" x14ac:dyDescent="0.2">
      <c r="A9767" s="8" t="s">
        <v>302</v>
      </c>
      <c r="B9767" s="7" t="s">
        <v>3487</v>
      </c>
      <c r="C9767" s="7" t="s">
        <v>2</v>
      </c>
      <c r="D9767" s="7" t="s">
        <v>3389</v>
      </c>
      <c r="E9767" s="7" t="str">
        <f>IF(OR(D9767="", D9767="___"),"", LEFT(D9767,FIND(" &gt;",D9767)-1))</f>
        <v>Success</v>
      </c>
      <c r="F9767" s="7" t="str">
        <f t="shared" si="315"/>
        <v>Current</v>
      </c>
      <c r="G9767" s="7" t="str">
        <f t="shared" si="316"/>
        <v/>
      </c>
      <c r="H9767" s="7" t="str">
        <f>IF(G9767="Utterance", IF(ISNUMBER(SEARCH("Unrecognized",D9767)), "Unrecognized", IF(ISNUMBER(SEARCH("Mismatched",D9767)), "Mismatched", IF(ISNUMBER(SEARCH("False Positive",D9767)), "False Positive", "Irrelevant"))), "")</f>
        <v/>
      </c>
      <c r="J9767" s="7" t="s">
        <v>3428</v>
      </c>
      <c r="K9767" s="7" t="s">
        <v>3355</v>
      </c>
      <c r="L9767" s="9">
        <v>45015</v>
      </c>
      <c r="M9767" s="13">
        <v>0.56321759259259263</v>
      </c>
      <c r="N9767" s="14">
        <v>202000273229588</v>
      </c>
      <c r="O9767" s="7">
        <f>IF(LEN(TRIM($A9767))=0,0,LEN($A9767)-LEN(SUBSTITUTE($A9767," ",""))+1)</f>
        <v>3</v>
      </c>
      <c r="P9767">
        <f t="shared" si="317"/>
        <v>3411</v>
      </c>
    </row>
    <row r="9768" spans="1:16" ht="64" x14ac:dyDescent="0.2">
      <c r="A9768" s="8" t="s">
        <v>220</v>
      </c>
      <c r="C9768" s="7" t="s">
        <v>4</v>
      </c>
      <c r="F9768" s="7" t="str">
        <f t="shared" si="315"/>
        <v/>
      </c>
      <c r="G9768" s="7" t="str">
        <f t="shared" si="316"/>
        <v/>
      </c>
      <c r="K9768" s="7" t="s">
        <v>3355</v>
      </c>
      <c r="L9768" s="9">
        <v>45015</v>
      </c>
      <c r="M9768" s="13">
        <v>0.56321759259259263</v>
      </c>
      <c r="N9768" s="14">
        <v>202000273229588</v>
      </c>
      <c r="P9768" t="str">
        <f t="shared" si="317"/>
        <v/>
      </c>
    </row>
    <row r="9769" spans="1:16" ht="16" x14ac:dyDescent="0.2">
      <c r="A9769" s="8" t="s">
        <v>1623</v>
      </c>
      <c r="C9769" s="7" t="s">
        <v>2</v>
      </c>
      <c r="D9769" s="7" t="s">
        <v>3391</v>
      </c>
      <c r="E9769" s="7" t="str">
        <f>IF(OR(D9769="", D9769="___"),"", LEFT(D9769,FIND(" &gt;",D9769)-1))</f>
        <v>Failure</v>
      </c>
      <c r="F9769" s="7" t="str">
        <f t="shared" si="315"/>
        <v>Current</v>
      </c>
      <c r="G9769" s="7" t="str">
        <f t="shared" si="316"/>
        <v>Utterance</v>
      </c>
      <c r="H9769" s="7" t="str">
        <f>IF(G9769="Utterance", IF(ISNUMBER(SEARCH("Unrecognized",D9769)), "Unrecognized", IF(ISNUMBER(SEARCH("Mismatched",D9769)), "Mismatched", IF(ISNUMBER(SEARCH("False Positive",D9769)), "False Positive", "Irrelevant"))), "")</f>
        <v>Mismatched</v>
      </c>
      <c r="J9769" s="7" t="s">
        <v>3439</v>
      </c>
      <c r="K9769" s="7" t="s">
        <v>3355</v>
      </c>
      <c r="L9769" s="9">
        <v>45015</v>
      </c>
      <c r="M9769" s="13">
        <v>0.5655324074074074</v>
      </c>
      <c r="N9769" s="14">
        <v>513003024687008</v>
      </c>
      <c r="O9769" s="7">
        <f>IF(LEN(TRIM($A9769))=0,0,LEN($A9769)-LEN(SUBSTITUTE($A9769," ",""))+1)</f>
        <v>6</v>
      </c>
      <c r="P9769">
        <f t="shared" si="317"/>
        <v>705</v>
      </c>
    </row>
    <row r="9770" spans="1:16" ht="96" x14ac:dyDescent="0.2">
      <c r="A9770" s="8" t="s">
        <v>1624</v>
      </c>
      <c r="C9770" s="7" t="s">
        <v>4</v>
      </c>
      <c r="F9770" s="7" t="str">
        <f t="shared" si="315"/>
        <v/>
      </c>
      <c r="G9770" s="7" t="str">
        <f t="shared" si="316"/>
        <v/>
      </c>
      <c r="K9770" s="7" t="s">
        <v>3355</v>
      </c>
      <c r="L9770" s="9">
        <v>45015</v>
      </c>
      <c r="M9770" s="13">
        <v>0.56554398148148144</v>
      </c>
      <c r="N9770" s="14">
        <v>513003024687008</v>
      </c>
      <c r="P9770" t="str">
        <f t="shared" si="317"/>
        <v/>
      </c>
    </row>
    <row r="9771" spans="1:16" ht="16" x14ac:dyDescent="0.2">
      <c r="A9771" s="8" t="s">
        <v>259</v>
      </c>
      <c r="B9771" s="7" t="s">
        <v>3487</v>
      </c>
      <c r="C9771" s="7" t="s">
        <v>2</v>
      </c>
      <c r="D9771" s="7" t="s">
        <v>3389</v>
      </c>
      <c r="E9771" s="7" t="str">
        <f>IF(OR(D9771="", D9771="___"),"", LEFT(D9771,FIND(" &gt;",D9771)-1))</f>
        <v>Success</v>
      </c>
      <c r="F9771" s="7" t="str">
        <f t="shared" si="315"/>
        <v>Current</v>
      </c>
      <c r="G9771" s="7" t="str">
        <f t="shared" si="316"/>
        <v/>
      </c>
      <c r="H9771" s="7" t="str">
        <f>IF(G9771="Utterance", IF(ISNUMBER(SEARCH("Unrecognized",D9771)), "Unrecognized", IF(ISNUMBER(SEARCH("Mismatched",D9771)), "Mismatched", IF(ISNUMBER(SEARCH("False Positive",D9771)), "False Positive", "Irrelevant"))), "")</f>
        <v/>
      </c>
      <c r="J9771" s="7" t="s">
        <v>3743</v>
      </c>
      <c r="K9771" s="7" t="s">
        <v>3355</v>
      </c>
      <c r="L9771" s="9">
        <v>45015</v>
      </c>
      <c r="M9771" s="13">
        <v>0.56584490740740734</v>
      </c>
      <c r="N9771" s="14">
        <v>513003370559734</v>
      </c>
      <c r="O9771" s="7">
        <f>IF(LEN(TRIM($A9771))=0,0,LEN($A9771)-LEN(SUBSTITUTE($A9771," ",""))+1)</f>
        <v>4</v>
      </c>
      <c r="P9771">
        <f t="shared" si="317"/>
        <v>3411</v>
      </c>
    </row>
    <row r="9772" spans="1:16" ht="224" x14ac:dyDescent="0.2">
      <c r="A9772" s="8" t="s">
        <v>3724</v>
      </c>
      <c r="C9772" s="7" t="s">
        <v>4</v>
      </c>
      <c r="F9772" s="7" t="str">
        <f t="shared" si="315"/>
        <v/>
      </c>
      <c r="G9772" s="7" t="str">
        <f t="shared" si="316"/>
        <v/>
      </c>
      <c r="K9772" s="7" t="s">
        <v>3355</v>
      </c>
      <c r="L9772" s="9">
        <v>45015</v>
      </c>
      <c r="M9772" s="13">
        <v>0.56585648148148149</v>
      </c>
      <c r="N9772" s="14">
        <v>513003370559734</v>
      </c>
      <c r="P9772" t="str">
        <f t="shared" si="317"/>
        <v/>
      </c>
    </row>
    <row r="9773" spans="1:16" ht="16" x14ac:dyDescent="0.2">
      <c r="A9773" s="8" t="s">
        <v>445</v>
      </c>
      <c r="C9773" s="7" t="s">
        <v>2</v>
      </c>
      <c r="D9773" s="7" t="s">
        <v>3389</v>
      </c>
      <c r="E9773" s="7" t="str">
        <f>IF(OR(D9773="", D9773="___"),"", LEFT(D9773,FIND(" &gt;",D9773)-1))</f>
        <v>Success</v>
      </c>
      <c r="F9773" s="7" t="str">
        <f t="shared" si="315"/>
        <v>Current</v>
      </c>
      <c r="G9773" s="7" t="str">
        <f t="shared" si="316"/>
        <v/>
      </c>
      <c r="H9773" s="7" t="str">
        <f>IF(G9773="Utterance", IF(ISNUMBER(SEARCH("Unrecognized",D9773)), "Unrecognized", IF(ISNUMBER(SEARCH("Mismatched",D9773)), "Mismatched", IF(ISNUMBER(SEARCH("False Positive",D9773)), "False Positive", "Irrelevant"))), "")</f>
        <v/>
      </c>
      <c r="J9773" s="7" t="s">
        <v>3743</v>
      </c>
      <c r="K9773" s="7" t="s">
        <v>3355</v>
      </c>
      <c r="L9773" s="9">
        <v>45015</v>
      </c>
      <c r="M9773" s="13">
        <v>0.56596064814814817</v>
      </c>
      <c r="N9773" s="14">
        <v>513003370559734</v>
      </c>
      <c r="O9773" s="7">
        <f>IF(LEN(TRIM($A9773))=0,0,LEN($A9773)-LEN(SUBSTITUTE($A9773," ",""))+1)</f>
        <v>3</v>
      </c>
      <c r="P9773">
        <f t="shared" si="317"/>
        <v>3411</v>
      </c>
    </row>
    <row r="9774" spans="1:16" ht="112" x14ac:dyDescent="0.2">
      <c r="A9774" s="8" t="s">
        <v>1736</v>
      </c>
      <c r="C9774" s="7" t="s">
        <v>4</v>
      </c>
      <c r="F9774" s="7" t="str">
        <f t="shared" si="315"/>
        <v/>
      </c>
      <c r="G9774" s="7" t="str">
        <f t="shared" si="316"/>
        <v/>
      </c>
      <c r="K9774" s="7" t="s">
        <v>3355</v>
      </c>
      <c r="L9774" s="9">
        <v>45015</v>
      </c>
      <c r="M9774" s="13">
        <v>0.56596064814814817</v>
      </c>
      <c r="N9774" s="14">
        <v>513003370559734</v>
      </c>
      <c r="P9774" t="str">
        <f t="shared" si="317"/>
        <v/>
      </c>
    </row>
    <row r="9775" spans="1:16" ht="16" x14ac:dyDescent="0.2">
      <c r="A9775" s="8" t="s">
        <v>444</v>
      </c>
      <c r="C9775" s="7" t="s">
        <v>2</v>
      </c>
      <c r="D9775" s="7" t="s">
        <v>3389</v>
      </c>
      <c r="E9775" s="7" t="str">
        <f>IF(OR(D9775="", D9775="___"),"", LEFT(D9775,FIND(" &gt;",D9775)-1))</f>
        <v>Success</v>
      </c>
      <c r="F9775" s="7" t="str">
        <f t="shared" si="315"/>
        <v>Current</v>
      </c>
      <c r="G9775" s="7" t="str">
        <f t="shared" si="316"/>
        <v/>
      </c>
      <c r="H9775" s="7" t="str">
        <f>IF(G9775="Utterance", IF(ISNUMBER(SEARCH("Unrecognized",D9775)), "Unrecognized", IF(ISNUMBER(SEARCH("Mismatched",D9775)), "Mismatched", IF(ISNUMBER(SEARCH("False Positive",D9775)), "False Positive", "Irrelevant"))), "")</f>
        <v/>
      </c>
      <c r="J9775" s="7" t="s">
        <v>3743</v>
      </c>
      <c r="K9775" s="7" t="s">
        <v>3355</v>
      </c>
      <c r="L9775" s="9">
        <v>45015</v>
      </c>
      <c r="M9775" s="13">
        <v>0.56606481481481474</v>
      </c>
      <c r="N9775" s="14">
        <v>513003370559734</v>
      </c>
      <c r="O9775" s="7">
        <f>IF(LEN(TRIM($A9775))=0,0,LEN($A9775)-LEN(SUBSTITUTE($A9775," ",""))+1)</f>
        <v>6</v>
      </c>
      <c r="P9775">
        <f t="shared" si="317"/>
        <v>3411</v>
      </c>
    </row>
    <row r="9776" spans="1:16" ht="208" x14ac:dyDescent="0.2">
      <c r="A9776" s="8" t="s">
        <v>3725</v>
      </c>
      <c r="C9776" s="7" t="s">
        <v>4</v>
      </c>
      <c r="F9776" s="7" t="str">
        <f t="shared" si="315"/>
        <v/>
      </c>
      <c r="G9776" s="7" t="str">
        <f t="shared" si="316"/>
        <v/>
      </c>
      <c r="K9776" s="7" t="s">
        <v>3355</v>
      </c>
      <c r="L9776" s="9">
        <v>45015</v>
      </c>
      <c r="M9776" s="13">
        <v>0.56607638888888889</v>
      </c>
      <c r="N9776" s="14">
        <v>513003370559734</v>
      </c>
      <c r="P9776" t="str">
        <f t="shared" si="317"/>
        <v/>
      </c>
    </row>
    <row r="9777" spans="1:16" ht="16" x14ac:dyDescent="0.2">
      <c r="A9777" s="8" t="s">
        <v>445</v>
      </c>
      <c r="C9777" s="7" t="s">
        <v>2</v>
      </c>
      <c r="D9777" s="7" t="s">
        <v>3389</v>
      </c>
      <c r="E9777" s="7" t="str">
        <f>IF(OR(D9777="", D9777="___"),"", LEFT(D9777,FIND(" &gt;",D9777)-1))</f>
        <v>Success</v>
      </c>
      <c r="F9777" s="7" t="str">
        <f t="shared" ref="F9777:F9840" si="318">IF(OR(E9777="Success",E9777="Qualified Success"),"Current",IF(E9777="Failure",IF(RIGHT(D9777,6)="Future","Future",IF(RIGHT(D9777,10)="Irrelevant","Irrelevant","Current")),""))</f>
        <v>Current</v>
      </c>
      <c r="G9777" s="7" t="str">
        <f t="shared" ref="G9777:G9840" si="319">IF(OR(ISBLANK(D9777),D9777="Unclassifiable &gt;"),"",IF(ISNUMBER(SEARCH("Utterance",D9777)),"Utterance",IF(ISNUMBER(SEARCH("Response",D9777)),"Response",IF(ISNUMBER(SEARCH("Interaction",D9777)),"Interaction",IF(ISNUMBER(SEARCH("System",D9777)),"System","")))))</f>
        <v/>
      </c>
      <c r="H9777" s="7" t="str">
        <f>IF(G9777="Utterance", IF(ISNUMBER(SEARCH("Unrecognized",D9777)), "Unrecognized", IF(ISNUMBER(SEARCH("Mismatched",D9777)), "Mismatched", IF(ISNUMBER(SEARCH("False Positive",D9777)), "False Positive", "Irrelevant"))), "")</f>
        <v/>
      </c>
      <c r="J9777" s="7" t="s">
        <v>3743</v>
      </c>
      <c r="K9777" s="7" t="s">
        <v>3355</v>
      </c>
      <c r="L9777" s="9">
        <v>45015</v>
      </c>
      <c r="M9777" s="13">
        <v>0.56611111111111112</v>
      </c>
      <c r="N9777" s="14">
        <v>513003370559734</v>
      </c>
      <c r="O9777" s="7">
        <f>IF(LEN(TRIM($A9777))=0,0,LEN($A9777)-LEN(SUBSTITUTE($A9777," ",""))+1)</f>
        <v>3</v>
      </c>
      <c r="P9777">
        <f t="shared" si="317"/>
        <v>3411</v>
      </c>
    </row>
    <row r="9778" spans="1:16" ht="112" x14ac:dyDescent="0.2">
      <c r="A9778" s="8" t="s">
        <v>1736</v>
      </c>
      <c r="C9778" s="7" t="s">
        <v>4</v>
      </c>
      <c r="F9778" s="7" t="str">
        <f t="shared" si="318"/>
        <v/>
      </c>
      <c r="G9778" s="7" t="str">
        <f t="shared" si="319"/>
        <v/>
      </c>
      <c r="K9778" s="7" t="s">
        <v>3355</v>
      </c>
      <c r="L9778" s="9">
        <v>45015</v>
      </c>
      <c r="M9778" s="13">
        <v>0.56612268518518516</v>
      </c>
      <c r="N9778" s="14">
        <v>513003370559734</v>
      </c>
      <c r="P9778" t="str">
        <f t="shared" si="317"/>
        <v/>
      </c>
    </row>
    <row r="9779" spans="1:16" ht="16" x14ac:dyDescent="0.2">
      <c r="A9779" s="8" t="s">
        <v>1801</v>
      </c>
      <c r="C9779" s="7" t="s">
        <v>2</v>
      </c>
      <c r="D9779" s="7" t="s">
        <v>3389</v>
      </c>
      <c r="E9779" s="7" t="str">
        <f>IF(OR(D9779="", D9779="___"),"", LEFT(D9779,FIND(" &gt;",D9779)-1))</f>
        <v>Success</v>
      </c>
      <c r="F9779" s="7" t="str">
        <f t="shared" si="318"/>
        <v>Current</v>
      </c>
      <c r="G9779" s="7" t="str">
        <f t="shared" si="319"/>
        <v/>
      </c>
      <c r="H9779" s="7" t="str">
        <f>IF(G9779="Utterance", IF(ISNUMBER(SEARCH("Unrecognized",D9779)), "Unrecognized", IF(ISNUMBER(SEARCH("Mismatched",D9779)), "Mismatched", IF(ISNUMBER(SEARCH("False Positive",D9779)), "False Positive", "Irrelevant"))), "")</f>
        <v/>
      </c>
      <c r="J9779" s="7" t="s">
        <v>3755</v>
      </c>
      <c r="K9779" s="7" t="s">
        <v>3355</v>
      </c>
      <c r="L9779" s="9">
        <v>45015</v>
      </c>
      <c r="M9779" s="13">
        <v>0.56759259259259254</v>
      </c>
      <c r="N9779" s="14">
        <v>513003503696585</v>
      </c>
      <c r="O9779" s="7">
        <f>IF(LEN(TRIM($A9779))=0,0,LEN($A9779)-LEN(SUBSTITUTE($A9779," ",""))+1)</f>
        <v>8</v>
      </c>
      <c r="P9779">
        <f t="shared" si="317"/>
        <v>3411</v>
      </c>
    </row>
    <row r="9780" spans="1:16" ht="208" x14ac:dyDescent="0.2">
      <c r="A9780" s="8" t="s">
        <v>277</v>
      </c>
      <c r="C9780" s="7" t="s">
        <v>4</v>
      </c>
      <c r="F9780" s="7" t="str">
        <f t="shared" si="318"/>
        <v/>
      </c>
      <c r="G9780" s="7" t="str">
        <f t="shared" si="319"/>
        <v/>
      </c>
      <c r="K9780" s="7" t="s">
        <v>3355</v>
      </c>
      <c r="L9780" s="9">
        <v>45015</v>
      </c>
      <c r="M9780" s="13">
        <v>0.56759259259259254</v>
      </c>
      <c r="N9780" s="14">
        <v>513003503696585</v>
      </c>
      <c r="P9780" t="str">
        <f t="shared" si="317"/>
        <v/>
      </c>
    </row>
    <row r="9781" spans="1:16" ht="16" x14ac:dyDescent="0.2">
      <c r="A9781" s="8" t="s">
        <v>1737</v>
      </c>
      <c r="C9781" s="7" t="s">
        <v>2</v>
      </c>
      <c r="D9781" s="7" t="s">
        <v>3389</v>
      </c>
      <c r="E9781" s="7" t="str">
        <f>IF(OR(D9781="", D9781="___"),"", LEFT(D9781,FIND(" &gt;",D9781)-1))</f>
        <v>Success</v>
      </c>
      <c r="F9781" s="7" t="str">
        <f t="shared" si="318"/>
        <v>Current</v>
      </c>
      <c r="G9781" s="7" t="str">
        <f t="shared" si="319"/>
        <v/>
      </c>
      <c r="H9781" s="7" t="str">
        <f>IF(G9781="Utterance", IF(ISNUMBER(SEARCH("Unrecognized",D9781)), "Unrecognized", IF(ISNUMBER(SEARCH("Mismatched",D9781)), "Mismatched", IF(ISNUMBER(SEARCH("False Positive",D9781)), "False Positive", "Irrelevant"))), "")</f>
        <v/>
      </c>
      <c r="J9781" s="7" t="s">
        <v>3755</v>
      </c>
      <c r="K9781" s="7" t="s">
        <v>3355</v>
      </c>
      <c r="L9781" s="9">
        <v>45015</v>
      </c>
      <c r="M9781" s="13">
        <v>0.56814814814814818</v>
      </c>
      <c r="N9781" s="14">
        <v>513003370559734</v>
      </c>
      <c r="O9781" s="7">
        <f>IF(LEN(TRIM($A9781))=0,0,LEN($A9781)-LEN(SUBSTITUTE($A9781," ",""))+1)</f>
        <v>6</v>
      </c>
      <c r="P9781">
        <f t="shared" si="317"/>
        <v>3411</v>
      </c>
    </row>
    <row r="9782" spans="1:16" ht="48" x14ac:dyDescent="0.2">
      <c r="A9782" s="8" t="s">
        <v>1738</v>
      </c>
      <c r="C9782" s="7" t="s">
        <v>4</v>
      </c>
      <c r="F9782" s="7" t="str">
        <f t="shared" si="318"/>
        <v/>
      </c>
      <c r="G9782" s="7" t="str">
        <f t="shared" si="319"/>
        <v/>
      </c>
      <c r="K9782" s="7" t="s">
        <v>3355</v>
      </c>
      <c r="L9782" s="9">
        <v>45015</v>
      </c>
      <c r="M9782" s="13">
        <v>0.56815972222222222</v>
      </c>
      <c r="N9782" s="14">
        <v>513003370559734</v>
      </c>
      <c r="P9782" t="str">
        <f t="shared" si="317"/>
        <v/>
      </c>
    </row>
    <row r="9783" spans="1:16" ht="16" x14ac:dyDescent="0.2">
      <c r="A9783" s="8" t="s">
        <v>1314</v>
      </c>
      <c r="B9783" s="7" t="s">
        <v>3490</v>
      </c>
      <c r="C9783" s="7" t="s">
        <v>2</v>
      </c>
      <c r="D9783" s="7" t="s">
        <v>3389</v>
      </c>
      <c r="E9783" s="7" t="str">
        <f>IF(OR(D9783="", D9783="___"),"", LEFT(D9783,FIND(" &gt;",D9783)-1))</f>
        <v>Success</v>
      </c>
      <c r="F9783" s="7" t="str">
        <f t="shared" si="318"/>
        <v>Current</v>
      </c>
      <c r="G9783" s="7" t="str">
        <f t="shared" si="319"/>
        <v/>
      </c>
      <c r="H9783" s="7" t="str">
        <f>IF(G9783="Utterance", IF(ISNUMBER(SEARCH("Unrecognized",D9783)), "Unrecognized", IF(ISNUMBER(SEARCH("Mismatched",D9783)), "Mismatched", IF(ISNUMBER(SEARCH("False Positive",D9783)), "False Positive", "Irrelevant"))), "")</f>
        <v/>
      </c>
      <c r="J9783" s="7" t="s">
        <v>3741</v>
      </c>
      <c r="K9783" s="7" t="s">
        <v>3355</v>
      </c>
      <c r="L9783" s="9">
        <v>45015</v>
      </c>
      <c r="M9783" s="13">
        <v>0.56833333333333336</v>
      </c>
      <c r="N9783" s="14">
        <v>513003370559734</v>
      </c>
      <c r="O9783" s="7">
        <f>IF(LEN(TRIM($A9783))=0,0,LEN($A9783)-LEN(SUBSTITUTE($A9783," ",""))+1)</f>
        <v>4</v>
      </c>
      <c r="P9783">
        <f t="shared" si="317"/>
        <v>3411</v>
      </c>
    </row>
    <row r="9784" spans="1:16" ht="144" x14ac:dyDescent="0.2">
      <c r="A9784" s="8" t="s">
        <v>250</v>
      </c>
      <c r="C9784" s="7" t="s">
        <v>4</v>
      </c>
      <c r="F9784" s="7" t="str">
        <f t="shared" si="318"/>
        <v/>
      </c>
      <c r="G9784" s="7" t="str">
        <f t="shared" si="319"/>
        <v/>
      </c>
      <c r="K9784" s="7" t="s">
        <v>3355</v>
      </c>
      <c r="L9784" s="9">
        <v>45015</v>
      </c>
      <c r="M9784" s="13">
        <v>0.56833333333333336</v>
      </c>
      <c r="N9784" s="14">
        <v>513003370559734</v>
      </c>
      <c r="P9784" t="str">
        <f t="shared" si="317"/>
        <v/>
      </c>
    </row>
    <row r="9785" spans="1:16" ht="16" x14ac:dyDescent="0.2">
      <c r="A9785" s="8" t="s">
        <v>311</v>
      </c>
      <c r="C9785" s="7" t="s">
        <v>2</v>
      </c>
      <c r="D9785" s="7" t="s">
        <v>3391</v>
      </c>
      <c r="E9785" s="7" t="str">
        <f>IF(OR(D9785="", D9785="___"),"", LEFT(D9785,FIND(" &gt;",D9785)-1))</f>
        <v>Failure</v>
      </c>
      <c r="F9785" s="7" t="str">
        <f t="shared" si="318"/>
        <v>Current</v>
      </c>
      <c r="G9785" s="7" t="str">
        <f t="shared" si="319"/>
        <v>Utterance</v>
      </c>
      <c r="H9785" s="7" t="str">
        <f>IF(G9785="Utterance", IF(ISNUMBER(SEARCH("Unrecognized",D9785)), "Unrecognized", IF(ISNUMBER(SEARCH("Mismatched",D9785)), "Mismatched", IF(ISNUMBER(SEARCH("False Positive",D9785)), "False Positive", "Irrelevant"))), "")</f>
        <v>Mismatched</v>
      </c>
      <c r="J9785" s="7" t="s">
        <v>3743</v>
      </c>
      <c r="K9785" s="7" t="s">
        <v>3355</v>
      </c>
      <c r="L9785" s="9">
        <v>45015</v>
      </c>
      <c r="M9785" s="13">
        <v>0.56836805555555558</v>
      </c>
      <c r="N9785" s="14">
        <v>513003370559734</v>
      </c>
      <c r="O9785" s="7">
        <f>IF(LEN(TRIM($A9785))=0,0,LEN($A9785)-LEN(SUBSTITUTE($A9785," ",""))+1)</f>
        <v>4</v>
      </c>
      <c r="P9785">
        <f t="shared" si="317"/>
        <v>705</v>
      </c>
    </row>
    <row r="9786" spans="1:16" ht="32" x14ac:dyDescent="0.2">
      <c r="A9786" s="8" t="s">
        <v>312</v>
      </c>
      <c r="C9786" s="7" t="s">
        <v>4</v>
      </c>
      <c r="F9786" s="7" t="str">
        <f t="shared" si="318"/>
        <v/>
      </c>
      <c r="G9786" s="7" t="str">
        <f t="shared" si="319"/>
        <v/>
      </c>
      <c r="K9786" s="7" t="s">
        <v>3355</v>
      </c>
      <c r="L9786" s="9">
        <v>45015</v>
      </c>
      <c r="M9786" s="13">
        <v>0.56836805555555558</v>
      </c>
      <c r="N9786" s="14">
        <v>513003370559734</v>
      </c>
      <c r="P9786" t="str">
        <f t="shared" si="317"/>
        <v/>
      </c>
    </row>
    <row r="9787" spans="1:16" ht="16" x14ac:dyDescent="0.2">
      <c r="A9787" s="8" t="s">
        <v>1314</v>
      </c>
      <c r="B9787" s="7" t="s">
        <v>3490</v>
      </c>
      <c r="C9787" s="7" t="s">
        <v>2</v>
      </c>
      <c r="D9787" s="7" t="s">
        <v>3389</v>
      </c>
      <c r="E9787" s="7" t="str">
        <f>IF(OR(D9787="", D9787="___"),"", LEFT(D9787,FIND(" &gt;",D9787)-1))</f>
        <v>Success</v>
      </c>
      <c r="F9787" s="7" t="str">
        <f t="shared" si="318"/>
        <v>Current</v>
      </c>
      <c r="G9787" s="7" t="str">
        <f t="shared" si="319"/>
        <v/>
      </c>
      <c r="H9787" s="7" t="str">
        <f>IF(G9787="Utterance", IF(ISNUMBER(SEARCH("Unrecognized",D9787)), "Unrecognized", IF(ISNUMBER(SEARCH("Mismatched",D9787)), "Mismatched", IF(ISNUMBER(SEARCH("False Positive",D9787)), "False Positive", "Irrelevant"))), "")</f>
        <v/>
      </c>
      <c r="J9787" s="7" t="s">
        <v>3741</v>
      </c>
      <c r="K9787" s="7" t="s">
        <v>3355</v>
      </c>
      <c r="L9787" s="9">
        <v>45015</v>
      </c>
      <c r="M9787" s="13">
        <v>0.56874999999999998</v>
      </c>
      <c r="N9787" s="14">
        <v>513003370559734</v>
      </c>
      <c r="O9787" s="7">
        <f>IF(LEN(TRIM($A9787))=0,0,LEN($A9787)-LEN(SUBSTITUTE($A9787," ",""))+1)</f>
        <v>4</v>
      </c>
      <c r="P9787">
        <f t="shared" si="317"/>
        <v>3411</v>
      </c>
    </row>
    <row r="9788" spans="1:16" ht="144" x14ac:dyDescent="0.2">
      <c r="A9788" s="8" t="s">
        <v>250</v>
      </c>
      <c r="C9788" s="7" t="s">
        <v>4</v>
      </c>
      <c r="F9788" s="7" t="str">
        <f t="shared" si="318"/>
        <v/>
      </c>
      <c r="G9788" s="7" t="str">
        <f t="shared" si="319"/>
        <v/>
      </c>
      <c r="K9788" s="7" t="s">
        <v>3355</v>
      </c>
      <c r="L9788" s="9">
        <v>45015</v>
      </c>
      <c r="M9788" s="13">
        <v>0.56874999999999998</v>
      </c>
      <c r="N9788" s="14">
        <v>513003370559734</v>
      </c>
      <c r="P9788" t="str">
        <f t="shared" si="317"/>
        <v/>
      </c>
    </row>
    <row r="9789" spans="1:16" ht="16" x14ac:dyDescent="0.2">
      <c r="A9789" s="8" t="s">
        <v>535</v>
      </c>
      <c r="C9789" s="7" t="s">
        <v>2</v>
      </c>
      <c r="D9789" s="7" t="s">
        <v>3389</v>
      </c>
      <c r="E9789" s="7" t="str">
        <f>IF(OR(D9789="", D9789="___"),"", LEFT(D9789,FIND(" &gt;",D9789)-1))</f>
        <v>Success</v>
      </c>
      <c r="F9789" s="7" t="str">
        <f t="shared" si="318"/>
        <v>Current</v>
      </c>
      <c r="G9789" s="7" t="str">
        <f t="shared" si="319"/>
        <v/>
      </c>
      <c r="H9789" s="7" t="str">
        <f>IF(G9789="Utterance", IF(ISNUMBER(SEARCH("Unrecognized",D9789)), "Unrecognized", IF(ISNUMBER(SEARCH("Mismatched",D9789)), "Mismatched", IF(ISNUMBER(SEARCH("False Positive",D9789)), "False Positive", "Irrelevant"))), "")</f>
        <v/>
      </c>
      <c r="J9789" s="7" t="s">
        <v>3741</v>
      </c>
      <c r="K9789" s="7" t="s">
        <v>3355</v>
      </c>
      <c r="L9789" s="9">
        <v>45015</v>
      </c>
      <c r="M9789" s="13">
        <v>0.56931712962962966</v>
      </c>
      <c r="N9789" s="14">
        <v>513003370559734</v>
      </c>
      <c r="O9789" s="7">
        <f>IF(LEN(TRIM($A9789))=0,0,LEN($A9789)-LEN(SUBSTITUTE($A9789," ",""))+1)</f>
        <v>5</v>
      </c>
      <c r="P9789">
        <f t="shared" si="317"/>
        <v>3411</v>
      </c>
    </row>
    <row r="9790" spans="1:16" ht="64" x14ac:dyDescent="0.2">
      <c r="A9790" s="8" t="s">
        <v>220</v>
      </c>
      <c r="C9790" s="7" t="s">
        <v>4</v>
      </c>
      <c r="F9790" s="7" t="str">
        <f t="shared" si="318"/>
        <v/>
      </c>
      <c r="G9790" s="7" t="str">
        <f t="shared" si="319"/>
        <v/>
      </c>
      <c r="K9790" s="7" t="s">
        <v>3355</v>
      </c>
      <c r="L9790" s="9">
        <v>45015</v>
      </c>
      <c r="M9790" s="13">
        <v>0.5693287037037037</v>
      </c>
      <c r="N9790" s="14">
        <v>513003370559734</v>
      </c>
      <c r="P9790" t="str">
        <f t="shared" si="317"/>
        <v/>
      </c>
    </row>
    <row r="9791" spans="1:16" ht="16" x14ac:dyDescent="0.2">
      <c r="A9791" s="8" t="s">
        <v>402</v>
      </c>
      <c r="C9791" s="7" t="s">
        <v>2</v>
      </c>
      <c r="D9791" s="7" t="s">
        <v>3389</v>
      </c>
      <c r="E9791" s="7" t="str">
        <f>IF(OR(D9791="", D9791="___"),"", LEFT(D9791,FIND(" &gt;",D9791)-1))</f>
        <v>Success</v>
      </c>
      <c r="F9791" s="7" t="str">
        <f t="shared" si="318"/>
        <v>Current</v>
      </c>
      <c r="G9791" s="7" t="str">
        <f t="shared" si="319"/>
        <v/>
      </c>
      <c r="H9791" s="7" t="str">
        <f>IF(G9791="Utterance", IF(ISNUMBER(SEARCH("Unrecognized",D9791)), "Unrecognized", IF(ISNUMBER(SEARCH("Mismatched",D9791)), "Mismatched", IF(ISNUMBER(SEARCH("False Positive",D9791)), "False Positive", "Irrelevant"))), "")</f>
        <v/>
      </c>
      <c r="J9791" s="7" t="s">
        <v>3741</v>
      </c>
      <c r="K9791" s="7" t="s">
        <v>3355</v>
      </c>
      <c r="L9791" s="9">
        <v>45015</v>
      </c>
      <c r="M9791" s="13">
        <v>0.57277777777777772</v>
      </c>
      <c r="N9791" s="14">
        <v>202000033877882</v>
      </c>
      <c r="O9791" s="7">
        <f>IF(LEN(TRIM($A9791))=0,0,LEN($A9791)-LEN(SUBSTITUTE($A9791," ",""))+1)</f>
        <v>6</v>
      </c>
      <c r="P9791">
        <f t="shared" si="317"/>
        <v>3411</v>
      </c>
    </row>
    <row r="9792" spans="1:16" ht="144" x14ac:dyDescent="0.2">
      <c r="A9792" s="8" t="s">
        <v>250</v>
      </c>
      <c r="C9792" s="7" t="s">
        <v>4</v>
      </c>
      <c r="F9792" s="7" t="str">
        <f t="shared" si="318"/>
        <v/>
      </c>
      <c r="G9792" s="7" t="str">
        <f t="shared" si="319"/>
        <v/>
      </c>
      <c r="K9792" s="7" t="s">
        <v>3355</v>
      </c>
      <c r="L9792" s="9">
        <v>45015</v>
      </c>
      <c r="M9792" s="13">
        <v>0.57278935185185187</v>
      </c>
      <c r="N9792" s="14">
        <v>202000033877882</v>
      </c>
      <c r="P9792" t="str">
        <f t="shared" si="317"/>
        <v/>
      </c>
    </row>
    <row r="9793" spans="1:16" ht="16" x14ac:dyDescent="0.2">
      <c r="A9793" s="8" t="s">
        <v>1416</v>
      </c>
      <c r="C9793" s="7" t="s">
        <v>2</v>
      </c>
      <c r="D9793" s="7" t="s">
        <v>3389</v>
      </c>
      <c r="E9793" s="7" t="str">
        <f>IF(OR(D9793="", D9793="___"),"", LEFT(D9793,FIND(" &gt;",D9793)-1))</f>
        <v>Success</v>
      </c>
      <c r="F9793" s="7" t="str">
        <f t="shared" si="318"/>
        <v>Current</v>
      </c>
      <c r="G9793" s="7" t="str">
        <f t="shared" si="319"/>
        <v/>
      </c>
      <c r="H9793" s="7" t="str">
        <f>IF(G9793="Utterance", IF(ISNUMBER(SEARCH("Unrecognized",D9793)), "Unrecognized", IF(ISNUMBER(SEARCH("Mismatched",D9793)), "Mismatched", IF(ISNUMBER(SEARCH("False Positive",D9793)), "False Positive", "Irrelevant"))), "")</f>
        <v/>
      </c>
      <c r="J9793" s="7" t="s">
        <v>3430</v>
      </c>
      <c r="K9793" s="7" t="s">
        <v>3355</v>
      </c>
      <c r="L9793" s="9">
        <v>45015</v>
      </c>
      <c r="M9793" s="13">
        <v>0.57337962962962963</v>
      </c>
      <c r="N9793" s="14">
        <v>202000672721677</v>
      </c>
      <c r="O9793" s="7">
        <f>IF(LEN(TRIM($A9793))=0,0,LEN($A9793)-LEN(SUBSTITUTE($A9793," ",""))+1)</f>
        <v>3</v>
      </c>
      <c r="P9793">
        <f t="shared" si="317"/>
        <v>3411</v>
      </c>
    </row>
    <row r="9794" spans="1:16" ht="112" x14ac:dyDescent="0.2">
      <c r="A9794" s="8" t="s">
        <v>511</v>
      </c>
      <c r="C9794" s="7" t="s">
        <v>4</v>
      </c>
      <c r="F9794" s="7" t="str">
        <f t="shared" si="318"/>
        <v/>
      </c>
      <c r="G9794" s="7" t="str">
        <f t="shared" si="319"/>
        <v/>
      </c>
      <c r="K9794" s="7" t="s">
        <v>3355</v>
      </c>
      <c r="L9794" s="9">
        <v>45015</v>
      </c>
      <c r="M9794" s="13">
        <v>0.57339120370370367</v>
      </c>
      <c r="N9794" s="14">
        <v>202000672721677</v>
      </c>
      <c r="P9794" t="str">
        <f t="shared" si="317"/>
        <v/>
      </c>
    </row>
    <row r="9795" spans="1:16" ht="16" x14ac:dyDescent="0.2">
      <c r="A9795" s="8" t="s">
        <v>160</v>
      </c>
      <c r="C9795" s="7" t="s">
        <v>2</v>
      </c>
      <c r="D9795" s="7" t="s">
        <v>3389</v>
      </c>
      <c r="E9795" s="7" t="str">
        <f>IF(OR(D9795="", D9795="___"),"", LEFT(D9795,FIND(" &gt;",D9795)-1))</f>
        <v>Success</v>
      </c>
      <c r="F9795" s="7" t="str">
        <f t="shared" si="318"/>
        <v>Current</v>
      </c>
      <c r="G9795" s="7" t="str">
        <f t="shared" si="319"/>
        <v/>
      </c>
      <c r="H9795" s="7" t="str">
        <f>IF(G9795="Utterance", IF(ISNUMBER(SEARCH("Unrecognized",D9795)), "Unrecognized", IF(ISNUMBER(SEARCH("Mismatched",D9795)), "Mismatched", IF(ISNUMBER(SEARCH("False Positive",D9795)), "False Positive", "Irrelevant"))), "")</f>
        <v/>
      </c>
      <c r="J9795" s="7" t="s">
        <v>3744</v>
      </c>
      <c r="K9795" s="7" t="s">
        <v>3355</v>
      </c>
      <c r="L9795" s="9">
        <v>45015</v>
      </c>
      <c r="M9795" s="13">
        <v>0.5742708333333334</v>
      </c>
      <c r="N9795" s="14">
        <v>202000033877882</v>
      </c>
      <c r="O9795" s="7">
        <f>IF(LEN(TRIM($A9795))=0,0,LEN($A9795)-LEN(SUBSTITUTE($A9795," ",""))+1)</f>
        <v>2</v>
      </c>
      <c r="P9795">
        <f t="shared" ref="P9795:P9858" si="320">IF(D9795="", "", COUNTIF($D$1:$D$12000, D9795))</f>
        <v>3411</v>
      </c>
    </row>
    <row r="9796" spans="1:16" ht="112" x14ac:dyDescent="0.2">
      <c r="A9796" s="8" t="s">
        <v>224</v>
      </c>
      <c r="C9796" s="7" t="s">
        <v>4</v>
      </c>
      <c r="F9796" s="7" t="str">
        <f t="shared" si="318"/>
        <v/>
      </c>
      <c r="G9796" s="7" t="str">
        <f t="shared" si="319"/>
        <v/>
      </c>
      <c r="K9796" s="7" t="s">
        <v>3355</v>
      </c>
      <c r="L9796" s="9">
        <v>45015</v>
      </c>
      <c r="M9796" s="13">
        <v>0.5742708333333334</v>
      </c>
      <c r="N9796" s="14">
        <v>202000033877882</v>
      </c>
      <c r="P9796" t="str">
        <f t="shared" si="320"/>
        <v/>
      </c>
    </row>
    <row r="9797" spans="1:16" ht="16" x14ac:dyDescent="0.2">
      <c r="A9797" s="8" t="s">
        <v>302</v>
      </c>
      <c r="B9797" s="7" t="s">
        <v>3487</v>
      </c>
      <c r="C9797" s="7" t="s">
        <v>2</v>
      </c>
      <c r="D9797" s="7" t="s">
        <v>3389</v>
      </c>
      <c r="E9797" s="7" t="str">
        <f>IF(OR(D9797="", D9797="___"),"", LEFT(D9797,FIND(" &gt;",D9797)-1))</f>
        <v>Success</v>
      </c>
      <c r="F9797" s="7" t="str">
        <f t="shared" si="318"/>
        <v>Current</v>
      </c>
      <c r="G9797" s="7" t="str">
        <f t="shared" si="319"/>
        <v/>
      </c>
      <c r="H9797" s="7" t="str">
        <f>IF(G9797="Utterance", IF(ISNUMBER(SEARCH("Unrecognized",D9797)), "Unrecognized", IF(ISNUMBER(SEARCH("Mismatched",D9797)), "Mismatched", IF(ISNUMBER(SEARCH("False Positive",D9797)), "False Positive", "Irrelevant"))), "")</f>
        <v/>
      </c>
      <c r="J9797" s="7" t="s">
        <v>3428</v>
      </c>
      <c r="K9797" s="7" t="s">
        <v>3355</v>
      </c>
      <c r="L9797" s="9">
        <v>45015</v>
      </c>
      <c r="M9797" s="13">
        <v>0.58101851851851849</v>
      </c>
      <c r="N9797" s="14">
        <v>204440003490751</v>
      </c>
      <c r="O9797" s="7">
        <f>IF(LEN(TRIM($A9797))=0,0,LEN($A9797)-LEN(SUBSTITUTE($A9797," ",""))+1)</f>
        <v>3</v>
      </c>
      <c r="P9797">
        <f t="shared" si="320"/>
        <v>3411</v>
      </c>
    </row>
    <row r="9798" spans="1:16" ht="64" x14ac:dyDescent="0.2">
      <c r="A9798" s="8" t="s">
        <v>220</v>
      </c>
      <c r="C9798" s="7" t="s">
        <v>4</v>
      </c>
      <c r="F9798" s="7" t="str">
        <f t="shared" si="318"/>
        <v/>
      </c>
      <c r="G9798" s="7" t="str">
        <f t="shared" si="319"/>
        <v/>
      </c>
      <c r="K9798" s="7" t="s">
        <v>3355</v>
      </c>
      <c r="L9798" s="9">
        <v>45015</v>
      </c>
      <c r="M9798" s="13">
        <v>0.58101851851851849</v>
      </c>
      <c r="N9798" s="14">
        <v>204440003490751</v>
      </c>
      <c r="P9798" t="str">
        <f t="shared" si="320"/>
        <v/>
      </c>
    </row>
    <row r="9799" spans="1:16" ht="16" x14ac:dyDescent="0.2">
      <c r="A9799" s="8" t="s">
        <v>846</v>
      </c>
      <c r="C9799" s="7" t="s">
        <v>2</v>
      </c>
      <c r="D9799" s="7" t="s">
        <v>3391</v>
      </c>
      <c r="E9799" s="7" t="str">
        <f>IF(OR(D9799="", D9799="___"),"", LEFT(D9799,FIND(" &gt;",D9799)-1))</f>
        <v>Failure</v>
      </c>
      <c r="F9799" s="7" t="str">
        <f t="shared" si="318"/>
        <v>Current</v>
      </c>
      <c r="G9799" s="7" t="str">
        <f t="shared" si="319"/>
        <v>Utterance</v>
      </c>
      <c r="H9799" s="7" t="str">
        <f>IF(G9799="Utterance", IF(ISNUMBER(SEARCH("Unrecognized",D9799)), "Unrecognized", IF(ISNUMBER(SEARCH("Mismatched",D9799)), "Mismatched", IF(ISNUMBER(SEARCH("False Positive",D9799)), "False Positive", "Irrelevant"))), "")</f>
        <v>Mismatched</v>
      </c>
      <c r="J9799" s="7" t="s">
        <v>3741</v>
      </c>
      <c r="K9799" s="7" t="s">
        <v>3355</v>
      </c>
      <c r="L9799" s="9">
        <v>45015</v>
      </c>
      <c r="M9799" s="13">
        <v>0.58627314814814813</v>
      </c>
      <c r="N9799" s="14">
        <v>204440003506463</v>
      </c>
      <c r="O9799" s="7">
        <f>IF(LEN(TRIM($A9799))=0,0,LEN($A9799)-LEN(SUBSTITUTE($A9799," ",""))+1)</f>
        <v>9</v>
      </c>
      <c r="P9799">
        <f t="shared" si="320"/>
        <v>705</v>
      </c>
    </row>
    <row r="9800" spans="1:16" ht="96" x14ac:dyDescent="0.2">
      <c r="A9800" s="8" t="s">
        <v>831</v>
      </c>
      <c r="C9800" s="7" t="s">
        <v>4</v>
      </c>
      <c r="F9800" s="7" t="str">
        <f t="shared" si="318"/>
        <v/>
      </c>
      <c r="G9800" s="7" t="str">
        <f t="shared" si="319"/>
        <v/>
      </c>
      <c r="K9800" s="7" t="s">
        <v>3355</v>
      </c>
      <c r="L9800" s="9">
        <v>45015</v>
      </c>
      <c r="M9800" s="13">
        <v>0.58627314814814813</v>
      </c>
      <c r="N9800" s="14">
        <v>204440003506463</v>
      </c>
      <c r="P9800" t="str">
        <f t="shared" si="320"/>
        <v/>
      </c>
    </row>
    <row r="9801" spans="1:16" ht="16" x14ac:dyDescent="0.2">
      <c r="A9801" s="8" t="s">
        <v>158</v>
      </c>
      <c r="B9801" s="7" t="s">
        <v>3487</v>
      </c>
      <c r="C9801" s="7" t="s">
        <v>2</v>
      </c>
      <c r="D9801" s="7" t="s">
        <v>3389</v>
      </c>
      <c r="E9801" s="7" t="str">
        <f>IF(OR(D9801="", D9801="___"),"", LEFT(D9801,FIND(" &gt;",D9801)-1))</f>
        <v>Success</v>
      </c>
      <c r="F9801" s="7" t="str">
        <f t="shared" si="318"/>
        <v>Current</v>
      </c>
      <c r="G9801" s="7" t="str">
        <f t="shared" si="319"/>
        <v/>
      </c>
      <c r="H9801" s="7" t="str">
        <f>IF(G9801="Utterance", IF(ISNUMBER(SEARCH("Unrecognized",D9801)), "Unrecognized", IF(ISNUMBER(SEARCH("Mismatched",D9801)), "Mismatched", IF(ISNUMBER(SEARCH("False Positive",D9801)), "False Positive", "Irrelevant"))), "")</f>
        <v/>
      </c>
      <c r="J9801" s="7" t="s">
        <v>3744</v>
      </c>
      <c r="K9801" s="7" t="s">
        <v>3355</v>
      </c>
      <c r="L9801" s="9">
        <v>45015</v>
      </c>
      <c r="M9801" s="13">
        <v>0.58706018518518521</v>
      </c>
      <c r="N9801" s="14">
        <v>204440003494499</v>
      </c>
      <c r="O9801" s="7">
        <f>IF(LEN(TRIM($A9801))=0,0,LEN($A9801)-LEN(SUBSTITUTE($A9801," ",""))+1)</f>
        <v>4</v>
      </c>
      <c r="P9801">
        <f t="shared" si="320"/>
        <v>3411</v>
      </c>
    </row>
    <row r="9802" spans="1:16" ht="112" x14ac:dyDescent="0.2">
      <c r="A9802" s="8" t="s">
        <v>224</v>
      </c>
      <c r="C9802" s="7" t="s">
        <v>4</v>
      </c>
      <c r="F9802" s="7" t="str">
        <f t="shared" si="318"/>
        <v/>
      </c>
      <c r="G9802" s="7" t="str">
        <f t="shared" si="319"/>
        <v/>
      </c>
      <c r="K9802" s="7" t="s">
        <v>3355</v>
      </c>
      <c r="L9802" s="9">
        <v>45015</v>
      </c>
      <c r="M9802" s="13">
        <v>0.58706018518518521</v>
      </c>
      <c r="N9802" s="14">
        <v>204440003494499</v>
      </c>
      <c r="P9802" t="str">
        <f t="shared" si="320"/>
        <v/>
      </c>
    </row>
    <row r="9803" spans="1:16" ht="16" x14ac:dyDescent="0.2">
      <c r="A9803" s="8" t="s">
        <v>845</v>
      </c>
      <c r="C9803" s="7" t="s">
        <v>2</v>
      </c>
      <c r="D9803" s="7" t="s">
        <v>3389</v>
      </c>
      <c r="E9803" s="7" t="str">
        <f>IF(OR(D9803="", D9803="___"),"", LEFT(D9803,FIND(" &gt;",D9803)-1))</f>
        <v>Success</v>
      </c>
      <c r="F9803" s="7" t="str">
        <f t="shared" si="318"/>
        <v>Current</v>
      </c>
      <c r="G9803" s="7" t="str">
        <f t="shared" si="319"/>
        <v/>
      </c>
      <c r="H9803" s="7" t="str">
        <f>IF(G9803="Utterance", IF(ISNUMBER(SEARCH("Unrecognized",D9803)), "Unrecognized", IF(ISNUMBER(SEARCH("Mismatched",D9803)), "Mismatched", IF(ISNUMBER(SEARCH("False Positive",D9803)), "False Positive", "Irrelevant"))), "")</f>
        <v/>
      </c>
      <c r="J9803" s="7" t="s">
        <v>213</v>
      </c>
      <c r="K9803" s="7" t="s">
        <v>3355</v>
      </c>
      <c r="L9803" s="9">
        <v>45015</v>
      </c>
      <c r="M9803" s="13">
        <v>0.5917013888888889</v>
      </c>
      <c r="N9803" s="14">
        <v>204440003506463</v>
      </c>
      <c r="O9803" s="7">
        <f>IF(LEN(TRIM($A9803))=0,0,LEN($A9803)-LEN(SUBSTITUTE($A9803," ",""))+1)</f>
        <v>5</v>
      </c>
      <c r="P9803">
        <f t="shared" si="320"/>
        <v>3411</v>
      </c>
    </row>
    <row r="9804" spans="1:16" ht="144" x14ac:dyDescent="0.2">
      <c r="A9804" s="8" t="s">
        <v>218</v>
      </c>
      <c r="C9804" s="7" t="s">
        <v>4</v>
      </c>
      <c r="F9804" s="7" t="str">
        <f t="shared" si="318"/>
        <v/>
      </c>
      <c r="G9804" s="7" t="str">
        <f t="shared" si="319"/>
        <v/>
      </c>
      <c r="K9804" s="7" t="s">
        <v>3355</v>
      </c>
      <c r="L9804" s="9">
        <v>45015</v>
      </c>
      <c r="M9804" s="13">
        <v>0.5917013888888889</v>
      </c>
      <c r="N9804" s="14">
        <v>204440003506463</v>
      </c>
      <c r="P9804" t="str">
        <f t="shared" si="320"/>
        <v/>
      </c>
    </row>
    <row r="9805" spans="1:16" ht="16" x14ac:dyDescent="0.2">
      <c r="A9805" s="8" t="s">
        <v>402</v>
      </c>
      <c r="C9805" s="7" t="s">
        <v>2</v>
      </c>
      <c r="D9805" s="7" t="s">
        <v>3389</v>
      </c>
      <c r="E9805" s="7" t="str">
        <f>IF(OR(D9805="", D9805="___"),"", LEFT(D9805,FIND(" &gt;",D9805)-1))</f>
        <v>Success</v>
      </c>
      <c r="F9805" s="7" t="str">
        <f t="shared" si="318"/>
        <v>Current</v>
      </c>
      <c r="G9805" s="7" t="str">
        <f t="shared" si="319"/>
        <v/>
      </c>
      <c r="H9805" s="7" t="str">
        <f>IF(G9805="Utterance", IF(ISNUMBER(SEARCH("Unrecognized",D9805)), "Unrecognized", IF(ISNUMBER(SEARCH("Mismatched",D9805)), "Mismatched", IF(ISNUMBER(SEARCH("False Positive",D9805)), "False Positive", "Irrelevant"))), "")</f>
        <v/>
      </c>
      <c r="J9805" s="7" t="s">
        <v>3741</v>
      </c>
      <c r="K9805" s="7" t="s">
        <v>3355</v>
      </c>
      <c r="L9805" s="9">
        <v>45015</v>
      </c>
      <c r="M9805" s="13">
        <v>0.59366898148148151</v>
      </c>
      <c r="N9805" s="14">
        <v>204440003496705</v>
      </c>
      <c r="O9805" s="7">
        <f>IF(LEN(TRIM($A9805))=0,0,LEN($A9805)-LEN(SUBSTITUTE($A9805," ",""))+1)</f>
        <v>6</v>
      </c>
      <c r="P9805">
        <f t="shared" si="320"/>
        <v>3411</v>
      </c>
    </row>
    <row r="9806" spans="1:16" ht="144" x14ac:dyDescent="0.2">
      <c r="A9806" s="8" t="s">
        <v>250</v>
      </c>
      <c r="C9806" s="7" t="s">
        <v>4</v>
      </c>
      <c r="F9806" s="7" t="str">
        <f t="shared" si="318"/>
        <v/>
      </c>
      <c r="G9806" s="7" t="str">
        <f t="shared" si="319"/>
        <v/>
      </c>
      <c r="K9806" s="7" t="s">
        <v>3355</v>
      </c>
      <c r="L9806" s="9">
        <v>45015</v>
      </c>
      <c r="M9806" s="13">
        <v>0.59392361111111114</v>
      </c>
      <c r="N9806" s="14">
        <v>204440003496705</v>
      </c>
      <c r="P9806" t="str">
        <f t="shared" si="320"/>
        <v/>
      </c>
    </row>
    <row r="9807" spans="1:16" ht="16" x14ac:dyDescent="0.2">
      <c r="A9807" s="8" t="s">
        <v>158</v>
      </c>
      <c r="B9807" s="7" t="s">
        <v>3487</v>
      </c>
      <c r="C9807" s="7" t="s">
        <v>2</v>
      </c>
      <c r="D9807" s="7" t="s">
        <v>3389</v>
      </c>
      <c r="E9807" s="7" t="str">
        <f>IF(OR(D9807="", D9807="___"),"", LEFT(D9807,FIND(" &gt;",D9807)-1))</f>
        <v>Success</v>
      </c>
      <c r="F9807" s="7" t="str">
        <f t="shared" si="318"/>
        <v>Current</v>
      </c>
      <c r="G9807" s="7" t="str">
        <f t="shared" si="319"/>
        <v/>
      </c>
      <c r="H9807" s="7" t="str">
        <f>IF(G9807="Utterance", IF(ISNUMBER(SEARCH("Unrecognized",D9807)), "Unrecognized", IF(ISNUMBER(SEARCH("Mismatched",D9807)), "Mismatched", IF(ISNUMBER(SEARCH("False Positive",D9807)), "False Positive", "Irrelevant"))), "")</f>
        <v/>
      </c>
      <c r="J9807" s="7" t="s">
        <v>3744</v>
      </c>
      <c r="K9807" s="7" t="s">
        <v>3355</v>
      </c>
      <c r="L9807" s="9">
        <v>45015</v>
      </c>
      <c r="M9807" s="13">
        <v>0.59450231481481486</v>
      </c>
      <c r="N9807" s="14">
        <v>204440003511046</v>
      </c>
      <c r="O9807" s="7">
        <f>IF(LEN(TRIM($A9807))=0,0,LEN($A9807)-LEN(SUBSTITUTE($A9807," ",""))+1)</f>
        <v>4</v>
      </c>
      <c r="P9807">
        <f t="shared" si="320"/>
        <v>3411</v>
      </c>
    </row>
    <row r="9808" spans="1:16" ht="112" x14ac:dyDescent="0.2">
      <c r="A9808" s="8" t="s">
        <v>224</v>
      </c>
      <c r="C9808" s="7" t="s">
        <v>4</v>
      </c>
      <c r="F9808" s="7" t="str">
        <f t="shared" si="318"/>
        <v/>
      </c>
      <c r="G9808" s="7" t="str">
        <f t="shared" si="319"/>
        <v/>
      </c>
      <c r="K9808" s="7" t="s">
        <v>3355</v>
      </c>
      <c r="L9808" s="9">
        <v>45015</v>
      </c>
      <c r="M9808" s="13">
        <v>0.59450231481481486</v>
      </c>
      <c r="N9808" s="14">
        <v>204440003511046</v>
      </c>
      <c r="P9808" t="str">
        <f t="shared" si="320"/>
        <v/>
      </c>
    </row>
    <row r="9809" spans="1:16" ht="16" x14ac:dyDescent="0.2">
      <c r="A9809" s="8" t="s">
        <v>1342</v>
      </c>
      <c r="C9809" s="7" t="s">
        <v>2</v>
      </c>
      <c r="D9809" s="7" t="s">
        <v>3391</v>
      </c>
      <c r="E9809" s="7" t="str">
        <f>IF(OR(D9809="", D9809="___"),"", LEFT(D9809,FIND(" &gt;",D9809)-1))</f>
        <v>Failure</v>
      </c>
      <c r="F9809" s="7" t="str">
        <f t="shared" si="318"/>
        <v>Current</v>
      </c>
      <c r="G9809" s="7" t="str">
        <f t="shared" si="319"/>
        <v>Utterance</v>
      </c>
      <c r="H9809" s="7" t="str">
        <f>IF(G9809="Utterance", IF(ISNUMBER(SEARCH("Unrecognized",D9809)), "Unrecognized", IF(ISNUMBER(SEARCH("Mismatched",D9809)), "Mismatched", IF(ISNUMBER(SEARCH("False Positive",D9809)), "False Positive", "Irrelevant"))), "")</f>
        <v>Mismatched</v>
      </c>
      <c r="J9809" s="7" t="s">
        <v>3741</v>
      </c>
      <c r="K9809" s="7" t="s">
        <v>3355</v>
      </c>
      <c r="L9809" s="9">
        <v>45015</v>
      </c>
      <c r="M9809" s="13">
        <v>0.59690972222222227</v>
      </c>
      <c r="N9809" s="14">
        <v>202000426123599</v>
      </c>
      <c r="O9809" s="7">
        <f>IF(LEN(TRIM($A9809))=0,0,LEN($A9809)-LEN(SUBSTITUTE($A9809," ",""))+1)</f>
        <v>19</v>
      </c>
      <c r="P9809">
        <f t="shared" si="320"/>
        <v>705</v>
      </c>
    </row>
    <row r="9810" spans="1:16" ht="240" x14ac:dyDescent="0.2">
      <c r="A9810" s="8" t="s">
        <v>1343</v>
      </c>
      <c r="C9810" s="7" t="s">
        <v>4</v>
      </c>
      <c r="F9810" s="7" t="str">
        <f t="shared" si="318"/>
        <v/>
      </c>
      <c r="G9810" s="7" t="str">
        <f t="shared" si="319"/>
        <v/>
      </c>
      <c r="K9810" s="7" t="s">
        <v>3355</v>
      </c>
      <c r="L9810" s="9">
        <v>45015</v>
      </c>
      <c r="M9810" s="13">
        <v>0.59692129629629631</v>
      </c>
      <c r="N9810" s="14">
        <v>202000426123599</v>
      </c>
      <c r="P9810" t="str">
        <f t="shared" si="320"/>
        <v/>
      </c>
    </row>
    <row r="9811" spans="1:16" ht="48" x14ac:dyDescent="0.2">
      <c r="A9811" s="8" t="s">
        <v>1165</v>
      </c>
      <c r="C9811" s="7" t="s">
        <v>2</v>
      </c>
      <c r="D9811" s="7" t="s">
        <v>3400</v>
      </c>
      <c r="E9811" s="7" t="str">
        <f>IF(OR(D9811="", D9811="___"),"", LEFT(D9811,FIND(" &gt;",D9811)-1))</f>
        <v>Failure</v>
      </c>
      <c r="F9811" s="7" t="str">
        <f t="shared" si="318"/>
        <v>Current</v>
      </c>
      <c r="G9811" s="7" t="str">
        <f t="shared" si="319"/>
        <v>Interaction</v>
      </c>
      <c r="H9811" s="7" t="str">
        <f>IF(G9811="Utterance", IF(ISNUMBER(SEARCH("Unrecognized",D9811)), "Unrecognized", IF(ISNUMBER(SEARCH("Mismatched",D9811)), "Mismatched", IF(ISNUMBER(SEARCH("False Positive",D9811)), "False Positive", "Irrelevant"))), "")</f>
        <v/>
      </c>
      <c r="J9811" s="7" t="s">
        <v>3432</v>
      </c>
      <c r="K9811" s="7" t="s">
        <v>3355</v>
      </c>
      <c r="L9811" s="9">
        <v>45015</v>
      </c>
      <c r="M9811" s="13">
        <v>0.60553240740740744</v>
      </c>
      <c r="N9811" s="14">
        <v>204440003541134</v>
      </c>
      <c r="O9811" s="7">
        <f>IF(LEN(TRIM($A9811))=0,0,LEN($A9811)-LEN(SUBSTITUTE($A9811," ",""))+1)</f>
        <v>36</v>
      </c>
      <c r="P9811">
        <f t="shared" si="320"/>
        <v>412</v>
      </c>
    </row>
    <row r="9812" spans="1:16" ht="80" x14ac:dyDescent="0.2">
      <c r="A9812" s="8" t="s">
        <v>398</v>
      </c>
      <c r="C9812" s="7" t="s">
        <v>4</v>
      </c>
      <c r="F9812" s="7" t="str">
        <f t="shared" si="318"/>
        <v/>
      </c>
      <c r="G9812" s="7" t="str">
        <f t="shared" si="319"/>
        <v/>
      </c>
      <c r="K9812" s="7" t="s">
        <v>3355</v>
      </c>
      <c r="L9812" s="9">
        <v>45015</v>
      </c>
      <c r="M9812" s="13">
        <v>0.60553240740740744</v>
      </c>
      <c r="N9812" s="14">
        <v>204440003541134</v>
      </c>
      <c r="P9812" t="str">
        <f t="shared" si="320"/>
        <v/>
      </c>
    </row>
    <row r="9813" spans="1:16" ht="16" x14ac:dyDescent="0.2">
      <c r="A9813" s="8" t="s">
        <v>1164</v>
      </c>
      <c r="C9813" s="7" t="s">
        <v>2</v>
      </c>
      <c r="D9813" s="7" t="s">
        <v>3400</v>
      </c>
      <c r="E9813" s="7" t="str">
        <f>IF(OR(D9813="", D9813="___"),"", LEFT(D9813,FIND(" &gt;",D9813)-1))</f>
        <v>Failure</v>
      </c>
      <c r="F9813" s="7" t="str">
        <f t="shared" si="318"/>
        <v>Current</v>
      </c>
      <c r="G9813" s="7" t="str">
        <f t="shared" si="319"/>
        <v>Interaction</v>
      </c>
      <c r="H9813" s="7" t="str">
        <f>IF(G9813="Utterance", IF(ISNUMBER(SEARCH("Unrecognized",D9813)), "Unrecognized", IF(ISNUMBER(SEARCH("Mismatched",D9813)), "Mismatched", IF(ISNUMBER(SEARCH("False Positive",D9813)), "False Positive", "Irrelevant"))), "")</f>
        <v/>
      </c>
      <c r="J9813" s="7" t="s">
        <v>3432</v>
      </c>
      <c r="K9813" s="7" t="s">
        <v>3355</v>
      </c>
      <c r="L9813" s="9">
        <v>45015</v>
      </c>
      <c r="M9813" s="13">
        <v>0.60572916666666665</v>
      </c>
      <c r="N9813" s="14">
        <v>204440003541134</v>
      </c>
      <c r="O9813" s="7">
        <f>IF(LEN(TRIM($A9813))=0,0,LEN($A9813)-LEN(SUBSTITUTE($A9813," ",""))+1)</f>
        <v>6</v>
      </c>
      <c r="P9813">
        <f t="shared" si="320"/>
        <v>412</v>
      </c>
    </row>
    <row r="9814" spans="1:16" ht="80" x14ac:dyDescent="0.2">
      <c r="A9814" s="8" t="s">
        <v>398</v>
      </c>
      <c r="C9814" s="7" t="s">
        <v>4</v>
      </c>
      <c r="F9814" s="7" t="str">
        <f t="shared" si="318"/>
        <v/>
      </c>
      <c r="G9814" s="7" t="str">
        <f t="shared" si="319"/>
        <v/>
      </c>
      <c r="K9814" s="7" t="s">
        <v>3355</v>
      </c>
      <c r="L9814" s="9">
        <v>45015</v>
      </c>
      <c r="M9814" s="13">
        <v>0.60572916666666665</v>
      </c>
      <c r="N9814" s="14">
        <v>204440003541134</v>
      </c>
      <c r="P9814" t="str">
        <f t="shared" si="320"/>
        <v/>
      </c>
    </row>
    <row r="9815" spans="1:16" ht="16" x14ac:dyDescent="0.2">
      <c r="A9815" s="8" t="s">
        <v>1164</v>
      </c>
      <c r="C9815" s="7" t="s">
        <v>2</v>
      </c>
      <c r="D9815" s="7" t="s">
        <v>3391</v>
      </c>
      <c r="E9815" s="7" t="str">
        <f>IF(OR(D9815="", D9815="___"),"", LEFT(D9815,FIND(" &gt;",D9815)-1))</f>
        <v>Failure</v>
      </c>
      <c r="F9815" s="7" t="str">
        <f t="shared" si="318"/>
        <v>Current</v>
      </c>
      <c r="G9815" s="7" t="str">
        <f t="shared" si="319"/>
        <v>Utterance</v>
      </c>
      <c r="H9815" s="7" t="str">
        <f>IF(G9815="Utterance", IF(ISNUMBER(SEARCH("Unrecognized",D9815)), "Unrecognized", IF(ISNUMBER(SEARCH("Mismatched",D9815)), "Mismatched", IF(ISNUMBER(SEARCH("False Positive",D9815)), "False Positive", "Irrelevant"))), "")</f>
        <v>Mismatched</v>
      </c>
      <c r="J9815" s="7" t="s">
        <v>3432</v>
      </c>
      <c r="K9815" s="7" t="s">
        <v>3355</v>
      </c>
      <c r="L9815" s="9">
        <v>45015</v>
      </c>
      <c r="M9815" s="13">
        <v>0.60601851851851851</v>
      </c>
      <c r="N9815" s="14">
        <v>204440003541134</v>
      </c>
      <c r="O9815" s="7">
        <f>IF(LEN(TRIM($A9815))=0,0,LEN($A9815)-LEN(SUBSTITUTE($A9815," ",""))+1)</f>
        <v>6</v>
      </c>
      <c r="P9815">
        <f t="shared" si="320"/>
        <v>705</v>
      </c>
    </row>
    <row r="9816" spans="1:16" ht="80" x14ac:dyDescent="0.2">
      <c r="A9816" s="8" t="s">
        <v>398</v>
      </c>
      <c r="C9816" s="7" t="s">
        <v>4</v>
      </c>
      <c r="F9816" s="7" t="str">
        <f t="shared" si="318"/>
        <v/>
      </c>
      <c r="G9816" s="7" t="str">
        <f t="shared" si="319"/>
        <v/>
      </c>
      <c r="K9816" s="7" t="s">
        <v>3355</v>
      </c>
      <c r="L9816" s="9">
        <v>45015</v>
      </c>
      <c r="M9816" s="13">
        <v>0.60601851851851851</v>
      </c>
      <c r="N9816" s="14">
        <v>204440003541134</v>
      </c>
      <c r="P9816" t="str">
        <f t="shared" si="320"/>
        <v/>
      </c>
    </row>
    <row r="9817" spans="1:16" ht="16" x14ac:dyDescent="0.2">
      <c r="A9817" s="8" t="s">
        <v>269</v>
      </c>
      <c r="B9817" s="7" t="s">
        <v>3487</v>
      </c>
      <c r="C9817" s="7" t="s">
        <v>2</v>
      </c>
      <c r="D9817" s="7" t="s">
        <v>3389</v>
      </c>
      <c r="E9817" s="7" t="str">
        <f>IF(OR(D9817="", D9817="___"),"", LEFT(D9817,FIND(" &gt;",D9817)-1))</f>
        <v>Success</v>
      </c>
      <c r="F9817" s="7" t="str">
        <f t="shared" si="318"/>
        <v>Current</v>
      </c>
      <c r="G9817" s="7" t="str">
        <f t="shared" si="319"/>
        <v/>
      </c>
      <c r="H9817" s="7" t="str">
        <f>IF(G9817="Utterance", IF(ISNUMBER(SEARCH("Unrecognized",D9817)), "Unrecognized", IF(ISNUMBER(SEARCH("Mismatched",D9817)), "Mismatched", IF(ISNUMBER(SEARCH("False Positive",D9817)), "False Positive", "Irrelevant"))), "")</f>
        <v/>
      </c>
      <c r="J9817" s="7" t="s">
        <v>3428</v>
      </c>
      <c r="K9817" s="7" t="s">
        <v>3355</v>
      </c>
      <c r="L9817" s="9">
        <v>45015</v>
      </c>
      <c r="M9817" s="13">
        <v>0.6098958333333333</v>
      </c>
      <c r="N9817" s="14">
        <v>204440003487454</v>
      </c>
      <c r="O9817" s="7">
        <f>IF(LEN(TRIM($A9817))=0,0,LEN($A9817)-LEN(SUBSTITUTE($A9817," ",""))+1)</f>
        <v>3</v>
      </c>
      <c r="P9817">
        <f t="shared" si="320"/>
        <v>3411</v>
      </c>
    </row>
    <row r="9818" spans="1:16" ht="64" x14ac:dyDescent="0.2">
      <c r="A9818" s="8" t="s">
        <v>270</v>
      </c>
      <c r="C9818" s="7" t="s">
        <v>4</v>
      </c>
      <c r="F9818" s="7" t="str">
        <f t="shared" si="318"/>
        <v/>
      </c>
      <c r="G9818" s="7" t="str">
        <f t="shared" si="319"/>
        <v/>
      </c>
      <c r="K9818" s="7" t="s">
        <v>3355</v>
      </c>
      <c r="L9818" s="9">
        <v>45015</v>
      </c>
      <c r="M9818" s="13">
        <v>0.6098958333333333</v>
      </c>
      <c r="N9818" s="14">
        <v>204440003487454</v>
      </c>
      <c r="P9818" t="str">
        <f t="shared" si="320"/>
        <v/>
      </c>
    </row>
    <row r="9819" spans="1:16" ht="16" x14ac:dyDescent="0.2">
      <c r="A9819" s="8" t="s">
        <v>465</v>
      </c>
      <c r="B9819" s="7" t="s">
        <v>3487</v>
      </c>
      <c r="C9819" s="7" t="s">
        <v>2</v>
      </c>
      <c r="D9819" s="7" t="s">
        <v>3389</v>
      </c>
      <c r="E9819" s="7" t="str">
        <f>IF(OR(D9819="", D9819="___"),"", LEFT(D9819,FIND(" &gt;",D9819)-1))</f>
        <v>Success</v>
      </c>
      <c r="F9819" s="7" t="str">
        <f t="shared" si="318"/>
        <v>Current</v>
      </c>
      <c r="G9819" s="7" t="str">
        <f t="shared" si="319"/>
        <v/>
      </c>
      <c r="H9819" s="7" t="str">
        <f>IF(G9819="Utterance", IF(ISNUMBER(SEARCH("Unrecognized",D9819)), "Unrecognized", IF(ISNUMBER(SEARCH("Mismatched",D9819)), "Mismatched", IF(ISNUMBER(SEARCH("False Positive",D9819)), "False Positive", "Irrelevant"))), "")</f>
        <v/>
      </c>
      <c r="J9819" s="7" t="s">
        <v>3743</v>
      </c>
      <c r="K9819" s="7" t="s">
        <v>3355</v>
      </c>
      <c r="L9819" s="9">
        <v>45015</v>
      </c>
      <c r="M9819" s="13">
        <v>0.61084490740740738</v>
      </c>
      <c r="N9819" s="14">
        <v>204440003507830</v>
      </c>
      <c r="O9819" s="7">
        <f>IF(LEN(TRIM($A9819))=0,0,LEN($A9819)-LEN(SUBSTITUTE($A9819," ",""))+1)</f>
        <v>4</v>
      </c>
      <c r="P9819">
        <f t="shared" si="320"/>
        <v>3411</v>
      </c>
    </row>
    <row r="9820" spans="1:16" ht="144" x14ac:dyDescent="0.2">
      <c r="A9820" s="8" t="s">
        <v>250</v>
      </c>
      <c r="C9820" s="7" t="s">
        <v>4</v>
      </c>
      <c r="F9820" s="7" t="str">
        <f t="shared" si="318"/>
        <v/>
      </c>
      <c r="G9820" s="7" t="str">
        <f t="shared" si="319"/>
        <v/>
      </c>
      <c r="K9820" s="7" t="s">
        <v>3355</v>
      </c>
      <c r="L9820" s="9">
        <v>45015</v>
      </c>
      <c r="M9820" s="13">
        <v>0.61085648148148153</v>
      </c>
      <c r="N9820" s="14">
        <v>204440003507830</v>
      </c>
      <c r="P9820" t="str">
        <f t="shared" si="320"/>
        <v/>
      </c>
    </row>
    <row r="9821" spans="1:16" ht="16" x14ac:dyDescent="0.2">
      <c r="A9821" s="8" t="s">
        <v>889</v>
      </c>
      <c r="C9821" s="7" t="s">
        <v>2</v>
      </c>
      <c r="D9821" s="7" t="s">
        <v>3389</v>
      </c>
      <c r="E9821" s="7" t="str">
        <f>IF(OR(D9821="", D9821="___"),"", LEFT(D9821,FIND(" &gt;",D9821)-1))</f>
        <v>Success</v>
      </c>
      <c r="F9821" s="7" t="str">
        <f t="shared" si="318"/>
        <v>Current</v>
      </c>
      <c r="G9821" s="7" t="str">
        <f t="shared" si="319"/>
        <v/>
      </c>
      <c r="H9821" s="7" t="str">
        <f>IF(G9821="Utterance", IF(ISNUMBER(SEARCH("Unrecognized",D9821)), "Unrecognized", IF(ISNUMBER(SEARCH("Mismatched",D9821)), "Mismatched", IF(ISNUMBER(SEARCH("False Positive",D9821)), "False Positive", "Irrelevant"))), "")</f>
        <v/>
      </c>
      <c r="J9821" s="7" t="s">
        <v>3750</v>
      </c>
      <c r="K9821" s="7" t="s">
        <v>3355</v>
      </c>
      <c r="L9821" s="9">
        <v>45015</v>
      </c>
      <c r="M9821" s="13">
        <v>0.61157407407407405</v>
      </c>
      <c r="N9821" s="14">
        <v>204440003507830</v>
      </c>
      <c r="O9821" s="7">
        <f>IF(LEN(TRIM($A9821))=0,0,LEN($A9821)-LEN(SUBSTITUTE($A9821," ",""))+1)</f>
        <v>20</v>
      </c>
      <c r="P9821">
        <f t="shared" si="320"/>
        <v>3411</v>
      </c>
    </row>
    <row r="9822" spans="1:16" ht="240" x14ac:dyDescent="0.2">
      <c r="A9822" s="8" t="s">
        <v>890</v>
      </c>
      <c r="C9822" s="7" t="s">
        <v>4</v>
      </c>
      <c r="F9822" s="7" t="str">
        <f t="shared" si="318"/>
        <v/>
      </c>
      <c r="G9822" s="7" t="str">
        <f t="shared" si="319"/>
        <v/>
      </c>
      <c r="K9822" s="7" t="s">
        <v>3355</v>
      </c>
      <c r="L9822" s="9">
        <v>45015</v>
      </c>
      <c r="M9822" s="13">
        <v>0.61157407407407405</v>
      </c>
      <c r="N9822" s="14">
        <v>204440003507830</v>
      </c>
      <c r="P9822" t="str">
        <f t="shared" si="320"/>
        <v/>
      </c>
    </row>
    <row r="9823" spans="1:16" ht="16" x14ac:dyDescent="0.2">
      <c r="A9823" s="8" t="s">
        <v>1344</v>
      </c>
      <c r="C9823" s="7" t="s">
        <v>2</v>
      </c>
      <c r="D9823" s="7" t="s">
        <v>3400</v>
      </c>
      <c r="E9823" s="7" t="str">
        <f>IF(OR(D9823="", D9823="___"),"", LEFT(D9823,FIND(" &gt;",D9823)-1))</f>
        <v>Failure</v>
      </c>
      <c r="F9823" s="7" t="str">
        <f t="shared" si="318"/>
        <v>Current</v>
      </c>
      <c r="G9823" s="7" t="str">
        <f t="shared" si="319"/>
        <v>Interaction</v>
      </c>
      <c r="H9823" s="7" t="str">
        <f>IF(G9823="Utterance", IF(ISNUMBER(SEARCH("Unrecognized",D9823)), "Unrecognized", IF(ISNUMBER(SEARCH("Mismatched",D9823)), "Mismatched", IF(ISNUMBER(SEARCH("False Positive",D9823)), "False Positive", "Irrelevant"))), "")</f>
        <v/>
      </c>
      <c r="J9823" s="7" t="s">
        <v>3741</v>
      </c>
      <c r="K9823" s="7" t="s">
        <v>3355</v>
      </c>
      <c r="L9823" s="9">
        <v>45015</v>
      </c>
      <c r="M9823" s="13">
        <v>0.61222222222222222</v>
      </c>
      <c r="N9823" s="14">
        <v>202000426123599</v>
      </c>
      <c r="O9823" s="7">
        <f>IF(LEN(TRIM($A9823))=0,0,LEN($A9823)-LEN(SUBSTITUTE($A9823," ",""))+1)</f>
        <v>16</v>
      </c>
      <c r="P9823">
        <f t="shared" si="320"/>
        <v>412</v>
      </c>
    </row>
    <row r="9824" spans="1:16" ht="240" x14ac:dyDescent="0.2">
      <c r="A9824" s="8" t="s">
        <v>1343</v>
      </c>
      <c r="C9824" s="7" t="s">
        <v>4</v>
      </c>
      <c r="F9824" s="7" t="str">
        <f t="shared" si="318"/>
        <v/>
      </c>
      <c r="G9824" s="7" t="str">
        <f t="shared" si="319"/>
        <v/>
      </c>
      <c r="K9824" s="7" t="s">
        <v>3355</v>
      </c>
      <c r="L9824" s="9">
        <v>45015</v>
      </c>
      <c r="M9824" s="13">
        <v>0.61222222222222222</v>
      </c>
      <c r="N9824" s="14">
        <v>202000426123599</v>
      </c>
      <c r="P9824" t="str">
        <f t="shared" si="320"/>
        <v/>
      </c>
    </row>
    <row r="9825" spans="1:16" ht="16" x14ac:dyDescent="0.2">
      <c r="A9825" s="8" t="s">
        <v>322</v>
      </c>
      <c r="B9825" s="7" t="s">
        <v>3487</v>
      </c>
      <c r="C9825" s="7" t="s">
        <v>2</v>
      </c>
      <c r="D9825" s="7" t="s">
        <v>3389</v>
      </c>
      <c r="E9825" s="7" t="str">
        <f>IF(OR(D9825="", D9825="___"),"", LEFT(D9825,FIND(" &gt;",D9825)-1))</f>
        <v>Success</v>
      </c>
      <c r="F9825" s="7" t="str">
        <f t="shared" si="318"/>
        <v>Current</v>
      </c>
      <c r="G9825" s="7" t="str">
        <f t="shared" si="319"/>
        <v/>
      </c>
      <c r="H9825" s="7" t="str">
        <f>IF(G9825="Utterance", IF(ISNUMBER(SEARCH("Unrecognized",D9825)), "Unrecognized", IF(ISNUMBER(SEARCH("Mismatched",D9825)), "Mismatched", IF(ISNUMBER(SEARCH("False Positive",D9825)), "False Positive", "Irrelevant"))), "")</f>
        <v/>
      </c>
      <c r="J9825" s="7" t="s">
        <v>3758</v>
      </c>
      <c r="K9825" s="7" t="s">
        <v>3355</v>
      </c>
      <c r="L9825" s="9">
        <v>45015</v>
      </c>
      <c r="M9825" s="13">
        <v>0.61299768518518516</v>
      </c>
      <c r="N9825" s="14">
        <v>513003515969602</v>
      </c>
      <c r="O9825" s="7">
        <f>IF(LEN(TRIM($A9825))=0,0,LEN($A9825)-LEN(SUBSTITUTE($A9825," ",""))+1)</f>
        <v>4</v>
      </c>
      <c r="P9825">
        <f t="shared" si="320"/>
        <v>3411</v>
      </c>
    </row>
    <row r="9826" spans="1:16" ht="16" x14ac:dyDescent="0.2">
      <c r="A9826" s="8" t="s">
        <v>3364</v>
      </c>
      <c r="C9826" s="7" t="s">
        <v>4</v>
      </c>
      <c r="F9826" s="7" t="str">
        <f t="shared" si="318"/>
        <v/>
      </c>
      <c r="G9826" s="7" t="str">
        <f t="shared" si="319"/>
        <v/>
      </c>
      <c r="K9826" s="7" t="s">
        <v>3355</v>
      </c>
      <c r="L9826" s="9">
        <v>45015</v>
      </c>
      <c r="M9826" s="13">
        <v>0.61302083333333335</v>
      </c>
      <c r="N9826" s="14">
        <v>513003515969602</v>
      </c>
      <c r="P9826" t="str">
        <f t="shared" si="320"/>
        <v/>
      </c>
    </row>
    <row r="9827" spans="1:16" ht="32" x14ac:dyDescent="0.2">
      <c r="A9827" s="8" t="s">
        <v>268</v>
      </c>
      <c r="C9827" s="7" t="s">
        <v>4</v>
      </c>
      <c r="F9827" s="7" t="str">
        <f t="shared" si="318"/>
        <v/>
      </c>
      <c r="G9827" s="7" t="str">
        <f t="shared" si="319"/>
        <v/>
      </c>
      <c r="K9827" s="7" t="s">
        <v>3355</v>
      </c>
      <c r="L9827" s="9">
        <v>45015</v>
      </c>
      <c r="M9827" s="13">
        <v>0.61302083333333335</v>
      </c>
      <c r="N9827" s="14">
        <v>513003515969602</v>
      </c>
      <c r="P9827" t="str">
        <f t="shared" si="320"/>
        <v/>
      </c>
    </row>
    <row r="9828" spans="1:16" ht="16" x14ac:dyDescent="0.2">
      <c r="A9828" s="8" t="s">
        <v>269</v>
      </c>
      <c r="B9828" s="7" t="s">
        <v>3487</v>
      </c>
      <c r="C9828" s="7" t="s">
        <v>2</v>
      </c>
      <c r="D9828" s="7" t="s">
        <v>3389</v>
      </c>
      <c r="E9828" s="7" t="str">
        <f>IF(OR(D9828="", D9828="___"),"", LEFT(D9828,FIND(" &gt;",D9828)-1))</f>
        <v>Success</v>
      </c>
      <c r="F9828" s="7" t="str">
        <f t="shared" si="318"/>
        <v>Current</v>
      </c>
      <c r="G9828" s="7" t="str">
        <f t="shared" si="319"/>
        <v/>
      </c>
      <c r="H9828" s="7" t="str">
        <f>IF(G9828="Utterance", IF(ISNUMBER(SEARCH("Unrecognized",D9828)), "Unrecognized", IF(ISNUMBER(SEARCH("Mismatched",D9828)), "Mismatched", IF(ISNUMBER(SEARCH("False Positive",D9828)), "False Positive", "Irrelevant"))), "")</f>
        <v/>
      </c>
      <c r="J9828" s="7" t="s">
        <v>3428</v>
      </c>
      <c r="K9828" s="7" t="s">
        <v>3355</v>
      </c>
      <c r="L9828" s="9">
        <v>45015</v>
      </c>
      <c r="M9828" s="13">
        <v>0.61326388888888894</v>
      </c>
      <c r="N9828" s="14">
        <v>513003515969602</v>
      </c>
      <c r="O9828" s="7">
        <f>IF(LEN(TRIM($A9828))=0,0,LEN($A9828)-LEN(SUBSTITUTE($A9828," ",""))+1)</f>
        <v>3</v>
      </c>
      <c r="P9828">
        <f t="shared" si="320"/>
        <v>3411</v>
      </c>
    </row>
    <row r="9829" spans="1:16" ht="64" x14ac:dyDescent="0.2">
      <c r="A9829" s="8" t="s">
        <v>270</v>
      </c>
      <c r="C9829" s="7" t="s">
        <v>4</v>
      </c>
      <c r="F9829" s="7" t="str">
        <f t="shared" si="318"/>
        <v/>
      </c>
      <c r="G9829" s="7" t="str">
        <f t="shared" si="319"/>
        <v/>
      </c>
      <c r="K9829" s="7" t="s">
        <v>3355</v>
      </c>
      <c r="L9829" s="9">
        <v>45015</v>
      </c>
      <c r="M9829" s="13">
        <v>0.61326388888888894</v>
      </c>
      <c r="N9829" s="14">
        <v>513003515969602</v>
      </c>
      <c r="P9829" t="str">
        <f t="shared" si="320"/>
        <v/>
      </c>
    </row>
    <row r="9830" spans="1:16" ht="16" x14ac:dyDescent="0.2">
      <c r="A9830" s="8" t="s">
        <v>302</v>
      </c>
      <c r="B9830" s="7" t="s">
        <v>3487</v>
      </c>
      <c r="C9830" s="7" t="s">
        <v>2</v>
      </c>
      <c r="D9830" s="7" t="s">
        <v>3389</v>
      </c>
      <c r="E9830" s="7" t="str">
        <f>IF(OR(D9830="", D9830="___"),"", LEFT(D9830,FIND(" &gt;",D9830)-1))</f>
        <v>Success</v>
      </c>
      <c r="F9830" s="7" t="str">
        <f t="shared" si="318"/>
        <v>Current</v>
      </c>
      <c r="G9830" s="7" t="str">
        <f t="shared" si="319"/>
        <v/>
      </c>
      <c r="H9830" s="7" t="str">
        <f>IF(G9830="Utterance", IF(ISNUMBER(SEARCH("Unrecognized",D9830)), "Unrecognized", IF(ISNUMBER(SEARCH("Mismatched",D9830)), "Mismatched", IF(ISNUMBER(SEARCH("False Positive",D9830)), "False Positive", "Irrelevant"))), "")</f>
        <v/>
      </c>
      <c r="J9830" s="7" t="s">
        <v>3428</v>
      </c>
      <c r="K9830" s="7" t="s">
        <v>3355</v>
      </c>
      <c r="L9830" s="9">
        <v>45015</v>
      </c>
      <c r="M9830" s="13">
        <v>0.61414351851851856</v>
      </c>
      <c r="N9830" s="14">
        <v>513003515969602</v>
      </c>
      <c r="O9830" s="7">
        <f>IF(LEN(TRIM($A9830))=0,0,LEN($A9830)-LEN(SUBSTITUTE($A9830," ",""))+1)</f>
        <v>3</v>
      </c>
      <c r="P9830">
        <f t="shared" si="320"/>
        <v>3411</v>
      </c>
    </row>
    <row r="9831" spans="1:16" ht="64" x14ac:dyDescent="0.2">
      <c r="A9831" s="8" t="s">
        <v>220</v>
      </c>
      <c r="C9831" s="7" t="s">
        <v>4</v>
      </c>
      <c r="F9831" s="7" t="str">
        <f t="shared" si="318"/>
        <v/>
      </c>
      <c r="G9831" s="7" t="str">
        <f t="shared" si="319"/>
        <v/>
      </c>
      <c r="K9831" s="7" t="s">
        <v>3355</v>
      </c>
      <c r="L9831" s="9">
        <v>45015</v>
      </c>
      <c r="M9831" s="13">
        <v>0.6141550925925926</v>
      </c>
      <c r="N9831" s="14">
        <v>513003515969602</v>
      </c>
      <c r="P9831" t="str">
        <f t="shared" si="320"/>
        <v/>
      </c>
    </row>
    <row r="9832" spans="1:16" ht="16" x14ac:dyDescent="0.2">
      <c r="A9832" s="8" t="s">
        <v>223</v>
      </c>
      <c r="B9832" s="7" t="s">
        <v>3487</v>
      </c>
      <c r="C9832" s="7" t="s">
        <v>2</v>
      </c>
      <c r="D9832" s="7" t="s">
        <v>3389</v>
      </c>
      <c r="E9832" s="7" t="str">
        <f>IF(OR(D9832="", D9832="___"),"", LEFT(D9832,FIND(" &gt;",D9832)-1))</f>
        <v>Success</v>
      </c>
      <c r="F9832" s="7" t="str">
        <f t="shared" si="318"/>
        <v>Current</v>
      </c>
      <c r="G9832" s="7" t="str">
        <f t="shared" si="319"/>
        <v/>
      </c>
      <c r="H9832" s="7" t="str">
        <f>IF(G9832="Utterance", IF(ISNUMBER(SEARCH("Unrecognized",D9832)), "Unrecognized", IF(ISNUMBER(SEARCH("Mismatched",D9832)), "Mismatched", IF(ISNUMBER(SEARCH("False Positive",D9832)), "False Positive", "Irrelevant"))), "")</f>
        <v/>
      </c>
      <c r="J9832" s="7" t="s">
        <v>3744</v>
      </c>
      <c r="K9832" s="7" t="s">
        <v>3355</v>
      </c>
      <c r="L9832" s="9">
        <v>45015</v>
      </c>
      <c r="M9832" s="13">
        <v>0.62201388888888887</v>
      </c>
      <c r="N9832" s="14">
        <v>513003515969602</v>
      </c>
      <c r="O9832" s="7">
        <f>IF(LEN(TRIM($A9832))=0,0,LEN($A9832)-LEN(SUBSTITUTE($A9832," ",""))+1)</f>
        <v>3</v>
      </c>
      <c r="P9832">
        <f t="shared" si="320"/>
        <v>3411</v>
      </c>
    </row>
    <row r="9833" spans="1:16" ht="112" x14ac:dyDescent="0.2">
      <c r="A9833" s="8" t="s">
        <v>224</v>
      </c>
      <c r="C9833" s="7" t="s">
        <v>4</v>
      </c>
      <c r="F9833" s="7" t="str">
        <f t="shared" si="318"/>
        <v/>
      </c>
      <c r="G9833" s="7" t="str">
        <f t="shared" si="319"/>
        <v/>
      </c>
      <c r="K9833" s="7" t="s">
        <v>3355</v>
      </c>
      <c r="L9833" s="9">
        <v>45015</v>
      </c>
      <c r="M9833" s="13">
        <v>0.62201388888888887</v>
      </c>
      <c r="N9833" s="14">
        <v>513003515969602</v>
      </c>
      <c r="P9833" t="str">
        <f t="shared" si="320"/>
        <v/>
      </c>
    </row>
    <row r="9834" spans="1:16" ht="16" x14ac:dyDescent="0.2">
      <c r="A9834" s="8" t="s">
        <v>396</v>
      </c>
      <c r="C9834" s="7" t="s">
        <v>2</v>
      </c>
      <c r="D9834" s="7" t="s">
        <v>3389</v>
      </c>
      <c r="E9834" s="7" t="str">
        <f>IF(OR(D9834="", D9834="___"),"", LEFT(D9834,FIND(" &gt;",D9834)-1))</f>
        <v>Success</v>
      </c>
      <c r="F9834" s="7" t="str">
        <f t="shared" si="318"/>
        <v>Current</v>
      </c>
      <c r="G9834" s="7" t="str">
        <f t="shared" si="319"/>
        <v/>
      </c>
      <c r="H9834" s="7" t="str">
        <f>IF(G9834="Utterance", IF(ISNUMBER(SEARCH("Unrecognized",D9834)), "Unrecognized", IF(ISNUMBER(SEARCH("Mismatched",D9834)), "Mismatched", IF(ISNUMBER(SEARCH("False Positive",D9834)), "False Positive", "Irrelevant"))), "")</f>
        <v/>
      </c>
      <c r="J9834" s="7" t="s">
        <v>3431</v>
      </c>
      <c r="K9834" s="7" t="s">
        <v>3355</v>
      </c>
      <c r="L9834" s="9">
        <v>45015</v>
      </c>
      <c r="M9834" s="13">
        <v>0.6272106481481482</v>
      </c>
      <c r="N9834" s="14">
        <v>513002036806709</v>
      </c>
      <c r="O9834" s="7">
        <f>IF(LEN(TRIM($A9834))=0,0,LEN($A9834)-LEN(SUBSTITUTE($A9834," ",""))+1)</f>
        <v>1</v>
      </c>
      <c r="P9834">
        <f t="shared" si="320"/>
        <v>3411</v>
      </c>
    </row>
    <row r="9835" spans="1:16" ht="144" x14ac:dyDescent="0.2">
      <c r="A9835" s="8" t="s">
        <v>395</v>
      </c>
      <c r="C9835" s="7" t="s">
        <v>4</v>
      </c>
      <c r="F9835" s="7" t="str">
        <f t="shared" si="318"/>
        <v/>
      </c>
      <c r="G9835" s="7" t="str">
        <f t="shared" si="319"/>
        <v/>
      </c>
      <c r="K9835" s="7" t="s">
        <v>3355</v>
      </c>
      <c r="L9835" s="9">
        <v>45015</v>
      </c>
      <c r="M9835" s="13">
        <v>0.6272106481481482</v>
      </c>
      <c r="N9835" s="14">
        <v>513002036806709</v>
      </c>
      <c r="P9835" t="str">
        <f t="shared" si="320"/>
        <v/>
      </c>
    </row>
    <row r="9836" spans="1:16" ht="16" x14ac:dyDescent="0.2">
      <c r="A9836" s="8" t="s">
        <v>1505</v>
      </c>
      <c r="C9836" s="7" t="s">
        <v>2</v>
      </c>
      <c r="D9836" s="7" t="s">
        <v>3391</v>
      </c>
      <c r="E9836" s="7" t="str">
        <f>IF(OR(D9836="", D9836="___"),"", LEFT(D9836,FIND(" &gt;",D9836)-1))</f>
        <v>Failure</v>
      </c>
      <c r="F9836" s="7" t="str">
        <f t="shared" si="318"/>
        <v>Current</v>
      </c>
      <c r="G9836" s="7" t="str">
        <f t="shared" si="319"/>
        <v>Utterance</v>
      </c>
      <c r="H9836" s="7" t="str">
        <f>IF(G9836="Utterance", IF(ISNUMBER(SEARCH("Unrecognized",D9836)), "Unrecognized", IF(ISNUMBER(SEARCH("Mismatched",D9836)), "Mismatched", IF(ISNUMBER(SEARCH("False Positive",D9836)), "False Positive", "Irrelevant"))), "")</f>
        <v>Mismatched</v>
      </c>
      <c r="J9836" s="7" t="s">
        <v>3439</v>
      </c>
      <c r="K9836" s="7" t="s">
        <v>3355</v>
      </c>
      <c r="L9836" s="9">
        <v>45015</v>
      </c>
      <c r="M9836" s="13">
        <v>0.62756944444444451</v>
      </c>
      <c r="N9836" s="14">
        <v>513002036806709</v>
      </c>
      <c r="O9836" s="7">
        <f>IF(LEN(TRIM($A9836))=0,0,LEN($A9836)-LEN(SUBSTITUTE($A9836," ",""))+1)</f>
        <v>3</v>
      </c>
      <c r="P9836">
        <f t="shared" si="320"/>
        <v>705</v>
      </c>
    </row>
    <row r="9837" spans="1:16" ht="160" x14ac:dyDescent="0.2">
      <c r="A9837" s="8" t="s">
        <v>366</v>
      </c>
      <c r="C9837" s="7" t="s">
        <v>4</v>
      </c>
      <c r="F9837" s="7" t="str">
        <f t="shared" si="318"/>
        <v/>
      </c>
      <c r="G9837" s="7" t="str">
        <f t="shared" si="319"/>
        <v/>
      </c>
      <c r="K9837" s="7" t="s">
        <v>3355</v>
      </c>
      <c r="L9837" s="9">
        <v>45015</v>
      </c>
      <c r="M9837" s="13">
        <v>0.62756944444444451</v>
      </c>
      <c r="N9837" s="14">
        <v>513002036806709</v>
      </c>
      <c r="P9837" t="str">
        <f t="shared" si="320"/>
        <v/>
      </c>
    </row>
    <row r="9838" spans="1:16" ht="16" x14ac:dyDescent="0.2">
      <c r="A9838" s="8" t="s">
        <v>887</v>
      </c>
      <c r="C9838" s="7" t="s">
        <v>2</v>
      </c>
      <c r="D9838" s="7" t="s">
        <v>3400</v>
      </c>
      <c r="E9838" s="7" t="str">
        <f>IF(OR(D9838="", D9838="___"),"", LEFT(D9838,FIND(" &gt;",D9838)-1))</f>
        <v>Failure</v>
      </c>
      <c r="F9838" s="7" t="str">
        <f t="shared" si="318"/>
        <v>Current</v>
      </c>
      <c r="G9838" s="7" t="str">
        <f t="shared" si="319"/>
        <v>Interaction</v>
      </c>
      <c r="H9838" s="7" t="str">
        <f>IF(G9838="Utterance", IF(ISNUMBER(SEARCH("Unrecognized",D9838)), "Unrecognized", IF(ISNUMBER(SEARCH("Mismatched",D9838)), "Mismatched", IF(ISNUMBER(SEARCH("False Positive",D9838)), "False Positive", "Irrelevant"))), "")</f>
        <v/>
      </c>
      <c r="J9838" s="7" t="s">
        <v>3741</v>
      </c>
      <c r="K9838" s="7" t="s">
        <v>3355</v>
      </c>
      <c r="L9838" s="9">
        <v>45015</v>
      </c>
      <c r="M9838" s="13">
        <v>0.62898148148148147</v>
      </c>
      <c r="N9838" s="14">
        <v>204440003507830</v>
      </c>
      <c r="O9838" s="7">
        <f>IF(LEN(TRIM($A9838))=0,0,LEN($A9838)-LEN(SUBSTITUTE($A9838," ",""))+1)</f>
        <v>3</v>
      </c>
      <c r="P9838">
        <f t="shared" si="320"/>
        <v>412</v>
      </c>
    </row>
    <row r="9839" spans="1:16" ht="160" x14ac:dyDescent="0.2">
      <c r="A9839" s="8" t="s">
        <v>238</v>
      </c>
      <c r="C9839" s="7" t="s">
        <v>4</v>
      </c>
      <c r="F9839" s="7" t="str">
        <f t="shared" si="318"/>
        <v/>
      </c>
      <c r="G9839" s="7" t="str">
        <f t="shared" si="319"/>
        <v/>
      </c>
      <c r="K9839" s="7" t="s">
        <v>3355</v>
      </c>
      <c r="L9839" s="9">
        <v>45015</v>
      </c>
      <c r="M9839" s="13">
        <v>0.62898148148148147</v>
      </c>
      <c r="N9839" s="14">
        <v>204440003507830</v>
      </c>
      <c r="P9839" t="str">
        <f t="shared" si="320"/>
        <v/>
      </c>
    </row>
    <row r="9840" spans="1:16" ht="16" x14ac:dyDescent="0.2">
      <c r="A9840" s="8" t="s">
        <v>886</v>
      </c>
      <c r="C9840" s="7" t="s">
        <v>2</v>
      </c>
      <c r="D9840" s="7" t="s">
        <v>3400</v>
      </c>
      <c r="E9840" s="7" t="str">
        <f>IF(OR(D9840="", D9840="___"),"", LEFT(D9840,FIND(" &gt;",D9840)-1))</f>
        <v>Failure</v>
      </c>
      <c r="F9840" s="7" t="str">
        <f t="shared" si="318"/>
        <v>Current</v>
      </c>
      <c r="G9840" s="7" t="str">
        <f t="shared" si="319"/>
        <v>Interaction</v>
      </c>
      <c r="H9840" s="7" t="str">
        <f>IF(G9840="Utterance", IF(ISNUMBER(SEARCH("Unrecognized",D9840)), "Unrecognized", IF(ISNUMBER(SEARCH("Mismatched",D9840)), "Mismatched", IF(ISNUMBER(SEARCH("False Positive",D9840)), "False Positive", "Irrelevant"))), "")</f>
        <v/>
      </c>
      <c r="J9840" s="7" t="s">
        <v>3741</v>
      </c>
      <c r="K9840" s="7" t="s">
        <v>3355</v>
      </c>
      <c r="L9840" s="9">
        <v>45015</v>
      </c>
      <c r="M9840" s="13">
        <v>0.63101851851851853</v>
      </c>
      <c r="N9840" s="14">
        <v>204440003507830</v>
      </c>
      <c r="O9840" s="7">
        <f>IF(LEN(TRIM($A9840))=0,0,LEN($A9840)-LEN(SUBSTITUTE($A9840," ",""))+1)</f>
        <v>5</v>
      </c>
      <c r="P9840">
        <f t="shared" si="320"/>
        <v>412</v>
      </c>
    </row>
    <row r="9841" spans="1:16" ht="64" x14ac:dyDescent="0.2">
      <c r="A9841" s="8" t="s">
        <v>327</v>
      </c>
      <c r="C9841" s="7" t="s">
        <v>4</v>
      </c>
      <c r="F9841" s="7" t="str">
        <f t="shared" ref="F9841:F9904" si="321">IF(OR(E9841="Success",E9841="Qualified Success"),"Current",IF(E9841="Failure",IF(RIGHT(D9841,6)="Future","Future",IF(RIGHT(D9841,10)="Irrelevant","Irrelevant","Current")),""))</f>
        <v/>
      </c>
      <c r="G9841" s="7" t="str">
        <f t="shared" ref="G9841:G9904" si="322">IF(OR(ISBLANK(D9841),D9841="Unclassifiable &gt;"),"",IF(ISNUMBER(SEARCH("Utterance",D9841)),"Utterance",IF(ISNUMBER(SEARCH("Response",D9841)),"Response",IF(ISNUMBER(SEARCH("Interaction",D9841)),"Interaction",IF(ISNUMBER(SEARCH("System",D9841)),"System","")))))</f>
        <v/>
      </c>
      <c r="K9841" s="7" t="s">
        <v>3355</v>
      </c>
      <c r="L9841" s="9">
        <v>45015</v>
      </c>
      <c r="M9841" s="13">
        <v>0.63101851851851853</v>
      </c>
      <c r="N9841" s="14">
        <v>204440003507830</v>
      </c>
      <c r="P9841" t="str">
        <f t="shared" si="320"/>
        <v/>
      </c>
    </row>
    <row r="9842" spans="1:16" ht="16" x14ac:dyDescent="0.2">
      <c r="A9842" s="8" t="s">
        <v>888</v>
      </c>
      <c r="C9842" s="7" t="s">
        <v>2</v>
      </c>
      <c r="D9842" s="7" t="s">
        <v>3389</v>
      </c>
      <c r="E9842" s="7" t="str">
        <f>IF(OR(D9842="", D9842="___"),"", LEFT(D9842,FIND(" &gt;",D9842)-1))</f>
        <v>Success</v>
      </c>
      <c r="F9842" s="7" t="str">
        <f t="shared" si="321"/>
        <v>Current</v>
      </c>
      <c r="G9842" s="7" t="str">
        <f t="shared" si="322"/>
        <v/>
      </c>
      <c r="H9842" s="7" t="str">
        <f>IF(G9842="Utterance", IF(ISNUMBER(SEARCH("Unrecognized",D9842)), "Unrecognized", IF(ISNUMBER(SEARCH("Mismatched",D9842)), "Mismatched", IF(ISNUMBER(SEARCH("False Positive",D9842)), "False Positive", "Irrelevant"))), "")</f>
        <v/>
      </c>
      <c r="J9842" s="7" t="s">
        <v>3741</v>
      </c>
      <c r="K9842" s="7" t="s">
        <v>3355</v>
      </c>
      <c r="L9842" s="9">
        <v>45015</v>
      </c>
      <c r="M9842" s="13">
        <v>0.63124999999999998</v>
      </c>
      <c r="N9842" s="14">
        <v>204440003507830</v>
      </c>
      <c r="O9842" s="7">
        <f>IF(LEN(TRIM($A9842))=0,0,LEN($A9842)-LEN(SUBSTITUTE($A9842," ",""))+1)</f>
        <v>2</v>
      </c>
      <c r="P9842">
        <f t="shared" si="320"/>
        <v>3411</v>
      </c>
    </row>
    <row r="9843" spans="1:16" ht="160" x14ac:dyDescent="0.2">
      <c r="A9843" s="8" t="s">
        <v>238</v>
      </c>
      <c r="C9843" s="7" t="s">
        <v>4</v>
      </c>
      <c r="F9843" s="7" t="str">
        <f t="shared" si="321"/>
        <v/>
      </c>
      <c r="G9843" s="7" t="str">
        <f t="shared" si="322"/>
        <v/>
      </c>
      <c r="K9843" s="7" t="s">
        <v>3355</v>
      </c>
      <c r="L9843" s="9">
        <v>45015</v>
      </c>
      <c r="M9843" s="13">
        <v>0.63124999999999998</v>
      </c>
      <c r="N9843" s="14">
        <v>204440003507830</v>
      </c>
      <c r="P9843" t="str">
        <f t="shared" si="320"/>
        <v/>
      </c>
    </row>
    <row r="9844" spans="1:16" ht="16" x14ac:dyDescent="0.2">
      <c r="A9844" s="8" t="s">
        <v>223</v>
      </c>
      <c r="B9844" s="7" t="s">
        <v>3487</v>
      </c>
      <c r="C9844" s="7" t="s">
        <v>2</v>
      </c>
      <c r="D9844" s="7" t="s">
        <v>3389</v>
      </c>
      <c r="E9844" s="7" t="str">
        <f>IF(OR(D9844="", D9844="___"),"", LEFT(D9844,FIND(" &gt;",D9844)-1))</f>
        <v>Success</v>
      </c>
      <c r="F9844" s="7" t="str">
        <f t="shared" si="321"/>
        <v>Current</v>
      </c>
      <c r="G9844" s="7" t="str">
        <f t="shared" si="322"/>
        <v/>
      </c>
      <c r="H9844" s="7" t="str">
        <f>IF(G9844="Utterance", IF(ISNUMBER(SEARCH("Unrecognized",D9844)), "Unrecognized", IF(ISNUMBER(SEARCH("Mismatched",D9844)), "Mismatched", IF(ISNUMBER(SEARCH("False Positive",D9844)), "False Positive", "Irrelevant"))), "")</f>
        <v/>
      </c>
      <c r="J9844" s="7" t="s">
        <v>3744</v>
      </c>
      <c r="K9844" s="7" t="s">
        <v>3355</v>
      </c>
      <c r="L9844" s="9">
        <v>45015</v>
      </c>
      <c r="M9844" s="13">
        <v>0.63192129629629623</v>
      </c>
      <c r="N9844" s="14">
        <v>513003515969602</v>
      </c>
      <c r="O9844" s="7">
        <f>IF(LEN(TRIM($A9844))=0,0,LEN($A9844)-LEN(SUBSTITUTE($A9844," ",""))+1)</f>
        <v>3</v>
      </c>
      <c r="P9844">
        <f t="shared" si="320"/>
        <v>3411</v>
      </c>
    </row>
    <row r="9845" spans="1:16" ht="112" x14ac:dyDescent="0.2">
      <c r="A9845" s="8" t="s">
        <v>224</v>
      </c>
      <c r="C9845" s="7" t="s">
        <v>4</v>
      </c>
      <c r="F9845" s="7" t="str">
        <f t="shared" si="321"/>
        <v/>
      </c>
      <c r="G9845" s="7" t="str">
        <f t="shared" si="322"/>
        <v/>
      </c>
      <c r="K9845" s="7" t="s">
        <v>3355</v>
      </c>
      <c r="L9845" s="9">
        <v>45015</v>
      </c>
      <c r="M9845" s="13">
        <v>0.63192129629629623</v>
      </c>
      <c r="N9845" s="14">
        <v>513003515969602</v>
      </c>
      <c r="P9845" t="str">
        <f t="shared" si="320"/>
        <v/>
      </c>
    </row>
    <row r="9846" spans="1:16" ht="16" x14ac:dyDescent="0.2">
      <c r="A9846" s="8" t="s">
        <v>269</v>
      </c>
      <c r="B9846" s="7" t="s">
        <v>3487</v>
      </c>
      <c r="C9846" s="7" t="s">
        <v>2</v>
      </c>
      <c r="D9846" s="7" t="s">
        <v>3389</v>
      </c>
      <c r="E9846" s="7" t="str">
        <f>IF(OR(D9846="", D9846="___"),"", LEFT(D9846,FIND(" &gt;",D9846)-1))</f>
        <v>Success</v>
      </c>
      <c r="F9846" s="7" t="str">
        <f t="shared" si="321"/>
        <v>Current</v>
      </c>
      <c r="G9846" s="7" t="str">
        <f t="shared" si="322"/>
        <v/>
      </c>
      <c r="H9846" s="7" t="str">
        <f>IF(G9846="Utterance", IF(ISNUMBER(SEARCH("Unrecognized",D9846)), "Unrecognized", IF(ISNUMBER(SEARCH("Mismatched",D9846)), "Mismatched", IF(ISNUMBER(SEARCH("False Positive",D9846)), "False Positive", "Irrelevant"))), "")</f>
        <v/>
      </c>
      <c r="J9846" s="7" t="s">
        <v>3428</v>
      </c>
      <c r="K9846" s="7" t="s">
        <v>3355</v>
      </c>
      <c r="L9846" s="9">
        <v>45015</v>
      </c>
      <c r="M9846" s="13">
        <v>0.63415509259259262</v>
      </c>
      <c r="N9846" s="14">
        <v>513003497148146</v>
      </c>
      <c r="O9846" s="7">
        <f>IF(LEN(TRIM($A9846))=0,0,LEN($A9846)-LEN(SUBSTITUTE($A9846," ",""))+1)</f>
        <v>3</v>
      </c>
      <c r="P9846">
        <f t="shared" si="320"/>
        <v>3411</v>
      </c>
    </row>
    <row r="9847" spans="1:16" ht="64" x14ac:dyDescent="0.2">
      <c r="A9847" s="8" t="s">
        <v>270</v>
      </c>
      <c r="C9847" s="7" t="s">
        <v>4</v>
      </c>
      <c r="F9847" s="7" t="str">
        <f t="shared" si="321"/>
        <v/>
      </c>
      <c r="G9847" s="7" t="str">
        <f t="shared" si="322"/>
        <v/>
      </c>
      <c r="K9847" s="7" t="s">
        <v>3355</v>
      </c>
      <c r="L9847" s="9">
        <v>45015</v>
      </c>
      <c r="M9847" s="13">
        <v>0.63415509259259262</v>
      </c>
      <c r="N9847" s="14">
        <v>513003497148146</v>
      </c>
      <c r="P9847" t="str">
        <f t="shared" si="320"/>
        <v/>
      </c>
    </row>
    <row r="9848" spans="1:16" ht="16" x14ac:dyDescent="0.2">
      <c r="A9848" s="8" t="s">
        <v>158</v>
      </c>
      <c r="B9848" s="7" t="s">
        <v>3487</v>
      </c>
      <c r="C9848" s="7" t="s">
        <v>2</v>
      </c>
      <c r="D9848" s="7" t="s">
        <v>3389</v>
      </c>
      <c r="E9848" s="7" t="str">
        <f>IF(OR(D9848="", D9848="___"),"", LEFT(D9848,FIND(" &gt;",D9848)-1))</f>
        <v>Success</v>
      </c>
      <c r="F9848" s="7" t="str">
        <f t="shared" si="321"/>
        <v>Current</v>
      </c>
      <c r="G9848" s="7" t="str">
        <f t="shared" si="322"/>
        <v/>
      </c>
      <c r="H9848" s="7" t="str">
        <f>IF(G9848="Utterance", IF(ISNUMBER(SEARCH("Unrecognized",D9848)), "Unrecognized", IF(ISNUMBER(SEARCH("Mismatched",D9848)), "Mismatched", IF(ISNUMBER(SEARCH("False Positive",D9848)), "False Positive", "Irrelevant"))), "")</f>
        <v/>
      </c>
      <c r="J9848" s="7" t="s">
        <v>3744</v>
      </c>
      <c r="K9848" s="7" t="s">
        <v>3355</v>
      </c>
      <c r="L9848" s="9">
        <v>45015</v>
      </c>
      <c r="M9848" s="13">
        <v>0.63457175925925924</v>
      </c>
      <c r="N9848" s="14">
        <v>513003497148146</v>
      </c>
      <c r="O9848" s="7">
        <f>IF(LEN(TRIM($A9848))=0,0,LEN($A9848)-LEN(SUBSTITUTE($A9848," ",""))+1)</f>
        <v>4</v>
      </c>
      <c r="P9848">
        <f t="shared" si="320"/>
        <v>3411</v>
      </c>
    </row>
    <row r="9849" spans="1:16" ht="112" x14ac:dyDescent="0.2">
      <c r="A9849" s="8" t="s">
        <v>224</v>
      </c>
      <c r="C9849" s="7" t="s">
        <v>4</v>
      </c>
      <c r="F9849" s="7" t="str">
        <f t="shared" si="321"/>
        <v/>
      </c>
      <c r="G9849" s="7" t="str">
        <f t="shared" si="322"/>
        <v/>
      </c>
      <c r="K9849" s="7" t="s">
        <v>3355</v>
      </c>
      <c r="L9849" s="9">
        <v>45015</v>
      </c>
      <c r="M9849" s="13">
        <v>0.63457175925925924</v>
      </c>
      <c r="N9849" s="14">
        <v>513003497148146</v>
      </c>
      <c r="P9849" t="str">
        <f t="shared" si="320"/>
        <v/>
      </c>
    </row>
    <row r="9850" spans="1:16" ht="16" x14ac:dyDescent="0.2">
      <c r="A9850" s="8" t="s">
        <v>903</v>
      </c>
      <c r="C9850" s="7" t="s">
        <v>2</v>
      </c>
      <c r="D9850" s="7" t="s">
        <v>3389</v>
      </c>
      <c r="E9850" s="7" t="str">
        <f>IF(OR(D9850="", D9850="___"),"", LEFT(D9850,FIND(" &gt;",D9850)-1))</f>
        <v>Success</v>
      </c>
      <c r="F9850" s="7" t="str">
        <f t="shared" si="321"/>
        <v>Current</v>
      </c>
      <c r="G9850" s="7" t="str">
        <f t="shared" si="322"/>
        <v/>
      </c>
      <c r="H9850" s="7" t="str">
        <f>IF(G9850="Utterance", IF(ISNUMBER(SEARCH("Unrecognized",D9850)), "Unrecognized", IF(ISNUMBER(SEARCH("Mismatched",D9850)), "Mismatched", IF(ISNUMBER(SEARCH("False Positive",D9850)), "False Positive", "Irrelevant"))), "")</f>
        <v/>
      </c>
      <c r="J9850" s="7" t="s">
        <v>3741</v>
      </c>
      <c r="K9850" s="7" t="s">
        <v>3355</v>
      </c>
      <c r="L9850" s="9">
        <v>45015</v>
      </c>
      <c r="M9850" s="13">
        <v>0.64518518518518519</v>
      </c>
      <c r="N9850" s="14">
        <v>204440003508371</v>
      </c>
      <c r="O9850" s="7">
        <f>IF(LEN(TRIM($A9850))=0,0,LEN($A9850)-LEN(SUBSTITUTE($A9850," ",""))+1)</f>
        <v>2</v>
      </c>
      <c r="P9850">
        <f t="shared" si="320"/>
        <v>3411</v>
      </c>
    </row>
    <row r="9851" spans="1:16" ht="80" x14ac:dyDescent="0.2">
      <c r="A9851" s="8" t="s">
        <v>230</v>
      </c>
      <c r="C9851" s="7" t="s">
        <v>4</v>
      </c>
      <c r="F9851" s="7" t="str">
        <f t="shared" si="321"/>
        <v/>
      </c>
      <c r="G9851" s="7" t="str">
        <f t="shared" si="322"/>
        <v/>
      </c>
      <c r="K9851" s="7" t="s">
        <v>3355</v>
      </c>
      <c r="L9851" s="9">
        <v>45015</v>
      </c>
      <c r="M9851" s="13">
        <v>0.64518518518518519</v>
      </c>
      <c r="N9851" s="14">
        <v>204440003508371</v>
      </c>
      <c r="P9851" t="str">
        <f t="shared" si="320"/>
        <v/>
      </c>
    </row>
    <row r="9852" spans="1:16" ht="16" x14ac:dyDescent="0.2">
      <c r="A9852" s="8" t="s">
        <v>9</v>
      </c>
      <c r="B9852" s="7" t="s">
        <v>3487</v>
      </c>
      <c r="C9852" s="7" t="s">
        <v>2</v>
      </c>
      <c r="D9852" s="7" t="s">
        <v>3389</v>
      </c>
      <c r="E9852" s="7" t="str">
        <f>IF(OR(D9852="", D9852="___"),"", LEFT(D9852,FIND(" &gt;",D9852)-1))</f>
        <v>Success</v>
      </c>
      <c r="F9852" s="7" t="str">
        <f t="shared" si="321"/>
        <v>Current</v>
      </c>
      <c r="G9852" s="7" t="str">
        <f t="shared" si="322"/>
        <v/>
      </c>
      <c r="H9852" s="7" t="str">
        <f>IF(G9852="Utterance", IF(ISNUMBER(SEARCH("Unrecognized",D9852)), "Unrecognized", IF(ISNUMBER(SEARCH("Mismatched",D9852)), "Mismatched", IF(ISNUMBER(SEARCH("False Positive",D9852)), "False Positive", "Irrelevant"))), "")</f>
        <v/>
      </c>
      <c r="J9852" s="7" t="s">
        <v>3445</v>
      </c>
      <c r="K9852" s="7" t="s">
        <v>3355</v>
      </c>
      <c r="L9852" s="9">
        <v>45015</v>
      </c>
      <c r="M9852" s="13">
        <v>0.65062500000000001</v>
      </c>
      <c r="N9852" s="14">
        <v>513003218912266</v>
      </c>
      <c r="O9852" s="7">
        <f>IF(LEN(TRIM($A9852))=0,0,LEN($A9852)-LEN(SUBSTITUTE($A9852," ",""))+1)</f>
        <v>6</v>
      </c>
      <c r="P9852">
        <f t="shared" si="320"/>
        <v>3411</v>
      </c>
    </row>
    <row r="9853" spans="1:16" ht="16" x14ac:dyDescent="0.2">
      <c r="A9853" s="8" t="s">
        <v>70</v>
      </c>
      <c r="C9853" s="7" t="s">
        <v>4</v>
      </c>
      <c r="F9853" s="7" t="str">
        <f t="shared" si="321"/>
        <v/>
      </c>
      <c r="G9853" s="7" t="str">
        <f t="shared" si="322"/>
        <v/>
      </c>
      <c r="K9853" s="7" t="s">
        <v>3355</v>
      </c>
      <c r="L9853" s="9">
        <v>45015</v>
      </c>
      <c r="M9853" s="13">
        <v>0.6506481481481482</v>
      </c>
      <c r="N9853" s="14">
        <v>513003218912266</v>
      </c>
      <c r="P9853" t="str">
        <f t="shared" si="320"/>
        <v/>
      </c>
    </row>
    <row r="9854" spans="1:16" ht="16" x14ac:dyDescent="0.2">
      <c r="A9854" s="8" t="s">
        <v>259</v>
      </c>
      <c r="B9854" s="7" t="s">
        <v>3487</v>
      </c>
      <c r="C9854" s="7" t="s">
        <v>2</v>
      </c>
      <c r="D9854" s="7" t="s">
        <v>3389</v>
      </c>
      <c r="E9854" s="7" t="str">
        <f>IF(OR(D9854="", D9854="___"),"", LEFT(D9854,FIND(" &gt;",D9854)-1))</f>
        <v>Success</v>
      </c>
      <c r="F9854" s="7" t="str">
        <f t="shared" si="321"/>
        <v>Current</v>
      </c>
      <c r="G9854" s="7" t="str">
        <f t="shared" si="322"/>
        <v/>
      </c>
      <c r="H9854" s="7" t="str">
        <f>IF(G9854="Utterance", IF(ISNUMBER(SEARCH("Unrecognized",D9854)), "Unrecognized", IF(ISNUMBER(SEARCH("Mismatched",D9854)), "Mismatched", IF(ISNUMBER(SEARCH("False Positive",D9854)), "False Positive", "Irrelevant"))), "")</f>
        <v/>
      </c>
      <c r="J9854" s="7" t="s">
        <v>3743</v>
      </c>
      <c r="K9854" s="7" t="s">
        <v>3355</v>
      </c>
      <c r="L9854" s="9">
        <v>45015</v>
      </c>
      <c r="M9854" s="13">
        <v>0.65143518518518517</v>
      </c>
      <c r="N9854" s="14">
        <v>513003188598187</v>
      </c>
      <c r="O9854" s="7">
        <f>IF(LEN(TRIM($A9854))=0,0,LEN($A9854)-LEN(SUBSTITUTE($A9854," ",""))+1)</f>
        <v>4</v>
      </c>
      <c r="P9854">
        <f t="shared" si="320"/>
        <v>3411</v>
      </c>
    </row>
    <row r="9855" spans="1:16" ht="224" x14ac:dyDescent="0.2">
      <c r="A9855" s="8" t="s">
        <v>3726</v>
      </c>
      <c r="C9855" s="7" t="s">
        <v>4</v>
      </c>
      <c r="F9855" s="7" t="str">
        <f t="shared" si="321"/>
        <v/>
      </c>
      <c r="G9855" s="7" t="str">
        <f t="shared" si="322"/>
        <v/>
      </c>
      <c r="K9855" s="7" t="s">
        <v>3355</v>
      </c>
      <c r="L9855" s="9">
        <v>45015</v>
      </c>
      <c r="M9855" s="13">
        <v>0.65173611111111118</v>
      </c>
      <c r="N9855" s="14">
        <v>513003188598187</v>
      </c>
      <c r="P9855" t="str">
        <f t="shared" si="320"/>
        <v/>
      </c>
    </row>
    <row r="9856" spans="1:16" ht="16" x14ac:dyDescent="0.2">
      <c r="A9856" s="8" t="s">
        <v>280</v>
      </c>
      <c r="C9856" s="7" t="s">
        <v>2</v>
      </c>
      <c r="D9856" s="7" t="s">
        <v>3389</v>
      </c>
      <c r="E9856" s="7" t="str">
        <f>IF(OR(D9856="", D9856="___"),"", LEFT(D9856,FIND(" &gt;",D9856)-1))</f>
        <v>Success</v>
      </c>
      <c r="F9856" s="7" t="str">
        <f t="shared" si="321"/>
        <v>Current</v>
      </c>
      <c r="G9856" s="7" t="str">
        <f t="shared" si="322"/>
        <v/>
      </c>
      <c r="H9856" s="7" t="str">
        <f>IF(G9856="Utterance", IF(ISNUMBER(SEARCH("Unrecognized",D9856)), "Unrecognized", IF(ISNUMBER(SEARCH("Mismatched",D9856)), "Mismatched", IF(ISNUMBER(SEARCH("False Positive",D9856)), "False Positive", "Irrelevant"))), "")</f>
        <v/>
      </c>
      <c r="J9856" s="7" t="s">
        <v>3743</v>
      </c>
      <c r="K9856" s="7" t="s">
        <v>3355</v>
      </c>
      <c r="L9856" s="9">
        <v>45015</v>
      </c>
      <c r="M9856" s="13">
        <v>0.65188657407407413</v>
      </c>
      <c r="N9856" s="14">
        <v>513003188598187</v>
      </c>
      <c r="O9856" s="7">
        <f>IF(LEN(TRIM($A9856))=0,0,LEN($A9856)-LEN(SUBSTITUTE($A9856," ",""))+1)</f>
        <v>3</v>
      </c>
      <c r="P9856">
        <f t="shared" si="320"/>
        <v>3411</v>
      </c>
    </row>
    <row r="9857" spans="1:16" ht="192" x14ac:dyDescent="0.2">
      <c r="A9857" s="8" t="s">
        <v>1659</v>
      </c>
      <c r="C9857" s="7" t="s">
        <v>4</v>
      </c>
      <c r="F9857" s="7" t="str">
        <f t="shared" si="321"/>
        <v/>
      </c>
      <c r="G9857" s="7" t="str">
        <f t="shared" si="322"/>
        <v/>
      </c>
      <c r="K9857" s="7" t="s">
        <v>3355</v>
      </c>
      <c r="L9857" s="9">
        <v>45015</v>
      </c>
      <c r="M9857" s="13">
        <v>0.65189814814814817</v>
      </c>
      <c r="N9857" s="14">
        <v>513003188598187</v>
      </c>
      <c r="P9857" t="str">
        <f t="shared" si="320"/>
        <v/>
      </c>
    </row>
    <row r="9858" spans="1:16" ht="16" x14ac:dyDescent="0.2">
      <c r="A9858" s="8" t="s">
        <v>1257</v>
      </c>
      <c r="C9858" s="7" t="s">
        <v>2</v>
      </c>
      <c r="D9858" s="7" t="s">
        <v>3400</v>
      </c>
      <c r="E9858" s="7" t="str">
        <f>IF(OR(D9858="", D9858="___"),"", LEFT(D9858,FIND(" &gt;",D9858)-1))</f>
        <v>Failure</v>
      </c>
      <c r="F9858" s="7" t="str">
        <f t="shared" si="321"/>
        <v>Current</v>
      </c>
      <c r="G9858" s="7" t="str">
        <f t="shared" si="322"/>
        <v>Interaction</v>
      </c>
      <c r="H9858" s="7" t="str">
        <f>IF(G9858="Utterance", IF(ISNUMBER(SEARCH("Unrecognized",D9858)), "Unrecognized", IF(ISNUMBER(SEARCH("Mismatched",D9858)), "Mismatched", IF(ISNUMBER(SEARCH("False Positive",D9858)), "False Positive", "Irrelevant"))), "")</f>
        <v/>
      </c>
      <c r="J9858" s="7" t="s">
        <v>213</v>
      </c>
      <c r="K9858" s="7" t="s">
        <v>3355</v>
      </c>
      <c r="L9858" s="9">
        <v>45015</v>
      </c>
      <c r="M9858" s="13">
        <v>0.65208333333333335</v>
      </c>
      <c r="N9858" s="14">
        <v>202000229560909</v>
      </c>
      <c r="O9858" s="7">
        <f>IF(LEN(TRIM($A9858))=0,0,LEN($A9858)-LEN(SUBSTITUTE($A9858," ",""))+1)</f>
        <v>6</v>
      </c>
      <c r="P9858">
        <f t="shared" si="320"/>
        <v>412</v>
      </c>
    </row>
    <row r="9859" spans="1:16" ht="96" x14ac:dyDescent="0.2">
      <c r="A9859" s="8" t="s">
        <v>379</v>
      </c>
      <c r="C9859" s="7" t="s">
        <v>4</v>
      </c>
      <c r="F9859" s="7" t="str">
        <f t="shared" si="321"/>
        <v/>
      </c>
      <c r="G9859" s="7" t="str">
        <f t="shared" si="322"/>
        <v/>
      </c>
      <c r="K9859" s="7" t="s">
        <v>3355</v>
      </c>
      <c r="L9859" s="9">
        <v>45015</v>
      </c>
      <c r="M9859" s="13">
        <v>0.65208333333333335</v>
      </c>
      <c r="N9859" s="14">
        <v>202000229560909</v>
      </c>
      <c r="P9859" t="str">
        <f t="shared" ref="P9859:P9922" si="323">IF(D9859="", "", COUNTIF($D$1:$D$12000, D9859))</f>
        <v/>
      </c>
    </row>
    <row r="9860" spans="1:16" ht="16" x14ac:dyDescent="0.2">
      <c r="A9860" s="8" t="s">
        <v>602</v>
      </c>
      <c r="C9860" s="7" t="s">
        <v>2</v>
      </c>
      <c r="D9860" s="7" t="s">
        <v>3389</v>
      </c>
      <c r="E9860" s="7" t="str">
        <f>IF(OR(D9860="", D9860="___"),"", LEFT(D9860,FIND(" &gt;",D9860)-1))</f>
        <v>Success</v>
      </c>
      <c r="F9860" s="7" t="str">
        <f t="shared" si="321"/>
        <v>Current</v>
      </c>
      <c r="G9860" s="7" t="str">
        <f t="shared" si="322"/>
        <v/>
      </c>
      <c r="H9860" s="7" t="str">
        <f>IF(G9860="Utterance", IF(ISNUMBER(SEARCH("Unrecognized",D9860)), "Unrecognized", IF(ISNUMBER(SEARCH("Mismatched",D9860)), "Mismatched", IF(ISNUMBER(SEARCH("False Positive",D9860)), "False Positive", "Irrelevant"))), "")</f>
        <v/>
      </c>
      <c r="J9860" s="7" t="s">
        <v>3741</v>
      </c>
      <c r="K9860" s="7" t="s">
        <v>3355</v>
      </c>
      <c r="L9860" s="9">
        <v>45015</v>
      </c>
      <c r="M9860" s="13">
        <v>0.65337962962962959</v>
      </c>
      <c r="N9860" s="14">
        <v>204440003497464</v>
      </c>
      <c r="O9860" s="7">
        <f>IF(LEN(TRIM($A9860))=0,0,LEN($A9860)-LEN(SUBSTITUTE($A9860," ",""))+1)</f>
        <v>2</v>
      </c>
      <c r="P9860">
        <f t="shared" si="323"/>
        <v>3411</v>
      </c>
    </row>
    <row r="9861" spans="1:16" ht="144" x14ac:dyDescent="0.2">
      <c r="A9861" s="8" t="s">
        <v>250</v>
      </c>
      <c r="C9861" s="7" t="s">
        <v>4</v>
      </c>
      <c r="F9861" s="7" t="str">
        <f t="shared" si="321"/>
        <v/>
      </c>
      <c r="G9861" s="7" t="str">
        <f t="shared" si="322"/>
        <v/>
      </c>
      <c r="K9861" s="7" t="s">
        <v>3355</v>
      </c>
      <c r="L9861" s="9">
        <v>45015</v>
      </c>
      <c r="M9861" s="13">
        <v>0.65339120370370374</v>
      </c>
      <c r="N9861" s="14">
        <v>204440003497464</v>
      </c>
      <c r="P9861" t="str">
        <f t="shared" si="323"/>
        <v/>
      </c>
    </row>
    <row r="9862" spans="1:16" ht="16" x14ac:dyDescent="0.2">
      <c r="A9862" s="8" t="s">
        <v>1660</v>
      </c>
      <c r="C9862" s="7" t="s">
        <v>2</v>
      </c>
      <c r="D9862" s="7" t="s">
        <v>3405</v>
      </c>
      <c r="E9862" s="7" t="str">
        <f>IF(OR(D9862="", D9862="___"),"", LEFT(D9862,FIND(" &gt;",D9862)-1))</f>
        <v>Failure</v>
      </c>
      <c r="F9862" s="7" t="str">
        <f t="shared" si="321"/>
        <v>Current</v>
      </c>
      <c r="G9862" s="7" t="str">
        <f t="shared" si="322"/>
        <v>System</v>
      </c>
      <c r="H9862" s="7" t="str">
        <f>IF(G9862="Utterance", IF(ISNUMBER(SEARCH("Unrecognized",D9862)), "Unrecognized", IF(ISNUMBER(SEARCH("Mismatched",D9862)), "Mismatched", IF(ISNUMBER(SEARCH("False Positive",D9862)), "False Positive", "Irrelevant"))), "")</f>
        <v/>
      </c>
      <c r="I9862" s="7" t="s">
        <v>152</v>
      </c>
      <c r="J9862" s="7" t="s">
        <v>3741</v>
      </c>
      <c r="K9862" s="7" t="s">
        <v>3355</v>
      </c>
      <c r="L9862" s="9">
        <v>45015</v>
      </c>
      <c r="M9862" s="13">
        <v>0.65368055555555549</v>
      </c>
      <c r="N9862" s="14">
        <v>513003188598187</v>
      </c>
      <c r="O9862" s="7">
        <f>IF(LEN(TRIM($A9862))=0,0,LEN($A9862)-LEN(SUBSTITUTE($A9862," ",""))+1)</f>
        <v>10</v>
      </c>
      <c r="P9862">
        <f t="shared" si="323"/>
        <v>168</v>
      </c>
    </row>
    <row r="9863" spans="1:16" ht="16" x14ac:dyDescent="0.2">
      <c r="A9863" s="8" t="s">
        <v>1661</v>
      </c>
      <c r="C9863" s="7" t="s">
        <v>2</v>
      </c>
      <c r="D9863" s="7" t="s">
        <v>3389</v>
      </c>
      <c r="E9863" s="7" t="str">
        <f>IF(OR(D9863="", D9863="___"),"", LEFT(D9863,FIND(" &gt;",D9863)-1))</f>
        <v>Success</v>
      </c>
      <c r="F9863" s="7" t="str">
        <f t="shared" si="321"/>
        <v>Current</v>
      </c>
      <c r="G9863" s="7" t="str">
        <f t="shared" si="322"/>
        <v/>
      </c>
      <c r="H9863" s="7" t="str">
        <f>IF(G9863="Utterance", IF(ISNUMBER(SEARCH("Unrecognized",D9863)), "Unrecognized", IF(ISNUMBER(SEARCH("Mismatched",D9863)), "Mismatched", IF(ISNUMBER(SEARCH("False Positive",D9863)), "False Positive", "Irrelevant"))), "")</f>
        <v/>
      </c>
      <c r="J9863" s="7" t="s">
        <v>3742</v>
      </c>
      <c r="K9863" s="7" t="s">
        <v>3355</v>
      </c>
      <c r="L9863" s="9">
        <v>45015</v>
      </c>
      <c r="M9863" s="13">
        <v>0.65368055555555549</v>
      </c>
      <c r="N9863" s="14">
        <v>513003188598187</v>
      </c>
      <c r="O9863" s="7">
        <f>IF(LEN(TRIM($A9863))=0,0,LEN($A9863)-LEN(SUBSTITUTE($A9863," ",""))+1)</f>
        <v>10</v>
      </c>
      <c r="P9863">
        <f t="shared" si="323"/>
        <v>3411</v>
      </c>
    </row>
    <row r="9864" spans="1:16" ht="16" x14ac:dyDescent="0.2">
      <c r="A9864" s="8" t="s">
        <v>152</v>
      </c>
      <c r="C9864" s="7" t="s">
        <v>4</v>
      </c>
      <c r="F9864" s="7" t="str">
        <f t="shared" si="321"/>
        <v/>
      </c>
      <c r="G9864" s="7" t="str">
        <f t="shared" si="322"/>
        <v/>
      </c>
      <c r="K9864" s="7" t="s">
        <v>3355</v>
      </c>
      <c r="L9864" s="9">
        <v>45015</v>
      </c>
      <c r="M9864" s="13">
        <v>0.65368055555555549</v>
      </c>
      <c r="N9864" s="14">
        <v>513003188598187</v>
      </c>
      <c r="P9864" t="str">
        <f t="shared" si="323"/>
        <v/>
      </c>
    </row>
    <row r="9865" spans="1:16" ht="128" x14ac:dyDescent="0.2">
      <c r="A9865" s="8" t="s">
        <v>352</v>
      </c>
      <c r="C9865" s="7" t="s">
        <v>4</v>
      </c>
      <c r="F9865" s="7" t="str">
        <f t="shared" si="321"/>
        <v/>
      </c>
      <c r="G9865" s="7" t="str">
        <f t="shared" si="322"/>
        <v/>
      </c>
      <c r="K9865" s="7" t="s">
        <v>3355</v>
      </c>
      <c r="L9865" s="9">
        <v>45015</v>
      </c>
      <c r="M9865" s="13">
        <v>0.65368055555555549</v>
      </c>
      <c r="N9865" s="14">
        <v>513003188598187</v>
      </c>
      <c r="P9865" t="str">
        <f t="shared" si="323"/>
        <v/>
      </c>
    </row>
    <row r="9866" spans="1:16" ht="16" x14ac:dyDescent="0.2">
      <c r="A9866" s="8" t="s">
        <v>302</v>
      </c>
      <c r="B9866" s="7" t="s">
        <v>3487</v>
      </c>
      <c r="C9866" s="7" t="s">
        <v>2</v>
      </c>
      <c r="D9866" s="7" t="s">
        <v>3389</v>
      </c>
      <c r="E9866" s="7" t="str">
        <f>IF(OR(D9866="", D9866="___"),"", LEFT(D9866,FIND(" &gt;",D9866)-1))</f>
        <v>Success</v>
      </c>
      <c r="F9866" s="7" t="str">
        <f t="shared" si="321"/>
        <v>Current</v>
      </c>
      <c r="G9866" s="7" t="str">
        <f t="shared" si="322"/>
        <v/>
      </c>
      <c r="H9866" s="7" t="str">
        <f>IF(G9866="Utterance", IF(ISNUMBER(SEARCH("Unrecognized",D9866)), "Unrecognized", IF(ISNUMBER(SEARCH("Mismatched",D9866)), "Mismatched", IF(ISNUMBER(SEARCH("False Positive",D9866)), "False Positive", "Irrelevant"))), "")</f>
        <v/>
      </c>
      <c r="J9866" s="7" t="s">
        <v>3428</v>
      </c>
      <c r="K9866" s="7" t="s">
        <v>3355</v>
      </c>
      <c r="L9866" s="9">
        <v>45015</v>
      </c>
      <c r="M9866" s="13">
        <v>0.66275462962962961</v>
      </c>
      <c r="N9866" s="14">
        <v>204440003538846</v>
      </c>
      <c r="O9866" s="7">
        <f>IF(LEN(TRIM($A9866))=0,0,LEN($A9866)-LEN(SUBSTITUTE($A9866," ",""))+1)</f>
        <v>3</v>
      </c>
      <c r="P9866">
        <f t="shared" si="323"/>
        <v>3411</v>
      </c>
    </row>
    <row r="9867" spans="1:16" ht="64" x14ac:dyDescent="0.2">
      <c r="A9867" s="8" t="s">
        <v>220</v>
      </c>
      <c r="C9867" s="7" t="s">
        <v>4</v>
      </c>
      <c r="F9867" s="7" t="str">
        <f t="shared" si="321"/>
        <v/>
      </c>
      <c r="G9867" s="7" t="str">
        <f t="shared" si="322"/>
        <v/>
      </c>
      <c r="K9867" s="7" t="s">
        <v>3355</v>
      </c>
      <c r="L9867" s="9">
        <v>45015</v>
      </c>
      <c r="M9867" s="13">
        <v>0.66275462962962961</v>
      </c>
      <c r="N9867" s="14">
        <v>204440003538846</v>
      </c>
      <c r="P9867" t="str">
        <f t="shared" si="323"/>
        <v/>
      </c>
    </row>
    <row r="9868" spans="1:16" ht="16" x14ac:dyDescent="0.2">
      <c r="A9868" s="8" t="s">
        <v>1118</v>
      </c>
      <c r="C9868" s="7" t="s">
        <v>2</v>
      </c>
      <c r="D9868" s="7" t="s">
        <v>3389</v>
      </c>
      <c r="E9868" s="7" t="str">
        <f>IF(OR(D9868="", D9868="___"),"", LEFT(D9868,FIND(" &gt;",D9868)-1))</f>
        <v>Success</v>
      </c>
      <c r="F9868" s="7" t="str">
        <f t="shared" si="321"/>
        <v>Current</v>
      </c>
      <c r="G9868" s="7" t="str">
        <f t="shared" si="322"/>
        <v/>
      </c>
      <c r="H9868" s="7" t="str">
        <f>IF(G9868="Utterance", IF(ISNUMBER(SEARCH("Unrecognized",D9868)), "Unrecognized", IF(ISNUMBER(SEARCH("Mismatched",D9868)), "Mismatched", IF(ISNUMBER(SEARCH("False Positive",D9868)), "False Positive", "Irrelevant"))), "")</f>
        <v/>
      </c>
      <c r="J9868" s="7" t="s">
        <v>3741</v>
      </c>
      <c r="K9868" s="7" t="s">
        <v>3355</v>
      </c>
      <c r="L9868" s="9">
        <v>45015</v>
      </c>
      <c r="M9868" s="13">
        <v>0.66366898148148146</v>
      </c>
      <c r="N9868" s="14">
        <v>204440003538846</v>
      </c>
      <c r="O9868" s="7">
        <f>IF(LEN(TRIM($A9868))=0,0,LEN($A9868)-LEN(SUBSTITUTE($A9868," ",""))+1)</f>
        <v>4</v>
      </c>
      <c r="P9868">
        <f t="shared" si="323"/>
        <v>3411</v>
      </c>
    </row>
    <row r="9869" spans="1:16" ht="96" x14ac:dyDescent="0.2">
      <c r="A9869" s="8" t="s">
        <v>831</v>
      </c>
      <c r="C9869" s="7" t="s">
        <v>4</v>
      </c>
      <c r="F9869" s="7" t="str">
        <f t="shared" si="321"/>
        <v/>
      </c>
      <c r="G9869" s="7" t="str">
        <f t="shared" si="322"/>
        <v/>
      </c>
      <c r="K9869" s="7" t="s">
        <v>3355</v>
      </c>
      <c r="L9869" s="9">
        <v>45015</v>
      </c>
      <c r="M9869" s="13">
        <v>0.66366898148148146</v>
      </c>
      <c r="N9869" s="14">
        <v>204440003538846</v>
      </c>
      <c r="P9869" t="str">
        <f t="shared" si="323"/>
        <v/>
      </c>
    </row>
    <row r="9870" spans="1:16" ht="16" x14ac:dyDescent="0.2">
      <c r="A9870" s="8" t="s">
        <v>351</v>
      </c>
      <c r="C9870" s="7" t="s">
        <v>2</v>
      </c>
      <c r="D9870" s="7" t="s">
        <v>3400</v>
      </c>
      <c r="E9870" s="7" t="str">
        <f>IF(OR(D9870="", D9870="___"),"", LEFT(D9870,FIND(" &gt;",D9870)-1))</f>
        <v>Failure</v>
      </c>
      <c r="F9870" s="7" t="str">
        <f t="shared" si="321"/>
        <v>Current</v>
      </c>
      <c r="G9870" s="7" t="str">
        <f t="shared" si="322"/>
        <v>Interaction</v>
      </c>
      <c r="H9870" s="7" t="str">
        <f>IF(G9870="Utterance", IF(ISNUMBER(SEARCH("Unrecognized",D9870)), "Unrecognized", IF(ISNUMBER(SEARCH("Mismatched",D9870)), "Mismatched", IF(ISNUMBER(SEARCH("False Positive",D9870)), "False Positive", "Irrelevant"))), "")</f>
        <v/>
      </c>
      <c r="J9870" s="7" t="s">
        <v>3741</v>
      </c>
      <c r="K9870" s="7" t="s">
        <v>3355</v>
      </c>
      <c r="L9870" s="9">
        <v>45015</v>
      </c>
      <c r="M9870" s="13">
        <v>0.66418981481481476</v>
      </c>
      <c r="N9870" s="14">
        <v>204440003488818</v>
      </c>
      <c r="O9870" s="7">
        <f>IF(LEN(TRIM($A9870))=0,0,LEN($A9870)-LEN(SUBSTITUTE($A9870," ",""))+1)</f>
        <v>8</v>
      </c>
      <c r="P9870">
        <f t="shared" si="323"/>
        <v>412</v>
      </c>
    </row>
    <row r="9871" spans="1:16" ht="128" x14ac:dyDescent="0.2">
      <c r="A9871" s="8" t="s">
        <v>352</v>
      </c>
      <c r="C9871" s="7" t="s">
        <v>4</v>
      </c>
      <c r="F9871" s="7" t="str">
        <f t="shared" si="321"/>
        <v/>
      </c>
      <c r="G9871" s="7" t="str">
        <f t="shared" si="322"/>
        <v/>
      </c>
      <c r="K9871" s="7" t="s">
        <v>3355</v>
      </c>
      <c r="L9871" s="9">
        <v>45015</v>
      </c>
      <c r="M9871" s="13">
        <v>0.66418981481481476</v>
      </c>
      <c r="N9871" s="14">
        <v>204440003488818</v>
      </c>
      <c r="P9871" t="str">
        <f t="shared" si="323"/>
        <v/>
      </c>
    </row>
    <row r="9872" spans="1:16" ht="16" x14ac:dyDescent="0.2">
      <c r="A9872" s="8" t="s">
        <v>1119</v>
      </c>
      <c r="C9872" s="7" t="s">
        <v>2</v>
      </c>
      <c r="D9872" s="7" t="s">
        <v>3389</v>
      </c>
      <c r="E9872" s="7" t="str">
        <f>IF(OR(D9872="", D9872="___"),"", LEFT(D9872,FIND(" &gt;",D9872)-1))</f>
        <v>Success</v>
      </c>
      <c r="F9872" s="7" t="str">
        <f t="shared" si="321"/>
        <v>Current</v>
      </c>
      <c r="G9872" s="7" t="str">
        <f t="shared" si="322"/>
        <v/>
      </c>
      <c r="H9872" s="7" t="str">
        <f>IF(G9872="Utterance", IF(ISNUMBER(SEARCH("Unrecognized",D9872)), "Unrecognized", IF(ISNUMBER(SEARCH("Mismatched",D9872)), "Mismatched", IF(ISNUMBER(SEARCH("False Positive",D9872)), "False Positive", "Irrelevant"))), "")</f>
        <v/>
      </c>
      <c r="J9872" s="7" t="s">
        <v>3741</v>
      </c>
      <c r="K9872" s="7" t="s">
        <v>3355</v>
      </c>
      <c r="L9872" s="9">
        <v>45015</v>
      </c>
      <c r="M9872" s="13">
        <v>0.66899305555555555</v>
      </c>
      <c r="N9872" s="14">
        <v>204440003538846</v>
      </c>
      <c r="O9872" s="7">
        <f>IF(LEN(TRIM($A9872))=0,0,LEN($A9872)-LEN(SUBSTITUTE($A9872," ",""))+1)</f>
        <v>2</v>
      </c>
      <c r="P9872">
        <f t="shared" si="323"/>
        <v>3411</v>
      </c>
    </row>
    <row r="9873" spans="1:16" ht="96" x14ac:dyDescent="0.2">
      <c r="A9873" s="8" t="s">
        <v>831</v>
      </c>
      <c r="C9873" s="7" t="s">
        <v>4</v>
      </c>
      <c r="F9873" s="7" t="str">
        <f t="shared" si="321"/>
        <v/>
      </c>
      <c r="G9873" s="7" t="str">
        <f t="shared" si="322"/>
        <v/>
      </c>
      <c r="K9873" s="7" t="s">
        <v>3355</v>
      </c>
      <c r="L9873" s="9">
        <v>45015</v>
      </c>
      <c r="M9873" s="13">
        <v>0.66899305555555555</v>
      </c>
      <c r="N9873" s="14">
        <v>204440003538846</v>
      </c>
      <c r="P9873" t="str">
        <f t="shared" si="323"/>
        <v/>
      </c>
    </row>
    <row r="9874" spans="1:16" ht="16" x14ac:dyDescent="0.2">
      <c r="A9874" s="8" t="s">
        <v>1301</v>
      </c>
      <c r="C9874" s="7" t="s">
        <v>2</v>
      </c>
      <c r="D9874" s="7" t="s">
        <v>3389</v>
      </c>
      <c r="E9874" s="7" t="str">
        <f>IF(OR(D9874="", D9874="___"),"", LEFT(D9874,FIND(" &gt;",D9874)-1))</f>
        <v>Success</v>
      </c>
      <c r="F9874" s="7" t="str">
        <f t="shared" si="321"/>
        <v>Current</v>
      </c>
      <c r="G9874" s="7" t="str">
        <f t="shared" si="322"/>
        <v/>
      </c>
      <c r="H9874" s="7" t="str">
        <f>IF(G9874="Utterance", IF(ISNUMBER(SEARCH("Unrecognized",D9874)), "Unrecognized", IF(ISNUMBER(SEARCH("Mismatched",D9874)), "Mismatched", IF(ISNUMBER(SEARCH("False Positive",D9874)), "False Positive", "Irrelevant"))), "")</f>
        <v/>
      </c>
      <c r="J9874" s="7" t="s">
        <v>3755</v>
      </c>
      <c r="K9874" s="7" t="s">
        <v>3355</v>
      </c>
      <c r="L9874" s="9">
        <v>45015</v>
      </c>
      <c r="M9874" s="13">
        <v>0.6810532407407407</v>
      </c>
      <c r="N9874" s="14">
        <v>202000347578032</v>
      </c>
      <c r="O9874" s="7">
        <f>IF(LEN(TRIM($A9874))=0,0,LEN($A9874)-LEN(SUBSTITUTE($A9874," ",""))+1)</f>
        <v>6</v>
      </c>
      <c r="P9874">
        <f t="shared" si="323"/>
        <v>3411</v>
      </c>
    </row>
    <row r="9875" spans="1:16" ht="208" x14ac:dyDescent="0.2">
      <c r="A9875" s="8" t="s">
        <v>277</v>
      </c>
      <c r="C9875" s="7" t="s">
        <v>4</v>
      </c>
      <c r="F9875" s="7" t="str">
        <f t="shared" si="321"/>
        <v/>
      </c>
      <c r="G9875" s="7" t="str">
        <f t="shared" si="322"/>
        <v/>
      </c>
      <c r="K9875" s="7" t="s">
        <v>3355</v>
      </c>
      <c r="L9875" s="9">
        <v>45015</v>
      </c>
      <c r="M9875" s="13">
        <v>0.6810532407407407</v>
      </c>
      <c r="N9875" s="14">
        <v>202000347578032</v>
      </c>
      <c r="P9875" t="str">
        <f t="shared" si="323"/>
        <v/>
      </c>
    </row>
    <row r="9876" spans="1:16" ht="16" x14ac:dyDescent="0.2">
      <c r="A9876" s="8" t="s">
        <v>241</v>
      </c>
      <c r="C9876" s="7" t="s">
        <v>2</v>
      </c>
      <c r="D9876" s="7" t="s">
        <v>3391</v>
      </c>
      <c r="E9876" s="7" t="str">
        <f>IF(OR(D9876="", D9876="___"),"", LEFT(D9876,FIND(" &gt;",D9876)-1))</f>
        <v>Failure</v>
      </c>
      <c r="F9876" s="7" t="str">
        <f t="shared" si="321"/>
        <v>Current</v>
      </c>
      <c r="G9876" s="7" t="str">
        <f t="shared" si="322"/>
        <v>Utterance</v>
      </c>
      <c r="H9876" s="7" t="str">
        <f>IF(G9876="Utterance", IF(ISNUMBER(SEARCH("Unrecognized",D9876)), "Unrecognized", IF(ISNUMBER(SEARCH("Mismatched",D9876)), "Mismatched", IF(ISNUMBER(SEARCH("False Positive",D9876)), "False Positive", "Irrelevant"))), "")</f>
        <v>Mismatched</v>
      </c>
      <c r="J9876" s="7" t="s">
        <v>3743</v>
      </c>
      <c r="K9876" s="7" t="s">
        <v>3355</v>
      </c>
      <c r="L9876" s="9">
        <v>45015</v>
      </c>
      <c r="M9876" s="13">
        <v>0.69627314814814811</v>
      </c>
      <c r="N9876" s="14">
        <v>204440003486752</v>
      </c>
      <c r="O9876" s="7">
        <f>IF(LEN(TRIM($A9876))=0,0,LEN($A9876)-LEN(SUBSTITUTE($A9876," ",""))+1)</f>
        <v>2</v>
      </c>
      <c r="P9876">
        <f t="shared" si="323"/>
        <v>705</v>
      </c>
    </row>
    <row r="9877" spans="1:16" ht="240" x14ac:dyDescent="0.2">
      <c r="A9877" s="8" t="s">
        <v>242</v>
      </c>
      <c r="C9877" s="7" t="s">
        <v>4</v>
      </c>
      <c r="F9877" s="7" t="str">
        <f t="shared" si="321"/>
        <v/>
      </c>
      <c r="G9877" s="7" t="str">
        <f t="shared" si="322"/>
        <v/>
      </c>
      <c r="K9877" s="7" t="s">
        <v>3355</v>
      </c>
      <c r="L9877" s="9">
        <v>45015</v>
      </c>
      <c r="M9877" s="13">
        <v>0.69627314814814811</v>
      </c>
      <c r="N9877" s="14">
        <v>204440003486752</v>
      </c>
      <c r="P9877" t="str">
        <f t="shared" si="323"/>
        <v/>
      </c>
    </row>
    <row r="9878" spans="1:16" ht="16" x14ac:dyDescent="0.2">
      <c r="A9878" s="8" t="s">
        <v>241</v>
      </c>
      <c r="C9878" s="7" t="s">
        <v>2</v>
      </c>
      <c r="D9878" s="7" t="s">
        <v>3391</v>
      </c>
      <c r="E9878" s="7" t="str">
        <f>IF(OR(D9878="", D9878="___"),"", LEFT(D9878,FIND(" &gt;",D9878)-1))</f>
        <v>Failure</v>
      </c>
      <c r="F9878" s="7" t="str">
        <f t="shared" si="321"/>
        <v>Current</v>
      </c>
      <c r="G9878" s="7" t="str">
        <f t="shared" si="322"/>
        <v>Utterance</v>
      </c>
      <c r="H9878" s="7" t="str">
        <f>IF(G9878="Utterance", IF(ISNUMBER(SEARCH("Unrecognized",D9878)), "Unrecognized", IF(ISNUMBER(SEARCH("Mismatched",D9878)), "Mismatched", IF(ISNUMBER(SEARCH("False Positive",D9878)), "False Positive", "Irrelevant"))), "")</f>
        <v>Mismatched</v>
      </c>
      <c r="J9878" s="7" t="s">
        <v>3743</v>
      </c>
      <c r="K9878" s="7" t="s">
        <v>3355</v>
      </c>
      <c r="L9878" s="9">
        <v>45015</v>
      </c>
      <c r="M9878" s="13">
        <v>0.69649305555555552</v>
      </c>
      <c r="N9878" s="14">
        <v>204440003486752</v>
      </c>
      <c r="O9878" s="7">
        <f>IF(LEN(TRIM($A9878))=0,0,LEN($A9878)-LEN(SUBSTITUTE($A9878," ",""))+1)</f>
        <v>2</v>
      </c>
      <c r="P9878">
        <f t="shared" si="323"/>
        <v>705</v>
      </c>
    </row>
    <row r="9879" spans="1:16" ht="240" x14ac:dyDescent="0.2">
      <c r="A9879" s="8" t="s">
        <v>242</v>
      </c>
      <c r="C9879" s="7" t="s">
        <v>4</v>
      </c>
      <c r="F9879" s="7" t="str">
        <f t="shared" si="321"/>
        <v/>
      </c>
      <c r="G9879" s="7" t="str">
        <f t="shared" si="322"/>
        <v/>
      </c>
      <c r="K9879" s="7" t="s">
        <v>3355</v>
      </c>
      <c r="L9879" s="9">
        <v>45015</v>
      </c>
      <c r="M9879" s="13">
        <v>0.69649305555555552</v>
      </c>
      <c r="N9879" s="14">
        <v>204440003486752</v>
      </c>
      <c r="P9879" t="str">
        <f t="shared" si="323"/>
        <v/>
      </c>
    </row>
    <row r="9880" spans="1:16" ht="16" x14ac:dyDescent="0.2">
      <c r="A9880" s="8" t="s">
        <v>159</v>
      </c>
      <c r="C9880" s="7" t="s">
        <v>2</v>
      </c>
      <c r="D9880" s="7" t="s">
        <v>3391</v>
      </c>
      <c r="E9880" s="7" t="str">
        <f>IF(OR(D9880="", D9880="___"),"", LEFT(D9880,FIND(" &gt;",D9880)-1))</f>
        <v>Failure</v>
      </c>
      <c r="F9880" s="7" t="str">
        <f t="shared" si="321"/>
        <v>Current</v>
      </c>
      <c r="G9880" s="7" t="str">
        <f t="shared" si="322"/>
        <v>Utterance</v>
      </c>
      <c r="H9880" s="7" t="str">
        <f>IF(G9880="Utterance", IF(ISNUMBER(SEARCH("Unrecognized",D9880)), "Unrecognized", IF(ISNUMBER(SEARCH("Mismatched",D9880)), "Mismatched", IF(ISNUMBER(SEARCH("False Positive",D9880)), "False Positive", "Irrelevant"))), "")</f>
        <v>Mismatched</v>
      </c>
      <c r="J9880" s="7" t="s">
        <v>3743</v>
      </c>
      <c r="K9880" s="7" t="s">
        <v>3355</v>
      </c>
      <c r="L9880" s="9">
        <v>45015</v>
      </c>
      <c r="M9880" s="13">
        <v>0.69668981481481485</v>
      </c>
      <c r="N9880" s="14">
        <v>204440003486752</v>
      </c>
      <c r="O9880" s="7">
        <f>IF(LEN(TRIM($A9880))=0,0,LEN($A9880)-LEN(SUBSTITUTE($A9880," ",""))+1)</f>
        <v>1</v>
      </c>
      <c r="P9880">
        <f t="shared" si="323"/>
        <v>705</v>
      </c>
    </row>
    <row r="9881" spans="1:16" ht="80" x14ac:dyDescent="0.2">
      <c r="A9881" s="8" t="s">
        <v>230</v>
      </c>
      <c r="C9881" s="7" t="s">
        <v>4</v>
      </c>
      <c r="F9881" s="7" t="str">
        <f t="shared" si="321"/>
        <v/>
      </c>
      <c r="G9881" s="7" t="str">
        <f t="shared" si="322"/>
        <v/>
      </c>
      <c r="K9881" s="7" t="s">
        <v>3355</v>
      </c>
      <c r="L9881" s="9">
        <v>45015</v>
      </c>
      <c r="M9881" s="13">
        <v>0.69668981481481485</v>
      </c>
      <c r="N9881" s="14">
        <v>204440003486752</v>
      </c>
      <c r="P9881" t="str">
        <f t="shared" si="323"/>
        <v/>
      </c>
    </row>
    <row r="9882" spans="1:16" ht="16" x14ac:dyDescent="0.2">
      <c r="A9882" s="8" t="s">
        <v>246</v>
      </c>
      <c r="C9882" s="7" t="s">
        <v>2</v>
      </c>
      <c r="D9882" s="7" t="s">
        <v>3391</v>
      </c>
      <c r="E9882" s="7" t="str">
        <f>IF(OR(D9882="", D9882="___"),"", LEFT(D9882,FIND(" &gt;",D9882)-1))</f>
        <v>Failure</v>
      </c>
      <c r="F9882" s="7" t="str">
        <f t="shared" si="321"/>
        <v>Current</v>
      </c>
      <c r="G9882" s="7" t="str">
        <f t="shared" si="322"/>
        <v>Utterance</v>
      </c>
      <c r="H9882" s="7" t="str">
        <f>IF(G9882="Utterance", IF(ISNUMBER(SEARCH("Unrecognized",D9882)), "Unrecognized", IF(ISNUMBER(SEARCH("Mismatched",D9882)), "Mismatched", IF(ISNUMBER(SEARCH("False Positive",D9882)), "False Positive", "Irrelevant"))), "")</f>
        <v>Mismatched</v>
      </c>
      <c r="J9882" s="7" t="s">
        <v>3741</v>
      </c>
      <c r="K9882" s="7" t="s">
        <v>3355</v>
      </c>
      <c r="L9882" s="9">
        <v>45015</v>
      </c>
      <c r="M9882" s="13">
        <v>0.69682870370370376</v>
      </c>
      <c r="N9882" s="14">
        <v>204440003486752</v>
      </c>
      <c r="O9882" s="7">
        <f>IF(LEN(TRIM($A9882))=0,0,LEN($A9882)-LEN(SUBSTITUTE($A9882," ",""))+1)</f>
        <v>2</v>
      </c>
      <c r="P9882">
        <f t="shared" si="323"/>
        <v>705</v>
      </c>
    </row>
    <row r="9883" spans="1:16" ht="144" x14ac:dyDescent="0.2">
      <c r="A9883" s="8" t="s">
        <v>247</v>
      </c>
      <c r="C9883" s="7" t="s">
        <v>4</v>
      </c>
      <c r="F9883" s="7" t="str">
        <f t="shared" si="321"/>
        <v/>
      </c>
      <c r="G9883" s="7" t="str">
        <f t="shared" si="322"/>
        <v/>
      </c>
      <c r="K9883" s="7" t="s">
        <v>3355</v>
      </c>
      <c r="L9883" s="9">
        <v>45015</v>
      </c>
      <c r="M9883" s="13">
        <v>0.69682870370370376</v>
      </c>
      <c r="N9883" s="14">
        <v>204440003486752</v>
      </c>
      <c r="P9883" t="str">
        <f t="shared" si="323"/>
        <v/>
      </c>
    </row>
    <row r="9884" spans="1:16" ht="16" x14ac:dyDescent="0.2">
      <c r="A9884" s="8" t="s">
        <v>244</v>
      </c>
      <c r="C9884" s="7" t="s">
        <v>2</v>
      </c>
      <c r="D9884" s="7" t="s">
        <v>3391</v>
      </c>
      <c r="E9884" s="7" t="str">
        <f>IF(OR(D9884="", D9884="___"),"", LEFT(D9884,FIND(" &gt;",D9884)-1))</f>
        <v>Failure</v>
      </c>
      <c r="F9884" s="7" t="str">
        <f t="shared" si="321"/>
        <v>Current</v>
      </c>
      <c r="G9884" s="7" t="str">
        <f t="shared" si="322"/>
        <v>Utterance</v>
      </c>
      <c r="H9884" s="7" t="str">
        <f>IF(G9884="Utterance", IF(ISNUMBER(SEARCH("Unrecognized",D9884)), "Unrecognized", IF(ISNUMBER(SEARCH("Mismatched",D9884)), "Mismatched", IF(ISNUMBER(SEARCH("False Positive",D9884)), "False Positive", "Irrelevant"))), "")</f>
        <v>Mismatched</v>
      </c>
      <c r="J9884" s="7" t="s">
        <v>3741</v>
      </c>
      <c r="K9884" s="7" t="s">
        <v>3355</v>
      </c>
      <c r="L9884" s="9">
        <v>45015</v>
      </c>
      <c r="M9884" s="13">
        <v>0.69693287037037033</v>
      </c>
      <c r="N9884" s="14">
        <v>204440003486752</v>
      </c>
      <c r="O9884" s="7">
        <f>IF(LEN(TRIM($A9884))=0,0,LEN($A9884)-LEN(SUBSTITUTE($A9884," ",""))+1)</f>
        <v>2</v>
      </c>
      <c r="P9884">
        <f t="shared" si="323"/>
        <v>705</v>
      </c>
    </row>
    <row r="9885" spans="1:16" ht="64" x14ac:dyDescent="0.2">
      <c r="A9885" s="8" t="s">
        <v>245</v>
      </c>
      <c r="C9885" s="7" t="s">
        <v>4</v>
      </c>
      <c r="F9885" s="7" t="str">
        <f t="shared" si="321"/>
        <v/>
      </c>
      <c r="G9885" s="7" t="str">
        <f t="shared" si="322"/>
        <v/>
      </c>
      <c r="K9885" s="7" t="s">
        <v>3355</v>
      </c>
      <c r="L9885" s="9">
        <v>45015</v>
      </c>
      <c r="M9885" s="13">
        <v>0.69693287037037033</v>
      </c>
      <c r="N9885" s="14">
        <v>204440003486752</v>
      </c>
      <c r="P9885" t="str">
        <f t="shared" si="323"/>
        <v/>
      </c>
    </row>
    <row r="9886" spans="1:16" ht="16" x14ac:dyDescent="0.2">
      <c r="A9886" s="8" t="s">
        <v>1263</v>
      </c>
      <c r="C9886" s="7" t="s">
        <v>2</v>
      </c>
      <c r="D9886" s="7" t="s">
        <v>3400</v>
      </c>
      <c r="E9886" s="7" t="str">
        <f>IF(OR(D9886="", D9886="___"),"", LEFT(D9886,FIND(" &gt;",D9886)-1))</f>
        <v>Failure</v>
      </c>
      <c r="F9886" s="7" t="str">
        <f t="shared" si="321"/>
        <v>Current</v>
      </c>
      <c r="G9886" s="7" t="str">
        <f t="shared" si="322"/>
        <v>Interaction</v>
      </c>
      <c r="H9886" s="7" t="str">
        <f>IF(G9886="Utterance", IF(ISNUMBER(SEARCH("Unrecognized",D9886)), "Unrecognized", IF(ISNUMBER(SEARCH("Mismatched",D9886)), "Mismatched", IF(ISNUMBER(SEARCH("False Positive",D9886)), "False Positive", "Irrelevant"))), "")</f>
        <v/>
      </c>
      <c r="J9886" s="7" t="s">
        <v>3751</v>
      </c>
      <c r="K9886" s="7" t="s">
        <v>3355</v>
      </c>
      <c r="L9886" s="9">
        <v>45015</v>
      </c>
      <c r="M9886" s="13">
        <v>0.69916666666666671</v>
      </c>
      <c r="N9886" s="14">
        <v>202000248538560</v>
      </c>
      <c r="O9886" s="7">
        <f>IF(LEN(TRIM($A9886))=0,0,LEN($A9886)-LEN(SUBSTITUTE($A9886," ",""))+1)</f>
        <v>10</v>
      </c>
      <c r="P9886">
        <f t="shared" si="323"/>
        <v>412</v>
      </c>
    </row>
    <row r="9887" spans="1:16" ht="80" x14ac:dyDescent="0.2">
      <c r="A9887" s="8" t="s">
        <v>1262</v>
      </c>
      <c r="C9887" s="7" t="s">
        <v>4</v>
      </c>
      <c r="F9887" s="7" t="str">
        <f t="shared" si="321"/>
        <v/>
      </c>
      <c r="G9887" s="7" t="str">
        <f t="shared" si="322"/>
        <v/>
      </c>
      <c r="K9887" s="7" t="s">
        <v>3355</v>
      </c>
      <c r="L9887" s="9">
        <v>45015</v>
      </c>
      <c r="M9887" s="13">
        <v>0.69917824074074064</v>
      </c>
      <c r="N9887" s="14">
        <v>202000248538560</v>
      </c>
      <c r="P9887" t="str">
        <f t="shared" si="323"/>
        <v/>
      </c>
    </row>
    <row r="9888" spans="1:16" ht="16" x14ac:dyDescent="0.2">
      <c r="A9888" s="8" t="s">
        <v>243</v>
      </c>
      <c r="C9888" s="7" t="s">
        <v>2</v>
      </c>
      <c r="D9888" s="7" t="s">
        <v>3389</v>
      </c>
      <c r="E9888" s="7" t="str">
        <f>IF(OR(D9888="", D9888="___"),"", LEFT(D9888,FIND(" &gt;",D9888)-1))</f>
        <v>Success</v>
      </c>
      <c r="F9888" s="7" t="str">
        <f t="shared" si="321"/>
        <v>Current</v>
      </c>
      <c r="G9888" s="7" t="str">
        <f t="shared" si="322"/>
        <v/>
      </c>
      <c r="H9888" s="7" t="str">
        <f>IF(G9888="Utterance", IF(ISNUMBER(SEARCH("Unrecognized",D9888)), "Unrecognized", IF(ISNUMBER(SEARCH("Mismatched",D9888)), "Mismatched", IF(ISNUMBER(SEARCH("False Positive",D9888)), "False Positive", "Irrelevant"))), "")</f>
        <v/>
      </c>
      <c r="J9888" s="7" t="s">
        <v>3428</v>
      </c>
      <c r="K9888" s="7" t="s">
        <v>3355</v>
      </c>
      <c r="L9888" s="9">
        <v>45015</v>
      </c>
      <c r="M9888" s="13">
        <v>0.7009953703703703</v>
      </c>
      <c r="N9888" s="14">
        <v>204440003486752</v>
      </c>
      <c r="O9888" s="7">
        <f>IF(LEN(TRIM($A9888))=0,0,LEN($A9888)-LEN(SUBSTITUTE($A9888," ",""))+1)</f>
        <v>3</v>
      </c>
      <c r="P9888">
        <f t="shared" si="323"/>
        <v>3411</v>
      </c>
    </row>
    <row r="9889" spans="1:16" ht="64" x14ac:dyDescent="0.2">
      <c r="A9889" s="8" t="s">
        <v>220</v>
      </c>
      <c r="C9889" s="7" t="s">
        <v>4</v>
      </c>
      <c r="F9889" s="7" t="str">
        <f t="shared" si="321"/>
        <v/>
      </c>
      <c r="G9889" s="7" t="str">
        <f t="shared" si="322"/>
        <v/>
      </c>
      <c r="K9889" s="7" t="s">
        <v>3355</v>
      </c>
      <c r="L9889" s="9">
        <v>45015</v>
      </c>
      <c r="M9889" s="13">
        <v>0.7009953703703703</v>
      </c>
      <c r="N9889" s="14">
        <v>204440003486752</v>
      </c>
      <c r="P9889" t="str">
        <f t="shared" si="323"/>
        <v/>
      </c>
    </row>
    <row r="9890" spans="1:16" ht="16" x14ac:dyDescent="0.2">
      <c r="A9890" s="8" t="s">
        <v>1676</v>
      </c>
      <c r="C9890" s="7" t="s">
        <v>2</v>
      </c>
      <c r="D9890" s="7" t="s">
        <v>3389</v>
      </c>
      <c r="E9890" s="7" t="str">
        <f>IF(OR(D9890="", D9890="___"),"", LEFT(D9890,FIND(" &gt;",D9890)-1))</f>
        <v>Success</v>
      </c>
      <c r="F9890" s="7" t="str">
        <f t="shared" si="321"/>
        <v>Current</v>
      </c>
      <c r="G9890" s="7" t="str">
        <f t="shared" si="322"/>
        <v/>
      </c>
      <c r="H9890" s="7" t="str">
        <f>IF(G9890="Utterance", IF(ISNUMBER(SEARCH("Unrecognized",D9890)), "Unrecognized", IF(ISNUMBER(SEARCH("Mismatched",D9890)), "Mismatched", IF(ISNUMBER(SEARCH("False Positive",D9890)), "False Positive", "Irrelevant"))), "")</f>
        <v/>
      </c>
      <c r="J9890" s="7" t="s">
        <v>3742</v>
      </c>
      <c r="K9890" s="7" t="s">
        <v>3355</v>
      </c>
      <c r="L9890" s="9">
        <v>45015</v>
      </c>
      <c r="M9890" s="13">
        <v>0.74954861111111104</v>
      </c>
      <c r="N9890" s="14">
        <v>513003218912266</v>
      </c>
      <c r="O9890" s="7">
        <f>IF(LEN(TRIM($A9890))=0,0,LEN($A9890)-LEN(SUBSTITUTE($A9890," ",""))+1)</f>
        <v>4</v>
      </c>
      <c r="P9890">
        <f t="shared" si="323"/>
        <v>3411</v>
      </c>
    </row>
    <row r="9891" spans="1:16" ht="48" x14ac:dyDescent="0.2">
      <c r="A9891" s="8" t="s">
        <v>285</v>
      </c>
      <c r="C9891" s="7" t="s">
        <v>4</v>
      </c>
      <c r="F9891" s="7" t="str">
        <f t="shared" si="321"/>
        <v/>
      </c>
      <c r="G9891" s="7" t="str">
        <f t="shared" si="322"/>
        <v/>
      </c>
      <c r="K9891" s="7" t="s">
        <v>3355</v>
      </c>
      <c r="L9891" s="9">
        <v>45015</v>
      </c>
      <c r="M9891" s="13">
        <v>0.74954861111111104</v>
      </c>
      <c r="N9891" s="14">
        <v>513003218912266</v>
      </c>
      <c r="P9891" t="str">
        <f t="shared" si="323"/>
        <v/>
      </c>
    </row>
    <row r="9892" spans="1:16" ht="16" x14ac:dyDescent="0.2">
      <c r="A9892" s="8" t="s">
        <v>1677</v>
      </c>
      <c r="C9892" s="7" t="s">
        <v>2</v>
      </c>
      <c r="D9892" s="7" t="s">
        <v>3400</v>
      </c>
      <c r="E9892" s="7" t="str">
        <f>IF(OR(D9892="", D9892="___"),"", LEFT(D9892,FIND(" &gt;",D9892)-1))</f>
        <v>Failure</v>
      </c>
      <c r="F9892" s="7" t="str">
        <f t="shared" si="321"/>
        <v>Current</v>
      </c>
      <c r="G9892" s="7" t="str">
        <f t="shared" si="322"/>
        <v>Interaction</v>
      </c>
      <c r="H9892" s="7" t="str">
        <f>IF(G9892="Utterance", IF(ISNUMBER(SEARCH("Unrecognized",D9892)), "Unrecognized", IF(ISNUMBER(SEARCH("Mismatched",D9892)), "Mismatched", IF(ISNUMBER(SEARCH("False Positive",D9892)), "False Positive", "Irrelevant"))), "")</f>
        <v/>
      </c>
      <c r="J9892" s="7" t="s">
        <v>213</v>
      </c>
      <c r="K9892" s="7" t="s">
        <v>3355</v>
      </c>
      <c r="L9892" s="9">
        <v>45015</v>
      </c>
      <c r="M9892" s="13">
        <v>0.74982638888888886</v>
      </c>
      <c r="N9892" s="14">
        <v>513003218912266</v>
      </c>
      <c r="O9892" s="7">
        <f>IF(LEN(TRIM($A9892))=0,0,LEN($A9892)-LEN(SUBSTITUTE($A9892," ",""))+1)</f>
        <v>10</v>
      </c>
      <c r="P9892">
        <f t="shared" si="323"/>
        <v>412</v>
      </c>
    </row>
    <row r="9893" spans="1:16" ht="48" x14ac:dyDescent="0.2">
      <c r="A9893" s="8" t="s">
        <v>711</v>
      </c>
      <c r="C9893" s="7" t="s">
        <v>4</v>
      </c>
      <c r="F9893" s="7" t="str">
        <f t="shared" si="321"/>
        <v/>
      </c>
      <c r="G9893" s="7" t="str">
        <f t="shared" si="322"/>
        <v/>
      </c>
      <c r="K9893" s="7" t="s">
        <v>3355</v>
      </c>
      <c r="L9893" s="9">
        <v>45015</v>
      </c>
      <c r="M9893" s="13">
        <v>0.74982638888888886</v>
      </c>
      <c r="N9893" s="14">
        <v>513003218912266</v>
      </c>
      <c r="P9893" t="str">
        <f t="shared" si="323"/>
        <v/>
      </c>
    </row>
    <row r="9894" spans="1:16" ht="16" x14ac:dyDescent="0.2">
      <c r="A9894" s="8" t="s">
        <v>1678</v>
      </c>
      <c r="C9894" s="7" t="s">
        <v>2</v>
      </c>
      <c r="D9894" s="7" t="s">
        <v>3400</v>
      </c>
      <c r="E9894" s="7" t="str">
        <f>IF(OR(D9894="", D9894="___"),"", LEFT(D9894,FIND(" &gt;",D9894)-1))</f>
        <v>Failure</v>
      </c>
      <c r="F9894" s="7" t="str">
        <f t="shared" si="321"/>
        <v>Current</v>
      </c>
      <c r="G9894" s="7" t="str">
        <f t="shared" si="322"/>
        <v>Interaction</v>
      </c>
      <c r="H9894" s="7" t="str">
        <f>IF(G9894="Utterance", IF(ISNUMBER(SEARCH("Unrecognized",D9894)), "Unrecognized", IF(ISNUMBER(SEARCH("Mismatched",D9894)), "Mismatched", IF(ISNUMBER(SEARCH("False Positive",D9894)), "False Positive", "Irrelevant"))), "")</f>
        <v/>
      </c>
      <c r="J9894" s="7" t="s">
        <v>3742</v>
      </c>
      <c r="K9894" s="7" t="s">
        <v>3355</v>
      </c>
      <c r="L9894" s="9">
        <v>45015</v>
      </c>
      <c r="M9894" s="13">
        <v>0.75109953703703702</v>
      </c>
      <c r="N9894" s="14">
        <v>513003218912266</v>
      </c>
      <c r="O9894" s="7">
        <f>IF(LEN(TRIM($A9894))=0,0,LEN($A9894)-LEN(SUBSTITUTE($A9894," ",""))+1)</f>
        <v>13</v>
      </c>
      <c r="P9894">
        <f t="shared" si="323"/>
        <v>412</v>
      </c>
    </row>
    <row r="9895" spans="1:16" ht="48" x14ac:dyDescent="0.2">
      <c r="A9895" s="8" t="s">
        <v>711</v>
      </c>
      <c r="C9895" s="7" t="s">
        <v>4</v>
      </c>
      <c r="F9895" s="7" t="str">
        <f t="shared" si="321"/>
        <v/>
      </c>
      <c r="G9895" s="7" t="str">
        <f t="shared" si="322"/>
        <v/>
      </c>
      <c r="K9895" s="7" t="s">
        <v>3355</v>
      </c>
      <c r="L9895" s="9">
        <v>45015</v>
      </c>
      <c r="M9895" s="13">
        <v>0.75109953703703702</v>
      </c>
      <c r="N9895" s="14">
        <v>513003218912266</v>
      </c>
      <c r="P9895" t="str">
        <f t="shared" si="323"/>
        <v/>
      </c>
    </row>
    <row r="9896" spans="1:16" ht="16" x14ac:dyDescent="0.2">
      <c r="A9896" s="8" t="s">
        <v>223</v>
      </c>
      <c r="B9896" s="7" t="s">
        <v>3487</v>
      </c>
      <c r="C9896" s="7" t="s">
        <v>2</v>
      </c>
      <c r="D9896" s="7" t="s">
        <v>3389</v>
      </c>
      <c r="E9896" s="7" t="str">
        <f>IF(OR(D9896="", D9896="___"),"", LEFT(D9896,FIND(" &gt;",D9896)-1))</f>
        <v>Success</v>
      </c>
      <c r="F9896" s="7" t="str">
        <f t="shared" si="321"/>
        <v>Current</v>
      </c>
      <c r="G9896" s="7" t="str">
        <f t="shared" si="322"/>
        <v/>
      </c>
      <c r="H9896" s="7" t="str">
        <f>IF(G9896="Utterance", IF(ISNUMBER(SEARCH("Unrecognized",D9896)), "Unrecognized", IF(ISNUMBER(SEARCH("Mismatched",D9896)), "Mismatched", IF(ISNUMBER(SEARCH("False Positive",D9896)), "False Positive", "Irrelevant"))), "")</f>
        <v/>
      </c>
      <c r="J9896" s="7" t="s">
        <v>3744</v>
      </c>
      <c r="K9896" s="7" t="s">
        <v>3355</v>
      </c>
      <c r="L9896" s="9">
        <v>45015</v>
      </c>
      <c r="M9896" s="13">
        <v>0.85837962962962966</v>
      </c>
      <c r="N9896" s="14">
        <v>513003519534544</v>
      </c>
      <c r="O9896" s="7">
        <f>IF(LEN(TRIM($A9896))=0,0,LEN($A9896)-LEN(SUBSTITUTE($A9896," ",""))+1)</f>
        <v>3</v>
      </c>
      <c r="P9896">
        <f t="shared" si="323"/>
        <v>3411</v>
      </c>
    </row>
    <row r="9897" spans="1:16" ht="112" x14ac:dyDescent="0.2">
      <c r="A9897" s="8" t="s">
        <v>224</v>
      </c>
      <c r="C9897" s="7" t="s">
        <v>4</v>
      </c>
      <c r="F9897" s="7" t="str">
        <f t="shared" si="321"/>
        <v/>
      </c>
      <c r="G9897" s="7" t="str">
        <f t="shared" si="322"/>
        <v/>
      </c>
      <c r="K9897" s="7" t="s">
        <v>3355</v>
      </c>
      <c r="L9897" s="9">
        <v>45015</v>
      </c>
      <c r="M9897" s="13">
        <v>0.85837962962962966</v>
      </c>
      <c r="N9897" s="14">
        <v>513003519534544</v>
      </c>
      <c r="P9897" t="str">
        <f t="shared" si="323"/>
        <v/>
      </c>
    </row>
    <row r="9898" spans="1:16" ht="16" x14ac:dyDescent="0.2">
      <c r="A9898" s="8" t="s">
        <v>787</v>
      </c>
      <c r="C9898" s="7" t="s">
        <v>2</v>
      </c>
      <c r="D9898" s="7" t="s">
        <v>3400</v>
      </c>
      <c r="E9898" s="7" t="str">
        <f>IF(OR(D9898="", D9898="___"),"", LEFT(D9898,FIND(" &gt;",D9898)-1))</f>
        <v>Failure</v>
      </c>
      <c r="F9898" s="7" t="str">
        <f t="shared" si="321"/>
        <v>Current</v>
      </c>
      <c r="G9898" s="7" t="str">
        <f t="shared" si="322"/>
        <v>Interaction</v>
      </c>
      <c r="H9898" s="7" t="str">
        <f>IF(G9898="Utterance", IF(ISNUMBER(SEARCH("Unrecognized",D9898)), "Unrecognized", IF(ISNUMBER(SEARCH("Mismatched",D9898)), "Mismatched", IF(ISNUMBER(SEARCH("False Positive",D9898)), "False Positive", "Irrelevant"))), "")</f>
        <v/>
      </c>
      <c r="J9898" s="7" t="s">
        <v>3742</v>
      </c>
      <c r="K9898" s="7" t="s">
        <v>3353</v>
      </c>
      <c r="L9898" s="9">
        <v>45016</v>
      </c>
      <c r="M9898" s="13">
        <v>0.26915509259259257</v>
      </c>
      <c r="N9898" s="14">
        <v>204440003503694</v>
      </c>
      <c r="O9898" s="7">
        <f>IF(LEN(TRIM($A9898))=0,0,LEN($A9898)-LEN(SUBSTITUTE($A9898," ",""))+1)</f>
        <v>4</v>
      </c>
      <c r="P9898">
        <f t="shared" si="323"/>
        <v>412</v>
      </c>
    </row>
    <row r="9899" spans="1:16" ht="64" x14ac:dyDescent="0.2">
      <c r="A9899" s="8" t="s">
        <v>245</v>
      </c>
      <c r="C9899" s="7" t="s">
        <v>4</v>
      </c>
      <c r="F9899" s="7" t="str">
        <f t="shared" si="321"/>
        <v/>
      </c>
      <c r="G9899" s="7" t="str">
        <f t="shared" si="322"/>
        <v/>
      </c>
      <c r="K9899" s="7" t="s">
        <v>3353</v>
      </c>
      <c r="L9899" s="9">
        <v>45016</v>
      </c>
      <c r="M9899" s="13">
        <v>0.26915509259259257</v>
      </c>
      <c r="N9899" s="14">
        <v>204440003503694</v>
      </c>
      <c r="P9899" t="str">
        <f t="shared" si="323"/>
        <v/>
      </c>
    </row>
    <row r="9900" spans="1:16" ht="16" x14ac:dyDescent="0.2">
      <c r="A9900" s="8" t="s">
        <v>1333</v>
      </c>
      <c r="C9900" s="7" t="s">
        <v>2</v>
      </c>
      <c r="D9900" s="7" t="s">
        <v>3391</v>
      </c>
      <c r="E9900" s="7" t="str">
        <f>IF(OR(D9900="", D9900="___"),"", LEFT(D9900,FIND(" &gt;",D9900)-1))</f>
        <v>Failure</v>
      </c>
      <c r="F9900" s="7" t="str">
        <f t="shared" si="321"/>
        <v>Current</v>
      </c>
      <c r="G9900" s="7" t="str">
        <f t="shared" si="322"/>
        <v>Utterance</v>
      </c>
      <c r="H9900" s="7" t="str">
        <f>IF(G9900="Utterance", IF(ISNUMBER(SEARCH("Unrecognized",D9900)), "Unrecognized", IF(ISNUMBER(SEARCH("Mismatched",D9900)), "Mismatched", IF(ISNUMBER(SEARCH("False Positive",D9900)), "False Positive", "Irrelevant"))), "")</f>
        <v>Mismatched</v>
      </c>
      <c r="J9900" s="7" t="s">
        <v>3743</v>
      </c>
      <c r="K9900" s="7" t="s">
        <v>3353</v>
      </c>
      <c r="L9900" s="9">
        <v>45016</v>
      </c>
      <c r="M9900" s="13">
        <v>0.28748842592592594</v>
      </c>
      <c r="N9900" s="14">
        <v>202000407995284</v>
      </c>
      <c r="O9900" s="7">
        <f>IF(LEN(TRIM($A9900))=0,0,LEN($A9900)-LEN(SUBSTITUTE($A9900," ",""))+1)</f>
        <v>6</v>
      </c>
      <c r="P9900">
        <f t="shared" si="323"/>
        <v>705</v>
      </c>
    </row>
    <row r="9901" spans="1:16" ht="96" x14ac:dyDescent="0.2">
      <c r="A9901" s="8" t="s">
        <v>1334</v>
      </c>
      <c r="C9901" s="7" t="s">
        <v>4</v>
      </c>
      <c r="F9901" s="7" t="str">
        <f t="shared" si="321"/>
        <v/>
      </c>
      <c r="G9901" s="7" t="str">
        <f t="shared" si="322"/>
        <v/>
      </c>
      <c r="K9901" s="7" t="s">
        <v>3353</v>
      </c>
      <c r="L9901" s="9">
        <v>45016</v>
      </c>
      <c r="M9901" s="13">
        <v>0.28775462962962961</v>
      </c>
      <c r="N9901" s="14">
        <v>202000407995284</v>
      </c>
      <c r="P9901" t="str">
        <f t="shared" si="323"/>
        <v/>
      </c>
    </row>
    <row r="9902" spans="1:16" ht="16" x14ac:dyDescent="0.2">
      <c r="A9902" s="8" t="s">
        <v>444</v>
      </c>
      <c r="C9902" s="7" t="s">
        <v>2</v>
      </c>
      <c r="D9902" s="7" t="s">
        <v>3389</v>
      </c>
      <c r="E9902" s="7" t="str">
        <f>IF(OR(D9902="", D9902="___"),"", LEFT(D9902,FIND(" &gt;",D9902)-1))</f>
        <v>Success</v>
      </c>
      <c r="F9902" s="7" t="str">
        <f t="shared" si="321"/>
        <v>Current</v>
      </c>
      <c r="G9902" s="7" t="str">
        <f t="shared" si="322"/>
        <v/>
      </c>
      <c r="H9902" s="7" t="str">
        <f>IF(G9902="Utterance", IF(ISNUMBER(SEARCH("Unrecognized",D9902)), "Unrecognized", IF(ISNUMBER(SEARCH("Mismatched",D9902)), "Mismatched", IF(ISNUMBER(SEARCH("False Positive",D9902)), "False Positive", "Irrelevant"))), "")</f>
        <v/>
      </c>
      <c r="J9902" s="7" t="s">
        <v>3743</v>
      </c>
      <c r="K9902" s="7" t="s">
        <v>3353</v>
      </c>
      <c r="L9902" s="9">
        <v>45016</v>
      </c>
      <c r="M9902" s="13">
        <v>0.28797453703703701</v>
      </c>
      <c r="N9902" s="14">
        <v>202000407995284</v>
      </c>
      <c r="O9902" s="7">
        <f>IF(LEN(TRIM($A9902))=0,0,LEN($A9902)-LEN(SUBSTITUTE($A9902," ",""))+1)</f>
        <v>6</v>
      </c>
      <c r="P9902">
        <f t="shared" si="323"/>
        <v>3411</v>
      </c>
    </row>
    <row r="9903" spans="1:16" ht="224" x14ac:dyDescent="0.2">
      <c r="A9903" s="8" t="s">
        <v>3727</v>
      </c>
      <c r="C9903" s="7" t="s">
        <v>4</v>
      </c>
      <c r="F9903" s="7" t="str">
        <f t="shared" si="321"/>
        <v/>
      </c>
      <c r="G9903" s="7" t="str">
        <f t="shared" si="322"/>
        <v/>
      </c>
      <c r="K9903" s="7" t="s">
        <v>3353</v>
      </c>
      <c r="L9903" s="9">
        <v>45016</v>
      </c>
      <c r="M9903" s="13">
        <v>0.28798611111111111</v>
      </c>
      <c r="N9903" s="14">
        <v>202000407995284</v>
      </c>
      <c r="P9903" t="str">
        <f t="shared" si="323"/>
        <v/>
      </c>
    </row>
    <row r="9904" spans="1:16" ht="16" x14ac:dyDescent="0.2">
      <c r="A9904" s="8" t="s">
        <v>260</v>
      </c>
      <c r="C9904" s="7" t="s">
        <v>2</v>
      </c>
      <c r="D9904" s="7" t="s">
        <v>3389</v>
      </c>
      <c r="E9904" s="7" t="str">
        <f>IF(OR(D9904="", D9904="___"),"", LEFT(D9904,FIND(" &gt;",D9904)-1))</f>
        <v>Success</v>
      </c>
      <c r="F9904" s="7" t="str">
        <f t="shared" si="321"/>
        <v>Current</v>
      </c>
      <c r="G9904" s="7" t="str">
        <f t="shared" si="322"/>
        <v/>
      </c>
      <c r="H9904" s="7" t="str">
        <f>IF(G9904="Utterance", IF(ISNUMBER(SEARCH("Unrecognized",D9904)), "Unrecognized", IF(ISNUMBER(SEARCH("Mismatched",D9904)), "Mismatched", IF(ISNUMBER(SEARCH("False Positive",D9904)), "False Positive", "Irrelevant"))), "")</f>
        <v/>
      </c>
      <c r="J9904" s="7" t="s">
        <v>3743</v>
      </c>
      <c r="K9904" s="7" t="s">
        <v>3353</v>
      </c>
      <c r="L9904" s="9">
        <v>45016</v>
      </c>
      <c r="M9904" s="13">
        <v>0.2885300925925926</v>
      </c>
      <c r="N9904" s="14">
        <v>202000407995284</v>
      </c>
      <c r="O9904" s="7">
        <f>IF(LEN(TRIM($A9904))=0,0,LEN($A9904)-LEN(SUBSTITUTE($A9904," ",""))+1)</f>
        <v>6</v>
      </c>
      <c r="P9904">
        <f t="shared" si="323"/>
        <v>3411</v>
      </c>
    </row>
    <row r="9905" spans="1:16" ht="48" x14ac:dyDescent="0.2">
      <c r="A9905" s="8" t="s">
        <v>261</v>
      </c>
      <c r="C9905" s="7" t="s">
        <v>4</v>
      </c>
      <c r="F9905" s="7" t="str">
        <f t="shared" ref="F9905:F9968" si="324">IF(OR(E9905="Success",E9905="Qualified Success"),"Current",IF(E9905="Failure",IF(RIGHT(D9905,6)="Future","Future",IF(RIGHT(D9905,10)="Irrelevant","Irrelevant","Current")),""))</f>
        <v/>
      </c>
      <c r="G9905" s="7" t="str">
        <f t="shared" ref="G9905:G9968" si="325">IF(OR(ISBLANK(D9905),D9905="Unclassifiable &gt;"),"",IF(ISNUMBER(SEARCH("Utterance",D9905)),"Utterance",IF(ISNUMBER(SEARCH("Response",D9905)),"Response",IF(ISNUMBER(SEARCH("Interaction",D9905)),"Interaction",IF(ISNUMBER(SEARCH("System",D9905)),"System","")))))</f>
        <v/>
      </c>
      <c r="K9905" s="7" t="s">
        <v>3353</v>
      </c>
      <c r="L9905" s="9">
        <v>45016</v>
      </c>
      <c r="M9905" s="13">
        <v>0.2885300925925926</v>
      </c>
      <c r="N9905" s="14">
        <v>202000407995284</v>
      </c>
      <c r="P9905" t="str">
        <f t="shared" si="323"/>
        <v/>
      </c>
    </row>
    <row r="9906" spans="1:16" ht="16" x14ac:dyDescent="0.2">
      <c r="A9906" s="8" t="s">
        <v>664</v>
      </c>
      <c r="C9906" s="7" t="s">
        <v>2</v>
      </c>
      <c r="D9906" s="7" t="s">
        <v>3389</v>
      </c>
      <c r="E9906" s="7" t="str">
        <f>IF(OR(D9906="", D9906="___"),"", LEFT(D9906,FIND(" &gt;",D9906)-1))</f>
        <v>Success</v>
      </c>
      <c r="F9906" s="7" t="str">
        <f t="shared" si="324"/>
        <v>Current</v>
      </c>
      <c r="G9906" s="7" t="str">
        <f t="shared" si="325"/>
        <v/>
      </c>
      <c r="H9906" s="7" t="str">
        <f>IF(G9906="Utterance", IF(ISNUMBER(SEARCH("Unrecognized",D9906)), "Unrecognized", IF(ISNUMBER(SEARCH("Mismatched",D9906)), "Mismatched", IF(ISNUMBER(SEARCH("False Positive",D9906)), "False Positive", "Irrelevant"))), "")</f>
        <v/>
      </c>
      <c r="J9906" s="7" t="s">
        <v>3750</v>
      </c>
      <c r="K9906" s="7" t="s">
        <v>3353</v>
      </c>
      <c r="L9906" s="9">
        <v>45016</v>
      </c>
      <c r="M9906" s="13">
        <v>0.2986111111111111</v>
      </c>
      <c r="N9906" s="14">
        <v>204440003499609</v>
      </c>
      <c r="O9906" s="7">
        <f>IF(LEN(TRIM($A9906))=0,0,LEN($A9906)-LEN(SUBSTITUTE($A9906," ",""))+1)</f>
        <v>3</v>
      </c>
      <c r="P9906">
        <f t="shared" si="323"/>
        <v>3411</v>
      </c>
    </row>
    <row r="9907" spans="1:16" ht="160" x14ac:dyDescent="0.2">
      <c r="A9907" s="8" t="s">
        <v>377</v>
      </c>
      <c r="C9907" s="7" t="s">
        <v>4</v>
      </c>
      <c r="F9907" s="7" t="str">
        <f t="shared" si="324"/>
        <v/>
      </c>
      <c r="G9907" s="7" t="str">
        <f t="shared" si="325"/>
        <v/>
      </c>
      <c r="K9907" s="7" t="s">
        <v>3353</v>
      </c>
      <c r="L9907" s="9">
        <v>45016</v>
      </c>
      <c r="M9907" s="13">
        <v>0.29863425925925929</v>
      </c>
      <c r="N9907" s="14">
        <v>204440003499609</v>
      </c>
      <c r="P9907" t="str">
        <f t="shared" si="323"/>
        <v/>
      </c>
    </row>
    <row r="9908" spans="1:16" ht="16" x14ac:dyDescent="0.2">
      <c r="A9908" s="8" t="s">
        <v>854</v>
      </c>
      <c r="C9908" s="7" t="s">
        <v>2</v>
      </c>
      <c r="D9908" s="7" t="s">
        <v>3400</v>
      </c>
      <c r="E9908" s="7" t="str">
        <f>IF(OR(D9908="", D9908="___"),"", LEFT(D9908,FIND(" &gt;",D9908)-1))</f>
        <v>Failure</v>
      </c>
      <c r="F9908" s="7" t="str">
        <f t="shared" si="324"/>
        <v>Current</v>
      </c>
      <c r="G9908" s="7" t="str">
        <f t="shared" si="325"/>
        <v>Interaction</v>
      </c>
      <c r="H9908" s="7" t="str">
        <f>IF(G9908="Utterance", IF(ISNUMBER(SEARCH("Unrecognized",D9908)), "Unrecognized", IF(ISNUMBER(SEARCH("Mismatched",D9908)), "Mismatched", IF(ISNUMBER(SEARCH("False Positive",D9908)), "False Positive", "Irrelevant"))), "")</f>
        <v/>
      </c>
      <c r="J9908" s="7" t="s">
        <v>3743</v>
      </c>
      <c r="K9908" s="7" t="s">
        <v>3353</v>
      </c>
      <c r="L9908" s="9">
        <v>45016</v>
      </c>
      <c r="M9908" s="13">
        <v>0.32067129629629632</v>
      </c>
      <c r="N9908" s="14">
        <v>204440003506621</v>
      </c>
      <c r="O9908" s="7">
        <f>IF(LEN(TRIM($A9908))=0,0,LEN($A9908)-LEN(SUBSTITUTE($A9908," ",""))+1)</f>
        <v>7</v>
      </c>
      <c r="P9908">
        <f t="shared" si="323"/>
        <v>412</v>
      </c>
    </row>
    <row r="9909" spans="1:16" ht="96" x14ac:dyDescent="0.2">
      <c r="A9909" s="8" t="s">
        <v>290</v>
      </c>
      <c r="C9909" s="7" t="s">
        <v>4</v>
      </c>
      <c r="F9909" s="7" t="str">
        <f t="shared" si="324"/>
        <v/>
      </c>
      <c r="G9909" s="7" t="str">
        <f t="shared" si="325"/>
        <v/>
      </c>
      <c r="K9909" s="7" t="s">
        <v>3353</v>
      </c>
      <c r="L9909" s="9">
        <v>45016</v>
      </c>
      <c r="M9909" s="13">
        <v>0.32067129629629632</v>
      </c>
      <c r="N9909" s="14">
        <v>204440003506621</v>
      </c>
      <c r="P9909" t="str">
        <f t="shared" si="323"/>
        <v/>
      </c>
    </row>
    <row r="9910" spans="1:16" ht="16" x14ac:dyDescent="0.2">
      <c r="A9910" s="8" t="s">
        <v>570</v>
      </c>
      <c r="C9910" s="7" t="s">
        <v>2</v>
      </c>
      <c r="D9910" s="7" t="s">
        <v>3411</v>
      </c>
      <c r="E9910" s="7" t="str">
        <f>IF(OR(D9910="", D9910="___"),"", LEFT(D9910,FIND(" &gt;",D9910)-1))</f>
        <v>Qualified Success</v>
      </c>
      <c r="F9910" s="7" t="str">
        <f t="shared" si="324"/>
        <v>Current</v>
      </c>
      <c r="G9910" s="7" t="str">
        <f t="shared" si="325"/>
        <v>Response</v>
      </c>
      <c r="H9910" s="7" t="str">
        <f>IF(G9910="Utterance", IF(ISNUMBER(SEARCH("Unrecognized",D9910)), "Unrecognized", IF(ISNUMBER(SEARCH("Mismatched",D9910)), "Mismatched", IF(ISNUMBER(SEARCH("False Positive",D9910)), "False Positive", "Irrelevant"))), "")</f>
        <v/>
      </c>
      <c r="J9910" s="7" t="s">
        <v>3741</v>
      </c>
      <c r="K9910" s="7" t="s">
        <v>3353</v>
      </c>
      <c r="L9910" s="9">
        <v>45016</v>
      </c>
      <c r="M9910" s="13">
        <v>0.32225694444444447</v>
      </c>
      <c r="N9910" s="14">
        <v>204440003496303</v>
      </c>
      <c r="O9910" s="7">
        <f>IF(LEN(TRIM($A9910))=0,0,LEN($A9910)-LEN(SUBSTITUTE($A9910," ",""))+1)</f>
        <v>1</v>
      </c>
      <c r="P9910">
        <f t="shared" si="323"/>
        <v>201</v>
      </c>
    </row>
    <row r="9911" spans="1:16" ht="176" x14ac:dyDescent="0.2">
      <c r="A9911" s="8" t="s">
        <v>571</v>
      </c>
      <c r="C9911" s="7" t="s">
        <v>4</v>
      </c>
      <c r="F9911" s="7" t="str">
        <f t="shared" si="324"/>
        <v/>
      </c>
      <c r="G9911" s="7" t="str">
        <f t="shared" si="325"/>
        <v/>
      </c>
      <c r="K9911" s="7" t="s">
        <v>3353</v>
      </c>
      <c r="L9911" s="9">
        <v>45016</v>
      </c>
      <c r="M9911" s="13">
        <v>0.32254629629629633</v>
      </c>
      <c r="N9911" s="14">
        <v>204440003496303</v>
      </c>
      <c r="P9911" t="str">
        <f t="shared" si="323"/>
        <v/>
      </c>
    </row>
    <row r="9912" spans="1:16" ht="16" x14ac:dyDescent="0.2">
      <c r="A9912" s="8" t="s">
        <v>259</v>
      </c>
      <c r="B9912" s="7" t="s">
        <v>3487</v>
      </c>
      <c r="C9912" s="7" t="s">
        <v>2</v>
      </c>
      <c r="D9912" s="7" t="s">
        <v>3389</v>
      </c>
      <c r="E9912" s="7" t="str">
        <f>IF(OR(D9912="", D9912="___"),"", LEFT(D9912,FIND(" &gt;",D9912)-1))</f>
        <v>Success</v>
      </c>
      <c r="F9912" s="7" t="str">
        <f t="shared" si="324"/>
        <v>Current</v>
      </c>
      <c r="G9912" s="7" t="str">
        <f t="shared" si="325"/>
        <v/>
      </c>
      <c r="H9912" s="7" t="str">
        <f>IF(G9912="Utterance", IF(ISNUMBER(SEARCH("Unrecognized",D9912)), "Unrecognized", IF(ISNUMBER(SEARCH("Mismatched",D9912)), "Mismatched", IF(ISNUMBER(SEARCH("False Positive",D9912)), "False Positive", "Irrelevant"))), "")</f>
        <v/>
      </c>
      <c r="J9912" s="7" t="s">
        <v>3743</v>
      </c>
      <c r="K9912" s="7" t="s">
        <v>3353</v>
      </c>
      <c r="L9912" s="9">
        <v>45016</v>
      </c>
      <c r="M9912" s="13">
        <v>0.32418981481481485</v>
      </c>
      <c r="N9912" s="14">
        <v>204440003510222</v>
      </c>
      <c r="O9912" s="7">
        <f>IF(LEN(TRIM($A9912))=0,0,LEN($A9912)-LEN(SUBSTITUTE($A9912," ",""))+1)</f>
        <v>4</v>
      </c>
      <c r="P9912">
        <f t="shared" si="323"/>
        <v>3411</v>
      </c>
    </row>
    <row r="9913" spans="1:16" ht="224" x14ac:dyDescent="0.2">
      <c r="A9913" s="8" t="s">
        <v>3728</v>
      </c>
      <c r="C9913" s="7" t="s">
        <v>4</v>
      </c>
      <c r="F9913" s="7" t="str">
        <f t="shared" si="324"/>
        <v/>
      </c>
      <c r="G9913" s="7" t="str">
        <f t="shared" si="325"/>
        <v/>
      </c>
      <c r="K9913" s="7" t="s">
        <v>3353</v>
      </c>
      <c r="L9913" s="9">
        <v>45016</v>
      </c>
      <c r="M9913" s="13">
        <v>0.32421296296296293</v>
      </c>
      <c r="N9913" s="14">
        <v>204440003510222</v>
      </c>
      <c r="P9913" t="str">
        <f t="shared" si="323"/>
        <v/>
      </c>
    </row>
    <row r="9914" spans="1:16" ht="16" x14ac:dyDescent="0.2">
      <c r="A9914" s="8" t="s">
        <v>405</v>
      </c>
      <c r="C9914" s="7" t="s">
        <v>2</v>
      </c>
      <c r="D9914" s="7" t="s">
        <v>3389</v>
      </c>
      <c r="E9914" s="7" t="str">
        <f>IF(OR(D9914="", D9914="___"),"", LEFT(D9914,FIND(" &gt;",D9914)-1))</f>
        <v>Success</v>
      </c>
      <c r="F9914" s="7" t="str">
        <f t="shared" si="324"/>
        <v>Current</v>
      </c>
      <c r="G9914" s="7" t="str">
        <f t="shared" si="325"/>
        <v/>
      </c>
      <c r="H9914" s="7" t="str">
        <f>IF(G9914="Utterance", IF(ISNUMBER(SEARCH("Unrecognized",D9914)), "Unrecognized", IF(ISNUMBER(SEARCH("Mismatched",D9914)), "Mismatched", IF(ISNUMBER(SEARCH("False Positive",D9914)), "False Positive", "Irrelevant"))), "")</f>
        <v/>
      </c>
      <c r="J9914" s="7" t="s">
        <v>3742</v>
      </c>
      <c r="K9914" s="7" t="s">
        <v>3353</v>
      </c>
      <c r="L9914" s="9">
        <v>45016</v>
      </c>
      <c r="M9914" s="13">
        <v>0.32891203703703703</v>
      </c>
      <c r="N9914" s="14">
        <v>204440003491508</v>
      </c>
      <c r="O9914" s="7">
        <f>IF(LEN(TRIM($A9914))=0,0,LEN($A9914)-LEN(SUBSTITUTE($A9914," ",""))+1)</f>
        <v>9</v>
      </c>
      <c r="P9914">
        <f t="shared" si="323"/>
        <v>3411</v>
      </c>
    </row>
    <row r="9915" spans="1:16" ht="48" x14ac:dyDescent="0.2">
      <c r="A9915" s="8" t="s">
        <v>404</v>
      </c>
      <c r="C9915" s="7" t="s">
        <v>4</v>
      </c>
      <c r="F9915" s="7" t="str">
        <f t="shared" si="324"/>
        <v/>
      </c>
      <c r="G9915" s="7" t="str">
        <f t="shared" si="325"/>
        <v/>
      </c>
      <c r="K9915" s="7" t="s">
        <v>3353</v>
      </c>
      <c r="L9915" s="9">
        <v>45016</v>
      </c>
      <c r="M9915" s="13">
        <v>0.32891203703703703</v>
      </c>
      <c r="N9915" s="14">
        <v>204440003491508</v>
      </c>
      <c r="P9915" t="str">
        <f t="shared" si="323"/>
        <v/>
      </c>
    </row>
    <row r="9916" spans="1:16" ht="16" x14ac:dyDescent="0.2">
      <c r="A9916" s="8" t="s">
        <v>406</v>
      </c>
      <c r="C9916" s="7" t="s">
        <v>2</v>
      </c>
      <c r="D9916" s="7" t="s">
        <v>3389</v>
      </c>
      <c r="E9916" s="7" t="str">
        <f>IF(OR(D9916="", D9916="___"),"", LEFT(D9916,FIND(" &gt;",D9916)-1))</f>
        <v>Success</v>
      </c>
      <c r="F9916" s="7" t="str">
        <f t="shared" si="324"/>
        <v>Current</v>
      </c>
      <c r="G9916" s="7" t="str">
        <f t="shared" si="325"/>
        <v/>
      </c>
      <c r="H9916" s="7" t="str">
        <f>IF(G9916="Utterance", IF(ISNUMBER(SEARCH("Unrecognized",D9916)), "Unrecognized", IF(ISNUMBER(SEARCH("Mismatched",D9916)), "Mismatched", IF(ISNUMBER(SEARCH("False Positive",D9916)), "False Positive", "Irrelevant"))), "")</f>
        <v/>
      </c>
      <c r="J9916" s="7" t="s">
        <v>3748</v>
      </c>
      <c r="K9916" s="7" t="s">
        <v>3353</v>
      </c>
      <c r="L9916" s="9">
        <v>45016</v>
      </c>
      <c r="M9916" s="13">
        <v>0.32958333333333334</v>
      </c>
      <c r="N9916" s="14">
        <v>204440003491508</v>
      </c>
      <c r="O9916" s="7">
        <f>IF(LEN(TRIM($A9916))=0,0,LEN($A9916)-LEN(SUBSTITUTE($A9916," ",""))+1)</f>
        <v>13</v>
      </c>
      <c r="P9916">
        <f t="shared" si="323"/>
        <v>3411</v>
      </c>
    </row>
    <row r="9917" spans="1:16" ht="112" x14ac:dyDescent="0.2">
      <c r="A9917" s="8" t="s">
        <v>321</v>
      </c>
      <c r="C9917" s="7" t="s">
        <v>4</v>
      </c>
      <c r="F9917" s="7" t="str">
        <f t="shared" si="324"/>
        <v/>
      </c>
      <c r="G9917" s="7" t="str">
        <f t="shared" si="325"/>
        <v/>
      </c>
      <c r="K9917" s="7" t="s">
        <v>3353</v>
      </c>
      <c r="L9917" s="9">
        <v>45016</v>
      </c>
      <c r="M9917" s="13">
        <v>0.32958333333333334</v>
      </c>
      <c r="N9917" s="14">
        <v>204440003491508</v>
      </c>
      <c r="P9917" t="str">
        <f t="shared" si="323"/>
        <v/>
      </c>
    </row>
    <row r="9918" spans="1:16" ht="16" x14ac:dyDescent="0.2">
      <c r="A9918" s="8" t="s">
        <v>269</v>
      </c>
      <c r="B9918" s="7" t="s">
        <v>3487</v>
      </c>
      <c r="C9918" s="7" t="s">
        <v>2</v>
      </c>
      <c r="D9918" s="7" t="s">
        <v>3389</v>
      </c>
      <c r="E9918" s="7" t="str">
        <f>IF(OR(D9918="", D9918="___"),"", LEFT(D9918,FIND(" &gt;",D9918)-1))</f>
        <v>Success</v>
      </c>
      <c r="F9918" s="7" t="str">
        <f t="shared" si="324"/>
        <v>Current</v>
      </c>
      <c r="G9918" s="7" t="str">
        <f t="shared" si="325"/>
        <v/>
      </c>
      <c r="H9918" s="7" t="str">
        <f>IF(G9918="Utterance", IF(ISNUMBER(SEARCH("Unrecognized",D9918)), "Unrecognized", IF(ISNUMBER(SEARCH("Mismatched",D9918)), "Mismatched", IF(ISNUMBER(SEARCH("False Positive",D9918)), "False Positive", "Irrelevant"))), "")</f>
        <v/>
      </c>
      <c r="J9918" s="7" t="s">
        <v>3428</v>
      </c>
      <c r="K9918" s="7" t="s">
        <v>3353</v>
      </c>
      <c r="L9918" s="9">
        <v>45016</v>
      </c>
      <c r="M9918" s="13">
        <v>0.32984953703703707</v>
      </c>
      <c r="N9918" s="14">
        <v>204440003510244</v>
      </c>
      <c r="O9918" s="7">
        <f>IF(LEN(TRIM($A9918))=0,0,LEN($A9918)-LEN(SUBSTITUTE($A9918," ",""))+1)</f>
        <v>3</v>
      </c>
      <c r="P9918">
        <f t="shared" si="323"/>
        <v>3411</v>
      </c>
    </row>
    <row r="9919" spans="1:16" ht="64" x14ac:dyDescent="0.2">
      <c r="A9919" s="8" t="s">
        <v>270</v>
      </c>
      <c r="C9919" s="7" t="s">
        <v>4</v>
      </c>
      <c r="F9919" s="7" t="str">
        <f t="shared" si="324"/>
        <v/>
      </c>
      <c r="G9919" s="7" t="str">
        <f t="shared" si="325"/>
        <v/>
      </c>
      <c r="K9919" s="7" t="s">
        <v>3353</v>
      </c>
      <c r="L9919" s="9">
        <v>45016</v>
      </c>
      <c r="M9919" s="13">
        <v>0.32984953703703707</v>
      </c>
      <c r="N9919" s="14">
        <v>204440003510244</v>
      </c>
      <c r="P9919" t="str">
        <f t="shared" si="323"/>
        <v/>
      </c>
    </row>
    <row r="9920" spans="1:16" ht="16" x14ac:dyDescent="0.2">
      <c r="A9920" s="8" t="s">
        <v>158</v>
      </c>
      <c r="B9920" s="7" t="s">
        <v>3487</v>
      </c>
      <c r="C9920" s="7" t="s">
        <v>2</v>
      </c>
      <c r="D9920" s="7" t="s">
        <v>3389</v>
      </c>
      <c r="E9920" s="7" t="str">
        <f>IF(OR(D9920="", D9920="___"),"", LEFT(D9920,FIND(" &gt;",D9920)-1))</f>
        <v>Success</v>
      </c>
      <c r="F9920" s="7" t="str">
        <f t="shared" si="324"/>
        <v>Current</v>
      </c>
      <c r="G9920" s="7" t="str">
        <f t="shared" si="325"/>
        <v/>
      </c>
      <c r="H9920" s="7" t="str">
        <f>IF(G9920="Utterance", IF(ISNUMBER(SEARCH("Unrecognized",D9920)), "Unrecognized", IF(ISNUMBER(SEARCH("Mismatched",D9920)), "Mismatched", IF(ISNUMBER(SEARCH("False Positive",D9920)), "False Positive", "Irrelevant"))), "")</f>
        <v/>
      </c>
      <c r="J9920" s="7" t="s">
        <v>3744</v>
      </c>
      <c r="K9920" s="7" t="s">
        <v>3353</v>
      </c>
      <c r="L9920" s="9">
        <v>45016</v>
      </c>
      <c r="M9920" s="13">
        <v>0.33097222222222222</v>
      </c>
      <c r="N9920" s="14">
        <v>202000129810280</v>
      </c>
      <c r="O9920" s="7">
        <f>IF(LEN(TRIM($A9920))=0,0,LEN($A9920)-LEN(SUBSTITUTE($A9920," ",""))+1)</f>
        <v>4</v>
      </c>
      <c r="P9920">
        <f t="shared" si="323"/>
        <v>3411</v>
      </c>
    </row>
    <row r="9921" spans="1:16" ht="112" x14ac:dyDescent="0.2">
      <c r="A9921" s="8" t="s">
        <v>224</v>
      </c>
      <c r="C9921" s="7" t="s">
        <v>4</v>
      </c>
      <c r="F9921" s="7" t="str">
        <f t="shared" si="324"/>
        <v/>
      </c>
      <c r="G9921" s="7" t="str">
        <f t="shared" si="325"/>
        <v/>
      </c>
      <c r="K9921" s="7" t="s">
        <v>3353</v>
      </c>
      <c r="L9921" s="9">
        <v>45016</v>
      </c>
      <c r="M9921" s="13">
        <v>0.33097222222222222</v>
      </c>
      <c r="N9921" s="14">
        <v>202000129810280</v>
      </c>
      <c r="P9921" t="str">
        <f t="shared" si="323"/>
        <v/>
      </c>
    </row>
    <row r="9922" spans="1:16" ht="16" x14ac:dyDescent="0.2">
      <c r="A9922" s="8" t="s">
        <v>1692</v>
      </c>
      <c r="C9922" s="7" t="s">
        <v>2</v>
      </c>
      <c r="D9922" s="7" t="s">
        <v>3389</v>
      </c>
      <c r="E9922" s="7" t="str">
        <f>IF(OR(D9922="", D9922="___"),"", LEFT(D9922,FIND(" &gt;",D9922)-1))</f>
        <v>Success</v>
      </c>
      <c r="F9922" s="7" t="str">
        <f t="shared" si="324"/>
        <v>Current</v>
      </c>
      <c r="G9922" s="7" t="str">
        <f t="shared" si="325"/>
        <v/>
      </c>
      <c r="H9922" s="7" t="str">
        <f>IF(G9922="Utterance", IF(ISNUMBER(SEARCH("Unrecognized",D9922)), "Unrecognized", IF(ISNUMBER(SEARCH("Mismatched",D9922)), "Mismatched", IF(ISNUMBER(SEARCH("False Positive",D9922)), "False Positive", "Irrelevant"))), "")</f>
        <v/>
      </c>
      <c r="J9922" s="7" t="s">
        <v>3430</v>
      </c>
      <c r="K9922" s="7" t="s">
        <v>3353</v>
      </c>
      <c r="L9922" s="9">
        <v>45016</v>
      </c>
      <c r="M9922" s="13">
        <v>0.33103009259259258</v>
      </c>
      <c r="N9922" s="14">
        <v>513003260791719</v>
      </c>
      <c r="O9922" s="7">
        <f>IF(LEN(TRIM($A9922))=0,0,LEN($A9922)-LEN(SUBSTITUTE($A9922," ",""))+1)</f>
        <v>11</v>
      </c>
      <c r="P9922">
        <f t="shared" si="323"/>
        <v>3411</v>
      </c>
    </row>
    <row r="9923" spans="1:16" ht="96" x14ac:dyDescent="0.2">
      <c r="A9923" s="8" t="s">
        <v>702</v>
      </c>
      <c r="C9923" s="7" t="s">
        <v>4</v>
      </c>
      <c r="F9923" s="7" t="str">
        <f t="shared" si="324"/>
        <v/>
      </c>
      <c r="G9923" s="7" t="str">
        <f t="shared" si="325"/>
        <v/>
      </c>
      <c r="K9923" s="7" t="s">
        <v>3353</v>
      </c>
      <c r="L9923" s="9">
        <v>45016</v>
      </c>
      <c r="M9923" s="13">
        <v>0.33105324074074077</v>
      </c>
      <c r="N9923" s="14">
        <v>513003260791719</v>
      </c>
      <c r="P9923" t="str">
        <f t="shared" ref="P9923:P9986" si="326">IF(D9923="", "", COUNTIF($D$1:$D$12000, D9923))</f>
        <v/>
      </c>
    </row>
    <row r="9924" spans="1:16" ht="16" x14ac:dyDescent="0.2">
      <c r="A9924" s="8" t="s">
        <v>1693</v>
      </c>
      <c r="C9924" s="7" t="s">
        <v>2</v>
      </c>
      <c r="D9924" s="7" t="s">
        <v>3389</v>
      </c>
      <c r="E9924" s="7" t="str">
        <f>IF(OR(D9924="", D9924="___"),"", LEFT(D9924,FIND(" &gt;",D9924)-1))</f>
        <v>Success</v>
      </c>
      <c r="F9924" s="7" t="str">
        <f t="shared" si="324"/>
        <v>Current</v>
      </c>
      <c r="G9924" s="7" t="str">
        <f t="shared" si="325"/>
        <v/>
      </c>
      <c r="H9924" s="7" t="str">
        <f>IF(G9924="Utterance", IF(ISNUMBER(SEARCH("Unrecognized",D9924)), "Unrecognized", IF(ISNUMBER(SEARCH("Mismatched",D9924)), "Mismatched", IF(ISNUMBER(SEARCH("False Positive",D9924)), "False Positive", "Irrelevant"))), "")</f>
        <v/>
      </c>
      <c r="J9924" s="7" t="s">
        <v>3755</v>
      </c>
      <c r="K9924" s="7" t="s">
        <v>3353</v>
      </c>
      <c r="L9924" s="9">
        <v>45016</v>
      </c>
      <c r="M9924" s="13">
        <v>0.33195601851851853</v>
      </c>
      <c r="N9924" s="14">
        <v>513003260791719</v>
      </c>
      <c r="O9924" s="7">
        <f>IF(LEN(TRIM($A9924))=0,0,LEN($A9924)-LEN(SUBSTITUTE($A9924," ",""))+1)</f>
        <v>14</v>
      </c>
      <c r="P9924">
        <f t="shared" si="326"/>
        <v>3411</v>
      </c>
    </row>
    <row r="9925" spans="1:16" ht="128" x14ac:dyDescent="0.2">
      <c r="A9925" s="8" t="s">
        <v>1694</v>
      </c>
      <c r="C9925" s="7" t="s">
        <v>4</v>
      </c>
      <c r="F9925" s="7" t="str">
        <f t="shared" si="324"/>
        <v/>
      </c>
      <c r="G9925" s="7" t="str">
        <f t="shared" si="325"/>
        <v/>
      </c>
      <c r="K9925" s="7" t="s">
        <v>3353</v>
      </c>
      <c r="L9925" s="9">
        <v>45016</v>
      </c>
      <c r="M9925" s="13">
        <v>0.33196759259259262</v>
      </c>
      <c r="N9925" s="14">
        <v>513003260791719</v>
      </c>
      <c r="P9925" t="str">
        <f t="shared" si="326"/>
        <v/>
      </c>
    </row>
    <row r="9926" spans="1:16" ht="16" x14ac:dyDescent="0.2">
      <c r="A9926" s="8" t="s">
        <v>403</v>
      </c>
      <c r="C9926" s="7" t="s">
        <v>2</v>
      </c>
      <c r="D9926" s="7" t="s">
        <v>3400</v>
      </c>
      <c r="E9926" s="7" t="str">
        <f>IF(OR(D9926="", D9926="___"),"", LEFT(D9926,FIND(" &gt;",D9926)-1))</f>
        <v>Failure</v>
      </c>
      <c r="F9926" s="7" t="str">
        <f t="shared" si="324"/>
        <v>Current</v>
      </c>
      <c r="G9926" s="7" t="str">
        <f t="shared" si="325"/>
        <v>Interaction</v>
      </c>
      <c r="H9926" s="7" t="str">
        <f>IF(G9926="Utterance", IF(ISNUMBER(SEARCH("Unrecognized",D9926)), "Unrecognized", IF(ISNUMBER(SEARCH("Mismatched",D9926)), "Mismatched", IF(ISNUMBER(SEARCH("False Positive",D9926)), "False Positive", "Irrelevant"))), "")</f>
        <v/>
      </c>
      <c r="J9926" s="7" t="s">
        <v>3434</v>
      </c>
      <c r="K9926" s="7" t="s">
        <v>3353</v>
      </c>
      <c r="L9926" s="9">
        <v>45016</v>
      </c>
      <c r="M9926" s="13">
        <v>0.33238425925925924</v>
      </c>
      <c r="N9926" s="14">
        <v>204440003491508</v>
      </c>
      <c r="O9926" s="7">
        <f>IF(LEN(TRIM($A9926))=0,0,LEN($A9926)-LEN(SUBSTITUTE($A9926," ",""))+1)</f>
        <v>15</v>
      </c>
      <c r="P9926">
        <f t="shared" si="326"/>
        <v>412</v>
      </c>
    </row>
    <row r="9927" spans="1:16" ht="48" x14ac:dyDescent="0.2">
      <c r="A9927" s="8" t="s">
        <v>404</v>
      </c>
      <c r="C9927" s="7" t="s">
        <v>4</v>
      </c>
      <c r="F9927" s="7" t="str">
        <f t="shared" si="324"/>
        <v/>
      </c>
      <c r="G9927" s="7" t="str">
        <f t="shared" si="325"/>
        <v/>
      </c>
      <c r="K9927" s="7" t="s">
        <v>3353</v>
      </c>
      <c r="L9927" s="9">
        <v>45016</v>
      </c>
      <c r="M9927" s="13">
        <v>0.33238425925925924</v>
      </c>
      <c r="N9927" s="14">
        <v>204440003491508</v>
      </c>
      <c r="P9927" t="str">
        <f t="shared" si="326"/>
        <v/>
      </c>
    </row>
    <row r="9928" spans="1:16" ht="16" x14ac:dyDescent="0.2">
      <c r="A9928" s="8" t="s">
        <v>924</v>
      </c>
      <c r="C9928" s="7" t="s">
        <v>2</v>
      </c>
      <c r="D9928" s="7" t="s">
        <v>3411</v>
      </c>
      <c r="E9928" s="7" t="str">
        <f>IF(OR(D9928="", D9928="___"),"", LEFT(D9928,FIND(" &gt;",D9928)-1))</f>
        <v>Qualified Success</v>
      </c>
      <c r="F9928" s="7" t="str">
        <f t="shared" si="324"/>
        <v>Current</v>
      </c>
      <c r="G9928" s="7" t="str">
        <f t="shared" si="325"/>
        <v>Response</v>
      </c>
      <c r="H9928" s="7" t="str">
        <f>IF(G9928="Utterance", IF(ISNUMBER(SEARCH("Unrecognized",D9928)), "Unrecognized", IF(ISNUMBER(SEARCH("Mismatched",D9928)), "Mismatched", IF(ISNUMBER(SEARCH("False Positive",D9928)), "False Positive", "Irrelevant"))), "")</f>
        <v/>
      </c>
      <c r="J9928" s="7" t="s">
        <v>3751</v>
      </c>
      <c r="K9928" s="7" t="s">
        <v>3353</v>
      </c>
      <c r="L9928" s="9">
        <v>45016</v>
      </c>
      <c r="M9928" s="13">
        <v>0.3364699074074074</v>
      </c>
      <c r="N9928" s="14">
        <v>204440003509092</v>
      </c>
      <c r="O9928" s="7">
        <f>IF(LEN(TRIM($A9928))=0,0,LEN($A9928)-LEN(SUBSTITUTE($A9928," ",""))+1)</f>
        <v>2</v>
      </c>
      <c r="P9928">
        <f t="shared" si="326"/>
        <v>201</v>
      </c>
    </row>
    <row r="9929" spans="1:16" ht="128" x14ac:dyDescent="0.2">
      <c r="A9929" s="8" t="s">
        <v>537</v>
      </c>
      <c r="C9929" s="7" t="s">
        <v>4</v>
      </c>
      <c r="F9929" s="7" t="str">
        <f t="shared" si="324"/>
        <v/>
      </c>
      <c r="G9929" s="7" t="str">
        <f t="shared" si="325"/>
        <v/>
      </c>
      <c r="K9929" s="7" t="s">
        <v>3353</v>
      </c>
      <c r="L9929" s="9">
        <v>45016</v>
      </c>
      <c r="M9929" s="13">
        <v>0.33648148148148144</v>
      </c>
      <c r="N9929" s="14">
        <v>204440003509092</v>
      </c>
      <c r="P9929" t="str">
        <f t="shared" si="326"/>
        <v/>
      </c>
    </row>
    <row r="9930" spans="1:16" ht="16" x14ac:dyDescent="0.2">
      <c r="A9930" s="8" t="s">
        <v>1739</v>
      </c>
      <c r="C9930" s="7" t="s">
        <v>2</v>
      </c>
      <c r="D9930" s="7" t="s">
        <v>3389</v>
      </c>
      <c r="E9930" s="7" t="str">
        <f>IF(OR(D9930="", D9930="___"),"", LEFT(D9930,FIND(" &gt;",D9930)-1))</f>
        <v>Success</v>
      </c>
      <c r="F9930" s="7" t="str">
        <f t="shared" si="324"/>
        <v>Current</v>
      </c>
      <c r="G9930" s="7" t="str">
        <f t="shared" si="325"/>
        <v/>
      </c>
      <c r="H9930" s="7" t="str">
        <f>IF(G9930="Utterance", IF(ISNUMBER(SEARCH("Unrecognized",D9930)), "Unrecognized", IF(ISNUMBER(SEARCH("Mismatched",D9930)), "Mismatched", IF(ISNUMBER(SEARCH("False Positive",D9930)), "False Positive", "Irrelevant"))), "")</f>
        <v/>
      </c>
      <c r="J9930" s="7" t="s">
        <v>3431</v>
      </c>
      <c r="K9930" s="7" t="s">
        <v>3353</v>
      </c>
      <c r="L9930" s="9">
        <v>45016</v>
      </c>
      <c r="M9930" s="13">
        <v>0.34538194444444442</v>
      </c>
      <c r="N9930" s="14">
        <v>513003370559734</v>
      </c>
      <c r="O9930" s="7">
        <f>IF(LEN(TRIM($A9930))=0,0,LEN($A9930)-LEN(SUBSTITUTE($A9930," ",""))+1)</f>
        <v>5</v>
      </c>
      <c r="P9930">
        <f t="shared" si="326"/>
        <v>3411</v>
      </c>
    </row>
    <row r="9931" spans="1:16" ht="144" x14ac:dyDescent="0.2">
      <c r="A9931" s="8" t="s">
        <v>395</v>
      </c>
      <c r="C9931" s="7" t="s">
        <v>4</v>
      </c>
      <c r="F9931" s="7" t="str">
        <f t="shared" si="324"/>
        <v/>
      </c>
      <c r="G9931" s="7" t="str">
        <f t="shared" si="325"/>
        <v/>
      </c>
      <c r="K9931" s="7" t="s">
        <v>3353</v>
      </c>
      <c r="L9931" s="9">
        <v>45016</v>
      </c>
      <c r="M9931" s="13">
        <v>0.34539351851851857</v>
      </c>
      <c r="N9931" s="14">
        <v>513003370559734</v>
      </c>
      <c r="P9931" t="str">
        <f t="shared" si="326"/>
        <v/>
      </c>
    </row>
    <row r="9932" spans="1:16" ht="16" x14ac:dyDescent="0.2">
      <c r="A9932" s="8" t="s">
        <v>269</v>
      </c>
      <c r="B9932" s="7" t="s">
        <v>3487</v>
      </c>
      <c r="C9932" s="7" t="s">
        <v>2</v>
      </c>
      <c r="D9932" s="7" t="s">
        <v>3389</v>
      </c>
      <c r="E9932" s="7" t="str">
        <f>IF(OR(D9932="", D9932="___"),"", LEFT(D9932,FIND(" &gt;",D9932)-1))</f>
        <v>Success</v>
      </c>
      <c r="F9932" s="7" t="str">
        <f t="shared" si="324"/>
        <v>Current</v>
      </c>
      <c r="G9932" s="7" t="str">
        <f t="shared" si="325"/>
        <v/>
      </c>
      <c r="H9932" s="7" t="str">
        <f>IF(G9932="Utterance", IF(ISNUMBER(SEARCH("Unrecognized",D9932)), "Unrecognized", IF(ISNUMBER(SEARCH("Mismatched",D9932)), "Mismatched", IF(ISNUMBER(SEARCH("False Positive",D9932)), "False Positive", "Irrelevant"))), "")</f>
        <v/>
      </c>
      <c r="J9932" s="7" t="s">
        <v>3428</v>
      </c>
      <c r="K9932" s="7" t="s">
        <v>3353</v>
      </c>
      <c r="L9932" s="9">
        <v>45016</v>
      </c>
      <c r="M9932" s="13">
        <v>0.35603009259259261</v>
      </c>
      <c r="N9932" s="14">
        <v>202000363393533</v>
      </c>
      <c r="O9932" s="7">
        <f>IF(LEN(TRIM($A9932))=0,0,LEN($A9932)-LEN(SUBSTITUTE($A9932," ",""))+1)</f>
        <v>3</v>
      </c>
      <c r="P9932">
        <f t="shared" si="326"/>
        <v>3411</v>
      </c>
    </row>
    <row r="9933" spans="1:16" ht="64" x14ac:dyDescent="0.2">
      <c r="A9933" s="8" t="s">
        <v>270</v>
      </c>
      <c r="C9933" s="7" t="s">
        <v>4</v>
      </c>
      <c r="F9933" s="7" t="str">
        <f t="shared" si="324"/>
        <v/>
      </c>
      <c r="G9933" s="7" t="str">
        <f t="shared" si="325"/>
        <v/>
      </c>
      <c r="K9933" s="7" t="s">
        <v>3353</v>
      </c>
      <c r="L9933" s="9">
        <v>45016</v>
      </c>
      <c r="M9933" s="13">
        <v>0.35603009259259261</v>
      </c>
      <c r="N9933" s="14">
        <v>202000363393533</v>
      </c>
      <c r="P9933" t="str">
        <f t="shared" si="326"/>
        <v/>
      </c>
    </row>
    <row r="9934" spans="1:16" ht="16" x14ac:dyDescent="0.2">
      <c r="A9934" s="8" t="s">
        <v>158</v>
      </c>
      <c r="B9934" s="7" t="s">
        <v>3487</v>
      </c>
      <c r="C9934" s="7" t="s">
        <v>2</v>
      </c>
      <c r="D9934" s="7" t="s">
        <v>3389</v>
      </c>
      <c r="E9934" s="7" t="str">
        <f>IF(OR(D9934="", D9934="___"),"", LEFT(D9934,FIND(" &gt;",D9934)-1))</f>
        <v>Success</v>
      </c>
      <c r="F9934" s="7" t="str">
        <f t="shared" si="324"/>
        <v>Current</v>
      </c>
      <c r="G9934" s="7" t="str">
        <f t="shared" si="325"/>
        <v/>
      </c>
      <c r="H9934" s="7" t="str">
        <f>IF(G9934="Utterance", IF(ISNUMBER(SEARCH("Unrecognized",D9934)), "Unrecognized", IF(ISNUMBER(SEARCH("Mismatched",D9934)), "Mismatched", IF(ISNUMBER(SEARCH("False Positive",D9934)), "False Positive", "Irrelevant"))), "")</f>
        <v/>
      </c>
      <c r="J9934" s="7" t="s">
        <v>3744</v>
      </c>
      <c r="K9934" s="7" t="s">
        <v>3353</v>
      </c>
      <c r="L9934" s="9">
        <v>45016</v>
      </c>
      <c r="M9934" s="13">
        <v>0.35618055555555556</v>
      </c>
      <c r="N9934" s="14">
        <v>202000363393533</v>
      </c>
      <c r="O9934" s="7">
        <f>IF(LEN(TRIM($A9934))=0,0,LEN($A9934)-LEN(SUBSTITUTE($A9934," ",""))+1)</f>
        <v>4</v>
      </c>
      <c r="P9934">
        <f t="shared" si="326"/>
        <v>3411</v>
      </c>
    </row>
    <row r="9935" spans="1:16" ht="112" x14ac:dyDescent="0.2">
      <c r="A9935" s="8" t="s">
        <v>224</v>
      </c>
      <c r="C9935" s="7" t="s">
        <v>4</v>
      </c>
      <c r="F9935" s="7" t="str">
        <f t="shared" si="324"/>
        <v/>
      </c>
      <c r="G9935" s="7" t="str">
        <f t="shared" si="325"/>
        <v/>
      </c>
      <c r="K9935" s="7" t="s">
        <v>3353</v>
      </c>
      <c r="L9935" s="9">
        <v>45016</v>
      </c>
      <c r="M9935" s="13">
        <v>0.35618055555555556</v>
      </c>
      <c r="N9935" s="14">
        <v>202000363393533</v>
      </c>
      <c r="P9935" t="str">
        <f t="shared" si="326"/>
        <v/>
      </c>
    </row>
    <row r="9936" spans="1:16" ht="16" x14ac:dyDescent="0.2">
      <c r="A9936" s="8" t="s">
        <v>1540</v>
      </c>
      <c r="C9936" s="7" t="s">
        <v>2</v>
      </c>
      <c r="D9936" s="7" t="s">
        <v>3389</v>
      </c>
      <c r="E9936" s="7" t="str">
        <f>IF(OR(D9936="", D9936="___"),"", LEFT(D9936,FIND(" &gt;",D9936)-1))</f>
        <v>Success</v>
      </c>
      <c r="F9936" s="7" t="str">
        <f t="shared" si="324"/>
        <v>Current</v>
      </c>
      <c r="G9936" s="7" t="str">
        <f t="shared" si="325"/>
        <v/>
      </c>
      <c r="H9936" s="7" t="str">
        <f>IF(G9936="Utterance", IF(ISNUMBER(SEARCH("Unrecognized",D9936)), "Unrecognized", IF(ISNUMBER(SEARCH("Mismatched",D9936)), "Mismatched", IF(ISNUMBER(SEARCH("False Positive",D9936)), "False Positive", "Irrelevant"))), "")</f>
        <v/>
      </c>
      <c r="J9936" s="7" t="s">
        <v>3746</v>
      </c>
      <c r="K9936" s="7" t="s">
        <v>3353</v>
      </c>
      <c r="L9936" s="9">
        <v>45016</v>
      </c>
      <c r="M9936" s="13">
        <v>0.3564930555555556</v>
      </c>
      <c r="N9936" s="14">
        <v>513002466211425</v>
      </c>
      <c r="O9936" s="7">
        <f>IF(LEN(TRIM($A9936))=0,0,LEN($A9936)-LEN(SUBSTITUTE($A9936," ",""))+1)</f>
        <v>6</v>
      </c>
      <c r="P9936">
        <f t="shared" si="326"/>
        <v>3411</v>
      </c>
    </row>
    <row r="9937" spans="1:16" ht="128" x14ac:dyDescent="0.2">
      <c r="A9937" s="8" t="s">
        <v>384</v>
      </c>
      <c r="C9937" s="7" t="s">
        <v>4</v>
      </c>
      <c r="F9937" s="7" t="str">
        <f t="shared" si="324"/>
        <v/>
      </c>
      <c r="G9937" s="7" t="str">
        <f t="shared" si="325"/>
        <v/>
      </c>
      <c r="K9937" s="7" t="s">
        <v>3353</v>
      </c>
      <c r="L9937" s="9">
        <v>45016</v>
      </c>
      <c r="M9937" s="13">
        <v>0.35674768518518518</v>
      </c>
      <c r="N9937" s="14">
        <v>513002466211425</v>
      </c>
      <c r="P9937" t="str">
        <f t="shared" si="326"/>
        <v/>
      </c>
    </row>
    <row r="9938" spans="1:16" ht="16" x14ac:dyDescent="0.2">
      <c r="A9938" s="8" t="s">
        <v>925</v>
      </c>
      <c r="B9938" s="7" t="s">
        <v>3490</v>
      </c>
      <c r="C9938" s="7" t="s">
        <v>2</v>
      </c>
      <c r="D9938" s="7" t="s">
        <v>3389</v>
      </c>
      <c r="E9938" s="7" t="str">
        <f>IF(OR(D9938="", D9938="___"),"", LEFT(D9938,FIND(" &gt;",D9938)-1))</f>
        <v>Success</v>
      </c>
      <c r="F9938" s="7" t="str">
        <f t="shared" si="324"/>
        <v>Current</v>
      </c>
      <c r="G9938" s="7" t="str">
        <f t="shared" si="325"/>
        <v/>
      </c>
      <c r="H9938" s="7" t="str">
        <f>IF(G9938="Utterance", IF(ISNUMBER(SEARCH("Unrecognized",D9938)), "Unrecognized", IF(ISNUMBER(SEARCH("Mismatched",D9938)), "Mismatched", IF(ISNUMBER(SEARCH("False Positive",D9938)), "False Positive", "Irrelevant"))), "")</f>
        <v/>
      </c>
      <c r="J9938" s="7" t="s">
        <v>3741</v>
      </c>
      <c r="K9938" s="7" t="s">
        <v>3353</v>
      </c>
      <c r="L9938" s="9">
        <v>45016</v>
      </c>
      <c r="M9938" s="13">
        <v>0.35798611111111112</v>
      </c>
      <c r="N9938" s="14">
        <v>204440003509379</v>
      </c>
      <c r="O9938" s="7">
        <f>IF(LEN(TRIM($A9938))=0,0,LEN($A9938)-LEN(SUBSTITUTE($A9938," ",""))+1)</f>
        <v>4</v>
      </c>
      <c r="P9938">
        <f t="shared" si="326"/>
        <v>3411</v>
      </c>
    </row>
    <row r="9939" spans="1:16" ht="144" x14ac:dyDescent="0.2">
      <c r="A9939" s="8" t="s">
        <v>250</v>
      </c>
      <c r="C9939" s="7" t="s">
        <v>4</v>
      </c>
      <c r="F9939" s="7" t="str">
        <f t="shared" si="324"/>
        <v/>
      </c>
      <c r="G9939" s="7" t="str">
        <f t="shared" si="325"/>
        <v/>
      </c>
      <c r="K9939" s="7" t="s">
        <v>3353</v>
      </c>
      <c r="L9939" s="9">
        <v>45016</v>
      </c>
      <c r="M9939" s="13">
        <v>0.35799768518518515</v>
      </c>
      <c r="N9939" s="14">
        <v>204440003509379</v>
      </c>
      <c r="P9939" t="str">
        <f t="shared" si="326"/>
        <v/>
      </c>
    </row>
    <row r="9940" spans="1:16" ht="16" x14ac:dyDescent="0.2">
      <c r="A9940" s="8" t="s">
        <v>794</v>
      </c>
      <c r="C9940" s="7" t="s">
        <v>2</v>
      </c>
      <c r="D9940" s="7" t="s">
        <v>3389</v>
      </c>
      <c r="E9940" s="7" t="str">
        <f>IF(OR(D9940="", D9940="___"),"", LEFT(D9940,FIND(" &gt;",D9940)-1))</f>
        <v>Success</v>
      </c>
      <c r="F9940" s="7" t="str">
        <f t="shared" si="324"/>
        <v>Current</v>
      </c>
      <c r="G9940" s="7" t="str">
        <f t="shared" si="325"/>
        <v/>
      </c>
      <c r="H9940" s="7" t="str">
        <f>IF(G9940="Utterance", IF(ISNUMBER(SEARCH("Unrecognized",D9940)), "Unrecognized", IF(ISNUMBER(SEARCH("Mismatched",D9940)), "Mismatched", IF(ISNUMBER(SEARCH("False Positive",D9940)), "False Positive", "Irrelevant"))), "")</f>
        <v/>
      </c>
      <c r="J9940" s="7" t="s">
        <v>3750</v>
      </c>
      <c r="K9940" s="7" t="s">
        <v>3353</v>
      </c>
      <c r="L9940" s="9">
        <v>45016</v>
      </c>
      <c r="M9940" s="13">
        <v>0.35934027777777783</v>
      </c>
      <c r="N9940" s="14">
        <v>204440003503936</v>
      </c>
      <c r="O9940" s="7">
        <f>IF(LEN(TRIM($A9940))=0,0,LEN($A9940)-LEN(SUBSTITUTE($A9940," ",""))+1)</f>
        <v>7</v>
      </c>
      <c r="P9940">
        <f t="shared" si="326"/>
        <v>3411</v>
      </c>
    </row>
    <row r="9941" spans="1:16" ht="240" x14ac:dyDescent="0.2">
      <c r="A9941" s="8" t="s">
        <v>795</v>
      </c>
      <c r="C9941" s="7" t="s">
        <v>4</v>
      </c>
      <c r="F9941" s="7" t="str">
        <f t="shared" si="324"/>
        <v/>
      </c>
      <c r="G9941" s="7" t="str">
        <f t="shared" si="325"/>
        <v/>
      </c>
      <c r="K9941" s="7" t="s">
        <v>3353</v>
      </c>
      <c r="L9941" s="9">
        <v>45016</v>
      </c>
      <c r="M9941" s="13">
        <v>0.35935185185185187</v>
      </c>
      <c r="N9941" s="14">
        <v>204440003503936</v>
      </c>
      <c r="P9941" t="str">
        <f t="shared" si="326"/>
        <v/>
      </c>
    </row>
    <row r="9942" spans="1:16" ht="16" x14ac:dyDescent="0.2">
      <c r="A9942" s="8" t="s">
        <v>248</v>
      </c>
      <c r="C9942" s="7" t="s">
        <v>2</v>
      </c>
      <c r="D9942" s="7" t="s">
        <v>3389</v>
      </c>
      <c r="E9942" s="7" t="str">
        <f>IF(OR(D9942="", D9942="___"),"", LEFT(D9942,FIND(" &gt;",D9942)-1))</f>
        <v>Success</v>
      </c>
      <c r="F9942" s="7" t="str">
        <f t="shared" si="324"/>
        <v>Current</v>
      </c>
      <c r="G9942" s="7" t="str">
        <f t="shared" si="325"/>
        <v/>
      </c>
      <c r="H9942" s="7" t="str">
        <f>IF(G9942="Utterance", IF(ISNUMBER(SEARCH("Unrecognized",D9942)), "Unrecognized", IF(ISNUMBER(SEARCH("Mismatched",D9942)), "Mismatched", IF(ISNUMBER(SEARCH("False Positive",D9942)), "False Positive", "Irrelevant"))), "")</f>
        <v/>
      </c>
      <c r="J9942" s="7" t="s">
        <v>3741</v>
      </c>
      <c r="K9942" s="7" t="s">
        <v>3353</v>
      </c>
      <c r="L9942" s="9">
        <v>45016</v>
      </c>
      <c r="M9942" s="13">
        <v>0.35936342592592596</v>
      </c>
      <c r="N9942" s="14">
        <v>204440003509379</v>
      </c>
      <c r="O9942" s="7">
        <f>IF(LEN(TRIM($A9942))=0,0,LEN($A9942)-LEN(SUBSTITUTE($A9942," ",""))+1)</f>
        <v>2</v>
      </c>
      <c r="P9942">
        <f t="shared" si="326"/>
        <v>3411</v>
      </c>
    </row>
    <row r="9943" spans="1:16" ht="160" x14ac:dyDescent="0.2">
      <c r="A9943" s="8" t="s">
        <v>238</v>
      </c>
      <c r="C9943" s="7" t="s">
        <v>4</v>
      </c>
      <c r="F9943" s="7" t="str">
        <f t="shared" si="324"/>
        <v/>
      </c>
      <c r="G9943" s="7" t="str">
        <f t="shared" si="325"/>
        <v/>
      </c>
      <c r="K9943" s="7" t="s">
        <v>3353</v>
      </c>
      <c r="L9943" s="9">
        <v>45016</v>
      </c>
      <c r="M9943" s="13">
        <v>0.35936342592592596</v>
      </c>
      <c r="N9943" s="14">
        <v>204440003509379</v>
      </c>
      <c r="P9943" t="str">
        <f t="shared" si="326"/>
        <v/>
      </c>
    </row>
    <row r="9944" spans="1:16" ht="16" x14ac:dyDescent="0.2">
      <c r="A9944" s="8" t="s">
        <v>1395</v>
      </c>
      <c r="C9944" s="7" t="s">
        <v>2</v>
      </c>
      <c r="D9944" s="7" t="s">
        <v>3389</v>
      </c>
      <c r="E9944" s="7" t="str">
        <f>IF(OR(D9944="", D9944="___"),"", LEFT(D9944,FIND(" &gt;",D9944)-1))</f>
        <v>Success</v>
      </c>
      <c r="F9944" s="7" t="str">
        <f t="shared" si="324"/>
        <v>Current</v>
      </c>
      <c r="G9944" s="7" t="str">
        <f t="shared" si="325"/>
        <v/>
      </c>
      <c r="H9944" s="7" t="str">
        <f>IF(G9944="Utterance", IF(ISNUMBER(SEARCH("Unrecognized",D9944)), "Unrecognized", IF(ISNUMBER(SEARCH("Mismatched",D9944)), "Mismatched", IF(ISNUMBER(SEARCH("False Positive",D9944)), "False Positive", "Irrelevant"))), "")</f>
        <v/>
      </c>
      <c r="J9944" s="7" t="s">
        <v>3748</v>
      </c>
      <c r="K9944" s="7" t="s">
        <v>3353</v>
      </c>
      <c r="L9944" s="9">
        <v>45016</v>
      </c>
      <c r="M9944" s="13">
        <v>0.36024305555555558</v>
      </c>
      <c r="N9944" s="14">
        <v>202000557992513</v>
      </c>
      <c r="O9944" s="7">
        <f>IF(LEN(TRIM($A9944))=0,0,LEN($A9944)-LEN(SUBSTITUTE($A9944," ",""))+1)</f>
        <v>13</v>
      </c>
      <c r="P9944">
        <f t="shared" si="326"/>
        <v>3411</v>
      </c>
    </row>
    <row r="9945" spans="1:16" ht="112" x14ac:dyDescent="0.2">
      <c r="A9945" s="8" t="s">
        <v>321</v>
      </c>
      <c r="C9945" s="7" t="s">
        <v>4</v>
      </c>
      <c r="F9945" s="7" t="str">
        <f t="shared" si="324"/>
        <v/>
      </c>
      <c r="G9945" s="7" t="str">
        <f t="shared" si="325"/>
        <v/>
      </c>
      <c r="K9945" s="7" t="s">
        <v>3353</v>
      </c>
      <c r="L9945" s="9">
        <v>45016</v>
      </c>
      <c r="M9945" s="13">
        <v>0.36024305555555558</v>
      </c>
      <c r="N9945" s="14">
        <v>202000557992513</v>
      </c>
      <c r="P9945" t="str">
        <f t="shared" si="326"/>
        <v/>
      </c>
    </row>
    <row r="9946" spans="1:16" ht="16" x14ac:dyDescent="0.2">
      <c r="A9946" s="8" t="s">
        <v>407</v>
      </c>
      <c r="C9946" s="7" t="s">
        <v>2</v>
      </c>
      <c r="D9946" s="7" t="s">
        <v>3389</v>
      </c>
      <c r="E9946" s="7" t="str">
        <f>IF(OR(D9946="", D9946="___"),"", LEFT(D9946,FIND(" &gt;",D9946)-1))</f>
        <v>Success</v>
      </c>
      <c r="F9946" s="7" t="str">
        <f t="shared" si="324"/>
        <v>Current</v>
      </c>
      <c r="G9946" s="7" t="str">
        <f t="shared" si="325"/>
        <v/>
      </c>
      <c r="H9946" s="7" t="str">
        <f>IF(G9946="Utterance", IF(ISNUMBER(SEARCH("Unrecognized",D9946)), "Unrecognized", IF(ISNUMBER(SEARCH("Mismatched",D9946)), "Mismatched", IF(ISNUMBER(SEARCH("False Positive",D9946)), "False Positive", "Irrelevant"))), "")</f>
        <v/>
      </c>
      <c r="J9946" s="7" t="s">
        <v>3741</v>
      </c>
      <c r="K9946" s="7" t="s">
        <v>3353</v>
      </c>
      <c r="L9946" s="9">
        <v>45016</v>
      </c>
      <c r="M9946" s="13">
        <v>0.3605902777777778</v>
      </c>
      <c r="N9946" s="14">
        <v>204440003491685</v>
      </c>
      <c r="O9946" s="7">
        <f>IF(LEN(TRIM($A9946))=0,0,LEN($A9946)-LEN(SUBSTITUTE($A9946," ",""))+1)</f>
        <v>10</v>
      </c>
      <c r="P9946">
        <f t="shared" si="326"/>
        <v>3411</v>
      </c>
    </row>
    <row r="9947" spans="1:16" ht="160" x14ac:dyDescent="0.2">
      <c r="A9947" s="8" t="s">
        <v>325</v>
      </c>
      <c r="C9947" s="7" t="s">
        <v>4</v>
      </c>
      <c r="F9947" s="7" t="str">
        <f t="shared" si="324"/>
        <v/>
      </c>
      <c r="G9947" s="7" t="str">
        <f t="shared" si="325"/>
        <v/>
      </c>
      <c r="K9947" s="7" t="s">
        <v>3353</v>
      </c>
      <c r="L9947" s="9">
        <v>45016</v>
      </c>
      <c r="M9947" s="13">
        <v>0.3605902777777778</v>
      </c>
      <c r="N9947" s="14">
        <v>204440003491685</v>
      </c>
      <c r="P9947" t="str">
        <f t="shared" si="326"/>
        <v/>
      </c>
    </row>
    <row r="9948" spans="1:16" ht="16" x14ac:dyDescent="0.2">
      <c r="A9948" s="8" t="s">
        <v>158</v>
      </c>
      <c r="B9948" s="7" t="s">
        <v>3487</v>
      </c>
      <c r="C9948" s="7" t="s">
        <v>2</v>
      </c>
      <c r="D9948" s="7" t="s">
        <v>3389</v>
      </c>
      <c r="E9948" s="7" t="str">
        <f>IF(OR(D9948="", D9948="___"),"", LEFT(D9948,FIND(" &gt;",D9948)-1))</f>
        <v>Success</v>
      </c>
      <c r="F9948" s="7" t="str">
        <f t="shared" si="324"/>
        <v>Current</v>
      </c>
      <c r="G9948" s="7" t="str">
        <f t="shared" si="325"/>
        <v/>
      </c>
      <c r="H9948" s="7" t="str">
        <f>IF(G9948="Utterance", IF(ISNUMBER(SEARCH("Unrecognized",D9948)), "Unrecognized", IF(ISNUMBER(SEARCH("Mismatched",D9948)), "Mismatched", IF(ISNUMBER(SEARCH("False Positive",D9948)), "False Positive", "Irrelevant"))), "")</f>
        <v/>
      </c>
      <c r="J9948" s="7" t="s">
        <v>3744</v>
      </c>
      <c r="K9948" s="7" t="s">
        <v>3353</v>
      </c>
      <c r="L9948" s="9">
        <v>45016</v>
      </c>
      <c r="M9948" s="13">
        <v>0.36065972222222226</v>
      </c>
      <c r="N9948" s="14">
        <v>202000274865941</v>
      </c>
      <c r="O9948" s="7">
        <f>IF(LEN(TRIM($A9948))=0,0,LEN($A9948)-LEN(SUBSTITUTE($A9948," ",""))+1)</f>
        <v>4</v>
      </c>
      <c r="P9948">
        <f t="shared" si="326"/>
        <v>3411</v>
      </c>
    </row>
    <row r="9949" spans="1:16" ht="112" x14ac:dyDescent="0.2">
      <c r="A9949" s="8" t="s">
        <v>224</v>
      </c>
      <c r="C9949" s="7" t="s">
        <v>4</v>
      </c>
      <c r="F9949" s="7" t="str">
        <f t="shared" si="324"/>
        <v/>
      </c>
      <c r="G9949" s="7" t="str">
        <f t="shared" si="325"/>
        <v/>
      </c>
      <c r="K9949" s="7" t="s">
        <v>3353</v>
      </c>
      <c r="L9949" s="9">
        <v>45016</v>
      </c>
      <c r="M9949" s="13">
        <v>0.36065972222222226</v>
      </c>
      <c r="N9949" s="14">
        <v>202000274865941</v>
      </c>
      <c r="P9949" t="str">
        <f t="shared" si="326"/>
        <v/>
      </c>
    </row>
    <row r="9950" spans="1:16" ht="16" x14ac:dyDescent="0.2">
      <c r="A9950" s="8" t="s">
        <v>402</v>
      </c>
      <c r="C9950" s="7" t="s">
        <v>2</v>
      </c>
      <c r="D9950" s="7" t="s">
        <v>3389</v>
      </c>
      <c r="E9950" s="7" t="str">
        <f>IF(OR(D9950="", D9950="___"),"", LEFT(D9950,FIND(" &gt;",D9950)-1))</f>
        <v>Success</v>
      </c>
      <c r="F9950" s="7" t="str">
        <f t="shared" si="324"/>
        <v>Current</v>
      </c>
      <c r="G9950" s="7" t="str">
        <f t="shared" si="325"/>
        <v/>
      </c>
      <c r="H9950" s="7" t="str">
        <f>IF(G9950="Utterance", IF(ISNUMBER(SEARCH("Unrecognized",D9950)), "Unrecognized", IF(ISNUMBER(SEARCH("Mismatched",D9950)), "Mismatched", IF(ISNUMBER(SEARCH("False Positive",D9950)), "False Positive", "Irrelevant"))), "")</f>
        <v/>
      </c>
      <c r="J9950" s="7" t="s">
        <v>3741</v>
      </c>
      <c r="K9950" s="7" t="s">
        <v>3353</v>
      </c>
      <c r="L9950" s="9">
        <v>45016</v>
      </c>
      <c r="M9950" s="13">
        <v>0.36202546296296295</v>
      </c>
      <c r="N9950" s="14">
        <v>204440003491182</v>
      </c>
      <c r="O9950" s="7">
        <f>IF(LEN(TRIM($A9950))=0,0,LEN($A9950)-LEN(SUBSTITUTE($A9950," ",""))+1)</f>
        <v>6</v>
      </c>
      <c r="P9950">
        <f t="shared" si="326"/>
        <v>3411</v>
      </c>
    </row>
    <row r="9951" spans="1:16" ht="144" x14ac:dyDescent="0.2">
      <c r="A9951" s="8" t="s">
        <v>250</v>
      </c>
      <c r="C9951" s="7" t="s">
        <v>4</v>
      </c>
      <c r="F9951" s="7" t="str">
        <f t="shared" si="324"/>
        <v/>
      </c>
      <c r="G9951" s="7" t="str">
        <f t="shared" si="325"/>
        <v/>
      </c>
      <c r="K9951" s="7" t="s">
        <v>3353</v>
      </c>
      <c r="L9951" s="9">
        <v>45016</v>
      </c>
      <c r="M9951" s="13">
        <v>0.36203703703703699</v>
      </c>
      <c r="N9951" s="14">
        <v>204440003491182</v>
      </c>
      <c r="P9951" t="str">
        <f t="shared" si="326"/>
        <v/>
      </c>
    </row>
    <row r="9952" spans="1:16" ht="64" x14ac:dyDescent="0.2">
      <c r="A9952" s="8" t="s">
        <v>1269</v>
      </c>
      <c r="C9952" s="7" t="s">
        <v>2</v>
      </c>
      <c r="D9952" s="7" t="s">
        <v>3389</v>
      </c>
      <c r="E9952" s="7" t="str">
        <f>IF(OR(D9952="", D9952="___"),"", LEFT(D9952,FIND(" &gt;",D9952)-1))</f>
        <v>Success</v>
      </c>
      <c r="F9952" s="7" t="str">
        <f t="shared" si="324"/>
        <v>Current</v>
      </c>
      <c r="G9952" s="7" t="str">
        <f t="shared" si="325"/>
        <v/>
      </c>
      <c r="H9952" s="7" t="str">
        <f>IF(G9952="Utterance", IF(ISNUMBER(SEARCH("Unrecognized",D9952)), "Unrecognized", IF(ISNUMBER(SEARCH("Mismatched",D9952)), "Mismatched", IF(ISNUMBER(SEARCH("False Positive",D9952)), "False Positive", "Irrelevant"))), "")</f>
        <v/>
      </c>
      <c r="J9952" s="7" t="s">
        <v>3755</v>
      </c>
      <c r="K9952" s="7" t="s">
        <v>3353</v>
      </c>
      <c r="L9952" s="9">
        <v>45016</v>
      </c>
      <c r="M9952" s="13">
        <v>0.36297453703703703</v>
      </c>
      <c r="N9952" s="14">
        <v>202000274865941</v>
      </c>
      <c r="O9952" s="7">
        <f>IF(LEN(TRIM($A9952))=0,0,LEN($A9952)-LEN(SUBSTITUTE($A9952," ",""))+1)</f>
        <v>78</v>
      </c>
      <c r="P9952">
        <f t="shared" si="326"/>
        <v>3411</v>
      </c>
    </row>
    <row r="9953" spans="1:16" ht="112" x14ac:dyDescent="0.2">
      <c r="A9953" s="8" t="s">
        <v>321</v>
      </c>
      <c r="C9953" s="7" t="s">
        <v>4</v>
      </c>
      <c r="F9953" s="7" t="str">
        <f t="shared" si="324"/>
        <v/>
      </c>
      <c r="G9953" s="7" t="str">
        <f t="shared" si="325"/>
        <v/>
      </c>
      <c r="K9953" s="7" t="s">
        <v>3353</v>
      </c>
      <c r="L9953" s="9">
        <v>45016</v>
      </c>
      <c r="M9953" s="13">
        <v>0.36298611111111106</v>
      </c>
      <c r="N9953" s="14">
        <v>202000274865941</v>
      </c>
      <c r="P9953" t="str">
        <f t="shared" si="326"/>
        <v/>
      </c>
    </row>
    <row r="9954" spans="1:16" ht="16" x14ac:dyDescent="0.2">
      <c r="A9954" s="8" t="s">
        <v>158</v>
      </c>
      <c r="B9954" s="7" t="s">
        <v>3487</v>
      </c>
      <c r="C9954" s="7" t="s">
        <v>2</v>
      </c>
      <c r="D9954" s="7" t="s">
        <v>3389</v>
      </c>
      <c r="E9954" s="7" t="str">
        <f>IF(OR(D9954="", D9954="___"),"", LEFT(D9954,FIND(" &gt;",D9954)-1))</f>
        <v>Success</v>
      </c>
      <c r="F9954" s="7" t="str">
        <f t="shared" si="324"/>
        <v>Current</v>
      </c>
      <c r="G9954" s="7" t="str">
        <f t="shared" si="325"/>
        <v/>
      </c>
      <c r="H9954" s="7" t="str">
        <f>IF(G9954="Utterance", IF(ISNUMBER(SEARCH("Unrecognized",D9954)), "Unrecognized", IF(ISNUMBER(SEARCH("Mismatched",D9954)), "Mismatched", IF(ISNUMBER(SEARCH("False Positive",D9954)), "False Positive", "Irrelevant"))), "")</f>
        <v/>
      </c>
      <c r="J9954" s="7" t="s">
        <v>3744</v>
      </c>
      <c r="K9954" s="7" t="s">
        <v>3353</v>
      </c>
      <c r="L9954" s="9">
        <v>45016</v>
      </c>
      <c r="M9954" s="13">
        <v>0.36435185185185182</v>
      </c>
      <c r="N9954" s="14">
        <v>204440003506582</v>
      </c>
      <c r="O9954" s="7">
        <f>IF(LEN(TRIM($A9954))=0,0,LEN($A9954)-LEN(SUBSTITUTE($A9954," ",""))+1)</f>
        <v>4</v>
      </c>
      <c r="P9954">
        <f t="shared" si="326"/>
        <v>3411</v>
      </c>
    </row>
    <row r="9955" spans="1:16" ht="112" x14ac:dyDescent="0.2">
      <c r="A9955" s="8" t="s">
        <v>224</v>
      </c>
      <c r="C9955" s="7" t="s">
        <v>4</v>
      </c>
      <c r="F9955" s="7" t="str">
        <f t="shared" si="324"/>
        <v/>
      </c>
      <c r="G9955" s="7" t="str">
        <f t="shared" si="325"/>
        <v/>
      </c>
      <c r="K9955" s="7" t="s">
        <v>3353</v>
      </c>
      <c r="L9955" s="9">
        <v>45016</v>
      </c>
      <c r="M9955" s="13">
        <v>0.36435185185185182</v>
      </c>
      <c r="N9955" s="14">
        <v>204440003506582</v>
      </c>
      <c r="P9955" t="str">
        <f t="shared" si="326"/>
        <v/>
      </c>
    </row>
    <row r="9956" spans="1:16" ht="16" x14ac:dyDescent="0.2">
      <c r="A9956" s="8" t="s">
        <v>1250</v>
      </c>
      <c r="C9956" s="7" t="s">
        <v>2</v>
      </c>
      <c r="D9956" s="7" t="s">
        <v>3389</v>
      </c>
      <c r="E9956" s="7" t="str">
        <f>IF(OR(D9956="", D9956="___"),"", LEFT(D9956,FIND(" &gt;",D9956)-1))</f>
        <v>Success</v>
      </c>
      <c r="F9956" s="7" t="str">
        <f t="shared" si="324"/>
        <v>Current</v>
      </c>
      <c r="G9956" s="7" t="str">
        <f t="shared" si="325"/>
        <v/>
      </c>
      <c r="H9956" s="7" t="str">
        <f>IF(G9956="Utterance", IF(ISNUMBER(SEARCH("Unrecognized",D9956)), "Unrecognized", IF(ISNUMBER(SEARCH("Mismatched",D9956)), "Mismatched", IF(ISNUMBER(SEARCH("False Positive",D9956)), "False Positive", "Irrelevant"))), "")</f>
        <v/>
      </c>
      <c r="J9956" s="7" t="s">
        <v>3748</v>
      </c>
      <c r="K9956" s="7" t="s">
        <v>3353</v>
      </c>
      <c r="L9956" s="9">
        <v>45016</v>
      </c>
      <c r="M9956" s="13">
        <v>0.36442129629629627</v>
      </c>
      <c r="N9956" s="14">
        <v>202000204876712</v>
      </c>
      <c r="O9956" s="7">
        <f>IF(LEN(TRIM($A9956))=0,0,LEN($A9956)-LEN(SUBSTITUTE($A9956," ",""))+1)</f>
        <v>2</v>
      </c>
      <c r="P9956">
        <f t="shared" si="326"/>
        <v>3411</v>
      </c>
    </row>
    <row r="9957" spans="1:16" ht="112" x14ac:dyDescent="0.2">
      <c r="A9957" s="8" t="s">
        <v>321</v>
      </c>
      <c r="C9957" s="7" t="s">
        <v>4</v>
      </c>
      <c r="F9957" s="7" t="str">
        <f t="shared" si="324"/>
        <v/>
      </c>
      <c r="G9957" s="7" t="str">
        <f t="shared" si="325"/>
        <v/>
      </c>
      <c r="K9957" s="7" t="s">
        <v>3353</v>
      </c>
      <c r="L9957" s="9">
        <v>45016</v>
      </c>
      <c r="M9957" s="13">
        <v>0.36442129629629627</v>
      </c>
      <c r="N9957" s="14">
        <v>202000204876712</v>
      </c>
      <c r="P9957" t="str">
        <f t="shared" si="326"/>
        <v/>
      </c>
    </row>
    <row r="9958" spans="1:16" ht="16" x14ac:dyDescent="0.2">
      <c r="A9958" s="8" t="s">
        <v>278</v>
      </c>
      <c r="C9958" s="7" t="s">
        <v>2</v>
      </c>
      <c r="D9958" s="7" t="s">
        <v>3389</v>
      </c>
      <c r="E9958" s="7" t="str">
        <f>IF(OR(D9958="", D9958="___"),"", LEFT(D9958,FIND(" &gt;",D9958)-1))</f>
        <v>Success</v>
      </c>
      <c r="F9958" s="7" t="str">
        <f t="shared" si="324"/>
        <v>Current</v>
      </c>
      <c r="G9958" s="7" t="str">
        <f t="shared" si="325"/>
        <v/>
      </c>
      <c r="H9958" s="7" t="str">
        <f>IF(G9958="Utterance", IF(ISNUMBER(SEARCH("Unrecognized",D9958)), "Unrecognized", IF(ISNUMBER(SEARCH("Mismatched",D9958)), "Mismatched", IF(ISNUMBER(SEARCH("False Positive",D9958)), "False Positive", "Irrelevant"))), "")</f>
        <v/>
      </c>
      <c r="J9958" s="7" t="s">
        <v>3363</v>
      </c>
      <c r="K9958" s="7" t="s">
        <v>3353</v>
      </c>
      <c r="L9958" s="9">
        <v>45016</v>
      </c>
      <c r="M9958" s="13">
        <v>0.37719907407407405</v>
      </c>
      <c r="N9958" s="14">
        <v>204440003487010</v>
      </c>
      <c r="O9958" s="7">
        <f>IF(LEN(TRIM($A9958))=0,0,LEN($A9958)-LEN(SUBSTITUTE($A9958," ",""))+1)</f>
        <v>2</v>
      </c>
      <c r="P9958">
        <f t="shared" si="326"/>
        <v>3411</v>
      </c>
    </row>
    <row r="9959" spans="1:16" ht="61" customHeight="1" x14ac:dyDescent="0.2">
      <c r="A9959" s="8" t="s">
        <v>279</v>
      </c>
      <c r="C9959" s="7" t="s">
        <v>4</v>
      </c>
      <c r="F9959" s="7" t="str">
        <f t="shared" si="324"/>
        <v/>
      </c>
      <c r="G9959" s="7" t="str">
        <f t="shared" si="325"/>
        <v/>
      </c>
      <c r="K9959" s="7" t="s">
        <v>3353</v>
      </c>
      <c r="L9959" s="9">
        <v>45016</v>
      </c>
      <c r="M9959" s="13">
        <v>0.37719907407407405</v>
      </c>
      <c r="N9959" s="14">
        <v>204440003487010</v>
      </c>
      <c r="P9959" t="str">
        <f t="shared" si="326"/>
        <v/>
      </c>
    </row>
    <row r="9960" spans="1:16" ht="16" x14ac:dyDescent="0.2">
      <c r="A9960" s="8" t="s">
        <v>1446</v>
      </c>
      <c r="C9960" s="7" t="s">
        <v>2</v>
      </c>
      <c r="D9960" s="7" t="s">
        <v>3400</v>
      </c>
      <c r="E9960" s="7" t="str">
        <f>IF(OR(D9960="", D9960="___"),"", LEFT(D9960,FIND(" &gt;",D9960)-1))</f>
        <v>Failure</v>
      </c>
      <c r="F9960" s="7" t="str">
        <f t="shared" si="324"/>
        <v>Current</v>
      </c>
      <c r="G9960" s="7" t="str">
        <f t="shared" si="325"/>
        <v>Interaction</v>
      </c>
      <c r="H9960" s="7" t="str">
        <f>IF(G9960="Utterance", IF(ISNUMBER(SEARCH("Unrecognized",D9960)), "Unrecognized", IF(ISNUMBER(SEARCH("Mismatched",D9960)), "Mismatched", IF(ISNUMBER(SEARCH("False Positive",D9960)), "False Positive", "Irrelevant"))), "")</f>
        <v/>
      </c>
      <c r="J9960" s="7" t="s">
        <v>3750</v>
      </c>
      <c r="K9960" s="7" t="s">
        <v>3353</v>
      </c>
      <c r="L9960" s="9">
        <v>45016</v>
      </c>
      <c r="M9960" s="13">
        <v>0.37812499999999999</v>
      </c>
      <c r="N9960" s="14">
        <v>202000810760969</v>
      </c>
      <c r="O9960" s="7">
        <f>IF(LEN(TRIM($A9960))=0,0,LEN($A9960)-LEN(SUBSTITUTE($A9960," ",""))+1)</f>
        <v>17</v>
      </c>
      <c r="P9960">
        <f t="shared" si="326"/>
        <v>412</v>
      </c>
    </row>
    <row r="9961" spans="1:16" ht="144" x14ac:dyDescent="0.2">
      <c r="A9961" s="8" t="s">
        <v>218</v>
      </c>
      <c r="C9961" s="7" t="s">
        <v>4</v>
      </c>
      <c r="F9961" s="7" t="str">
        <f t="shared" si="324"/>
        <v/>
      </c>
      <c r="G9961" s="7" t="str">
        <f t="shared" si="325"/>
        <v/>
      </c>
      <c r="K9961" s="7" t="s">
        <v>3353</v>
      </c>
      <c r="L9961" s="9">
        <v>45016</v>
      </c>
      <c r="M9961" s="13">
        <v>0.37812499999999999</v>
      </c>
      <c r="N9961" s="14">
        <v>202000810760969</v>
      </c>
      <c r="P9961" t="str">
        <f t="shared" si="326"/>
        <v/>
      </c>
    </row>
    <row r="9962" spans="1:16" ht="16" x14ac:dyDescent="0.2">
      <c r="A9962" s="8" t="s">
        <v>302</v>
      </c>
      <c r="B9962" s="7" t="s">
        <v>3487</v>
      </c>
      <c r="C9962" s="7" t="s">
        <v>2</v>
      </c>
      <c r="D9962" s="7" t="s">
        <v>3389</v>
      </c>
      <c r="E9962" s="7" t="str">
        <f>IF(OR(D9962="", D9962="___"),"", LEFT(D9962,FIND(" &gt;",D9962)-1))</f>
        <v>Success</v>
      </c>
      <c r="F9962" s="7" t="str">
        <f t="shared" si="324"/>
        <v>Current</v>
      </c>
      <c r="G9962" s="7" t="str">
        <f t="shared" si="325"/>
        <v/>
      </c>
      <c r="H9962" s="7" t="str">
        <f>IF(G9962="Utterance", IF(ISNUMBER(SEARCH("Unrecognized",D9962)), "Unrecognized", IF(ISNUMBER(SEARCH("Mismatched",D9962)), "Mismatched", IF(ISNUMBER(SEARCH("False Positive",D9962)), "False Positive", "Irrelevant"))), "")</f>
        <v/>
      </c>
      <c r="J9962" s="7" t="s">
        <v>3428</v>
      </c>
      <c r="K9962" s="7" t="s">
        <v>3353</v>
      </c>
      <c r="L9962" s="9">
        <v>45016</v>
      </c>
      <c r="M9962" s="13">
        <v>0.3784837962962963</v>
      </c>
      <c r="N9962" s="14">
        <v>513002548943688</v>
      </c>
      <c r="O9962" s="7">
        <f>IF(LEN(TRIM($A9962))=0,0,LEN($A9962)-LEN(SUBSTITUTE($A9962," ",""))+1)</f>
        <v>3</v>
      </c>
      <c r="P9962">
        <f t="shared" si="326"/>
        <v>3411</v>
      </c>
    </row>
    <row r="9963" spans="1:16" ht="64" x14ac:dyDescent="0.2">
      <c r="A9963" s="8" t="s">
        <v>220</v>
      </c>
      <c r="C9963" s="7" t="s">
        <v>4</v>
      </c>
      <c r="F9963" s="7" t="str">
        <f t="shared" si="324"/>
        <v/>
      </c>
      <c r="G9963" s="7" t="str">
        <f t="shared" si="325"/>
        <v/>
      </c>
      <c r="K9963" s="7" t="s">
        <v>3353</v>
      </c>
      <c r="L9963" s="9">
        <v>45016</v>
      </c>
      <c r="M9963" s="13">
        <v>0.3784837962962963</v>
      </c>
      <c r="N9963" s="14">
        <v>513002548943688</v>
      </c>
      <c r="P9963" t="str">
        <f t="shared" si="326"/>
        <v/>
      </c>
    </row>
    <row r="9964" spans="1:16" ht="16" x14ac:dyDescent="0.2">
      <c r="A9964" s="8" t="s">
        <v>249</v>
      </c>
      <c r="C9964" s="7" t="s">
        <v>2</v>
      </c>
      <c r="D9964" s="7" t="s">
        <v>3389</v>
      </c>
      <c r="E9964" s="7" t="str">
        <f>IF(OR(D9964="", D9964="___"),"", LEFT(D9964,FIND(" &gt;",D9964)-1))</f>
        <v>Success</v>
      </c>
      <c r="F9964" s="7" t="str">
        <f t="shared" si="324"/>
        <v>Current</v>
      </c>
      <c r="G9964" s="7" t="str">
        <f t="shared" si="325"/>
        <v/>
      </c>
      <c r="H9964" s="7" t="str">
        <f>IF(G9964="Utterance", IF(ISNUMBER(SEARCH("Unrecognized",D9964)), "Unrecognized", IF(ISNUMBER(SEARCH("Mismatched",D9964)), "Mismatched", IF(ISNUMBER(SEARCH("False Positive",D9964)), "False Positive", "Irrelevant"))), "")</f>
        <v/>
      </c>
      <c r="J9964" s="7" t="s">
        <v>3741</v>
      </c>
      <c r="K9964" s="7" t="s">
        <v>3353</v>
      </c>
      <c r="L9964" s="9">
        <v>45016</v>
      </c>
      <c r="M9964" s="13">
        <v>0.37917824074074075</v>
      </c>
      <c r="N9964" s="14">
        <v>204440003486768</v>
      </c>
      <c r="O9964" s="7">
        <f>IF(LEN(TRIM($A9964))=0,0,LEN($A9964)-LEN(SUBSTITUTE($A9964," ",""))+1)</f>
        <v>2</v>
      </c>
      <c r="P9964">
        <f t="shared" si="326"/>
        <v>3411</v>
      </c>
    </row>
    <row r="9965" spans="1:16" ht="144" x14ac:dyDescent="0.2">
      <c r="A9965" s="8" t="s">
        <v>250</v>
      </c>
      <c r="C9965" s="7" t="s">
        <v>4</v>
      </c>
      <c r="F9965" s="7" t="str">
        <f t="shared" si="324"/>
        <v/>
      </c>
      <c r="G9965" s="7" t="str">
        <f t="shared" si="325"/>
        <v/>
      </c>
      <c r="K9965" s="7" t="s">
        <v>3353</v>
      </c>
      <c r="L9965" s="9">
        <v>45016</v>
      </c>
      <c r="M9965" s="13">
        <v>0.37942129629629634</v>
      </c>
      <c r="N9965" s="14">
        <v>204440003486768</v>
      </c>
      <c r="P9965" t="str">
        <f t="shared" si="326"/>
        <v/>
      </c>
    </row>
    <row r="9966" spans="1:16" ht="16" x14ac:dyDescent="0.2">
      <c r="A9966" s="8" t="s">
        <v>1560</v>
      </c>
      <c r="C9966" s="7" t="s">
        <v>2</v>
      </c>
      <c r="D9966" s="7" t="s">
        <v>3400</v>
      </c>
      <c r="E9966" s="7" t="str">
        <f>IF(OR(D9966="", D9966="___"),"", LEFT(D9966,FIND(" &gt;",D9966)-1))</f>
        <v>Failure</v>
      </c>
      <c r="F9966" s="7" t="str">
        <f t="shared" si="324"/>
        <v>Current</v>
      </c>
      <c r="G9966" s="7" t="str">
        <f t="shared" si="325"/>
        <v>Interaction</v>
      </c>
      <c r="H9966" s="7" t="str">
        <f>IF(G9966="Utterance", IF(ISNUMBER(SEARCH("Unrecognized",D9966)), "Unrecognized", IF(ISNUMBER(SEARCH("Mismatched",D9966)), "Mismatched", IF(ISNUMBER(SEARCH("False Positive",D9966)), "False Positive", "Irrelevant"))), "")</f>
        <v/>
      </c>
      <c r="J9966" s="7" t="s">
        <v>3741</v>
      </c>
      <c r="K9966" s="7" t="s">
        <v>3353</v>
      </c>
      <c r="L9966" s="9">
        <v>45016</v>
      </c>
      <c r="M9966" s="13">
        <v>0.38361111111111112</v>
      </c>
      <c r="N9966" s="14">
        <v>513002548943688</v>
      </c>
      <c r="O9966" s="7">
        <f>IF(LEN(TRIM($A9966))=0,0,LEN($A9966)-LEN(SUBSTITUTE($A9966," ",""))+1)</f>
        <v>2</v>
      </c>
      <c r="P9966">
        <f t="shared" si="326"/>
        <v>412</v>
      </c>
    </row>
    <row r="9967" spans="1:16" ht="144" x14ac:dyDescent="0.2">
      <c r="A9967" s="8" t="s">
        <v>689</v>
      </c>
      <c r="C9967" s="7" t="s">
        <v>4</v>
      </c>
      <c r="F9967" s="7" t="str">
        <f t="shared" si="324"/>
        <v/>
      </c>
      <c r="G9967" s="7" t="str">
        <f t="shared" si="325"/>
        <v/>
      </c>
      <c r="K9967" s="7" t="s">
        <v>3353</v>
      </c>
      <c r="L9967" s="9">
        <v>45016</v>
      </c>
      <c r="M9967" s="13">
        <v>0.38361111111111112</v>
      </c>
      <c r="N9967" s="14">
        <v>513002548943688</v>
      </c>
      <c r="P9967" t="str">
        <f t="shared" si="326"/>
        <v/>
      </c>
    </row>
    <row r="9968" spans="1:16" ht="16" x14ac:dyDescent="0.2">
      <c r="A9968" s="8" t="s">
        <v>322</v>
      </c>
      <c r="B9968" s="7" t="s">
        <v>3487</v>
      </c>
      <c r="C9968" s="7" t="s">
        <v>2</v>
      </c>
      <c r="D9968" s="7" t="s">
        <v>3389</v>
      </c>
      <c r="E9968" s="7" t="str">
        <f>IF(OR(D9968="", D9968="___"),"", LEFT(D9968,FIND(" &gt;",D9968)-1))</f>
        <v>Success</v>
      </c>
      <c r="F9968" s="7" t="str">
        <f t="shared" si="324"/>
        <v>Current</v>
      </c>
      <c r="G9968" s="7" t="str">
        <f t="shared" si="325"/>
        <v/>
      </c>
      <c r="H9968" s="7" t="str">
        <f>IF(G9968="Utterance", IF(ISNUMBER(SEARCH("Unrecognized",D9968)), "Unrecognized", IF(ISNUMBER(SEARCH("Mismatched",D9968)), "Mismatched", IF(ISNUMBER(SEARCH("False Positive",D9968)), "False Positive", "Irrelevant"))), "")</f>
        <v/>
      </c>
      <c r="J9968" s="7" t="s">
        <v>3758</v>
      </c>
      <c r="K9968" s="7" t="s">
        <v>3353</v>
      </c>
      <c r="L9968" s="9">
        <v>45016</v>
      </c>
      <c r="M9968" s="13">
        <v>0.38754629629629633</v>
      </c>
      <c r="N9968" s="14">
        <v>513003523939734</v>
      </c>
      <c r="O9968" s="7">
        <f>IF(LEN(TRIM($A9968))=0,0,LEN($A9968)-LEN(SUBSTITUTE($A9968," ",""))+1)</f>
        <v>4</v>
      </c>
      <c r="P9968">
        <f t="shared" si="326"/>
        <v>3411</v>
      </c>
    </row>
    <row r="9969" spans="1:16" ht="16" x14ac:dyDescent="0.2">
      <c r="A9969" s="8" t="s">
        <v>3364</v>
      </c>
      <c r="C9969" s="7" t="s">
        <v>4</v>
      </c>
      <c r="F9969" s="7" t="str">
        <f t="shared" ref="F9969:F10032" si="327">IF(OR(E9969="Success",E9969="Qualified Success"),"Current",IF(E9969="Failure",IF(RIGHT(D9969,6)="Future","Future",IF(RIGHT(D9969,10)="Irrelevant","Irrelevant","Current")),""))</f>
        <v/>
      </c>
      <c r="G9969" s="7" t="str">
        <f t="shared" ref="G9969:G10032" si="328">IF(OR(ISBLANK(D9969),D9969="Unclassifiable &gt;"),"",IF(ISNUMBER(SEARCH("Utterance",D9969)),"Utterance",IF(ISNUMBER(SEARCH("Response",D9969)),"Response",IF(ISNUMBER(SEARCH("Interaction",D9969)),"Interaction",IF(ISNUMBER(SEARCH("System",D9969)),"System","")))))</f>
        <v/>
      </c>
      <c r="K9969" s="7" t="s">
        <v>3353</v>
      </c>
      <c r="L9969" s="9">
        <v>45016</v>
      </c>
      <c r="M9969" s="13">
        <v>0.38759259259259254</v>
      </c>
      <c r="N9969" s="14">
        <v>513003523939734</v>
      </c>
      <c r="P9969" t="str">
        <f t="shared" si="326"/>
        <v/>
      </c>
    </row>
    <row r="9970" spans="1:16" ht="32" x14ac:dyDescent="0.2">
      <c r="A9970" s="8" t="s">
        <v>268</v>
      </c>
      <c r="C9970" s="7" t="s">
        <v>4</v>
      </c>
      <c r="F9970" s="7" t="str">
        <f t="shared" si="327"/>
        <v/>
      </c>
      <c r="G9970" s="7" t="str">
        <f t="shared" si="328"/>
        <v/>
      </c>
      <c r="K9970" s="7" t="s">
        <v>3353</v>
      </c>
      <c r="L9970" s="9">
        <v>45016</v>
      </c>
      <c r="M9970" s="13">
        <v>0.38759259259259254</v>
      </c>
      <c r="N9970" s="14">
        <v>513003523939734</v>
      </c>
      <c r="P9970" t="str">
        <f t="shared" si="326"/>
        <v/>
      </c>
    </row>
    <row r="9971" spans="1:16" ht="16" x14ac:dyDescent="0.2">
      <c r="A9971" s="8" t="s">
        <v>1382</v>
      </c>
      <c r="C9971" s="7" t="s">
        <v>2</v>
      </c>
      <c r="D9971" s="7" t="s">
        <v>3391</v>
      </c>
      <c r="E9971" s="7" t="str">
        <f>IF(OR(D9971="", D9971="___"),"", LEFT(D9971,FIND(" &gt;",D9971)-1))</f>
        <v>Failure</v>
      </c>
      <c r="F9971" s="7" t="str">
        <f t="shared" si="327"/>
        <v>Current</v>
      </c>
      <c r="G9971" s="7" t="str">
        <f t="shared" si="328"/>
        <v>Utterance</v>
      </c>
      <c r="H9971" s="7" t="str">
        <f>IF(G9971="Utterance", IF(ISNUMBER(SEARCH("Unrecognized",D9971)), "Unrecognized", IF(ISNUMBER(SEARCH("Mismatched",D9971)), "Mismatched", IF(ISNUMBER(SEARCH("False Positive",D9971)), "False Positive", "Irrelevant"))), "")</f>
        <v>Mismatched</v>
      </c>
      <c r="J9971" s="7" t="s">
        <v>3743</v>
      </c>
      <c r="K9971" s="7" t="s">
        <v>3353</v>
      </c>
      <c r="L9971" s="9">
        <v>45016</v>
      </c>
      <c r="M9971" s="13">
        <v>0.39187499999999997</v>
      </c>
      <c r="N9971" s="14">
        <v>202000532485335</v>
      </c>
      <c r="O9971" s="7">
        <f>IF(LEN(TRIM($A9971))=0,0,LEN($A9971)-LEN(SUBSTITUTE($A9971," ",""))+1)</f>
        <v>2</v>
      </c>
      <c r="P9971">
        <f t="shared" si="326"/>
        <v>705</v>
      </c>
    </row>
    <row r="9972" spans="1:16" ht="64" x14ac:dyDescent="0.2">
      <c r="A9972" s="8" t="s">
        <v>327</v>
      </c>
      <c r="C9972" s="7" t="s">
        <v>4</v>
      </c>
      <c r="F9972" s="7" t="str">
        <f t="shared" si="327"/>
        <v/>
      </c>
      <c r="G9972" s="7" t="str">
        <f t="shared" si="328"/>
        <v/>
      </c>
      <c r="K9972" s="7" t="s">
        <v>3353</v>
      </c>
      <c r="L9972" s="9">
        <v>45016</v>
      </c>
      <c r="M9972" s="13">
        <v>0.39187499999999997</v>
      </c>
      <c r="N9972" s="14">
        <v>202000532485335</v>
      </c>
      <c r="P9972" t="str">
        <f t="shared" si="326"/>
        <v/>
      </c>
    </row>
    <row r="9973" spans="1:16" ht="16" x14ac:dyDescent="0.2">
      <c r="A9973" s="8" t="s">
        <v>1384</v>
      </c>
      <c r="C9973" s="7" t="s">
        <v>2</v>
      </c>
      <c r="D9973" s="7" t="s">
        <v>3400</v>
      </c>
      <c r="E9973" s="7" t="str">
        <f>IF(OR(D9973="", D9973="___"),"", LEFT(D9973,FIND(" &gt;",D9973)-1))</f>
        <v>Failure</v>
      </c>
      <c r="F9973" s="7" t="str">
        <f t="shared" si="327"/>
        <v>Current</v>
      </c>
      <c r="G9973" s="7" t="str">
        <f t="shared" si="328"/>
        <v>Interaction</v>
      </c>
      <c r="H9973" s="7" t="str">
        <f>IF(G9973="Utterance", IF(ISNUMBER(SEARCH("Unrecognized",D9973)), "Unrecognized", IF(ISNUMBER(SEARCH("Mismatched",D9973)), "Mismatched", IF(ISNUMBER(SEARCH("False Positive",D9973)), "False Positive", "Irrelevant"))), "")</f>
        <v/>
      </c>
      <c r="J9973" s="7" t="s">
        <v>3743</v>
      </c>
      <c r="K9973" s="7" t="s">
        <v>3353</v>
      </c>
      <c r="L9973" s="9">
        <v>45016</v>
      </c>
      <c r="M9973" s="13">
        <v>0.39206018518518521</v>
      </c>
      <c r="N9973" s="14">
        <v>202000532485335</v>
      </c>
      <c r="O9973" s="7">
        <f>IF(LEN(TRIM($A9973))=0,0,LEN($A9973)-LEN(SUBSTITUTE($A9973," ",""))+1)</f>
        <v>4</v>
      </c>
      <c r="P9973">
        <f t="shared" si="326"/>
        <v>412</v>
      </c>
    </row>
    <row r="9974" spans="1:16" ht="64" x14ac:dyDescent="0.2">
      <c r="A9974" s="8" t="s">
        <v>327</v>
      </c>
      <c r="C9974" s="7" t="s">
        <v>4</v>
      </c>
      <c r="F9974" s="7" t="str">
        <f t="shared" si="327"/>
        <v/>
      </c>
      <c r="G9974" s="7" t="str">
        <f t="shared" si="328"/>
        <v/>
      </c>
      <c r="K9974" s="7" t="s">
        <v>3353</v>
      </c>
      <c r="L9974" s="9">
        <v>45016</v>
      </c>
      <c r="M9974" s="13">
        <v>0.39206018518518521</v>
      </c>
      <c r="N9974" s="14">
        <v>202000532485335</v>
      </c>
      <c r="P9974" t="str">
        <f t="shared" si="326"/>
        <v/>
      </c>
    </row>
    <row r="9975" spans="1:16" ht="16" x14ac:dyDescent="0.2">
      <c r="A9975" s="8" t="s">
        <v>1383</v>
      </c>
      <c r="C9975" s="7" t="s">
        <v>2</v>
      </c>
      <c r="D9975" s="7" t="s">
        <v>3389</v>
      </c>
      <c r="E9975" s="7" t="str">
        <f>IF(OR(D9975="", D9975="___"),"", LEFT(D9975,FIND(" &gt;",D9975)-1))</f>
        <v>Success</v>
      </c>
      <c r="F9975" s="7" t="str">
        <f t="shared" si="327"/>
        <v>Current</v>
      </c>
      <c r="G9975" s="7" t="str">
        <f t="shared" si="328"/>
        <v/>
      </c>
      <c r="H9975" s="7" t="str">
        <f>IF(G9975="Utterance", IF(ISNUMBER(SEARCH("Unrecognized",D9975)), "Unrecognized", IF(ISNUMBER(SEARCH("Mismatched",D9975)), "Mismatched", IF(ISNUMBER(SEARCH("False Positive",D9975)), "False Positive", "Irrelevant"))), "")</f>
        <v/>
      </c>
      <c r="J9975" s="7" t="s">
        <v>3743</v>
      </c>
      <c r="K9975" s="7" t="s">
        <v>3353</v>
      </c>
      <c r="L9975" s="9">
        <v>45016</v>
      </c>
      <c r="M9975" s="13">
        <v>0.39216435185185183</v>
      </c>
      <c r="N9975" s="14">
        <v>202000532485335</v>
      </c>
      <c r="O9975" s="7">
        <f>IF(LEN(TRIM($A9975))=0,0,LEN($A9975)-LEN(SUBSTITUTE($A9975," ",""))+1)</f>
        <v>2</v>
      </c>
      <c r="P9975">
        <f t="shared" si="326"/>
        <v>3411</v>
      </c>
    </row>
    <row r="9976" spans="1:16" ht="144" x14ac:dyDescent="0.2">
      <c r="A9976" s="8" t="s">
        <v>250</v>
      </c>
      <c r="C9976" s="7" t="s">
        <v>4</v>
      </c>
      <c r="F9976" s="7" t="str">
        <f t="shared" si="327"/>
        <v/>
      </c>
      <c r="G9976" s="7" t="str">
        <f t="shared" si="328"/>
        <v/>
      </c>
      <c r="K9976" s="7" t="s">
        <v>3353</v>
      </c>
      <c r="L9976" s="9">
        <v>45016</v>
      </c>
      <c r="M9976" s="13">
        <v>0.39217592592592593</v>
      </c>
      <c r="N9976" s="14">
        <v>202000532485335</v>
      </c>
      <c r="P9976" t="str">
        <f t="shared" si="326"/>
        <v/>
      </c>
    </row>
    <row r="9977" spans="1:16" ht="16" x14ac:dyDescent="0.2">
      <c r="A9977" s="8" t="s">
        <v>93</v>
      </c>
      <c r="C9977" s="7" t="s">
        <v>2</v>
      </c>
      <c r="D9977" s="7" t="s">
        <v>3389</v>
      </c>
      <c r="E9977" s="7" t="str">
        <f>IF(OR(D9977="", D9977="___"),"", LEFT(D9977,FIND(" &gt;",D9977)-1))</f>
        <v>Success</v>
      </c>
      <c r="F9977" s="7" t="str">
        <f t="shared" si="327"/>
        <v>Current</v>
      </c>
      <c r="G9977" s="7" t="str">
        <f t="shared" si="328"/>
        <v/>
      </c>
      <c r="H9977" s="7" t="str">
        <f>IF(G9977="Utterance", IF(ISNUMBER(SEARCH("Unrecognized",D9977)), "Unrecognized", IF(ISNUMBER(SEARCH("Mismatched",D9977)), "Mismatched", IF(ISNUMBER(SEARCH("False Positive",D9977)), "False Positive", "Irrelevant"))), "")</f>
        <v/>
      </c>
      <c r="J9977" s="7" t="s">
        <v>213</v>
      </c>
      <c r="K9977" s="7" t="s">
        <v>3353</v>
      </c>
      <c r="L9977" s="9">
        <v>45016</v>
      </c>
      <c r="M9977" s="13">
        <v>0.40046296296296297</v>
      </c>
      <c r="N9977" s="14">
        <v>204440003503729</v>
      </c>
      <c r="O9977" s="7">
        <f>IF(LEN(TRIM($A9977))=0,0,LEN($A9977)-LEN(SUBSTITUTE($A9977," ",""))+1)</f>
        <v>2</v>
      </c>
      <c r="P9977">
        <f t="shared" si="326"/>
        <v>3411</v>
      </c>
    </row>
    <row r="9978" spans="1:16" ht="144" x14ac:dyDescent="0.2">
      <c r="A9978" s="8" t="s">
        <v>218</v>
      </c>
      <c r="C9978" s="7" t="s">
        <v>4</v>
      </c>
      <c r="F9978" s="7" t="str">
        <f t="shared" si="327"/>
        <v/>
      </c>
      <c r="G9978" s="7" t="str">
        <f t="shared" si="328"/>
        <v/>
      </c>
      <c r="K9978" s="7" t="s">
        <v>3353</v>
      </c>
      <c r="L9978" s="9">
        <v>45016</v>
      </c>
      <c r="M9978" s="13">
        <v>0.40046296296296297</v>
      </c>
      <c r="N9978" s="14">
        <v>204440003503729</v>
      </c>
      <c r="P9978" t="str">
        <f t="shared" si="326"/>
        <v/>
      </c>
    </row>
    <row r="9979" spans="1:16" ht="16" x14ac:dyDescent="0.2">
      <c r="A9979" s="8" t="s">
        <v>154</v>
      </c>
      <c r="C9979" s="7" t="s">
        <v>2</v>
      </c>
      <c r="D9979" s="7" t="s">
        <v>3389</v>
      </c>
      <c r="E9979" s="7" t="str">
        <f>IF(OR(D9979="", D9979="___"),"", LEFT(D9979,FIND(" &gt;",D9979)-1))</f>
        <v>Success</v>
      </c>
      <c r="F9979" s="7" t="str">
        <f t="shared" si="327"/>
        <v>Current</v>
      </c>
      <c r="G9979" s="7" t="str">
        <f t="shared" si="328"/>
        <v/>
      </c>
      <c r="H9979" s="7" t="str">
        <f>IF(G9979="Utterance", IF(ISNUMBER(SEARCH("Unrecognized",D9979)), "Unrecognized", IF(ISNUMBER(SEARCH("Mismatched",D9979)), "Mismatched", IF(ISNUMBER(SEARCH("False Positive",D9979)), "False Positive", "Irrelevant"))), "")</f>
        <v/>
      </c>
      <c r="J9979" s="7" t="s">
        <v>3750</v>
      </c>
      <c r="K9979" s="7" t="s">
        <v>3353</v>
      </c>
      <c r="L9979" s="9">
        <v>45016</v>
      </c>
      <c r="M9979" s="13">
        <v>0.40982638888888889</v>
      </c>
      <c r="N9979" s="14">
        <v>204440003503394</v>
      </c>
      <c r="O9979" s="7">
        <f>IF(LEN(TRIM($A9979))=0,0,LEN($A9979)-LEN(SUBSTITUTE($A9979," ",""))+1)</f>
        <v>3</v>
      </c>
      <c r="P9979">
        <f t="shared" si="326"/>
        <v>3411</v>
      </c>
    </row>
    <row r="9980" spans="1:16" ht="240" x14ac:dyDescent="0.2">
      <c r="A9980" s="8" t="s">
        <v>771</v>
      </c>
      <c r="C9980" s="7" t="s">
        <v>4</v>
      </c>
      <c r="F9980" s="7" t="str">
        <f t="shared" si="327"/>
        <v/>
      </c>
      <c r="G9980" s="7" t="str">
        <f t="shared" si="328"/>
        <v/>
      </c>
      <c r="K9980" s="7" t="s">
        <v>3353</v>
      </c>
      <c r="L9980" s="9">
        <v>45016</v>
      </c>
      <c r="M9980" s="13">
        <v>0.41009259259259262</v>
      </c>
      <c r="N9980" s="14">
        <v>204440003503394</v>
      </c>
      <c r="P9980" t="str">
        <f t="shared" si="326"/>
        <v/>
      </c>
    </row>
    <row r="9981" spans="1:16" ht="16" x14ac:dyDescent="0.2">
      <c r="A9981" s="8" t="s">
        <v>1</v>
      </c>
      <c r="B9981" s="7" t="s">
        <v>3487</v>
      </c>
      <c r="C9981" s="7" t="s">
        <v>2</v>
      </c>
      <c r="D9981" s="7" t="s">
        <v>3389</v>
      </c>
      <c r="E9981" s="7" t="str">
        <f>IF(OR(D9981="", D9981="___"),"", LEFT(D9981,FIND(" &gt;",D9981)-1))</f>
        <v>Success</v>
      </c>
      <c r="F9981" s="7" t="str">
        <f t="shared" si="327"/>
        <v>Current</v>
      </c>
      <c r="G9981" s="7" t="str">
        <f t="shared" si="328"/>
        <v/>
      </c>
      <c r="H9981" s="7" t="str">
        <f>IF(G9981="Utterance", IF(ISNUMBER(SEARCH("Unrecognized",D9981)), "Unrecognized", IF(ISNUMBER(SEARCH("Mismatched",D9981)), "Mismatched", IF(ISNUMBER(SEARCH("False Positive",D9981)), "False Positive", "Irrelevant"))), "")</f>
        <v/>
      </c>
      <c r="J9981" s="7" t="s">
        <v>3445</v>
      </c>
      <c r="K9981" s="7" t="s">
        <v>3353</v>
      </c>
      <c r="L9981" s="9">
        <v>45016</v>
      </c>
      <c r="M9981" s="13">
        <v>0.41050925925925924</v>
      </c>
      <c r="N9981" s="14">
        <v>202000125153759</v>
      </c>
      <c r="O9981" s="7">
        <f>IF(LEN(TRIM($A9981))=0,0,LEN($A9981)-LEN(SUBSTITUTE($A9981," ",""))+1)</f>
        <v>5</v>
      </c>
      <c r="P9981">
        <f t="shared" si="326"/>
        <v>3411</v>
      </c>
    </row>
    <row r="9982" spans="1:16" ht="16" x14ac:dyDescent="0.2">
      <c r="A9982" s="8" t="s">
        <v>50</v>
      </c>
      <c r="C9982" s="7" t="s">
        <v>4</v>
      </c>
      <c r="F9982" s="7" t="str">
        <f t="shared" si="327"/>
        <v/>
      </c>
      <c r="G9982" s="7" t="str">
        <f t="shared" si="328"/>
        <v/>
      </c>
      <c r="K9982" s="7" t="s">
        <v>3353</v>
      </c>
      <c r="L9982" s="9">
        <v>45016</v>
      </c>
      <c r="M9982" s="13">
        <v>0.41052083333333328</v>
      </c>
      <c r="N9982" s="14">
        <v>202000125153759</v>
      </c>
      <c r="P9982" t="str">
        <f t="shared" si="326"/>
        <v/>
      </c>
    </row>
    <row r="9983" spans="1:16" ht="48" x14ac:dyDescent="0.2">
      <c r="A9983" s="8" t="s">
        <v>5</v>
      </c>
      <c r="C9983" s="7" t="s">
        <v>4</v>
      </c>
      <c r="F9983" s="7" t="str">
        <f t="shared" si="327"/>
        <v/>
      </c>
      <c r="G9983" s="7" t="str">
        <f t="shared" si="328"/>
        <v/>
      </c>
      <c r="K9983" s="7" t="s">
        <v>3353</v>
      </c>
      <c r="L9983" s="9">
        <v>45016</v>
      </c>
      <c r="M9983" s="13">
        <v>0.41052083333333328</v>
      </c>
      <c r="N9983" s="14">
        <v>202000125153759</v>
      </c>
      <c r="P9983" t="str">
        <f t="shared" si="326"/>
        <v/>
      </c>
    </row>
    <row r="9984" spans="1:16" ht="192" x14ac:dyDescent="0.2">
      <c r="A9984" s="8" t="s">
        <v>51</v>
      </c>
      <c r="C9984" s="7" t="s">
        <v>4</v>
      </c>
      <c r="F9984" s="7" t="str">
        <f t="shared" si="327"/>
        <v/>
      </c>
      <c r="G9984" s="7" t="str">
        <f t="shared" si="328"/>
        <v/>
      </c>
      <c r="K9984" s="7" t="s">
        <v>3353</v>
      </c>
      <c r="L9984" s="9">
        <v>45016</v>
      </c>
      <c r="M9984" s="13">
        <v>0.41052083333333328</v>
      </c>
      <c r="N9984" s="14">
        <v>202000125153759</v>
      </c>
      <c r="P9984" t="str">
        <f t="shared" si="326"/>
        <v/>
      </c>
    </row>
    <row r="9985" spans="1:16" ht="16" x14ac:dyDescent="0.2">
      <c r="A9985" s="8" t="s">
        <v>52</v>
      </c>
      <c r="C9985" s="7" t="s">
        <v>2</v>
      </c>
      <c r="D9985" s="7" t="s">
        <v>3405</v>
      </c>
      <c r="E9985" s="7" t="str">
        <f>IF(OR(D9985="", D9985="___"),"", LEFT(D9985,FIND(" &gt;",D9985)-1))</f>
        <v>Failure</v>
      </c>
      <c r="F9985" s="7" t="str">
        <f t="shared" si="327"/>
        <v>Current</v>
      </c>
      <c r="G9985" s="7" t="str">
        <f t="shared" si="328"/>
        <v>System</v>
      </c>
      <c r="H9985" s="7" t="str">
        <f>IF(G9985="Utterance", IF(ISNUMBER(SEARCH("Unrecognized",D9985)), "Unrecognized", IF(ISNUMBER(SEARCH("Mismatched",D9985)), "Mismatched", IF(ISNUMBER(SEARCH("False Positive",D9985)), "False Positive", "Irrelevant"))), "")</f>
        <v/>
      </c>
      <c r="I9985" s="7" t="s">
        <v>3444</v>
      </c>
      <c r="J9985" s="7" t="s">
        <v>213</v>
      </c>
      <c r="K9985" s="7" t="s">
        <v>3353</v>
      </c>
      <c r="L9985" s="9">
        <v>45016</v>
      </c>
      <c r="M9985" s="13">
        <v>0.41060185185185188</v>
      </c>
      <c r="N9985" s="14">
        <v>202000125153759</v>
      </c>
      <c r="O9985" s="7">
        <f>IF(LEN(TRIM($A9985))=0,0,LEN($A9985)-LEN(SUBSTITUTE($A9985," ",""))+1)</f>
        <v>1</v>
      </c>
      <c r="P9985">
        <f t="shared" si="326"/>
        <v>168</v>
      </c>
    </row>
    <row r="9986" spans="1:16" ht="16" x14ac:dyDescent="0.2">
      <c r="A9986" s="8" t="s">
        <v>26</v>
      </c>
      <c r="C9986" s="7" t="s">
        <v>4</v>
      </c>
      <c r="F9986" s="7" t="str">
        <f t="shared" si="327"/>
        <v/>
      </c>
      <c r="G9986" s="7" t="str">
        <f t="shared" si="328"/>
        <v/>
      </c>
      <c r="K9986" s="7" t="s">
        <v>3353</v>
      </c>
      <c r="L9986" s="9">
        <v>45016</v>
      </c>
      <c r="M9986" s="13">
        <v>0.41129629629629627</v>
      </c>
      <c r="N9986" s="14">
        <v>202000125153759</v>
      </c>
      <c r="P9986" t="str">
        <f t="shared" si="326"/>
        <v/>
      </c>
    </row>
    <row r="9987" spans="1:16" ht="16" x14ac:dyDescent="0.2">
      <c r="A9987" s="8" t="s">
        <v>380</v>
      </c>
      <c r="C9987" s="7" t="s">
        <v>2</v>
      </c>
      <c r="D9987" s="7" t="s">
        <v>3389</v>
      </c>
      <c r="E9987" s="7" t="str">
        <f>IF(OR(D9987="", D9987="___"),"", LEFT(D9987,FIND(" &gt;",D9987)-1))</f>
        <v>Success</v>
      </c>
      <c r="F9987" s="7" t="str">
        <f t="shared" si="327"/>
        <v>Current</v>
      </c>
      <c r="G9987" s="7" t="str">
        <f t="shared" si="328"/>
        <v/>
      </c>
      <c r="H9987" s="7" t="str">
        <f>IF(G9987="Utterance", IF(ISNUMBER(SEARCH("Unrecognized",D9987)), "Unrecognized", IF(ISNUMBER(SEARCH("Mismatched",D9987)), "Mismatched", IF(ISNUMBER(SEARCH("False Positive",D9987)), "False Positive", "Irrelevant"))), "")</f>
        <v/>
      </c>
      <c r="J9987" s="7" t="s">
        <v>3756</v>
      </c>
      <c r="K9987" s="7" t="s">
        <v>3353</v>
      </c>
      <c r="L9987" s="9">
        <v>45016</v>
      </c>
      <c r="M9987" s="13">
        <v>0.41165509259259259</v>
      </c>
      <c r="N9987" s="14">
        <v>204440003540495</v>
      </c>
      <c r="O9987" s="7">
        <f>IF(LEN(TRIM($A9987))=0,0,LEN($A9987)-LEN(SUBSTITUTE($A9987," ",""))+1)</f>
        <v>4</v>
      </c>
      <c r="P9987">
        <f t="shared" ref="P9987:P10050" si="329">IF(D9987="", "", COUNTIF($D$1:$D$12000, D9987))</f>
        <v>3411</v>
      </c>
    </row>
    <row r="9988" spans="1:16" ht="144" x14ac:dyDescent="0.2">
      <c r="A9988" s="8" t="s">
        <v>1149</v>
      </c>
      <c r="C9988" s="7" t="s">
        <v>4</v>
      </c>
      <c r="F9988" s="7" t="str">
        <f t="shared" si="327"/>
        <v/>
      </c>
      <c r="G9988" s="7" t="str">
        <f t="shared" si="328"/>
        <v/>
      </c>
      <c r="K9988" s="7" t="s">
        <v>3353</v>
      </c>
      <c r="L9988" s="9">
        <v>45016</v>
      </c>
      <c r="M9988" s="13">
        <v>0.41165509259259259</v>
      </c>
      <c r="N9988" s="14">
        <v>204440003540495</v>
      </c>
      <c r="P9988" t="str">
        <f t="shared" si="329"/>
        <v/>
      </c>
    </row>
    <row r="9989" spans="1:16" ht="16" x14ac:dyDescent="0.2">
      <c r="A9989" s="8" t="s">
        <v>1235</v>
      </c>
      <c r="C9989" s="7" t="s">
        <v>2</v>
      </c>
      <c r="D9989" s="7" t="s">
        <v>3389</v>
      </c>
      <c r="E9989" s="7" t="str">
        <f>IF(OR(D9989="", D9989="___"),"", LEFT(D9989,FIND(" &gt;",D9989)-1))</f>
        <v>Success</v>
      </c>
      <c r="F9989" s="7" t="str">
        <f t="shared" si="327"/>
        <v>Current</v>
      </c>
      <c r="G9989" s="7" t="str">
        <f t="shared" si="328"/>
        <v/>
      </c>
      <c r="H9989" s="7" t="str">
        <f>IF(G9989="Utterance", IF(ISNUMBER(SEARCH("Unrecognized",D9989)), "Unrecognized", IF(ISNUMBER(SEARCH("Mismatched",D9989)), "Mismatched", IF(ISNUMBER(SEARCH("False Positive",D9989)), "False Positive", "Irrelevant"))), "")</f>
        <v/>
      </c>
      <c r="J9989" s="7" t="s">
        <v>3742</v>
      </c>
      <c r="K9989" s="7" t="s">
        <v>3353</v>
      </c>
      <c r="L9989" s="9">
        <v>45016</v>
      </c>
      <c r="M9989" s="13">
        <v>0.41318287037037038</v>
      </c>
      <c r="N9989" s="14">
        <v>202000125153759</v>
      </c>
      <c r="O9989" s="7">
        <f>IF(LEN(TRIM($A9989))=0,0,LEN($A9989)-LEN(SUBSTITUTE($A9989," ",""))+1)</f>
        <v>6</v>
      </c>
      <c r="P9989">
        <f t="shared" si="329"/>
        <v>3411</v>
      </c>
    </row>
    <row r="9990" spans="1:16" ht="16" x14ac:dyDescent="0.2">
      <c r="A9990" s="8" t="s">
        <v>1251</v>
      </c>
      <c r="C9990" s="7" t="s">
        <v>2</v>
      </c>
      <c r="D9990" s="7" t="s">
        <v>3389</v>
      </c>
      <c r="E9990" s="7" t="str">
        <f>IF(OR(D9990="", D9990="___"),"", LEFT(D9990,FIND(" &gt;",D9990)-1))</f>
        <v>Success</v>
      </c>
      <c r="F9990" s="7" t="str">
        <f t="shared" si="327"/>
        <v>Current</v>
      </c>
      <c r="G9990" s="7" t="str">
        <f t="shared" si="328"/>
        <v/>
      </c>
      <c r="H9990" s="7" t="str">
        <f>IF(G9990="Utterance", IF(ISNUMBER(SEARCH("Unrecognized",D9990)), "Unrecognized", IF(ISNUMBER(SEARCH("Mismatched",D9990)), "Mismatched", IF(ISNUMBER(SEARCH("False Positive",D9990)), "False Positive", "Irrelevant"))), "")</f>
        <v/>
      </c>
      <c r="J9990" s="7" t="s">
        <v>3434</v>
      </c>
      <c r="K9990" s="7" t="s">
        <v>3353</v>
      </c>
      <c r="L9990" s="9">
        <v>45016</v>
      </c>
      <c r="M9990" s="13">
        <v>0.41318287037037038</v>
      </c>
      <c r="N9990" s="14">
        <v>513003537519510</v>
      </c>
      <c r="O9990" s="7">
        <f>IF(LEN(TRIM($A9990))=0,0,LEN($A9990)-LEN(SUBSTITUTE($A9990," ",""))+1)</f>
        <v>1</v>
      </c>
      <c r="P9990">
        <f t="shared" si="329"/>
        <v>3411</v>
      </c>
    </row>
    <row r="9991" spans="1:16" ht="128" x14ac:dyDescent="0.2">
      <c r="A9991" s="8" t="s">
        <v>576</v>
      </c>
      <c r="C9991" s="7" t="s">
        <v>4</v>
      </c>
      <c r="F9991" s="7" t="str">
        <f t="shared" si="327"/>
        <v/>
      </c>
      <c r="G9991" s="7" t="str">
        <f t="shared" si="328"/>
        <v/>
      </c>
      <c r="K9991" s="7" t="s">
        <v>3353</v>
      </c>
      <c r="L9991" s="9">
        <v>45016</v>
      </c>
      <c r="M9991" s="13">
        <v>0.41318287037037038</v>
      </c>
      <c r="N9991" s="14">
        <v>202000125153759</v>
      </c>
      <c r="P9991" t="str">
        <f t="shared" si="329"/>
        <v/>
      </c>
    </row>
    <row r="9992" spans="1:16" ht="64" x14ac:dyDescent="0.2">
      <c r="A9992" s="8" t="s">
        <v>331</v>
      </c>
      <c r="C9992" s="7" t="s">
        <v>4</v>
      </c>
      <c r="F9992" s="7" t="str">
        <f t="shared" si="327"/>
        <v/>
      </c>
      <c r="G9992" s="7" t="str">
        <f t="shared" si="328"/>
        <v/>
      </c>
      <c r="K9992" s="7" t="s">
        <v>3353</v>
      </c>
      <c r="L9992" s="9">
        <v>45016</v>
      </c>
      <c r="M9992" s="13">
        <v>0.41318287037037038</v>
      </c>
      <c r="N9992" s="14">
        <v>513003537519510</v>
      </c>
      <c r="P9992" t="str">
        <f t="shared" si="329"/>
        <v/>
      </c>
    </row>
    <row r="9993" spans="1:16" ht="16" x14ac:dyDescent="0.2">
      <c r="A9993" s="8" t="s">
        <v>791</v>
      </c>
      <c r="C9993" s="7" t="s">
        <v>2</v>
      </c>
      <c r="D9993" s="7" t="s">
        <v>3391</v>
      </c>
      <c r="E9993" s="7" t="str">
        <f>IF(OR(D9993="", D9993="___"),"", LEFT(D9993,FIND(" &gt;",D9993)-1))</f>
        <v>Failure</v>
      </c>
      <c r="F9993" s="7" t="str">
        <f t="shared" si="327"/>
        <v>Current</v>
      </c>
      <c r="G9993" s="7" t="str">
        <f t="shared" si="328"/>
        <v>Utterance</v>
      </c>
      <c r="H9993" s="7" t="str">
        <f>IF(G9993="Utterance", IF(ISNUMBER(SEARCH("Unrecognized",D9993)), "Unrecognized", IF(ISNUMBER(SEARCH("Mismatched",D9993)), "Mismatched", IF(ISNUMBER(SEARCH("False Positive",D9993)), "False Positive", "Irrelevant"))), "")</f>
        <v>Mismatched</v>
      </c>
      <c r="J9993" s="7" t="s">
        <v>213</v>
      </c>
      <c r="K9993" s="7" t="s">
        <v>3353</v>
      </c>
      <c r="L9993" s="9">
        <v>45016</v>
      </c>
      <c r="M9993" s="13">
        <v>0.4138425925925926</v>
      </c>
      <c r="N9993" s="14">
        <v>204440003503729</v>
      </c>
      <c r="O9993" s="7">
        <f>IF(LEN(TRIM($A9993))=0,0,LEN($A9993)-LEN(SUBSTITUTE($A9993," ",""))+1)</f>
        <v>2</v>
      </c>
      <c r="P9993">
        <f t="shared" si="329"/>
        <v>705</v>
      </c>
    </row>
    <row r="9994" spans="1:16" ht="144" x14ac:dyDescent="0.2">
      <c r="A9994" s="8" t="s">
        <v>272</v>
      </c>
      <c r="C9994" s="7" t="s">
        <v>4</v>
      </c>
      <c r="F9994" s="7" t="str">
        <f t="shared" si="327"/>
        <v/>
      </c>
      <c r="G9994" s="7" t="str">
        <f t="shared" si="328"/>
        <v/>
      </c>
      <c r="K9994" s="7" t="s">
        <v>3353</v>
      </c>
      <c r="L9994" s="9">
        <v>45016</v>
      </c>
      <c r="M9994" s="13">
        <v>0.41385416666666663</v>
      </c>
      <c r="N9994" s="14">
        <v>204440003503729</v>
      </c>
      <c r="P9994" t="str">
        <f t="shared" si="329"/>
        <v/>
      </c>
    </row>
    <row r="9995" spans="1:16" ht="16" x14ac:dyDescent="0.2">
      <c r="A9995" s="8" t="s">
        <v>790</v>
      </c>
      <c r="C9995" s="7" t="s">
        <v>2</v>
      </c>
      <c r="D9995" s="7" t="s">
        <v>3391</v>
      </c>
      <c r="E9995" s="7" t="str">
        <f>IF(OR(D9995="", D9995="___"),"", LEFT(D9995,FIND(" &gt;",D9995)-1))</f>
        <v>Failure</v>
      </c>
      <c r="F9995" s="7" t="str">
        <f t="shared" si="327"/>
        <v>Current</v>
      </c>
      <c r="G9995" s="7" t="str">
        <f t="shared" si="328"/>
        <v>Utterance</v>
      </c>
      <c r="H9995" s="7" t="str">
        <f>IF(G9995="Utterance", IF(ISNUMBER(SEARCH("Unrecognized",D9995)), "Unrecognized", IF(ISNUMBER(SEARCH("Mismatched",D9995)), "Mismatched", IF(ISNUMBER(SEARCH("False Positive",D9995)), "False Positive", "Irrelevant"))), "")</f>
        <v>Mismatched</v>
      </c>
      <c r="J9995" s="7" t="s">
        <v>213</v>
      </c>
      <c r="K9995" s="7" t="s">
        <v>3353</v>
      </c>
      <c r="L9995" s="9">
        <v>45016</v>
      </c>
      <c r="M9995" s="13">
        <v>0.41414351851851849</v>
      </c>
      <c r="N9995" s="14">
        <v>204440003503729</v>
      </c>
      <c r="O9995" s="7">
        <f>IF(LEN(TRIM($A9995))=0,0,LEN($A9995)-LEN(SUBSTITUTE($A9995," ",""))+1)</f>
        <v>1</v>
      </c>
      <c r="P9995">
        <f t="shared" si="329"/>
        <v>705</v>
      </c>
    </row>
    <row r="9996" spans="1:16" ht="144" x14ac:dyDescent="0.2">
      <c r="A9996" s="8" t="s">
        <v>272</v>
      </c>
      <c r="C9996" s="7" t="s">
        <v>4</v>
      </c>
      <c r="F9996" s="7" t="str">
        <f t="shared" si="327"/>
        <v/>
      </c>
      <c r="G9996" s="7" t="str">
        <f t="shared" si="328"/>
        <v/>
      </c>
      <c r="K9996" s="7" t="s">
        <v>3353</v>
      </c>
      <c r="L9996" s="9">
        <v>45016</v>
      </c>
      <c r="M9996" s="13">
        <v>0.41414351851851849</v>
      </c>
      <c r="N9996" s="14">
        <v>204440003503729</v>
      </c>
      <c r="P9996" t="str">
        <f t="shared" si="329"/>
        <v/>
      </c>
    </row>
    <row r="9997" spans="1:16" ht="16" x14ac:dyDescent="0.2">
      <c r="A9997" s="8" t="s">
        <v>789</v>
      </c>
      <c r="C9997" s="7" t="s">
        <v>2</v>
      </c>
      <c r="D9997" s="7" t="s">
        <v>3391</v>
      </c>
      <c r="E9997" s="7" t="str">
        <f>IF(OR(D9997="", D9997="___"),"", LEFT(D9997,FIND(" &gt;",D9997)-1))</f>
        <v>Failure</v>
      </c>
      <c r="F9997" s="7" t="str">
        <f t="shared" si="327"/>
        <v>Current</v>
      </c>
      <c r="G9997" s="7" t="str">
        <f t="shared" si="328"/>
        <v>Utterance</v>
      </c>
      <c r="H9997" s="7" t="str">
        <f>IF(G9997="Utterance", IF(ISNUMBER(SEARCH("Unrecognized",D9997)), "Unrecognized", IF(ISNUMBER(SEARCH("Mismatched",D9997)), "Mismatched", IF(ISNUMBER(SEARCH("False Positive",D9997)), "False Positive", "Irrelevant"))), "")</f>
        <v>Mismatched</v>
      </c>
      <c r="J9997" s="7" t="s">
        <v>213</v>
      </c>
      <c r="K9997" s="7" t="s">
        <v>3353</v>
      </c>
      <c r="L9997" s="9">
        <v>45016</v>
      </c>
      <c r="M9997" s="13">
        <v>0.41417824074074078</v>
      </c>
      <c r="N9997" s="14">
        <v>204440003503729</v>
      </c>
      <c r="O9997" s="7">
        <f>IF(LEN(TRIM($A9997))=0,0,LEN($A9997)-LEN(SUBSTITUTE($A9997," ",""))+1)</f>
        <v>1</v>
      </c>
      <c r="P9997">
        <f t="shared" si="329"/>
        <v>705</v>
      </c>
    </row>
    <row r="9998" spans="1:16" ht="144" x14ac:dyDescent="0.2">
      <c r="A9998" s="8" t="s">
        <v>272</v>
      </c>
      <c r="C9998" s="7" t="s">
        <v>4</v>
      </c>
      <c r="F9998" s="7" t="str">
        <f t="shared" si="327"/>
        <v/>
      </c>
      <c r="G9998" s="7" t="str">
        <f t="shared" si="328"/>
        <v/>
      </c>
      <c r="K9998" s="7" t="s">
        <v>3353</v>
      </c>
      <c r="L9998" s="9">
        <v>45016</v>
      </c>
      <c r="M9998" s="13">
        <v>0.41417824074074078</v>
      </c>
      <c r="N9998" s="14">
        <v>204440003503729</v>
      </c>
      <c r="P9998" t="str">
        <f t="shared" si="329"/>
        <v/>
      </c>
    </row>
    <row r="9999" spans="1:16" ht="16" x14ac:dyDescent="0.2">
      <c r="A9999" s="8" t="s">
        <v>645</v>
      </c>
      <c r="C9999" s="7" t="s">
        <v>2</v>
      </c>
      <c r="D9999" s="7" t="s">
        <v>3400</v>
      </c>
      <c r="E9999" s="7" t="str">
        <f>IF(OR(D9999="", D9999="___"),"", LEFT(D9999,FIND(" &gt;",D9999)-1))</f>
        <v>Failure</v>
      </c>
      <c r="F9999" s="7" t="str">
        <f t="shared" si="327"/>
        <v>Current</v>
      </c>
      <c r="G9999" s="7" t="str">
        <f t="shared" si="328"/>
        <v>Interaction</v>
      </c>
      <c r="H9999" s="7" t="str">
        <f>IF(G9999="Utterance", IF(ISNUMBER(SEARCH("Unrecognized",D9999)), "Unrecognized", IF(ISNUMBER(SEARCH("Mismatched",D9999)), "Mismatched", IF(ISNUMBER(SEARCH("False Positive",D9999)), "False Positive", "Irrelevant"))), "")</f>
        <v/>
      </c>
      <c r="J9999" s="7" t="s">
        <v>3434</v>
      </c>
      <c r="K9999" s="7" t="s">
        <v>3353</v>
      </c>
      <c r="L9999" s="9">
        <v>45016</v>
      </c>
      <c r="M9999" s="13">
        <v>0.41593750000000002</v>
      </c>
      <c r="N9999" s="14">
        <v>202000125153759</v>
      </c>
      <c r="O9999" s="7">
        <f>IF(LEN(TRIM($A9999))=0,0,LEN($A9999)-LEN(SUBSTITUTE($A9999," ",""))+1)</f>
        <v>2</v>
      </c>
      <c r="P9999">
        <f t="shared" si="329"/>
        <v>412</v>
      </c>
    </row>
    <row r="10000" spans="1:16" ht="128" x14ac:dyDescent="0.2">
      <c r="A10000" s="8" t="s">
        <v>384</v>
      </c>
      <c r="C10000" s="7" t="s">
        <v>4</v>
      </c>
      <c r="F10000" s="7" t="str">
        <f t="shared" si="327"/>
        <v/>
      </c>
      <c r="G10000" s="7" t="str">
        <f t="shared" si="328"/>
        <v/>
      </c>
      <c r="K10000" s="7" t="s">
        <v>3353</v>
      </c>
      <c r="L10000" s="9">
        <v>45016</v>
      </c>
      <c r="M10000" s="13">
        <v>0.41594907407407411</v>
      </c>
      <c r="N10000" s="14">
        <v>202000125153759</v>
      </c>
      <c r="P10000" t="str">
        <f t="shared" si="329"/>
        <v/>
      </c>
    </row>
    <row r="10001" spans="1:16" ht="16" x14ac:dyDescent="0.2">
      <c r="A10001" s="8" t="s">
        <v>1236</v>
      </c>
      <c r="C10001" s="7" t="s">
        <v>2</v>
      </c>
      <c r="D10001" s="7" t="s">
        <v>3389</v>
      </c>
      <c r="E10001" s="7" t="str">
        <f>IF(OR(D10001="", D10001="___"),"", LEFT(D10001,FIND(" &gt;",D10001)-1))</f>
        <v>Success</v>
      </c>
      <c r="F10001" s="7" t="str">
        <f t="shared" si="327"/>
        <v>Current</v>
      </c>
      <c r="G10001" s="7" t="str">
        <f t="shared" si="328"/>
        <v/>
      </c>
      <c r="H10001" s="7" t="str">
        <f>IF(G10001="Utterance", IF(ISNUMBER(SEARCH("Unrecognized",D10001)), "Unrecognized", IF(ISNUMBER(SEARCH("Mismatched",D10001)), "Mismatched", IF(ISNUMBER(SEARCH("False Positive",D10001)), "False Positive", "Irrelevant"))), "")</f>
        <v/>
      </c>
      <c r="J10001" s="7" t="s">
        <v>3742</v>
      </c>
      <c r="K10001" s="7" t="s">
        <v>3353</v>
      </c>
      <c r="L10001" s="9">
        <v>45016</v>
      </c>
      <c r="M10001" s="13">
        <v>0.41614583333333338</v>
      </c>
      <c r="N10001" s="14">
        <v>202000125153759</v>
      </c>
      <c r="O10001" s="7">
        <f>IF(LEN(TRIM($A10001))=0,0,LEN($A10001)-LEN(SUBSTITUTE($A10001," ",""))+1)</f>
        <v>2</v>
      </c>
      <c r="P10001">
        <f t="shared" si="329"/>
        <v>3411</v>
      </c>
    </row>
    <row r="10002" spans="1:16" ht="112" x14ac:dyDescent="0.2">
      <c r="A10002" s="8" t="s">
        <v>596</v>
      </c>
      <c r="C10002" s="7" t="s">
        <v>4</v>
      </c>
      <c r="F10002" s="7" t="str">
        <f t="shared" si="327"/>
        <v/>
      </c>
      <c r="G10002" s="7" t="str">
        <f t="shared" si="328"/>
        <v/>
      </c>
      <c r="K10002" s="7" t="s">
        <v>3353</v>
      </c>
      <c r="L10002" s="9">
        <v>45016</v>
      </c>
      <c r="M10002" s="13">
        <v>0.41614583333333338</v>
      </c>
      <c r="N10002" s="14">
        <v>202000125153759</v>
      </c>
      <c r="P10002" t="str">
        <f t="shared" si="329"/>
        <v/>
      </c>
    </row>
    <row r="10003" spans="1:16" ht="16" x14ac:dyDescent="0.2">
      <c r="A10003" s="8" t="s">
        <v>54</v>
      </c>
      <c r="C10003" s="7" t="s">
        <v>2</v>
      </c>
      <c r="D10003" s="7" t="s">
        <v>3391</v>
      </c>
      <c r="E10003" s="7" t="str">
        <f>IF(OR(D10003="", D10003="___"),"", LEFT(D10003,FIND(" &gt;",D10003)-1))</f>
        <v>Failure</v>
      </c>
      <c r="F10003" s="7" t="str">
        <f t="shared" si="327"/>
        <v>Current</v>
      </c>
      <c r="G10003" s="7" t="str">
        <f t="shared" si="328"/>
        <v>Utterance</v>
      </c>
      <c r="H10003" s="7" t="str">
        <f>IF(G10003="Utterance", IF(ISNUMBER(SEARCH("Unrecognized",D10003)), "Unrecognized", IF(ISNUMBER(SEARCH("Mismatched",D10003)), "Mismatched", IF(ISNUMBER(SEARCH("False Positive",D10003)), "False Positive", "Irrelevant"))), "")</f>
        <v>Mismatched</v>
      </c>
      <c r="J10003" s="7" t="s">
        <v>3742</v>
      </c>
      <c r="K10003" s="7" t="s">
        <v>3353</v>
      </c>
      <c r="L10003" s="9">
        <v>45016</v>
      </c>
      <c r="M10003" s="13">
        <v>0.41697916666666668</v>
      </c>
      <c r="N10003" s="14">
        <v>202000125153759</v>
      </c>
      <c r="O10003" s="7">
        <f>IF(LEN(TRIM($A10003))=0,0,LEN($A10003)-LEN(SUBSTITUTE($A10003," ",""))+1)</f>
        <v>3</v>
      </c>
      <c r="P10003">
        <f t="shared" si="329"/>
        <v>705</v>
      </c>
    </row>
    <row r="10004" spans="1:16" ht="16" x14ac:dyDescent="0.2">
      <c r="A10004" s="8" t="s">
        <v>50</v>
      </c>
      <c r="C10004" s="7" t="s">
        <v>4</v>
      </c>
      <c r="F10004" s="7" t="str">
        <f t="shared" si="327"/>
        <v/>
      </c>
      <c r="G10004" s="7" t="str">
        <f t="shared" si="328"/>
        <v/>
      </c>
      <c r="K10004" s="7" t="s">
        <v>3353</v>
      </c>
      <c r="L10004" s="9">
        <v>45016</v>
      </c>
      <c r="M10004" s="13">
        <v>0.41699074074074072</v>
      </c>
      <c r="N10004" s="14">
        <v>202000125153759</v>
      </c>
      <c r="P10004" t="str">
        <f t="shared" si="329"/>
        <v/>
      </c>
    </row>
    <row r="10005" spans="1:16" ht="48" x14ac:dyDescent="0.2">
      <c r="A10005" s="8" t="s">
        <v>5</v>
      </c>
      <c r="C10005" s="7" t="s">
        <v>4</v>
      </c>
      <c r="F10005" s="7" t="str">
        <f t="shared" si="327"/>
        <v/>
      </c>
      <c r="G10005" s="7" t="str">
        <f t="shared" si="328"/>
        <v/>
      </c>
      <c r="K10005" s="7" t="s">
        <v>3353</v>
      </c>
      <c r="L10005" s="9">
        <v>45016</v>
      </c>
      <c r="M10005" s="13">
        <v>0.41699074074074072</v>
      </c>
      <c r="N10005" s="14">
        <v>202000125153759</v>
      </c>
      <c r="P10005" t="str">
        <f t="shared" si="329"/>
        <v/>
      </c>
    </row>
    <row r="10006" spans="1:16" ht="192" x14ac:dyDescent="0.2">
      <c r="A10006" s="8" t="s">
        <v>51</v>
      </c>
      <c r="C10006" s="7" t="s">
        <v>4</v>
      </c>
      <c r="F10006" s="7" t="str">
        <f t="shared" si="327"/>
        <v/>
      </c>
      <c r="G10006" s="7" t="str">
        <f t="shared" si="328"/>
        <v/>
      </c>
      <c r="K10006" s="7" t="s">
        <v>3353</v>
      </c>
      <c r="L10006" s="9">
        <v>45016</v>
      </c>
      <c r="M10006" s="13">
        <v>0.41699074074074072</v>
      </c>
      <c r="N10006" s="14">
        <v>202000125153759</v>
      </c>
      <c r="P10006" t="str">
        <f t="shared" si="329"/>
        <v/>
      </c>
    </row>
    <row r="10007" spans="1:16" ht="16" x14ac:dyDescent="0.2">
      <c r="A10007" s="8" t="s">
        <v>52</v>
      </c>
      <c r="C10007" s="7" t="s">
        <v>2</v>
      </c>
      <c r="D10007" s="7" t="s">
        <v>3405</v>
      </c>
      <c r="E10007" s="7" t="str">
        <f>IF(OR(D10007="", D10007="___"),"", LEFT(D10007,FIND(" &gt;",D10007)-1))</f>
        <v>Failure</v>
      </c>
      <c r="F10007" s="7" t="str">
        <f t="shared" si="327"/>
        <v>Current</v>
      </c>
      <c r="G10007" s="7" t="str">
        <f t="shared" si="328"/>
        <v>System</v>
      </c>
      <c r="H10007" s="7" t="str">
        <f>IF(G10007="Utterance", IF(ISNUMBER(SEARCH("Unrecognized",D10007)), "Unrecognized", IF(ISNUMBER(SEARCH("Mismatched",D10007)), "Mismatched", IF(ISNUMBER(SEARCH("False Positive",D10007)), "False Positive", "Irrelevant"))), "")</f>
        <v/>
      </c>
      <c r="I10007" s="7" t="s">
        <v>3444</v>
      </c>
      <c r="J10007" s="7" t="s">
        <v>213</v>
      </c>
      <c r="K10007" s="7" t="s">
        <v>3353</v>
      </c>
      <c r="L10007" s="9">
        <v>45016</v>
      </c>
      <c r="M10007" s="13">
        <v>0.41714120370370367</v>
      </c>
      <c r="N10007" s="14">
        <v>202000125153759</v>
      </c>
      <c r="O10007" s="7">
        <f>IF(LEN(TRIM($A10007))=0,0,LEN($A10007)-LEN(SUBSTITUTE($A10007," ",""))+1)</f>
        <v>1</v>
      </c>
      <c r="P10007">
        <f t="shared" si="329"/>
        <v>168</v>
      </c>
    </row>
    <row r="10008" spans="1:16" ht="16" x14ac:dyDescent="0.2">
      <c r="A10008" s="8" t="s">
        <v>26</v>
      </c>
      <c r="C10008" s="7" t="s">
        <v>4</v>
      </c>
      <c r="F10008" s="7" t="str">
        <f t="shared" si="327"/>
        <v/>
      </c>
      <c r="G10008" s="7" t="str">
        <f t="shared" si="328"/>
        <v/>
      </c>
      <c r="K10008" s="7" t="s">
        <v>3353</v>
      </c>
      <c r="L10008" s="9">
        <v>45016</v>
      </c>
      <c r="M10008" s="13">
        <v>0.41783564814814816</v>
      </c>
      <c r="N10008" s="14">
        <v>202000125153759</v>
      </c>
      <c r="P10008" t="str">
        <f t="shared" si="329"/>
        <v/>
      </c>
    </row>
    <row r="10009" spans="1:16" ht="16" x14ac:dyDescent="0.2">
      <c r="A10009" s="8" t="s">
        <v>53</v>
      </c>
      <c r="C10009" s="7" t="s">
        <v>2</v>
      </c>
      <c r="D10009" s="7" t="s">
        <v>3391</v>
      </c>
      <c r="E10009" s="7" t="str">
        <f>IF(OR(D10009="", D10009="___"),"", LEFT(D10009,FIND(" &gt;",D10009)-1))</f>
        <v>Failure</v>
      </c>
      <c r="F10009" s="7" t="str">
        <f t="shared" si="327"/>
        <v>Current</v>
      </c>
      <c r="G10009" s="7" t="str">
        <f t="shared" si="328"/>
        <v>Utterance</v>
      </c>
      <c r="H10009" s="7" t="str">
        <f>IF(G10009="Utterance", IF(ISNUMBER(SEARCH("Unrecognized",D10009)), "Unrecognized", IF(ISNUMBER(SEARCH("Mismatched",D10009)), "Mismatched", IF(ISNUMBER(SEARCH("False Positive",D10009)), "False Positive", "Irrelevant"))), "")</f>
        <v>Mismatched</v>
      </c>
      <c r="J10009" s="7" t="s">
        <v>3742</v>
      </c>
      <c r="K10009" s="7" t="s">
        <v>3353</v>
      </c>
      <c r="L10009" s="9">
        <v>45016</v>
      </c>
      <c r="M10009" s="13">
        <v>0.41966435185185186</v>
      </c>
      <c r="N10009" s="14">
        <v>202000125153759</v>
      </c>
      <c r="O10009" s="7">
        <f>IF(LEN(TRIM($A10009))=0,0,LEN($A10009)-LEN(SUBSTITUTE($A10009," ",""))+1)</f>
        <v>6</v>
      </c>
      <c r="P10009">
        <f t="shared" si="329"/>
        <v>705</v>
      </c>
    </row>
    <row r="10010" spans="1:16" ht="16" x14ac:dyDescent="0.2">
      <c r="A10010" s="8" t="s">
        <v>50</v>
      </c>
      <c r="C10010" s="7" t="s">
        <v>4</v>
      </c>
      <c r="F10010" s="7" t="str">
        <f t="shared" si="327"/>
        <v/>
      </c>
      <c r="G10010" s="7" t="str">
        <f t="shared" si="328"/>
        <v/>
      </c>
      <c r="K10010" s="7" t="s">
        <v>3353</v>
      </c>
      <c r="L10010" s="9">
        <v>45016</v>
      </c>
      <c r="M10010" s="13">
        <v>0.41967592592592595</v>
      </c>
      <c r="N10010" s="14">
        <v>202000125153759</v>
      </c>
      <c r="P10010" t="str">
        <f t="shared" si="329"/>
        <v/>
      </c>
    </row>
    <row r="10011" spans="1:16" ht="48" x14ac:dyDescent="0.2">
      <c r="A10011" s="8" t="s">
        <v>5</v>
      </c>
      <c r="C10011" s="7" t="s">
        <v>4</v>
      </c>
      <c r="F10011" s="7" t="str">
        <f t="shared" si="327"/>
        <v/>
      </c>
      <c r="G10011" s="7" t="str">
        <f t="shared" si="328"/>
        <v/>
      </c>
      <c r="K10011" s="7" t="s">
        <v>3353</v>
      </c>
      <c r="L10011" s="9">
        <v>45016</v>
      </c>
      <c r="M10011" s="13">
        <v>0.41967592592592595</v>
      </c>
      <c r="N10011" s="14">
        <v>202000125153759</v>
      </c>
      <c r="P10011" t="str">
        <f t="shared" si="329"/>
        <v/>
      </c>
    </row>
    <row r="10012" spans="1:16" ht="192" x14ac:dyDescent="0.2">
      <c r="A10012" s="8" t="s">
        <v>51</v>
      </c>
      <c r="C10012" s="7" t="s">
        <v>4</v>
      </c>
      <c r="F10012" s="7" t="str">
        <f t="shared" si="327"/>
        <v/>
      </c>
      <c r="G10012" s="7" t="str">
        <f t="shared" si="328"/>
        <v/>
      </c>
      <c r="K10012" s="7" t="s">
        <v>3353</v>
      </c>
      <c r="L10012" s="9">
        <v>45016</v>
      </c>
      <c r="M10012" s="13">
        <v>0.41967592592592595</v>
      </c>
      <c r="N10012" s="14">
        <v>202000125153759</v>
      </c>
      <c r="P10012" t="str">
        <f t="shared" si="329"/>
        <v/>
      </c>
    </row>
    <row r="10013" spans="1:16" ht="16" x14ac:dyDescent="0.2">
      <c r="A10013" s="8" t="s">
        <v>52</v>
      </c>
      <c r="C10013" s="7" t="s">
        <v>2</v>
      </c>
      <c r="D10013" s="7" t="s">
        <v>3405</v>
      </c>
      <c r="E10013" s="7" t="str">
        <f>IF(OR(D10013="", D10013="___"),"", LEFT(D10013,FIND(" &gt;",D10013)-1))</f>
        <v>Failure</v>
      </c>
      <c r="F10013" s="7" t="str">
        <f t="shared" si="327"/>
        <v>Current</v>
      </c>
      <c r="G10013" s="7" t="str">
        <f t="shared" si="328"/>
        <v>System</v>
      </c>
      <c r="H10013" s="7" t="str">
        <f>IF(G10013="Utterance", IF(ISNUMBER(SEARCH("Unrecognized",D10013)), "Unrecognized", IF(ISNUMBER(SEARCH("Mismatched",D10013)), "Mismatched", IF(ISNUMBER(SEARCH("False Positive",D10013)), "False Positive", "Irrelevant"))), "")</f>
        <v/>
      </c>
      <c r="I10013" s="7" t="s">
        <v>3444</v>
      </c>
      <c r="J10013" s="7" t="s">
        <v>213</v>
      </c>
      <c r="K10013" s="7" t="s">
        <v>3353</v>
      </c>
      <c r="L10013" s="9">
        <v>45016</v>
      </c>
      <c r="M10013" s="13">
        <v>0.41975694444444445</v>
      </c>
      <c r="N10013" s="14">
        <v>202000125153759</v>
      </c>
      <c r="O10013" s="7">
        <f>IF(LEN(TRIM($A10013))=0,0,LEN($A10013)-LEN(SUBSTITUTE($A10013," ",""))+1)</f>
        <v>1</v>
      </c>
      <c r="P10013">
        <f t="shared" si="329"/>
        <v>168</v>
      </c>
    </row>
    <row r="10014" spans="1:16" ht="16" x14ac:dyDescent="0.2">
      <c r="A10014" s="8" t="s">
        <v>26</v>
      </c>
      <c r="C10014" s="7" t="s">
        <v>4</v>
      </c>
      <c r="F10014" s="7" t="str">
        <f t="shared" si="327"/>
        <v/>
      </c>
      <c r="G10014" s="7" t="str">
        <f t="shared" si="328"/>
        <v/>
      </c>
      <c r="K10014" s="7" t="s">
        <v>3353</v>
      </c>
      <c r="L10014" s="9">
        <v>45016</v>
      </c>
      <c r="M10014" s="13">
        <v>0.42045138888888894</v>
      </c>
      <c r="N10014" s="14">
        <v>202000125153759</v>
      </c>
      <c r="P10014" t="str">
        <f t="shared" si="329"/>
        <v/>
      </c>
    </row>
    <row r="10015" spans="1:16" ht="16" x14ac:dyDescent="0.2">
      <c r="A10015" s="8" t="s">
        <v>158</v>
      </c>
      <c r="B10015" s="7" t="s">
        <v>3487</v>
      </c>
      <c r="C10015" s="7" t="s">
        <v>2</v>
      </c>
      <c r="D10015" s="7" t="s">
        <v>3389</v>
      </c>
      <c r="E10015" s="7" t="str">
        <f>IF(OR(D10015="", D10015="___"),"", LEFT(D10015,FIND(" &gt;",D10015)-1))</f>
        <v>Success</v>
      </c>
      <c r="F10015" s="7" t="str">
        <f t="shared" si="327"/>
        <v>Current</v>
      </c>
      <c r="G10015" s="7" t="str">
        <f t="shared" si="328"/>
        <v/>
      </c>
      <c r="H10015" s="7" t="str">
        <f>IF(G10015="Utterance", IF(ISNUMBER(SEARCH("Unrecognized",D10015)), "Unrecognized", IF(ISNUMBER(SEARCH("Mismatched",D10015)), "Mismatched", IF(ISNUMBER(SEARCH("False Positive",D10015)), "False Positive", "Irrelevant"))), "")</f>
        <v/>
      </c>
      <c r="J10015" s="7" t="s">
        <v>3744</v>
      </c>
      <c r="K10015" s="7" t="s">
        <v>3353</v>
      </c>
      <c r="L10015" s="9">
        <v>45016</v>
      </c>
      <c r="M10015" s="13">
        <v>0.4213425925925926</v>
      </c>
      <c r="N10015" s="14">
        <v>513002122710469</v>
      </c>
      <c r="O10015" s="7">
        <f>IF(LEN(TRIM($A10015))=0,0,LEN($A10015)-LEN(SUBSTITUTE($A10015," ",""))+1)</f>
        <v>4</v>
      </c>
      <c r="P10015">
        <f t="shared" si="329"/>
        <v>3411</v>
      </c>
    </row>
    <row r="10016" spans="1:16" ht="112" x14ac:dyDescent="0.2">
      <c r="A10016" s="8" t="s">
        <v>224</v>
      </c>
      <c r="C10016" s="7" t="s">
        <v>4</v>
      </c>
      <c r="F10016" s="7" t="str">
        <f t="shared" si="327"/>
        <v/>
      </c>
      <c r="G10016" s="7" t="str">
        <f t="shared" si="328"/>
        <v/>
      </c>
      <c r="K10016" s="7" t="s">
        <v>3353</v>
      </c>
      <c r="L10016" s="9">
        <v>45016</v>
      </c>
      <c r="M10016" s="13">
        <v>0.4213425925925926</v>
      </c>
      <c r="N10016" s="14">
        <v>513002122710469</v>
      </c>
      <c r="P10016" t="str">
        <f t="shared" si="329"/>
        <v/>
      </c>
    </row>
    <row r="10017" spans="1:16" ht="16" x14ac:dyDescent="0.2">
      <c r="A10017" s="8" t="s">
        <v>1345</v>
      </c>
      <c r="C10017" s="7" t="s">
        <v>2</v>
      </c>
      <c r="D10017" s="7" t="s">
        <v>3400</v>
      </c>
      <c r="E10017" s="7" t="str">
        <f>IF(OR(D10017="", D10017="___"),"", LEFT(D10017,FIND(" &gt;",D10017)-1))</f>
        <v>Failure</v>
      </c>
      <c r="F10017" s="7" t="str">
        <f t="shared" si="327"/>
        <v>Current</v>
      </c>
      <c r="G10017" s="7" t="str">
        <f t="shared" si="328"/>
        <v>Interaction</v>
      </c>
      <c r="H10017" s="7" t="str">
        <f>IF(G10017="Utterance", IF(ISNUMBER(SEARCH("Unrecognized",D10017)), "Unrecognized", IF(ISNUMBER(SEARCH("Mismatched",D10017)), "Mismatched", IF(ISNUMBER(SEARCH("False Positive",D10017)), "False Positive", "Irrelevant"))), "")</f>
        <v/>
      </c>
      <c r="J10017" s="7" t="s">
        <v>3741</v>
      </c>
      <c r="K10017" s="7" t="s">
        <v>3353</v>
      </c>
      <c r="L10017" s="9">
        <v>45016</v>
      </c>
      <c r="M10017" s="13">
        <v>0.42152777777777778</v>
      </c>
      <c r="N10017" s="14">
        <v>202000426123599</v>
      </c>
      <c r="O10017" s="7">
        <f>IF(LEN(TRIM($A10017))=0,0,LEN($A10017)-LEN(SUBSTITUTE($A10017," ",""))+1)</f>
        <v>19</v>
      </c>
      <c r="P10017">
        <f t="shared" si="329"/>
        <v>412</v>
      </c>
    </row>
    <row r="10018" spans="1:16" ht="240" x14ac:dyDescent="0.2">
      <c r="A10018" s="8" t="s">
        <v>1343</v>
      </c>
      <c r="C10018" s="7" t="s">
        <v>4</v>
      </c>
      <c r="F10018" s="7" t="str">
        <f t="shared" si="327"/>
        <v/>
      </c>
      <c r="G10018" s="7" t="str">
        <f t="shared" si="328"/>
        <v/>
      </c>
      <c r="K10018" s="7" t="s">
        <v>3353</v>
      </c>
      <c r="L10018" s="9">
        <v>45016</v>
      </c>
      <c r="M10018" s="13">
        <v>0.42155092592592597</v>
      </c>
      <c r="N10018" s="14">
        <v>202000426123599</v>
      </c>
      <c r="P10018" t="str">
        <f t="shared" si="329"/>
        <v/>
      </c>
    </row>
    <row r="10019" spans="1:16" ht="16" x14ac:dyDescent="0.2">
      <c r="A10019" s="8" t="s">
        <v>1820</v>
      </c>
      <c r="C10019" s="7" t="s">
        <v>2</v>
      </c>
      <c r="D10019" s="7" t="s">
        <v>3408</v>
      </c>
      <c r="E10019" s="7" t="str">
        <f>IF(OR(D10019="", D10019="___"),"", LEFT(D10019,FIND(" &gt;",D10019)-1))</f>
        <v>Qualified Success</v>
      </c>
      <c r="F10019" s="7" t="str">
        <f t="shared" si="327"/>
        <v>Current</v>
      </c>
      <c r="G10019" s="7" t="str">
        <f t="shared" si="328"/>
        <v>Response</v>
      </c>
      <c r="H10019" s="7" t="str">
        <f>IF(G10019="Utterance", IF(ISNUMBER(SEARCH("Unrecognized",D10019)), "Unrecognized", IF(ISNUMBER(SEARCH("Mismatched",D10019)), "Mismatched", IF(ISNUMBER(SEARCH("False Positive",D10019)), "False Positive", "Irrelevant"))), "")</f>
        <v/>
      </c>
      <c r="J10019" s="7" t="s">
        <v>3431</v>
      </c>
      <c r="K10019" s="7" t="s">
        <v>3353</v>
      </c>
      <c r="L10019" s="9">
        <v>45016</v>
      </c>
      <c r="M10019" s="13">
        <v>0.42655092592592592</v>
      </c>
      <c r="N10019" s="14">
        <v>513003533538115</v>
      </c>
      <c r="O10019" s="7">
        <f>IF(LEN(TRIM($A10019))=0,0,LEN($A10019)-LEN(SUBSTITUTE($A10019," ",""))+1)</f>
        <v>5</v>
      </c>
      <c r="P10019">
        <f t="shared" si="329"/>
        <v>46</v>
      </c>
    </row>
    <row r="10020" spans="1:16" ht="144" x14ac:dyDescent="0.2">
      <c r="A10020" s="8" t="s">
        <v>395</v>
      </c>
      <c r="C10020" s="7" t="s">
        <v>4</v>
      </c>
      <c r="F10020" s="7" t="str">
        <f t="shared" si="327"/>
        <v/>
      </c>
      <c r="G10020" s="7" t="str">
        <f t="shared" si="328"/>
        <v/>
      </c>
      <c r="K10020" s="7" t="s">
        <v>3353</v>
      </c>
      <c r="L10020" s="9">
        <v>45016</v>
      </c>
      <c r="M10020" s="13">
        <v>0.42655092592592592</v>
      </c>
      <c r="N10020" s="14">
        <v>513003533538115</v>
      </c>
      <c r="P10020" t="str">
        <f t="shared" si="329"/>
        <v/>
      </c>
    </row>
    <row r="10021" spans="1:16" ht="16" x14ac:dyDescent="0.2">
      <c r="A10021" s="8" t="s">
        <v>1819</v>
      </c>
      <c r="C10021" s="7" t="s">
        <v>2</v>
      </c>
      <c r="D10021" s="7" t="s">
        <v>3411</v>
      </c>
      <c r="E10021" s="7" t="str">
        <f>IF(OR(D10021="", D10021="___"),"", LEFT(D10021,FIND(" &gt;",D10021)-1))</f>
        <v>Qualified Success</v>
      </c>
      <c r="F10021" s="7" t="str">
        <f t="shared" si="327"/>
        <v>Current</v>
      </c>
      <c r="G10021" s="7" t="str">
        <f t="shared" si="328"/>
        <v>Response</v>
      </c>
      <c r="H10021" s="7" t="str">
        <f>IF(G10021="Utterance", IF(ISNUMBER(SEARCH("Unrecognized",D10021)), "Unrecognized", IF(ISNUMBER(SEARCH("Mismatched",D10021)), "Mismatched", IF(ISNUMBER(SEARCH("False Positive",D10021)), "False Positive", "Irrelevant"))), "")</f>
        <v/>
      </c>
      <c r="J10021" s="7" t="s">
        <v>3744</v>
      </c>
      <c r="K10021" s="7" t="s">
        <v>3353</v>
      </c>
      <c r="L10021" s="9">
        <v>45016</v>
      </c>
      <c r="M10021" s="13">
        <v>0.4268865740740741</v>
      </c>
      <c r="N10021" s="14">
        <v>513003533538115</v>
      </c>
      <c r="O10021" s="7">
        <f>IF(LEN(TRIM($A10021))=0,0,LEN($A10021)-LEN(SUBSTITUTE($A10021," ",""))+1)</f>
        <v>8</v>
      </c>
      <c r="P10021">
        <f t="shared" si="329"/>
        <v>201</v>
      </c>
    </row>
    <row r="10022" spans="1:16" ht="112" x14ac:dyDescent="0.2">
      <c r="A10022" s="8" t="s">
        <v>224</v>
      </c>
      <c r="C10022" s="7" t="s">
        <v>4</v>
      </c>
      <c r="F10022" s="7" t="str">
        <f t="shared" si="327"/>
        <v/>
      </c>
      <c r="G10022" s="7" t="str">
        <f t="shared" si="328"/>
        <v/>
      </c>
      <c r="K10022" s="7" t="s">
        <v>3353</v>
      </c>
      <c r="L10022" s="9">
        <v>45016</v>
      </c>
      <c r="M10022" s="13">
        <v>0.4268865740740741</v>
      </c>
      <c r="N10022" s="14">
        <v>513003533538115</v>
      </c>
      <c r="P10022" t="str">
        <f t="shared" si="329"/>
        <v/>
      </c>
    </row>
    <row r="10023" spans="1:16" ht="16" x14ac:dyDescent="0.2">
      <c r="A10023" s="8" t="s">
        <v>248</v>
      </c>
      <c r="C10023" s="7" t="s">
        <v>2</v>
      </c>
      <c r="D10023" s="7" t="s">
        <v>3389</v>
      </c>
      <c r="E10023" s="7" t="str">
        <f>IF(OR(D10023="", D10023="___"),"", LEFT(D10023,FIND(" &gt;",D10023)-1))</f>
        <v>Success</v>
      </c>
      <c r="F10023" s="7" t="str">
        <f t="shared" si="327"/>
        <v>Current</v>
      </c>
      <c r="G10023" s="7" t="str">
        <f t="shared" si="328"/>
        <v/>
      </c>
      <c r="H10023" s="7" t="str">
        <f>IF(G10023="Utterance", IF(ISNUMBER(SEARCH("Unrecognized",D10023)), "Unrecognized", IF(ISNUMBER(SEARCH("Mismatched",D10023)), "Mismatched", IF(ISNUMBER(SEARCH("False Positive",D10023)), "False Positive", "Irrelevant"))), "")</f>
        <v/>
      </c>
      <c r="J10023" s="7" t="s">
        <v>3741</v>
      </c>
      <c r="K10023" s="7" t="s">
        <v>3353</v>
      </c>
      <c r="L10023" s="9">
        <v>45016</v>
      </c>
      <c r="M10023" s="13">
        <v>0.42697916666666669</v>
      </c>
      <c r="N10023" s="14">
        <v>204440003486768</v>
      </c>
      <c r="O10023" s="7">
        <f>IF(LEN(TRIM($A10023))=0,0,LEN($A10023)-LEN(SUBSTITUTE($A10023," ",""))+1)</f>
        <v>2</v>
      </c>
      <c r="P10023">
        <f t="shared" si="329"/>
        <v>3411</v>
      </c>
    </row>
    <row r="10024" spans="1:16" ht="160" x14ac:dyDescent="0.2">
      <c r="A10024" s="8" t="s">
        <v>238</v>
      </c>
      <c r="C10024" s="7" t="s">
        <v>4</v>
      </c>
      <c r="F10024" s="7" t="str">
        <f t="shared" si="327"/>
        <v/>
      </c>
      <c r="G10024" s="7" t="str">
        <f t="shared" si="328"/>
        <v/>
      </c>
      <c r="K10024" s="7" t="s">
        <v>3353</v>
      </c>
      <c r="L10024" s="9">
        <v>45016</v>
      </c>
      <c r="M10024" s="13">
        <v>0.42697916666666669</v>
      </c>
      <c r="N10024" s="14">
        <v>204440003486768</v>
      </c>
      <c r="P10024" t="str">
        <f t="shared" si="329"/>
        <v/>
      </c>
    </row>
    <row r="10025" spans="1:16" ht="16" x14ac:dyDescent="0.2">
      <c r="A10025" s="8" t="s">
        <v>1497</v>
      </c>
      <c r="C10025" s="7" t="s">
        <v>2</v>
      </c>
      <c r="D10025" s="7" t="s">
        <v>3389</v>
      </c>
      <c r="E10025" s="7" t="str">
        <f>IF(OR(D10025="", D10025="___"),"", LEFT(D10025,FIND(" &gt;",D10025)-1))</f>
        <v>Success</v>
      </c>
      <c r="F10025" s="7" t="str">
        <f t="shared" si="327"/>
        <v>Current</v>
      </c>
      <c r="G10025" s="7" t="str">
        <f t="shared" si="328"/>
        <v/>
      </c>
      <c r="H10025" s="7" t="str">
        <f>IF(G10025="Utterance", IF(ISNUMBER(SEARCH("Unrecognized",D10025)), "Unrecognized", IF(ISNUMBER(SEARCH("Mismatched",D10025)), "Mismatched", IF(ISNUMBER(SEARCH("False Positive",D10025)), "False Positive", "Irrelevant"))), "")</f>
        <v/>
      </c>
      <c r="J10025" s="7" t="s">
        <v>3439</v>
      </c>
      <c r="K10025" s="7" t="s">
        <v>3353</v>
      </c>
      <c r="L10025" s="9">
        <v>45016</v>
      </c>
      <c r="M10025" s="13">
        <v>0.43907407407407412</v>
      </c>
      <c r="N10025" s="14">
        <v>513001928715614</v>
      </c>
      <c r="O10025" s="7">
        <f>IF(LEN(TRIM($A10025))=0,0,LEN($A10025)-LEN(SUBSTITUTE($A10025," ",""))+1)</f>
        <v>3</v>
      </c>
      <c r="P10025">
        <f t="shared" si="329"/>
        <v>3411</v>
      </c>
    </row>
    <row r="10026" spans="1:16" ht="16" x14ac:dyDescent="0.2">
      <c r="A10026" s="8" t="s">
        <v>305</v>
      </c>
      <c r="C10026" s="7" t="s">
        <v>2</v>
      </c>
      <c r="D10026" s="7" t="s">
        <v>3389</v>
      </c>
      <c r="E10026" s="7" t="str">
        <f>IF(OR(D10026="", D10026="___"),"", LEFT(D10026,FIND(" &gt;",D10026)-1))</f>
        <v>Success</v>
      </c>
      <c r="F10026" s="7" t="str">
        <f t="shared" si="327"/>
        <v>Current</v>
      </c>
      <c r="G10026" s="7" t="str">
        <f t="shared" si="328"/>
        <v/>
      </c>
      <c r="H10026" s="7" t="str">
        <f>IF(G10026="Utterance", IF(ISNUMBER(SEARCH("Unrecognized",D10026)), "Unrecognized", IF(ISNUMBER(SEARCH("Mismatched",D10026)), "Mismatched", IF(ISNUMBER(SEARCH("False Positive",D10026)), "False Positive", "Irrelevant"))), "")</f>
        <v/>
      </c>
      <c r="J10026" s="7" t="s">
        <v>3449</v>
      </c>
      <c r="K10026" s="7" t="s">
        <v>3353</v>
      </c>
      <c r="L10026" s="9">
        <v>45016</v>
      </c>
      <c r="M10026" s="13">
        <v>0.43922453703703707</v>
      </c>
      <c r="N10026" s="14">
        <v>202000862819497</v>
      </c>
      <c r="O10026" s="7">
        <f>IF(LEN(TRIM($A10026))=0,0,LEN($A10026)-LEN(SUBSTITUTE($A10026," ",""))+1)</f>
        <v>5</v>
      </c>
      <c r="P10026">
        <f t="shared" si="329"/>
        <v>3411</v>
      </c>
    </row>
    <row r="10027" spans="1:16" ht="64" x14ac:dyDescent="0.2">
      <c r="A10027" s="8" t="s">
        <v>306</v>
      </c>
      <c r="C10027" s="7" t="s">
        <v>4</v>
      </c>
      <c r="F10027" s="7" t="str">
        <f t="shared" si="327"/>
        <v/>
      </c>
      <c r="G10027" s="7" t="str">
        <f t="shared" si="328"/>
        <v/>
      </c>
      <c r="K10027" s="7" t="s">
        <v>3353</v>
      </c>
      <c r="L10027" s="9">
        <v>45016</v>
      </c>
      <c r="M10027" s="13">
        <v>0.43922453703703707</v>
      </c>
      <c r="N10027" s="14">
        <v>202000862819497</v>
      </c>
      <c r="P10027" t="str">
        <f t="shared" si="329"/>
        <v/>
      </c>
    </row>
    <row r="10028" spans="1:16" ht="16" x14ac:dyDescent="0.2">
      <c r="A10028" s="8" t="s">
        <v>1499</v>
      </c>
      <c r="C10028" s="7" t="s">
        <v>2</v>
      </c>
      <c r="D10028" s="7" t="s">
        <v>3389</v>
      </c>
      <c r="E10028" s="7" t="str">
        <f>IF(OR(D10028="", D10028="___"),"", LEFT(D10028,FIND(" &gt;",D10028)-1))</f>
        <v>Success</v>
      </c>
      <c r="F10028" s="7" t="str">
        <f t="shared" si="327"/>
        <v>Current</v>
      </c>
      <c r="G10028" s="7" t="str">
        <f t="shared" si="328"/>
        <v/>
      </c>
      <c r="H10028" s="7" t="str">
        <f>IF(G10028="Utterance", IF(ISNUMBER(SEARCH("Unrecognized",D10028)), "Unrecognized", IF(ISNUMBER(SEARCH("Mismatched",D10028)), "Mismatched", IF(ISNUMBER(SEARCH("False Positive",D10028)), "False Positive", "Irrelevant"))), "")</f>
        <v/>
      </c>
      <c r="J10028" s="7" t="s">
        <v>3363</v>
      </c>
      <c r="K10028" s="7" t="s">
        <v>3353</v>
      </c>
      <c r="L10028" s="9">
        <v>45016</v>
      </c>
      <c r="M10028" s="13">
        <v>0.43938657407407411</v>
      </c>
      <c r="N10028" s="14">
        <v>513001928715614</v>
      </c>
      <c r="O10028" s="7">
        <f>IF(LEN(TRIM($A10028))=0,0,LEN($A10028)-LEN(SUBSTITUTE($A10028," ",""))+1)</f>
        <v>3</v>
      </c>
      <c r="P10028">
        <f t="shared" si="329"/>
        <v>3411</v>
      </c>
    </row>
    <row r="10029" spans="1:16" ht="32" x14ac:dyDescent="0.2">
      <c r="A10029" s="8" t="s">
        <v>3628</v>
      </c>
      <c r="C10029" s="7" t="s">
        <v>4</v>
      </c>
      <c r="F10029" s="7" t="str">
        <f t="shared" si="327"/>
        <v/>
      </c>
      <c r="G10029" s="7" t="str">
        <f t="shared" si="328"/>
        <v/>
      </c>
      <c r="K10029" s="7" t="s">
        <v>3353</v>
      </c>
      <c r="L10029" s="9">
        <v>45016</v>
      </c>
      <c r="M10029" s="13">
        <v>0.43938657407407411</v>
      </c>
      <c r="N10029" s="14">
        <v>513001928715614</v>
      </c>
      <c r="P10029" t="str">
        <f t="shared" si="329"/>
        <v/>
      </c>
    </row>
    <row r="10030" spans="1:16" ht="112" x14ac:dyDescent="0.2">
      <c r="A10030" s="8" t="s">
        <v>1498</v>
      </c>
      <c r="C10030" s="7" t="s">
        <v>4</v>
      </c>
      <c r="F10030" s="7" t="str">
        <f t="shared" si="327"/>
        <v/>
      </c>
      <c r="G10030" s="7" t="str">
        <f t="shared" si="328"/>
        <v/>
      </c>
      <c r="K10030" s="7" t="s">
        <v>3353</v>
      </c>
      <c r="L10030" s="9">
        <v>45016</v>
      </c>
      <c r="M10030" s="13">
        <v>0.43938657407407411</v>
      </c>
      <c r="N10030" s="14">
        <v>513001928715614</v>
      </c>
      <c r="P10030" t="str">
        <f t="shared" si="329"/>
        <v/>
      </c>
    </row>
    <row r="10031" spans="1:16" ht="32" x14ac:dyDescent="0.2">
      <c r="A10031" s="8" t="s">
        <v>268</v>
      </c>
      <c r="C10031" s="7" t="s">
        <v>4</v>
      </c>
      <c r="F10031" s="7" t="str">
        <f t="shared" si="327"/>
        <v/>
      </c>
      <c r="G10031" s="7" t="str">
        <f t="shared" si="328"/>
        <v/>
      </c>
      <c r="K10031" s="7" t="s">
        <v>3353</v>
      </c>
      <c r="L10031" s="9">
        <v>45016</v>
      </c>
      <c r="M10031" s="13">
        <v>0.43938657407407411</v>
      </c>
      <c r="N10031" s="14">
        <v>513001928715614</v>
      </c>
      <c r="P10031" t="str">
        <f t="shared" si="329"/>
        <v/>
      </c>
    </row>
    <row r="10032" spans="1:16" ht="144" x14ac:dyDescent="0.2">
      <c r="A10032" s="8" t="s">
        <v>1500</v>
      </c>
      <c r="C10032" s="7" t="s">
        <v>4</v>
      </c>
      <c r="F10032" s="7" t="str">
        <f t="shared" si="327"/>
        <v/>
      </c>
      <c r="G10032" s="7" t="str">
        <f t="shared" si="328"/>
        <v/>
      </c>
      <c r="K10032" s="7" t="s">
        <v>3353</v>
      </c>
      <c r="L10032" s="9">
        <v>45016</v>
      </c>
      <c r="M10032" s="13">
        <v>0.43938657407407411</v>
      </c>
      <c r="N10032" s="14">
        <v>513001928715614</v>
      </c>
      <c r="P10032" t="str">
        <f t="shared" si="329"/>
        <v/>
      </c>
    </row>
    <row r="10033" spans="1:16" ht="16" x14ac:dyDescent="0.2">
      <c r="A10033" s="8" t="s">
        <v>1630</v>
      </c>
      <c r="C10033" s="7" t="s">
        <v>2</v>
      </c>
      <c r="D10033" s="7" t="s">
        <v>3400</v>
      </c>
      <c r="E10033" s="7" t="str">
        <f>IF(OR(D10033="", D10033="___"),"", LEFT(D10033,FIND(" &gt;",D10033)-1))</f>
        <v>Failure</v>
      </c>
      <c r="F10033" s="7" t="str">
        <f t="shared" ref="F10033:F10096" si="330">IF(OR(E10033="Success",E10033="Qualified Success"),"Current",IF(E10033="Failure",IF(RIGHT(D10033,6)="Future","Future",IF(RIGHT(D10033,10)="Irrelevant","Irrelevant","Current")),""))</f>
        <v>Current</v>
      </c>
      <c r="G10033" s="7" t="str">
        <f t="shared" ref="G10033:G10096" si="331">IF(OR(ISBLANK(D10033),D10033="Unclassifiable &gt;"),"",IF(ISNUMBER(SEARCH("Utterance",D10033)),"Utterance",IF(ISNUMBER(SEARCH("Response",D10033)),"Response",IF(ISNUMBER(SEARCH("Interaction",D10033)),"Interaction",IF(ISNUMBER(SEARCH("System",D10033)),"System","")))))</f>
        <v>Interaction</v>
      </c>
      <c r="H10033" s="7" t="str">
        <f>IF(G10033="Utterance", IF(ISNUMBER(SEARCH("Unrecognized",D10033)), "Unrecognized", IF(ISNUMBER(SEARCH("Mismatched",D10033)), "Mismatched", IF(ISNUMBER(SEARCH("False Positive",D10033)), "False Positive", "Irrelevant"))), "")</f>
        <v/>
      </c>
      <c r="J10033" s="7" t="s">
        <v>3742</v>
      </c>
      <c r="K10033" s="7" t="s">
        <v>3353</v>
      </c>
      <c r="L10033" s="9">
        <v>45016</v>
      </c>
      <c r="M10033" s="13">
        <v>0.44065972222222222</v>
      </c>
      <c r="N10033" s="14">
        <v>513003037280223</v>
      </c>
      <c r="O10033" s="7">
        <f>IF(LEN(TRIM($A10033))=0,0,LEN($A10033)-LEN(SUBSTITUTE($A10033," ",""))+1)</f>
        <v>4</v>
      </c>
      <c r="P10033">
        <f t="shared" si="329"/>
        <v>412</v>
      </c>
    </row>
    <row r="10034" spans="1:16" ht="64" x14ac:dyDescent="0.2">
      <c r="A10034" s="8" t="s">
        <v>327</v>
      </c>
      <c r="C10034" s="7" t="s">
        <v>4</v>
      </c>
      <c r="F10034" s="7" t="str">
        <f t="shared" si="330"/>
        <v/>
      </c>
      <c r="G10034" s="7" t="str">
        <f t="shared" si="331"/>
        <v/>
      </c>
      <c r="K10034" s="7" t="s">
        <v>3353</v>
      </c>
      <c r="L10034" s="9">
        <v>45016</v>
      </c>
      <c r="M10034" s="13">
        <v>0.44065972222222222</v>
      </c>
      <c r="N10034" s="14">
        <v>513003037280223</v>
      </c>
      <c r="P10034" t="str">
        <f t="shared" si="329"/>
        <v/>
      </c>
    </row>
    <row r="10035" spans="1:16" ht="16" x14ac:dyDescent="0.2">
      <c r="A10035" s="8" t="s">
        <v>259</v>
      </c>
      <c r="B10035" s="7" t="s">
        <v>3487</v>
      </c>
      <c r="C10035" s="7" t="s">
        <v>2</v>
      </c>
      <c r="D10035" s="7" t="s">
        <v>3389</v>
      </c>
      <c r="E10035" s="7" t="str">
        <f>IF(OR(D10035="", D10035="___"),"", LEFT(D10035,FIND(" &gt;",D10035)-1))</f>
        <v>Success</v>
      </c>
      <c r="F10035" s="7" t="str">
        <f t="shared" si="330"/>
        <v>Current</v>
      </c>
      <c r="G10035" s="7" t="str">
        <f t="shared" si="331"/>
        <v/>
      </c>
      <c r="H10035" s="7" t="str">
        <f>IF(G10035="Utterance", IF(ISNUMBER(SEARCH("Unrecognized",D10035)), "Unrecognized", IF(ISNUMBER(SEARCH("Mismatched",D10035)), "Mismatched", IF(ISNUMBER(SEARCH("False Positive",D10035)), "False Positive", "Irrelevant"))), "")</f>
        <v/>
      </c>
      <c r="J10035" s="7" t="s">
        <v>3743</v>
      </c>
      <c r="K10035" s="7" t="s">
        <v>3353</v>
      </c>
      <c r="L10035" s="9">
        <v>45016</v>
      </c>
      <c r="M10035" s="13">
        <v>0.44081018518518517</v>
      </c>
      <c r="N10035" s="14">
        <v>204440003498598</v>
      </c>
      <c r="O10035" s="7">
        <f>IF(LEN(TRIM($A10035))=0,0,LEN($A10035)-LEN(SUBSTITUTE($A10035," ",""))+1)</f>
        <v>4</v>
      </c>
      <c r="P10035">
        <f t="shared" si="329"/>
        <v>3411</v>
      </c>
    </row>
    <row r="10036" spans="1:16" ht="224" x14ac:dyDescent="0.2">
      <c r="A10036" s="8" t="s">
        <v>3729</v>
      </c>
      <c r="C10036" s="7" t="s">
        <v>4</v>
      </c>
      <c r="F10036" s="7" t="str">
        <f t="shared" si="330"/>
        <v/>
      </c>
      <c r="G10036" s="7" t="str">
        <f t="shared" si="331"/>
        <v/>
      </c>
      <c r="K10036" s="7" t="s">
        <v>3353</v>
      </c>
      <c r="L10036" s="9">
        <v>45016</v>
      </c>
      <c r="M10036" s="13">
        <v>0.44083333333333335</v>
      </c>
      <c r="N10036" s="14">
        <v>204440003498598</v>
      </c>
      <c r="P10036" t="str">
        <f t="shared" si="329"/>
        <v/>
      </c>
    </row>
    <row r="10037" spans="1:16" ht="16" x14ac:dyDescent="0.2">
      <c r="A10037" s="8" t="s">
        <v>684</v>
      </c>
      <c r="C10037" s="7" t="s">
        <v>2</v>
      </c>
      <c r="D10037" s="7" t="s">
        <v>3389</v>
      </c>
      <c r="E10037" s="7" t="str">
        <f>IF(OR(D10037="", D10037="___"),"", LEFT(D10037,FIND(" &gt;",D10037)-1))</f>
        <v>Success</v>
      </c>
      <c r="F10037" s="7" t="str">
        <f t="shared" si="330"/>
        <v>Current</v>
      </c>
      <c r="G10037" s="7" t="str">
        <f t="shared" si="331"/>
        <v/>
      </c>
      <c r="H10037" s="7" t="str">
        <f>IF(G10037="Utterance", IF(ISNUMBER(SEARCH("Unrecognized",D10037)), "Unrecognized", IF(ISNUMBER(SEARCH("Mismatched",D10037)), "Mismatched", IF(ISNUMBER(SEARCH("False Positive",D10037)), "False Positive", "Irrelevant"))), "")</f>
        <v/>
      </c>
      <c r="J10037" s="7" t="s">
        <v>3756</v>
      </c>
      <c r="K10037" s="7" t="s">
        <v>3353</v>
      </c>
      <c r="L10037" s="9">
        <v>45016</v>
      </c>
      <c r="M10037" s="13">
        <v>0.44215277777777778</v>
      </c>
      <c r="N10037" s="14">
        <v>204440003509721</v>
      </c>
      <c r="O10037" s="7">
        <f>IF(LEN(TRIM($A10037))=0,0,LEN($A10037)-LEN(SUBSTITUTE($A10037," ",""))+1)</f>
        <v>7</v>
      </c>
      <c r="P10037">
        <f t="shared" si="329"/>
        <v>3411</v>
      </c>
    </row>
    <row r="10038" spans="1:16" ht="144" x14ac:dyDescent="0.2">
      <c r="A10038" s="8" t="s">
        <v>935</v>
      </c>
      <c r="C10038" s="7" t="s">
        <v>4</v>
      </c>
      <c r="F10038" s="7" t="str">
        <f t="shared" si="330"/>
        <v/>
      </c>
      <c r="G10038" s="7" t="str">
        <f t="shared" si="331"/>
        <v/>
      </c>
      <c r="K10038" s="7" t="s">
        <v>3353</v>
      </c>
      <c r="L10038" s="9">
        <v>45016</v>
      </c>
      <c r="M10038" s="13">
        <v>0.44216435185185188</v>
      </c>
      <c r="N10038" s="14">
        <v>204440003509721</v>
      </c>
      <c r="P10038" t="str">
        <f t="shared" si="329"/>
        <v/>
      </c>
    </row>
    <row r="10039" spans="1:16" ht="16" x14ac:dyDescent="0.2">
      <c r="A10039" s="8" t="s">
        <v>154</v>
      </c>
      <c r="C10039" s="7" t="s">
        <v>2</v>
      </c>
      <c r="D10039" s="7" t="s">
        <v>3389</v>
      </c>
      <c r="E10039" s="7" t="str">
        <f>IF(OR(D10039="", D10039="___"),"", LEFT(D10039,FIND(" &gt;",D10039)-1))</f>
        <v>Success</v>
      </c>
      <c r="F10039" s="7" t="str">
        <f t="shared" si="330"/>
        <v>Current</v>
      </c>
      <c r="G10039" s="7" t="str">
        <f t="shared" si="331"/>
        <v/>
      </c>
      <c r="H10039" s="7" t="str">
        <f>IF(G10039="Utterance", IF(ISNUMBER(SEARCH("Unrecognized",D10039)), "Unrecognized", IF(ISNUMBER(SEARCH("Mismatched",D10039)), "Mismatched", IF(ISNUMBER(SEARCH("False Positive",D10039)), "False Positive", "Irrelevant"))), "")</f>
        <v/>
      </c>
      <c r="J10039" s="7" t="s">
        <v>3750</v>
      </c>
      <c r="K10039" s="7" t="s">
        <v>3353</v>
      </c>
      <c r="L10039" s="9">
        <v>45016</v>
      </c>
      <c r="M10039" s="13">
        <v>0.44453703703703701</v>
      </c>
      <c r="N10039" s="14">
        <v>204440003539513</v>
      </c>
      <c r="O10039" s="7">
        <f>IF(LEN(TRIM($A10039))=0,0,LEN($A10039)-LEN(SUBSTITUTE($A10039," ",""))+1)</f>
        <v>3</v>
      </c>
      <c r="P10039">
        <f t="shared" si="329"/>
        <v>3411</v>
      </c>
    </row>
    <row r="10040" spans="1:16" ht="240" x14ac:dyDescent="0.2">
      <c r="A10040" s="8" t="s">
        <v>1126</v>
      </c>
      <c r="C10040" s="7" t="s">
        <v>4</v>
      </c>
      <c r="F10040" s="7" t="str">
        <f t="shared" si="330"/>
        <v/>
      </c>
      <c r="G10040" s="7" t="str">
        <f t="shared" si="331"/>
        <v/>
      </c>
      <c r="K10040" s="7" t="s">
        <v>3353</v>
      </c>
      <c r="L10040" s="9">
        <v>45016</v>
      </c>
      <c r="M10040" s="13">
        <v>0.44454861111111116</v>
      </c>
      <c r="N10040" s="14">
        <v>204440003539513</v>
      </c>
      <c r="P10040" t="str">
        <f t="shared" si="329"/>
        <v/>
      </c>
    </row>
    <row r="10041" spans="1:16" ht="16" x14ac:dyDescent="0.2">
      <c r="A10041" s="8" t="s">
        <v>302</v>
      </c>
      <c r="B10041" s="7" t="s">
        <v>3487</v>
      </c>
      <c r="C10041" s="7" t="s">
        <v>2</v>
      </c>
      <c r="D10041" s="7" t="s">
        <v>3389</v>
      </c>
      <c r="E10041" s="7" t="str">
        <f>IF(OR(D10041="", D10041="___"),"", LEFT(D10041,FIND(" &gt;",D10041)-1))</f>
        <v>Success</v>
      </c>
      <c r="F10041" s="7" t="str">
        <f t="shared" si="330"/>
        <v>Current</v>
      </c>
      <c r="G10041" s="7" t="str">
        <f t="shared" si="331"/>
        <v/>
      </c>
      <c r="H10041" s="7" t="str">
        <f>IF(G10041="Utterance", IF(ISNUMBER(SEARCH("Unrecognized",D10041)), "Unrecognized", IF(ISNUMBER(SEARCH("Mismatched",D10041)), "Mismatched", IF(ISNUMBER(SEARCH("False Positive",D10041)), "False Positive", "Irrelevant"))), "")</f>
        <v/>
      </c>
      <c r="J10041" s="7" t="s">
        <v>3428</v>
      </c>
      <c r="K10041" s="7" t="s">
        <v>3353</v>
      </c>
      <c r="L10041" s="9">
        <v>45016</v>
      </c>
      <c r="M10041" s="13">
        <v>0.44643518518518516</v>
      </c>
      <c r="N10041" s="14">
        <v>513001928715614</v>
      </c>
      <c r="O10041" s="7">
        <f>IF(LEN(TRIM($A10041))=0,0,LEN($A10041)-LEN(SUBSTITUTE($A10041," ",""))+1)</f>
        <v>3</v>
      </c>
      <c r="P10041">
        <f t="shared" si="329"/>
        <v>3411</v>
      </c>
    </row>
    <row r="10042" spans="1:16" ht="64" x14ac:dyDescent="0.2">
      <c r="A10042" s="8" t="s">
        <v>220</v>
      </c>
      <c r="C10042" s="7" t="s">
        <v>4</v>
      </c>
      <c r="F10042" s="7" t="str">
        <f t="shared" si="330"/>
        <v/>
      </c>
      <c r="G10042" s="7" t="str">
        <f t="shared" si="331"/>
        <v/>
      </c>
      <c r="K10042" s="7" t="s">
        <v>3353</v>
      </c>
      <c r="L10042" s="9">
        <v>45016</v>
      </c>
      <c r="M10042" s="13">
        <v>0.44643518518518516</v>
      </c>
      <c r="N10042" s="14">
        <v>513001928715614</v>
      </c>
      <c r="P10042" t="str">
        <f t="shared" si="329"/>
        <v/>
      </c>
    </row>
    <row r="10043" spans="1:16" ht="16" x14ac:dyDescent="0.2">
      <c r="A10043" s="8" t="s">
        <v>158</v>
      </c>
      <c r="B10043" s="7" t="s">
        <v>3487</v>
      </c>
      <c r="C10043" s="7" t="s">
        <v>2</v>
      </c>
      <c r="D10043" s="7" t="s">
        <v>3389</v>
      </c>
      <c r="E10043" s="7" t="str">
        <f>IF(OR(D10043="", D10043="___"),"", LEFT(D10043,FIND(" &gt;",D10043)-1))</f>
        <v>Success</v>
      </c>
      <c r="F10043" s="7" t="str">
        <f t="shared" si="330"/>
        <v>Current</v>
      </c>
      <c r="G10043" s="7" t="str">
        <f t="shared" si="331"/>
        <v/>
      </c>
      <c r="H10043" s="7" t="str">
        <f>IF(G10043="Utterance", IF(ISNUMBER(SEARCH("Unrecognized",D10043)), "Unrecognized", IF(ISNUMBER(SEARCH("Mismatched",D10043)), "Mismatched", IF(ISNUMBER(SEARCH("False Positive",D10043)), "False Positive", "Irrelevant"))), "")</f>
        <v/>
      </c>
      <c r="J10043" s="7" t="s">
        <v>3744</v>
      </c>
      <c r="K10043" s="7" t="s">
        <v>3353</v>
      </c>
      <c r="L10043" s="9">
        <v>45016</v>
      </c>
      <c r="M10043" s="13">
        <v>0.44998842592592592</v>
      </c>
      <c r="N10043" s="14">
        <v>513002344156479</v>
      </c>
      <c r="O10043" s="7">
        <f>IF(LEN(TRIM($A10043))=0,0,LEN($A10043)-LEN(SUBSTITUTE($A10043," ",""))+1)</f>
        <v>4</v>
      </c>
      <c r="P10043">
        <f t="shared" si="329"/>
        <v>3411</v>
      </c>
    </row>
    <row r="10044" spans="1:16" ht="112" x14ac:dyDescent="0.2">
      <c r="A10044" s="8" t="s">
        <v>224</v>
      </c>
      <c r="C10044" s="7" t="s">
        <v>4</v>
      </c>
      <c r="F10044" s="7" t="str">
        <f t="shared" si="330"/>
        <v/>
      </c>
      <c r="G10044" s="7" t="str">
        <f t="shared" si="331"/>
        <v/>
      </c>
      <c r="K10044" s="7" t="s">
        <v>3353</v>
      </c>
      <c r="L10044" s="9">
        <v>45016</v>
      </c>
      <c r="M10044" s="13">
        <v>0.44998842592592592</v>
      </c>
      <c r="N10044" s="14">
        <v>513002344156479</v>
      </c>
      <c r="P10044" t="str">
        <f t="shared" si="329"/>
        <v/>
      </c>
    </row>
    <row r="10045" spans="1:16" ht="176" x14ac:dyDescent="0.2">
      <c r="A10045" s="8" t="s">
        <v>1535</v>
      </c>
      <c r="C10045" s="7" t="s">
        <v>2</v>
      </c>
      <c r="D10045" s="7" t="s">
        <v>3389</v>
      </c>
      <c r="E10045" s="7" t="str">
        <f>IF(OR(D10045="", D10045="___"),"", LEFT(D10045,FIND(" &gt;",D10045)-1))</f>
        <v>Success</v>
      </c>
      <c r="F10045" s="7" t="str">
        <f t="shared" si="330"/>
        <v>Current</v>
      </c>
      <c r="G10045" s="7" t="str">
        <f t="shared" si="331"/>
        <v/>
      </c>
      <c r="H10045" s="7" t="str">
        <f>IF(G10045="Utterance", IF(ISNUMBER(SEARCH("Unrecognized",D10045)), "Unrecognized", IF(ISNUMBER(SEARCH("Mismatched",D10045)), "Mismatched", IF(ISNUMBER(SEARCH("False Positive",D10045)), "False Positive", "Irrelevant"))), "")</f>
        <v/>
      </c>
      <c r="J10045" s="7" t="s">
        <v>3741</v>
      </c>
      <c r="K10045" s="7" t="s">
        <v>3353</v>
      </c>
      <c r="L10045" s="9">
        <v>45016</v>
      </c>
      <c r="M10045" s="13">
        <v>0.4513773148148148</v>
      </c>
      <c r="N10045" s="14">
        <v>513002344156479</v>
      </c>
      <c r="O10045" s="7">
        <f>IF(LEN(TRIM($A10045))=0,0,LEN($A10045)-LEN(SUBSTITUTE($A10045," ",""))+1)</f>
        <v>58</v>
      </c>
      <c r="P10045">
        <f t="shared" si="329"/>
        <v>3411</v>
      </c>
    </row>
    <row r="10046" spans="1:16" ht="64" x14ac:dyDescent="0.2">
      <c r="A10046" s="8" t="s">
        <v>327</v>
      </c>
      <c r="C10046" s="7" t="s">
        <v>4</v>
      </c>
      <c r="F10046" s="7" t="str">
        <f t="shared" si="330"/>
        <v/>
      </c>
      <c r="G10046" s="7" t="str">
        <f t="shared" si="331"/>
        <v/>
      </c>
      <c r="K10046" s="7" t="s">
        <v>3353</v>
      </c>
      <c r="L10046" s="9">
        <v>45016</v>
      </c>
      <c r="M10046" s="13">
        <v>0.4513773148148148</v>
      </c>
      <c r="N10046" s="14">
        <v>513002344156479</v>
      </c>
      <c r="P10046" t="str">
        <f t="shared" si="329"/>
        <v/>
      </c>
    </row>
    <row r="10047" spans="1:16" ht="16" x14ac:dyDescent="0.2">
      <c r="A10047" s="8" t="s">
        <v>158</v>
      </c>
      <c r="B10047" s="7" t="s">
        <v>3487</v>
      </c>
      <c r="C10047" s="7" t="s">
        <v>2</v>
      </c>
      <c r="D10047" s="7" t="s">
        <v>3389</v>
      </c>
      <c r="E10047" s="7" t="str">
        <f>IF(OR(D10047="", D10047="___"),"", LEFT(D10047,FIND(" &gt;",D10047)-1))</f>
        <v>Success</v>
      </c>
      <c r="F10047" s="7" t="str">
        <f t="shared" si="330"/>
        <v>Current</v>
      </c>
      <c r="G10047" s="7" t="str">
        <f t="shared" si="331"/>
        <v/>
      </c>
      <c r="H10047" s="7" t="str">
        <f>IF(G10047="Utterance", IF(ISNUMBER(SEARCH("Unrecognized",D10047)), "Unrecognized", IF(ISNUMBER(SEARCH("Mismatched",D10047)), "Mismatched", IF(ISNUMBER(SEARCH("False Positive",D10047)), "False Positive", "Irrelevant"))), "")</f>
        <v/>
      </c>
      <c r="J10047" s="7" t="s">
        <v>3744</v>
      </c>
      <c r="K10047" s="7" t="s">
        <v>3353</v>
      </c>
      <c r="L10047" s="9">
        <v>45016</v>
      </c>
      <c r="M10047" s="13">
        <v>0.45153935185185184</v>
      </c>
      <c r="N10047" s="14">
        <v>204440003491531</v>
      </c>
      <c r="O10047" s="7">
        <f>IF(LEN(TRIM($A10047))=0,0,LEN($A10047)-LEN(SUBSTITUTE($A10047," ",""))+1)</f>
        <v>4</v>
      </c>
      <c r="P10047">
        <f t="shared" si="329"/>
        <v>3411</v>
      </c>
    </row>
    <row r="10048" spans="1:16" ht="112" x14ac:dyDescent="0.2">
      <c r="A10048" s="8" t="s">
        <v>224</v>
      </c>
      <c r="C10048" s="7" t="s">
        <v>4</v>
      </c>
      <c r="F10048" s="7" t="str">
        <f t="shared" si="330"/>
        <v/>
      </c>
      <c r="G10048" s="7" t="str">
        <f t="shared" si="331"/>
        <v/>
      </c>
      <c r="K10048" s="7" t="s">
        <v>3353</v>
      </c>
      <c r="L10048" s="9">
        <v>45016</v>
      </c>
      <c r="M10048" s="13">
        <v>0.45153935185185184</v>
      </c>
      <c r="N10048" s="14">
        <v>204440003491531</v>
      </c>
      <c r="P10048" t="str">
        <f t="shared" si="329"/>
        <v/>
      </c>
    </row>
    <row r="10049" spans="1:16" ht="16" x14ac:dyDescent="0.2">
      <c r="A10049" s="8" t="s">
        <v>775</v>
      </c>
      <c r="C10049" s="7" t="s">
        <v>2</v>
      </c>
      <c r="D10049" s="7" t="s">
        <v>3389</v>
      </c>
      <c r="E10049" s="7" t="str">
        <f>IF(OR(D10049="", D10049="___"),"", LEFT(D10049,FIND(" &gt;",D10049)-1))</f>
        <v>Success</v>
      </c>
      <c r="F10049" s="7" t="str">
        <f t="shared" si="330"/>
        <v>Current</v>
      </c>
      <c r="G10049" s="7" t="str">
        <f t="shared" si="331"/>
        <v/>
      </c>
      <c r="H10049" s="7" t="str">
        <f>IF(G10049="Utterance", IF(ISNUMBER(SEARCH("Unrecognized",D10049)), "Unrecognized", IF(ISNUMBER(SEARCH("Mismatched",D10049)), "Mismatched", IF(ISNUMBER(SEARCH("False Positive",D10049)), "False Positive", "Irrelevant"))), "")</f>
        <v/>
      </c>
      <c r="J10049" s="7" t="s">
        <v>3741</v>
      </c>
      <c r="K10049" s="7" t="s">
        <v>3353</v>
      </c>
      <c r="L10049" s="9">
        <v>45016</v>
      </c>
      <c r="M10049" s="13">
        <v>0.45418981481481485</v>
      </c>
      <c r="N10049" s="14">
        <v>204440003503394</v>
      </c>
      <c r="O10049" s="7">
        <f>IF(LEN(TRIM($A10049))=0,0,LEN($A10049)-LEN(SUBSTITUTE($A10049," ",""))+1)</f>
        <v>3</v>
      </c>
      <c r="P10049">
        <f t="shared" si="329"/>
        <v>3411</v>
      </c>
    </row>
    <row r="10050" spans="1:16" ht="160" x14ac:dyDescent="0.2">
      <c r="A10050" s="8" t="s">
        <v>238</v>
      </c>
      <c r="C10050" s="7" t="s">
        <v>4</v>
      </c>
      <c r="F10050" s="7" t="str">
        <f t="shared" si="330"/>
        <v/>
      </c>
      <c r="G10050" s="7" t="str">
        <f t="shared" si="331"/>
        <v/>
      </c>
      <c r="K10050" s="7" t="s">
        <v>3353</v>
      </c>
      <c r="L10050" s="9">
        <v>45016</v>
      </c>
      <c r="M10050" s="13">
        <v>0.45418981481481485</v>
      </c>
      <c r="N10050" s="14">
        <v>204440003503394</v>
      </c>
      <c r="P10050" t="str">
        <f t="shared" si="329"/>
        <v/>
      </c>
    </row>
    <row r="10051" spans="1:16" ht="16" x14ac:dyDescent="0.2">
      <c r="A10051" s="8" t="s">
        <v>154</v>
      </c>
      <c r="C10051" s="7" t="s">
        <v>2</v>
      </c>
      <c r="D10051" s="7" t="s">
        <v>3389</v>
      </c>
      <c r="E10051" s="7" t="str">
        <f>IF(OR(D10051="", D10051="___"),"", LEFT(D10051,FIND(" &gt;",D10051)-1))</f>
        <v>Success</v>
      </c>
      <c r="F10051" s="7" t="str">
        <f t="shared" si="330"/>
        <v>Current</v>
      </c>
      <c r="G10051" s="7" t="str">
        <f t="shared" si="331"/>
        <v/>
      </c>
      <c r="H10051" s="7" t="str">
        <f>IF(G10051="Utterance", IF(ISNUMBER(SEARCH("Unrecognized",D10051)), "Unrecognized", IF(ISNUMBER(SEARCH("Mismatched",D10051)), "Mismatched", IF(ISNUMBER(SEARCH("False Positive",D10051)), "False Positive", "Irrelevant"))), "")</f>
        <v/>
      </c>
      <c r="J10051" s="7" t="s">
        <v>3750</v>
      </c>
      <c r="K10051" s="7" t="s">
        <v>3353</v>
      </c>
      <c r="L10051" s="9">
        <v>45016</v>
      </c>
      <c r="M10051" s="13">
        <v>0.45513888888888893</v>
      </c>
      <c r="N10051" s="14">
        <v>204440003539513</v>
      </c>
      <c r="O10051" s="7">
        <f>IF(LEN(TRIM($A10051))=0,0,LEN($A10051)-LEN(SUBSTITUTE($A10051," ",""))+1)</f>
        <v>3</v>
      </c>
      <c r="P10051">
        <f t="shared" ref="P10051:P10114" si="332">IF(D10051="", "", COUNTIF($D$1:$D$12000, D10051))</f>
        <v>3411</v>
      </c>
    </row>
    <row r="10052" spans="1:16" ht="240" x14ac:dyDescent="0.2">
      <c r="A10052" s="8" t="s">
        <v>1126</v>
      </c>
      <c r="C10052" s="7" t="s">
        <v>4</v>
      </c>
      <c r="F10052" s="7" t="str">
        <f t="shared" si="330"/>
        <v/>
      </c>
      <c r="G10052" s="7" t="str">
        <f t="shared" si="331"/>
        <v/>
      </c>
      <c r="K10052" s="7" t="s">
        <v>3353</v>
      </c>
      <c r="L10052" s="9">
        <v>45016</v>
      </c>
      <c r="M10052" s="13">
        <v>0.45515046296296297</v>
      </c>
      <c r="N10052" s="14">
        <v>204440003539513</v>
      </c>
      <c r="P10052" t="str">
        <f t="shared" si="332"/>
        <v/>
      </c>
    </row>
    <row r="10053" spans="1:16" ht="16" x14ac:dyDescent="0.2">
      <c r="A10053" s="8" t="s">
        <v>1186</v>
      </c>
      <c r="C10053" s="7" t="s">
        <v>2</v>
      </c>
      <c r="D10053" s="7" t="s">
        <v>3389</v>
      </c>
      <c r="E10053" s="7" t="str">
        <f>IF(OR(D10053="", D10053="___"),"", LEFT(D10053,FIND(" &gt;",D10053)-1))</f>
        <v>Success</v>
      </c>
      <c r="F10053" s="7" t="str">
        <f t="shared" si="330"/>
        <v>Current</v>
      </c>
      <c r="G10053" s="7" t="str">
        <f t="shared" si="331"/>
        <v/>
      </c>
      <c r="H10053" s="7" t="str">
        <f>IF(G10053="Utterance", IF(ISNUMBER(SEARCH("Unrecognized",D10053)), "Unrecognized", IF(ISNUMBER(SEARCH("Mismatched",D10053)), "Mismatched", IF(ISNUMBER(SEARCH("False Positive",D10053)), "False Positive", "Irrelevant"))), "")</f>
        <v/>
      </c>
      <c r="J10053" s="7" t="s">
        <v>3756</v>
      </c>
      <c r="K10053" s="7" t="s">
        <v>3353</v>
      </c>
      <c r="L10053" s="9">
        <v>45016</v>
      </c>
      <c r="M10053" s="13">
        <v>0.45549768518518513</v>
      </c>
      <c r="N10053" s="14">
        <v>204440003541984</v>
      </c>
      <c r="O10053" s="7">
        <f>IF(LEN(TRIM($A10053))=0,0,LEN($A10053)-LEN(SUBSTITUTE($A10053," ",""))+1)</f>
        <v>7</v>
      </c>
      <c r="P10053">
        <f t="shared" si="332"/>
        <v>3411</v>
      </c>
    </row>
    <row r="10054" spans="1:16" ht="144" x14ac:dyDescent="0.2">
      <c r="A10054" s="8" t="s">
        <v>689</v>
      </c>
      <c r="C10054" s="7" t="s">
        <v>4</v>
      </c>
      <c r="F10054" s="7" t="str">
        <f t="shared" si="330"/>
        <v/>
      </c>
      <c r="G10054" s="7" t="str">
        <f t="shared" si="331"/>
        <v/>
      </c>
      <c r="K10054" s="7" t="s">
        <v>3353</v>
      </c>
      <c r="L10054" s="9">
        <v>45016</v>
      </c>
      <c r="M10054" s="13">
        <v>0.45549768518518513</v>
      </c>
      <c r="N10054" s="14">
        <v>204440003541984</v>
      </c>
      <c r="P10054" t="str">
        <f t="shared" si="332"/>
        <v/>
      </c>
    </row>
    <row r="10055" spans="1:16" ht="16" x14ac:dyDescent="0.2">
      <c r="A10055" s="8" t="s">
        <v>158</v>
      </c>
      <c r="B10055" s="7" t="s">
        <v>3487</v>
      </c>
      <c r="C10055" s="7" t="s">
        <v>2</v>
      </c>
      <c r="D10055" s="7" t="s">
        <v>3389</v>
      </c>
      <c r="E10055" s="7" t="str">
        <f>IF(OR(D10055="", D10055="___"),"", LEFT(D10055,FIND(" &gt;",D10055)-1))</f>
        <v>Success</v>
      </c>
      <c r="F10055" s="7" t="str">
        <f t="shared" si="330"/>
        <v>Current</v>
      </c>
      <c r="G10055" s="7" t="str">
        <f t="shared" si="331"/>
        <v/>
      </c>
      <c r="H10055" s="7" t="str">
        <f>IF(G10055="Utterance", IF(ISNUMBER(SEARCH("Unrecognized",D10055)), "Unrecognized", IF(ISNUMBER(SEARCH("Mismatched",D10055)), "Mismatched", IF(ISNUMBER(SEARCH("False Positive",D10055)), "False Positive", "Irrelevant"))), "")</f>
        <v/>
      </c>
      <c r="J10055" s="7" t="s">
        <v>3744</v>
      </c>
      <c r="K10055" s="7" t="s">
        <v>3353</v>
      </c>
      <c r="L10055" s="9">
        <v>45016</v>
      </c>
      <c r="M10055" s="13">
        <v>0.45675925925925925</v>
      </c>
      <c r="N10055" s="14">
        <v>204440007008729</v>
      </c>
      <c r="O10055" s="7">
        <f>IF(LEN(TRIM($A10055))=0,0,LEN($A10055)-LEN(SUBSTITUTE($A10055," ",""))+1)</f>
        <v>4</v>
      </c>
      <c r="P10055">
        <f t="shared" si="332"/>
        <v>3411</v>
      </c>
    </row>
    <row r="10056" spans="1:16" ht="112" x14ac:dyDescent="0.2">
      <c r="A10056" s="8" t="s">
        <v>224</v>
      </c>
      <c r="C10056" s="7" t="s">
        <v>4</v>
      </c>
      <c r="F10056" s="7" t="str">
        <f t="shared" si="330"/>
        <v/>
      </c>
      <c r="G10056" s="7" t="str">
        <f t="shared" si="331"/>
        <v/>
      </c>
      <c r="K10056" s="7" t="s">
        <v>3353</v>
      </c>
      <c r="L10056" s="9">
        <v>45016</v>
      </c>
      <c r="M10056" s="13">
        <v>0.45675925925925925</v>
      </c>
      <c r="N10056" s="14">
        <v>204440007008729</v>
      </c>
      <c r="P10056" t="str">
        <f t="shared" si="332"/>
        <v/>
      </c>
    </row>
    <row r="10057" spans="1:16" ht="16" x14ac:dyDescent="0.2">
      <c r="A10057" s="8" t="s">
        <v>1183</v>
      </c>
      <c r="C10057" s="7" t="s">
        <v>2</v>
      </c>
      <c r="D10057" s="7" t="s">
        <v>3389</v>
      </c>
      <c r="E10057" s="7" t="str">
        <f>IF(OR(D10057="", D10057="___"),"", LEFT(D10057,FIND(" &gt;",D10057)-1))</f>
        <v>Success</v>
      </c>
      <c r="F10057" s="7" t="str">
        <f t="shared" si="330"/>
        <v>Current</v>
      </c>
      <c r="G10057" s="7" t="str">
        <f t="shared" si="331"/>
        <v/>
      </c>
      <c r="H10057" s="7" t="str">
        <f>IF(G10057="Utterance", IF(ISNUMBER(SEARCH("Unrecognized",D10057)), "Unrecognized", IF(ISNUMBER(SEARCH("Mismatched",D10057)), "Mismatched", IF(ISNUMBER(SEARCH("False Positive",D10057)), "False Positive", "Irrelevant"))), "")</f>
        <v/>
      </c>
      <c r="J10057" s="7" t="s">
        <v>3741</v>
      </c>
      <c r="K10057" s="7" t="s">
        <v>3353</v>
      </c>
      <c r="L10057" s="9">
        <v>45016</v>
      </c>
      <c r="M10057" s="13">
        <v>0.45788194444444441</v>
      </c>
      <c r="N10057" s="14">
        <v>204440003541651</v>
      </c>
      <c r="O10057" s="7">
        <f>IF(LEN(TRIM($A10057))=0,0,LEN($A10057)-LEN(SUBSTITUTE($A10057," ",""))+1)</f>
        <v>6</v>
      </c>
      <c r="P10057">
        <f t="shared" si="332"/>
        <v>3411</v>
      </c>
    </row>
    <row r="10058" spans="1:16" ht="160" x14ac:dyDescent="0.2">
      <c r="A10058" s="8" t="s">
        <v>238</v>
      </c>
      <c r="C10058" s="7" t="s">
        <v>4</v>
      </c>
      <c r="F10058" s="7" t="str">
        <f t="shared" si="330"/>
        <v/>
      </c>
      <c r="G10058" s="7" t="str">
        <f t="shared" si="331"/>
        <v/>
      </c>
      <c r="K10058" s="7" t="s">
        <v>3353</v>
      </c>
      <c r="L10058" s="9">
        <v>45016</v>
      </c>
      <c r="M10058" s="13">
        <v>0.45788194444444441</v>
      </c>
      <c r="N10058" s="14">
        <v>204440003541651</v>
      </c>
      <c r="P10058" t="str">
        <f t="shared" si="332"/>
        <v/>
      </c>
    </row>
    <row r="10059" spans="1:16" ht="16" x14ac:dyDescent="0.2">
      <c r="A10059" s="8" t="s">
        <v>376</v>
      </c>
      <c r="C10059" s="7" t="s">
        <v>2</v>
      </c>
      <c r="D10059" s="7" t="s">
        <v>3389</v>
      </c>
      <c r="E10059" s="7" t="str">
        <f>IF(OR(D10059="", D10059="___"),"", LEFT(D10059,FIND(" &gt;",D10059)-1))</f>
        <v>Success</v>
      </c>
      <c r="F10059" s="7" t="str">
        <f t="shared" si="330"/>
        <v>Current</v>
      </c>
      <c r="G10059" s="7" t="str">
        <f t="shared" si="331"/>
        <v/>
      </c>
      <c r="H10059" s="7" t="str">
        <f>IF(G10059="Utterance", IF(ISNUMBER(SEARCH("Unrecognized",D10059)), "Unrecognized", IF(ISNUMBER(SEARCH("Mismatched",D10059)), "Mismatched", IF(ISNUMBER(SEARCH("False Positive",D10059)), "False Positive", "Irrelevant"))), "")</f>
        <v/>
      </c>
      <c r="J10059" s="7" t="s">
        <v>3750</v>
      </c>
      <c r="K10059" s="7" t="s">
        <v>3353</v>
      </c>
      <c r="L10059" s="9">
        <v>45016</v>
      </c>
      <c r="M10059" s="13">
        <v>0.46960648148148149</v>
      </c>
      <c r="N10059" s="14">
        <v>204440003490441</v>
      </c>
      <c r="O10059" s="7">
        <f>IF(LEN(TRIM($A10059))=0,0,LEN($A10059)-LEN(SUBSTITUTE($A10059," ",""))+1)</f>
        <v>3</v>
      </c>
      <c r="P10059">
        <f t="shared" si="332"/>
        <v>3411</v>
      </c>
    </row>
    <row r="10060" spans="1:16" ht="160" x14ac:dyDescent="0.2">
      <c r="A10060" s="8" t="s">
        <v>377</v>
      </c>
      <c r="C10060" s="7" t="s">
        <v>4</v>
      </c>
      <c r="F10060" s="7" t="str">
        <f t="shared" si="330"/>
        <v/>
      </c>
      <c r="G10060" s="7" t="str">
        <f t="shared" si="331"/>
        <v/>
      </c>
      <c r="K10060" s="7" t="s">
        <v>3353</v>
      </c>
      <c r="L10060" s="9">
        <v>45016</v>
      </c>
      <c r="M10060" s="13">
        <v>0.46962962962962962</v>
      </c>
      <c r="N10060" s="14">
        <v>204440003490441</v>
      </c>
      <c r="P10060" t="str">
        <f t="shared" si="332"/>
        <v/>
      </c>
    </row>
    <row r="10061" spans="1:16" ht="16" x14ac:dyDescent="0.2">
      <c r="A10061" s="8" t="s">
        <v>375</v>
      </c>
      <c r="C10061" s="7" t="s">
        <v>2</v>
      </c>
      <c r="D10061" s="7" t="s">
        <v>3389</v>
      </c>
      <c r="E10061" s="7" t="str">
        <f>IF(OR(D10061="", D10061="___"),"", LEFT(D10061,FIND(" &gt;",D10061)-1))</f>
        <v>Success</v>
      </c>
      <c r="F10061" s="7" t="str">
        <f t="shared" si="330"/>
        <v>Current</v>
      </c>
      <c r="G10061" s="7" t="str">
        <f t="shared" si="331"/>
        <v/>
      </c>
      <c r="H10061" s="7" t="str">
        <f>IF(G10061="Utterance", IF(ISNUMBER(SEARCH("Unrecognized",D10061)), "Unrecognized", IF(ISNUMBER(SEARCH("Mismatched",D10061)), "Mismatched", IF(ISNUMBER(SEARCH("False Positive",D10061)), "False Positive", "Irrelevant"))), "")</f>
        <v/>
      </c>
      <c r="J10061" s="7" t="s">
        <v>3756</v>
      </c>
      <c r="K10061" s="7" t="s">
        <v>3353</v>
      </c>
      <c r="L10061" s="9">
        <v>45016</v>
      </c>
      <c r="M10061" s="13">
        <v>0.47151620370370373</v>
      </c>
      <c r="N10061" s="14">
        <v>204440003490421</v>
      </c>
      <c r="O10061" s="7">
        <f>IF(LEN(TRIM($A10061))=0,0,LEN($A10061)-LEN(SUBSTITUTE($A10061," ",""))+1)</f>
        <v>1</v>
      </c>
      <c r="P10061">
        <f t="shared" si="332"/>
        <v>3411</v>
      </c>
    </row>
    <row r="10062" spans="1:16" ht="112" x14ac:dyDescent="0.2">
      <c r="A10062" s="8" t="s">
        <v>226</v>
      </c>
      <c r="C10062" s="7" t="s">
        <v>4</v>
      </c>
      <c r="F10062" s="7" t="str">
        <f t="shared" si="330"/>
        <v/>
      </c>
      <c r="G10062" s="7" t="str">
        <f t="shared" si="331"/>
        <v/>
      </c>
      <c r="K10062" s="7" t="s">
        <v>3353</v>
      </c>
      <c r="L10062" s="9">
        <v>45016</v>
      </c>
      <c r="M10062" s="13">
        <v>0.47151620370370373</v>
      </c>
      <c r="N10062" s="14">
        <v>204440003490421</v>
      </c>
      <c r="P10062" t="str">
        <f t="shared" si="332"/>
        <v/>
      </c>
    </row>
    <row r="10063" spans="1:16" ht="16" x14ac:dyDescent="0.2">
      <c r="A10063" s="8" t="s">
        <v>374</v>
      </c>
      <c r="C10063" s="7" t="s">
        <v>2</v>
      </c>
      <c r="D10063" s="7" t="s">
        <v>3411</v>
      </c>
      <c r="E10063" s="7" t="str">
        <f>IF(OR(D10063="", D10063="___"),"", LEFT(D10063,FIND(" &gt;",D10063)-1))</f>
        <v>Qualified Success</v>
      </c>
      <c r="F10063" s="7" t="str">
        <f t="shared" si="330"/>
        <v>Current</v>
      </c>
      <c r="G10063" s="7" t="str">
        <f t="shared" si="331"/>
        <v>Response</v>
      </c>
      <c r="H10063" s="7" t="str">
        <f>IF(G10063="Utterance", IF(ISNUMBER(SEARCH("Unrecognized",D10063)), "Unrecognized", IF(ISNUMBER(SEARCH("Mismatched",D10063)), "Mismatched", IF(ISNUMBER(SEARCH("False Positive",D10063)), "False Positive", "Irrelevant"))), "")</f>
        <v/>
      </c>
      <c r="J10063" s="7" t="s">
        <v>3756</v>
      </c>
      <c r="K10063" s="7" t="s">
        <v>3353</v>
      </c>
      <c r="L10063" s="9">
        <v>45016</v>
      </c>
      <c r="M10063" s="13">
        <v>0.4716319444444444</v>
      </c>
      <c r="N10063" s="14">
        <v>204440003490421</v>
      </c>
      <c r="O10063" s="7">
        <f>IF(LEN(TRIM($A10063))=0,0,LEN($A10063)-LEN(SUBSTITUTE($A10063," ",""))+1)</f>
        <v>6</v>
      </c>
      <c r="P10063">
        <f t="shared" si="332"/>
        <v>201</v>
      </c>
    </row>
    <row r="10064" spans="1:16" ht="64" x14ac:dyDescent="0.2">
      <c r="A10064" s="8" t="s">
        <v>270</v>
      </c>
      <c r="C10064" s="7" t="s">
        <v>4</v>
      </c>
      <c r="F10064" s="7" t="str">
        <f t="shared" si="330"/>
        <v/>
      </c>
      <c r="G10064" s="7" t="str">
        <f t="shared" si="331"/>
        <v/>
      </c>
      <c r="K10064" s="7" t="s">
        <v>3353</v>
      </c>
      <c r="L10064" s="9">
        <v>45016</v>
      </c>
      <c r="M10064" s="13">
        <v>0.4716319444444444</v>
      </c>
      <c r="N10064" s="14">
        <v>204440003490421</v>
      </c>
      <c r="P10064" t="str">
        <f t="shared" si="332"/>
        <v/>
      </c>
    </row>
    <row r="10065" spans="1:16" ht="16" x14ac:dyDescent="0.2">
      <c r="A10065" s="8" t="s">
        <v>1270</v>
      </c>
      <c r="C10065" s="7" t="s">
        <v>2</v>
      </c>
      <c r="D10065" s="7" t="s">
        <v>3389</v>
      </c>
      <c r="E10065" s="7" t="str">
        <f>IF(OR(D10065="", D10065="___"),"", LEFT(D10065,FIND(" &gt;",D10065)-1))</f>
        <v>Success</v>
      </c>
      <c r="F10065" s="7" t="str">
        <f t="shared" si="330"/>
        <v>Current</v>
      </c>
      <c r="G10065" s="7" t="str">
        <f t="shared" si="331"/>
        <v/>
      </c>
      <c r="H10065" s="7" t="str">
        <f>IF(G10065="Utterance", IF(ISNUMBER(SEARCH("Unrecognized",D10065)), "Unrecognized", IF(ISNUMBER(SEARCH("Mismatched",D10065)), "Mismatched", IF(ISNUMBER(SEARCH("False Positive",D10065)), "False Positive", "Irrelevant"))), "")</f>
        <v/>
      </c>
      <c r="J10065" s="7" t="s">
        <v>3741</v>
      </c>
      <c r="K10065" s="7" t="s">
        <v>3353</v>
      </c>
      <c r="L10065" s="9">
        <v>45016</v>
      </c>
      <c r="M10065" s="13">
        <v>0.47197916666666667</v>
      </c>
      <c r="N10065" s="14">
        <v>202000276083816</v>
      </c>
      <c r="O10065" s="7">
        <f>IF(LEN(TRIM($A10065))=0,0,LEN($A10065)-LEN(SUBSTITUTE($A10065," ",""))+1)</f>
        <v>3</v>
      </c>
      <c r="P10065">
        <f t="shared" si="332"/>
        <v>3411</v>
      </c>
    </row>
    <row r="10066" spans="1:16" ht="144" x14ac:dyDescent="0.2">
      <c r="A10066" s="8" t="s">
        <v>250</v>
      </c>
      <c r="C10066" s="7" t="s">
        <v>4</v>
      </c>
      <c r="F10066" s="7" t="str">
        <f t="shared" si="330"/>
        <v/>
      </c>
      <c r="G10066" s="7" t="str">
        <f t="shared" si="331"/>
        <v/>
      </c>
      <c r="K10066" s="7" t="s">
        <v>3353</v>
      </c>
      <c r="L10066" s="9">
        <v>45016</v>
      </c>
      <c r="M10066" s="13">
        <v>0.4720138888888889</v>
      </c>
      <c r="N10066" s="14">
        <v>202000276083816</v>
      </c>
      <c r="P10066" t="str">
        <f t="shared" si="332"/>
        <v/>
      </c>
    </row>
    <row r="10067" spans="1:16" ht="16" x14ac:dyDescent="0.2">
      <c r="A10067" s="8" t="s">
        <v>1422</v>
      </c>
      <c r="C10067" s="7" t="s">
        <v>2</v>
      </c>
      <c r="D10067" s="17" t="s">
        <v>3411</v>
      </c>
      <c r="E10067" s="7" t="str">
        <f>IF(OR(D10067="", D10067="___"),"", LEFT(D10067,FIND(" &gt;",D10067)-1))</f>
        <v>Qualified Success</v>
      </c>
      <c r="F10067" s="7" t="str">
        <f t="shared" si="330"/>
        <v>Current</v>
      </c>
      <c r="G10067" s="7" t="str">
        <f t="shared" si="331"/>
        <v>Response</v>
      </c>
      <c r="H10067" s="7" t="str">
        <f>IF(G10067="Utterance", IF(ISNUMBER(SEARCH("Unrecognized",D10067)), "Unrecognized", IF(ISNUMBER(SEARCH("Mismatched",D10067)), "Mismatched", IF(ISNUMBER(SEARCH("False Positive",D10067)), "False Positive", "Irrelevant"))), "")</f>
        <v/>
      </c>
      <c r="J10067" s="7" t="s">
        <v>3742</v>
      </c>
      <c r="K10067" s="7" t="s">
        <v>3353</v>
      </c>
      <c r="L10067" s="9">
        <v>45016</v>
      </c>
      <c r="M10067" s="13">
        <v>0.4737615740740741</v>
      </c>
      <c r="N10067" s="14">
        <v>202000687483739</v>
      </c>
      <c r="O10067" s="7">
        <f>IF(LEN(TRIM($A10067))=0,0,LEN($A10067)-LEN(SUBSTITUTE($A10067," ",""))+1)</f>
        <v>6</v>
      </c>
      <c r="P10067">
        <f t="shared" si="332"/>
        <v>201</v>
      </c>
    </row>
    <row r="10068" spans="1:16" ht="128" x14ac:dyDescent="0.2">
      <c r="A10068" s="8" t="s">
        <v>990</v>
      </c>
      <c r="C10068" s="7" t="s">
        <v>4</v>
      </c>
      <c r="F10068" s="7" t="str">
        <f t="shared" si="330"/>
        <v/>
      </c>
      <c r="G10068" s="7" t="str">
        <f t="shared" si="331"/>
        <v/>
      </c>
      <c r="K10068" s="7" t="s">
        <v>3353</v>
      </c>
      <c r="L10068" s="9">
        <v>45016</v>
      </c>
      <c r="M10068" s="13">
        <v>0.4737615740740741</v>
      </c>
      <c r="N10068" s="14">
        <v>202000687483739</v>
      </c>
      <c r="P10068" t="str">
        <f t="shared" si="332"/>
        <v/>
      </c>
    </row>
    <row r="10069" spans="1:16" ht="16" x14ac:dyDescent="0.2">
      <c r="A10069" s="8" t="s">
        <v>93</v>
      </c>
      <c r="C10069" s="7" t="s">
        <v>2</v>
      </c>
      <c r="D10069" s="7" t="s">
        <v>3389</v>
      </c>
      <c r="E10069" s="7" t="str">
        <f>IF(OR(D10069="", D10069="___"),"", LEFT(D10069,FIND(" &gt;",D10069)-1))</f>
        <v>Success</v>
      </c>
      <c r="F10069" s="7" t="str">
        <f t="shared" si="330"/>
        <v>Current</v>
      </c>
      <c r="G10069" s="7" t="str">
        <f t="shared" si="331"/>
        <v/>
      </c>
      <c r="H10069" s="7" t="str">
        <f>IF(G10069="Utterance", IF(ISNUMBER(SEARCH("Unrecognized",D10069)), "Unrecognized", IF(ISNUMBER(SEARCH("Mismatched",D10069)), "Mismatched", IF(ISNUMBER(SEARCH("False Positive",D10069)), "False Positive", "Irrelevant"))), "")</f>
        <v/>
      </c>
      <c r="J10069" s="7" t="s">
        <v>213</v>
      </c>
      <c r="K10069" s="7" t="s">
        <v>3353</v>
      </c>
      <c r="L10069" s="9">
        <v>45016</v>
      </c>
      <c r="M10069" s="13">
        <v>0.47579861111111116</v>
      </c>
      <c r="N10069" s="14">
        <v>202000687483739</v>
      </c>
      <c r="O10069" s="7">
        <f>IF(LEN(TRIM($A10069))=0,0,LEN($A10069)-LEN(SUBSTITUTE($A10069," ",""))+1)</f>
        <v>2</v>
      </c>
      <c r="P10069">
        <f t="shared" si="332"/>
        <v>3411</v>
      </c>
    </row>
    <row r="10070" spans="1:16" ht="144" x14ac:dyDescent="0.2">
      <c r="A10070" s="8" t="s">
        <v>218</v>
      </c>
      <c r="C10070" s="7" t="s">
        <v>4</v>
      </c>
      <c r="F10070" s="7" t="str">
        <f t="shared" si="330"/>
        <v/>
      </c>
      <c r="G10070" s="7" t="str">
        <f t="shared" si="331"/>
        <v/>
      </c>
      <c r="K10070" s="7" t="s">
        <v>3353</v>
      </c>
      <c r="L10070" s="9">
        <v>45016</v>
      </c>
      <c r="M10070" s="13">
        <v>0.47579861111111116</v>
      </c>
      <c r="N10070" s="14">
        <v>202000687483739</v>
      </c>
      <c r="P10070" t="str">
        <f t="shared" si="332"/>
        <v/>
      </c>
    </row>
    <row r="10071" spans="1:16" ht="16" x14ac:dyDescent="0.2">
      <c r="A10071" s="8" t="s">
        <v>820</v>
      </c>
      <c r="C10071" s="7" t="s">
        <v>2</v>
      </c>
      <c r="D10071" s="7" t="s">
        <v>3389</v>
      </c>
      <c r="E10071" s="7" t="str">
        <f>IF(OR(D10071="", D10071="___"),"", LEFT(D10071,FIND(" &gt;",D10071)-1))</f>
        <v>Success</v>
      </c>
      <c r="F10071" s="7" t="str">
        <f t="shared" si="330"/>
        <v>Current</v>
      </c>
      <c r="G10071" s="7" t="str">
        <f t="shared" si="331"/>
        <v/>
      </c>
      <c r="H10071" s="7" t="str">
        <f>IF(G10071="Utterance", IF(ISNUMBER(SEARCH("Unrecognized",D10071)), "Unrecognized", IF(ISNUMBER(SEARCH("Mismatched",D10071)), "Mismatched", IF(ISNUMBER(SEARCH("False Positive",D10071)), "False Positive", "Irrelevant"))), "")</f>
        <v/>
      </c>
      <c r="J10071" s="7" t="s">
        <v>3755</v>
      </c>
      <c r="K10071" s="7" t="s">
        <v>3353</v>
      </c>
      <c r="L10071" s="9">
        <v>45016</v>
      </c>
      <c r="M10071" s="13">
        <v>0.47981481481481486</v>
      </c>
      <c r="N10071" s="14">
        <v>204440003505705</v>
      </c>
      <c r="O10071" s="7">
        <f>IF(LEN(TRIM($A10071))=0,0,LEN($A10071)-LEN(SUBSTITUTE($A10071," ",""))+1)</f>
        <v>6</v>
      </c>
      <c r="P10071">
        <f t="shared" si="332"/>
        <v>3411</v>
      </c>
    </row>
    <row r="10072" spans="1:16" ht="192" x14ac:dyDescent="0.2">
      <c r="A10072" s="8" t="s">
        <v>663</v>
      </c>
      <c r="C10072" s="7" t="s">
        <v>4</v>
      </c>
      <c r="F10072" s="7" t="str">
        <f t="shared" si="330"/>
        <v/>
      </c>
      <c r="G10072" s="7" t="str">
        <f t="shared" si="331"/>
        <v/>
      </c>
      <c r="K10072" s="7" t="s">
        <v>3353</v>
      </c>
      <c r="L10072" s="9">
        <v>45016</v>
      </c>
      <c r="M10072" s="13">
        <v>0.47983796296296299</v>
      </c>
      <c r="N10072" s="14">
        <v>204440003505705</v>
      </c>
      <c r="P10072" t="str">
        <f t="shared" si="332"/>
        <v/>
      </c>
    </row>
    <row r="10073" spans="1:16" ht="16" x14ac:dyDescent="0.2">
      <c r="A10073" s="8" t="s">
        <v>302</v>
      </c>
      <c r="B10073" s="7" t="s">
        <v>3487</v>
      </c>
      <c r="C10073" s="7" t="s">
        <v>2</v>
      </c>
      <c r="D10073" s="7" t="s">
        <v>3389</v>
      </c>
      <c r="E10073" s="7" t="str">
        <f>IF(OR(D10073="", D10073="___"),"", LEFT(D10073,FIND(" &gt;",D10073)-1))</f>
        <v>Success</v>
      </c>
      <c r="F10073" s="7" t="str">
        <f t="shared" si="330"/>
        <v>Current</v>
      </c>
      <c r="G10073" s="7" t="str">
        <f t="shared" si="331"/>
        <v/>
      </c>
      <c r="H10073" s="7" t="str">
        <f>IF(G10073="Utterance", IF(ISNUMBER(SEARCH("Unrecognized",D10073)), "Unrecognized", IF(ISNUMBER(SEARCH("Mismatched",D10073)), "Mismatched", IF(ISNUMBER(SEARCH("False Positive",D10073)), "False Positive", "Irrelevant"))), "")</f>
        <v/>
      </c>
      <c r="J10073" s="7" t="s">
        <v>3428</v>
      </c>
      <c r="K10073" s="7" t="s">
        <v>3353</v>
      </c>
      <c r="L10073" s="9">
        <v>45016</v>
      </c>
      <c r="M10073" s="13">
        <v>0.48282407407407407</v>
      </c>
      <c r="N10073" s="14">
        <v>204440003495282</v>
      </c>
      <c r="O10073" s="7">
        <f>IF(LEN(TRIM($A10073))=0,0,LEN($A10073)-LEN(SUBSTITUTE($A10073," ",""))+1)</f>
        <v>3</v>
      </c>
      <c r="P10073">
        <f t="shared" si="332"/>
        <v>3411</v>
      </c>
    </row>
    <row r="10074" spans="1:16" ht="64" x14ac:dyDescent="0.2">
      <c r="A10074" s="8" t="s">
        <v>220</v>
      </c>
      <c r="C10074" s="7" t="s">
        <v>4</v>
      </c>
      <c r="F10074" s="7" t="str">
        <f t="shared" si="330"/>
        <v/>
      </c>
      <c r="G10074" s="7" t="str">
        <f t="shared" si="331"/>
        <v/>
      </c>
      <c r="K10074" s="7" t="s">
        <v>3353</v>
      </c>
      <c r="L10074" s="9">
        <v>45016</v>
      </c>
      <c r="M10074" s="13">
        <v>0.48282407407407407</v>
      </c>
      <c r="N10074" s="14">
        <v>204440003495282</v>
      </c>
      <c r="P10074" t="str">
        <f t="shared" si="332"/>
        <v/>
      </c>
    </row>
    <row r="10075" spans="1:16" ht="16" x14ac:dyDescent="0.2">
      <c r="A10075" s="8" t="s">
        <v>396</v>
      </c>
      <c r="C10075" s="7" t="s">
        <v>2</v>
      </c>
      <c r="D10075" s="7" t="s">
        <v>3389</v>
      </c>
      <c r="E10075" s="7" t="str">
        <f>IF(OR(D10075="", D10075="___"),"", LEFT(D10075,FIND(" &gt;",D10075)-1))</f>
        <v>Success</v>
      </c>
      <c r="F10075" s="7" t="str">
        <f t="shared" si="330"/>
        <v>Current</v>
      </c>
      <c r="G10075" s="7" t="str">
        <f t="shared" si="331"/>
        <v/>
      </c>
      <c r="H10075" s="7" t="str">
        <f>IF(G10075="Utterance", IF(ISNUMBER(SEARCH("Unrecognized",D10075)), "Unrecognized", IF(ISNUMBER(SEARCH("Mismatched",D10075)), "Mismatched", IF(ISNUMBER(SEARCH("False Positive",D10075)), "False Positive", "Irrelevant"))), "")</f>
        <v/>
      </c>
      <c r="J10075" s="7" t="s">
        <v>3431</v>
      </c>
      <c r="K10075" s="7" t="s">
        <v>3353</v>
      </c>
      <c r="L10075" s="9">
        <v>45016</v>
      </c>
      <c r="M10075" s="13">
        <v>0.48314814814814816</v>
      </c>
      <c r="N10075" s="14">
        <v>513003537666572</v>
      </c>
      <c r="O10075" s="7">
        <f>IF(LEN(TRIM($A10075))=0,0,LEN($A10075)-LEN(SUBSTITUTE($A10075," ",""))+1)</f>
        <v>1</v>
      </c>
      <c r="P10075">
        <f t="shared" si="332"/>
        <v>3411</v>
      </c>
    </row>
    <row r="10076" spans="1:16" ht="144" x14ac:dyDescent="0.2">
      <c r="A10076" s="8" t="s">
        <v>395</v>
      </c>
      <c r="C10076" s="7" t="s">
        <v>4</v>
      </c>
      <c r="F10076" s="7" t="str">
        <f t="shared" si="330"/>
        <v/>
      </c>
      <c r="G10076" s="7" t="str">
        <f t="shared" si="331"/>
        <v/>
      </c>
      <c r="K10076" s="7" t="s">
        <v>3353</v>
      </c>
      <c r="L10076" s="9">
        <v>45016</v>
      </c>
      <c r="M10076" s="13">
        <v>0.48314814814814816</v>
      </c>
      <c r="N10076" s="14">
        <v>513003537666572</v>
      </c>
      <c r="P10076" t="str">
        <f t="shared" si="332"/>
        <v/>
      </c>
    </row>
    <row r="10077" spans="1:16" ht="16" x14ac:dyDescent="0.2">
      <c r="A10077" s="8" t="s">
        <v>465</v>
      </c>
      <c r="B10077" s="7" t="s">
        <v>3487</v>
      </c>
      <c r="C10077" s="7" t="s">
        <v>2</v>
      </c>
      <c r="D10077" s="7" t="s">
        <v>3389</v>
      </c>
      <c r="E10077" s="7" t="str">
        <f>IF(OR(D10077="", D10077="___"),"", LEFT(D10077,FIND(" &gt;",D10077)-1))</f>
        <v>Success</v>
      </c>
      <c r="F10077" s="7" t="str">
        <f t="shared" si="330"/>
        <v>Current</v>
      </c>
      <c r="G10077" s="7" t="str">
        <f t="shared" si="331"/>
        <v/>
      </c>
      <c r="H10077" s="7" t="str">
        <f>IF(G10077="Utterance", IF(ISNUMBER(SEARCH("Unrecognized",D10077)), "Unrecognized", IF(ISNUMBER(SEARCH("Mismatched",D10077)), "Mismatched", IF(ISNUMBER(SEARCH("False Positive",D10077)), "False Positive", "Irrelevant"))), "")</f>
        <v/>
      </c>
      <c r="J10077" s="7" t="s">
        <v>3743</v>
      </c>
      <c r="K10077" s="7" t="s">
        <v>3353</v>
      </c>
      <c r="L10077" s="9">
        <v>45016</v>
      </c>
      <c r="M10077" s="13">
        <v>0.48457175925925927</v>
      </c>
      <c r="N10077" s="14">
        <v>202000460821261</v>
      </c>
      <c r="O10077" s="7">
        <f>IF(LEN(TRIM($A10077))=0,0,LEN($A10077)-LEN(SUBSTITUTE($A10077," ",""))+1)</f>
        <v>4</v>
      </c>
      <c r="P10077">
        <f t="shared" si="332"/>
        <v>3411</v>
      </c>
    </row>
    <row r="10078" spans="1:16" ht="144" x14ac:dyDescent="0.2">
      <c r="A10078" s="8" t="s">
        <v>250</v>
      </c>
      <c r="C10078" s="7" t="s">
        <v>4</v>
      </c>
      <c r="F10078" s="7" t="str">
        <f t="shared" si="330"/>
        <v/>
      </c>
      <c r="G10078" s="7" t="str">
        <f t="shared" si="331"/>
        <v/>
      </c>
      <c r="K10078" s="7" t="s">
        <v>3353</v>
      </c>
      <c r="L10078" s="9">
        <v>45016</v>
      </c>
      <c r="M10078" s="13">
        <v>0.48458333333333337</v>
      </c>
      <c r="N10078" s="14">
        <v>202000460821261</v>
      </c>
      <c r="P10078" t="str">
        <f t="shared" si="332"/>
        <v/>
      </c>
    </row>
    <row r="10079" spans="1:16" ht="32" x14ac:dyDescent="0.2">
      <c r="A10079" s="8" t="s">
        <v>1368</v>
      </c>
      <c r="C10079" s="7" t="s">
        <v>2</v>
      </c>
      <c r="D10079" s="7" t="s">
        <v>3389</v>
      </c>
      <c r="E10079" s="7" t="str">
        <f>IF(OR(D10079="", D10079="___"),"", LEFT(D10079,FIND(" &gt;",D10079)-1))</f>
        <v>Success</v>
      </c>
      <c r="F10079" s="7" t="str">
        <f t="shared" si="330"/>
        <v>Current</v>
      </c>
      <c r="G10079" s="7" t="str">
        <f t="shared" si="331"/>
        <v/>
      </c>
      <c r="H10079" s="7" t="str">
        <f>IF(G10079="Utterance", IF(ISNUMBER(SEARCH("Unrecognized",D10079)), "Unrecognized", IF(ISNUMBER(SEARCH("Mismatched",D10079)), "Mismatched", IF(ISNUMBER(SEARCH("False Positive",D10079)), "False Positive", "Irrelevant"))), "")</f>
        <v/>
      </c>
      <c r="J10079" s="7" t="s">
        <v>3741</v>
      </c>
      <c r="K10079" s="7" t="s">
        <v>3353</v>
      </c>
      <c r="L10079" s="9">
        <v>45016</v>
      </c>
      <c r="M10079" s="13">
        <v>0.48603009259259261</v>
      </c>
      <c r="N10079" s="14">
        <v>202000460821261</v>
      </c>
      <c r="O10079" s="7">
        <f>IF(LEN(TRIM($A10079))=0,0,LEN($A10079)-LEN(SUBSTITUTE($A10079," ",""))+1)</f>
        <v>27</v>
      </c>
      <c r="P10079">
        <f t="shared" si="332"/>
        <v>3411</v>
      </c>
    </row>
    <row r="10080" spans="1:16" ht="64" x14ac:dyDescent="0.2">
      <c r="A10080" s="8" t="s">
        <v>327</v>
      </c>
      <c r="C10080" s="7" t="s">
        <v>4</v>
      </c>
      <c r="F10080" s="7" t="str">
        <f t="shared" si="330"/>
        <v/>
      </c>
      <c r="G10080" s="7" t="str">
        <f t="shared" si="331"/>
        <v/>
      </c>
      <c r="K10080" s="7" t="s">
        <v>3353</v>
      </c>
      <c r="L10080" s="9">
        <v>45016</v>
      </c>
      <c r="M10080" s="13">
        <v>0.48603009259259261</v>
      </c>
      <c r="N10080" s="14">
        <v>202000460821261</v>
      </c>
      <c r="P10080" t="str">
        <f t="shared" si="332"/>
        <v/>
      </c>
    </row>
    <row r="10081" spans="1:16" ht="16" x14ac:dyDescent="0.2">
      <c r="A10081" s="8" t="s">
        <v>1367</v>
      </c>
      <c r="C10081" s="7" t="s">
        <v>2</v>
      </c>
      <c r="D10081" s="7" t="s">
        <v>3389</v>
      </c>
      <c r="E10081" s="7" t="str">
        <f>IF(OR(D10081="", D10081="___"),"", LEFT(D10081,FIND(" &gt;",D10081)-1))</f>
        <v>Success</v>
      </c>
      <c r="F10081" s="7" t="str">
        <f t="shared" si="330"/>
        <v>Current</v>
      </c>
      <c r="G10081" s="7" t="str">
        <f t="shared" si="331"/>
        <v/>
      </c>
      <c r="H10081" s="7" t="str">
        <f>IF(G10081="Utterance", IF(ISNUMBER(SEARCH("Unrecognized",D10081)), "Unrecognized", IF(ISNUMBER(SEARCH("Mismatched",D10081)), "Mismatched", IF(ISNUMBER(SEARCH("False Positive",D10081)), "False Positive", "Irrelevant"))), "")</f>
        <v/>
      </c>
      <c r="J10081" s="7" t="s">
        <v>3754</v>
      </c>
      <c r="K10081" s="7" t="s">
        <v>3353</v>
      </c>
      <c r="L10081" s="9">
        <v>45016</v>
      </c>
      <c r="M10081" s="13">
        <v>0.48621527777777779</v>
      </c>
      <c r="N10081" s="14">
        <v>202000460821261</v>
      </c>
      <c r="O10081" s="7">
        <f>IF(LEN(TRIM($A10081))=0,0,LEN($A10081)-LEN(SUBSTITUTE($A10081," ",""))+1)</f>
        <v>2</v>
      </c>
      <c r="P10081">
        <f t="shared" si="332"/>
        <v>3411</v>
      </c>
    </row>
    <row r="10082" spans="1:16" ht="16" x14ac:dyDescent="0.2">
      <c r="A10082" s="8" t="s">
        <v>294</v>
      </c>
      <c r="C10082" s="7" t="s">
        <v>4</v>
      </c>
      <c r="F10082" s="7" t="str">
        <f t="shared" si="330"/>
        <v/>
      </c>
      <c r="G10082" s="7" t="str">
        <f t="shared" si="331"/>
        <v/>
      </c>
      <c r="K10082" s="7" t="s">
        <v>3353</v>
      </c>
      <c r="L10082" s="9">
        <v>45016</v>
      </c>
      <c r="M10082" s="13">
        <v>0.48621527777777779</v>
      </c>
      <c r="N10082" s="14">
        <v>202000460821261</v>
      </c>
      <c r="P10082" t="str">
        <f t="shared" si="332"/>
        <v/>
      </c>
    </row>
    <row r="10083" spans="1:16" ht="16" x14ac:dyDescent="0.2">
      <c r="A10083" s="8" t="s">
        <v>1543</v>
      </c>
      <c r="C10083" s="7" t="s">
        <v>2</v>
      </c>
      <c r="D10083" s="7" t="s">
        <v>3400</v>
      </c>
      <c r="E10083" s="7" t="str">
        <f>IF(OR(D10083="", D10083="___"),"", LEFT(D10083,FIND(" &gt;",D10083)-1))</f>
        <v>Failure</v>
      </c>
      <c r="F10083" s="7" t="str">
        <f t="shared" si="330"/>
        <v>Current</v>
      </c>
      <c r="G10083" s="7" t="str">
        <f t="shared" si="331"/>
        <v>Interaction</v>
      </c>
      <c r="H10083" s="7" t="str">
        <f>IF(G10083="Utterance", IF(ISNUMBER(SEARCH("Unrecognized",D10083)), "Unrecognized", IF(ISNUMBER(SEARCH("Mismatched",D10083)), "Mismatched", IF(ISNUMBER(SEARCH("False Positive",D10083)), "False Positive", "Irrelevant"))), "")</f>
        <v/>
      </c>
      <c r="J10083" s="7" t="s">
        <v>3741</v>
      </c>
      <c r="K10083" s="7" t="s">
        <v>3353</v>
      </c>
      <c r="L10083" s="9">
        <v>45016</v>
      </c>
      <c r="M10083" s="13">
        <v>0.48761574074074071</v>
      </c>
      <c r="N10083" s="14">
        <v>513002477104073</v>
      </c>
      <c r="O10083" s="7">
        <f>IF(LEN(TRIM($A10083))=0,0,LEN($A10083)-LEN(SUBSTITUTE($A10083," ",""))+1)</f>
        <v>4</v>
      </c>
      <c r="P10083">
        <f t="shared" si="332"/>
        <v>412</v>
      </c>
    </row>
    <row r="10084" spans="1:16" ht="16" x14ac:dyDescent="0.2">
      <c r="A10084" s="8" t="s">
        <v>785</v>
      </c>
      <c r="C10084" s="7" t="s">
        <v>4</v>
      </c>
      <c r="F10084" s="7" t="str">
        <f t="shared" si="330"/>
        <v/>
      </c>
      <c r="G10084" s="7" t="str">
        <f t="shared" si="331"/>
        <v/>
      </c>
      <c r="K10084" s="7" t="s">
        <v>3353</v>
      </c>
      <c r="L10084" s="9">
        <v>45016</v>
      </c>
      <c r="M10084" s="13">
        <v>0.48762731481481486</v>
      </c>
      <c r="N10084" s="14">
        <v>513002477104073</v>
      </c>
      <c r="P10084" t="str">
        <f t="shared" si="332"/>
        <v/>
      </c>
    </row>
    <row r="10085" spans="1:16" ht="16" x14ac:dyDescent="0.2">
      <c r="A10085" s="8" t="s">
        <v>1542</v>
      </c>
      <c r="C10085" s="7" t="s">
        <v>2</v>
      </c>
      <c r="D10085" s="7" t="s">
        <v>3389</v>
      </c>
      <c r="E10085" s="7" t="str">
        <f>IF(OR(D10085="", D10085="___"),"", LEFT(D10085,FIND(" &gt;",D10085)-1))</f>
        <v>Success</v>
      </c>
      <c r="F10085" s="7" t="str">
        <f t="shared" si="330"/>
        <v>Current</v>
      </c>
      <c r="G10085" s="7" t="str">
        <f t="shared" si="331"/>
        <v/>
      </c>
      <c r="H10085" s="7" t="str">
        <f>IF(G10085="Utterance", IF(ISNUMBER(SEARCH("Unrecognized",D10085)), "Unrecognized", IF(ISNUMBER(SEARCH("Mismatched",D10085)), "Mismatched", IF(ISNUMBER(SEARCH("False Positive",D10085)), "False Positive", "Irrelevant"))), "")</f>
        <v/>
      </c>
      <c r="J10085" s="7" t="s">
        <v>213</v>
      </c>
      <c r="K10085" s="7" t="s">
        <v>3353</v>
      </c>
      <c r="L10085" s="9">
        <v>45016</v>
      </c>
      <c r="M10085" s="13">
        <v>0.4878703703703704</v>
      </c>
      <c r="N10085" s="14">
        <v>513002477104073</v>
      </c>
      <c r="O10085" s="7">
        <f>IF(LEN(TRIM($A10085))=0,0,LEN($A10085)-LEN(SUBSTITUTE($A10085," ",""))+1)</f>
        <v>9</v>
      </c>
      <c r="P10085">
        <f t="shared" si="332"/>
        <v>3411</v>
      </c>
    </row>
    <row r="10086" spans="1:16" ht="144" x14ac:dyDescent="0.2">
      <c r="A10086" s="8" t="s">
        <v>218</v>
      </c>
      <c r="C10086" s="7" t="s">
        <v>4</v>
      </c>
      <c r="F10086" s="7" t="str">
        <f t="shared" si="330"/>
        <v/>
      </c>
      <c r="G10086" s="7" t="str">
        <f t="shared" si="331"/>
        <v/>
      </c>
      <c r="K10086" s="7" t="s">
        <v>3353</v>
      </c>
      <c r="L10086" s="9">
        <v>45016</v>
      </c>
      <c r="M10086" s="13">
        <v>0.4878703703703704</v>
      </c>
      <c r="N10086" s="14">
        <v>513002477104073</v>
      </c>
      <c r="P10086" t="str">
        <f t="shared" si="332"/>
        <v/>
      </c>
    </row>
    <row r="10087" spans="1:16" ht="16" x14ac:dyDescent="0.2">
      <c r="A10087" s="8" t="s">
        <v>402</v>
      </c>
      <c r="C10087" s="7" t="s">
        <v>2</v>
      </c>
      <c r="D10087" s="7" t="s">
        <v>3389</v>
      </c>
      <c r="E10087" s="7" t="str">
        <f>IF(OR(D10087="", D10087="___"),"", LEFT(D10087,FIND(" &gt;",D10087)-1))</f>
        <v>Success</v>
      </c>
      <c r="F10087" s="7" t="str">
        <f t="shared" si="330"/>
        <v>Current</v>
      </c>
      <c r="G10087" s="7" t="str">
        <f t="shared" si="331"/>
        <v/>
      </c>
      <c r="H10087" s="7" t="str">
        <f>IF(G10087="Utterance", IF(ISNUMBER(SEARCH("Unrecognized",D10087)), "Unrecognized", IF(ISNUMBER(SEARCH("Mismatched",D10087)), "Mismatched", IF(ISNUMBER(SEARCH("False Positive",D10087)), "False Positive", "Irrelevant"))), "")</f>
        <v/>
      </c>
      <c r="J10087" s="7" t="s">
        <v>3741</v>
      </c>
      <c r="K10087" s="7" t="s">
        <v>3353</v>
      </c>
      <c r="L10087" s="9">
        <v>45016</v>
      </c>
      <c r="M10087" s="13">
        <v>0.49155092592592592</v>
      </c>
      <c r="N10087" s="14">
        <v>204440003496705</v>
      </c>
      <c r="O10087" s="7">
        <f>IF(LEN(TRIM($A10087))=0,0,LEN($A10087)-LEN(SUBSTITUTE($A10087," ",""))+1)</f>
        <v>6</v>
      </c>
      <c r="P10087">
        <f t="shared" si="332"/>
        <v>3411</v>
      </c>
    </row>
    <row r="10088" spans="1:16" ht="144" x14ac:dyDescent="0.2">
      <c r="A10088" s="8" t="s">
        <v>250</v>
      </c>
      <c r="C10088" s="7" t="s">
        <v>4</v>
      </c>
      <c r="F10088" s="7" t="str">
        <f t="shared" si="330"/>
        <v/>
      </c>
      <c r="G10088" s="7" t="str">
        <f t="shared" si="331"/>
        <v/>
      </c>
      <c r="K10088" s="7" t="s">
        <v>3353</v>
      </c>
      <c r="L10088" s="9">
        <v>45016</v>
      </c>
      <c r="M10088" s="13">
        <v>0.49156249999999996</v>
      </c>
      <c r="N10088" s="14">
        <v>204440003496705</v>
      </c>
      <c r="P10088" t="str">
        <f t="shared" si="332"/>
        <v/>
      </c>
    </row>
    <row r="10089" spans="1:16" ht="16" x14ac:dyDescent="0.2">
      <c r="A10089" s="8" t="s">
        <v>821</v>
      </c>
      <c r="C10089" s="7" t="s">
        <v>2</v>
      </c>
      <c r="D10089" s="7" t="s">
        <v>3391</v>
      </c>
      <c r="E10089" s="7" t="str">
        <f>IF(OR(D10089="", D10089="___"),"", LEFT(D10089,FIND(" &gt;",D10089)-1))</f>
        <v>Failure</v>
      </c>
      <c r="F10089" s="7" t="str">
        <f t="shared" si="330"/>
        <v>Current</v>
      </c>
      <c r="G10089" s="7" t="str">
        <f t="shared" si="331"/>
        <v>Utterance</v>
      </c>
      <c r="H10089" s="7" t="str">
        <f>IF(G10089="Utterance", IF(ISNUMBER(SEARCH("Unrecognized",D10089)), "Unrecognized", IF(ISNUMBER(SEARCH("Mismatched",D10089)), "Mismatched", IF(ISNUMBER(SEARCH("False Positive",D10089)), "False Positive", "Irrelevant"))), "")</f>
        <v>Mismatched</v>
      </c>
      <c r="J10089" s="7" t="s">
        <v>3751</v>
      </c>
      <c r="K10089" s="7" t="s">
        <v>3353</v>
      </c>
      <c r="L10089" s="9">
        <v>45016</v>
      </c>
      <c r="M10089" s="13">
        <v>0.49701388888888887</v>
      </c>
      <c r="N10089" s="14">
        <v>204440003505705</v>
      </c>
      <c r="O10089" s="7">
        <f>IF(LEN(TRIM($A10089))=0,0,LEN($A10089)-LEN(SUBSTITUTE($A10089," ",""))+1)</f>
        <v>5</v>
      </c>
      <c r="P10089">
        <f t="shared" si="332"/>
        <v>705</v>
      </c>
    </row>
    <row r="10090" spans="1:16" ht="96" x14ac:dyDescent="0.2">
      <c r="A10090" s="8" t="s">
        <v>436</v>
      </c>
      <c r="C10090" s="7" t="s">
        <v>4</v>
      </c>
      <c r="F10090" s="7" t="str">
        <f t="shared" si="330"/>
        <v/>
      </c>
      <c r="G10090" s="7" t="str">
        <f t="shared" si="331"/>
        <v/>
      </c>
      <c r="K10090" s="7" t="s">
        <v>3353</v>
      </c>
      <c r="L10090" s="9">
        <v>45016</v>
      </c>
      <c r="M10090" s="13">
        <v>0.49701388888888887</v>
      </c>
      <c r="N10090" s="14">
        <v>204440003505705</v>
      </c>
      <c r="P10090" t="str">
        <f t="shared" si="332"/>
        <v/>
      </c>
    </row>
    <row r="10091" spans="1:16" ht="16" x14ac:dyDescent="0.2">
      <c r="A10091" s="8" t="s">
        <v>818</v>
      </c>
      <c r="C10091" s="7" t="s">
        <v>2</v>
      </c>
      <c r="D10091" s="7" t="s">
        <v>3391</v>
      </c>
      <c r="E10091" s="7" t="str">
        <f>IF(OR(D10091="", D10091="___"),"", LEFT(D10091,FIND(" &gt;",D10091)-1))</f>
        <v>Failure</v>
      </c>
      <c r="F10091" s="7" t="str">
        <f t="shared" si="330"/>
        <v>Current</v>
      </c>
      <c r="G10091" s="7" t="str">
        <f t="shared" si="331"/>
        <v>Utterance</v>
      </c>
      <c r="H10091" s="7" t="str">
        <f>IF(G10091="Utterance", IF(ISNUMBER(SEARCH("Unrecognized",D10091)), "Unrecognized", IF(ISNUMBER(SEARCH("Mismatched",D10091)), "Mismatched", IF(ISNUMBER(SEARCH("False Positive",D10091)), "False Positive", "Irrelevant"))), "")</f>
        <v>Mismatched</v>
      </c>
      <c r="J10091" s="7" t="s">
        <v>3751</v>
      </c>
      <c r="K10091" s="7" t="s">
        <v>3353</v>
      </c>
      <c r="L10091" s="9">
        <v>45016</v>
      </c>
      <c r="M10091" s="13">
        <v>0.49812499999999998</v>
      </c>
      <c r="N10091" s="14">
        <v>204440003505705</v>
      </c>
      <c r="O10091" s="7">
        <f>IF(LEN(TRIM($A10091))=0,0,LEN($A10091)-LEN(SUBSTITUTE($A10091," ",""))+1)</f>
        <v>4</v>
      </c>
      <c r="P10091">
        <f t="shared" si="332"/>
        <v>705</v>
      </c>
    </row>
    <row r="10092" spans="1:16" ht="16" x14ac:dyDescent="0.2">
      <c r="A10092" s="8" t="s">
        <v>819</v>
      </c>
      <c r="C10092" s="7" t="s">
        <v>4</v>
      </c>
      <c r="F10092" s="7" t="str">
        <f t="shared" si="330"/>
        <v/>
      </c>
      <c r="G10092" s="7" t="str">
        <f t="shared" si="331"/>
        <v/>
      </c>
      <c r="K10092" s="7" t="s">
        <v>3353</v>
      </c>
      <c r="L10092" s="9">
        <v>45016</v>
      </c>
      <c r="M10092" s="13">
        <v>0.49813657407407402</v>
      </c>
      <c r="N10092" s="14">
        <v>204440003505705</v>
      </c>
      <c r="P10092" t="str">
        <f t="shared" si="332"/>
        <v/>
      </c>
    </row>
    <row r="10093" spans="1:16" ht="16" x14ac:dyDescent="0.2">
      <c r="A10093" s="8" t="s">
        <v>1297</v>
      </c>
      <c r="C10093" s="7" t="s">
        <v>2</v>
      </c>
      <c r="D10093" s="7" t="s">
        <v>3391</v>
      </c>
      <c r="E10093" s="7" t="str">
        <f>IF(OR(D10093="", D10093="___"),"", LEFT(D10093,FIND(" &gt;",D10093)-1))</f>
        <v>Failure</v>
      </c>
      <c r="F10093" s="7" t="str">
        <f t="shared" si="330"/>
        <v>Current</v>
      </c>
      <c r="G10093" s="7" t="str">
        <f t="shared" si="331"/>
        <v>Utterance</v>
      </c>
      <c r="H10093" s="7" t="str">
        <f>IF(G10093="Utterance", IF(ISNUMBER(SEARCH("Unrecognized",D10093)), "Unrecognized", IF(ISNUMBER(SEARCH("Mismatched",D10093)), "Mismatched", IF(ISNUMBER(SEARCH("False Positive",D10093)), "False Positive", "Irrelevant"))), "")</f>
        <v>Mismatched</v>
      </c>
      <c r="J10093" s="7" t="s">
        <v>3751</v>
      </c>
      <c r="K10093" s="7" t="s">
        <v>3353</v>
      </c>
      <c r="L10093" s="9">
        <v>45016</v>
      </c>
      <c r="M10093" s="13">
        <v>0.5040972222222222</v>
      </c>
      <c r="N10093" s="14">
        <v>202000333096249</v>
      </c>
      <c r="O10093" s="7">
        <f>IF(LEN(TRIM($A10093))=0,0,LEN($A10093)-LEN(SUBSTITUTE($A10093," ",""))+1)</f>
        <v>3</v>
      </c>
      <c r="P10093">
        <f t="shared" si="332"/>
        <v>705</v>
      </c>
    </row>
    <row r="10094" spans="1:16" ht="48" x14ac:dyDescent="0.2">
      <c r="A10094" s="8" t="s">
        <v>480</v>
      </c>
      <c r="C10094" s="7" t="s">
        <v>4</v>
      </c>
      <c r="F10094" s="7" t="str">
        <f t="shared" si="330"/>
        <v/>
      </c>
      <c r="G10094" s="7" t="str">
        <f t="shared" si="331"/>
        <v/>
      </c>
      <c r="K10094" s="7" t="s">
        <v>3353</v>
      </c>
      <c r="L10094" s="9">
        <v>45016</v>
      </c>
      <c r="M10094" s="13">
        <v>0.5040972222222222</v>
      </c>
      <c r="N10094" s="14">
        <v>202000333096249</v>
      </c>
      <c r="P10094" t="str">
        <f t="shared" si="332"/>
        <v/>
      </c>
    </row>
    <row r="10095" spans="1:16" ht="16" x14ac:dyDescent="0.2">
      <c r="A10095" s="8" t="s">
        <v>1298</v>
      </c>
      <c r="C10095" s="7" t="s">
        <v>2</v>
      </c>
      <c r="D10095" s="7" t="s">
        <v>3389</v>
      </c>
      <c r="E10095" s="7" t="str">
        <f>IF(OR(D10095="", D10095="___"),"", LEFT(D10095,FIND(" &gt;",D10095)-1))</f>
        <v>Success</v>
      </c>
      <c r="F10095" s="7" t="str">
        <f t="shared" si="330"/>
        <v>Current</v>
      </c>
      <c r="G10095" s="7" t="str">
        <f t="shared" si="331"/>
        <v/>
      </c>
      <c r="H10095" s="7" t="str">
        <f>IF(G10095="Utterance", IF(ISNUMBER(SEARCH("Unrecognized",D10095)), "Unrecognized", IF(ISNUMBER(SEARCH("Mismatched",D10095)), "Mismatched", IF(ISNUMBER(SEARCH("False Positive",D10095)), "False Positive", "Irrelevant"))), "")</f>
        <v/>
      </c>
      <c r="J10095" s="7" t="s">
        <v>3751</v>
      </c>
      <c r="K10095" s="7" t="s">
        <v>3353</v>
      </c>
      <c r="L10095" s="9">
        <v>45016</v>
      </c>
      <c r="M10095" s="13">
        <v>0.50430555555555556</v>
      </c>
      <c r="N10095" s="14">
        <v>202000333096249</v>
      </c>
      <c r="O10095" s="7">
        <f>IF(LEN(TRIM($A10095))=0,0,LEN($A10095)-LEN(SUBSTITUTE($A10095," ",""))+1)</f>
        <v>5</v>
      </c>
      <c r="P10095">
        <f t="shared" si="332"/>
        <v>3411</v>
      </c>
    </row>
    <row r="10096" spans="1:16" ht="96" x14ac:dyDescent="0.2">
      <c r="A10096" s="8" t="s">
        <v>766</v>
      </c>
      <c r="C10096" s="7" t="s">
        <v>4</v>
      </c>
      <c r="F10096" s="7" t="str">
        <f t="shared" si="330"/>
        <v/>
      </c>
      <c r="G10096" s="7" t="str">
        <f t="shared" si="331"/>
        <v/>
      </c>
      <c r="K10096" s="7" t="s">
        <v>3353</v>
      </c>
      <c r="L10096" s="9">
        <v>45016</v>
      </c>
      <c r="M10096" s="13">
        <v>0.50430555555555556</v>
      </c>
      <c r="N10096" s="14">
        <v>202000333096249</v>
      </c>
      <c r="P10096" t="str">
        <f t="shared" si="332"/>
        <v/>
      </c>
    </row>
    <row r="10097" spans="1:16" ht="16" x14ac:dyDescent="0.2">
      <c r="A10097" s="8" t="s">
        <v>1296</v>
      </c>
      <c r="C10097" s="7" t="s">
        <v>2</v>
      </c>
      <c r="D10097" s="7" t="s">
        <v>3391</v>
      </c>
      <c r="E10097" s="7" t="str">
        <f>IF(OR(D10097="", D10097="___"),"", LEFT(D10097,FIND(" &gt;",D10097)-1))</f>
        <v>Failure</v>
      </c>
      <c r="F10097" s="7" t="str">
        <f t="shared" ref="F10097:F10160" si="333">IF(OR(E10097="Success",E10097="Qualified Success"),"Current",IF(E10097="Failure",IF(RIGHT(D10097,6)="Future","Future",IF(RIGHT(D10097,10)="Irrelevant","Irrelevant","Current")),""))</f>
        <v>Current</v>
      </c>
      <c r="G10097" s="7" t="str">
        <f t="shared" ref="G10097:G10160" si="334">IF(OR(ISBLANK(D10097),D10097="Unclassifiable &gt;"),"",IF(ISNUMBER(SEARCH("Utterance",D10097)),"Utterance",IF(ISNUMBER(SEARCH("Response",D10097)),"Response",IF(ISNUMBER(SEARCH("Interaction",D10097)),"Interaction",IF(ISNUMBER(SEARCH("System",D10097)),"System","")))))</f>
        <v>Utterance</v>
      </c>
      <c r="H10097" s="7" t="str">
        <f>IF(G10097="Utterance", IF(ISNUMBER(SEARCH("Unrecognized",D10097)), "Unrecognized", IF(ISNUMBER(SEARCH("Mismatched",D10097)), "Mismatched", IF(ISNUMBER(SEARCH("False Positive",D10097)), "False Positive", "Irrelevant"))), "")</f>
        <v>Mismatched</v>
      </c>
      <c r="J10097" s="7" t="s">
        <v>3751</v>
      </c>
      <c r="K10097" s="7" t="s">
        <v>3353</v>
      </c>
      <c r="L10097" s="9">
        <v>45016</v>
      </c>
      <c r="M10097" s="13">
        <v>0.50460648148148146</v>
      </c>
      <c r="N10097" s="14">
        <v>202000333096249</v>
      </c>
      <c r="O10097" s="7">
        <f>IF(LEN(TRIM($A10097))=0,0,LEN($A10097)-LEN(SUBSTITUTE($A10097," ",""))+1)</f>
        <v>6</v>
      </c>
      <c r="P10097">
        <f t="shared" si="332"/>
        <v>705</v>
      </c>
    </row>
    <row r="10098" spans="1:16" ht="112" x14ac:dyDescent="0.2">
      <c r="A10098" s="8" t="s">
        <v>224</v>
      </c>
      <c r="C10098" s="7" t="s">
        <v>4</v>
      </c>
      <c r="F10098" s="7" t="str">
        <f t="shared" si="333"/>
        <v/>
      </c>
      <c r="G10098" s="7" t="str">
        <f t="shared" si="334"/>
        <v/>
      </c>
      <c r="K10098" s="7" t="s">
        <v>3353</v>
      </c>
      <c r="L10098" s="9">
        <v>45016</v>
      </c>
      <c r="M10098" s="13">
        <v>0.50460648148148146</v>
      </c>
      <c r="N10098" s="14">
        <v>202000333096249</v>
      </c>
      <c r="P10098" t="str">
        <f t="shared" si="332"/>
        <v/>
      </c>
    </row>
    <row r="10099" spans="1:16" ht="16" x14ac:dyDescent="0.2">
      <c r="A10099" s="8" t="s">
        <v>297</v>
      </c>
      <c r="C10099" s="7" t="s">
        <v>2</v>
      </c>
      <c r="D10099" s="7" t="s">
        <v>3391</v>
      </c>
      <c r="E10099" s="7" t="str">
        <f>IF(OR(D10099="", D10099="___"),"", LEFT(D10099,FIND(" &gt;",D10099)-1))</f>
        <v>Failure</v>
      </c>
      <c r="F10099" s="7" t="str">
        <f t="shared" si="333"/>
        <v>Current</v>
      </c>
      <c r="G10099" s="7" t="str">
        <f t="shared" si="334"/>
        <v>Utterance</v>
      </c>
      <c r="H10099" s="7" t="str">
        <f>IF(G10099="Utterance", IF(ISNUMBER(SEARCH("Unrecognized",D10099)), "Unrecognized", IF(ISNUMBER(SEARCH("Mismatched",D10099)), "Mismatched", IF(ISNUMBER(SEARCH("False Positive",D10099)), "False Positive", "Irrelevant"))), "")</f>
        <v>Mismatched</v>
      </c>
      <c r="J10099" s="7" t="s">
        <v>3741</v>
      </c>
      <c r="K10099" s="7" t="s">
        <v>3353</v>
      </c>
      <c r="L10099" s="9">
        <v>45016</v>
      </c>
      <c r="M10099" s="13">
        <v>0.50635416666666666</v>
      </c>
      <c r="N10099" s="14">
        <v>204440003487265</v>
      </c>
      <c r="O10099" s="7">
        <f>IF(LEN(TRIM($A10099))=0,0,LEN($A10099)-LEN(SUBSTITUTE($A10099," ",""))+1)</f>
        <v>2</v>
      </c>
      <c r="P10099">
        <f t="shared" si="332"/>
        <v>705</v>
      </c>
    </row>
    <row r="10100" spans="1:16" ht="112" x14ac:dyDescent="0.2">
      <c r="A10100" s="8" t="s">
        <v>298</v>
      </c>
      <c r="C10100" s="7" t="s">
        <v>4</v>
      </c>
      <c r="F10100" s="7" t="str">
        <f t="shared" si="333"/>
        <v/>
      </c>
      <c r="G10100" s="7" t="str">
        <f t="shared" si="334"/>
        <v/>
      </c>
      <c r="K10100" s="7" t="s">
        <v>3353</v>
      </c>
      <c r="L10100" s="9">
        <v>45016</v>
      </c>
      <c r="M10100" s="13">
        <v>0.50635416666666666</v>
      </c>
      <c r="N10100" s="14">
        <v>204440003487265</v>
      </c>
      <c r="P10100" t="str">
        <f t="shared" si="332"/>
        <v/>
      </c>
    </row>
    <row r="10101" spans="1:16" ht="16" x14ac:dyDescent="0.2">
      <c r="A10101" s="8" t="s">
        <v>1254</v>
      </c>
      <c r="C10101" s="7" t="s">
        <v>2</v>
      </c>
      <c r="D10101" s="7" t="s">
        <v>3389</v>
      </c>
      <c r="E10101" s="7" t="str">
        <f>IF(OR(D10101="", D10101="___"),"", LEFT(D10101,FIND(" &gt;",D10101)-1))</f>
        <v>Success</v>
      </c>
      <c r="F10101" s="7" t="str">
        <f t="shared" si="333"/>
        <v>Current</v>
      </c>
      <c r="G10101" s="7" t="str">
        <f t="shared" si="334"/>
        <v/>
      </c>
      <c r="H10101" s="7" t="str">
        <f>IF(G10101="Utterance", IF(ISNUMBER(SEARCH("Unrecognized",D10101)), "Unrecognized", IF(ISNUMBER(SEARCH("Mismatched",D10101)), "Mismatched", IF(ISNUMBER(SEARCH("False Positive",D10101)), "False Positive", "Irrelevant"))), "")</f>
        <v/>
      </c>
      <c r="J10101" s="7" t="s">
        <v>3746</v>
      </c>
      <c r="K10101" s="7" t="s">
        <v>3353</v>
      </c>
      <c r="L10101" s="9">
        <v>45016</v>
      </c>
      <c r="M10101" s="13">
        <v>0.50649305555555557</v>
      </c>
      <c r="N10101" s="14">
        <v>202000218383097</v>
      </c>
      <c r="O10101" s="7">
        <f>IF(LEN(TRIM($A10101))=0,0,LEN($A10101)-LEN(SUBSTITUTE($A10101," ",""))+1)</f>
        <v>3</v>
      </c>
      <c r="P10101">
        <f t="shared" si="332"/>
        <v>3411</v>
      </c>
    </row>
    <row r="10102" spans="1:16" ht="128" x14ac:dyDescent="0.2">
      <c r="A10102" s="8" t="s">
        <v>384</v>
      </c>
      <c r="C10102" s="7" t="s">
        <v>4</v>
      </c>
      <c r="F10102" s="7" t="str">
        <f t="shared" si="333"/>
        <v/>
      </c>
      <c r="G10102" s="7" t="str">
        <f t="shared" si="334"/>
        <v/>
      </c>
      <c r="K10102" s="7" t="s">
        <v>3353</v>
      </c>
      <c r="L10102" s="9">
        <v>45016</v>
      </c>
      <c r="M10102" s="13">
        <v>0.50650462962962961</v>
      </c>
      <c r="N10102" s="14">
        <v>202000218383097</v>
      </c>
      <c r="P10102" t="str">
        <f t="shared" si="332"/>
        <v/>
      </c>
    </row>
    <row r="10103" spans="1:16" ht="16" x14ac:dyDescent="0.2">
      <c r="A10103" s="8" t="s">
        <v>301</v>
      </c>
      <c r="C10103" s="7" t="s">
        <v>2</v>
      </c>
      <c r="D10103" s="7" t="s">
        <v>3389</v>
      </c>
      <c r="E10103" s="7" t="str">
        <f>IF(OR(D10103="", D10103="___"),"", LEFT(D10103,FIND(" &gt;",D10103)-1))</f>
        <v>Success</v>
      </c>
      <c r="F10103" s="7" t="str">
        <f t="shared" si="333"/>
        <v>Current</v>
      </c>
      <c r="G10103" s="7" t="str">
        <f t="shared" si="334"/>
        <v/>
      </c>
      <c r="H10103" s="7" t="str">
        <f>IF(G10103="Utterance", IF(ISNUMBER(SEARCH("Unrecognized",D10103)), "Unrecognized", IF(ISNUMBER(SEARCH("Mismatched",D10103)), "Mismatched", IF(ISNUMBER(SEARCH("False Positive",D10103)), "False Positive", "Irrelevant"))), "")</f>
        <v/>
      </c>
      <c r="J10103" s="7" t="s">
        <v>3741</v>
      </c>
      <c r="K10103" s="7" t="s">
        <v>3353</v>
      </c>
      <c r="L10103" s="9">
        <v>45016</v>
      </c>
      <c r="M10103" s="13">
        <v>0.50677083333333328</v>
      </c>
      <c r="N10103" s="14">
        <v>204440003487265</v>
      </c>
      <c r="O10103" s="7">
        <f>IF(LEN(TRIM($A10103))=0,0,LEN($A10103)-LEN(SUBSTITUTE($A10103," ",""))+1)</f>
        <v>6</v>
      </c>
      <c r="P10103">
        <f t="shared" si="332"/>
        <v>3411</v>
      </c>
    </row>
    <row r="10104" spans="1:16" ht="144" x14ac:dyDescent="0.2">
      <c r="A10104" s="8" t="s">
        <v>250</v>
      </c>
      <c r="C10104" s="7" t="s">
        <v>4</v>
      </c>
      <c r="F10104" s="7" t="str">
        <f t="shared" si="333"/>
        <v/>
      </c>
      <c r="G10104" s="7" t="str">
        <f t="shared" si="334"/>
        <v/>
      </c>
      <c r="K10104" s="7" t="s">
        <v>3353</v>
      </c>
      <c r="L10104" s="9">
        <v>45016</v>
      </c>
      <c r="M10104" s="13">
        <v>0.50677083333333328</v>
      </c>
      <c r="N10104" s="14">
        <v>204440003487265</v>
      </c>
      <c r="P10104" t="str">
        <f t="shared" si="332"/>
        <v/>
      </c>
    </row>
    <row r="10105" spans="1:16" ht="16" x14ac:dyDescent="0.2">
      <c r="A10105" s="8" t="s">
        <v>299</v>
      </c>
      <c r="C10105" s="7" t="s">
        <v>2</v>
      </c>
      <c r="D10105" s="7" t="s">
        <v>3389</v>
      </c>
      <c r="E10105" s="7" t="str">
        <f>IF(OR(D10105="", D10105="___"),"", LEFT(D10105,FIND(" &gt;",D10105)-1))</f>
        <v>Success</v>
      </c>
      <c r="F10105" s="7" t="str">
        <f t="shared" si="333"/>
        <v>Current</v>
      </c>
      <c r="G10105" s="7" t="str">
        <f t="shared" si="334"/>
        <v/>
      </c>
      <c r="H10105" s="7" t="str">
        <f>IF(G10105="Utterance", IF(ISNUMBER(SEARCH("Unrecognized",D10105)), "Unrecognized", IF(ISNUMBER(SEARCH("Mismatched",D10105)), "Mismatched", IF(ISNUMBER(SEARCH("False Positive",D10105)), "False Positive", "Irrelevant"))), "")</f>
        <v/>
      </c>
      <c r="J10105" s="7" t="s">
        <v>3741</v>
      </c>
      <c r="K10105" s="7" t="s">
        <v>3353</v>
      </c>
      <c r="L10105" s="9">
        <v>45016</v>
      </c>
      <c r="M10105" s="13">
        <v>0.50969907407407411</v>
      </c>
      <c r="N10105" s="14">
        <v>204440003487265</v>
      </c>
      <c r="O10105" s="7">
        <f>IF(LEN(TRIM($A10105))=0,0,LEN($A10105)-LEN(SUBSTITUTE($A10105," ",""))+1)</f>
        <v>3</v>
      </c>
      <c r="P10105">
        <f t="shared" si="332"/>
        <v>3411</v>
      </c>
    </row>
    <row r="10106" spans="1:16" ht="160" x14ac:dyDescent="0.2">
      <c r="A10106" s="8" t="s">
        <v>238</v>
      </c>
      <c r="C10106" s="7" t="s">
        <v>4</v>
      </c>
      <c r="F10106" s="7" t="str">
        <f t="shared" si="333"/>
        <v/>
      </c>
      <c r="G10106" s="7" t="str">
        <f t="shared" si="334"/>
        <v/>
      </c>
      <c r="K10106" s="7" t="s">
        <v>3353</v>
      </c>
      <c r="L10106" s="9">
        <v>45016</v>
      </c>
      <c r="M10106" s="13">
        <v>0.50969907407407411</v>
      </c>
      <c r="N10106" s="14">
        <v>204440003487265</v>
      </c>
      <c r="P10106" t="str">
        <f t="shared" si="332"/>
        <v/>
      </c>
    </row>
    <row r="10107" spans="1:16" ht="16" x14ac:dyDescent="0.2">
      <c r="A10107" s="8" t="s">
        <v>514</v>
      </c>
      <c r="B10107" s="7" t="s">
        <v>3487</v>
      </c>
      <c r="C10107" s="7" t="s">
        <v>2</v>
      </c>
      <c r="D10107" s="7" t="s">
        <v>3389</v>
      </c>
      <c r="E10107" s="7" t="str">
        <f>IF(OR(D10107="", D10107="___"),"", LEFT(D10107,FIND(" &gt;",D10107)-1))</f>
        <v>Success</v>
      </c>
      <c r="F10107" s="7" t="str">
        <f t="shared" si="333"/>
        <v>Current</v>
      </c>
      <c r="G10107" s="7" t="str">
        <f t="shared" si="334"/>
        <v/>
      </c>
      <c r="H10107" s="7" t="str">
        <f>IF(G10107="Utterance", IF(ISNUMBER(SEARCH("Unrecognized",D10107)), "Unrecognized", IF(ISNUMBER(SEARCH("Mismatched",D10107)), "Mismatched", IF(ISNUMBER(SEARCH("False Positive",D10107)), "False Positive", "Irrelevant"))), "")</f>
        <v/>
      </c>
      <c r="J10107" s="7" t="s">
        <v>3439</v>
      </c>
      <c r="K10107" s="7" t="s">
        <v>3353</v>
      </c>
      <c r="L10107" s="9">
        <v>45016</v>
      </c>
      <c r="M10107" s="13">
        <v>0.51105324074074077</v>
      </c>
      <c r="N10107" s="14">
        <v>513002680440608</v>
      </c>
      <c r="O10107" s="7">
        <f>IF(LEN(TRIM($A10107))=0,0,LEN($A10107)-LEN(SUBSTITUTE($A10107," ",""))+1)</f>
        <v>3</v>
      </c>
      <c r="P10107">
        <f t="shared" si="332"/>
        <v>3411</v>
      </c>
    </row>
    <row r="10108" spans="1:16" ht="32" x14ac:dyDescent="0.2">
      <c r="A10108" s="8" t="s">
        <v>3628</v>
      </c>
      <c r="C10108" s="7" t="s">
        <v>4</v>
      </c>
      <c r="F10108" s="7" t="str">
        <f t="shared" si="333"/>
        <v/>
      </c>
      <c r="G10108" s="7" t="str">
        <f t="shared" si="334"/>
        <v/>
      </c>
      <c r="K10108" s="7" t="s">
        <v>3353</v>
      </c>
      <c r="L10108" s="9">
        <v>45016</v>
      </c>
      <c r="M10108" s="13">
        <v>0.51107638888888884</v>
      </c>
      <c r="N10108" s="14">
        <v>513002680440608</v>
      </c>
      <c r="P10108" t="str">
        <f t="shared" si="332"/>
        <v/>
      </c>
    </row>
    <row r="10109" spans="1:16" ht="96" x14ac:dyDescent="0.2">
      <c r="A10109" s="8" t="s">
        <v>1593</v>
      </c>
      <c r="C10109" s="7" t="s">
        <v>4</v>
      </c>
      <c r="F10109" s="7" t="str">
        <f t="shared" si="333"/>
        <v/>
      </c>
      <c r="G10109" s="7" t="str">
        <f t="shared" si="334"/>
        <v/>
      </c>
      <c r="K10109" s="7" t="s">
        <v>3353</v>
      </c>
      <c r="L10109" s="9">
        <v>45016</v>
      </c>
      <c r="M10109" s="13">
        <v>0.51107638888888884</v>
      </c>
      <c r="N10109" s="14">
        <v>513002680440608</v>
      </c>
      <c r="P10109" t="str">
        <f t="shared" si="332"/>
        <v/>
      </c>
    </row>
    <row r="10110" spans="1:16" ht="32" x14ac:dyDescent="0.2">
      <c r="A10110" s="8" t="s">
        <v>268</v>
      </c>
      <c r="C10110" s="7" t="s">
        <v>4</v>
      </c>
      <c r="F10110" s="7" t="str">
        <f t="shared" si="333"/>
        <v/>
      </c>
      <c r="G10110" s="7" t="str">
        <f t="shared" si="334"/>
        <v/>
      </c>
      <c r="K10110" s="7" t="s">
        <v>3353</v>
      </c>
      <c r="L10110" s="9">
        <v>45016</v>
      </c>
      <c r="M10110" s="13">
        <v>0.51107638888888884</v>
      </c>
      <c r="N10110" s="14">
        <v>513002680440608</v>
      </c>
      <c r="P10110" t="str">
        <f t="shared" si="332"/>
        <v/>
      </c>
    </row>
    <row r="10111" spans="1:16" ht="16" x14ac:dyDescent="0.2">
      <c r="A10111" s="8" t="s">
        <v>402</v>
      </c>
      <c r="C10111" s="7" t="s">
        <v>2</v>
      </c>
      <c r="D10111" s="7" t="s">
        <v>3389</v>
      </c>
      <c r="E10111" s="7" t="str">
        <f>IF(OR(D10111="", D10111="___"),"", LEFT(D10111,FIND(" &gt;",D10111)-1))</f>
        <v>Success</v>
      </c>
      <c r="F10111" s="7" t="str">
        <f t="shared" si="333"/>
        <v>Current</v>
      </c>
      <c r="G10111" s="7" t="str">
        <f t="shared" si="334"/>
        <v/>
      </c>
      <c r="H10111" s="7" t="str">
        <f>IF(G10111="Utterance", IF(ISNUMBER(SEARCH("Unrecognized",D10111)), "Unrecognized", IF(ISNUMBER(SEARCH("Mismatched",D10111)), "Mismatched", IF(ISNUMBER(SEARCH("False Positive",D10111)), "False Positive", "Irrelevant"))), "")</f>
        <v/>
      </c>
      <c r="J10111" s="7" t="s">
        <v>3741</v>
      </c>
      <c r="K10111" s="7" t="s">
        <v>3353</v>
      </c>
      <c r="L10111" s="9">
        <v>45016</v>
      </c>
      <c r="M10111" s="13">
        <v>0.51620370370370372</v>
      </c>
      <c r="N10111" s="14">
        <v>204440003495282</v>
      </c>
      <c r="O10111" s="7">
        <f>IF(LEN(TRIM($A10111))=0,0,LEN($A10111)-LEN(SUBSTITUTE($A10111," ",""))+1)</f>
        <v>6</v>
      </c>
      <c r="P10111">
        <f t="shared" si="332"/>
        <v>3411</v>
      </c>
    </row>
    <row r="10112" spans="1:16" ht="144" x14ac:dyDescent="0.2">
      <c r="A10112" s="8" t="s">
        <v>250</v>
      </c>
      <c r="C10112" s="7" t="s">
        <v>4</v>
      </c>
      <c r="F10112" s="7" t="str">
        <f t="shared" si="333"/>
        <v/>
      </c>
      <c r="G10112" s="7" t="str">
        <f t="shared" si="334"/>
        <v/>
      </c>
      <c r="K10112" s="7" t="s">
        <v>3353</v>
      </c>
      <c r="L10112" s="9">
        <v>45016</v>
      </c>
      <c r="M10112" s="13">
        <v>0.51621527777777776</v>
      </c>
      <c r="N10112" s="14">
        <v>204440003495282</v>
      </c>
      <c r="P10112" t="str">
        <f t="shared" si="332"/>
        <v/>
      </c>
    </row>
    <row r="10113" spans="1:16" ht="16" x14ac:dyDescent="0.2">
      <c r="A10113" s="8" t="s">
        <v>535</v>
      </c>
      <c r="C10113" s="7" t="s">
        <v>2</v>
      </c>
      <c r="D10113" s="7" t="s">
        <v>3389</v>
      </c>
      <c r="E10113" s="7" t="str">
        <f>IF(OR(D10113="", D10113="___"),"", LEFT(D10113,FIND(" &gt;",D10113)-1))</f>
        <v>Success</v>
      </c>
      <c r="F10113" s="7" t="str">
        <f t="shared" si="333"/>
        <v>Current</v>
      </c>
      <c r="G10113" s="7" t="str">
        <f t="shared" si="334"/>
        <v/>
      </c>
      <c r="H10113" s="7" t="str">
        <f>IF(G10113="Utterance", IF(ISNUMBER(SEARCH("Unrecognized",D10113)), "Unrecognized", IF(ISNUMBER(SEARCH("Mismatched",D10113)), "Mismatched", IF(ISNUMBER(SEARCH("False Positive",D10113)), "False Positive", "Irrelevant"))), "")</f>
        <v/>
      </c>
      <c r="J10113" s="7" t="s">
        <v>3741</v>
      </c>
      <c r="K10113" s="7" t="s">
        <v>3353</v>
      </c>
      <c r="L10113" s="9">
        <v>45016</v>
      </c>
      <c r="M10113" s="13">
        <v>0.51627314814814818</v>
      </c>
      <c r="N10113" s="14">
        <v>204440003495282</v>
      </c>
      <c r="O10113" s="7">
        <f>IF(LEN(TRIM($A10113))=0,0,LEN($A10113)-LEN(SUBSTITUTE($A10113," ",""))+1)</f>
        <v>5</v>
      </c>
      <c r="P10113">
        <f t="shared" si="332"/>
        <v>3411</v>
      </c>
    </row>
    <row r="10114" spans="1:16" ht="64" x14ac:dyDescent="0.2">
      <c r="A10114" s="8" t="s">
        <v>220</v>
      </c>
      <c r="C10114" s="7" t="s">
        <v>4</v>
      </c>
      <c r="F10114" s="7" t="str">
        <f t="shared" si="333"/>
        <v/>
      </c>
      <c r="G10114" s="7" t="str">
        <f t="shared" si="334"/>
        <v/>
      </c>
      <c r="K10114" s="7" t="s">
        <v>3353</v>
      </c>
      <c r="L10114" s="9">
        <v>45016</v>
      </c>
      <c r="M10114" s="13">
        <v>0.51627314814814818</v>
      </c>
      <c r="N10114" s="14">
        <v>204440003495282</v>
      </c>
      <c r="P10114" t="str">
        <f t="shared" si="332"/>
        <v/>
      </c>
    </row>
    <row r="10115" spans="1:16" ht="16" x14ac:dyDescent="0.2">
      <c r="A10115" s="8" t="s">
        <v>1424</v>
      </c>
      <c r="C10115" s="7" t="s">
        <v>2</v>
      </c>
      <c r="D10115" s="7" t="s">
        <v>3389</v>
      </c>
      <c r="E10115" s="7" t="str">
        <f>IF(OR(D10115="", D10115="___"),"", LEFT(D10115,FIND(" &gt;",D10115)-1))</f>
        <v>Success</v>
      </c>
      <c r="F10115" s="7" t="str">
        <f t="shared" si="333"/>
        <v>Current</v>
      </c>
      <c r="G10115" s="7" t="str">
        <f t="shared" si="334"/>
        <v/>
      </c>
      <c r="H10115" s="7" t="str">
        <f>IF(G10115="Utterance", IF(ISNUMBER(SEARCH("Unrecognized",D10115)), "Unrecognized", IF(ISNUMBER(SEARCH("Mismatched",D10115)), "Mismatched", IF(ISNUMBER(SEARCH("False Positive",D10115)), "False Positive", "Irrelevant"))), "")</f>
        <v/>
      </c>
      <c r="J10115" s="7" t="s">
        <v>3434</v>
      </c>
      <c r="K10115" s="7" t="s">
        <v>3353</v>
      </c>
      <c r="L10115" s="9">
        <v>45016</v>
      </c>
      <c r="M10115" s="13">
        <v>0.51674768518518521</v>
      </c>
      <c r="N10115" s="14">
        <v>202000705233752</v>
      </c>
      <c r="O10115" s="7">
        <f>IF(LEN(TRIM($A10115))=0,0,LEN($A10115)-LEN(SUBSTITUTE($A10115," ",""))+1)</f>
        <v>3</v>
      </c>
      <c r="P10115">
        <f t="shared" ref="P10115:P10178" si="335">IF(D10115="", "", COUNTIF($D$1:$D$12000, D10115))</f>
        <v>3411</v>
      </c>
    </row>
    <row r="10116" spans="1:16" ht="64" x14ac:dyDescent="0.2">
      <c r="A10116" s="8" t="s">
        <v>331</v>
      </c>
      <c r="C10116" s="7" t="s">
        <v>4</v>
      </c>
      <c r="F10116" s="7" t="str">
        <f t="shared" si="333"/>
        <v/>
      </c>
      <c r="G10116" s="7" t="str">
        <f t="shared" si="334"/>
        <v/>
      </c>
      <c r="K10116" s="7" t="s">
        <v>3353</v>
      </c>
      <c r="L10116" s="9">
        <v>45016</v>
      </c>
      <c r="M10116" s="13">
        <v>0.51674768518518521</v>
      </c>
      <c r="N10116" s="14">
        <v>202000705233752</v>
      </c>
      <c r="P10116" t="str">
        <f t="shared" si="335"/>
        <v/>
      </c>
    </row>
    <row r="10117" spans="1:16" ht="16" x14ac:dyDescent="0.2">
      <c r="A10117" s="8" t="s">
        <v>640</v>
      </c>
      <c r="C10117" s="7" t="s">
        <v>2</v>
      </c>
      <c r="D10117" s="7" t="s">
        <v>3400</v>
      </c>
      <c r="E10117" s="7" t="str">
        <f>IF(OR(D10117="", D10117="___"),"", LEFT(D10117,FIND(" &gt;",D10117)-1))</f>
        <v>Failure</v>
      </c>
      <c r="F10117" s="7" t="str">
        <f t="shared" si="333"/>
        <v>Current</v>
      </c>
      <c r="G10117" s="7" t="str">
        <f t="shared" si="334"/>
        <v>Interaction</v>
      </c>
      <c r="H10117" s="7" t="str">
        <f>IF(G10117="Utterance", IF(ISNUMBER(SEARCH("Unrecognized",D10117)), "Unrecognized", IF(ISNUMBER(SEARCH("Mismatched",D10117)), "Mismatched", IF(ISNUMBER(SEARCH("False Positive",D10117)), "False Positive", "Irrelevant"))), "")</f>
        <v/>
      </c>
      <c r="J10117" s="7" t="s">
        <v>3755</v>
      </c>
      <c r="K10117" s="7" t="s">
        <v>3353</v>
      </c>
      <c r="L10117" s="9">
        <v>45016</v>
      </c>
      <c r="M10117" s="13">
        <v>0.5184375</v>
      </c>
      <c r="N10117" s="14">
        <v>204440003498465</v>
      </c>
      <c r="O10117" s="7">
        <f>IF(LEN(TRIM($A10117))=0,0,LEN($A10117)-LEN(SUBSTITUTE($A10117," ",""))+1)</f>
        <v>23</v>
      </c>
      <c r="P10117">
        <f t="shared" si="335"/>
        <v>412</v>
      </c>
    </row>
    <row r="10118" spans="1:16" ht="144" x14ac:dyDescent="0.2">
      <c r="A10118" s="8" t="s">
        <v>232</v>
      </c>
      <c r="C10118" s="7" t="s">
        <v>4</v>
      </c>
      <c r="F10118" s="7" t="str">
        <f t="shared" si="333"/>
        <v/>
      </c>
      <c r="G10118" s="7" t="str">
        <f t="shared" si="334"/>
        <v/>
      </c>
      <c r="K10118" s="7" t="s">
        <v>3353</v>
      </c>
      <c r="L10118" s="9">
        <v>45016</v>
      </c>
      <c r="M10118" s="13">
        <v>0.51844907407407403</v>
      </c>
      <c r="N10118" s="14">
        <v>204440003498465</v>
      </c>
      <c r="P10118" t="str">
        <f t="shared" si="335"/>
        <v/>
      </c>
    </row>
    <row r="10119" spans="1:16" ht="16" x14ac:dyDescent="0.2">
      <c r="A10119" s="8" t="s">
        <v>1423</v>
      </c>
      <c r="C10119" s="7" t="s">
        <v>2</v>
      </c>
      <c r="D10119" s="7" t="s">
        <v>3389</v>
      </c>
      <c r="E10119" s="7" t="str">
        <f>IF(OR(D10119="", D10119="___"),"", LEFT(D10119,FIND(" &gt;",D10119)-1))</f>
        <v>Success</v>
      </c>
      <c r="F10119" s="7" t="str">
        <f t="shared" si="333"/>
        <v>Current</v>
      </c>
      <c r="G10119" s="7" t="str">
        <f t="shared" si="334"/>
        <v/>
      </c>
      <c r="H10119" s="7" t="str">
        <f>IF(G10119="Utterance", IF(ISNUMBER(SEARCH("Unrecognized",D10119)), "Unrecognized", IF(ISNUMBER(SEARCH("Mismatched",D10119)), "Mismatched", IF(ISNUMBER(SEARCH("False Positive",D10119)), "False Positive", "Irrelevant"))), "")</f>
        <v/>
      </c>
      <c r="J10119" s="7" t="s">
        <v>3434</v>
      </c>
      <c r="K10119" s="7" t="s">
        <v>3353</v>
      </c>
      <c r="L10119" s="9">
        <v>45016</v>
      </c>
      <c r="M10119" s="13">
        <v>0.51910879629629625</v>
      </c>
      <c r="N10119" s="14">
        <v>202000705233752</v>
      </c>
      <c r="O10119" s="7">
        <f>IF(LEN(TRIM($A10119))=0,0,LEN($A10119)-LEN(SUBSTITUTE($A10119," ",""))+1)</f>
        <v>3</v>
      </c>
      <c r="P10119">
        <f t="shared" si="335"/>
        <v>3411</v>
      </c>
    </row>
    <row r="10120" spans="1:16" ht="64" x14ac:dyDescent="0.2">
      <c r="A10120" s="8" t="s">
        <v>331</v>
      </c>
      <c r="C10120" s="7" t="s">
        <v>4</v>
      </c>
      <c r="F10120" s="7" t="str">
        <f t="shared" si="333"/>
        <v/>
      </c>
      <c r="G10120" s="7" t="str">
        <f t="shared" si="334"/>
        <v/>
      </c>
      <c r="K10120" s="7" t="s">
        <v>3353</v>
      </c>
      <c r="L10120" s="9">
        <v>45016</v>
      </c>
      <c r="M10120" s="13">
        <v>0.51910879629629625</v>
      </c>
      <c r="N10120" s="14">
        <v>202000705233752</v>
      </c>
      <c r="P10120" t="str">
        <f t="shared" si="335"/>
        <v/>
      </c>
    </row>
    <row r="10121" spans="1:16" ht="16" x14ac:dyDescent="0.2">
      <c r="A10121" s="8" t="s">
        <v>154</v>
      </c>
      <c r="C10121" s="7" t="s">
        <v>2</v>
      </c>
      <c r="D10121" s="7" t="s">
        <v>3389</v>
      </c>
      <c r="E10121" s="7" t="str">
        <f>IF(OR(D10121="", D10121="___"),"", LEFT(D10121,FIND(" &gt;",D10121)-1))</f>
        <v>Success</v>
      </c>
      <c r="F10121" s="7" t="str">
        <f t="shared" si="333"/>
        <v>Current</v>
      </c>
      <c r="G10121" s="7" t="str">
        <f t="shared" si="334"/>
        <v/>
      </c>
      <c r="H10121" s="7" t="str">
        <f>IF(G10121="Utterance", IF(ISNUMBER(SEARCH("Unrecognized",D10121)), "Unrecognized", IF(ISNUMBER(SEARCH("Mismatched",D10121)), "Mismatched", IF(ISNUMBER(SEARCH("False Positive",D10121)), "False Positive", "Irrelevant"))), "")</f>
        <v/>
      </c>
      <c r="J10121" s="7" t="s">
        <v>3750</v>
      </c>
      <c r="K10121" s="7" t="s">
        <v>3353</v>
      </c>
      <c r="L10121" s="9">
        <v>45016</v>
      </c>
      <c r="M10121" s="13">
        <v>0.52383101851851854</v>
      </c>
      <c r="N10121" s="14">
        <v>204440003487265</v>
      </c>
      <c r="O10121" s="7">
        <f>IF(LEN(TRIM($A10121))=0,0,LEN($A10121)-LEN(SUBSTITUTE($A10121," ",""))+1)</f>
        <v>3</v>
      </c>
      <c r="P10121">
        <f t="shared" si="335"/>
        <v>3411</v>
      </c>
    </row>
    <row r="10122" spans="1:16" ht="240" x14ac:dyDescent="0.2">
      <c r="A10122" s="8" t="s">
        <v>300</v>
      </c>
      <c r="C10122" s="7" t="s">
        <v>4</v>
      </c>
      <c r="F10122" s="7" t="str">
        <f t="shared" si="333"/>
        <v/>
      </c>
      <c r="G10122" s="7" t="str">
        <f t="shared" si="334"/>
        <v/>
      </c>
      <c r="K10122" s="7" t="s">
        <v>3353</v>
      </c>
      <c r="L10122" s="9">
        <v>45016</v>
      </c>
      <c r="M10122" s="13">
        <v>0.52383101851851854</v>
      </c>
      <c r="N10122" s="14">
        <v>204440003487265</v>
      </c>
      <c r="P10122" t="str">
        <f t="shared" si="335"/>
        <v/>
      </c>
    </row>
    <row r="10123" spans="1:16" ht="16" x14ac:dyDescent="0.2">
      <c r="A10123" s="8" t="s">
        <v>302</v>
      </c>
      <c r="B10123" s="7" t="s">
        <v>3487</v>
      </c>
      <c r="C10123" s="7" t="s">
        <v>2</v>
      </c>
      <c r="D10123" s="7" t="s">
        <v>3389</v>
      </c>
      <c r="E10123" s="7" t="str">
        <f>IF(OR(D10123="", D10123="___"),"", LEFT(D10123,FIND(" &gt;",D10123)-1))</f>
        <v>Success</v>
      </c>
      <c r="F10123" s="7" t="str">
        <f t="shared" si="333"/>
        <v>Current</v>
      </c>
      <c r="G10123" s="7" t="str">
        <f t="shared" si="334"/>
        <v/>
      </c>
      <c r="H10123" s="7" t="str">
        <f>IF(G10123="Utterance", IF(ISNUMBER(SEARCH("Unrecognized",D10123)), "Unrecognized", IF(ISNUMBER(SEARCH("Mismatched",D10123)), "Mismatched", IF(ISNUMBER(SEARCH("False Positive",D10123)), "False Positive", "Irrelevant"))), "")</f>
        <v/>
      </c>
      <c r="J10123" s="7" t="s">
        <v>3428</v>
      </c>
      <c r="K10123" s="7" t="s">
        <v>3353</v>
      </c>
      <c r="L10123" s="9">
        <v>45016</v>
      </c>
      <c r="M10123" s="13">
        <v>0.5239583333333333</v>
      </c>
      <c r="N10123" s="14">
        <v>202000598249489</v>
      </c>
      <c r="O10123" s="7">
        <f>IF(LEN(TRIM($A10123))=0,0,LEN($A10123)-LEN(SUBSTITUTE($A10123," ",""))+1)</f>
        <v>3</v>
      </c>
      <c r="P10123">
        <f t="shared" si="335"/>
        <v>3411</v>
      </c>
    </row>
    <row r="10124" spans="1:16" ht="64" x14ac:dyDescent="0.2">
      <c r="A10124" s="8" t="s">
        <v>220</v>
      </c>
      <c r="C10124" s="7" t="s">
        <v>4</v>
      </c>
      <c r="F10124" s="7" t="str">
        <f t="shared" si="333"/>
        <v/>
      </c>
      <c r="G10124" s="7" t="str">
        <f t="shared" si="334"/>
        <v/>
      </c>
      <c r="K10124" s="7" t="s">
        <v>3353</v>
      </c>
      <c r="L10124" s="9">
        <v>45016</v>
      </c>
      <c r="M10124" s="13">
        <v>0.5239583333333333</v>
      </c>
      <c r="N10124" s="14">
        <v>202000598249489</v>
      </c>
      <c r="P10124" t="str">
        <f t="shared" si="335"/>
        <v/>
      </c>
    </row>
    <row r="10125" spans="1:16" ht="16" x14ac:dyDescent="0.2">
      <c r="A10125" s="8" t="s">
        <v>158</v>
      </c>
      <c r="B10125" s="7" t="s">
        <v>3487</v>
      </c>
      <c r="C10125" s="7" t="s">
        <v>2</v>
      </c>
      <c r="D10125" s="7" t="s">
        <v>3389</v>
      </c>
      <c r="E10125" s="7" t="str">
        <f>IF(OR(D10125="", D10125="___"),"", LEFT(D10125,FIND(" &gt;",D10125)-1))</f>
        <v>Success</v>
      </c>
      <c r="F10125" s="7" t="str">
        <f t="shared" si="333"/>
        <v>Current</v>
      </c>
      <c r="G10125" s="7" t="str">
        <f t="shared" si="334"/>
        <v/>
      </c>
      <c r="H10125" s="7" t="str">
        <f>IF(G10125="Utterance", IF(ISNUMBER(SEARCH("Unrecognized",D10125)), "Unrecognized", IF(ISNUMBER(SEARCH("Mismatched",D10125)), "Mismatched", IF(ISNUMBER(SEARCH("False Positive",D10125)), "False Positive", "Irrelevant"))), "")</f>
        <v/>
      </c>
      <c r="J10125" s="7" t="s">
        <v>3744</v>
      </c>
      <c r="K10125" s="7" t="s">
        <v>3353</v>
      </c>
      <c r="L10125" s="9">
        <v>45016</v>
      </c>
      <c r="M10125" s="13">
        <v>0.52862268518518518</v>
      </c>
      <c r="N10125" s="14">
        <v>204440003538920</v>
      </c>
      <c r="O10125" s="7">
        <f>IF(LEN(TRIM($A10125))=0,0,LEN($A10125)-LEN(SUBSTITUTE($A10125," ",""))+1)</f>
        <v>4</v>
      </c>
      <c r="P10125">
        <f t="shared" si="335"/>
        <v>3411</v>
      </c>
    </row>
    <row r="10126" spans="1:16" ht="112" x14ac:dyDescent="0.2">
      <c r="A10126" s="8" t="s">
        <v>224</v>
      </c>
      <c r="C10126" s="7" t="s">
        <v>4</v>
      </c>
      <c r="F10126" s="7" t="str">
        <f t="shared" si="333"/>
        <v/>
      </c>
      <c r="G10126" s="7" t="str">
        <f t="shared" si="334"/>
        <v/>
      </c>
      <c r="K10126" s="7" t="s">
        <v>3353</v>
      </c>
      <c r="L10126" s="9">
        <v>45016</v>
      </c>
      <c r="M10126" s="13">
        <v>0.52862268518518518</v>
      </c>
      <c r="N10126" s="14">
        <v>204440003538920</v>
      </c>
      <c r="P10126" t="str">
        <f t="shared" si="335"/>
        <v/>
      </c>
    </row>
    <row r="10127" spans="1:16" ht="16" x14ac:dyDescent="0.2">
      <c r="A10127" s="8" t="s">
        <v>1</v>
      </c>
      <c r="B10127" s="7" t="s">
        <v>3487</v>
      </c>
      <c r="C10127" s="7" t="s">
        <v>2</v>
      </c>
      <c r="D10127" s="7" t="s">
        <v>3389</v>
      </c>
      <c r="E10127" s="7" t="str">
        <f>IF(OR(D10127="", D10127="___"),"", LEFT(D10127,FIND(" &gt;",D10127)-1))</f>
        <v>Success</v>
      </c>
      <c r="F10127" s="7" t="str">
        <f t="shared" si="333"/>
        <v>Current</v>
      </c>
      <c r="G10127" s="7" t="str">
        <f t="shared" si="334"/>
        <v/>
      </c>
      <c r="H10127" s="7" t="str">
        <f>IF(G10127="Utterance", IF(ISNUMBER(SEARCH("Unrecognized",D10127)), "Unrecognized", IF(ISNUMBER(SEARCH("Mismatched",D10127)), "Mismatched", IF(ISNUMBER(SEARCH("False Positive",D10127)), "False Positive", "Irrelevant"))), "")</f>
        <v/>
      </c>
      <c r="I10127" s="7" t="s">
        <v>3484</v>
      </c>
      <c r="J10127" s="7" t="s">
        <v>3445</v>
      </c>
      <c r="K10127" s="7" t="s">
        <v>3353</v>
      </c>
      <c r="L10127" s="9">
        <v>45016</v>
      </c>
      <c r="M10127" s="13">
        <v>0.53082175925925923</v>
      </c>
      <c r="N10127" s="14">
        <v>204440003487089</v>
      </c>
      <c r="O10127" s="7">
        <f>IF(LEN(TRIM($A10127))=0,0,LEN($A10127)-LEN(SUBSTITUTE($A10127," ",""))+1)</f>
        <v>5</v>
      </c>
      <c r="P10127">
        <f t="shared" si="335"/>
        <v>3411</v>
      </c>
    </row>
    <row r="10128" spans="1:16" ht="16" x14ac:dyDescent="0.2">
      <c r="A10128" s="8" t="s">
        <v>3</v>
      </c>
      <c r="C10128" s="7" t="s">
        <v>4</v>
      </c>
      <c r="F10128" s="7" t="str">
        <f t="shared" si="333"/>
        <v/>
      </c>
      <c r="G10128" s="7" t="str">
        <f t="shared" si="334"/>
        <v/>
      </c>
      <c r="K10128" s="7" t="s">
        <v>3353</v>
      </c>
      <c r="L10128" s="9">
        <v>45016</v>
      </c>
      <c r="M10128" s="13">
        <v>0.53083333333333338</v>
      </c>
      <c r="N10128" s="14">
        <v>204440003487089</v>
      </c>
      <c r="P10128" t="str">
        <f t="shared" si="335"/>
        <v/>
      </c>
    </row>
    <row r="10129" spans="1:16" ht="48" x14ac:dyDescent="0.2">
      <c r="A10129" s="8" t="s">
        <v>5</v>
      </c>
      <c r="C10129" s="7" t="s">
        <v>4</v>
      </c>
      <c r="F10129" s="7" t="str">
        <f t="shared" si="333"/>
        <v/>
      </c>
      <c r="G10129" s="7" t="str">
        <f t="shared" si="334"/>
        <v/>
      </c>
      <c r="K10129" s="7" t="s">
        <v>3353</v>
      </c>
      <c r="L10129" s="9">
        <v>45016</v>
      </c>
      <c r="M10129" s="13">
        <v>0.53083333333333338</v>
      </c>
      <c r="N10129" s="14">
        <v>204440003487089</v>
      </c>
      <c r="P10129" t="str">
        <f t="shared" si="335"/>
        <v/>
      </c>
    </row>
    <row r="10130" spans="1:16" ht="192" x14ac:dyDescent="0.2">
      <c r="A10130" s="8" t="s">
        <v>6</v>
      </c>
      <c r="C10130" s="7" t="s">
        <v>4</v>
      </c>
      <c r="F10130" s="7" t="str">
        <f t="shared" si="333"/>
        <v/>
      </c>
      <c r="G10130" s="7" t="str">
        <f t="shared" si="334"/>
        <v/>
      </c>
      <c r="K10130" s="7" t="s">
        <v>3353</v>
      </c>
      <c r="L10130" s="9">
        <v>45016</v>
      </c>
      <c r="M10130" s="13">
        <v>0.53083333333333338</v>
      </c>
      <c r="N10130" s="14">
        <v>204440003487089</v>
      </c>
      <c r="P10130" t="str">
        <f t="shared" si="335"/>
        <v/>
      </c>
    </row>
    <row r="10131" spans="1:16" ht="16" x14ac:dyDescent="0.2">
      <c r="A10131" s="8" t="s">
        <v>9</v>
      </c>
      <c r="B10131" s="7" t="s">
        <v>3487</v>
      </c>
      <c r="C10131" s="7" t="s">
        <v>2</v>
      </c>
      <c r="D10131" s="7" t="s">
        <v>3389</v>
      </c>
      <c r="E10131" s="7" t="str">
        <f>IF(OR(D10131="", D10131="___"),"", LEFT(D10131,FIND(" &gt;",D10131)-1))</f>
        <v>Success</v>
      </c>
      <c r="F10131" s="7" t="str">
        <f t="shared" si="333"/>
        <v>Current</v>
      </c>
      <c r="G10131" s="7" t="str">
        <f t="shared" si="334"/>
        <v/>
      </c>
      <c r="H10131" s="7" t="str">
        <f>IF(G10131="Utterance", IF(ISNUMBER(SEARCH("Unrecognized",D10131)), "Unrecognized", IF(ISNUMBER(SEARCH("Mismatched",D10131)), "Mismatched", IF(ISNUMBER(SEARCH("False Positive",D10131)), "False Positive", "Irrelevant"))), "")</f>
        <v/>
      </c>
      <c r="J10131" s="7" t="s">
        <v>3445</v>
      </c>
      <c r="K10131" s="7" t="s">
        <v>3353</v>
      </c>
      <c r="L10131" s="9">
        <v>45016</v>
      </c>
      <c r="M10131" s="13">
        <v>0.53178240740740745</v>
      </c>
      <c r="N10131" s="14">
        <v>204440003487089</v>
      </c>
      <c r="O10131" s="7">
        <f>IF(LEN(TRIM($A10131))=0,0,LEN($A10131)-LEN(SUBSTITUTE($A10131," ",""))+1)</f>
        <v>6</v>
      </c>
      <c r="P10131">
        <f t="shared" si="335"/>
        <v>3411</v>
      </c>
    </row>
    <row r="10132" spans="1:16" ht="16" x14ac:dyDescent="0.2">
      <c r="A10132" s="8" t="s">
        <v>10</v>
      </c>
      <c r="C10132" s="7" t="s">
        <v>4</v>
      </c>
      <c r="F10132" s="7" t="str">
        <f t="shared" si="333"/>
        <v/>
      </c>
      <c r="G10132" s="7" t="str">
        <f t="shared" si="334"/>
        <v/>
      </c>
      <c r="K10132" s="7" t="s">
        <v>3353</v>
      </c>
      <c r="L10132" s="9">
        <v>45016</v>
      </c>
      <c r="M10132" s="13">
        <v>0.53180555555555553</v>
      </c>
      <c r="N10132" s="14">
        <v>204440003487089</v>
      </c>
      <c r="P10132" t="str">
        <f t="shared" si="335"/>
        <v/>
      </c>
    </row>
    <row r="10133" spans="1:16" ht="208" x14ac:dyDescent="0.2">
      <c r="A10133" s="8" t="s">
        <v>12</v>
      </c>
      <c r="C10133" s="7" t="s">
        <v>4</v>
      </c>
      <c r="F10133" s="7" t="str">
        <f t="shared" si="333"/>
        <v/>
      </c>
      <c r="G10133" s="7" t="str">
        <f t="shared" si="334"/>
        <v/>
      </c>
      <c r="K10133" s="7" t="s">
        <v>3353</v>
      </c>
      <c r="L10133" s="9">
        <v>45016</v>
      </c>
      <c r="M10133" s="13">
        <v>0.53180555555555553</v>
      </c>
      <c r="N10133" s="14">
        <v>204440003487089</v>
      </c>
      <c r="P10133" t="str">
        <f t="shared" si="335"/>
        <v/>
      </c>
    </row>
    <row r="10134" spans="1:16" ht="16" x14ac:dyDescent="0.2">
      <c r="A10134" s="8" t="s">
        <v>8</v>
      </c>
      <c r="C10134" s="7" t="s">
        <v>4</v>
      </c>
      <c r="F10134" s="7" t="str">
        <f t="shared" si="333"/>
        <v/>
      </c>
      <c r="G10134" s="7" t="str">
        <f t="shared" si="334"/>
        <v/>
      </c>
      <c r="K10134" s="7" t="s">
        <v>3353</v>
      </c>
      <c r="L10134" s="9">
        <v>45016</v>
      </c>
      <c r="M10134" s="13">
        <v>0.53180555555555553</v>
      </c>
      <c r="N10134" s="14">
        <v>204440003487089</v>
      </c>
      <c r="P10134" t="str">
        <f t="shared" si="335"/>
        <v/>
      </c>
    </row>
    <row r="10135" spans="1:16" ht="16" x14ac:dyDescent="0.2">
      <c r="A10135" s="8" t="s">
        <v>9</v>
      </c>
      <c r="B10135" s="7" t="s">
        <v>3487</v>
      </c>
      <c r="C10135" s="7" t="s">
        <v>2</v>
      </c>
      <c r="D10135" s="7" t="s">
        <v>3389</v>
      </c>
      <c r="E10135" s="7" t="str">
        <f>IF(OR(D10135="", D10135="___"),"", LEFT(D10135,FIND(" &gt;",D10135)-1))</f>
        <v>Success</v>
      </c>
      <c r="F10135" s="7" t="str">
        <f t="shared" si="333"/>
        <v>Current</v>
      </c>
      <c r="G10135" s="7" t="str">
        <f t="shared" si="334"/>
        <v/>
      </c>
      <c r="H10135" s="7" t="str">
        <f>IF(G10135="Utterance", IF(ISNUMBER(SEARCH("Unrecognized",D10135)), "Unrecognized", IF(ISNUMBER(SEARCH("Mismatched",D10135)), "Mismatched", IF(ISNUMBER(SEARCH("False Positive",D10135)), "False Positive", "Irrelevant"))), "")</f>
        <v/>
      </c>
      <c r="J10135" s="7" t="s">
        <v>3445</v>
      </c>
      <c r="K10135" s="7" t="s">
        <v>3353</v>
      </c>
      <c r="L10135" s="9">
        <v>45016</v>
      </c>
      <c r="M10135" s="13">
        <v>0.53255787037037039</v>
      </c>
      <c r="N10135" s="14">
        <v>204440003487089</v>
      </c>
      <c r="O10135" s="7">
        <f>IF(LEN(TRIM($A10135))=0,0,LEN($A10135)-LEN(SUBSTITUTE($A10135," ",""))+1)</f>
        <v>6</v>
      </c>
      <c r="P10135">
        <f t="shared" si="335"/>
        <v>3411</v>
      </c>
    </row>
    <row r="10136" spans="1:16" ht="16" x14ac:dyDescent="0.2">
      <c r="A10136" s="8" t="s">
        <v>10</v>
      </c>
      <c r="C10136" s="7" t="s">
        <v>4</v>
      </c>
      <c r="F10136" s="7" t="str">
        <f t="shared" si="333"/>
        <v/>
      </c>
      <c r="G10136" s="7" t="str">
        <f t="shared" si="334"/>
        <v/>
      </c>
      <c r="K10136" s="7" t="s">
        <v>3353</v>
      </c>
      <c r="L10136" s="9">
        <v>45016</v>
      </c>
      <c r="M10136" s="13">
        <v>0.53258101851851858</v>
      </c>
      <c r="N10136" s="14">
        <v>204440003487089</v>
      </c>
      <c r="P10136" t="str">
        <f t="shared" si="335"/>
        <v/>
      </c>
    </row>
    <row r="10137" spans="1:16" ht="208" x14ac:dyDescent="0.2">
      <c r="A10137" s="8" t="s">
        <v>11</v>
      </c>
      <c r="C10137" s="7" t="s">
        <v>4</v>
      </c>
      <c r="F10137" s="7" t="str">
        <f t="shared" si="333"/>
        <v/>
      </c>
      <c r="G10137" s="7" t="str">
        <f t="shared" si="334"/>
        <v/>
      </c>
      <c r="K10137" s="7" t="s">
        <v>3353</v>
      </c>
      <c r="L10137" s="9">
        <v>45016</v>
      </c>
      <c r="M10137" s="13">
        <v>0.53258101851851858</v>
      </c>
      <c r="N10137" s="14">
        <v>204440003487089</v>
      </c>
      <c r="P10137" t="str">
        <f t="shared" si="335"/>
        <v/>
      </c>
    </row>
    <row r="10138" spans="1:16" ht="16" x14ac:dyDescent="0.2">
      <c r="A10138" s="8" t="s">
        <v>8</v>
      </c>
      <c r="C10138" s="7" t="s">
        <v>4</v>
      </c>
      <c r="F10138" s="7" t="str">
        <f t="shared" si="333"/>
        <v/>
      </c>
      <c r="G10138" s="7" t="str">
        <f t="shared" si="334"/>
        <v/>
      </c>
      <c r="K10138" s="7" t="s">
        <v>3353</v>
      </c>
      <c r="L10138" s="9">
        <v>45016</v>
      </c>
      <c r="M10138" s="13">
        <v>0.53258101851851858</v>
      </c>
      <c r="N10138" s="14">
        <v>204440003487089</v>
      </c>
      <c r="P10138" t="str">
        <f t="shared" si="335"/>
        <v/>
      </c>
    </row>
    <row r="10139" spans="1:16" ht="16" x14ac:dyDescent="0.2">
      <c r="A10139" s="8" t="s">
        <v>1236</v>
      </c>
      <c r="C10139" s="7" t="s">
        <v>2</v>
      </c>
      <c r="D10139" s="7" t="s">
        <v>3389</v>
      </c>
      <c r="E10139" s="7" t="str">
        <f>IF(OR(D10139="", D10139="___"),"", LEFT(D10139,FIND(" &gt;",D10139)-1))</f>
        <v>Success</v>
      </c>
      <c r="F10139" s="7" t="str">
        <f t="shared" si="333"/>
        <v>Current</v>
      </c>
      <c r="G10139" s="7" t="str">
        <f t="shared" si="334"/>
        <v/>
      </c>
      <c r="H10139" s="7" t="str">
        <f>IF(G10139="Utterance", IF(ISNUMBER(SEARCH("Unrecognized",D10139)), "Unrecognized", IF(ISNUMBER(SEARCH("Mismatched",D10139)), "Mismatched", IF(ISNUMBER(SEARCH("False Positive",D10139)), "False Positive", "Irrelevant"))), "")</f>
        <v/>
      </c>
      <c r="J10139" s="7" t="s">
        <v>3742</v>
      </c>
      <c r="K10139" s="7" t="s">
        <v>3353</v>
      </c>
      <c r="L10139" s="9">
        <v>45016</v>
      </c>
      <c r="M10139" s="13">
        <v>0.53395833333333331</v>
      </c>
      <c r="N10139" s="14">
        <v>513003143371196</v>
      </c>
      <c r="O10139" s="7">
        <f>IF(LEN(TRIM($A10139))=0,0,LEN($A10139)-LEN(SUBSTITUTE($A10139," ",""))+1)</f>
        <v>2</v>
      </c>
      <c r="P10139">
        <f t="shared" si="335"/>
        <v>3411</v>
      </c>
    </row>
    <row r="10140" spans="1:16" ht="112" x14ac:dyDescent="0.2">
      <c r="A10140" s="8" t="s">
        <v>596</v>
      </c>
      <c r="C10140" s="7" t="s">
        <v>4</v>
      </c>
      <c r="F10140" s="7" t="str">
        <f t="shared" si="333"/>
        <v/>
      </c>
      <c r="G10140" s="7" t="str">
        <f t="shared" si="334"/>
        <v/>
      </c>
      <c r="K10140" s="7" t="s">
        <v>3353</v>
      </c>
      <c r="L10140" s="9">
        <v>45016</v>
      </c>
      <c r="M10140" s="13">
        <v>0.53396990740740746</v>
      </c>
      <c r="N10140" s="14">
        <v>513003143371196</v>
      </c>
      <c r="P10140" t="str">
        <f t="shared" si="335"/>
        <v/>
      </c>
    </row>
    <row r="10141" spans="1:16" ht="16" x14ac:dyDescent="0.2">
      <c r="A10141" s="8" t="s">
        <v>269</v>
      </c>
      <c r="B10141" s="7" t="s">
        <v>3487</v>
      </c>
      <c r="C10141" s="7" t="s">
        <v>2</v>
      </c>
      <c r="D10141" s="7" t="s">
        <v>3389</v>
      </c>
      <c r="E10141" s="7" t="str">
        <f>IF(OR(D10141="", D10141="___"),"", LEFT(D10141,FIND(" &gt;",D10141)-1))</f>
        <v>Success</v>
      </c>
      <c r="F10141" s="7" t="str">
        <f t="shared" si="333"/>
        <v>Current</v>
      </c>
      <c r="G10141" s="7" t="str">
        <f t="shared" si="334"/>
        <v/>
      </c>
      <c r="H10141" s="7" t="str">
        <f>IF(G10141="Utterance", IF(ISNUMBER(SEARCH("Unrecognized",D10141)), "Unrecognized", IF(ISNUMBER(SEARCH("Mismatched",D10141)), "Mismatched", IF(ISNUMBER(SEARCH("False Positive",D10141)), "False Positive", "Irrelevant"))), "")</f>
        <v/>
      </c>
      <c r="J10141" s="7" t="s">
        <v>3428</v>
      </c>
      <c r="K10141" s="7" t="s">
        <v>3353</v>
      </c>
      <c r="L10141" s="9">
        <v>45016</v>
      </c>
      <c r="M10141" s="13">
        <v>0.53540509259259261</v>
      </c>
      <c r="N10141" s="14">
        <v>204440003491882</v>
      </c>
      <c r="O10141" s="7">
        <f>IF(LEN(TRIM($A10141))=0,0,LEN($A10141)-LEN(SUBSTITUTE($A10141," ",""))+1)</f>
        <v>3</v>
      </c>
      <c r="P10141">
        <f t="shared" si="335"/>
        <v>3411</v>
      </c>
    </row>
    <row r="10142" spans="1:16" ht="64" x14ac:dyDescent="0.2">
      <c r="A10142" s="8" t="s">
        <v>270</v>
      </c>
      <c r="C10142" s="7" t="s">
        <v>4</v>
      </c>
      <c r="F10142" s="7" t="str">
        <f t="shared" si="333"/>
        <v/>
      </c>
      <c r="G10142" s="7" t="str">
        <f t="shared" si="334"/>
        <v/>
      </c>
      <c r="K10142" s="7" t="s">
        <v>3353</v>
      </c>
      <c r="L10142" s="9">
        <v>45016</v>
      </c>
      <c r="M10142" s="13">
        <v>0.53540509259259261</v>
      </c>
      <c r="N10142" s="14">
        <v>204440003491882</v>
      </c>
      <c r="P10142" t="str">
        <f t="shared" si="335"/>
        <v/>
      </c>
    </row>
    <row r="10143" spans="1:16" ht="16" x14ac:dyDescent="0.2">
      <c r="A10143" s="8" t="s">
        <v>409</v>
      </c>
      <c r="C10143" s="7" t="s">
        <v>2</v>
      </c>
      <c r="D10143" s="7" t="s">
        <v>3389</v>
      </c>
      <c r="E10143" s="7" t="str">
        <f>IF(OR(D10143="", D10143="___"),"", LEFT(D10143,FIND(" &gt;",D10143)-1))</f>
        <v>Success</v>
      </c>
      <c r="F10143" s="7" t="str">
        <f t="shared" si="333"/>
        <v>Current</v>
      </c>
      <c r="G10143" s="7" t="str">
        <f t="shared" si="334"/>
        <v/>
      </c>
      <c r="H10143" s="7" t="str">
        <f>IF(G10143="Utterance", IF(ISNUMBER(SEARCH("Unrecognized",D10143)), "Unrecognized", IF(ISNUMBER(SEARCH("Mismatched",D10143)), "Mismatched", IF(ISNUMBER(SEARCH("False Positive",D10143)), "False Positive", "Irrelevant"))), "")</f>
        <v/>
      </c>
      <c r="J10143" s="7" t="s">
        <v>3755</v>
      </c>
      <c r="K10143" s="7" t="s">
        <v>3353</v>
      </c>
      <c r="L10143" s="9">
        <v>45016</v>
      </c>
      <c r="M10143" s="13">
        <v>0.53559027777777779</v>
      </c>
      <c r="N10143" s="14">
        <v>204440003491882</v>
      </c>
      <c r="O10143" s="7">
        <f>IF(LEN(TRIM($A10143))=0,0,LEN($A10143)-LEN(SUBSTITUTE($A10143," ",""))+1)</f>
        <v>6</v>
      </c>
      <c r="P10143">
        <f t="shared" si="335"/>
        <v>3411</v>
      </c>
    </row>
    <row r="10144" spans="1:16" ht="128" x14ac:dyDescent="0.2">
      <c r="A10144" s="8" t="s">
        <v>410</v>
      </c>
      <c r="C10144" s="7" t="s">
        <v>4</v>
      </c>
      <c r="F10144" s="7" t="str">
        <f t="shared" si="333"/>
        <v/>
      </c>
      <c r="G10144" s="7" t="str">
        <f t="shared" si="334"/>
        <v/>
      </c>
      <c r="K10144" s="7" t="s">
        <v>3353</v>
      </c>
      <c r="L10144" s="9">
        <v>45016</v>
      </c>
      <c r="M10144" s="13">
        <v>0.53561342592592587</v>
      </c>
      <c r="N10144" s="14">
        <v>204440003491882</v>
      </c>
      <c r="P10144" t="str">
        <f t="shared" si="335"/>
        <v/>
      </c>
    </row>
    <row r="10145" spans="1:16" ht="16" x14ac:dyDescent="0.2">
      <c r="A10145" s="8" t="s">
        <v>1</v>
      </c>
      <c r="B10145" s="7" t="s">
        <v>3487</v>
      </c>
      <c r="C10145" s="7" t="s">
        <v>2</v>
      </c>
      <c r="D10145" s="7" t="s">
        <v>3389</v>
      </c>
      <c r="E10145" s="7" t="str">
        <f>IF(OR(D10145="", D10145="___"),"", LEFT(D10145,FIND(" &gt;",D10145)-1))</f>
        <v>Success</v>
      </c>
      <c r="F10145" s="7" t="str">
        <f t="shared" si="333"/>
        <v>Current</v>
      </c>
      <c r="G10145" s="7" t="str">
        <f t="shared" si="334"/>
        <v/>
      </c>
      <c r="H10145" s="7" t="str">
        <f>IF(G10145="Utterance", IF(ISNUMBER(SEARCH("Unrecognized",D10145)), "Unrecognized", IF(ISNUMBER(SEARCH("Mismatched",D10145)), "Mismatched", IF(ISNUMBER(SEARCH("False Positive",D10145)), "False Positive", "Irrelevant"))), "")</f>
        <v/>
      </c>
      <c r="I10145" s="7" t="s">
        <v>3484</v>
      </c>
      <c r="J10145" s="7" t="s">
        <v>3445</v>
      </c>
      <c r="K10145" s="7" t="s">
        <v>3353</v>
      </c>
      <c r="L10145" s="9">
        <v>45016</v>
      </c>
      <c r="M10145" s="13">
        <v>0.53562500000000002</v>
      </c>
      <c r="N10145" s="14">
        <v>204440003487089</v>
      </c>
      <c r="O10145" s="7">
        <f>IF(LEN(TRIM($A10145))=0,0,LEN($A10145)-LEN(SUBSTITUTE($A10145," ",""))+1)</f>
        <v>5</v>
      </c>
      <c r="P10145">
        <f t="shared" si="335"/>
        <v>3411</v>
      </c>
    </row>
    <row r="10146" spans="1:16" ht="16" x14ac:dyDescent="0.2">
      <c r="A10146" s="8" t="s">
        <v>3</v>
      </c>
      <c r="C10146" s="7" t="s">
        <v>4</v>
      </c>
      <c r="F10146" s="7" t="str">
        <f t="shared" si="333"/>
        <v/>
      </c>
      <c r="G10146" s="7" t="str">
        <f t="shared" si="334"/>
        <v/>
      </c>
      <c r="K10146" s="7" t="s">
        <v>3353</v>
      </c>
      <c r="L10146" s="9">
        <v>45016</v>
      </c>
      <c r="M10146" s="13">
        <v>0.53563657407407406</v>
      </c>
      <c r="N10146" s="14">
        <v>204440003487089</v>
      </c>
      <c r="P10146" t="str">
        <f t="shared" si="335"/>
        <v/>
      </c>
    </row>
    <row r="10147" spans="1:16" ht="48" x14ac:dyDescent="0.2">
      <c r="A10147" s="8" t="s">
        <v>5</v>
      </c>
      <c r="C10147" s="7" t="s">
        <v>4</v>
      </c>
      <c r="F10147" s="7" t="str">
        <f t="shared" si="333"/>
        <v/>
      </c>
      <c r="G10147" s="7" t="str">
        <f t="shared" si="334"/>
        <v/>
      </c>
      <c r="K10147" s="7" t="s">
        <v>3353</v>
      </c>
      <c r="L10147" s="9">
        <v>45016</v>
      </c>
      <c r="M10147" s="13">
        <v>0.53563657407407406</v>
      </c>
      <c r="N10147" s="14">
        <v>204440003487089</v>
      </c>
      <c r="P10147" t="str">
        <f t="shared" si="335"/>
        <v/>
      </c>
    </row>
    <row r="10148" spans="1:16" ht="192" x14ac:dyDescent="0.2">
      <c r="A10148" s="8" t="s">
        <v>6</v>
      </c>
      <c r="C10148" s="7" t="s">
        <v>4</v>
      </c>
      <c r="F10148" s="7" t="str">
        <f t="shared" si="333"/>
        <v/>
      </c>
      <c r="G10148" s="7" t="str">
        <f t="shared" si="334"/>
        <v/>
      </c>
      <c r="K10148" s="7" t="s">
        <v>3353</v>
      </c>
      <c r="L10148" s="9">
        <v>45016</v>
      </c>
      <c r="M10148" s="13">
        <v>0.53563657407407406</v>
      </c>
      <c r="N10148" s="14">
        <v>204440003487089</v>
      </c>
      <c r="P10148" t="str">
        <f t="shared" si="335"/>
        <v/>
      </c>
    </row>
    <row r="10149" spans="1:16" ht="16" x14ac:dyDescent="0.2">
      <c r="A10149" s="8" t="s">
        <v>7</v>
      </c>
      <c r="C10149" s="7" t="s">
        <v>2</v>
      </c>
      <c r="D10149" s="7" t="s">
        <v>3389</v>
      </c>
      <c r="E10149" s="7" t="str">
        <f>IF(OR(D10149="", D10149="___"),"", LEFT(D10149,FIND(" &gt;",D10149)-1))</f>
        <v>Success</v>
      </c>
      <c r="F10149" s="7" t="str">
        <f t="shared" si="333"/>
        <v>Current</v>
      </c>
      <c r="G10149" s="7" t="str">
        <f t="shared" si="334"/>
        <v/>
      </c>
      <c r="H10149" s="7" t="str">
        <f>IF(G10149="Utterance", IF(ISNUMBER(SEARCH("Unrecognized",D10149)), "Unrecognized", IF(ISNUMBER(SEARCH("Mismatched",D10149)), "Mismatched", IF(ISNUMBER(SEARCH("False Positive",D10149)), "False Positive", "Irrelevant"))), "")</f>
        <v/>
      </c>
      <c r="J10149" s="7" t="s">
        <v>3453</v>
      </c>
      <c r="K10149" s="7" t="s">
        <v>3353</v>
      </c>
      <c r="L10149" s="9">
        <v>45016</v>
      </c>
      <c r="M10149" s="13">
        <v>0.53600694444444441</v>
      </c>
      <c r="N10149" s="14">
        <v>204440003487089</v>
      </c>
      <c r="O10149" s="7">
        <f>IF(LEN(TRIM($A10149))=0,0,LEN($A10149)-LEN(SUBSTITUTE($A10149," ",""))+1)</f>
        <v>1</v>
      </c>
      <c r="P10149">
        <f t="shared" si="335"/>
        <v>3411</v>
      </c>
    </row>
    <row r="10150" spans="1:16" ht="16" x14ac:dyDescent="0.2">
      <c r="A10150" s="8" t="s">
        <v>8</v>
      </c>
      <c r="C10150" s="7" t="s">
        <v>4</v>
      </c>
      <c r="F10150" s="7" t="str">
        <f t="shared" si="333"/>
        <v/>
      </c>
      <c r="G10150" s="7" t="str">
        <f t="shared" si="334"/>
        <v/>
      </c>
      <c r="K10150" s="7" t="s">
        <v>3353</v>
      </c>
      <c r="L10150" s="9">
        <v>45016</v>
      </c>
      <c r="M10150" s="13">
        <v>0.53600694444444441</v>
      </c>
      <c r="N10150" s="14">
        <v>204440003487089</v>
      </c>
      <c r="P10150" t="str">
        <f t="shared" si="335"/>
        <v/>
      </c>
    </row>
    <row r="10151" spans="1:16" ht="16" x14ac:dyDescent="0.2">
      <c r="A10151" s="8" t="s">
        <v>411</v>
      </c>
      <c r="C10151" s="7" t="s">
        <v>2</v>
      </c>
      <c r="D10151" s="7" t="s">
        <v>3389</v>
      </c>
      <c r="E10151" s="7" t="str">
        <f>IF(OR(D10151="", D10151="___"),"", LEFT(D10151,FIND(" &gt;",D10151)-1))</f>
        <v>Success</v>
      </c>
      <c r="F10151" s="7" t="str">
        <f t="shared" si="333"/>
        <v>Current</v>
      </c>
      <c r="G10151" s="7" t="str">
        <f t="shared" si="334"/>
        <v/>
      </c>
      <c r="H10151" s="7" t="str">
        <f>IF(G10151="Utterance", IF(ISNUMBER(SEARCH("Unrecognized",D10151)), "Unrecognized", IF(ISNUMBER(SEARCH("Mismatched",D10151)), "Mismatched", IF(ISNUMBER(SEARCH("False Positive",D10151)), "False Positive", "Irrelevant"))), "")</f>
        <v/>
      </c>
      <c r="J10151" s="7" t="s">
        <v>3755</v>
      </c>
      <c r="K10151" s="7" t="s">
        <v>3353</v>
      </c>
      <c r="L10151" s="9">
        <v>45016</v>
      </c>
      <c r="M10151" s="13">
        <v>0.53637731481481488</v>
      </c>
      <c r="N10151" s="14">
        <v>204440003491882</v>
      </c>
      <c r="O10151" s="7">
        <f>IF(LEN(TRIM($A10151))=0,0,LEN($A10151)-LEN(SUBSTITUTE($A10151," ",""))+1)</f>
        <v>12</v>
      </c>
      <c r="P10151">
        <f t="shared" si="335"/>
        <v>3411</v>
      </c>
    </row>
    <row r="10152" spans="1:16" ht="128" x14ac:dyDescent="0.2">
      <c r="A10152" s="8" t="s">
        <v>410</v>
      </c>
      <c r="C10152" s="7" t="s">
        <v>4</v>
      </c>
      <c r="F10152" s="7" t="str">
        <f t="shared" si="333"/>
        <v/>
      </c>
      <c r="G10152" s="7" t="str">
        <f t="shared" si="334"/>
        <v/>
      </c>
      <c r="K10152" s="7" t="s">
        <v>3353</v>
      </c>
      <c r="L10152" s="9">
        <v>45016</v>
      </c>
      <c r="M10152" s="13">
        <v>0.53638888888888892</v>
      </c>
      <c r="N10152" s="14">
        <v>204440003491882</v>
      </c>
      <c r="P10152" t="str">
        <f t="shared" si="335"/>
        <v/>
      </c>
    </row>
    <row r="10153" spans="1:16" ht="16" x14ac:dyDescent="0.2">
      <c r="A10153" s="8" t="s">
        <v>13</v>
      </c>
      <c r="C10153" s="7" t="s">
        <v>2</v>
      </c>
      <c r="D10153" s="7" t="s">
        <v>3389</v>
      </c>
      <c r="E10153" s="7" t="str">
        <f>IF(OR(D10153="", D10153="___"),"", LEFT(D10153,FIND(" &gt;",D10153)-1))</f>
        <v>Success</v>
      </c>
      <c r="F10153" s="7" t="str">
        <f t="shared" si="333"/>
        <v>Current</v>
      </c>
      <c r="G10153" s="7" t="str">
        <f t="shared" si="334"/>
        <v/>
      </c>
      <c r="H10153" s="7" t="str">
        <f>IF(G10153="Utterance", IF(ISNUMBER(SEARCH("Unrecognized",D10153)), "Unrecognized", IF(ISNUMBER(SEARCH("Mismatched",D10153)), "Mismatched", IF(ISNUMBER(SEARCH("False Positive",D10153)), "False Positive", "Irrelevant"))), "")</f>
        <v/>
      </c>
      <c r="I10153" s="7" t="s">
        <v>3484</v>
      </c>
      <c r="J10153" s="7" t="s">
        <v>3742</v>
      </c>
      <c r="K10153" s="7" t="s">
        <v>3353</v>
      </c>
      <c r="L10153" s="9">
        <v>45016</v>
      </c>
      <c r="M10153" s="13">
        <v>0.53671296296296289</v>
      </c>
      <c r="N10153" s="14">
        <v>204440003487089</v>
      </c>
      <c r="O10153" s="7">
        <f>IF(LEN(TRIM($A10153))=0,0,LEN($A10153)-LEN(SUBSTITUTE($A10153," ",""))+1)</f>
        <v>9</v>
      </c>
      <c r="P10153">
        <f t="shared" si="335"/>
        <v>3411</v>
      </c>
    </row>
    <row r="10154" spans="1:16" ht="16" x14ac:dyDescent="0.2">
      <c r="A10154" s="8" t="s">
        <v>3</v>
      </c>
      <c r="C10154" s="7" t="s">
        <v>4</v>
      </c>
      <c r="F10154" s="7" t="str">
        <f t="shared" si="333"/>
        <v/>
      </c>
      <c r="G10154" s="7" t="str">
        <f t="shared" si="334"/>
        <v/>
      </c>
      <c r="K10154" s="7" t="s">
        <v>3353</v>
      </c>
      <c r="L10154" s="9">
        <v>45016</v>
      </c>
      <c r="M10154" s="13">
        <v>0.53672453703703704</v>
      </c>
      <c r="N10154" s="14">
        <v>204440003487089</v>
      </c>
      <c r="P10154" t="str">
        <f t="shared" si="335"/>
        <v/>
      </c>
    </row>
    <row r="10155" spans="1:16" ht="48" x14ac:dyDescent="0.2">
      <c r="A10155" s="8" t="s">
        <v>5</v>
      </c>
      <c r="C10155" s="7" t="s">
        <v>4</v>
      </c>
      <c r="F10155" s="7" t="str">
        <f t="shared" si="333"/>
        <v/>
      </c>
      <c r="G10155" s="7" t="str">
        <f t="shared" si="334"/>
        <v/>
      </c>
      <c r="K10155" s="7" t="s">
        <v>3353</v>
      </c>
      <c r="L10155" s="9">
        <v>45016</v>
      </c>
      <c r="M10155" s="13">
        <v>0.53672453703703704</v>
      </c>
      <c r="N10155" s="14">
        <v>204440003487089</v>
      </c>
      <c r="P10155" t="str">
        <f t="shared" si="335"/>
        <v/>
      </c>
    </row>
    <row r="10156" spans="1:16" ht="192" x14ac:dyDescent="0.2">
      <c r="A10156" s="8" t="s">
        <v>6</v>
      </c>
      <c r="C10156" s="7" t="s">
        <v>4</v>
      </c>
      <c r="F10156" s="7" t="str">
        <f t="shared" si="333"/>
        <v/>
      </c>
      <c r="G10156" s="7" t="str">
        <f t="shared" si="334"/>
        <v/>
      </c>
      <c r="K10156" s="7" t="s">
        <v>3353</v>
      </c>
      <c r="L10156" s="9">
        <v>45016</v>
      </c>
      <c r="M10156" s="13">
        <v>0.53672453703703704</v>
      </c>
      <c r="N10156" s="14">
        <v>204440003487089</v>
      </c>
      <c r="P10156" t="str">
        <f t="shared" si="335"/>
        <v/>
      </c>
    </row>
    <row r="10157" spans="1:16" ht="16" x14ac:dyDescent="0.2">
      <c r="A10157" s="8" t="s">
        <v>158</v>
      </c>
      <c r="B10157" s="7" t="s">
        <v>3487</v>
      </c>
      <c r="C10157" s="7" t="s">
        <v>2</v>
      </c>
      <c r="D10157" s="7" t="s">
        <v>3389</v>
      </c>
      <c r="E10157" s="7" t="str">
        <f>IF(OR(D10157="", D10157="___"),"", LEFT(D10157,FIND(" &gt;",D10157)-1))</f>
        <v>Success</v>
      </c>
      <c r="F10157" s="7" t="str">
        <f t="shared" si="333"/>
        <v>Current</v>
      </c>
      <c r="G10157" s="7" t="str">
        <f t="shared" si="334"/>
        <v/>
      </c>
      <c r="H10157" s="7" t="str">
        <f>IF(G10157="Utterance", IF(ISNUMBER(SEARCH("Unrecognized",D10157)), "Unrecognized", IF(ISNUMBER(SEARCH("Mismatched",D10157)), "Mismatched", IF(ISNUMBER(SEARCH("False Positive",D10157)), "False Positive", "Irrelevant"))), "")</f>
        <v/>
      </c>
      <c r="J10157" s="7" t="s">
        <v>3744</v>
      </c>
      <c r="K10157" s="7" t="s">
        <v>3353</v>
      </c>
      <c r="L10157" s="9">
        <v>45016</v>
      </c>
      <c r="M10157" s="13">
        <v>0.5372569444444445</v>
      </c>
      <c r="N10157" s="14">
        <v>204440003487089</v>
      </c>
      <c r="O10157" s="7">
        <f>IF(LEN(TRIM($A10157))=0,0,LEN($A10157)-LEN(SUBSTITUTE($A10157," ",""))+1)</f>
        <v>4</v>
      </c>
      <c r="P10157">
        <f t="shared" si="335"/>
        <v>3411</v>
      </c>
    </row>
    <row r="10158" spans="1:16" ht="112" x14ac:dyDescent="0.2">
      <c r="A10158" s="8" t="s">
        <v>224</v>
      </c>
      <c r="C10158" s="7" t="s">
        <v>4</v>
      </c>
      <c r="F10158" s="7" t="str">
        <f t="shared" si="333"/>
        <v/>
      </c>
      <c r="G10158" s="7" t="str">
        <f t="shared" si="334"/>
        <v/>
      </c>
      <c r="K10158" s="7" t="s">
        <v>3353</v>
      </c>
      <c r="L10158" s="9">
        <v>45016</v>
      </c>
      <c r="M10158" s="13">
        <v>0.5372569444444445</v>
      </c>
      <c r="N10158" s="14">
        <v>204440003487089</v>
      </c>
      <c r="P10158" t="str">
        <f t="shared" si="335"/>
        <v/>
      </c>
    </row>
    <row r="10159" spans="1:16" ht="16" x14ac:dyDescent="0.2">
      <c r="A10159" s="8" t="s">
        <v>156</v>
      </c>
      <c r="C10159" s="7" t="s">
        <v>2</v>
      </c>
      <c r="D10159" s="7" t="s">
        <v>3391</v>
      </c>
      <c r="E10159" s="7" t="str">
        <f>IF(OR(D10159="", D10159="___"),"", LEFT(D10159,FIND(" &gt;",D10159)-1))</f>
        <v>Failure</v>
      </c>
      <c r="F10159" s="7" t="str">
        <f t="shared" si="333"/>
        <v>Current</v>
      </c>
      <c r="G10159" s="7" t="str">
        <f t="shared" si="334"/>
        <v>Utterance</v>
      </c>
      <c r="H10159" s="7" t="str">
        <f>IF(G10159="Utterance", IF(ISNUMBER(SEARCH("Unrecognized",D10159)), "Unrecognized", IF(ISNUMBER(SEARCH("Mismatched",D10159)), "Mismatched", IF(ISNUMBER(SEARCH("False Positive",D10159)), "False Positive", "Irrelevant"))), "")</f>
        <v>Mismatched</v>
      </c>
      <c r="J10159" s="7" t="s">
        <v>3751</v>
      </c>
      <c r="K10159" s="7" t="s">
        <v>3353</v>
      </c>
      <c r="L10159" s="9">
        <v>45016</v>
      </c>
      <c r="M10159" s="13">
        <v>0.53803240740740743</v>
      </c>
      <c r="N10159" s="14">
        <v>202000651239482</v>
      </c>
      <c r="O10159" s="7">
        <f>IF(LEN(TRIM($A10159))=0,0,LEN($A10159)-LEN(SUBSTITUTE($A10159," ",""))+1)</f>
        <v>1</v>
      </c>
      <c r="P10159">
        <f t="shared" si="335"/>
        <v>705</v>
      </c>
    </row>
    <row r="10160" spans="1:16" ht="144" x14ac:dyDescent="0.2">
      <c r="A10160" s="8" t="s">
        <v>1413</v>
      </c>
      <c r="C10160" s="7" t="s">
        <v>4</v>
      </c>
      <c r="F10160" s="7" t="str">
        <f t="shared" si="333"/>
        <v/>
      </c>
      <c r="G10160" s="7" t="str">
        <f t="shared" si="334"/>
        <v/>
      </c>
      <c r="K10160" s="7" t="s">
        <v>3353</v>
      </c>
      <c r="L10160" s="9">
        <v>45016</v>
      </c>
      <c r="M10160" s="13">
        <v>0.53804398148148147</v>
      </c>
      <c r="N10160" s="14">
        <v>202000651239482</v>
      </c>
      <c r="P10160" t="str">
        <f t="shared" si="335"/>
        <v/>
      </c>
    </row>
    <row r="10161" spans="1:16" ht="16" x14ac:dyDescent="0.2">
      <c r="A10161" s="8" t="s">
        <v>1650</v>
      </c>
      <c r="C10161" s="7" t="s">
        <v>2</v>
      </c>
      <c r="D10161" s="7" t="s">
        <v>3391</v>
      </c>
      <c r="E10161" s="7" t="str">
        <f>IF(OR(D10161="", D10161="___"),"", LEFT(D10161,FIND(" &gt;",D10161)-1))</f>
        <v>Failure</v>
      </c>
      <c r="F10161" s="7" t="str">
        <f t="shared" ref="F10161:F10224" si="336">IF(OR(E10161="Success",E10161="Qualified Success"),"Current",IF(E10161="Failure",IF(RIGHT(D10161,6)="Future","Future",IF(RIGHT(D10161,10)="Irrelevant","Irrelevant","Current")),""))</f>
        <v>Current</v>
      </c>
      <c r="G10161" s="7" t="str">
        <f t="shared" ref="G10161:G10224" si="337">IF(OR(ISBLANK(D10161),D10161="Unclassifiable &gt;"),"",IF(ISNUMBER(SEARCH("Utterance",D10161)),"Utterance",IF(ISNUMBER(SEARCH("Response",D10161)),"Response",IF(ISNUMBER(SEARCH("Interaction",D10161)),"Interaction",IF(ISNUMBER(SEARCH("System",D10161)),"System","")))))</f>
        <v>Utterance</v>
      </c>
      <c r="H10161" s="7" t="str">
        <f>IF(G10161="Utterance", IF(ISNUMBER(SEARCH("Unrecognized",D10161)), "Unrecognized", IF(ISNUMBER(SEARCH("Mismatched",D10161)), "Mismatched", IF(ISNUMBER(SEARCH("False Positive",D10161)), "False Positive", "Irrelevant"))), "")</f>
        <v>Mismatched</v>
      </c>
      <c r="J10161" s="7" t="s">
        <v>3742</v>
      </c>
      <c r="K10161" s="7" t="s">
        <v>3353</v>
      </c>
      <c r="L10161" s="9">
        <v>45016</v>
      </c>
      <c r="M10161" s="13">
        <v>0.53815972222222219</v>
      </c>
      <c r="N10161" s="14">
        <v>513003143371196</v>
      </c>
      <c r="O10161" s="7">
        <f>IF(LEN(TRIM($A10161))=0,0,LEN($A10161)-LEN(SUBSTITUTE($A10161," ",""))+1)</f>
        <v>4</v>
      </c>
      <c r="P10161">
        <f t="shared" si="335"/>
        <v>705</v>
      </c>
    </row>
    <row r="10162" spans="1:16" ht="96" x14ac:dyDescent="0.2">
      <c r="A10162" s="8" t="s">
        <v>436</v>
      </c>
      <c r="C10162" s="7" t="s">
        <v>4</v>
      </c>
      <c r="F10162" s="7" t="str">
        <f t="shared" si="336"/>
        <v/>
      </c>
      <c r="G10162" s="7" t="str">
        <f t="shared" si="337"/>
        <v/>
      </c>
      <c r="K10162" s="7" t="s">
        <v>3353</v>
      </c>
      <c r="L10162" s="9">
        <v>45016</v>
      </c>
      <c r="M10162" s="13">
        <v>0.53815972222222219</v>
      </c>
      <c r="N10162" s="14">
        <v>513003143371196</v>
      </c>
      <c r="P10162" t="str">
        <f t="shared" si="335"/>
        <v/>
      </c>
    </row>
    <row r="10163" spans="1:16" ht="16" x14ac:dyDescent="0.2">
      <c r="A10163" s="8" t="s">
        <v>212</v>
      </c>
      <c r="C10163" s="7" t="s">
        <v>2</v>
      </c>
      <c r="D10163" s="7" t="s">
        <v>3391</v>
      </c>
      <c r="E10163" s="7" t="str">
        <f>IF(OR(D10163="", D10163="___"),"", LEFT(D10163,FIND(" &gt;",D10163)-1))</f>
        <v>Failure</v>
      </c>
      <c r="F10163" s="7" t="str">
        <f t="shared" si="336"/>
        <v>Current</v>
      </c>
      <c r="G10163" s="7" t="str">
        <f t="shared" si="337"/>
        <v>Utterance</v>
      </c>
      <c r="H10163" s="7" t="str">
        <f>IF(G10163="Utterance", IF(ISNUMBER(SEARCH("Unrecognized",D10163)), "Unrecognized", IF(ISNUMBER(SEARCH("Mismatched",D10163)), "Mismatched", IF(ISNUMBER(SEARCH("False Positive",D10163)), "False Positive", "Irrelevant"))), "")</f>
        <v>Mismatched</v>
      </c>
      <c r="J10163" s="7" t="s">
        <v>3742</v>
      </c>
      <c r="K10163" s="7" t="s">
        <v>3353</v>
      </c>
      <c r="L10163" s="9">
        <v>45016</v>
      </c>
      <c r="M10163" s="13">
        <v>0.53828703703703706</v>
      </c>
      <c r="N10163" s="14">
        <v>513003143371196</v>
      </c>
      <c r="O10163" s="7">
        <f>IF(LEN(TRIM($A10163))=0,0,LEN($A10163)-LEN(SUBSTITUTE($A10163," ",""))+1)</f>
        <v>1</v>
      </c>
      <c r="P10163">
        <f t="shared" si="335"/>
        <v>705</v>
      </c>
    </row>
    <row r="10164" spans="1:16" ht="144" x14ac:dyDescent="0.2">
      <c r="A10164" s="8" t="s">
        <v>247</v>
      </c>
      <c r="C10164" s="7" t="s">
        <v>4</v>
      </c>
      <c r="F10164" s="7" t="str">
        <f t="shared" si="336"/>
        <v/>
      </c>
      <c r="G10164" s="7" t="str">
        <f t="shared" si="337"/>
        <v/>
      </c>
      <c r="K10164" s="7" t="s">
        <v>3353</v>
      </c>
      <c r="L10164" s="9">
        <v>45016</v>
      </c>
      <c r="M10164" s="13">
        <v>0.53828703703703706</v>
      </c>
      <c r="N10164" s="14">
        <v>513003143371196</v>
      </c>
      <c r="P10164" t="str">
        <f t="shared" si="335"/>
        <v/>
      </c>
    </row>
    <row r="10165" spans="1:16" ht="32" x14ac:dyDescent="0.2">
      <c r="A10165" s="8" t="s">
        <v>284</v>
      </c>
      <c r="C10165" s="7" t="s">
        <v>2</v>
      </c>
      <c r="D10165" s="7" t="s">
        <v>3400</v>
      </c>
      <c r="E10165" s="7" t="str">
        <f>IF(OR(D10165="", D10165="___"),"", LEFT(D10165,FIND(" &gt;",D10165)-1))</f>
        <v>Failure</v>
      </c>
      <c r="F10165" s="7" t="str">
        <f t="shared" si="336"/>
        <v>Current</v>
      </c>
      <c r="G10165" s="7" t="str">
        <f t="shared" si="337"/>
        <v>Interaction</v>
      </c>
      <c r="H10165" s="7" t="str">
        <f>IF(G10165="Utterance", IF(ISNUMBER(SEARCH("Unrecognized",D10165)), "Unrecognized", IF(ISNUMBER(SEARCH("Mismatched",D10165)), "Mismatched", IF(ISNUMBER(SEARCH("False Positive",D10165)), "False Positive", "Irrelevant"))), "")</f>
        <v/>
      </c>
      <c r="J10165" s="7" t="s">
        <v>213</v>
      </c>
      <c r="K10165" s="7" t="s">
        <v>3353</v>
      </c>
      <c r="L10165" s="9">
        <v>45016</v>
      </c>
      <c r="M10165" s="13">
        <v>0.53831018518518514</v>
      </c>
      <c r="N10165" s="14">
        <v>204440003487089</v>
      </c>
      <c r="O10165" s="7">
        <f>IF(LEN(TRIM($A10165))=0,0,LEN($A10165)-LEN(SUBSTITUTE($A10165," ",""))+1)</f>
        <v>39</v>
      </c>
      <c r="P10165">
        <f t="shared" si="335"/>
        <v>412</v>
      </c>
    </row>
    <row r="10166" spans="1:16" ht="48" x14ac:dyDescent="0.2">
      <c r="A10166" s="8" t="s">
        <v>285</v>
      </c>
      <c r="C10166" s="7" t="s">
        <v>4</v>
      </c>
      <c r="F10166" s="7" t="str">
        <f t="shared" si="336"/>
        <v/>
      </c>
      <c r="G10166" s="7" t="str">
        <f t="shared" si="337"/>
        <v/>
      </c>
      <c r="K10166" s="7" t="s">
        <v>3353</v>
      </c>
      <c r="L10166" s="9">
        <v>45016</v>
      </c>
      <c r="M10166" s="13">
        <v>0.53831018518518514</v>
      </c>
      <c r="N10166" s="14">
        <v>204440003487089</v>
      </c>
      <c r="P10166" t="str">
        <f t="shared" si="335"/>
        <v/>
      </c>
    </row>
    <row r="10167" spans="1:16" ht="16" x14ac:dyDescent="0.2">
      <c r="A10167" s="8" t="s">
        <v>1649</v>
      </c>
      <c r="C10167" s="7" t="s">
        <v>2</v>
      </c>
      <c r="D10167" s="7" t="s">
        <v>3400</v>
      </c>
      <c r="E10167" s="7" t="str">
        <f>IF(OR(D10167="", D10167="___"),"", LEFT(D10167,FIND(" &gt;",D10167)-1))</f>
        <v>Failure</v>
      </c>
      <c r="F10167" s="7" t="str">
        <f t="shared" si="336"/>
        <v>Current</v>
      </c>
      <c r="G10167" s="7" t="str">
        <f t="shared" si="337"/>
        <v>Interaction</v>
      </c>
      <c r="H10167" s="7" t="str">
        <f>IF(G10167="Utterance", IF(ISNUMBER(SEARCH("Unrecognized",D10167)), "Unrecognized", IF(ISNUMBER(SEARCH("Mismatched",D10167)), "Mismatched", IF(ISNUMBER(SEARCH("False Positive",D10167)), "False Positive", "Irrelevant"))), "")</f>
        <v/>
      </c>
      <c r="J10167" s="7" t="s">
        <v>3751</v>
      </c>
      <c r="K10167" s="7" t="s">
        <v>3353</v>
      </c>
      <c r="L10167" s="9">
        <v>45016</v>
      </c>
      <c r="M10167" s="13">
        <v>0.5386805555555555</v>
      </c>
      <c r="N10167" s="14">
        <v>513003143371196</v>
      </c>
      <c r="O10167" s="7">
        <f>IF(LEN(TRIM($A10167))=0,0,LEN($A10167)-LEN(SUBSTITUTE($A10167," ",""))+1)</f>
        <v>11</v>
      </c>
      <c r="P10167">
        <f t="shared" si="335"/>
        <v>412</v>
      </c>
    </row>
    <row r="10168" spans="1:16" ht="64" x14ac:dyDescent="0.2">
      <c r="A10168" s="8" t="s">
        <v>270</v>
      </c>
      <c r="C10168" s="7" t="s">
        <v>4</v>
      </c>
      <c r="F10168" s="7" t="str">
        <f t="shared" si="336"/>
        <v/>
      </c>
      <c r="G10168" s="7" t="str">
        <f t="shared" si="337"/>
        <v/>
      </c>
      <c r="K10168" s="7" t="s">
        <v>3353</v>
      </c>
      <c r="L10168" s="9">
        <v>45016</v>
      </c>
      <c r="M10168" s="13">
        <v>0.5386805555555555</v>
      </c>
      <c r="N10168" s="14">
        <v>513003143371196</v>
      </c>
      <c r="P10168" t="str">
        <f t="shared" si="335"/>
        <v/>
      </c>
    </row>
    <row r="10169" spans="1:16" ht="32" x14ac:dyDescent="0.2">
      <c r="A10169" s="8" t="s">
        <v>1791</v>
      </c>
      <c r="C10169" s="7" t="s">
        <v>2</v>
      </c>
      <c r="D10169" s="7" t="s">
        <v>3400</v>
      </c>
      <c r="E10169" s="7" t="str">
        <f>IF(OR(D10169="", D10169="___"),"", LEFT(D10169,FIND(" &gt;",D10169)-1))</f>
        <v>Failure</v>
      </c>
      <c r="F10169" s="7" t="str">
        <f t="shared" si="336"/>
        <v>Current</v>
      </c>
      <c r="G10169" s="7" t="str">
        <f t="shared" si="337"/>
        <v>Interaction</v>
      </c>
      <c r="H10169" s="7" t="str">
        <f>IF(G10169="Utterance", IF(ISNUMBER(SEARCH("Unrecognized",D10169)), "Unrecognized", IF(ISNUMBER(SEARCH("Mismatched",D10169)), "Mismatched", IF(ISNUMBER(SEARCH("False Positive",D10169)), "False Positive", "Irrelevant"))), "")</f>
        <v/>
      </c>
      <c r="J10169" s="7" t="s">
        <v>213</v>
      </c>
      <c r="K10169" s="7" t="s">
        <v>3353</v>
      </c>
      <c r="L10169" s="9">
        <v>45016</v>
      </c>
      <c r="M10169" s="13">
        <v>0.53989583333333335</v>
      </c>
      <c r="N10169" s="14">
        <v>513003482955225</v>
      </c>
      <c r="O10169" s="7">
        <f>IF(LEN(TRIM($A10169))=0,0,LEN($A10169)-LEN(SUBSTITUTE($A10169," ",""))+1)</f>
        <v>26</v>
      </c>
      <c r="P10169">
        <f t="shared" si="335"/>
        <v>412</v>
      </c>
    </row>
    <row r="10170" spans="1:16" ht="96" x14ac:dyDescent="0.2">
      <c r="A10170" s="8" t="s">
        <v>702</v>
      </c>
      <c r="C10170" s="7" t="s">
        <v>4</v>
      </c>
      <c r="F10170" s="7" t="str">
        <f t="shared" si="336"/>
        <v/>
      </c>
      <c r="G10170" s="7" t="str">
        <f t="shared" si="337"/>
        <v/>
      </c>
      <c r="K10170" s="7" t="s">
        <v>3353</v>
      </c>
      <c r="L10170" s="9">
        <v>45016</v>
      </c>
      <c r="M10170" s="13">
        <v>0.53990740740740739</v>
      </c>
      <c r="N10170" s="14">
        <v>513003482955225</v>
      </c>
      <c r="P10170" t="str">
        <f t="shared" si="335"/>
        <v/>
      </c>
    </row>
    <row r="10171" spans="1:16" ht="16" x14ac:dyDescent="0.2">
      <c r="A10171" s="8" t="s">
        <v>1679</v>
      </c>
      <c r="C10171" s="7" t="s">
        <v>2</v>
      </c>
      <c r="D10171" s="7" t="s">
        <v>3400</v>
      </c>
      <c r="E10171" s="7" t="str">
        <f>IF(OR(D10171="", D10171="___"),"", LEFT(D10171,FIND(" &gt;",D10171)-1))</f>
        <v>Failure</v>
      </c>
      <c r="F10171" s="7" t="str">
        <f t="shared" si="336"/>
        <v>Current</v>
      </c>
      <c r="G10171" s="7" t="str">
        <f t="shared" si="337"/>
        <v>Interaction</v>
      </c>
      <c r="H10171" s="7" t="str">
        <f>IF(G10171="Utterance", IF(ISNUMBER(SEARCH("Unrecognized",D10171)), "Unrecognized", IF(ISNUMBER(SEARCH("Mismatched",D10171)), "Mismatched", IF(ISNUMBER(SEARCH("False Positive",D10171)), "False Positive", "Irrelevant"))), "")</f>
        <v/>
      </c>
      <c r="J10171" s="7" t="s">
        <v>3742</v>
      </c>
      <c r="K10171" s="7" t="s">
        <v>3353</v>
      </c>
      <c r="L10171" s="9">
        <v>45016</v>
      </c>
      <c r="M10171" s="13">
        <v>0.54168981481481482</v>
      </c>
      <c r="N10171" s="14">
        <v>513003218912266</v>
      </c>
      <c r="O10171" s="7">
        <f>IF(LEN(TRIM($A10171))=0,0,LEN($A10171)-LEN(SUBSTITUTE($A10171," ",""))+1)</f>
        <v>6</v>
      </c>
      <c r="P10171">
        <f t="shared" si="335"/>
        <v>412</v>
      </c>
    </row>
    <row r="10172" spans="1:16" ht="48" x14ac:dyDescent="0.2">
      <c r="A10172" s="8" t="s">
        <v>285</v>
      </c>
      <c r="C10172" s="7" t="s">
        <v>4</v>
      </c>
      <c r="F10172" s="7" t="str">
        <f t="shared" si="336"/>
        <v/>
      </c>
      <c r="G10172" s="7" t="str">
        <f t="shared" si="337"/>
        <v/>
      </c>
      <c r="K10172" s="7" t="s">
        <v>3353</v>
      </c>
      <c r="L10172" s="9">
        <v>45016</v>
      </c>
      <c r="M10172" s="13">
        <v>0.54168981481481482</v>
      </c>
      <c r="N10172" s="14">
        <v>513003218912266</v>
      </c>
      <c r="P10172" t="str">
        <f t="shared" si="335"/>
        <v/>
      </c>
    </row>
    <row r="10173" spans="1:16" ht="16" x14ac:dyDescent="0.2">
      <c r="A10173" s="8" t="s">
        <v>453</v>
      </c>
      <c r="C10173" s="7" t="s">
        <v>2</v>
      </c>
      <c r="D10173" s="7" t="s">
        <v>3389</v>
      </c>
      <c r="E10173" s="7" t="str">
        <f>IF(OR(D10173="", D10173="___"),"", LEFT(D10173,FIND(" &gt;",D10173)-1))</f>
        <v>Success</v>
      </c>
      <c r="F10173" s="7" t="str">
        <f t="shared" si="336"/>
        <v>Current</v>
      </c>
      <c r="G10173" s="7" t="str">
        <f t="shared" si="337"/>
        <v/>
      </c>
      <c r="H10173" s="7" t="str">
        <f>IF(G10173="Utterance", IF(ISNUMBER(SEARCH("Unrecognized",D10173)), "Unrecognized", IF(ISNUMBER(SEARCH("Mismatched",D10173)), "Mismatched", IF(ISNUMBER(SEARCH("False Positive",D10173)), "False Positive", "Irrelevant"))), "")</f>
        <v/>
      </c>
      <c r="J10173" s="7" t="s">
        <v>3758</v>
      </c>
      <c r="K10173" s="7" t="s">
        <v>3353</v>
      </c>
      <c r="L10173" s="9">
        <v>45016</v>
      </c>
      <c r="M10173" s="13">
        <v>0.54493055555555558</v>
      </c>
      <c r="N10173" s="14">
        <v>204440003503128</v>
      </c>
      <c r="O10173" s="7">
        <f>IF(LEN(TRIM($A10173))=0,0,LEN($A10173)-LEN(SUBSTITUTE($A10173," ",""))+1)</f>
        <v>2</v>
      </c>
      <c r="P10173">
        <f t="shared" si="335"/>
        <v>3411</v>
      </c>
    </row>
    <row r="10174" spans="1:16" ht="96" x14ac:dyDescent="0.2">
      <c r="A10174" s="8" t="s">
        <v>454</v>
      </c>
      <c r="C10174" s="7" t="s">
        <v>4</v>
      </c>
      <c r="F10174" s="7" t="str">
        <f t="shared" si="336"/>
        <v/>
      </c>
      <c r="G10174" s="7" t="str">
        <f t="shared" si="337"/>
        <v/>
      </c>
      <c r="K10174" s="7" t="s">
        <v>3353</v>
      </c>
      <c r="L10174" s="9">
        <v>45016</v>
      </c>
      <c r="M10174" s="13">
        <v>0.54493055555555558</v>
      </c>
      <c r="N10174" s="14">
        <v>204440003503128</v>
      </c>
      <c r="P10174" t="str">
        <f t="shared" si="335"/>
        <v/>
      </c>
    </row>
    <row r="10175" spans="1:16" ht="16" x14ac:dyDescent="0.2">
      <c r="A10175" s="8" t="s">
        <v>322</v>
      </c>
      <c r="B10175" s="7" t="s">
        <v>3487</v>
      </c>
      <c r="C10175" s="7" t="s">
        <v>2</v>
      </c>
      <c r="D10175" s="7" t="s">
        <v>3389</v>
      </c>
      <c r="E10175" s="7" t="str">
        <f>IF(OR(D10175="", D10175="___"),"", LEFT(D10175,FIND(" &gt;",D10175)-1))</f>
        <v>Success</v>
      </c>
      <c r="F10175" s="7" t="str">
        <f t="shared" si="336"/>
        <v>Current</v>
      </c>
      <c r="G10175" s="7" t="str">
        <f t="shared" si="337"/>
        <v/>
      </c>
      <c r="H10175" s="7" t="str">
        <f>IF(G10175="Utterance", IF(ISNUMBER(SEARCH("Unrecognized",D10175)), "Unrecognized", IF(ISNUMBER(SEARCH("Mismatched",D10175)), "Mismatched", IF(ISNUMBER(SEARCH("False Positive",D10175)), "False Positive", "Irrelevant"))), "")</f>
        <v/>
      </c>
      <c r="J10175" s="7" t="s">
        <v>3758</v>
      </c>
      <c r="K10175" s="7" t="s">
        <v>3353</v>
      </c>
      <c r="L10175" s="9">
        <v>45016</v>
      </c>
      <c r="M10175" s="13">
        <v>0.54553240740740738</v>
      </c>
      <c r="N10175" s="14">
        <v>513003604764608</v>
      </c>
      <c r="O10175" s="7">
        <f>IF(LEN(TRIM($A10175))=0,0,LEN($A10175)-LEN(SUBSTITUTE($A10175," ",""))+1)</f>
        <v>4</v>
      </c>
      <c r="P10175">
        <f t="shared" si="335"/>
        <v>3411</v>
      </c>
    </row>
    <row r="10176" spans="1:16" ht="16" x14ac:dyDescent="0.2">
      <c r="A10176" s="8" t="s">
        <v>1746</v>
      </c>
      <c r="C10176" s="7" t="s">
        <v>4</v>
      </c>
      <c r="F10176" s="7" t="str">
        <f t="shared" si="336"/>
        <v/>
      </c>
      <c r="G10176" s="7" t="str">
        <f t="shared" si="337"/>
        <v/>
      </c>
      <c r="K10176" s="7" t="s">
        <v>3353</v>
      </c>
      <c r="L10176" s="9">
        <v>45016</v>
      </c>
      <c r="M10176" s="13">
        <v>0.54556712962962961</v>
      </c>
      <c r="N10176" s="14">
        <v>513003604764608</v>
      </c>
      <c r="P10176" t="str">
        <f t="shared" si="335"/>
        <v/>
      </c>
    </row>
    <row r="10177" spans="1:16" ht="16" x14ac:dyDescent="0.2">
      <c r="A10177" s="8" t="s">
        <v>259</v>
      </c>
      <c r="B10177" s="7" t="s">
        <v>3487</v>
      </c>
      <c r="C10177" s="7" t="s">
        <v>2</v>
      </c>
      <c r="D10177" s="7" t="s">
        <v>3405</v>
      </c>
      <c r="E10177" s="7" t="str">
        <f>IF(OR(D10177="", D10177="___"),"", LEFT(D10177,FIND(" &gt;",D10177)-1))</f>
        <v>Failure</v>
      </c>
      <c r="F10177" s="7" t="str">
        <f t="shared" si="336"/>
        <v>Current</v>
      </c>
      <c r="G10177" s="7" t="str">
        <f t="shared" si="337"/>
        <v>System</v>
      </c>
      <c r="H10177" s="7" t="str">
        <f>IF(G10177="Utterance", IF(ISNUMBER(SEARCH("Unrecognized",D10177)), "Unrecognized", IF(ISNUMBER(SEARCH("Mismatched",D10177)), "Mismatched", IF(ISNUMBER(SEARCH("False Positive",D10177)), "False Positive", "Irrelevant"))), "")</f>
        <v/>
      </c>
      <c r="I10177" s="7" t="s">
        <v>3485</v>
      </c>
      <c r="J10177" s="7" t="s">
        <v>3743</v>
      </c>
      <c r="K10177" s="7" t="s">
        <v>3353</v>
      </c>
      <c r="L10177" s="9">
        <v>45016</v>
      </c>
      <c r="M10177" s="13">
        <v>0.54578703703703701</v>
      </c>
      <c r="N10177" s="14">
        <v>513003604764608</v>
      </c>
      <c r="O10177" s="7">
        <f>IF(LEN(TRIM($A10177))=0,0,LEN($A10177)-LEN(SUBSTITUTE($A10177," ",""))+1)</f>
        <v>4</v>
      </c>
      <c r="P10177">
        <f t="shared" si="335"/>
        <v>168</v>
      </c>
    </row>
    <row r="10178" spans="1:16" ht="144" x14ac:dyDescent="0.2">
      <c r="A10178" s="8" t="s">
        <v>1830</v>
      </c>
      <c r="C10178" s="7" t="s">
        <v>4</v>
      </c>
      <c r="F10178" s="7" t="str">
        <f t="shared" si="336"/>
        <v/>
      </c>
      <c r="G10178" s="7" t="str">
        <f t="shared" si="337"/>
        <v/>
      </c>
      <c r="K10178" s="7" t="s">
        <v>3353</v>
      </c>
      <c r="L10178" s="9">
        <v>45016</v>
      </c>
      <c r="M10178" s="13">
        <v>0.54579861111111116</v>
      </c>
      <c r="N10178" s="14">
        <v>513003604764608</v>
      </c>
      <c r="P10178" t="str">
        <f t="shared" si="335"/>
        <v/>
      </c>
    </row>
    <row r="10179" spans="1:16" ht="16" x14ac:dyDescent="0.2">
      <c r="A10179" s="8" t="s">
        <v>223</v>
      </c>
      <c r="B10179" s="7" t="s">
        <v>3487</v>
      </c>
      <c r="C10179" s="7" t="s">
        <v>2</v>
      </c>
      <c r="D10179" s="7" t="s">
        <v>3389</v>
      </c>
      <c r="E10179" s="7" t="str">
        <f>IF(OR(D10179="", D10179="___"),"", LEFT(D10179,FIND(" &gt;",D10179)-1))</f>
        <v>Success</v>
      </c>
      <c r="F10179" s="7" t="str">
        <f t="shared" si="336"/>
        <v>Current</v>
      </c>
      <c r="G10179" s="7" t="str">
        <f t="shared" si="337"/>
        <v/>
      </c>
      <c r="H10179" s="7" t="str">
        <f>IF(G10179="Utterance", IF(ISNUMBER(SEARCH("Unrecognized",D10179)), "Unrecognized", IF(ISNUMBER(SEARCH("Mismatched",D10179)), "Mismatched", IF(ISNUMBER(SEARCH("False Positive",D10179)), "False Positive", "Irrelevant"))), "")</f>
        <v/>
      </c>
      <c r="J10179" s="7" t="s">
        <v>3744</v>
      </c>
      <c r="K10179" s="7" t="s">
        <v>3353</v>
      </c>
      <c r="L10179" s="9">
        <v>45016</v>
      </c>
      <c r="M10179" s="13">
        <v>0.54613425925925929</v>
      </c>
      <c r="N10179" s="14">
        <v>513003604764608</v>
      </c>
      <c r="O10179" s="7">
        <f>IF(LEN(TRIM($A10179))=0,0,LEN($A10179)-LEN(SUBSTITUTE($A10179," ",""))+1)</f>
        <v>3</v>
      </c>
      <c r="P10179">
        <f t="shared" ref="P10179:P10242" si="338">IF(D10179="", "", COUNTIF($D$1:$D$12000, D10179))</f>
        <v>3411</v>
      </c>
    </row>
    <row r="10180" spans="1:16" ht="112" x14ac:dyDescent="0.2">
      <c r="A10180" s="8" t="s">
        <v>224</v>
      </c>
      <c r="C10180" s="7" t="s">
        <v>4</v>
      </c>
      <c r="F10180" s="7" t="str">
        <f t="shared" si="336"/>
        <v/>
      </c>
      <c r="G10180" s="7" t="str">
        <f t="shared" si="337"/>
        <v/>
      </c>
      <c r="K10180" s="7" t="s">
        <v>3353</v>
      </c>
      <c r="L10180" s="9">
        <v>45016</v>
      </c>
      <c r="M10180" s="13">
        <v>0.54613425925925929</v>
      </c>
      <c r="N10180" s="14">
        <v>513003604764608</v>
      </c>
      <c r="P10180" t="str">
        <f t="shared" si="338"/>
        <v/>
      </c>
    </row>
    <row r="10181" spans="1:16" ht="16" x14ac:dyDescent="0.2">
      <c r="A10181" s="8" t="s">
        <v>955</v>
      </c>
      <c r="C10181" s="7" t="s">
        <v>2</v>
      </c>
      <c r="D10181" s="7" t="s">
        <v>3389</v>
      </c>
      <c r="E10181" s="7" t="str">
        <f>IF(OR(D10181="", D10181="___"),"", LEFT(D10181,FIND(" &gt;",D10181)-1))</f>
        <v>Success</v>
      </c>
      <c r="F10181" s="7" t="str">
        <f t="shared" si="336"/>
        <v>Current</v>
      </c>
      <c r="G10181" s="7" t="str">
        <f t="shared" si="337"/>
        <v/>
      </c>
      <c r="H10181" s="7" t="str">
        <f>IF(G10181="Utterance", IF(ISNUMBER(SEARCH("Unrecognized",D10181)), "Unrecognized", IF(ISNUMBER(SEARCH("Mismatched",D10181)), "Mismatched", IF(ISNUMBER(SEARCH("False Positive",D10181)), "False Positive", "Irrelevant"))), "")</f>
        <v/>
      </c>
      <c r="J10181" s="7" t="s">
        <v>3753</v>
      </c>
      <c r="K10181" s="7" t="s">
        <v>3353</v>
      </c>
      <c r="L10181" s="9">
        <v>45016</v>
      </c>
      <c r="M10181" s="13">
        <v>0.54910879629629628</v>
      </c>
      <c r="N10181" s="14">
        <v>204440003510902</v>
      </c>
      <c r="O10181" s="7">
        <f>IF(LEN(TRIM($A10181))=0,0,LEN($A10181)-LEN(SUBSTITUTE($A10181," ",""))+1)</f>
        <v>2</v>
      </c>
      <c r="P10181">
        <f t="shared" si="338"/>
        <v>3411</v>
      </c>
    </row>
    <row r="10182" spans="1:16" ht="64" x14ac:dyDescent="0.2">
      <c r="A10182" s="8" t="s">
        <v>348</v>
      </c>
      <c r="C10182" s="7" t="s">
        <v>4</v>
      </c>
      <c r="F10182" s="7" t="str">
        <f t="shared" si="336"/>
        <v/>
      </c>
      <c r="G10182" s="7" t="str">
        <f t="shared" si="337"/>
        <v/>
      </c>
      <c r="K10182" s="7" t="s">
        <v>3353</v>
      </c>
      <c r="L10182" s="9">
        <v>45016</v>
      </c>
      <c r="M10182" s="13">
        <v>0.54912037037037031</v>
      </c>
      <c r="N10182" s="14">
        <v>204440003510902</v>
      </c>
      <c r="P10182" t="str">
        <f t="shared" si="338"/>
        <v/>
      </c>
    </row>
    <row r="10183" spans="1:16" ht="16" x14ac:dyDescent="0.2">
      <c r="A10183" s="8" t="s">
        <v>1439</v>
      </c>
      <c r="C10183" s="7" t="s">
        <v>2</v>
      </c>
      <c r="D10183" s="7" t="s">
        <v>3400</v>
      </c>
      <c r="E10183" s="7" t="str">
        <f>IF(OR(D10183="", D10183="___"),"", LEFT(D10183,FIND(" &gt;",D10183)-1))</f>
        <v>Failure</v>
      </c>
      <c r="F10183" s="7" t="str">
        <f t="shared" si="336"/>
        <v>Current</v>
      </c>
      <c r="G10183" s="7" t="str">
        <f t="shared" si="337"/>
        <v>Interaction</v>
      </c>
      <c r="H10183" s="7" t="str">
        <f>IF(G10183="Utterance", IF(ISNUMBER(SEARCH("Unrecognized",D10183)), "Unrecognized", IF(ISNUMBER(SEARCH("Mismatched",D10183)), "Mismatched", IF(ISNUMBER(SEARCH("False Positive",D10183)), "False Positive", "Irrelevant"))), "")</f>
        <v/>
      </c>
      <c r="J10183" s="7" t="s">
        <v>3428</v>
      </c>
      <c r="K10183" s="7" t="s">
        <v>3353</v>
      </c>
      <c r="L10183" s="9">
        <v>45016</v>
      </c>
      <c r="M10183" s="13">
        <v>0.5493865740740741</v>
      </c>
      <c r="N10183" s="14">
        <v>202000762932968</v>
      </c>
      <c r="O10183" s="7">
        <f>IF(LEN(TRIM($A10183))=0,0,LEN($A10183)-LEN(SUBSTITUTE($A10183," ",""))+1)</f>
        <v>2</v>
      </c>
      <c r="P10183">
        <f t="shared" si="338"/>
        <v>412</v>
      </c>
    </row>
    <row r="10184" spans="1:16" ht="128" x14ac:dyDescent="0.2">
      <c r="A10184" s="8" t="s">
        <v>777</v>
      </c>
      <c r="C10184" s="7" t="s">
        <v>4</v>
      </c>
      <c r="F10184" s="7" t="str">
        <f t="shared" si="336"/>
        <v/>
      </c>
      <c r="G10184" s="7" t="str">
        <f t="shared" si="337"/>
        <v/>
      </c>
      <c r="K10184" s="7" t="s">
        <v>3353</v>
      </c>
      <c r="L10184" s="9">
        <v>45016</v>
      </c>
      <c r="M10184" s="13">
        <v>0.5493865740740741</v>
      </c>
      <c r="N10184" s="14">
        <v>202000762932968</v>
      </c>
      <c r="P10184" t="str">
        <f t="shared" si="338"/>
        <v/>
      </c>
    </row>
    <row r="10185" spans="1:16" ht="16" x14ac:dyDescent="0.2">
      <c r="A10185" s="8" t="s">
        <v>1591</v>
      </c>
      <c r="C10185" s="7" t="s">
        <v>2</v>
      </c>
      <c r="D10185" s="7" t="s">
        <v>3389</v>
      </c>
      <c r="E10185" s="7" t="str">
        <f>IF(OR(D10185="", D10185="___"),"", LEFT(D10185,FIND(" &gt;",D10185)-1))</f>
        <v>Success</v>
      </c>
      <c r="F10185" s="7" t="str">
        <f t="shared" si="336"/>
        <v>Current</v>
      </c>
      <c r="G10185" s="7" t="str">
        <f t="shared" si="337"/>
        <v/>
      </c>
      <c r="H10185" s="7" t="str">
        <f>IF(G10185="Utterance", IF(ISNUMBER(SEARCH("Unrecognized",D10185)), "Unrecognized", IF(ISNUMBER(SEARCH("Mismatched",D10185)), "Mismatched", IF(ISNUMBER(SEARCH("False Positive",D10185)), "False Positive", "Irrelevant"))), "")</f>
        <v/>
      </c>
      <c r="J10185" s="7" t="s">
        <v>3741</v>
      </c>
      <c r="K10185" s="7" t="s">
        <v>3353</v>
      </c>
      <c r="L10185" s="9">
        <v>45016</v>
      </c>
      <c r="M10185" s="13">
        <v>0.55126157407407406</v>
      </c>
      <c r="N10185" s="14">
        <v>513002676441285</v>
      </c>
      <c r="O10185" s="7">
        <f>IF(LEN(TRIM($A10185))=0,0,LEN($A10185)-LEN(SUBSTITUTE($A10185," ",""))+1)</f>
        <v>2</v>
      </c>
      <c r="P10185">
        <f t="shared" si="338"/>
        <v>3411</v>
      </c>
    </row>
    <row r="10186" spans="1:16" ht="192" x14ac:dyDescent="0.2">
      <c r="A10186" s="8" t="s">
        <v>1592</v>
      </c>
      <c r="C10186" s="7" t="s">
        <v>4</v>
      </c>
      <c r="F10186" s="7" t="str">
        <f t="shared" si="336"/>
        <v/>
      </c>
      <c r="G10186" s="7" t="str">
        <f t="shared" si="337"/>
        <v/>
      </c>
      <c r="K10186" s="7" t="s">
        <v>3353</v>
      </c>
      <c r="L10186" s="9">
        <v>45016</v>
      </c>
      <c r="M10186" s="13">
        <v>0.55126157407407406</v>
      </c>
      <c r="N10186" s="14">
        <v>513002676441285</v>
      </c>
      <c r="P10186" t="str">
        <f t="shared" si="338"/>
        <v/>
      </c>
    </row>
    <row r="10187" spans="1:16" ht="16" x14ac:dyDescent="0.2">
      <c r="A10187" s="8" t="s">
        <v>160</v>
      </c>
      <c r="C10187" s="7" t="s">
        <v>2</v>
      </c>
      <c r="D10187" s="7" t="s">
        <v>3389</v>
      </c>
      <c r="E10187" s="7" t="str">
        <f>IF(OR(D10187="", D10187="___"),"", LEFT(D10187,FIND(" &gt;",D10187)-1))</f>
        <v>Success</v>
      </c>
      <c r="F10187" s="7" t="str">
        <f t="shared" si="336"/>
        <v>Current</v>
      </c>
      <c r="G10187" s="7" t="str">
        <f t="shared" si="337"/>
        <v/>
      </c>
      <c r="H10187" s="7" t="str">
        <f>IF(G10187="Utterance", IF(ISNUMBER(SEARCH("Unrecognized",D10187)), "Unrecognized", IF(ISNUMBER(SEARCH("Mismatched",D10187)), "Mismatched", IF(ISNUMBER(SEARCH("False Positive",D10187)), "False Positive", "Irrelevant"))), "")</f>
        <v/>
      </c>
      <c r="J10187" s="7" t="s">
        <v>3744</v>
      </c>
      <c r="K10187" s="7" t="s">
        <v>3353</v>
      </c>
      <c r="L10187" s="9">
        <v>45016</v>
      </c>
      <c r="M10187" s="13">
        <v>0.55180555555555555</v>
      </c>
      <c r="N10187" s="14">
        <v>513002676441285</v>
      </c>
      <c r="O10187" s="7">
        <f>IF(LEN(TRIM($A10187))=0,0,LEN($A10187)-LEN(SUBSTITUTE($A10187," ",""))+1)</f>
        <v>2</v>
      </c>
      <c r="P10187">
        <f t="shared" si="338"/>
        <v>3411</v>
      </c>
    </row>
    <row r="10188" spans="1:16" ht="112" x14ac:dyDescent="0.2">
      <c r="A10188" s="8" t="s">
        <v>224</v>
      </c>
      <c r="C10188" s="7" t="s">
        <v>4</v>
      </c>
      <c r="F10188" s="7" t="str">
        <f t="shared" si="336"/>
        <v/>
      </c>
      <c r="G10188" s="7" t="str">
        <f t="shared" si="337"/>
        <v/>
      </c>
      <c r="K10188" s="7" t="s">
        <v>3353</v>
      </c>
      <c r="L10188" s="9">
        <v>45016</v>
      </c>
      <c r="M10188" s="13">
        <v>0.55180555555555555</v>
      </c>
      <c r="N10188" s="14">
        <v>513002676441285</v>
      </c>
      <c r="P10188" t="str">
        <f t="shared" si="338"/>
        <v/>
      </c>
    </row>
    <row r="10189" spans="1:16" ht="16" x14ac:dyDescent="0.2">
      <c r="A10189" s="8" t="s">
        <v>860</v>
      </c>
      <c r="C10189" s="7" t="s">
        <v>2</v>
      </c>
      <c r="D10189" s="7" t="s">
        <v>3389</v>
      </c>
      <c r="E10189" s="7" t="str">
        <f>IF(OR(D10189="", D10189="___"),"", LEFT(D10189,FIND(" &gt;",D10189)-1))</f>
        <v>Success</v>
      </c>
      <c r="F10189" s="7" t="str">
        <f t="shared" si="336"/>
        <v>Current</v>
      </c>
      <c r="G10189" s="7" t="str">
        <f t="shared" si="337"/>
        <v/>
      </c>
      <c r="H10189" s="7" t="str">
        <f>IF(G10189="Utterance", IF(ISNUMBER(SEARCH("Unrecognized",D10189)), "Unrecognized", IF(ISNUMBER(SEARCH("Mismatched",D10189)), "Mismatched", IF(ISNUMBER(SEARCH("False Positive",D10189)), "False Positive", "Irrelevant"))), "")</f>
        <v/>
      </c>
      <c r="J10189" s="7" t="s">
        <v>3449</v>
      </c>
      <c r="K10189" s="7" t="s">
        <v>3353</v>
      </c>
      <c r="L10189" s="9">
        <v>45016</v>
      </c>
      <c r="M10189" s="13">
        <v>0.55812499999999998</v>
      </c>
      <c r="N10189" s="14">
        <v>204440003506706</v>
      </c>
      <c r="O10189" s="7">
        <f>IF(LEN(TRIM($A10189))=0,0,LEN($A10189)-LEN(SUBSTITUTE($A10189," ",""))+1)</f>
        <v>6</v>
      </c>
      <c r="P10189">
        <f t="shared" si="338"/>
        <v>3411</v>
      </c>
    </row>
    <row r="10190" spans="1:16" ht="64" x14ac:dyDescent="0.2">
      <c r="A10190" s="8" t="s">
        <v>306</v>
      </c>
      <c r="C10190" s="7" t="s">
        <v>4</v>
      </c>
      <c r="F10190" s="7" t="str">
        <f t="shared" si="336"/>
        <v/>
      </c>
      <c r="G10190" s="7" t="str">
        <f t="shared" si="337"/>
        <v/>
      </c>
      <c r="K10190" s="7" t="s">
        <v>3353</v>
      </c>
      <c r="L10190" s="9">
        <v>45016</v>
      </c>
      <c r="M10190" s="13">
        <v>0.55812499999999998</v>
      </c>
      <c r="N10190" s="14">
        <v>204440003506706</v>
      </c>
      <c r="P10190" t="str">
        <f t="shared" si="338"/>
        <v/>
      </c>
    </row>
    <row r="10191" spans="1:16" ht="16" x14ac:dyDescent="0.2">
      <c r="A10191" s="8" t="s">
        <v>154</v>
      </c>
      <c r="C10191" s="7" t="s">
        <v>2</v>
      </c>
      <c r="D10191" s="7" t="s">
        <v>3389</v>
      </c>
      <c r="E10191" s="7" t="str">
        <f>IF(OR(D10191="", D10191="___"),"", LEFT(D10191,FIND(" &gt;",D10191)-1))</f>
        <v>Success</v>
      </c>
      <c r="F10191" s="7" t="str">
        <f t="shared" si="336"/>
        <v>Current</v>
      </c>
      <c r="G10191" s="7" t="str">
        <f t="shared" si="337"/>
        <v/>
      </c>
      <c r="H10191" s="7" t="str">
        <f>IF(G10191="Utterance", IF(ISNUMBER(SEARCH("Unrecognized",D10191)), "Unrecognized", IF(ISNUMBER(SEARCH("Mismatched",D10191)), "Mismatched", IF(ISNUMBER(SEARCH("False Positive",D10191)), "False Positive", "Irrelevant"))), "")</f>
        <v/>
      </c>
      <c r="J10191" s="7" t="s">
        <v>3750</v>
      </c>
      <c r="K10191" s="7" t="s">
        <v>3353</v>
      </c>
      <c r="L10191" s="9">
        <v>45016</v>
      </c>
      <c r="M10191" s="13">
        <v>0.55862268518518521</v>
      </c>
      <c r="N10191" s="14">
        <v>204440003511292</v>
      </c>
      <c r="O10191" s="7">
        <f>IF(LEN(TRIM($A10191))=0,0,LEN($A10191)-LEN(SUBSTITUTE($A10191," ",""))+1)</f>
        <v>3</v>
      </c>
      <c r="P10191">
        <f t="shared" si="338"/>
        <v>3411</v>
      </c>
    </row>
    <row r="10192" spans="1:16" ht="240" x14ac:dyDescent="0.2">
      <c r="A10192" s="8" t="s">
        <v>966</v>
      </c>
      <c r="C10192" s="7" t="s">
        <v>4</v>
      </c>
      <c r="F10192" s="7" t="str">
        <f t="shared" si="336"/>
        <v/>
      </c>
      <c r="G10192" s="7" t="str">
        <f t="shared" si="337"/>
        <v/>
      </c>
      <c r="K10192" s="7" t="s">
        <v>3353</v>
      </c>
      <c r="L10192" s="9">
        <v>45016</v>
      </c>
      <c r="M10192" s="13">
        <v>0.55863425925925925</v>
      </c>
      <c r="N10192" s="14">
        <v>204440003511292</v>
      </c>
      <c r="P10192" t="str">
        <f t="shared" si="338"/>
        <v/>
      </c>
    </row>
    <row r="10193" spans="1:16" ht="16" x14ac:dyDescent="0.2">
      <c r="A10193" s="8" t="s">
        <v>703</v>
      </c>
      <c r="C10193" s="7" t="s">
        <v>2</v>
      </c>
      <c r="D10193" s="7" t="s">
        <v>3389</v>
      </c>
      <c r="E10193" s="7" t="str">
        <f>IF(OR(D10193="", D10193="___"),"", LEFT(D10193,FIND(" &gt;",D10193)-1))</f>
        <v>Success</v>
      </c>
      <c r="F10193" s="7" t="str">
        <f t="shared" si="336"/>
        <v>Current</v>
      </c>
      <c r="G10193" s="7" t="str">
        <f t="shared" si="337"/>
        <v/>
      </c>
      <c r="H10193" s="7" t="str">
        <f>IF(G10193="Utterance", IF(ISNUMBER(SEARCH("Unrecognized",D10193)), "Unrecognized", IF(ISNUMBER(SEARCH("Mismatched",D10193)), "Mismatched", IF(ISNUMBER(SEARCH("False Positive",D10193)), "False Positive", "Irrelevant"))), "")</f>
        <v/>
      </c>
      <c r="J10193" s="7" t="s">
        <v>3756</v>
      </c>
      <c r="K10193" s="7" t="s">
        <v>3353</v>
      </c>
      <c r="L10193" s="9">
        <v>45016</v>
      </c>
      <c r="M10193" s="13">
        <v>0.55983796296296295</v>
      </c>
      <c r="N10193" s="14">
        <v>204440003510727</v>
      </c>
      <c r="O10193" s="7">
        <f>IF(LEN(TRIM($A10193))=0,0,LEN($A10193)-LEN(SUBSTITUTE($A10193," ",""))+1)</f>
        <v>1</v>
      </c>
      <c r="P10193">
        <f t="shared" si="338"/>
        <v>3411</v>
      </c>
    </row>
    <row r="10194" spans="1:16" ht="144" x14ac:dyDescent="0.2">
      <c r="A10194" s="8" t="s">
        <v>953</v>
      </c>
      <c r="C10194" s="7" t="s">
        <v>4</v>
      </c>
      <c r="F10194" s="7" t="str">
        <f t="shared" si="336"/>
        <v/>
      </c>
      <c r="G10194" s="7" t="str">
        <f t="shared" si="337"/>
        <v/>
      </c>
      <c r="K10194" s="7" t="s">
        <v>3353</v>
      </c>
      <c r="L10194" s="9">
        <v>45016</v>
      </c>
      <c r="M10194" s="13">
        <v>0.55984953703703699</v>
      </c>
      <c r="N10194" s="14">
        <v>204440003510727</v>
      </c>
      <c r="P10194" t="str">
        <f t="shared" si="338"/>
        <v/>
      </c>
    </row>
    <row r="10195" spans="1:16" ht="16" x14ac:dyDescent="0.2">
      <c r="A10195" s="8" t="s">
        <v>1818</v>
      </c>
      <c r="C10195" s="7" t="s">
        <v>2</v>
      </c>
      <c r="D10195" s="7" t="s">
        <v>3411</v>
      </c>
      <c r="E10195" s="7" t="str">
        <f>IF(OR(D10195="", D10195="___"),"", LEFT(D10195,FIND(" &gt;",D10195)-1))</f>
        <v>Qualified Success</v>
      </c>
      <c r="F10195" s="7" t="str">
        <f t="shared" si="336"/>
        <v>Current</v>
      </c>
      <c r="G10195" s="7" t="str">
        <f t="shared" si="337"/>
        <v>Response</v>
      </c>
      <c r="H10195" s="7" t="str">
        <f>IF(G10195="Utterance", IF(ISNUMBER(SEARCH("Unrecognized",D10195)), "Unrecognized", IF(ISNUMBER(SEARCH("Mismatched",D10195)), "Mismatched", IF(ISNUMBER(SEARCH("False Positive",D10195)), "False Positive", "Irrelevant"))), "")</f>
        <v/>
      </c>
      <c r="J10195" s="7" t="s">
        <v>3431</v>
      </c>
      <c r="K10195" s="7" t="s">
        <v>3353</v>
      </c>
      <c r="L10195" s="9">
        <v>45016</v>
      </c>
      <c r="M10195" s="13">
        <v>0.5604513888888889</v>
      </c>
      <c r="N10195" s="14">
        <v>513003533432923</v>
      </c>
      <c r="O10195" s="7">
        <f>IF(LEN(TRIM($A10195))=0,0,LEN($A10195)-LEN(SUBSTITUTE($A10195," ",""))+1)</f>
        <v>2</v>
      </c>
      <c r="P10195">
        <f t="shared" si="338"/>
        <v>201</v>
      </c>
    </row>
    <row r="10196" spans="1:16" ht="144" x14ac:dyDescent="0.2">
      <c r="A10196" s="8" t="s">
        <v>395</v>
      </c>
      <c r="C10196" s="7" t="s">
        <v>4</v>
      </c>
      <c r="F10196" s="7" t="str">
        <f t="shared" si="336"/>
        <v/>
      </c>
      <c r="G10196" s="7" t="str">
        <f t="shared" si="337"/>
        <v/>
      </c>
      <c r="K10196" s="7" t="s">
        <v>3353</v>
      </c>
      <c r="L10196" s="9">
        <v>45016</v>
      </c>
      <c r="M10196" s="13">
        <v>0.5604513888888889</v>
      </c>
      <c r="N10196" s="14">
        <v>513003533432923</v>
      </c>
      <c r="P10196" t="str">
        <f t="shared" si="338"/>
        <v/>
      </c>
    </row>
    <row r="10197" spans="1:16" ht="16" x14ac:dyDescent="0.2">
      <c r="A10197" s="8" t="s">
        <v>713</v>
      </c>
      <c r="C10197" s="7" t="s">
        <v>2</v>
      </c>
      <c r="D10197" s="7" t="s">
        <v>3391</v>
      </c>
      <c r="E10197" s="7" t="str">
        <f>IF(OR(D10197="", D10197="___"),"", LEFT(D10197,FIND(" &gt;",D10197)-1))</f>
        <v>Failure</v>
      </c>
      <c r="F10197" s="7" t="str">
        <f t="shared" si="336"/>
        <v>Current</v>
      </c>
      <c r="G10197" s="7" t="str">
        <f t="shared" si="337"/>
        <v>Utterance</v>
      </c>
      <c r="H10197" s="7" t="str">
        <f>IF(G10197="Utterance", IF(ISNUMBER(SEARCH("Unrecognized",D10197)), "Unrecognized", IF(ISNUMBER(SEARCH("Mismatched",D10197)), "Mismatched", IF(ISNUMBER(SEARCH("False Positive",D10197)), "False Positive", "Irrelevant"))), "")</f>
        <v>Mismatched</v>
      </c>
      <c r="J10197" s="7" t="s">
        <v>3757</v>
      </c>
      <c r="K10197" s="7" t="s">
        <v>3353</v>
      </c>
      <c r="L10197" s="9">
        <v>45016</v>
      </c>
      <c r="M10197" s="13">
        <v>0.56238425925925928</v>
      </c>
      <c r="N10197" s="14">
        <v>204440003501200</v>
      </c>
      <c r="O10197" s="7">
        <f>IF(LEN(TRIM($A10197))=0,0,LEN($A10197)-LEN(SUBSTITUTE($A10197," ",""))+1)</f>
        <v>2</v>
      </c>
      <c r="P10197">
        <f t="shared" si="338"/>
        <v>705</v>
      </c>
    </row>
    <row r="10198" spans="1:16" ht="64" x14ac:dyDescent="0.2">
      <c r="A10198" s="8" t="s">
        <v>220</v>
      </c>
      <c r="C10198" s="7" t="s">
        <v>4</v>
      </c>
      <c r="F10198" s="7" t="str">
        <f t="shared" si="336"/>
        <v/>
      </c>
      <c r="G10198" s="7" t="str">
        <f t="shared" si="337"/>
        <v/>
      </c>
      <c r="K10198" s="7" t="s">
        <v>3353</v>
      </c>
      <c r="L10198" s="9">
        <v>45016</v>
      </c>
      <c r="M10198" s="13">
        <v>0.56238425925925928</v>
      </c>
      <c r="N10198" s="14">
        <v>204440003501200</v>
      </c>
      <c r="P10198" t="str">
        <f t="shared" si="338"/>
        <v/>
      </c>
    </row>
    <row r="10199" spans="1:16" ht="16" x14ac:dyDescent="0.2">
      <c r="A10199" s="8" t="s">
        <v>389</v>
      </c>
      <c r="C10199" s="7" t="s">
        <v>2</v>
      </c>
      <c r="D10199" s="7" t="s">
        <v>3389</v>
      </c>
      <c r="E10199" s="7" t="str">
        <f>IF(OR(D10199="", D10199="___"),"", LEFT(D10199,FIND(" &gt;",D10199)-1))</f>
        <v>Success</v>
      </c>
      <c r="F10199" s="7" t="str">
        <f t="shared" si="336"/>
        <v>Current</v>
      </c>
      <c r="G10199" s="7" t="str">
        <f t="shared" si="337"/>
        <v/>
      </c>
      <c r="H10199" s="7" t="str">
        <f>IF(G10199="Utterance", IF(ISNUMBER(SEARCH("Unrecognized",D10199)), "Unrecognized", IF(ISNUMBER(SEARCH("Mismatched",D10199)), "Mismatched", IF(ISNUMBER(SEARCH("False Positive",D10199)), "False Positive", "Irrelevant"))), "")</f>
        <v/>
      </c>
      <c r="J10199" s="7" t="s">
        <v>3753</v>
      </c>
      <c r="K10199" s="7" t="s">
        <v>3353</v>
      </c>
      <c r="L10199" s="9">
        <v>45016</v>
      </c>
      <c r="M10199" s="13">
        <v>0.57074074074074077</v>
      </c>
      <c r="N10199" s="14">
        <v>204440003491074</v>
      </c>
      <c r="O10199" s="7">
        <f>IF(LEN(TRIM($A10199))=0,0,LEN($A10199)-LEN(SUBSTITUTE($A10199," ",""))+1)</f>
        <v>5</v>
      </c>
      <c r="P10199">
        <f t="shared" si="338"/>
        <v>3411</v>
      </c>
    </row>
    <row r="10200" spans="1:16" ht="64" x14ac:dyDescent="0.2">
      <c r="A10200" s="8" t="s">
        <v>348</v>
      </c>
      <c r="C10200" s="7" t="s">
        <v>4</v>
      </c>
      <c r="F10200" s="7" t="str">
        <f t="shared" si="336"/>
        <v/>
      </c>
      <c r="G10200" s="7" t="str">
        <f t="shared" si="337"/>
        <v/>
      </c>
      <c r="K10200" s="7" t="s">
        <v>3353</v>
      </c>
      <c r="L10200" s="9">
        <v>45016</v>
      </c>
      <c r="M10200" s="13">
        <v>0.57074074074074077</v>
      </c>
      <c r="N10200" s="14">
        <v>204440003491074</v>
      </c>
      <c r="P10200" t="str">
        <f t="shared" si="338"/>
        <v/>
      </c>
    </row>
    <row r="10201" spans="1:16" ht="16" x14ac:dyDescent="0.2">
      <c r="A10201" s="8" t="s">
        <v>390</v>
      </c>
      <c r="C10201" s="7" t="s">
        <v>2</v>
      </c>
      <c r="D10201" s="7" t="s">
        <v>3389</v>
      </c>
      <c r="E10201" s="7" t="str">
        <f>IF(OR(D10201="", D10201="___"),"", LEFT(D10201,FIND(" &gt;",D10201)-1))</f>
        <v>Success</v>
      </c>
      <c r="F10201" s="7" t="str">
        <f t="shared" si="336"/>
        <v>Current</v>
      </c>
      <c r="G10201" s="7" t="str">
        <f t="shared" si="337"/>
        <v/>
      </c>
      <c r="H10201" s="7" t="str">
        <f>IF(G10201="Utterance", IF(ISNUMBER(SEARCH("Unrecognized",D10201)), "Unrecognized", IF(ISNUMBER(SEARCH("Mismatched",D10201)), "Mismatched", IF(ISNUMBER(SEARCH("False Positive",D10201)), "False Positive", "Irrelevant"))), "")</f>
        <v/>
      </c>
      <c r="J10201" s="7" t="s">
        <v>3753</v>
      </c>
      <c r="K10201" s="7" t="s">
        <v>3353</v>
      </c>
      <c r="L10201" s="9">
        <v>45016</v>
      </c>
      <c r="M10201" s="13">
        <v>0.57094907407407403</v>
      </c>
      <c r="N10201" s="14">
        <v>204440003491074</v>
      </c>
      <c r="O10201" s="7">
        <f>IF(LEN(TRIM($A10201))=0,0,LEN($A10201)-LEN(SUBSTITUTE($A10201," ",""))+1)</f>
        <v>3</v>
      </c>
      <c r="P10201">
        <f t="shared" si="338"/>
        <v>3411</v>
      </c>
    </row>
    <row r="10202" spans="1:16" ht="64" x14ac:dyDescent="0.2">
      <c r="A10202" s="8" t="s">
        <v>348</v>
      </c>
      <c r="C10202" s="7" t="s">
        <v>4</v>
      </c>
      <c r="F10202" s="7" t="str">
        <f t="shared" si="336"/>
        <v/>
      </c>
      <c r="G10202" s="7" t="str">
        <f t="shared" si="337"/>
        <v/>
      </c>
      <c r="K10202" s="7" t="s">
        <v>3353</v>
      </c>
      <c r="L10202" s="9">
        <v>45016</v>
      </c>
      <c r="M10202" s="13">
        <v>0.57094907407407403</v>
      </c>
      <c r="N10202" s="14">
        <v>204440003491074</v>
      </c>
      <c r="P10202" t="str">
        <f t="shared" si="338"/>
        <v/>
      </c>
    </row>
    <row r="10203" spans="1:16" ht="16" x14ac:dyDescent="0.2">
      <c r="A10203" s="8" t="s">
        <v>391</v>
      </c>
      <c r="C10203" s="7" t="s">
        <v>2</v>
      </c>
      <c r="D10203" s="7" t="s">
        <v>3389</v>
      </c>
      <c r="E10203" s="7" t="str">
        <f>IF(OR(D10203="", D10203="___"),"", LEFT(D10203,FIND(" &gt;",D10203)-1))</f>
        <v>Success</v>
      </c>
      <c r="F10203" s="7" t="str">
        <f t="shared" si="336"/>
        <v>Current</v>
      </c>
      <c r="G10203" s="7" t="str">
        <f t="shared" si="337"/>
        <v/>
      </c>
      <c r="H10203" s="7" t="str">
        <f>IF(G10203="Utterance", IF(ISNUMBER(SEARCH("Unrecognized",D10203)), "Unrecognized", IF(ISNUMBER(SEARCH("Mismatched",D10203)), "Mismatched", IF(ISNUMBER(SEARCH("False Positive",D10203)), "False Positive", "Irrelevant"))), "")</f>
        <v/>
      </c>
      <c r="J10203" s="7" t="s">
        <v>3753</v>
      </c>
      <c r="K10203" s="7" t="s">
        <v>3353</v>
      </c>
      <c r="L10203" s="9">
        <v>45016</v>
      </c>
      <c r="M10203" s="13">
        <v>0.57111111111111112</v>
      </c>
      <c r="N10203" s="14">
        <v>204440003491074</v>
      </c>
      <c r="O10203" s="7">
        <f>IF(LEN(TRIM($A10203))=0,0,LEN($A10203)-LEN(SUBSTITUTE($A10203," ",""))+1)</f>
        <v>3</v>
      </c>
      <c r="P10203">
        <f t="shared" si="338"/>
        <v>3411</v>
      </c>
    </row>
    <row r="10204" spans="1:16" ht="240" x14ac:dyDescent="0.2">
      <c r="A10204" s="8" t="s">
        <v>242</v>
      </c>
      <c r="C10204" s="7" t="s">
        <v>4</v>
      </c>
      <c r="F10204" s="7" t="str">
        <f t="shared" si="336"/>
        <v/>
      </c>
      <c r="G10204" s="7" t="str">
        <f t="shared" si="337"/>
        <v/>
      </c>
      <c r="K10204" s="7" t="s">
        <v>3353</v>
      </c>
      <c r="L10204" s="9">
        <v>45016</v>
      </c>
      <c r="M10204" s="13">
        <v>0.57111111111111112</v>
      </c>
      <c r="N10204" s="14">
        <v>204440003491074</v>
      </c>
      <c r="P10204" t="str">
        <f t="shared" si="338"/>
        <v/>
      </c>
    </row>
    <row r="10205" spans="1:16" ht="16" x14ac:dyDescent="0.2">
      <c r="A10205" s="8" t="s">
        <v>223</v>
      </c>
      <c r="B10205" s="7" t="s">
        <v>3487</v>
      </c>
      <c r="C10205" s="7" t="s">
        <v>2</v>
      </c>
      <c r="D10205" s="7" t="s">
        <v>3389</v>
      </c>
      <c r="E10205" s="7" t="str">
        <f>IF(OR(D10205="", D10205="___"),"", LEFT(D10205,FIND(" &gt;",D10205)-1))</f>
        <v>Success</v>
      </c>
      <c r="F10205" s="7" t="str">
        <f t="shared" si="336"/>
        <v>Current</v>
      </c>
      <c r="G10205" s="7" t="str">
        <f t="shared" si="337"/>
        <v/>
      </c>
      <c r="H10205" s="7" t="str">
        <f>IF(G10205="Utterance", IF(ISNUMBER(SEARCH("Unrecognized",D10205)), "Unrecognized", IF(ISNUMBER(SEARCH("Mismatched",D10205)), "Mismatched", IF(ISNUMBER(SEARCH("False Positive",D10205)), "False Positive", "Irrelevant"))), "")</f>
        <v/>
      </c>
      <c r="J10205" s="7" t="s">
        <v>3744</v>
      </c>
      <c r="K10205" s="7" t="s">
        <v>3353</v>
      </c>
      <c r="L10205" s="9">
        <v>45016</v>
      </c>
      <c r="M10205" s="13">
        <v>0.57171296296296303</v>
      </c>
      <c r="N10205" s="14">
        <v>204440003487089</v>
      </c>
      <c r="O10205" s="7">
        <f>IF(LEN(TRIM($A10205))=0,0,LEN($A10205)-LEN(SUBSTITUTE($A10205," ",""))+1)</f>
        <v>3</v>
      </c>
      <c r="P10205">
        <f t="shared" si="338"/>
        <v>3411</v>
      </c>
    </row>
    <row r="10206" spans="1:16" ht="112" x14ac:dyDescent="0.2">
      <c r="A10206" s="8" t="s">
        <v>224</v>
      </c>
      <c r="C10206" s="7" t="s">
        <v>4</v>
      </c>
      <c r="F10206" s="7" t="str">
        <f t="shared" si="336"/>
        <v/>
      </c>
      <c r="G10206" s="7" t="str">
        <f t="shared" si="337"/>
        <v/>
      </c>
      <c r="K10206" s="7" t="s">
        <v>3353</v>
      </c>
      <c r="L10206" s="9">
        <v>45016</v>
      </c>
      <c r="M10206" s="13">
        <v>0.57171296296296303</v>
      </c>
      <c r="N10206" s="14">
        <v>204440003487089</v>
      </c>
      <c r="P10206" t="str">
        <f t="shared" si="338"/>
        <v/>
      </c>
    </row>
    <row r="10207" spans="1:16" ht="16" x14ac:dyDescent="0.2">
      <c r="A10207" s="8" t="s">
        <v>243</v>
      </c>
      <c r="C10207" s="7" t="s">
        <v>2</v>
      </c>
      <c r="D10207" s="7" t="s">
        <v>3389</v>
      </c>
      <c r="E10207" s="7" t="str">
        <f>IF(OR(D10207="", D10207="___"),"", LEFT(D10207,FIND(" &gt;",D10207)-1))</f>
        <v>Success</v>
      </c>
      <c r="F10207" s="7" t="str">
        <f t="shared" si="336"/>
        <v>Current</v>
      </c>
      <c r="G10207" s="7" t="str">
        <f t="shared" si="337"/>
        <v/>
      </c>
      <c r="H10207" s="7" t="str">
        <f>IF(G10207="Utterance", IF(ISNUMBER(SEARCH("Unrecognized",D10207)), "Unrecognized", IF(ISNUMBER(SEARCH("Mismatched",D10207)), "Mismatched", IF(ISNUMBER(SEARCH("False Positive",D10207)), "False Positive", "Irrelevant"))), "")</f>
        <v/>
      </c>
      <c r="J10207" s="7" t="s">
        <v>3428</v>
      </c>
      <c r="K10207" s="7" t="s">
        <v>3353</v>
      </c>
      <c r="L10207" s="9">
        <v>45016</v>
      </c>
      <c r="M10207" s="13">
        <v>0.57857638888888896</v>
      </c>
      <c r="N10207" s="14">
        <v>204440003486752</v>
      </c>
      <c r="O10207" s="7">
        <f>IF(LEN(TRIM($A10207))=0,0,LEN($A10207)-LEN(SUBSTITUTE($A10207," ",""))+1)</f>
        <v>3</v>
      </c>
      <c r="P10207">
        <f t="shared" si="338"/>
        <v>3411</v>
      </c>
    </row>
    <row r="10208" spans="1:16" ht="64" x14ac:dyDescent="0.2">
      <c r="A10208" s="8" t="s">
        <v>220</v>
      </c>
      <c r="C10208" s="7" t="s">
        <v>4</v>
      </c>
      <c r="F10208" s="7" t="str">
        <f t="shared" si="336"/>
        <v/>
      </c>
      <c r="G10208" s="7" t="str">
        <f t="shared" si="337"/>
        <v/>
      </c>
      <c r="K10208" s="7" t="s">
        <v>3353</v>
      </c>
      <c r="L10208" s="9">
        <v>45016</v>
      </c>
      <c r="M10208" s="13">
        <v>0.57857638888888896</v>
      </c>
      <c r="N10208" s="14">
        <v>204440003486752</v>
      </c>
      <c r="P10208" t="str">
        <f t="shared" si="338"/>
        <v/>
      </c>
    </row>
    <row r="10209" spans="1:16" ht="16" x14ac:dyDescent="0.2">
      <c r="A10209" s="8" t="s">
        <v>158</v>
      </c>
      <c r="B10209" s="7" t="s">
        <v>3487</v>
      </c>
      <c r="C10209" s="7" t="s">
        <v>2</v>
      </c>
      <c r="D10209" s="7" t="s">
        <v>3389</v>
      </c>
      <c r="E10209" s="7" t="str">
        <f>IF(OR(D10209="", D10209="___"),"", LEFT(D10209,FIND(" &gt;",D10209)-1))</f>
        <v>Success</v>
      </c>
      <c r="F10209" s="7" t="str">
        <f t="shared" si="336"/>
        <v>Current</v>
      </c>
      <c r="G10209" s="7" t="str">
        <f t="shared" si="337"/>
        <v/>
      </c>
      <c r="H10209" s="7" t="str">
        <f>IF(G10209="Utterance", IF(ISNUMBER(SEARCH("Unrecognized",D10209)), "Unrecognized", IF(ISNUMBER(SEARCH("Mismatched",D10209)), "Mismatched", IF(ISNUMBER(SEARCH("False Positive",D10209)), "False Positive", "Irrelevant"))), "")</f>
        <v/>
      </c>
      <c r="J10209" s="7" t="s">
        <v>3744</v>
      </c>
      <c r="K10209" s="7" t="s">
        <v>3353</v>
      </c>
      <c r="L10209" s="9">
        <v>45016</v>
      </c>
      <c r="M10209" s="13">
        <v>0.58199074074074075</v>
      </c>
      <c r="N10209" s="14">
        <v>204440003503729</v>
      </c>
      <c r="O10209" s="7">
        <f>IF(LEN(TRIM($A10209))=0,0,LEN($A10209)-LEN(SUBSTITUTE($A10209," ",""))+1)</f>
        <v>4</v>
      </c>
      <c r="P10209">
        <f t="shared" si="338"/>
        <v>3411</v>
      </c>
    </row>
    <row r="10210" spans="1:16" ht="112" x14ac:dyDescent="0.2">
      <c r="A10210" s="8" t="s">
        <v>224</v>
      </c>
      <c r="C10210" s="7" t="s">
        <v>4</v>
      </c>
      <c r="F10210" s="7" t="str">
        <f t="shared" si="336"/>
        <v/>
      </c>
      <c r="G10210" s="7" t="str">
        <f t="shared" si="337"/>
        <v/>
      </c>
      <c r="K10210" s="7" t="s">
        <v>3353</v>
      </c>
      <c r="L10210" s="9">
        <v>45016</v>
      </c>
      <c r="M10210" s="13">
        <v>0.58199074074074075</v>
      </c>
      <c r="N10210" s="14">
        <v>204440003503729</v>
      </c>
      <c r="P10210" t="str">
        <f t="shared" si="338"/>
        <v/>
      </c>
    </row>
    <row r="10211" spans="1:16" ht="16" x14ac:dyDescent="0.2">
      <c r="A10211" s="8" t="s">
        <v>259</v>
      </c>
      <c r="B10211" s="7" t="s">
        <v>3487</v>
      </c>
      <c r="C10211" s="7" t="s">
        <v>2</v>
      </c>
      <c r="D10211" s="7" t="s">
        <v>3389</v>
      </c>
      <c r="E10211" s="7" t="str">
        <f>IF(OR(D10211="", D10211="___"),"", LEFT(D10211,FIND(" &gt;",D10211)-1))</f>
        <v>Success</v>
      </c>
      <c r="F10211" s="7" t="str">
        <f t="shared" si="336"/>
        <v>Current</v>
      </c>
      <c r="G10211" s="7" t="str">
        <f t="shared" si="337"/>
        <v/>
      </c>
      <c r="H10211" s="7" t="str">
        <f>IF(G10211="Utterance", IF(ISNUMBER(SEARCH("Unrecognized",D10211)), "Unrecognized", IF(ISNUMBER(SEARCH("Mismatched",D10211)), "Mismatched", IF(ISNUMBER(SEARCH("False Positive",D10211)), "False Positive", "Irrelevant"))), "")</f>
        <v/>
      </c>
      <c r="J10211" s="7" t="s">
        <v>3743</v>
      </c>
      <c r="K10211" s="7" t="s">
        <v>3353</v>
      </c>
      <c r="L10211" s="9">
        <v>45016</v>
      </c>
      <c r="M10211" s="13">
        <v>0.58498842592592593</v>
      </c>
      <c r="N10211" s="14">
        <v>204440003498598</v>
      </c>
      <c r="O10211" s="7">
        <f>IF(LEN(TRIM($A10211))=0,0,LEN($A10211)-LEN(SUBSTITUTE($A10211," ",""))+1)</f>
        <v>4</v>
      </c>
      <c r="P10211">
        <f t="shared" si="338"/>
        <v>3411</v>
      </c>
    </row>
    <row r="10212" spans="1:16" ht="16" x14ac:dyDescent="0.2">
      <c r="A10212" s="8" t="s">
        <v>880</v>
      </c>
      <c r="C10212" s="7" t="s">
        <v>2</v>
      </c>
      <c r="D10212" s="7" t="s">
        <v>3411</v>
      </c>
      <c r="E10212" s="7" t="str">
        <f>IF(OR(D10212="", D10212="___"),"", LEFT(D10212,FIND(" &gt;",D10212)-1))</f>
        <v>Qualified Success</v>
      </c>
      <c r="F10212" s="7" t="str">
        <f t="shared" si="336"/>
        <v>Current</v>
      </c>
      <c r="G10212" s="7" t="str">
        <f t="shared" si="337"/>
        <v>Response</v>
      </c>
      <c r="H10212" s="7" t="str">
        <f>IF(G10212="Utterance", IF(ISNUMBER(SEARCH("Unrecognized",D10212)), "Unrecognized", IF(ISNUMBER(SEARCH("Mismatched",D10212)), "Mismatched", IF(ISNUMBER(SEARCH("False Positive",D10212)), "False Positive", "Irrelevant"))), "")</f>
        <v/>
      </c>
      <c r="J10212" s="7" t="s">
        <v>3428</v>
      </c>
      <c r="K10212" s="7" t="s">
        <v>3353</v>
      </c>
      <c r="L10212" s="9">
        <v>45016</v>
      </c>
      <c r="M10212" s="13">
        <v>0.58518518518518514</v>
      </c>
      <c r="N10212" s="14">
        <v>204440003507715</v>
      </c>
      <c r="O10212" s="7">
        <f>IF(LEN(TRIM($A10212))=0,0,LEN($A10212)-LEN(SUBSTITUTE($A10212," ",""))+1)</f>
        <v>13</v>
      </c>
      <c r="P10212">
        <f t="shared" si="338"/>
        <v>201</v>
      </c>
    </row>
    <row r="10213" spans="1:16" ht="64" x14ac:dyDescent="0.2">
      <c r="A10213" s="8" t="s">
        <v>270</v>
      </c>
      <c r="C10213" s="7" t="s">
        <v>4</v>
      </c>
      <c r="F10213" s="7" t="str">
        <f t="shared" si="336"/>
        <v/>
      </c>
      <c r="G10213" s="7" t="str">
        <f t="shared" si="337"/>
        <v/>
      </c>
      <c r="K10213" s="7" t="s">
        <v>3353</v>
      </c>
      <c r="L10213" s="9">
        <v>45016</v>
      </c>
      <c r="M10213" s="13">
        <v>0.58518518518518514</v>
      </c>
      <c r="N10213" s="14">
        <v>204440003507715</v>
      </c>
      <c r="P10213" t="str">
        <f t="shared" si="338"/>
        <v/>
      </c>
    </row>
    <row r="10214" spans="1:16" ht="224" x14ac:dyDescent="0.2">
      <c r="A10214" s="8" t="s">
        <v>3729</v>
      </c>
      <c r="C10214" s="7" t="s">
        <v>4</v>
      </c>
      <c r="F10214" s="7" t="str">
        <f t="shared" si="336"/>
        <v/>
      </c>
      <c r="G10214" s="7" t="str">
        <f t="shared" si="337"/>
        <v/>
      </c>
      <c r="K10214" s="7" t="s">
        <v>3353</v>
      </c>
      <c r="L10214" s="9">
        <v>45016</v>
      </c>
      <c r="M10214" s="13">
        <v>0.58526620370370364</v>
      </c>
      <c r="N10214" s="14">
        <v>204440003498598</v>
      </c>
      <c r="P10214" t="str">
        <f t="shared" si="338"/>
        <v/>
      </c>
    </row>
    <row r="10215" spans="1:16" ht="16" x14ac:dyDescent="0.2">
      <c r="A10215" s="8" t="s">
        <v>871</v>
      </c>
      <c r="C10215" s="7" t="s">
        <v>2</v>
      </c>
      <c r="D10215" s="7" t="s">
        <v>3400</v>
      </c>
      <c r="E10215" s="7" t="str">
        <f>IF(OR(D10215="", D10215="___"),"", LEFT(D10215,FIND(" &gt;",D10215)-1))</f>
        <v>Failure</v>
      </c>
      <c r="F10215" s="7" t="str">
        <f t="shared" si="336"/>
        <v>Current</v>
      </c>
      <c r="G10215" s="7" t="str">
        <f t="shared" si="337"/>
        <v>Interaction</v>
      </c>
      <c r="H10215" s="7" t="str">
        <f>IF(G10215="Utterance", IF(ISNUMBER(SEARCH("Unrecognized",D10215)), "Unrecognized", IF(ISNUMBER(SEARCH("Mismatched",D10215)), "Mismatched", IF(ISNUMBER(SEARCH("False Positive",D10215)), "False Positive", "Irrelevant"))), "")</f>
        <v/>
      </c>
      <c r="J10215" s="7" t="s">
        <v>3741</v>
      </c>
      <c r="K10215" s="7" t="s">
        <v>3353</v>
      </c>
      <c r="L10215" s="9">
        <v>45016</v>
      </c>
      <c r="M10215" s="13">
        <v>0.58612268518518518</v>
      </c>
      <c r="N10215" s="14">
        <v>204440003507114</v>
      </c>
      <c r="O10215" s="7">
        <f>IF(LEN(TRIM($A10215))=0,0,LEN($A10215)-LEN(SUBSTITUTE($A10215," ",""))+1)</f>
        <v>19</v>
      </c>
      <c r="P10215">
        <f t="shared" si="338"/>
        <v>412</v>
      </c>
    </row>
    <row r="10216" spans="1:16" ht="96" x14ac:dyDescent="0.2">
      <c r="A10216" s="8" t="s">
        <v>831</v>
      </c>
      <c r="C10216" s="7" t="s">
        <v>4</v>
      </c>
      <c r="F10216" s="7" t="str">
        <f t="shared" si="336"/>
        <v/>
      </c>
      <c r="G10216" s="7" t="str">
        <f t="shared" si="337"/>
        <v/>
      </c>
      <c r="K10216" s="7" t="s">
        <v>3353</v>
      </c>
      <c r="L10216" s="9">
        <v>45016</v>
      </c>
      <c r="M10216" s="13">
        <v>0.58612268518518518</v>
      </c>
      <c r="N10216" s="14">
        <v>204440003507114</v>
      </c>
      <c r="P10216" t="str">
        <f t="shared" si="338"/>
        <v/>
      </c>
    </row>
    <row r="10217" spans="1:16" ht="16" x14ac:dyDescent="0.2">
      <c r="A10217" s="8" t="s">
        <v>872</v>
      </c>
      <c r="C10217" s="7" t="s">
        <v>2</v>
      </c>
      <c r="D10217" s="7" t="s">
        <v>3389</v>
      </c>
      <c r="E10217" s="7" t="str">
        <f>IF(OR(D10217="", D10217="___"),"", LEFT(D10217,FIND(" &gt;",D10217)-1))</f>
        <v>Success</v>
      </c>
      <c r="F10217" s="7" t="str">
        <f t="shared" si="336"/>
        <v>Current</v>
      </c>
      <c r="G10217" s="7" t="str">
        <f t="shared" si="337"/>
        <v/>
      </c>
      <c r="H10217" s="7" t="str">
        <f>IF(G10217="Utterance", IF(ISNUMBER(SEARCH("Unrecognized",D10217)), "Unrecognized", IF(ISNUMBER(SEARCH("Mismatched",D10217)), "Mismatched", IF(ISNUMBER(SEARCH("False Positive",D10217)), "False Positive", "Irrelevant"))), "")</f>
        <v/>
      </c>
      <c r="J10217" s="7" t="s">
        <v>3754</v>
      </c>
      <c r="K10217" s="7" t="s">
        <v>3353</v>
      </c>
      <c r="L10217" s="9">
        <v>45016</v>
      </c>
      <c r="M10217" s="13">
        <v>0.58650462962962957</v>
      </c>
      <c r="N10217" s="14">
        <v>204440003507114</v>
      </c>
      <c r="O10217" s="7">
        <f>IF(LEN(TRIM($A10217))=0,0,LEN($A10217)-LEN(SUBSTITUTE($A10217," ",""))+1)</f>
        <v>14</v>
      </c>
      <c r="P10217">
        <f t="shared" si="338"/>
        <v>3411</v>
      </c>
    </row>
    <row r="10218" spans="1:16" ht="304" x14ac:dyDescent="0.2">
      <c r="A10218" s="8" t="s">
        <v>255</v>
      </c>
      <c r="C10218" s="7" t="s">
        <v>4</v>
      </c>
      <c r="F10218" s="7" t="str">
        <f t="shared" si="336"/>
        <v/>
      </c>
      <c r="G10218" s="7" t="str">
        <f t="shared" si="337"/>
        <v/>
      </c>
      <c r="K10218" s="7" t="s">
        <v>3353</v>
      </c>
      <c r="L10218" s="9">
        <v>45016</v>
      </c>
      <c r="M10218" s="13">
        <v>0.58650462962962957</v>
      </c>
      <c r="N10218" s="14">
        <v>204440003507114</v>
      </c>
      <c r="P10218" t="str">
        <f t="shared" si="338"/>
        <v/>
      </c>
    </row>
    <row r="10219" spans="1:16" ht="16" x14ac:dyDescent="0.2">
      <c r="A10219" s="8" t="s">
        <v>828</v>
      </c>
      <c r="C10219" s="7" t="s">
        <v>2</v>
      </c>
      <c r="D10219" s="7" t="s">
        <v>3389</v>
      </c>
      <c r="E10219" s="7" t="str">
        <f>IF(OR(D10219="", D10219="___"),"", LEFT(D10219,FIND(" &gt;",D10219)-1))</f>
        <v>Success</v>
      </c>
      <c r="F10219" s="7" t="str">
        <f t="shared" si="336"/>
        <v>Current</v>
      </c>
      <c r="G10219" s="7" t="str">
        <f t="shared" si="337"/>
        <v/>
      </c>
      <c r="H10219" s="7" t="str">
        <f>IF(G10219="Utterance", IF(ISNUMBER(SEARCH("Unrecognized",D10219)), "Unrecognized", IF(ISNUMBER(SEARCH("Mismatched",D10219)), "Mismatched", IF(ISNUMBER(SEARCH("False Positive",D10219)), "False Positive", "Irrelevant"))), "")</f>
        <v/>
      </c>
      <c r="J10219" s="7" t="s">
        <v>3742</v>
      </c>
      <c r="K10219" s="7" t="s">
        <v>3353</v>
      </c>
      <c r="L10219" s="9">
        <v>45016</v>
      </c>
      <c r="M10219" s="13">
        <v>0.58726851851851858</v>
      </c>
      <c r="N10219" s="14">
        <v>513001757701880</v>
      </c>
      <c r="O10219" s="7">
        <f>IF(LEN(TRIM($A10219))=0,0,LEN($A10219)-LEN(SUBSTITUTE($A10219," ",""))+1)</f>
        <v>2</v>
      </c>
      <c r="P10219">
        <f t="shared" si="338"/>
        <v>3411</v>
      </c>
    </row>
    <row r="10220" spans="1:16" ht="48" x14ac:dyDescent="0.2">
      <c r="A10220" s="8" t="s">
        <v>404</v>
      </c>
      <c r="C10220" s="7" t="s">
        <v>4</v>
      </c>
      <c r="F10220" s="7" t="str">
        <f t="shared" si="336"/>
        <v/>
      </c>
      <c r="G10220" s="7" t="str">
        <f t="shared" si="337"/>
        <v/>
      </c>
      <c r="K10220" s="7" t="s">
        <v>3353</v>
      </c>
      <c r="L10220" s="9">
        <v>45016</v>
      </c>
      <c r="M10220" s="13">
        <v>0.58726851851851858</v>
      </c>
      <c r="N10220" s="14">
        <v>513001757701880</v>
      </c>
      <c r="P10220" t="str">
        <f t="shared" si="338"/>
        <v/>
      </c>
    </row>
    <row r="10221" spans="1:16" ht="16" x14ac:dyDescent="0.2">
      <c r="A10221" s="8" t="s">
        <v>1501</v>
      </c>
      <c r="C10221" s="7" t="s">
        <v>2</v>
      </c>
      <c r="D10221" s="7" t="s">
        <v>3400</v>
      </c>
      <c r="E10221" s="7" t="str">
        <f>IF(OR(D10221="", D10221="___"),"", LEFT(D10221,FIND(" &gt;",D10221)-1))</f>
        <v>Failure</v>
      </c>
      <c r="F10221" s="7" t="str">
        <f t="shared" si="336"/>
        <v>Current</v>
      </c>
      <c r="G10221" s="7" t="str">
        <f t="shared" si="337"/>
        <v>Interaction</v>
      </c>
      <c r="H10221" s="7" t="str">
        <f>IF(G10221="Utterance", IF(ISNUMBER(SEARCH("Unrecognized",D10221)), "Unrecognized", IF(ISNUMBER(SEARCH("Mismatched",D10221)), "Mismatched", IF(ISNUMBER(SEARCH("False Positive",D10221)), "False Positive", "Irrelevant"))), "")</f>
        <v/>
      </c>
      <c r="J10221" s="7" t="s">
        <v>3741</v>
      </c>
      <c r="K10221" s="7" t="s">
        <v>3353</v>
      </c>
      <c r="L10221" s="9">
        <v>45016</v>
      </c>
      <c r="M10221" s="13">
        <v>0.59506944444444443</v>
      </c>
      <c r="N10221" s="14">
        <v>513001947256487</v>
      </c>
      <c r="O10221" s="7">
        <f>IF(LEN(TRIM($A10221))=0,0,LEN($A10221)-LEN(SUBSTITUTE($A10221," ",""))+1)</f>
        <v>2</v>
      </c>
      <c r="P10221">
        <f t="shared" si="338"/>
        <v>412</v>
      </c>
    </row>
    <row r="10222" spans="1:16" ht="128" x14ac:dyDescent="0.2">
      <c r="A10222" s="8" t="s">
        <v>1502</v>
      </c>
      <c r="C10222" s="7" t="s">
        <v>4</v>
      </c>
      <c r="F10222" s="7" t="str">
        <f t="shared" si="336"/>
        <v/>
      </c>
      <c r="G10222" s="7" t="str">
        <f t="shared" si="337"/>
        <v/>
      </c>
      <c r="K10222" s="7" t="s">
        <v>3353</v>
      </c>
      <c r="L10222" s="9">
        <v>45016</v>
      </c>
      <c r="M10222" s="13">
        <v>0.59509259259259262</v>
      </c>
      <c r="N10222" s="14">
        <v>513001947256487</v>
      </c>
      <c r="P10222" t="str">
        <f t="shared" si="338"/>
        <v/>
      </c>
    </row>
    <row r="10223" spans="1:16" ht="16" x14ac:dyDescent="0.2">
      <c r="A10223" s="8" t="s">
        <v>1503</v>
      </c>
      <c r="C10223" s="7" t="s">
        <v>2</v>
      </c>
      <c r="D10223" s="7" t="s">
        <v>3405</v>
      </c>
      <c r="E10223" s="7" t="str">
        <f>IF(OR(D10223="", D10223="___"),"", LEFT(D10223,FIND(" &gt;",D10223)-1))</f>
        <v>Failure</v>
      </c>
      <c r="F10223" s="7" t="str">
        <f t="shared" si="336"/>
        <v>Current</v>
      </c>
      <c r="G10223" s="7" t="str">
        <f t="shared" si="337"/>
        <v>System</v>
      </c>
      <c r="H10223" s="7" t="str">
        <f>IF(G10223="Utterance", IF(ISNUMBER(SEARCH("Unrecognized",D10223)), "Unrecognized", IF(ISNUMBER(SEARCH("Mismatched",D10223)), "Mismatched", IF(ISNUMBER(SEARCH("False Positive",D10223)), "False Positive", "Irrelevant"))), "")</f>
        <v/>
      </c>
      <c r="I10223" s="7" t="s">
        <v>152</v>
      </c>
      <c r="J10223" s="7" t="s">
        <v>3741</v>
      </c>
      <c r="K10223" s="7" t="s">
        <v>3353</v>
      </c>
      <c r="L10223" s="9">
        <v>45016</v>
      </c>
      <c r="M10223" s="13">
        <v>0.5953356481481481</v>
      </c>
      <c r="N10223" s="14">
        <v>513001947256487</v>
      </c>
      <c r="O10223" s="7">
        <f>IF(LEN(TRIM($A10223))=0,0,LEN($A10223)-LEN(SUBSTITUTE($A10223," ",""))+1)</f>
        <v>2</v>
      </c>
      <c r="P10223">
        <f t="shared" si="338"/>
        <v>168</v>
      </c>
    </row>
    <row r="10224" spans="1:16" ht="16" x14ac:dyDescent="0.2">
      <c r="A10224" s="8" t="s">
        <v>152</v>
      </c>
      <c r="C10224" s="7" t="s">
        <v>4</v>
      </c>
      <c r="F10224" s="7" t="str">
        <f t="shared" si="336"/>
        <v/>
      </c>
      <c r="G10224" s="7" t="str">
        <f t="shared" si="337"/>
        <v/>
      </c>
      <c r="K10224" s="7" t="s">
        <v>3353</v>
      </c>
      <c r="L10224" s="9">
        <v>45016</v>
      </c>
      <c r="M10224" s="13">
        <v>0.5953356481481481</v>
      </c>
      <c r="N10224" s="14">
        <v>513001947256487</v>
      </c>
      <c r="P10224" t="str">
        <f t="shared" si="338"/>
        <v/>
      </c>
    </row>
    <row r="10225" spans="1:16" ht="16" x14ac:dyDescent="0.2">
      <c r="A10225" s="8" t="s">
        <v>1504</v>
      </c>
      <c r="C10225" s="7" t="s">
        <v>2</v>
      </c>
      <c r="D10225" s="7" t="s">
        <v>3405</v>
      </c>
      <c r="E10225" s="7" t="str">
        <f>IF(OR(D10225="", D10225="___"),"", LEFT(D10225,FIND(" &gt;",D10225)-1))</f>
        <v>Failure</v>
      </c>
      <c r="F10225" s="7" t="str">
        <f t="shared" ref="F10225:F10266" si="339">IF(OR(E10225="Success",E10225="Qualified Success"),"Current",IF(E10225="Failure",IF(RIGHT(D10225,6)="Future","Future",IF(RIGHT(D10225,10)="Irrelevant","Irrelevant","Current")),""))</f>
        <v>Current</v>
      </c>
      <c r="G10225" s="7" t="str">
        <f t="shared" ref="G10225:G10266" si="340">IF(OR(ISBLANK(D10225),D10225="Unclassifiable &gt;"),"",IF(ISNUMBER(SEARCH("Utterance",D10225)),"Utterance",IF(ISNUMBER(SEARCH("Response",D10225)),"Response",IF(ISNUMBER(SEARCH("Interaction",D10225)),"Interaction",IF(ISNUMBER(SEARCH("System",D10225)),"System","")))))</f>
        <v>System</v>
      </c>
      <c r="H10225" s="7" t="str">
        <f>IF(G10225="Utterance", IF(ISNUMBER(SEARCH("Unrecognized",D10225)), "Unrecognized", IF(ISNUMBER(SEARCH("Mismatched",D10225)), "Mismatched", IF(ISNUMBER(SEARCH("False Positive",D10225)), "False Positive", "Irrelevant"))), "")</f>
        <v/>
      </c>
      <c r="I10225" s="7" t="s">
        <v>152</v>
      </c>
      <c r="J10225" s="7" t="s">
        <v>3741</v>
      </c>
      <c r="K10225" s="7" t="s">
        <v>3353</v>
      </c>
      <c r="L10225" s="9">
        <v>45016</v>
      </c>
      <c r="M10225" s="13">
        <v>0.59564814814814815</v>
      </c>
      <c r="N10225" s="14">
        <v>513001947256487</v>
      </c>
      <c r="O10225" s="7">
        <f>IF(LEN(TRIM($A10225))=0,0,LEN($A10225)-LEN(SUBSTITUTE($A10225," ",""))+1)</f>
        <v>9</v>
      </c>
      <c r="P10225">
        <f t="shared" si="338"/>
        <v>168</v>
      </c>
    </row>
    <row r="10226" spans="1:16" ht="16" x14ac:dyDescent="0.2">
      <c r="A10226" s="8" t="s">
        <v>152</v>
      </c>
      <c r="C10226" s="7" t="s">
        <v>4</v>
      </c>
      <c r="F10226" s="7" t="str">
        <f t="shared" si="339"/>
        <v/>
      </c>
      <c r="G10226" s="7" t="str">
        <f t="shared" si="340"/>
        <v/>
      </c>
      <c r="K10226" s="7" t="s">
        <v>3353</v>
      </c>
      <c r="L10226" s="9">
        <v>45016</v>
      </c>
      <c r="M10226" s="13">
        <v>0.59564814814814815</v>
      </c>
      <c r="N10226" s="14">
        <v>513001947256487</v>
      </c>
      <c r="P10226" t="str">
        <f t="shared" si="338"/>
        <v/>
      </c>
    </row>
    <row r="10227" spans="1:16" ht="16" x14ac:dyDescent="0.2">
      <c r="A10227" s="8" t="s">
        <v>302</v>
      </c>
      <c r="B10227" s="7" t="s">
        <v>3487</v>
      </c>
      <c r="C10227" s="7" t="s">
        <v>2</v>
      </c>
      <c r="D10227" s="7" t="s">
        <v>3405</v>
      </c>
      <c r="E10227" s="7" t="str">
        <f>IF(OR(D10227="", D10227="___"),"", LEFT(D10227,FIND(" &gt;",D10227)-1))</f>
        <v>Failure</v>
      </c>
      <c r="F10227" s="7" t="str">
        <f t="shared" si="339"/>
        <v>Current</v>
      </c>
      <c r="G10227" s="7" t="str">
        <f t="shared" si="340"/>
        <v>System</v>
      </c>
      <c r="H10227" s="7" t="str">
        <f>IF(G10227="Utterance", IF(ISNUMBER(SEARCH("Unrecognized",D10227)), "Unrecognized", IF(ISNUMBER(SEARCH("Mismatched",D10227)), "Mismatched", IF(ISNUMBER(SEARCH("False Positive",D10227)), "False Positive", "Irrelevant"))), "")</f>
        <v/>
      </c>
      <c r="I10227" s="7" t="s">
        <v>152</v>
      </c>
      <c r="J10227" s="7" t="s">
        <v>3428</v>
      </c>
      <c r="K10227" s="7" t="s">
        <v>3353</v>
      </c>
      <c r="L10227" s="9">
        <v>45016</v>
      </c>
      <c r="M10227" s="13">
        <v>0.59570601851851845</v>
      </c>
      <c r="N10227" s="14">
        <v>513001947256487</v>
      </c>
      <c r="O10227" s="7">
        <f>IF(LEN(TRIM($A10227))=0,0,LEN($A10227)-LEN(SUBSTITUTE($A10227," ",""))+1)</f>
        <v>3</v>
      </c>
      <c r="P10227">
        <f t="shared" si="338"/>
        <v>168</v>
      </c>
    </row>
    <row r="10228" spans="1:16" ht="16" x14ac:dyDescent="0.2">
      <c r="A10228" s="8" t="s">
        <v>152</v>
      </c>
      <c r="C10228" s="7" t="s">
        <v>4</v>
      </c>
      <c r="F10228" s="7" t="str">
        <f t="shared" si="339"/>
        <v/>
      </c>
      <c r="G10228" s="7" t="str">
        <f t="shared" si="340"/>
        <v/>
      </c>
      <c r="K10228" s="7" t="s">
        <v>3353</v>
      </c>
      <c r="L10228" s="9">
        <v>45016</v>
      </c>
      <c r="M10228" s="13">
        <v>0.59570601851851845</v>
      </c>
      <c r="N10228" s="14">
        <v>513001947256487</v>
      </c>
      <c r="P10228" t="str">
        <f t="shared" si="338"/>
        <v/>
      </c>
    </row>
    <row r="10229" spans="1:16" ht="16" x14ac:dyDescent="0.2">
      <c r="A10229" s="8" t="s">
        <v>465</v>
      </c>
      <c r="B10229" s="7" t="s">
        <v>3487</v>
      </c>
      <c r="C10229" s="7" t="s">
        <v>2</v>
      </c>
      <c r="D10229" s="7" t="s">
        <v>3405</v>
      </c>
      <c r="E10229" s="7" t="str">
        <f>IF(OR(D10229="", D10229="___"),"", LEFT(D10229,FIND(" &gt;",D10229)-1))</f>
        <v>Failure</v>
      </c>
      <c r="F10229" s="7" t="str">
        <f t="shared" si="339"/>
        <v>Current</v>
      </c>
      <c r="G10229" s="7" t="str">
        <f t="shared" si="340"/>
        <v>System</v>
      </c>
      <c r="H10229" s="7" t="str">
        <f>IF(G10229="Utterance", IF(ISNUMBER(SEARCH("Unrecognized",D10229)), "Unrecognized", IF(ISNUMBER(SEARCH("Mismatched",D10229)), "Mismatched", IF(ISNUMBER(SEARCH("False Positive",D10229)), "False Positive", "Irrelevant"))), "")</f>
        <v/>
      </c>
      <c r="I10229" s="7" t="s">
        <v>152</v>
      </c>
      <c r="J10229" s="7" t="s">
        <v>3743</v>
      </c>
      <c r="K10229" s="7" t="s">
        <v>3353</v>
      </c>
      <c r="L10229" s="9">
        <v>45016</v>
      </c>
      <c r="M10229" s="13">
        <v>0.59578703703703706</v>
      </c>
      <c r="N10229" s="14">
        <v>513001947256487</v>
      </c>
      <c r="O10229" s="7">
        <f>IF(LEN(TRIM($A10229))=0,0,LEN($A10229)-LEN(SUBSTITUTE($A10229," ",""))+1)</f>
        <v>4</v>
      </c>
      <c r="P10229">
        <f t="shared" si="338"/>
        <v>168</v>
      </c>
    </row>
    <row r="10230" spans="1:16" ht="16" x14ac:dyDescent="0.2">
      <c r="A10230" s="8" t="s">
        <v>152</v>
      </c>
      <c r="C10230" s="7" t="s">
        <v>4</v>
      </c>
      <c r="F10230" s="7" t="str">
        <f t="shared" si="339"/>
        <v/>
      </c>
      <c r="G10230" s="7" t="str">
        <f t="shared" si="340"/>
        <v/>
      </c>
      <c r="K10230" s="7" t="s">
        <v>3353</v>
      </c>
      <c r="L10230" s="9">
        <v>45016</v>
      </c>
      <c r="M10230" s="13">
        <v>0.59578703703703706</v>
      </c>
      <c r="N10230" s="14">
        <v>513001947256487</v>
      </c>
      <c r="P10230" t="str">
        <f t="shared" si="338"/>
        <v/>
      </c>
    </row>
    <row r="10231" spans="1:16" ht="16" x14ac:dyDescent="0.2">
      <c r="A10231" s="8" t="s">
        <v>1570</v>
      </c>
      <c r="C10231" s="7" t="s">
        <v>2</v>
      </c>
      <c r="D10231" s="7" t="s">
        <v>3389</v>
      </c>
      <c r="E10231" s="7" t="str">
        <f>IF(OR(D10231="", D10231="___"),"", LEFT(D10231,FIND(" &gt;",D10231)-1))</f>
        <v>Success</v>
      </c>
      <c r="F10231" s="7" t="str">
        <f t="shared" si="339"/>
        <v>Current</v>
      </c>
      <c r="G10231" s="7" t="str">
        <f t="shared" si="340"/>
        <v/>
      </c>
      <c r="H10231" s="7" t="str">
        <f>IF(G10231="Utterance", IF(ISNUMBER(SEARCH("Unrecognized",D10231)), "Unrecognized", IF(ISNUMBER(SEARCH("Mismatched",D10231)), "Mismatched", IF(ISNUMBER(SEARCH("False Positive",D10231)), "False Positive", "Irrelevant"))), "")</f>
        <v/>
      </c>
      <c r="J10231" s="7" t="s">
        <v>3755</v>
      </c>
      <c r="K10231" s="7" t="s">
        <v>3353</v>
      </c>
      <c r="L10231" s="9">
        <v>45016</v>
      </c>
      <c r="M10231" s="13">
        <v>0.60398148148148145</v>
      </c>
      <c r="N10231" s="14">
        <v>513002593850898</v>
      </c>
      <c r="O10231" s="7">
        <f>IF(LEN(TRIM($A10231))=0,0,LEN($A10231)-LEN(SUBSTITUTE($A10231," ",""))+1)</f>
        <v>3</v>
      </c>
      <c r="P10231">
        <f t="shared" si="338"/>
        <v>3411</v>
      </c>
    </row>
    <row r="10232" spans="1:16" ht="48" x14ac:dyDescent="0.2">
      <c r="A10232" s="8" t="s">
        <v>959</v>
      </c>
      <c r="C10232" s="7" t="s">
        <v>4</v>
      </c>
      <c r="F10232" s="7" t="str">
        <f t="shared" si="339"/>
        <v/>
      </c>
      <c r="G10232" s="7" t="str">
        <f t="shared" si="340"/>
        <v/>
      </c>
      <c r="K10232" s="7" t="s">
        <v>3353</v>
      </c>
      <c r="L10232" s="9">
        <v>45016</v>
      </c>
      <c r="M10232" s="13">
        <v>0.60400462962962964</v>
      </c>
      <c r="N10232" s="14">
        <v>513002593850898</v>
      </c>
      <c r="P10232" t="str">
        <f t="shared" si="338"/>
        <v/>
      </c>
    </row>
    <row r="10233" spans="1:16" ht="16" x14ac:dyDescent="0.2">
      <c r="A10233" s="8" t="s">
        <v>1606</v>
      </c>
      <c r="C10233" s="7" t="s">
        <v>2</v>
      </c>
      <c r="D10233" s="7" t="s">
        <v>3400</v>
      </c>
      <c r="E10233" s="7" t="str">
        <f>IF(OR(D10233="", D10233="___"),"", LEFT(D10233,FIND(" &gt;",D10233)-1))</f>
        <v>Failure</v>
      </c>
      <c r="F10233" s="7" t="str">
        <f t="shared" si="339"/>
        <v>Current</v>
      </c>
      <c r="G10233" s="7" t="str">
        <f t="shared" si="340"/>
        <v>Interaction</v>
      </c>
      <c r="H10233" s="7" t="str">
        <f>IF(G10233="Utterance", IF(ISNUMBER(SEARCH("Unrecognized",D10233)), "Unrecognized", IF(ISNUMBER(SEARCH("Mismatched",D10233)), "Mismatched", IF(ISNUMBER(SEARCH("False Positive",D10233)), "False Positive", "Irrelevant"))), "")</f>
        <v/>
      </c>
      <c r="J10233" s="7" t="s">
        <v>3751</v>
      </c>
      <c r="K10233" s="7" t="s">
        <v>3353</v>
      </c>
      <c r="L10233" s="9">
        <v>45016</v>
      </c>
      <c r="M10233" s="13">
        <v>0.60428240740740746</v>
      </c>
      <c r="N10233" s="14">
        <v>513002936171640</v>
      </c>
      <c r="O10233" s="7">
        <f>IF(LEN(TRIM($A10233))=0,0,LEN($A10233)-LEN(SUBSTITUTE($A10233," ",""))+1)</f>
        <v>3</v>
      </c>
      <c r="P10233">
        <f t="shared" si="338"/>
        <v>412</v>
      </c>
    </row>
    <row r="10234" spans="1:16" ht="80" x14ac:dyDescent="0.2">
      <c r="A10234" s="8" t="s">
        <v>1155</v>
      </c>
      <c r="C10234" s="7" t="s">
        <v>4</v>
      </c>
      <c r="F10234" s="7" t="str">
        <f t="shared" si="339"/>
        <v/>
      </c>
      <c r="G10234" s="7" t="str">
        <f t="shared" si="340"/>
        <v/>
      </c>
      <c r="K10234" s="7" t="s">
        <v>3353</v>
      </c>
      <c r="L10234" s="9">
        <v>45016</v>
      </c>
      <c r="M10234" s="13">
        <v>0.60430555555555554</v>
      </c>
      <c r="N10234" s="14">
        <v>513002936171640</v>
      </c>
      <c r="P10234" t="str">
        <f t="shared" si="338"/>
        <v/>
      </c>
    </row>
    <row r="10235" spans="1:16" ht="16" x14ac:dyDescent="0.2">
      <c r="A10235" s="8" t="s">
        <v>1402</v>
      </c>
      <c r="C10235" s="7" t="s">
        <v>2</v>
      </c>
      <c r="D10235" s="7" t="s">
        <v>3411</v>
      </c>
      <c r="E10235" s="7" t="str">
        <f>IF(OR(D10235="", D10235="___"),"", LEFT(D10235,FIND(" &gt;",D10235)-1))</f>
        <v>Qualified Success</v>
      </c>
      <c r="F10235" s="7" t="str">
        <f t="shared" si="339"/>
        <v>Current</v>
      </c>
      <c r="G10235" s="7" t="str">
        <f t="shared" si="340"/>
        <v>Response</v>
      </c>
      <c r="H10235" s="7" t="str">
        <f>IF(G10235="Utterance", IF(ISNUMBER(SEARCH("Unrecognized",D10235)), "Unrecognized", IF(ISNUMBER(SEARCH("Mismatched",D10235)), "Mismatched", IF(ISNUMBER(SEARCH("False Positive",D10235)), "False Positive", "Irrelevant"))), "")</f>
        <v/>
      </c>
      <c r="J10235" s="7" t="s">
        <v>3428</v>
      </c>
      <c r="K10235" s="7" t="s">
        <v>3353</v>
      </c>
      <c r="L10235" s="9">
        <v>45016</v>
      </c>
      <c r="M10235" s="13">
        <v>0.6114236111111111</v>
      </c>
      <c r="N10235" s="14">
        <v>202000617129792</v>
      </c>
      <c r="O10235" s="7">
        <f>IF(LEN(TRIM($A10235))=0,0,LEN($A10235)-LEN(SUBSTITUTE($A10235," ",""))+1)</f>
        <v>3</v>
      </c>
      <c r="P10235">
        <f t="shared" si="338"/>
        <v>201</v>
      </c>
    </row>
    <row r="10236" spans="1:16" ht="64" x14ac:dyDescent="0.2">
      <c r="A10236" s="8" t="s">
        <v>270</v>
      </c>
      <c r="C10236" s="7" t="s">
        <v>4</v>
      </c>
      <c r="F10236" s="7" t="str">
        <f t="shared" si="339"/>
        <v/>
      </c>
      <c r="G10236" s="7" t="str">
        <f t="shared" si="340"/>
        <v/>
      </c>
      <c r="K10236" s="7" t="s">
        <v>3353</v>
      </c>
      <c r="L10236" s="9">
        <v>45016</v>
      </c>
      <c r="M10236" s="13">
        <v>0.6114236111111111</v>
      </c>
      <c r="N10236" s="14">
        <v>202000617129792</v>
      </c>
      <c r="P10236" t="str">
        <f t="shared" si="338"/>
        <v/>
      </c>
    </row>
    <row r="10237" spans="1:16" ht="16" x14ac:dyDescent="0.2">
      <c r="A10237" s="8" t="s">
        <v>1251</v>
      </c>
      <c r="C10237" s="7" t="s">
        <v>2</v>
      </c>
      <c r="D10237" s="7" t="s">
        <v>3389</v>
      </c>
      <c r="E10237" s="7" t="str">
        <f>IF(OR(D10237="", D10237="___"),"", LEFT(D10237,FIND(" &gt;",D10237)-1))</f>
        <v>Success</v>
      </c>
      <c r="F10237" s="7" t="str">
        <f t="shared" si="339"/>
        <v>Current</v>
      </c>
      <c r="G10237" s="7" t="str">
        <f t="shared" si="340"/>
        <v/>
      </c>
      <c r="H10237" s="7" t="str">
        <f>IF(G10237="Utterance", IF(ISNUMBER(SEARCH("Unrecognized",D10237)), "Unrecognized", IF(ISNUMBER(SEARCH("Mismatched",D10237)), "Mismatched", IF(ISNUMBER(SEARCH("False Positive",D10237)), "False Positive", "Irrelevant"))), "")</f>
        <v/>
      </c>
      <c r="J10237" s="7" t="s">
        <v>3434</v>
      </c>
      <c r="K10237" s="7" t="s">
        <v>3353</v>
      </c>
      <c r="L10237" s="9">
        <v>45016</v>
      </c>
      <c r="M10237" s="13">
        <v>0.61197916666666663</v>
      </c>
      <c r="N10237" s="14">
        <v>202000204876712</v>
      </c>
      <c r="O10237" s="7">
        <f>IF(LEN(TRIM($A10237))=0,0,LEN($A10237)-LEN(SUBSTITUTE($A10237," ",""))+1)</f>
        <v>1</v>
      </c>
      <c r="P10237">
        <f t="shared" si="338"/>
        <v>3411</v>
      </c>
    </row>
    <row r="10238" spans="1:16" ht="64" x14ac:dyDescent="0.2">
      <c r="A10238" s="8" t="s">
        <v>331</v>
      </c>
      <c r="C10238" s="7" t="s">
        <v>4</v>
      </c>
      <c r="F10238" s="7" t="str">
        <f t="shared" si="339"/>
        <v/>
      </c>
      <c r="G10238" s="7" t="str">
        <f t="shared" si="340"/>
        <v/>
      </c>
      <c r="K10238" s="7" t="s">
        <v>3353</v>
      </c>
      <c r="L10238" s="9">
        <v>45016</v>
      </c>
      <c r="M10238" s="13">
        <v>0.61197916666666663</v>
      </c>
      <c r="N10238" s="14">
        <v>202000204876712</v>
      </c>
      <c r="P10238" t="str">
        <f t="shared" si="338"/>
        <v/>
      </c>
    </row>
    <row r="10239" spans="1:16" ht="16" x14ac:dyDescent="0.2">
      <c r="A10239" s="8" t="s">
        <v>960</v>
      </c>
      <c r="C10239" s="7" t="s">
        <v>2</v>
      </c>
      <c r="D10239" s="7" t="s">
        <v>3389</v>
      </c>
      <c r="E10239" s="7" t="str">
        <f>IF(OR(D10239="", D10239="___"),"", LEFT(D10239,FIND(" &gt;",D10239)-1))</f>
        <v>Success</v>
      </c>
      <c r="F10239" s="7" t="str">
        <f t="shared" si="339"/>
        <v>Current</v>
      </c>
      <c r="G10239" s="7" t="str">
        <f t="shared" si="340"/>
        <v/>
      </c>
      <c r="H10239" s="7" t="str">
        <f>IF(G10239="Utterance", IF(ISNUMBER(SEARCH("Unrecognized",D10239)), "Unrecognized", IF(ISNUMBER(SEARCH("Mismatched",D10239)), "Mismatched", IF(ISNUMBER(SEARCH("False Positive",D10239)), "False Positive", "Irrelevant"))), "")</f>
        <v/>
      </c>
      <c r="J10239" s="7" t="s">
        <v>3755</v>
      </c>
      <c r="K10239" s="7" t="s">
        <v>3353</v>
      </c>
      <c r="L10239" s="9">
        <v>45016</v>
      </c>
      <c r="M10239" s="13">
        <v>0.61311342592592599</v>
      </c>
      <c r="N10239" s="14">
        <v>204440003511068</v>
      </c>
      <c r="O10239" s="7">
        <f>IF(LEN(TRIM($A10239))=0,0,LEN($A10239)-LEN(SUBSTITUTE($A10239," ",""))+1)</f>
        <v>2</v>
      </c>
      <c r="P10239">
        <f t="shared" si="338"/>
        <v>3411</v>
      </c>
    </row>
    <row r="10240" spans="1:16" ht="192" x14ac:dyDescent="0.2">
      <c r="A10240" s="8" t="s">
        <v>663</v>
      </c>
      <c r="C10240" s="7" t="s">
        <v>4</v>
      </c>
      <c r="F10240" s="7" t="str">
        <f t="shared" si="339"/>
        <v/>
      </c>
      <c r="G10240" s="7" t="str">
        <f t="shared" si="340"/>
        <v/>
      </c>
      <c r="K10240" s="7" t="s">
        <v>3353</v>
      </c>
      <c r="L10240" s="9">
        <v>45016</v>
      </c>
      <c r="M10240" s="13">
        <v>0.61313657407407407</v>
      </c>
      <c r="N10240" s="14">
        <v>204440003511068</v>
      </c>
      <c r="P10240" t="str">
        <f t="shared" si="338"/>
        <v/>
      </c>
    </row>
    <row r="10241" spans="1:16" ht="16" x14ac:dyDescent="0.2">
      <c r="A10241" s="8" t="s">
        <v>662</v>
      </c>
      <c r="C10241" s="7" t="s">
        <v>2</v>
      </c>
      <c r="D10241" s="7" t="s">
        <v>3389</v>
      </c>
      <c r="E10241" s="7" t="str">
        <f>IF(OR(D10241="", D10241="___"),"", LEFT(D10241,FIND(" &gt;",D10241)-1))</f>
        <v>Success</v>
      </c>
      <c r="F10241" s="7" t="str">
        <f t="shared" si="339"/>
        <v>Current</v>
      </c>
      <c r="G10241" s="7" t="str">
        <f t="shared" si="340"/>
        <v/>
      </c>
      <c r="H10241" s="7" t="str">
        <f>IF(G10241="Utterance", IF(ISNUMBER(SEARCH("Unrecognized",D10241)), "Unrecognized", IF(ISNUMBER(SEARCH("Mismatched",D10241)), "Mismatched", IF(ISNUMBER(SEARCH("False Positive",D10241)), "False Positive", "Irrelevant"))), "")</f>
        <v/>
      </c>
      <c r="J10241" s="7" t="s">
        <v>3755</v>
      </c>
      <c r="K10241" s="7" t="s">
        <v>3353</v>
      </c>
      <c r="L10241" s="9">
        <v>45016</v>
      </c>
      <c r="M10241" s="13">
        <v>0.61833333333333329</v>
      </c>
      <c r="N10241" s="14">
        <v>204440003499516</v>
      </c>
      <c r="O10241" s="7">
        <f>IF(LEN(TRIM($A10241))=0,0,LEN($A10241)-LEN(SUBSTITUTE($A10241," ",""))+1)</f>
        <v>5</v>
      </c>
      <c r="P10241">
        <f t="shared" si="338"/>
        <v>3411</v>
      </c>
    </row>
    <row r="10242" spans="1:16" ht="192" x14ac:dyDescent="0.2">
      <c r="A10242" s="8" t="s">
        <v>663</v>
      </c>
      <c r="C10242" s="7" t="s">
        <v>4</v>
      </c>
      <c r="F10242" s="7" t="str">
        <f t="shared" si="339"/>
        <v/>
      </c>
      <c r="G10242" s="7" t="str">
        <f t="shared" si="340"/>
        <v/>
      </c>
      <c r="K10242" s="7" t="s">
        <v>3353</v>
      </c>
      <c r="L10242" s="9">
        <v>45016</v>
      </c>
      <c r="M10242" s="13">
        <v>0.61834490740740744</v>
      </c>
      <c r="N10242" s="14">
        <v>204440003499516</v>
      </c>
      <c r="P10242" t="str">
        <f t="shared" si="338"/>
        <v/>
      </c>
    </row>
    <row r="10243" spans="1:16" ht="16" x14ac:dyDescent="0.2">
      <c r="A10243" s="8" t="s">
        <v>455</v>
      </c>
      <c r="C10243" s="7" t="s">
        <v>2</v>
      </c>
      <c r="D10243" s="7" t="s">
        <v>3389</v>
      </c>
      <c r="E10243" s="7" t="str">
        <f>IF(OR(D10243="", D10243="___"),"", LEFT(D10243,FIND(" &gt;",D10243)-1))</f>
        <v>Success</v>
      </c>
      <c r="F10243" s="7" t="str">
        <f t="shared" si="339"/>
        <v>Current</v>
      </c>
      <c r="G10243" s="7" t="str">
        <f t="shared" si="340"/>
        <v/>
      </c>
      <c r="H10243" s="7" t="str">
        <f>IF(G10243="Utterance", IF(ISNUMBER(SEARCH("Unrecognized",D10243)), "Unrecognized", IF(ISNUMBER(SEARCH("Mismatched",D10243)), "Mismatched", IF(ISNUMBER(SEARCH("False Positive",D10243)), "False Positive", "Irrelevant"))), "")</f>
        <v/>
      </c>
      <c r="J10243" s="7" t="s">
        <v>3428</v>
      </c>
      <c r="K10243" s="7" t="s">
        <v>3353</v>
      </c>
      <c r="L10243" s="9">
        <v>45016</v>
      </c>
      <c r="M10243" s="13">
        <v>0.62699074074074079</v>
      </c>
      <c r="N10243" s="14">
        <v>204440003492793</v>
      </c>
      <c r="O10243" s="7">
        <f>IF(LEN(TRIM($A10243))=0,0,LEN($A10243)-LEN(SUBSTITUTE($A10243," ",""))+1)</f>
        <v>2</v>
      </c>
      <c r="P10243">
        <f t="shared" ref="P10243:P10267" si="341">IF(D10243="", "", COUNTIF($D$1:$D$12000, D10243))</f>
        <v>3411</v>
      </c>
    </row>
    <row r="10244" spans="1:16" ht="64" x14ac:dyDescent="0.2">
      <c r="A10244" s="8" t="s">
        <v>220</v>
      </c>
      <c r="C10244" s="7" t="s">
        <v>4</v>
      </c>
      <c r="F10244" s="7" t="str">
        <f t="shared" si="339"/>
        <v/>
      </c>
      <c r="G10244" s="7" t="str">
        <f t="shared" si="340"/>
        <v/>
      </c>
      <c r="K10244" s="7" t="s">
        <v>3353</v>
      </c>
      <c r="L10244" s="9">
        <v>45016</v>
      </c>
      <c r="M10244" s="13">
        <v>0.62699074074074079</v>
      </c>
      <c r="N10244" s="14">
        <v>204440003492793</v>
      </c>
      <c r="P10244" t="str">
        <f t="shared" si="341"/>
        <v/>
      </c>
    </row>
    <row r="10245" spans="1:16" ht="16" x14ac:dyDescent="0.2">
      <c r="A10245" s="8" t="s">
        <v>269</v>
      </c>
      <c r="B10245" s="7" t="s">
        <v>3487</v>
      </c>
      <c r="C10245" s="7" t="s">
        <v>2</v>
      </c>
      <c r="D10245" s="7" t="s">
        <v>3389</v>
      </c>
      <c r="E10245" s="7" t="str">
        <f>IF(OR(D10245="", D10245="___"),"", LEFT(D10245,FIND(" &gt;",D10245)-1))</f>
        <v>Success</v>
      </c>
      <c r="F10245" s="7" t="str">
        <f t="shared" si="339"/>
        <v>Current</v>
      </c>
      <c r="G10245" s="7" t="str">
        <f t="shared" si="340"/>
        <v/>
      </c>
      <c r="H10245" s="7" t="str">
        <f>IF(G10245="Utterance", IF(ISNUMBER(SEARCH("Unrecognized",D10245)), "Unrecognized", IF(ISNUMBER(SEARCH("Mismatched",D10245)), "Mismatched", IF(ISNUMBER(SEARCH("False Positive",D10245)), "False Positive", "Irrelevant"))), "")</f>
        <v/>
      </c>
      <c r="J10245" s="7" t="s">
        <v>3428</v>
      </c>
      <c r="K10245" s="7" t="s">
        <v>3353</v>
      </c>
      <c r="L10245" s="9">
        <v>45016</v>
      </c>
      <c r="M10245" s="13">
        <v>0.6278125</v>
      </c>
      <c r="N10245" s="14">
        <v>202000622889121</v>
      </c>
      <c r="O10245" s="7">
        <f>IF(LEN(TRIM($A10245))=0,0,LEN($A10245)-LEN(SUBSTITUTE($A10245," ",""))+1)</f>
        <v>3</v>
      </c>
      <c r="P10245">
        <f t="shared" si="341"/>
        <v>3411</v>
      </c>
    </row>
    <row r="10246" spans="1:16" ht="64" x14ac:dyDescent="0.2">
      <c r="A10246" s="8" t="s">
        <v>270</v>
      </c>
      <c r="C10246" s="7" t="s">
        <v>4</v>
      </c>
      <c r="F10246" s="7" t="str">
        <f t="shared" si="339"/>
        <v/>
      </c>
      <c r="G10246" s="7" t="str">
        <f t="shared" si="340"/>
        <v/>
      </c>
      <c r="K10246" s="7" t="s">
        <v>3353</v>
      </c>
      <c r="L10246" s="9">
        <v>45016</v>
      </c>
      <c r="M10246" s="13">
        <v>0.6278125</v>
      </c>
      <c r="N10246" s="14">
        <v>202000622889121</v>
      </c>
      <c r="P10246" t="str">
        <f t="shared" si="341"/>
        <v/>
      </c>
    </row>
    <row r="10247" spans="1:16" ht="16" x14ac:dyDescent="0.2">
      <c r="A10247" s="8" t="s">
        <v>1403</v>
      </c>
      <c r="C10247" s="7" t="s">
        <v>2</v>
      </c>
      <c r="D10247" s="7" t="s">
        <v>3391</v>
      </c>
      <c r="E10247" s="7" t="str">
        <f>IF(OR(D10247="", D10247="___"),"", LEFT(D10247,FIND(" &gt;",D10247)-1))</f>
        <v>Failure</v>
      </c>
      <c r="F10247" s="7" t="str">
        <f t="shared" si="339"/>
        <v>Current</v>
      </c>
      <c r="G10247" s="7" t="str">
        <f t="shared" si="340"/>
        <v>Utterance</v>
      </c>
      <c r="H10247" s="7" t="str">
        <f>IF(G10247="Utterance", IF(ISNUMBER(SEARCH("Unrecognized",D10247)), "Unrecognized", IF(ISNUMBER(SEARCH("Mismatched",D10247)), "Mismatched", IF(ISNUMBER(SEARCH("False Positive",D10247)), "False Positive", "Irrelevant"))), "")</f>
        <v>Mismatched</v>
      </c>
      <c r="J10247" s="7" t="s">
        <v>3434</v>
      </c>
      <c r="K10247" s="7" t="s">
        <v>3353</v>
      </c>
      <c r="L10247" s="9">
        <v>45016</v>
      </c>
      <c r="M10247" s="13">
        <v>0.62817129629629631</v>
      </c>
      <c r="N10247" s="14">
        <v>202000622889121</v>
      </c>
      <c r="O10247" s="7">
        <f>IF(LEN(TRIM($A10247))=0,0,LEN($A10247)-LEN(SUBSTITUTE($A10247," ",""))+1)</f>
        <v>2</v>
      </c>
      <c r="P10247">
        <f t="shared" si="341"/>
        <v>705</v>
      </c>
    </row>
    <row r="10248" spans="1:16" ht="64" x14ac:dyDescent="0.2">
      <c r="A10248" s="8" t="s">
        <v>1243</v>
      </c>
      <c r="C10248" s="7" t="s">
        <v>4</v>
      </c>
      <c r="F10248" s="7" t="str">
        <f t="shared" si="339"/>
        <v/>
      </c>
      <c r="G10248" s="7" t="str">
        <f t="shared" si="340"/>
        <v/>
      </c>
      <c r="K10248" s="7" t="s">
        <v>3353</v>
      </c>
      <c r="L10248" s="9">
        <v>45016</v>
      </c>
      <c r="M10248" s="13">
        <v>0.62817129629629631</v>
      </c>
      <c r="N10248" s="14">
        <v>202000622889121</v>
      </c>
      <c r="P10248" t="str">
        <f t="shared" si="341"/>
        <v/>
      </c>
    </row>
    <row r="10249" spans="1:16" ht="16" x14ac:dyDescent="0.2">
      <c r="A10249" s="8" t="s">
        <v>778</v>
      </c>
      <c r="C10249" s="7" t="s">
        <v>2</v>
      </c>
      <c r="D10249" s="7" t="s">
        <v>3389</v>
      </c>
      <c r="E10249" s="7" t="str">
        <f>IF(OR(D10249="", D10249="___"),"", LEFT(D10249,FIND(" &gt;",D10249)-1))</f>
        <v>Success</v>
      </c>
      <c r="F10249" s="7" t="str">
        <f t="shared" si="339"/>
        <v>Current</v>
      </c>
      <c r="G10249" s="7" t="str">
        <f t="shared" si="340"/>
        <v/>
      </c>
      <c r="H10249" s="7" t="str">
        <f>IF(G10249="Utterance", IF(ISNUMBER(SEARCH("Unrecognized",D10249)), "Unrecognized", IF(ISNUMBER(SEARCH("Mismatched",D10249)), "Mismatched", IF(ISNUMBER(SEARCH("False Positive",D10249)), "False Positive", "Irrelevant"))), "")</f>
        <v/>
      </c>
      <c r="J10249" s="7" t="s">
        <v>3750</v>
      </c>
      <c r="K10249" s="7" t="s">
        <v>3353</v>
      </c>
      <c r="L10249" s="9">
        <v>45016</v>
      </c>
      <c r="M10249" s="13">
        <v>0.63519675925925922</v>
      </c>
      <c r="N10249" s="14">
        <v>204440003503414</v>
      </c>
      <c r="O10249" s="7">
        <f>IF(LEN(TRIM($A10249))=0,0,LEN($A10249)-LEN(SUBSTITUTE($A10249," ",""))+1)</f>
        <v>2</v>
      </c>
      <c r="P10249">
        <f t="shared" si="341"/>
        <v>3411</v>
      </c>
    </row>
    <row r="10250" spans="1:16" ht="80" x14ac:dyDescent="0.2">
      <c r="A10250" s="8" t="s">
        <v>779</v>
      </c>
      <c r="C10250" s="7" t="s">
        <v>4</v>
      </c>
      <c r="F10250" s="7" t="str">
        <f t="shared" si="339"/>
        <v/>
      </c>
      <c r="G10250" s="7" t="str">
        <f t="shared" si="340"/>
        <v/>
      </c>
      <c r="K10250" s="7" t="s">
        <v>3353</v>
      </c>
      <c r="L10250" s="9">
        <v>45016</v>
      </c>
      <c r="M10250" s="13">
        <v>0.63519675925925922</v>
      </c>
      <c r="N10250" s="14">
        <v>204440003503414</v>
      </c>
      <c r="P10250" t="str">
        <f t="shared" si="341"/>
        <v/>
      </c>
    </row>
    <row r="10251" spans="1:16" ht="16" x14ac:dyDescent="0.2">
      <c r="A10251" s="8" t="s">
        <v>158</v>
      </c>
      <c r="B10251" s="7" t="s">
        <v>3487</v>
      </c>
      <c r="C10251" s="7" t="s">
        <v>2</v>
      </c>
      <c r="D10251" s="7" t="s">
        <v>3389</v>
      </c>
      <c r="E10251" s="7" t="str">
        <f>IF(OR(D10251="", D10251="___"),"", LEFT(D10251,FIND(" &gt;",D10251)-1))</f>
        <v>Success</v>
      </c>
      <c r="F10251" s="7" t="str">
        <f t="shared" si="339"/>
        <v>Current</v>
      </c>
      <c r="G10251" s="7" t="str">
        <f t="shared" si="340"/>
        <v/>
      </c>
      <c r="H10251" s="7" t="str">
        <f>IF(G10251="Utterance", IF(ISNUMBER(SEARCH("Unrecognized",D10251)), "Unrecognized", IF(ISNUMBER(SEARCH("Mismatched",D10251)), "Mismatched", IF(ISNUMBER(SEARCH("False Positive",D10251)), "False Positive", "Irrelevant"))), "")</f>
        <v/>
      </c>
      <c r="J10251" s="7" t="s">
        <v>3744</v>
      </c>
      <c r="K10251" s="7" t="s">
        <v>3353</v>
      </c>
      <c r="L10251" s="9">
        <v>45016</v>
      </c>
      <c r="M10251" s="13">
        <v>0.64050925925925928</v>
      </c>
      <c r="N10251" s="14">
        <v>202000291627643</v>
      </c>
      <c r="O10251" s="7">
        <f>IF(LEN(TRIM($A10251))=0,0,LEN($A10251)-LEN(SUBSTITUTE($A10251," ",""))+1)</f>
        <v>4</v>
      </c>
      <c r="P10251">
        <f t="shared" si="341"/>
        <v>3411</v>
      </c>
    </row>
    <row r="10252" spans="1:16" ht="112" x14ac:dyDescent="0.2">
      <c r="A10252" s="8" t="s">
        <v>224</v>
      </c>
      <c r="C10252" s="7" t="s">
        <v>4</v>
      </c>
      <c r="F10252" s="7" t="str">
        <f t="shared" si="339"/>
        <v/>
      </c>
      <c r="G10252" s="7" t="str">
        <f t="shared" si="340"/>
        <v/>
      </c>
      <c r="K10252" s="7" t="s">
        <v>3353</v>
      </c>
      <c r="L10252" s="9">
        <v>45016</v>
      </c>
      <c r="M10252" s="13">
        <v>0.64050925925925928</v>
      </c>
      <c r="N10252" s="14">
        <v>202000291627643</v>
      </c>
      <c r="P10252" t="str">
        <f t="shared" si="341"/>
        <v/>
      </c>
    </row>
    <row r="10253" spans="1:16" ht="16" x14ac:dyDescent="0.2">
      <c r="A10253" s="8" t="s">
        <v>1445</v>
      </c>
      <c r="C10253" s="7" t="s">
        <v>2</v>
      </c>
      <c r="D10253" s="7" t="s">
        <v>3389</v>
      </c>
      <c r="E10253" s="7" t="str">
        <f>IF(OR(D10253="", D10253="___"),"", LEFT(D10253,FIND(" &gt;",D10253)-1))</f>
        <v>Success</v>
      </c>
      <c r="F10253" s="7" t="str">
        <f t="shared" si="339"/>
        <v>Current</v>
      </c>
      <c r="G10253" s="7" t="str">
        <f t="shared" si="340"/>
        <v/>
      </c>
      <c r="H10253" s="7" t="str">
        <f>IF(G10253="Utterance", IF(ISNUMBER(SEARCH("Unrecognized",D10253)), "Unrecognized", IF(ISNUMBER(SEARCH("Mismatched",D10253)), "Mismatched", IF(ISNUMBER(SEARCH("False Positive",D10253)), "False Positive", "Irrelevant"))), "")</f>
        <v/>
      </c>
      <c r="J10253" s="7" t="s">
        <v>3741</v>
      </c>
      <c r="K10253" s="7" t="s">
        <v>3353</v>
      </c>
      <c r="L10253" s="9">
        <v>45016</v>
      </c>
      <c r="M10253" s="13">
        <v>0.64175925925925925</v>
      </c>
      <c r="N10253" s="14">
        <v>202000807698468</v>
      </c>
      <c r="O10253" s="7">
        <f>IF(LEN(TRIM($A10253))=0,0,LEN($A10253)-LEN(SUBSTITUTE($A10253," ",""))+1)</f>
        <v>6</v>
      </c>
      <c r="P10253">
        <f t="shared" si="341"/>
        <v>3411</v>
      </c>
    </row>
    <row r="10254" spans="1:16" ht="112" x14ac:dyDescent="0.2">
      <c r="A10254" s="8" t="s">
        <v>304</v>
      </c>
      <c r="C10254" s="7" t="s">
        <v>4</v>
      </c>
      <c r="F10254" s="7" t="str">
        <f t="shared" si="339"/>
        <v/>
      </c>
      <c r="G10254" s="7" t="str">
        <f t="shared" si="340"/>
        <v/>
      </c>
      <c r="K10254" s="7" t="s">
        <v>3353</v>
      </c>
      <c r="L10254" s="9">
        <v>45016</v>
      </c>
      <c r="M10254" s="13">
        <v>0.64175925925925925</v>
      </c>
      <c r="N10254" s="14">
        <v>202000807698468</v>
      </c>
      <c r="P10254" t="str">
        <f t="shared" si="341"/>
        <v/>
      </c>
    </row>
    <row r="10255" spans="1:16" ht="16" x14ac:dyDescent="0.2">
      <c r="A10255" s="8" t="s">
        <v>1095</v>
      </c>
      <c r="C10255" s="7" t="s">
        <v>2</v>
      </c>
      <c r="D10255" s="7" t="s">
        <v>3389</v>
      </c>
      <c r="E10255" s="7" t="str">
        <f>IF(OR(D10255="", D10255="___"),"", LEFT(D10255,FIND(" &gt;",D10255)-1))</f>
        <v>Success</v>
      </c>
      <c r="F10255" s="7" t="str">
        <f t="shared" si="339"/>
        <v>Current</v>
      </c>
      <c r="G10255" s="7" t="str">
        <f t="shared" si="340"/>
        <v/>
      </c>
      <c r="H10255" s="7" t="str">
        <f>IF(G10255="Utterance", IF(ISNUMBER(SEARCH("Unrecognized",D10255)), "Unrecognized", IF(ISNUMBER(SEARCH("Mismatched",D10255)), "Mismatched", IF(ISNUMBER(SEARCH("False Positive",D10255)), "False Positive", "Irrelevant"))), "")</f>
        <v/>
      </c>
      <c r="J10255" s="7" t="s">
        <v>3742</v>
      </c>
      <c r="K10255" s="7" t="s">
        <v>3353</v>
      </c>
      <c r="L10255" s="9">
        <v>45016</v>
      </c>
      <c r="M10255" s="13">
        <v>0.64374999999999993</v>
      </c>
      <c r="N10255" s="14">
        <v>204440003537595</v>
      </c>
      <c r="O10255" s="7">
        <f>IF(LEN(TRIM($A10255))=0,0,LEN($A10255)-LEN(SUBSTITUTE($A10255," ",""))+1)</f>
        <v>4</v>
      </c>
      <c r="P10255">
        <f t="shared" si="341"/>
        <v>3411</v>
      </c>
    </row>
    <row r="10256" spans="1:16" ht="96" x14ac:dyDescent="0.2">
      <c r="A10256" s="8" t="s">
        <v>3507</v>
      </c>
      <c r="C10256" s="7" t="s">
        <v>4</v>
      </c>
      <c r="F10256" s="7" t="str">
        <f t="shared" si="339"/>
        <v/>
      </c>
      <c r="G10256" s="7" t="str">
        <f t="shared" si="340"/>
        <v/>
      </c>
      <c r="K10256" s="7" t="s">
        <v>3353</v>
      </c>
      <c r="L10256" s="9">
        <v>45016</v>
      </c>
      <c r="M10256" s="13">
        <v>0.64374999999999993</v>
      </c>
      <c r="N10256" s="14">
        <v>204440003537595</v>
      </c>
      <c r="P10256" t="str">
        <f t="shared" si="341"/>
        <v/>
      </c>
    </row>
    <row r="10257" spans="1:16" ht="16" x14ac:dyDescent="0.2">
      <c r="A10257" s="8" t="s">
        <v>1571</v>
      </c>
      <c r="C10257" s="7" t="s">
        <v>2</v>
      </c>
      <c r="D10257" s="7" t="s">
        <v>3389</v>
      </c>
      <c r="E10257" s="7" t="str">
        <f>IF(OR(D10257="", D10257="___"),"", LEFT(D10257,FIND(" &gt;",D10257)-1))</f>
        <v>Success</v>
      </c>
      <c r="F10257" s="7" t="str">
        <f t="shared" si="339"/>
        <v>Current</v>
      </c>
      <c r="G10257" s="7" t="str">
        <f t="shared" si="340"/>
        <v/>
      </c>
      <c r="H10257" s="7" t="str">
        <f>IF(G10257="Utterance", IF(ISNUMBER(SEARCH("Unrecognized",D10257)), "Unrecognized", IF(ISNUMBER(SEARCH("Mismatched",D10257)), "Mismatched", IF(ISNUMBER(SEARCH("False Positive",D10257)), "False Positive", "Irrelevant"))), "")</f>
        <v/>
      </c>
      <c r="J10257" s="7" t="s">
        <v>3755</v>
      </c>
      <c r="K10257" s="7" t="s">
        <v>3353</v>
      </c>
      <c r="L10257" s="9">
        <v>45016</v>
      </c>
      <c r="M10257" s="13">
        <v>0.64643518518518517</v>
      </c>
      <c r="N10257" s="14">
        <v>513002593850898</v>
      </c>
      <c r="O10257" s="7">
        <f>IF(LEN(TRIM($A10257))=0,0,LEN($A10257)-LEN(SUBSTITUTE($A10257," ",""))+1)</f>
        <v>5</v>
      </c>
      <c r="P10257">
        <f t="shared" si="341"/>
        <v>3411</v>
      </c>
    </row>
    <row r="10258" spans="1:16" ht="16" x14ac:dyDescent="0.2">
      <c r="A10258" s="8" t="s">
        <v>1572</v>
      </c>
      <c r="C10258" s="7" t="s">
        <v>2</v>
      </c>
      <c r="D10258" s="7" t="s">
        <v>3389</v>
      </c>
      <c r="E10258" s="7" t="str">
        <f>IF(OR(D10258="", D10258="___"),"", LEFT(D10258,FIND(" &gt;",D10258)-1))</f>
        <v>Success</v>
      </c>
      <c r="F10258" s="7" t="str">
        <f t="shared" si="339"/>
        <v>Current</v>
      </c>
      <c r="G10258" s="7" t="str">
        <f t="shared" si="340"/>
        <v/>
      </c>
      <c r="H10258" s="7" t="str">
        <f>IF(G10258="Utterance", IF(ISNUMBER(SEARCH("Unrecognized",D10258)), "Unrecognized", IF(ISNUMBER(SEARCH("Mismatched",D10258)), "Mismatched", IF(ISNUMBER(SEARCH("False Positive",D10258)), "False Positive", "Irrelevant"))), "")</f>
        <v/>
      </c>
      <c r="J10258" s="7" t="s">
        <v>3755</v>
      </c>
      <c r="K10258" s="7" t="s">
        <v>3353</v>
      </c>
      <c r="L10258" s="9">
        <v>45016</v>
      </c>
      <c r="M10258" s="13">
        <v>0.64673611111111107</v>
      </c>
      <c r="N10258" s="14">
        <v>513002593850898</v>
      </c>
      <c r="O10258" s="7">
        <f>IF(LEN(TRIM($A10258))=0,0,LEN($A10258)-LEN(SUBSTITUTE($A10258," ",""))+1)</f>
        <v>3</v>
      </c>
      <c r="P10258">
        <f t="shared" si="341"/>
        <v>3411</v>
      </c>
    </row>
    <row r="10259" spans="1:16" ht="144" x14ac:dyDescent="0.2">
      <c r="A10259" s="8" t="s">
        <v>1200</v>
      </c>
      <c r="C10259" s="7" t="s">
        <v>4</v>
      </c>
      <c r="F10259" s="7" t="str">
        <f t="shared" si="339"/>
        <v/>
      </c>
      <c r="G10259" s="7" t="str">
        <f t="shared" si="340"/>
        <v/>
      </c>
      <c r="K10259" s="7" t="s">
        <v>3353</v>
      </c>
      <c r="L10259" s="9">
        <v>45016</v>
      </c>
      <c r="M10259" s="13">
        <v>0.64673611111111107</v>
      </c>
      <c r="N10259" s="14">
        <v>513002593850898</v>
      </c>
      <c r="P10259" t="str">
        <f t="shared" si="341"/>
        <v/>
      </c>
    </row>
    <row r="10260" spans="1:16" ht="144" x14ac:dyDescent="0.2">
      <c r="A10260" s="8" t="s">
        <v>1200</v>
      </c>
      <c r="C10260" s="7" t="s">
        <v>4</v>
      </c>
      <c r="F10260" s="7" t="str">
        <f t="shared" si="339"/>
        <v/>
      </c>
      <c r="G10260" s="7" t="str">
        <f t="shared" si="340"/>
        <v/>
      </c>
      <c r="K10260" s="7" t="s">
        <v>3353</v>
      </c>
      <c r="L10260" s="9">
        <v>45016</v>
      </c>
      <c r="M10260" s="13">
        <v>0.64673611111111107</v>
      </c>
      <c r="N10260" s="14">
        <v>513002593850898</v>
      </c>
      <c r="P10260" t="str">
        <f t="shared" si="341"/>
        <v/>
      </c>
    </row>
    <row r="10261" spans="1:16" ht="16" x14ac:dyDescent="0.2">
      <c r="A10261" s="8" t="s">
        <v>514</v>
      </c>
      <c r="B10261" s="7" t="s">
        <v>3487</v>
      </c>
      <c r="C10261" s="7" t="s">
        <v>2</v>
      </c>
      <c r="D10261" s="7" t="s">
        <v>3389</v>
      </c>
      <c r="E10261" s="7" t="str">
        <f>IF(OR(D10261="", D10261="___"),"", LEFT(D10261,FIND(" &gt;",D10261)-1))</f>
        <v>Success</v>
      </c>
      <c r="F10261" s="7" t="str">
        <f t="shared" si="339"/>
        <v>Current</v>
      </c>
      <c r="G10261" s="7" t="str">
        <f t="shared" si="340"/>
        <v/>
      </c>
      <c r="H10261" s="7" t="str">
        <f>IF(G10261="Utterance", IF(ISNUMBER(SEARCH("Unrecognized",D10261)), "Unrecognized", IF(ISNUMBER(SEARCH("Mismatched",D10261)), "Mismatched", IF(ISNUMBER(SEARCH("False Positive",D10261)), "False Positive", "Irrelevant"))), "")</f>
        <v/>
      </c>
      <c r="J10261" s="7" t="s">
        <v>3439</v>
      </c>
      <c r="K10261" s="7" t="s">
        <v>3353</v>
      </c>
      <c r="L10261" s="9">
        <v>45016</v>
      </c>
      <c r="M10261" s="13">
        <v>0.64770833333333333</v>
      </c>
      <c r="N10261" s="14">
        <v>513003490429870</v>
      </c>
      <c r="O10261" s="7">
        <f>IF(LEN(TRIM($A10261))=0,0,LEN($A10261)-LEN(SUBSTITUTE($A10261," ",""))+1)</f>
        <v>3</v>
      </c>
      <c r="P10261">
        <f t="shared" si="341"/>
        <v>3411</v>
      </c>
    </row>
    <row r="10262" spans="1:16" ht="64" x14ac:dyDescent="0.2">
      <c r="A10262" s="8" t="s">
        <v>1768</v>
      </c>
      <c r="C10262" s="7" t="s">
        <v>4</v>
      </c>
      <c r="F10262" s="7" t="str">
        <f t="shared" si="339"/>
        <v/>
      </c>
      <c r="G10262" s="7" t="str">
        <f t="shared" si="340"/>
        <v/>
      </c>
      <c r="K10262" s="7" t="s">
        <v>3353</v>
      </c>
      <c r="L10262" s="9">
        <v>45016</v>
      </c>
      <c r="M10262" s="13">
        <v>0.64771990740740748</v>
      </c>
      <c r="N10262" s="14">
        <v>513003490429870</v>
      </c>
      <c r="P10262" t="str">
        <f t="shared" si="341"/>
        <v/>
      </c>
    </row>
    <row r="10263" spans="1:16" ht="16" x14ac:dyDescent="0.2">
      <c r="A10263" s="8" t="s">
        <v>322</v>
      </c>
      <c r="B10263" s="7" t="s">
        <v>3487</v>
      </c>
      <c r="C10263" s="7" t="s">
        <v>2</v>
      </c>
      <c r="D10263" s="7" t="s">
        <v>3389</v>
      </c>
      <c r="E10263" s="7" t="str">
        <f>IF(OR(D10263="", D10263="___"),"", LEFT(D10263,FIND(" &gt;",D10263)-1))</f>
        <v>Success</v>
      </c>
      <c r="F10263" s="7" t="str">
        <f t="shared" si="339"/>
        <v>Current</v>
      </c>
      <c r="G10263" s="7" t="str">
        <f t="shared" si="340"/>
        <v/>
      </c>
      <c r="H10263" s="7" t="str">
        <f>IF(G10263="Utterance", IF(ISNUMBER(SEARCH("Unrecognized",D10263)), "Unrecognized", IF(ISNUMBER(SEARCH("Mismatched",D10263)), "Mismatched", IF(ISNUMBER(SEARCH("False Positive",D10263)), "False Positive", "Irrelevant"))), "")</f>
        <v/>
      </c>
      <c r="J10263" s="7" t="s">
        <v>3758</v>
      </c>
      <c r="K10263" s="7" t="s">
        <v>3353</v>
      </c>
      <c r="L10263" s="9">
        <v>45016</v>
      </c>
      <c r="M10263" s="13">
        <v>0.64802083333333338</v>
      </c>
      <c r="N10263" s="14">
        <v>513003490429870</v>
      </c>
      <c r="O10263" s="7">
        <f>IF(LEN(TRIM($A10263))=0,0,LEN($A10263)-LEN(SUBSTITUTE($A10263," ",""))+1)</f>
        <v>4</v>
      </c>
      <c r="P10263">
        <f t="shared" si="341"/>
        <v>3411</v>
      </c>
    </row>
    <row r="10264" spans="1:16" ht="16" x14ac:dyDescent="0.2">
      <c r="A10264" s="8" t="s">
        <v>3364</v>
      </c>
      <c r="C10264" s="7" t="s">
        <v>4</v>
      </c>
      <c r="F10264" s="7" t="str">
        <f t="shared" si="339"/>
        <v/>
      </c>
      <c r="G10264" s="7" t="str">
        <f t="shared" si="340"/>
        <v/>
      </c>
      <c r="K10264" s="7" t="s">
        <v>3353</v>
      </c>
      <c r="L10264" s="9">
        <v>45016</v>
      </c>
      <c r="M10264" s="13">
        <v>0.64803240740740742</v>
      </c>
      <c r="N10264" s="14">
        <v>513003490429870</v>
      </c>
      <c r="P10264" t="str">
        <f t="shared" si="341"/>
        <v/>
      </c>
    </row>
    <row r="10265" spans="1:16" ht="32" x14ac:dyDescent="0.2">
      <c r="A10265" s="8" t="s">
        <v>268</v>
      </c>
      <c r="C10265" s="7" t="s">
        <v>4</v>
      </c>
      <c r="F10265" s="7" t="str">
        <f t="shared" si="339"/>
        <v/>
      </c>
      <c r="G10265" s="7" t="str">
        <f t="shared" si="340"/>
        <v/>
      </c>
      <c r="K10265" s="7" t="s">
        <v>3353</v>
      </c>
      <c r="L10265" s="9">
        <v>45016</v>
      </c>
      <c r="M10265" s="13">
        <v>0.64803240740740742</v>
      </c>
      <c r="N10265" s="14">
        <v>513003490429870</v>
      </c>
      <c r="P10265" t="str">
        <f t="shared" si="341"/>
        <v/>
      </c>
    </row>
    <row r="10266" spans="1:16" ht="16" x14ac:dyDescent="0.2">
      <c r="A10266" s="8" t="s">
        <v>158</v>
      </c>
      <c r="B10266" s="7" t="s">
        <v>3487</v>
      </c>
      <c r="C10266" s="7" t="s">
        <v>2</v>
      </c>
      <c r="D10266" s="7" t="s">
        <v>3389</v>
      </c>
      <c r="E10266" s="7" t="str">
        <f>IF(OR(D10266="", D10266="___"),"", LEFT(D10266,FIND(" &gt;",D10266)-1))</f>
        <v>Success</v>
      </c>
      <c r="F10266" s="7" t="str">
        <f t="shared" si="339"/>
        <v>Current</v>
      </c>
      <c r="G10266" s="7" t="str">
        <f t="shared" si="340"/>
        <v/>
      </c>
      <c r="H10266" s="7" t="str">
        <f>IF(G10266="Utterance", IF(ISNUMBER(SEARCH("Unrecognized",D10266)), "Unrecognized", IF(ISNUMBER(SEARCH("Mismatched",D10266)), "Mismatched", IF(ISNUMBER(SEARCH("False Positive",D10266)), "False Positive", "Irrelevant"))), "")</f>
        <v/>
      </c>
      <c r="J10266" s="7" t="s">
        <v>3744</v>
      </c>
      <c r="K10266" s="7" t="s">
        <v>3353</v>
      </c>
      <c r="L10266" s="9">
        <v>45016</v>
      </c>
      <c r="M10266" s="13">
        <v>0.64841435185185181</v>
      </c>
      <c r="N10266" s="14">
        <v>513003490429870</v>
      </c>
      <c r="O10266" s="7">
        <f>IF(LEN(TRIM($A10266))=0,0,LEN($A10266)-LEN(SUBSTITUTE($A10266," ",""))+1)</f>
        <v>4</v>
      </c>
      <c r="P10266">
        <f t="shared" si="341"/>
        <v>3411</v>
      </c>
    </row>
    <row r="10267" spans="1:16" ht="112" x14ac:dyDescent="0.2">
      <c r="A10267" s="8" t="s">
        <v>224</v>
      </c>
      <c r="C10267" s="7" t="s">
        <v>4</v>
      </c>
      <c r="K10267" s="7" t="s">
        <v>3353</v>
      </c>
      <c r="L10267" s="9">
        <v>45016</v>
      </c>
      <c r="M10267" s="13">
        <v>0.64841435185185181</v>
      </c>
      <c r="N10267" s="14">
        <v>513003490429870</v>
      </c>
      <c r="P10267" t="str">
        <f t="shared" si="341"/>
        <v/>
      </c>
    </row>
  </sheetData>
  <autoFilter ref="A1:O10267" xr:uid="{00000000-0001-0000-0000-000000000000}"/>
  <sortState xmlns:xlrd2="http://schemas.microsoft.com/office/spreadsheetml/2017/richdata2" ref="A2:O10267">
    <sortCondition ref="L2:L10267"/>
    <sortCondition ref="M2:M10267"/>
  </sortState>
  <pageMargins left="0.7" right="0.7" top="0.75" bottom="0.75" header="0.3" footer="0.3"/>
  <headerFooter>
    <oddHeader>&amp;C&amp;G</oddHeader>
  </headerFooter>
  <extLst>
    <ext xmlns:x14="http://schemas.microsoft.com/office/spreadsheetml/2009/9/main" uri="{CCE6A557-97BC-4b89-ADB6-D9C93CAAB3DF}">
      <x14:dataValidations xmlns:xm="http://schemas.microsoft.com/office/excel/2006/main" count="1">
        <x14:dataValidation type="list" allowBlank="1" showInputMessage="1" showErrorMessage="1" xr:uid="{FB27D655-E0DE-E648-898B-B3D1C9CA21D8}">
          <x14:formula1>
            <xm:f>'Menu And Tips'!$A$1:$A$26</xm:f>
          </x14:formula1>
          <xm:sqref>D1928 D1934:D1048576 D1:D1926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C1266-F38F-D940-A887-76509A695443}">
  <dimension ref="A2:H63"/>
  <sheetViews>
    <sheetView workbookViewId="0"/>
  </sheetViews>
  <sheetFormatPr baseColWidth="10" defaultRowHeight="15" x14ac:dyDescent="0.2"/>
  <cols>
    <col min="1" max="1" width="13.6640625" bestFit="1" customWidth="1"/>
    <col min="2" max="2" width="14.83203125" bestFit="1" customWidth="1"/>
    <col min="3" max="3" width="14.5" bestFit="1" customWidth="1"/>
    <col min="4" max="4" width="7" bestFit="1" customWidth="1"/>
    <col min="5" max="5" width="10" bestFit="1" customWidth="1"/>
  </cols>
  <sheetData>
    <row r="2" spans="1:8" x14ac:dyDescent="0.2">
      <c r="A2" s="22" t="s">
        <v>3734</v>
      </c>
      <c r="B2" t="s">
        <v>2</v>
      </c>
    </row>
    <row r="4" spans="1:8" x14ac:dyDescent="0.2">
      <c r="A4" s="22" t="s">
        <v>3500</v>
      </c>
      <c r="B4" s="22" t="s">
        <v>3468</v>
      </c>
    </row>
    <row r="5" spans="1:8" x14ac:dyDescent="0.2">
      <c r="A5" s="22" t="s">
        <v>3493</v>
      </c>
      <c r="B5" t="s">
        <v>3465</v>
      </c>
      <c r="C5" t="s">
        <v>3466</v>
      </c>
      <c r="D5" t="s">
        <v>3467</v>
      </c>
      <c r="E5" t="s">
        <v>3463</v>
      </c>
      <c r="F5" s="30" t="s">
        <v>3477</v>
      </c>
      <c r="G5" s="30" t="s">
        <v>3478</v>
      </c>
      <c r="H5" s="30" t="s">
        <v>3503</v>
      </c>
    </row>
    <row r="6" spans="1:8" x14ac:dyDescent="0.2">
      <c r="A6" s="24">
        <v>1</v>
      </c>
      <c r="B6" s="48">
        <v>176</v>
      </c>
      <c r="C6" s="48">
        <v>22</v>
      </c>
      <c r="D6" s="48">
        <v>266</v>
      </c>
      <c r="E6" s="48">
        <v>464</v>
      </c>
      <c r="F6" s="34">
        <f>GETPIVOTDATA("text",$A$4,"What","Failure","# of Words",1)/GETPIVOTDATA("text",$A$4)</f>
        <v>3.5512510088781278E-2</v>
      </c>
      <c r="G6" s="34">
        <f>SUM(GETPIVOTDATA("text",$A$4,"What","Qualified Success","# of Words",1)+GETPIVOTDATA("text",$A$4,"What","Success","# of Words",1))/GETPIVOTDATA("text",$A$4)</f>
        <v>5.8111380145278453E-2</v>
      </c>
      <c r="H6" s="34">
        <f>GETPIVOTDATA("text",$A$4,"# of Words",1)/GETPIVOTDATA("text",$A$4)</f>
        <v>9.3623890234059731E-2</v>
      </c>
    </row>
    <row r="7" spans="1:8" x14ac:dyDescent="0.2">
      <c r="A7" s="24">
        <v>2</v>
      </c>
      <c r="B7" s="48">
        <v>264</v>
      </c>
      <c r="C7" s="48">
        <v>35</v>
      </c>
      <c r="D7" s="48">
        <v>481</v>
      </c>
      <c r="E7" s="48">
        <v>780</v>
      </c>
      <c r="F7" s="34">
        <f>GETPIVOTDATA("text",$A$4,"What","Failure","# of Words",2)/GETPIVOTDATA("text",$A$4)</f>
        <v>5.3268765133171914E-2</v>
      </c>
      <c r="G7" s="34">
        <f>SUM(GETPIVOTDATA("text",$A$4,"What","Qualified Success","# of Words",2)+GETPIVOTDATA("text",$A$4,"What","Success","# of Words",2))/GETPIVOTDATA("text",$A$4)</f>
        <v>0.10411622276029056</v>
      </c>
      <c r="H7" s="34">
        <f>GETPIVOTDATA("text",$A$4,"# of Words",2)/GETPIVOTDATA("text",$A$4)</f>
        <v>0.15738498789346247</v>
      </c>
    </row>
    <row r="8" spans="1:8" x14ac:dyDescent="0.2">
      <c r="A8" s="24">
        <v>3</v>
      </c>
      <c r="B8" s="48">
        <v>146</v>
      </c>
      <c r="C8" s="48">
        <v>29</v>
      </c>
      <c r="D8" s="48">
        <v>885</v>
      </c>
      <c r="E8" s="48">
        <v>1060</v>
      </c>
      <c r="F8" s="34">
        <f>GETPIVOTDATA("text",$A$4,"What","Failure","# of Words",3)/GETPIVOTDATA("text",$A$4)</f>
        <v>2.9459241323648102E-2</v>
      </c>
      <c r="G8" s="34">
        <f>SUM(GETPIVOTDATA("text",$A$4,"What","Qualified Success","# of Words",3)+GETPIVOTDATA("text",$A$4,"What","Success","# of Words",3))/GETPIVOTDATA("text",$A$4)</f>
        <v>0.18442292171105731</v>
      </c>
      <c r="H8" s="34">
        <f>GETPIVOTDATA("text",$A$4,"# of Words",3)/GETPIVOTDATA("text",$A$4)</f>
        <v>0.21388216303470542</v>
      </c>
    </row>
    <row r="9" spans="1:8" x14ac:dyDescent="0.2">
      <c r="A9" s="24">
        <v>4</v>
      </c>
      <c r="B9" s="48">
        <v>135</v>
      </c>
      <c r="C9" s="48">
        <v>19</v>
      </c>
      <c r="D9" s="48">
        <v>786</v>
      </c>
      <c r="E9" s="48">
        <v>940</v>
      </c>
      <c r="F9" s="34">
        <f>GETPIVOTDATA("text",$A$4,"What","Failure","# of Words",4)/GETPIVOTDATA("text",$A$4)</f>
        <v>2.7239709443099273E-2</v>
      </c>
      <c r="G9" s="34">
        <f>SUM(GETPIVOTDATA("text",$A$4,"What","Qualified Success","# of Words",4)+GETPIVOTDATA("text",$A$4,"What","Success","# of Words",4))/GETPIVOTDATA("text",$A$4)</f>
        <v>0.16242937853107345</v>
      </c>
      <c r="H9" s="34">
        <f>GETPIVOTDATA("text",$A$4,"# of Words",4)/GETPIVOTDATA("text",$A$4)</f>
        <v>0.18966908797417273</v>
      </c>
    </row>
    <row r="10" spans="1:8" x14ac:dyDescent="0.2">
      <c r="A10" s="24">
        <v>5</v>
      </c>
      <c r="B10" s="48">
        <v>96</v>
      </c>
      <c r="C10" s="48">
        <v>27</v>
      </c>
      <c r="D10" s="48">
        <v>205</v>
      </c>
      <c r="E10" s="48">
        <v>328</v>
      </c>
      <c r="F10" s="34">
        <f>GETPIVOTDATA("text",$A$4,"What","Failure","# of Words",5)/GETPIVOTDATA("text",$A$4)</f>
        <v>1.9370460048426151E-2</v>
      </c>
      <c r="G10" s="34">
        <f>SUM(GETPIVOTDATA("text",$A$4,"What","Qualified Success","# of Words",5)+GETPIVOTDATA("text",$A$4,"What","Success","# of Words",5))/GETPIVOTDATA("text",$A$4)</f>
        <v>4.6811945117029866E-2</v>
      </c>
      <c r="H10" s="34">
        <f>GETPIVOTDATA("text",$A$4,"# of Words",5)/GETPIVOTDATA("text",$A$4)</f>
        <v>6.618240516545601E-2</v>
      </c>
    </row>
    <row r="11" spans="1:8" x14ac:dyDescent="0.2">
      <c r="A11" s="24">
        <v>6</v>
      </c>
      <c r="B11" s="48">
        <v>102</v>
      </c>
      <c r="C11" s="48">
        <v>25</v>
      </c>
      <c r="D11" s="48">
        <v>337</v>
      </c>
      <c r="E11" s="48">
        <v>464</v>
      </c>
      <c r="F11" s="34">
        <f>GETPIVOTDATA("text",$A$4,"What","Failure","# of Words",6)/GETPIVOTDATA("text",$A$4)</f>
        <v>2.0581113801452784E-2</v>
      </c>
      <c r="G11" s="34">
        <f>SUM(GETPIVOTDATA("text",$A$4,"What","Qualified Success","# of Words",6)+GETPIVOTDATA("text",$A$4,"What","Success","# of Words",6))/GETPIVOTDATA("text",$A$4)</f>
        <v>7.304277643260694E-2</v>
      </c>
      <c r="H11" s="34">
        <f>GETPIVOTDATA("text",$A$4,"# of Words",6)/GETPIVOTDATA("text",$A$4)</f>
        <v>9.3623890234059731E-2</v>
      </c>
    </row>
    <row r="12" spans="1:8" x14ac:dyDescent="0.2">
      <c r="A12" s="24">
        <v>7</v>
      </c>
      <c r="B12" s="48">
        <v>65</v>
      </c>
      <c r="C12" s="48">
        <v>14</v>
      </c>
      <c r="D12" s="48">
        <v>147</v>
      </c>
      <c r="E12" s="48">
        <v>226</v>
      </c>
      <c r="F12" s="34">
        <f>GETPIVOTDATA("text",$A$4,"What","Failure","# of Words",7)/GETPIVOTDATA("text",$A$4)</f>
        <v>1.3115415657788539E-2</v>
      </c>
      <c r="G12" s="34">
        <f>SUM(GETPIVOTDATA("text",$A$4,"What","Qualified Success","# of Words",7)+GETPIVOTDATA("text",$A$4,"What","Success","# of Words",7))/GETPIVOTDATA("text",$A$4)</f>
        <v>3.2485875706214688E-2</v>
      </c>
      <c r="H12" s="34">
        <f>GETPIVOTDATA("text",$A$4,"# of Words",7)/GETPIVOTDATA("text",$A$4)</f>
        <v>4.5601291364003226E-2</v>
      </c>
    </row>
    <row r="13" spans="1:8" x14ac:dyDescent="0.2">
      <c r="A13" s="24">
        <v>8</v>
      </c>
      <c r="B13" s="48">
        <v>47</v>
      </c>
      <c r="C13" s="48">
        <v>12</v>
      </c>
      <c r="D13" s="48">
        <v>69</v>
      </c>
      <c r="E13" s="48">
        <v>128</v>
      </c>
      <c r="F13" s="34">
        <f>GETPIVOTDATA("text",$A$4,"What","Failure","# of Words",8)/GETPIVOTDATA("text",$A$4)</f>
        <v>9.4834543987086361E-3</v>
      </c>
      <c r="G13" s="34">
        <f>SUM(GETPIVOTDATA("text",$A$4,"What","Qualified Success","# of Words",8)+GETPIVOTDATA("text",$A$4,"What","Success","# of Words",8))/GETPIVOTDATA("text",$A$4)</f>
        <v>1.6343825665859565E-2</v>
      </c>
      <c r="H13" s="34">
        <f>GETPIVOTDATA("text",$A$4,"# of Words",8)/GETPIVOTDATA("text",$A$4)</f>
        <v>2.5827280064568199E-2</v>
      </c>
    </row>
    <row r="14" spans="1:8" x14ac:dyDescent="0.2">
      <c r="A14" s="24">
        <v>9</v>
      </c>
      <c r="B14" s="48">
        <v>68</v>
      </c>
      <c r="C14" s="48">
        <v>18</v>
      </c>
      <c r="D14" s="48">
        <v>48</v>
      </c>
      <c r="E14" s="48">
        <v>134</v>
      </c>
      <c r="F14" s="34">
        <f>GETPIVOTDATA("text",$A$4,"What","Failure","# of Words",9)/GETPIVOTDATA("text",$A$4)</f>
        <v>1.3720742534301856E-2</v>
      </c>
      <c r="G14" s="34">
        <f>SUM(GETPIVOTDATA("text",$A$4,"What","Qualified Success","# of Words",9)+GETPIVOTDATA("text",$A$4,"What","Success","# of Words",9))/GETPIVOTDATA("text",$A$4)</f>
        <v>1.3317191283292978E-2</v>
      </c>
      <c r="H14" s="34">
        <f>GETPIVOTDATA("text",$A$4,"# of Words",9)/GETPIVOTDATA("text",$A$4)</f>
        <v>2.7037933817594836E-2</v>
      </c>
    </row>
    <row r="15" spans="1:8" x14ac:dyDescent="0.2">
      <c r="A15" s="24">
        <v>10</v>
      </c>
      <c r="B15" s="48">
        <v>33</v>
      </c>
      <c r="C15" s="48">
        <v>13</v>
      </c>
      <c r="D15" s="48">
        <v>32</v>
      </c>
      <c r="E15" s="48">
        <v>78</v>
      </c>
      <c r="F15" s="34">
        <f>GETPIVOTDATA("text",$A$4,"What","Failure","# of Words",10)/GETPIVOTDATA("text",$A$4)</f>
        <v>6.6585956416464892E-3</v>
      </c>
      <c r="G15" s="34">
        <f>SUM(GETPIVOTDATA("text",$A$4,"What","Qualified Success","# of Words",10)+GETPIVOTDATA("text",$A$4,"What","Success","# of Words",10))/GETPIVOTDATA("text",$A$4)</f>
        <v>9.0799031476997572E-3</v>
      </c>
      <c r="H15" s="34">
        <f>GETPIVOTDATA("text",$A$4,"# of Words",10)/GETPIVOTDATA("text",$A$4)</f>
        <v>1.5738498789346248E-2</v>
      </c>
    </row>
    <row r="16" spans="1:8" x14ac:dyDescent="0.2">
      <c r="A16" s="24">
        <v>11</v>
      </c>
      <c r="B16" s="48">
        <v>25</v>
      </c>
      <c r="C16" s="48">
        <v>6</v>
      </c>
      <c r="D16" s="48">
        <v>46</v>
      </c>
      <c r="E16" s="48">
        <v>77</v>
      </c>
      <c r="F16" s="33"/>
      <c r="G16" s="33"/>
      <c r="H16" s="33"/>
    </row>
    <row r="17" spans="1:8" x14ac:dyDescent="0.2">
      <c r="A17" s="24">
        <v>12</v>
      </c>
      <c r="B17" s="48">
        <v>13</v>
      </c>
      <c r="C17" s="48">
        <v>3</v>
      </c>
      <c r="D17" s="48">
        <v>8</v>
      </c>
      <c r="E17" s="48">
        <v>24</v>
      </c>
      <c r="F17" s="33"/>
      <c r="G17" s="33"/>
      <c r="H17" s="33"/>
    </row>
    <row r="18" spans="1:8" x14ac:dyDescent="0.2">
      <c r="A18" s="24">
        <v>13</v>
      </c>
      <c r="B18" s="48">
        <v>12</v>
      </c>
      <c r="C18" s="48">
        <v>4</v>
      </c>
      <c r="D18" s="48">
        <v>14</v>
      </c>
      <c r="E18" s="48">
        <v>30</v>
      </c>
      <c r="F18" s="33"/>
      <c r="G18" s="33"/>
      <c r="H18" s="33"/>
    </row>
    <row r="19" spans="1:8" x14ac:dyDescent="0.2">
      <c r="A19" s="24">
        <v>14</v>
      </c>
      <c r="B19" s="48">
        <v>10</v>
      </c>
      <c r="C19" s="48">
        <v>1</v>
      </c>
      <c r="D19" s="48">
        <v>13</v>
      </c>
      <c r="E19" s="48">
        <v>24</v>
      </c>
      <c r="F19" s="33"/>
      <c r="G19" s="33"/>
      <c r="H19" s="33"/>
    </row>
    <row r="20" spans="1:8" x14ac:dyDescent="0.2">
      <c r="A20" s="24">
        <v>15</v>
      </c>
      <c r="B20" s="48">
        <v>9</v>
      </c>
      <c r="C20" s="48">
        <v>2</v>
      </c>
      <c r="D20" s="48">
        <v>10</v>
      </c>
      <c r="E20" s="48">
        <v>21</v>
      </c>
      <c r="F20" s="33"/>
      <c r="G20" s="33"/>
      <c r="H20" s="33"/>
    </row>
    <row r="21" spans="1:8" x14ac:dyDescent="0.2">
      <c r="A21" s="24">
        <v>16</v>
      </c>
      <c r="B21" s="48">
        <v>6</v>
      </c>
      <c r="C21" s="48">
        <v>3</v>
      </c>
      <c r="D21" s="48">
        <v>7</v>
      </c>
      <c r="E21" s="48">
        <v>16</v>
      </c>
      <c r="F21" s="33"/>
      <c r="G21" s="33"/>
      <c r="H21" s="33"/>
    </row>
    <row r="22" spans="1:8" x14ac:dyDescent="0.2">
      <c r="A22" s="24">
        <v>17</v>
      </c>
      <c r="B22" s="48">
        <v>11</v>
      </c>
      <c r="C22" s="48">
        <v>1</v>
      </c>
      <c r="D22" s="48">
        <v>5</v>
      </c>
      <c r="E22" s="48">
        <v>17</v>
      </c>
      <c r="F22" s="33"/>
      <c r="G22" s="33"/>
      <c r="H22" s="33"/>
    </row>
    <row r="23" spans="1:8" x14ac:dyDescent="0.2">
      <c r="A23" s="24">
        <v>18</v>
      </c>
      <c r="B23" s="48">
        <v>3</v>
      </c>
      <c r="C23" s="48">
        <v>1</v>
      </c>
      <c r="D23" s="48">
        <v>5</v>
      </c>
      <c r="E23" s="48">
        <v>9</v>
      </c>
      <c r="F23" s="33"/>
      <c r="G23" s="33"/>
      <c r="H23" s="33"/>
    </row>
    <row r="24" spans="1:8" x14ac:dyDescent="0.2">
      <c r="A24" s="24">
        <v>19</v>
      </c>
      <c r="B24" s="48">
        <v>6</v>
      </c>
      <c r="C24" s="48">
        <v>1</v>
      </c>
      <c r="D24" s="48">
        <v>3</v>
      </c>
      <c r="E24" s="48">
        <v>10</v>
      </c>
      <c r="F24" s="33"/>
      <c r="G24" s="33"/>
      <c r="H24" s="33"/>
    </row>
    <row r="25" spans="1:8" x14ac:dyDescent="0.2">
      <c r="A25" s="24">
        <v>20</v>
      </c>
      <c r="B25" s="48">
        <v>4</v>
      </c>
      <c r="C25" s="48">
        <v>1</v>
      </c>
      <c r="D25" s="48">
        <v>6</v>
      </c>
      <c r="E25" s="48">
        <v>11</v>
      </c>
      <c r="F25" s="33"/>
      <c r="G25" s="33"/>
      <c r="H25" s="33"/>
    </row>
    <row r="26" spans="1:8" x14ac:dyDescent="0.2">
      <c r="A26" s="24">
        <v>21</v>
      </c>
      <c r="B26" s="48">
        <v>4</v>
      </c>
      <c r="C26" s="48"/>
      <c r="D26" s="48">
        <v>3</v>
      </c>
      <c r="E26" s="48">
        <v>7</v>
      </c>
      <c r="F26" s="33"/>
      <c r="G26" s="33"/>
      <c r="H26" s="33"/>
    </row>
    <row r="27" spans="1:8" x14ac:dyDescent="0.2">
      <c r="A27" s="24">
        <v>22</v>
      </c>
      <c r="B27" s="48">
        <v>4</v>
      </c>
      <c r="C27" s="48"/>
      <c r="D27" s="48">
        <v>5</v>
      </c>
      <c r="E27" s="48">
        <v>9</v>
      </c>
      <c r="F27" s="33"/>
      <c r="G27" s="33"/>
      <c r="H27" s="33"/>
    </row>
    <row r="28" spans="1:8" x14ac:dyDescent="0.2">
      <c r="A28" s="24">
        <v>23</v>
      </c>
      <c r="B28" s="48">
        <v>3</v>
      </c>
      <c r="C28" s="48">
        <v>1</v>
      </c>
      <c r="D28" s="48">
        <v>1</v>
      </c>
      <c r="E28" s="48">
        <v>5</v>
      </c>
      <c r="F28" s="33"/>
      <c r="G28" s="33"/>
      <c r="H28" s="33"/>
    </row>
    <row r="29" spans="1:8" x14ac:dyDescent="0.2">
      <c r="A29" s="24">
        <v>24</v>
      </c>
      <c r="B29" s="48">
        <v>4</v>
      </c>
      <c r="C29" s="48">
        <v>1</v>
      </c>
      <c r="D29" s="48"/>
      <c r="E29" s="48">
        <v>5</v>
      </c>
      <c r="F29" s="33"/>
      <c r="G29" s="33"/>
      <c r="H29" s="33"/>
    </row>
    <row r="30" spans="1:8" x14ac:dyDescent="0.2">
      <c r="A30" s="24">
        <v>25</v>
      </c>
      <c r="B30" s="48">
        <v>2</v>
      </c>
      <c r="C30" s="48">
        <v>1</v>
      </c>
      <c r="D30" s="48">
        <v>2</v>
      </c>
      <c r="E30" s="48">
        <v>5</v>
      </c>
      <c r="F30" s="33"/>
      <c r="G30" s="33"/>
      <c r="H30" s="33"/>
    </row>
    <row r="31" spans="1:8" x14ac:dyDescent="0.2">
      <c r="A31" s="24">
        <v>26</v>
      </c>
      <c r="B31" s="48">
        <v>2</v>
      </c>
      <c r="C31" s="48"/>
      <c r="D31" s="48">
        <v>2</v>
      </c>
      <c r="E31" s="48">
        <v>4</v>
      </c>
      <c r="F31" s="33"/>
      <c r="G31" s="33"/>
      <c r="H31" s="33"/>
    </row>
    <row r="32" spans="1:8" x14ac:dyDescent="0.2">
      <c r="A32" s="24">
        <v>27</v>
      </c>
      <c r="B32" s="48">
        <v>2</v>
      </c>
      <c r="C32" s="48"/>
      <c r="D32" s="48">
        <v>4</v>
      </c>
      <c r="E32" s="48">
        <v>6</v>
      </c>
      <c r="F32" s="33"/>
      <c r="G32" s="33"/>
      <c r="H32" s="33"/>
    </row>
    <row r="33" spans="1:8" x14ac:dyDescent="0.2">
      <c r="A33" s="24">
        <v>28</v>
      </c>
      <c r="B33" s="48">
        <v>9</v>
      </c>
      <c r="C33" s="48">
        <v>1</v>
      </c>
      <c r="D33" s="48">
        <v>3</v>
      </c>
      <c r="E33" s="48">
        <v>13</v>
      </c>
      <c r="F33" s="33"/>
      <c r="G33" s="33"/>
      <c r="H33" s="33"/>
    </row>
    <row r="34" spans="1:8" x14ac:dyDescent="0.2">
      <c r="A34" s="24">
        <v>29</v>
      </c>
      <c r="B34" s="48">
        <v>3</v>
      </c>
      <c r="C34" s="48"/>
      <c r="D34" s="48"/>
      <c r="E34" s="48">
        <v>3</v>
      </c>
      <c r="F34" s="33"/>
      <c r="G34" s="33"/>
      <c r="H34" s="33"/>
    </row>
    <row r="35" spans="1:8" x14ac:dyDescent="0.2">
      <c r="A35" s="24">
        <v>30</v>
      </c>
      <c r="B35" s="48">
        <v>3</v>
      </c>
      <c r="C35" s="48"/>
      <c r="D35" s="48">
        <v>2</v>
      </c>
      <c r="E35" s="48">
        <v>5</v>
      </c>
      <c r="F35" s="33"/>
      <c r="G35" s="33"/>
      <c r="H35" s="33"/>
    </row>
    <row r="36" spans="1:8" x14ac:dyDescent="0.2">
      <c r="A36" s="24">
        <v>31</v>
      </c>
      <c r="B36" s="48"/>
      <c r="C36" s="48">
        <v>1</v>
      </c>
      <c r="D36" s="48">
        <v>1</v>
      </c>
      <c r="E36" s="48">
        <v>2</v>
      </c>
      <c r="F36" s="33"/>
      <c r="G36" s="33"/>
      <c r="H36" s="33"/>
    </row>
    <row r="37" spans="1:8" x14ac:dyDescent="0.2">
      <c r="A37" s="24">
        <v>32</v>
      </c>
      <c r="B37" s="48">
        <v>2</v>
      </c>
      <c r="C37" s="48"/>
      <c r="D37" s="48">
        <v>1</v>
      </c>
      <c r="E37" s="48">
        <v>3</v>
      </c>
      <c r="F37" s="33"/>
      <c r="G37" s="33"/>
      <c r="H37" s="33"/>
    </row>
    <row r="38" spans="1:8" x14ac:dyDescent="0.2">
      <c r="A38" s="24">
        <v>33</v>
      </c>
      <c r="B38" s="48"/>
      <c r="C38" s="48">
        <v>2</v>
      </c>
      <c r="D38" s="48"/>
      <c r="E38" s="48">
        <v>2</v>
      </c>
      <c r="F38" s="33"/>
      <c r="G38" s="33"/>
      <c r="H38" s="33"/>
    </row>
    <row r="39" spans="1:8" x14ac:dyDescent="0.2">
      <c r="A39" s="24">
        <v>34</v>
      </c>
      <c r="B39" s="48">
        <v>4</v>
      </c>
      <c r="C39" s="48"/>
      <c r="D39" s="48">
        <v>2</v>
      </c>
      <c r="E39" s="48">
        <v>6</v>
      </c>
      <c r="F39" s="33"/>
      <c r="G39" s="33"/>
      <c r="H39" s="33"/>
    </row>
    <row r="40" spans="1:8" x14ac:dyDescent="0.2">
      <c r="A40" s="24">
        <v>35</v>
      </c>
      <c r="B40" s="48">
        <v>1</v>
      </c>
      <c r="C40" s="48"/>
      <c r="D40" s="48"/>
      <c r="E40" s="48">
        <v>1</v>
      </c>
      <c r="F40" s="33"/>
      <c r="G40" s="33"/>
      <c r="H40" s="33"/>
    </row>
    <row r="41" spans="1:8" x14ac:dyDescent="0.2">
      <c r="A41" s="24">
        <v>36</v>
      </c>
      <c r="B41" s="48">
        <v>4</v>
      </c>
      <c r="C41" s="48"/>
      <c r="D41" s="48">
        <v>1</v>
      </c>
      <c r="E41" s="48">
        <v>5</v>
      </c>
      <c r="F41" s="33"/>
      <c r="G41" s="33"/>
      <c r="H41" s="33"/>
    </row>
    <row r="42" spans="1:8" x14ac:dyDescent="0.2">
      <c r="A42" s="24">
        <v>38</v>
      </c>
      <c r="B42" s="48">
        <v>1</v>
      </c>
      <c r="C42" s="48"/>
      <c r="D42" s="48"/>
      <c r="E42" s="48">
        <v>1</v>
      </c>
      <c r="F42" s="33"/>
      <c r="G42" s="33"/>
      <c r="H42" s="33"/>
    </row>
    <row r="43" spans="1:8" x14ac:dyDescent="0.2">
      <c r="A43" s="24">
        <v>39</v>
      </c>
      <c r="B43" s="48">
        <v>3</v>
      </c>
      <c r="C43" s="48"/>
      <c r="D43" s="48">
        <v>1</v>
      </c>
      <c r="E43" s="48">
        <v>4</v>
      </c>
      <c r="F43" s="33"/>
      <c r="G43" s="33"/>
      <c r="H43" s="33"/>
    </row>
    <row r="44" spans="1:8" x14ac:dyDescent="0.2">
      <c r="A44" s="24">
        <v>40</v>
      </c>
      <c r="B44" s="48"/>
      <c r="C44" s="48">
        <v>2</v>
      </c>
      <c r="D44" s="48"/>
      <c r="E44" s="48">
        <v>2</v>
      </c>
      <c r="F44" s="33"/>
      <c r="G44" s="33"/>
      <c r="H44" s="33"/>
    </row>
    <row r="45" spans="1:8" x14ac:dyDescent="0.2">
      <c r="A45" s="24">
        <v>43</v>
      </c>
      <c r="B45" s="48">
        <v>1</v>
      </c>
      <c r="C45" s="48">
        <v>1</v>
      </c>
      <c r="D45" s="48"/>
      <c r="E45" s="48">
        <v>2</v>
      </c>
      <c r="F45" s="33"/>
      <c r="G45" s="33"/>
      <c r="H45" s="33"/>
    </row>
    <row r="46" spans="1:8" x14ac:dyDescent="0.2">
      <c r="A46" s="24">
        <v>44</v>
      </c>
      <c r="B46" s="48"/>
      <c r="C46" s="48"/>
      <c r="D46" s="48">
        <v>1</v>
      </c>
      <c r="E46" s="48">
        <v>1</v>
      </c>
      <c r="F46" s="33"/>
      <c r="G46" s="33"/>
      <c r="H46" s="33"/>
    </row>
    <row r="47" spans="1:8" x14ac:dyDescent="0.2">
      <c r="A47" s="24">
        <v>46</v>
      </c>
      <c r="B47" s="48"/>
      <c r="C47" s="48"/>
      <c r="D47" s="48">
        <v>1</v>
      </c>
      <c r="E47" s="48">
        <v>1</v>
      </c>
      <c r="F47" s="33"/>
      <c r="G47" s="33"/>
      <c r="H47" s="33"/>
    </row>
    <row r="48" spans="1:8" x14ac:dyDescent="0.2">
      <c r="A48" s="24">
        <v>48</v>
      </c>
      <c r="B48" s="48">
        <v>1</v>
      </c>
      <c r="C48" s="48">
        <v>1</v>
      </c>
      <c r="D48" s="48"/>
      <c r="E48" s="48">
        <v>2</v>
      </c>
      <c r="F48" s="33"/>
      <c r="G48" s="33"/>
      <c r="H48" s="33"/>
    </row>
    <row r="49" spans="1:8" x14ac:dyDescent="0.2">
      <c r="A49" s="24">
        <v>51</v>
      </c>
      <c r="B49" s="48">
        <v>1</v>
      </c>
      <c r="C49" s="48">
        <v>1</v>
      </c>
      <c r="D49" s="48"/>
      <c r="E49" s="48">
        <v>2</v>
      </c>
      <c r="F49" s="33"/>
      <c r="G49" s="33"/>
      <c r="H49" s="33"/>
    </row>
    <row r="50" spans="1:8" x14ac:dyDescent="0.2">
      <c r="A50" s="24">
        <v>53</v>
      </c>
      <c r="B50" s="48">
        <v>1</v>
      </c>
      <c r="C50" s="48"/>
      <c r="D50" s="48">
        <v>1</v>
      </c>
      <c r="E50" s="48">
        <v>2</v>
      </c>
      <c r="F50" s="33"/>
      <c r="G50" s="33"/>
      <c r="H50" s="33"/>
    </row>
    <row r="51" spans="1:8" x14ac:dyDescent="0.2">
      <c r="A51" s="24">
        <v>55</v>
      </c>
      <c r="B51" s="48">
        <v>1</v>
      </c>
      <c r="C51" s="48"/>
      <c r="D51" s="48"/>
      <c r="E51" s="48">
        <v>1</v>
      </c>
      <c r="F51" s="33"/>
      <c r="G51" s="33"/>
      <c r="H51" s="33"/>
    </row>
    <row r="52" spans="1:8" x14ac:dyDescent="0.2">
      <c r="A52" s="24">
        <v>56</v>
      </c>
      <c r="B52" s="48">
        <v>2</v>
      </c>
      <c r="C52" s="48"/>
      <c r="D52" s="48"/>
      <c r="E52" s="48">
        <v>2</v>
      </c>
      <c r="F52" s="33"/>
      <c r="G52" s="33"/>
      <c r="H52" s="33"/>
    </row>
    <row r="53" spans="1:8" x14ac:dyDescent="0.2">
      <c r="A53" s="24">
        <v>58</v>
      </c>
      <c r="B53" s="48">
        <v>1</v>
      </c>
      <c r="C53" s="48"/>
      <c r="D53" s="48">
        <v>1</v>
      </c>
      <c r="E53" s="48">
        <v>2</v>
      </c>
      <c r="F53" s="33"/>
      <c r="G53" s="33"/>
      <c r="H53" s="33"/>
    </row>
    <row r="54" spans="1:8" x14ac:dyDescent="0.2">
      <c r="A54" s="24">
        <v>59</v>
      </c>
      <c r="B54" s="48"/>
      <c r="C54" s="48">
        <v>1</v>
      </c>
      <c r="D54" s="48"/>
      <c r="E54" s="48">
        <v>1</v>
      </c>
      <c r="F54" s="33"/>
      <c r="G54" s="33"/>
      <c r="H54" s="33"/>
    </row>
    <row r="55" spans="1:8" x14ac:dyDescent="0.2">
      <c r="A55" s="24">
        <v>60</v>
      </c>
      <c r="B55" s="48">
        <v>2</v>
      </c>
      <c r="C55" s="48"/>
      <c r="D55" s="48"/>
      <c r="E55" s="48">
        <v>2</v>
      </c>
      <c r="F55" s="33"/>
      <c r="G55" s="33"/>
      <c r="H55" s="33"/>
    </row>
    <row r="56" spans="1:8" x14ac:dyDescent="0.2">
      <c r="A56" s="24">
        <v>63</v>
      </c>
      <c r="B56" s="48"/>
      <c r="C56" s="48"/>
      <c r="D56" s="48">
        <v>1</v>
      </c>
      <c r="E56" s="48">
        <v>1</v>
      </c>
      <c r="F56" s="33"/>
      <c r="G56" s="33"/>
      <c r="H56" s="33"/>
    </row>
    <row r="57" spans="1:8" x14ac:dyDescent="0.2">
      <c r="A57" s="24">
        <v>78</v>
      </c>
      <c r="B57" s="48"/>
      <c r="C57" s="48"/>
      <c r="D57" s="48">
        <v>3</v>
      </c>
      <c r="E57" s="48">
        <v>3</v>
      </c>
      <c r="F57" s="33"/>
      <c r="G57" s="33"/>
      <c r="H57" s="33"/>
    </row>
    <row r="58" spans="1:8" x14ac:dyDescent="0.2">
      <c r="A58" s="24">
        <v>82</v>
      </c>
      <c r="B58" s="48">
        <v>1</v>
      </c>
      <c r="C58" s="48"/>
      <c r="D58" s="48"/>
      <c r="E58" s="48">
        <v>1</v>
      </c>
      <c r="F58" s="33"/>
      <c r="G58" s="33"/>
      <c r="H58" s="33"/>
    </row>
    <row r="59" spans="1:8" x14ac:dyDescent="0.2">
      <c r="A59" s="24">
        <v>94</v>
      </c>
      <c r="B59" s="48">
        <v>1</v>
      </c>
      <c r="C59" s="48"/>
      <c r="D59" s="48"/>
      <c r="E59" s="48">
        <v>1</v>
      </c>
      <c r="F59" s="33"/>
      <c r="G59" s="33"/>
      <c r="H59" s="33"/>
    </row>
    <row r="60" spans="1:8" x14ac:dyDescent="0.2">
      <c r="A60" s="24">
        <v>101</v>
      </c>
      <c r="B60" s="48"/>
      <c r="C60" s="48"/>
      <c r="D60" s="48">
        <v>1</v>
      </c>
      <c r="E60" s="48">
        <v>1</v>
      </c>
      <c r="F60" s="33"/>
      <c r="G60" s="33"/>
      <c r="H60" s="33"/>
    </row>
    <row r="61" spans="1:8" x14ac:dyDescent="0.2">
      <c r="A61" s="24">
        <v>112</v>
      </c>
      <c r="B61" s="48">
        <v>1</v>
      </c>
      <c r="C61" s="48"/>
      <c r="D61" s="48"/>
      <c r="E61" s="48">
        <v>1</v>
      </c>
      <c r="F61" s="33"/>
      <c r="G61" s="33"/>
      <c r="H61" s="33"/>
    </row>
    <row r="62" spans="1:8" x14ac:dyDescent="0.2">
      <c r="A62" s="24">
        <v>126</v>
      </c>
      <c r="B62" s="48"/>
      <c r="C62" s="48"/>
      <c r="D62" s="48">
        <v>1</v>
      </c>
      <c r="E62" s="48">
        <v>1</v>
      </c>
      <c r="F62" s="33"/>
      <c r="G62" s="33"/>
      <c r="H62" s="33"/>
    </row>
    <row r="63" spans="1:8" x14ac:dyDescent="0.2">
      <c r="A63" s="24" t="s">
        <v>3463</v>
      </c>
      <c r="B63" s="48">
        <v>1295</v>
      </c>
      <c r="C63" s="48">
        <v>250</v>
      </c>
      <c r="D63" s="48">
        <v>3411</v>
      </c>
      <c r="E63" s="48">
        <v>4956</v>
      </c>
      <c r="F63" s="33"/>
      <c r="G63" s="33"/>
      <c r="H63" s="3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0FD75-9376-304F-B73F-F5B8F533662A}">
  <dimension ref="A1:B32"/>
  <sheetViews>
    <sheetView workbookViewId="0"/>
  </sheetViews>
  <sheetFormatPr baseColWidth="10" defaultRowHeight="15" x14ac:dyDescent="0.2"/>
  <cols>
    <col min="1" max="1" width="12.1640625" bestFit="1" customWidth="1"/>
    <col min="2" max="2" width="11.1640625" bestFit="1" customWidth="1"/>
  </cols>
  <sheetData>
    <row r="1" spans="1:2" x14ac:dyDescent="0.2">
      <c r="A1" s="22" t="s">
        <v>3734</v>
      </c>
      <c r="B1" t="s">
        <v>2</v>
      </c>
    </row>
    <row r="3" spans="1:2" x14ac:dyDescent="0.2">
      <c r="A3" s="22" t="s">
        <v>3462</v>
      </c>
      <c r="B3" t="s">
        <v>3464</v>
      </c>
    </row>
    <row r="4" spans="1:2" x14ac:dyDescent="0.2">
      <c r="A4" s="23">
        <v>44986</v>
      </c>
      <c r="B4" s="47">
        <v>208</v>
      </c>
    </row>
    <row r="5" spans="1:2" x14ac:dyDescent="0.2">
      <c r="A5" s="23">
        <v>44987</v>
      </c>
      <c r="B5" s="47">
        <v>218</v>
      </c>
    </row>
    <row r="6" spans="1:2" x14ac:dyDescent="0.2">
      <c r="A6" s="23">
        <v>44988</v>
      </c>
      <c r="B6" s="47">
        <v>486</v>
      </c>
    </row>
    <row r="7" spans="1:2" x14ac:dyDescent="0.2">
      <c r="A7" s="23">
        <v>44989</v>
      </c>
      <c r="B7" s="47">
        <v>155</v>
      </c>
    </row>
    <row r="8" spans="1:2" x14ac:dyDescent="0.2">
      <c r="A8" s="23">
        <v>44990</v>
      </c>
      <c r="B8" s="47">
        <v>11</v>
      </c>
    </row>
    <row r="9" spans="1:2" x14ac:dyDescent="0.2">
      <c r="A9" s="23">
        <v>44991</v>
      </c>
      <c r="B9" s="47">
        <v>8</v>
      </c>
    </row>
    <row r="10" spans="1:2" x14ac:dyDescent="0.2">
      <c r="A10" s="23">
        <v>44992</v>
      </c>
      <c r="B10" s="47">
        <v>216</v>
      </c>
    </row>
    <row r="11" spans="1:2" x14ac:dyDescent="0.2">
      <c r="A11" s="23">
        <v>44994</v>
      </c>
      <c r="B11" s="47">
        <v>166</v>
      </c>
    </row>
    <row r="12" spans="1:2" x14ac:dyDescent="0.2">
      <c r="A12" s="23">
        <v>44995</v>
      </c>
      <c r="B12" s="47">
        <v>181</v>
      </c>
    </row>
    <row r="13" spans="1:2" x14ac:dyDescent="0.2">
      <c r="A13" s="23">
        <v>44996</v>
      </c>
      <c r="B13" s="47">
        <v>187</v>
      </c>
    </row>
    <row r="14" spans="1:2" x14ac:dyDescent="0.2">
      <c r="A14" s="23">
        <v>44997</v>
      </c>
      <c r="B14" s="47">
        <v>16</v>
      </c>
    </row>
    <row r="15" spans="1:2" x14ac:dyDescent="0.2">
      <c r="A15" s="23">
        <v>44998</v>
      </c>
      <c r="B15" s="47">
        <v>201</v>
      </c>
    </row>
    <row r="16" spans="1:2" x14ac:dyDescent="0.2">
      <c r="A16" s="23">
        <v>44999</v>
      </c>
      <c r="B16" s="47">
        <v>226</v>
      </c>
    </row>
    <row r="17" spans="1:2" x14ac:dyDescent="0.2">
      <c r="A17" s="23">
        <v>45000</v>
      </c>
      <c r="B17" s="47">
        <v>206</v>
      </c>
    </row>
    <row r="18" spans="1:2" x14ac:dyDescent="0.2">
      <c r="A18" s="23">
        <v>45001</v>
      </c>
      <c r="B18" s="47">
        <v>453</v>
      </c>
    </row>
    <row r="19" spans="1:2" x14ac:dyDescent="0.2">
      <c r="A19" s="23">
        <v>45002</v>
      </c>
      <c r="B19" s="47">
        <v>235</v>
      </c>
    </row>
    <row r="20" spans="1:2" x14ac:dyDescent="0.2">
      <c r="A20" s="23">
        <v>45004</v>
      </c>
      <c r="B20" s="47">
        <v>16</v>
      </c>
    </row>
    <row r="21" spans="1:2" x14ac:dyDescent="0.2">
      <c r="A21" s="23">
        <v>45005</v>
      </c>
      <c r="B21" s="47">
        <v>18</v>
      </c>
    </row>
    <row r="22" spans="1:2" x14ac:dyDescent="0.2">
      <c r="A22" s="23">
        <v>45006</v>
      </c>
      <c r="B22" s="47">
        <v>225</v>
      </c>
    </row>
    <row r="23" spans="1:2" x14ac:dyDescent="0.2">
      <c r="A23" s="23">
        <v>45007</v>
      </c>
      <c r="B23" s="47">
        <v>229</v>
      </c>
    </row>
    <row r="24" spans="1:2" x14ac:dyDescent="0.2">
      <c r="A24" s="23">
        <v>45008</v>
      </c>
      <c r="B24" s="47">
        <v>234</v>
      </c>
    </row>
    <row r="25" spans="1:2" x14ac:dyDescent="0.2">
      <c r="A25" s="23">
        <v>45009</v>
      </c>
      <c r="B25" s="47">
        <v>225</v>
      </c>
    </row>
    <row r="26" spans="1:2" x14ac:dyDescent="0.2">
      <c r="A26" s="23">
        <v>45010</v>
      </c>
      <c r="B26" s="47">
        <v>154</v>
      </c>
    </row>
    <row r="27" spans="1:2" x14ac:dyDescent="0.2">
      <c r="A27" s="23">
        <v>45011</v>
      </c>
      <c r="B27" s="47">
        <v>13</v>
      </c>
    </row>
    <row r="28" spans="1:2" x14ac:dyDescent="0.2">
      <c r="A28" s="23">
        <v>45012</v>
      </c>
      <c r="B28" s="47">
        <v>13</v>
      </c>
    </row>
    <row r="29" spans="1:2" x14ac:dyDescent="0.2">
      <c r="A29" s="23">
        <v>45014</v>
      </c>
      <c r="B29" s="47">
        <v>267</v>
      </c>
    </row>
    <row r="30" spans="1:2" x14ac:dyDescent="0.2">
      <c r="A30" s="23">
        <v>45015</v>
      </c>
      <c r="B30" s="47">
        <v>215</v>
      </c>
    </row>
    <row r="31" spans="1:2" x14ac:dyDescent="0.2">
      <c r="A31" s="23">
        <v>45016</v>
      </c>
      <c r="B31" s="47">
        <v>174</v>
      </c>
    </row>
    <row r="32" spans="1:2" x14ac:dyDescent="0.2">
      <c r="A32" s="23" t="s">
        <v>3463</v>
      </c>
      <c r="B32" s="47">
        <v>4956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1596-09EF-E14A-8A50-D9FAAE26A8A9}">
  <dimension ref="A1:AM1709"/>
  <sheetViews>
    <sheetView workbookViewId="0"/>
  </sheetViews>
  <sheetFormatPr baseColWidth="10" defaultRowHeight="15" x14ac:dyDescent="0.2"/>
  <cols>
    <col min="1" max="1" width="11.1640625" bestFit="1" customWidth="1"/>
    <col min="2" max="2" width="14.83203125" bestFit="1" customWidth="1"/>
    <col min="3" max="9" width="6.83203125" bestFit="1" customWidth="1"/>
    <col min="10" max="29" width="7.83203125" bestFit="1" customWidth="1"/>
    <col min="30" max="30" width="10" bestFit="1" customWidth="1"/>
    <col min="31" max="32" width="7.83203125" bestFit="1" customWidth="1"/>
    <col min="33" max="33" width="10" bestFit="1" customWidth="1"/>
  </cols>
  <sheetData>
    <row r="1" spans="1:39" x14ac:dyDescent="0.2">
      <c r="A1" s="22" t="s">
        <v>3734</v>
      </c>
      <c r="B1" t="s">
        <v>2</v>
      </c>
    </row>
    <row r="3" spans="1:39" x14ac:dyDescent="0.2">
      <c r="B3" s="22" t="s">
        <v>3468</v>
      </c>
    </row>
    <row r="4" spans="1:39" x14ac:dyDescent="0.2">
      <c r="B4" s="27">
        <v>44986</v>
      </c>
      <c r="C4" s="27">
        <v>44987</v>
      </c>
      <c r="D4" s="27">
        <v>44988</v>
      </c>
      <c r="E4" s="27">
        <v>44989</v>
      </c>
      <c r="F4" s="27">
        <v>44990</v>
      </c>
      <c r="G4" s="27">
        <v>44991</v>
      </c>
      <c r="H4" s="27">
        <v>44992</v>
      </c>
      <c r="I4" s="27">
        <v>44994</v>
      </c>
      <c r="J4" s="27">
        <v>44995</v>
      </c>
      <c r="K4" s="27">
        <v>44996</v>
      </c>
      <c r="L4" s="27">
        <v>44997</v>
      </c>
      <c r="M4" s="27">
        <v>44998</v>
      </c>
      <c r="N4" s="27">
        <v>44999</v>
      </c>
      <c r="O4" s="27">
        <v>45000</v>
      </c>
      <c r="P4" s="27">
        <v>45001</v>
      </c>
      <c r="Q4" s="27">
        <v>45002</v>
      </c>
      <c r="R4" s="27">
        <v>45004</v>
      </c>
      <c r="S4" s="27">
        <v>45005</v>
      </c>
      <c r="T4" s="27">
        <v>45006</v>
      </c>
      <c r="U4" s="27">
        <v>45007</v>
      </c>
      <c r="V4" s="27">
        <v>45008</v>
      </c>
      <c r="W4" s="27">
        <v>45009</v>
      </c>
      <c r="X4" s="27">
        <v>45010</v>
      </c>
      <c r="Y4" s="27">
        <v>45011</v>
      </c>
      <c r="Z4" s="27">
        <v>45012</v>
      </c>
      <c r="AA4" s="27">
        <v>45014</v>
      </c>
      <c r="AB4" s="27">
        <v>45015</v>
      </c>
      <c r="AC4" s="27">
        <v>45016</v>
      </c>
      <c r="AD4" s="27" t="s">
        <v>3463</v>
      </c>
      <c r="AI4" t="s">
        <v>3473</v>
      </c>
      <c r="AK4" t="s">
        <v>3470</v>
      </c>
      <c r="AL4" t="s">
        <v>3474</v>
      </c>
      <c r="AM4" t="s">
        <v>3475</v>
      </c>
    </row>
    <row r="5" spans="1:39" x14ac:dyDescent="0.2">
      <c r="A5" t="s">
        <v>3464</v>
      </c>
      <c r="B5" s="47">
        <v>208</v>
      </c>
      <c r="C5" s="47">
        <v>218</v>
      </c>
      <c r="D5" s="47">
        <v>486</v>
      </c>
      <c r="E5" s="47">
        <v>155</v>
      </c>
      <c r="F5" s="47">
        <v>11</v>
      </c>
      <c r="G5" s="47">
        <v>8</v>
      </c>
      <c r="H5" s="47">
        <v>216</v>
      </c>
      <c r="I5" s="47">
        <v>166</v>
      </c>
      <c r="J5" s="47">
        <v>181</v>
      </c>
      <c r="K5" s="47">
        <v>187</v>
      </c>
      <c r="L5" s="47">
        <v>16</v>
      </c>
      <c r="M5" s="47">
        <v>201</v>
      </c>
      <c r="N5" s="47">
        <v>226</v>
      </c>
      <c r="O5" s="47">
        <v>206</v>
      </c>
      <c r="P5" s="47">
        <v>453</v>
      </c>
      <c r="Q5" s="47">
        <v>235</v>
      </c>
      <c r="R5" s="47">
        <v>16</v>
      </c>
      <c r="S5" s="47">
        <v>18</v>
      </c>
      <c r="T5" s="47">
        <v>225</v>
      </c>
      <c r="U5" s="47">
        <v>229</v>
      </c>
      <c r="V5" s="47">
        <v>234</v>
      </c>
      <c r="W5" s="47">
        <v>225</v>
      </c>
      <c r="X5" s="47">
        <v>154</v>
      </c>
      <c r="Y5" s="47">
        <v>13</v>
      </c>
      <c r="Z5" s="47">
        <v>13</v>
      </c>
      <c r="AA5" s="47">
        <v>267</v>
      </c>
      <c r="AB5" s="47">
        <v>215</v>
      </c>
      <c r="AC5" s="47">
        <v>174</v>
      </c>
      <c r="AD5" s="47">
        <v>4956</v>
      </c>
      <c r="AI5">
        <f>COUNTA($B5:$AF5)</f>
        <v>29</v>
      </c>
      <c r="AK5">
        <v>1</v>
      </c>
      <c r="AL5">
        <f>COUNTIF($AI$5:$AI$1709,$AK5)</f>
        <v>0</v>
      </c>
      <c r="AM5" s="25">
        <f>AL5/AL16</f>
        <v>0</v>
      </c>
    </row>
    <row r="6" spans="1:39" x14ac:dyDescent="0.2">
      <c r="AI6">
        <f t="shared" ref="AI6:AI69" si="0">COUNTA($B6:$AF6)</f>
        <v>0</v>
      </c>
      <c r="AK6">
        <v>2</v>
      </c>
      <c r="AL6">
        <f t="shared" ref="AL6:AL15" si="1">COUNTIF($AI$5:$AI$1709,$AK6)</f>
        <v>0</v>
      </c>
      <c r="AM6" s="25">
        <f>AL6/AL16</f>
        <v>0</v>
      </c>
    </row>
    <row r="7" spans="1:39" x14ac:dyDescent="0.2">
      <c r="AI7">
        <f t="shared" si="0"/>
        <v>0</v>
      </c>
      <c r="AK7">
        <v>3</v>
      </c>
      <c r="AL7">
        <f t="shared" si="1"/>
        <v>0</v>
      </c>
      <c r="AM7" s="25">
        <f>AL7/AL16</f>
        <v>0</v>
      </c>
    </row>
    <row r="8" spans="1:39" x14ac:dyDescent="0.2">
      <c r="AI8">
        <f t="shared" si="0"/>
        <v>0</v>
      </c>
      <c r="AK8">
        <v>4</v>
      </c>
      <c r="AL8">
        <f t="shared" si="1"/>
        <v>0</v>
      </c>
      <c r="AM8" s="25">
        <f>AL8/AL16</f>
        <v>0</v>
      </c>
    </row>
    <row r="9" spans="1:39" x14ac:dyDescent="0.2">
      <c r="AI9">
        <f t="shared" si="0"/>
        <v>0</v>
      </c>
      <c r="AK9">
        <v>5</v>
      </c>
      <c r="AL9">
        <f t="shared" si="1"/>
        <v>0</v>
      </c>
      <c r="AM9" s="25">
        <f>AL9/AL16</f>
        <v>0</v>
      </c>
    </row>
    <row r="10" spans="1:39" x14ac:dyDescent="0.2">
      <c r="AI10">
        <f t="shared" si="0"/>
        <v>0</v>
      </c>
      <c r="AK10">
        <v>6</v>
      </c>
      <c r="AL10">
        <f t="shared" si="1"/>
        <v>0</v>
      </c>
      <c r="AM10" s="25">
        <f>AL10/AL16</f>
        <v>0</v>
      </c>
    </row>
    <row r="11" spans="1:39" x14ac:dyDescent="0.2">
      <c r="AI11">
        <f t="shared" si="0"/>
        <v>0</v>
      </c>
      <c r="AK11">
        <v>7</v>
      </c>
      <c r="AL11">
        <f t="shared" si="1"/>
        <v>0</v>
      </c>
      <c r="AM11" s="25">
        <f>AL11/AL16</f>
        <v>0</v>
      </c>
    </row>
    <row r="12" spans="1:39" x14ac:dyDescent="0.2">
      <c r="AI12">
        <f t="shared" si="0"/>
        <v>0</v>
      </c>
      <c r="AK12">
        <v>8</v>
      </c>
      <c r="AL12">
        <f t="shared" si="1"/>
        <v>0</v>
      </c>
      <c r="AM12" s="25">
        <f>AL12/AL16</f>
        <v>0</v>
      </c>
    </row>
    <row r="13" spans="1:39" x14ac:dyDescent="0.2">
      <c r="AI13">
        <f t="shared" si="0"/>
        <v>0</v>
      </c>
      <c r="AK13">
        <v>9</v>
      </c>
      <c r="AL13">
        <f t="shared" si="1"/>
        <v>0</v>
      </c>
      <c r="AM13" s="25">
        <f>AL13/AL16</f>
        <v>0</v>
      </c>
    </row>
    <row r="14" spans="1:39" x14ac:dyDescent="0.2">
      <c r="AI14">
        <f t="shared" si="0"/>
        <v>0</v>
      </c>
      <c r="AK14">
        <v>10</v>
      </c>
      <c r="AL14">
        <f t="shared" si="1"/>
        <v>0</v>
      </c>
      <c r="AM14" s="25">
        <f>AL14/AL16</f>
        <v>0</v>
      </c>
    </row>
    <row r="15" spans="1:39" x14ac:dyDescent="0.2">
      <c r="AI15">
        <f t="shared" si="0"/>
        <v>0</v>
      </c>
      <c r="AK15" t="s">
        <v>3476</v>
      </c>
      <c r="AL15">
        <f t="shared" si="1"/>
        <v>1</v>
      </c>
      <c r="AM15" s="25">
        <f>AL15/AL16</f>
        <v>1</v>
      </c>
    </row>
    <row r="16" spans="1:39" x14ac:dyDescent="0.2">
      <c r="AI16">
        <f t="shared" si="0"/>
        <v>0</v>
      </c>
      <c r="AL16">
        <f>SUM(AL5:AL15)</f>
        <v>1</v>
      </c>
      <c r="AM16" s="25">
        <f>SUM(AM5:AM15)</f>
        <v>1</v>
      </c>
    </row>
    <row r="17" spans="35:35" x14ac:dyDescent="0.2">
      <c r="AI17">
        <f t="shared" si="0"/>
        <v>0</v>
      </c>
    </row>
    <row r="18" spans="35:35" x14ac:dyDescent="0.2">
      <c r="AI18">
        <f t="shared" si="0"/>
        <v>0</v>
      </c>
    </row>
    <row r="19" spans="35:35" x14ac:dyDescent="0.2">
      <c r="AI19">
        <f t="shared" si="0"/>
        <v>0</v>
      </c>
    </row>
    <row r="20" spans="35:35" x14ac:dyDescent="0.2">
      <c r="AI20">
        <f t="shared" si="0"/>
        <v>0</v>
      </c>
    </row>
    <row r="21" spans="35:35" x14ac:dyDescent="0.2">
      <c r="AI21">
        <f t="shared" si="0"/>
        <v>0</v>
      </c>
    </row>
    <row r="22" spans="35:35" x14ac:dyDescent="0.2">
      <c r="AI22">
        <f t="shared" si="0"/>
        <v>0</v>
      </c>
    </row>
    <row r="23" spans="35:35" x14ac:dyDescent="0.2">
      <c r="AI23">
        <f t="shared" si="0"/>
        <v>0</v>
      </c>
    </row>
    <row r="24" spans="35:35" x14ac:dyDescent="0.2">
      <c r="AI24">
        <f t="shared" si="0"/>
        <v>0</v>
      </c>
    </row>
    <row r="25" spans="35:35" x14ac:dyDescent="0.2">
      <c r="AI25">
        <f t="shared" si="0"/>
        <v>0</v>
      </c>
    </row>
    <row r="26" spans="35:35" x14ac:dyDescent="0.2">
      <c r="AI26">
        <f t="shared" si="0"/>
        <v>0</v>
      </c>
    </row>
    <row r="27" spans="35:35" x14ac:dyDescent="0.2">
      <c r="AI27">
        <f t="shared" si="0"/>
        <v>0</v>
      </c>
    </row>
    <row r="28" spans="35:35" x14ac:dyDescent="0.2">
      <c r="AI28">
        <f t="shared" si="0"/>
        <v>0</v>
      </c>
    </row>
    <row r="29" spans="35:35" x14ac:dyDescent="0.2">
      <c r="AI29">
        <f t="shared" si="0"/>
        <v>0</v>
      </c>
    </row>
    <row r="30" spans="35:35" x14ac:dyDescent="0.2">
      <c r="AI30">
        <f t="shared" si="0"/>
        <v>0</v>
      </c>
    </row>
    <row r="31" spans="35:35" x14ac:dyDescent="0.2">
      <c r="AI31">
        <f t="shared" si="0"/>
        <v>0</v>
      </c>
    </row>
    <row r="32" spans="35:35" x14ac:dyDescent="0.2">
      <c r="AI32">
        <f t="shared" si="0"/>
        <v>0</v>
      </c>
    </row>
    <row r="33" spans="35:35" x14ac:dyDescent="0.2">
      <c r="AI33">
        <f t="shared" si="0"/>
        <v>0</v>
      </c>
    </row>
    <row r="34" spans="35:35" x14ac:dyDescent="0.2">
      <c r="AI34">
        <f t="shared" si="0"/>
        <v>0</v>
      </c>
    </row>
    <row r="35" spans="35:35" x14ac:dyDescent="0.2">
      <c r="AI35">
        <f t="shared" si="0"/>
        <v>0</v>
      </c>
    </row>
    <row r="36" spans="35:35" x14ac:dyDescent="0.2">
      <c r="AI36">
        <f t="shared" si="0"/>
        <v>0</v>
      </c>
    </row>
    <row r="37" spans="35:35" x14ac:dyDescent="0.2">
      <c r="AI37">
        <f t="shared" si="0"/>
        <v>0</v>
      </c>
    </row>
    <row r="38" spans="35:35" x14ac:dyDescent="0.2">
      <c r="AI38">
        <f t="shared" si="0"/>
        <v>0</v>
      </c>
    </row>
    <row r="39" spans="35:35" x14ac:dyDescent="0.2">
      <c r="AI39">
        <f t="shared" si="0"/>
        <v>0</v>
      </c>
    </row>
    <row r="40" spans="35:35" x14ac:dyDescent="0.2">
      <c r="AI40">
        <f t="shared" si="0"/>
        <v>0</v>
      </c>
    </row>
    <row r="41" spans="35:35" x14ac:dyDescent="0.2">
      <c r="AI41">
        <f t="shared" si="0"/>
        <v>0</v>
      </c>
    </row>
    <row r="42" spans="35:35" x14ac:dyDescent="0.2">
      <c r="AI42">
        <f t="shared" si="0"/>
        <v>0</v>
      </c>
    </row>
    <row r="43" spans="35:35" x14ac:dyDescent="0.2">
      <c r="AI43">
        <f t="shared" si="0"/>
        <v>0</v>
      </c>
    </row>
    <row r="44" spans="35:35" x14ac:dyDescent="0.2">
      <c r="AI44">
        <f t="shared" si="0"/>
        <v>0</v>
      </c>
    </row>
    <row r="45" spans="35:35" x14ac:dyDescent="0.2">
      <c r="AI45">
        <f t="shared" si="0"/>
        <v>0</v>
      </c>
    </row>
    <row r="46" spans="35:35" x14ac:dyDescent="0.2">
      <c r="AI46">
        <f t="shared" si="0"/>
        <v>0</v>
      </c>
    </row>
    <row r="47" spans="35:35" x14ac:dyDescent="0.2">
      <c r="AI47">
        <f t="shared" si="0"/>
        <v>0</v>
      </c>
    </row>
    <row r="48" spans="35:35" x14ac:dyDescent="0.2">
      <c r="AI48">
        <f t="shared" si="0"/>
        <v>0</v>
      </c>
    </row>
    <row r="49" spans="35:35" x14ac:dyDescent="0.2">
      <c r="AI49">
        <f t="shared" si="0"/>
        <v>0</v>
      </c>
    </row>
    <row r="50" spans="35:35" x14ac:dyDescent="0.2">
      <c r="AI50">
        <f t="shared" si="0"/>
        <v>0</v>
      </c>
    </row>
    <row r="51" spans="35:35" x14ac:dyDescent="0.2">
      <c r="AI51">
        <f t="shared" si="0"/>
        <v>0</v>
      </c>
    </row>
    <row r="52" spans="35:35" x14ac:dyDescent="0.2">
      <c r="AI52">
        <f t="shared" si="0"/>
        <v>0</v>
      </c>
    </row>
    <row r="53" spans="35:35" x14ac:dyDescent="0.2">
      <c r="AI53">
        <f t="shared" si="0"/>
        <v>0</v>
      </c>
    </row>
    <row r="54" spans="35:35" x14ac:dyDescent="0.2">
      <c r="AI54">
        <f t="shared" si="0"/>
        <v>0</v>
      </c>
    </row>
    <row r="55" spans="35:35" x14ac:dyDescent="0.2">
      <c r="AI55">
        <f t="shared" si="0"/>
        <v>0</v>
      </c>
    </row>
    <row r="56" spans="35:35" x14ac:dyDescent="0.2">
      <c r="AI56">
        <f t="shared" si="0"/>
        <v>0</v>
      </c>
    </row>
    <row r="57" spans="35:35" x14ac:dyDescent="0.2">
      <c r="AI57">
        <f t="shared" si="0"/>
        <v>0</v>
      </c>
    </row>
    <row r="58" spans="35:35" x14ac:dyDescent="0.2">
      <c r="AI58">
        <f t="shared" si="0"/>
        <v>0</v>
      </c>
    </row>
    <row r="59" spans="35:35" x14ac:dyDescent="0.2">
      <c r="AI59">
        <f t="shared" si="0"/>
        <v>0</v>
      </c>
    </row>
    <row r="60" spans="35:35" x14ac:dyDescent="0.2">
      <c r="AI60">
        <f t="shared" si="0"/>
        <v>0</v>
      </c>
    </row>
    <row r="61" spans="35:35" x14ac:dyDescent="0.2">
      <c r="AI61">
        <f t="shared" si="0"/>
        <v>0</v>
      </c>
    </row>
    <row r="62" spans="35:35" x14ac:dyDescent="0.2">
      <c r="AI62">
        <f t="shared" si="0"/>
        <v>0</v>
      </c>
    </row>
    <row r="63" spans="35:35" x14ac:dyDescent="0.2">
      <c r="AI63">
        <f t="shared" si="0"/>
        <v>0</v>
      </c>
    </row>
    <row r="64" spans="35:35" x14ac:dyDescent="0.2">
      <c r="AI64">
        <f t="shared" si="0"/>
        <v>0</v>
      </c>
    </row>
    <row r="65" spans="35:35" x14ac:dyDescent="0.2">
      <c r="AI65">
        <f t="shared" si="0"/>
        <v>0</v>
      </c>
    </row>
    <row r="66" spans="35:35" x14ac:dyDescent="0.2">
      <c r="AI66">
        <f t="shared" si="0"/>
        <v>0</v>
      </c>
    </row>
    <row r="67" spans="35:35" x14ac:dyDescent="0.2">
      <c r="AI67">
        <f t="shared" si="0"/>
        <v>0</v>
      </c>
    </row>
    <row r="68" spans="35:35" x14ac:dyDescent="0.2">
      <c r="AI68">
        <f t="shared" si="0"/>
        <v>0</v>
      </c>
    </row>
    <row r="69" spans="35:35" x14ac:dyDescent="0.2">
      <c r="AI69">
        <f t="shared" si="0"/>
        <v>0</v>
      </c>
    </row>
    <row r="70" spans="35:35" x14ac:dyDescent="0.2">
      <c r="AI70">
        <f t="shared" ref="AI70:AI133" si="2">COUNTA($B70:$AF70)</f>
        <v>0</v>
      </c>
    </row>
    <row r="71" spans="35:35" x14ac:dyDescent="0.2">
      <c r="AI71">
        <f t="shared" si="2"/>
        <v>0</v>
      </c>
    </row>
    <row r="72" spans="35:35" x14ac:dyDescent="0.2">
      <c r="AI72">
        <f t="shared" si="2"/>
        <v>0</v>
      </c>
    </row>
    <row r="73" spans="35:35" x14ac:dyDescent="0.2">
      <c r="AI73">
        <f t="shared" si="2"/>
        <v>0</v>
      </c>
    </row>
    <row r="74" spans="35:35" x14ac:dyDescent="0.2">
      <c r="AI74">
        <f t="shared" si="2"/>
        <v>0</v>
      </c>
    </row>
    <row r="75" spans="35:35" x14ac:dyDescent="0.2">
      <c r="AI75">
        <f t="shared" si="2"/>
        <v>0</v>
      </c>
    </row>
    <row r="76" spans="35:35" x14ac:dyDescent="0.2">
      <c r="AI76">
        <f t="shared" si="2"/>
        <v>0</v>
      </c>
    </row>
    <row r="77" spans="35:35" x14ac:dyDescent="0.2">
      <c r="AI77">
        <f t="shared" si="2"/>
        <v>0</v>
      </c>
    </row>
    <row r="78" spans="35:35" x14ac:dyDescent="0.2">
      <c r="AI78">
        <f t="shared" si="2"/>
        <v>0</v>
      </c>
    </row>
    <row r="79" spans="35:35" x14ac:dyDescent="0.2">
      <c r="AI79">
        <f t="shared" si="2"/>
        <v>0</v>
      </c>
    </row>
    <row r="80" spans="35:35" x14ac:dyDescent="0.2">
      <c r="AI80">
        <f t="shared" si="2"/>
        <v>0</v>
      </c>
    </row>
    <row r="81" spans="35:35" x14ac:dyDescent="0.2">
      <c r="AI81">
        <f t="shared" si="2"/>
        <v>0</v>
      </c>
    </row>
    <row r="82" spans="35:35" x14ac:dyDescent="0.2">
      <c r="AI82">
        <f t="shared" si="2"/>
        <v>0</v>
      </c>
    </row>
    <row r="83" spans="35:35" x14ac:dyDescent="0.2">
      <c r="AI83">
        <f t="shared" si="2"/>
        <v>0</v>
      </c>
    </row>
    <row r="84" spans="35:35" x14ac:dyDescent="0.2">
      <c r="AI84">
        <f t="shared" si="2"/>
        <v>0</v>
      </c>
    </row>
    <row r="85" spans="35:35" x14ac:dyDescent="0.2">
      <c r="AI85">
        <f t="shared" si="2"/>
        <v>0</v>
      </c>
    </row>
    <row r="86" spans="35:35" x14ac:dyDescent="0.2">
      <c r="AI86">
        <f t="shared" si="2"/>
        <v>0</v>
      </c>
    </row>
    <row r="87" spans="35:35" x14ac:dyDescent="0.2">
      <c r="AI87">
        <f t="shared" si="2"/>
        <v>0</v>
      </c>
    </row>
    <row r="88" spans="35:35" x14ac:dyDescent="0.2">
      <c r="AI88">
        <f t="shared" si="2"/>
        <v>0</v>
      </c>
    </row>
    <row r="89" spans="35:35" x14ac:dyDescent="0.2">
      <c r="AI89">
        <f t="shared" si="2"/>
        <v>0</v>
      </c>
    </row>
    <row r="90" spans="35:35" x14ac:dyDescent="0.2">
      <c r="AI90">
        <f t="shared" si="2"/>
        <v>0</v>
      </c>
    </row>
    <row r="91" spans="35:35" x14ac:dyDescent="0.2">
      <c r="AI91">
        <f t="shared" si="2"/>
        <v>0</v>
      </c>
    </row>
    <row r="92" spans="35:35" x14ac:dyDescent="0.2">
      <c r="AI92">
        <f t="shared" si="2"/>
        <v>0</v>
      </c>
    </row>
    <row r="93" spans="35:35" x14ac:dyDescent="0.2">
      <c r="AI93">
        <f t="shared" si="2"/>
        <v>0</v>
      </c>
    </row>
    <row r="94" spans="35:35" x14ac:dyDescent="0.2">
      <c r="AI94">
        <f t="shared" si="2"/>
        <v>0</v>
      </c>
    </row>
    <row r="95" spans="35:35" x14ac:dyDescent="0.2">
      <c r="AI95">
        <f t="shared" si="2"/>
        <v>0</v>
      </c>
    </row>
    <row r="96" spans="35:35" x14ac:dyDescent="0.2">
      <c r="AI96">
        <f t="shared" si="2"/>
        <v>0</v>
      </c>
    </row>
    <row r="97" spans="35:35" x14ac:dyDescent="0.2">
      <c r="AI97">
        <f t="shared" si="2"/>
        <v>0</v>
      </c>
    </row>
    <row r="98" spans="35:35" x14ac:dyDescent="0.2">
      <c r="AI98">
        <f t="shared" si="2"/>
        <v>0</v>
      </c>
    </row>
    <row r="99" spans="35:35" x14ac:dyDescent="0.2">
      <c r="AI99">
        <f t="shared" si="2"/>
        <v>0</v>
      </c>
    </row>
    <row r="100" spans="35:35" x14ac:dyDescent="0.2">
      <c r="AI100">
        <f t="shared" si="2"/>
        <v>0</v>
      </c>
    </row>
    <row r="101" spans="35:35" x14ac:dyDescent="0.2">
      <c r="AI101">
        <f t="shared" si="2"/>
        <v>0</v>
      </c>
    </row>
    <row r="102" spans="35:35" x14ac:dyDescent="0.2">
      <c r="AI102">
        <f t="shared" si="2"/>
        <v>0</v>
      </c>
    </row>
    <row r="103" spans="35:35" x14ac:dyDescent="0.2">
      <c r="AI103">
        <f t="shared" si="2"/>
        <v>0</v>
      </c>
    </row>
    <row r="104" spans="35:35" x14ac:dyDescent="0.2">
      <c r="AI104">
        <f t="shared" si="2"/>
        <v>0</v>
      </c>
    </row>
    <row r="105" spans="35:35" x14ac:dyDescent="0.2">
      <c r="AI105">
        <f t="shared" si="2"/>
        <v>0</v>
      </c>
    </row>
    <row r="106" spans="35:35" x14ac:dyDescent="0.2">
      <c r="AI106">
        <f t="shared" si="2"/>
        <v>0</v>
      </c>
    </row>
    <row r="107" spans="35:35" x14ac:dyDescent="0.2">
      <c r="AI107">
        <f t="shared" si="2"/>
        <v>0</v>
      </c>
    </row>
    <row r="108" spans="35:35" x14ac:dyDescent="0.2">
      <c r="AI108">
        <f t="shared" si="2"/>
        <v>0</v>
      </c>
    </row>
    <row r="109" spans="35:35" x14ac:dyDescent="0.2">
      <c r="AI109">
        <f t="shared" si="2"/>
        <v>0</v>
      </c>
    </row>
    <row r="110" spans="35:35" x14ac:dyDescent="0.2">
      <c r="AI110">
        <f t="shared" si="2"/>
        <v>0</v>
      </c>
    </row>
    <row r="111" spans="35:35" x14ac:dyDescent="0.2">
      <c r="AI111">
        <f t="shared" si="2"/>
        <v>0</v>
      </c>
    </row>
    <row r="112" spans="35:35" x14ac:dyDescent="0.2">
      <c r="AI112">
        <f t="shared" si="2"/>
        <v>0</v>
      </c>
    </row>
    <row r="113" spans="35:35" x14ac:dyDescent="0.2">
      <c r="AI113">
        <f t="shared" si="2"/>
        <v>0</v>
      </c>
    </row>
    <row r="114" spans="35:35" x14ac:dyDescent="0.2">
      <c r="AI114">
        <f t="shared" si="2"/>
        <v>0</v>
      </c>
    </row>
    <row r="115" spans="35:35" x14ac:dyDescent="0.2">
      <c r="AI115">
        <f t="shared" si="2"/>
        <v>0</v>
      </c>
    </row>
    <row r="116" spans="35:35" x14ac:dyDescent="0.2">
      <c r="AI116">
        <f t="shared" si="2"/>
        <v>0</v>
      </c>
    </row>
    <row r="117" spans="35:35" x14ac:dyDescent="0.2">
      <c r="AI117">
        <f t="shared" si="2"/>
        <v>0</v>
      </c>
    </row>
    <row r="118" spans="35:35" x14ac:dyDescent="0.2">
      <c r="AI118">
        <f t="shared" si="2"/>
        <v>0</v>
      </c>
    </row>
    <row r="119" spans="35:35" x14ac:dyDescent="0.2">
      <c r="AI119">
        <f t="shared" si="2"/>
        <v>0</v>
      </c>
    </row>
    <row r="120" spans="35:35" x14ac:dyDescent="0.2">
      <c r="AI120">
        <f t="shared" si="2"/>
        <v>0</v>
      </c>
    </row>
    <row r="121" spans="35:35" x14ac:dyDescent="0.2">
      <c r="AI121">
        <f t="shared" si="2"/>
        <v>0</v>
      </c>
    </row>
    <row r="122" spans="35:35" x14ac:dyDescent="0.2">
      <c r="AI122">
        <f t="shared" si="2"/>
        <v>0</v>
      </c>
    </row>
    <row r="123" spans="35:35" x14ac:dyDescent="0.2">
      <c r="AI123">
        <f t="shared" si="2"/>
        <v>0</v>
      </c>
    </row>
    <row r="124" spans="35:35" x14ac:dyDescent="0.2">
      <c r="AI124">
        <f t="shared" si="2"/>
        <v>0</v>
      </c>
    </row>
    <row r="125" spans="35:35" x14ac:dyDescent="0.2">
      <c r="AI125">
        <f t="shared" si="2"/>
        <v>0</v>
      </c>
    </row>
    <row r="126" spans="35:35" x14ac:dyDescent="0.2">
      <c r="AI126">
        <f t="shared" si="2"/>
        <v>0</v>
      </c>
    </row>
    <row r="127" spans="35:35" x14ac:dyDescent="0.2">
      <c r="AI127">
        <f t="shared" si="2"/>
        <v>0</v>
      </c>
    </row>
    <row r="128" spans="35:35" x14ac:dyDescent="0.2">
      <c r="AI128">
        <f t="shared" si="2"/>
        <v>0</v>
      </c>
    </row>
    <row r="129" spans="35:35" x14ac:dyDescent="0.2">
      <c r="AI129">
        <f t="shared" si="2"/>
        <v>0</v>
      </c>
    </row>
    <row r="130" spans="35:35" x14ac:dyDescent="0.2">
      <c r="AI130">
        <f t="shared" si="2"/>
        <v>0</v>
      </c>
    </row>
    <row r="131" spans="35:35" x14ac:dyDescent="0.2">
      <c r="AI131">
        <f t="shared" si="2"/>
        <v>0</v>
      </c>
    </row>
    <row r="132" spans="35:35" x14ac:dyDescent="0.2">
      <c r="AI132">
        <f t="shared" si="2"/>
        <v>0</v>
      </c>
    </row>
    <row r="133" spans="35:35" x14ac:dyDescent="0.2">
      <c r="AI133">
        <f t="shared" si="2"/>
        <v>0</v>
      </c>
    </row>
    <row r="134" spans="35:35" x14ac:dyDescent="0.2">
      <c r="AI134">
        <f t="shared" ref="AI134:AI197" si="3">COUNTA($B134:$AF134)</f>
        <v>0</v>
      </c>
    </row>
    <row r="135" spans="35:35" x14ac:dyDescent="0.2">
      <c r="AI135">
        <f t="shared" si="3"/>
        <v>0</v>
      </c>
    </row>
    <row r="136" spans="35:35" x14ac:dyDescent="0.2">
      <c r="AI136">
        <f t="shared" si="3"/>
        <v>0</v>
      </c>
    </row>
    <row r="137" spans="35:35" x14ac:dyDescent="0.2">
      <c r="AI137">
        <f t="shared" si="3"/>
        <v>0</v>
      </c>
    </row>
    <row r="138" spans="35:35" x14ac:dyDescent="0.2">
      <c r="AI138">
        <f t="shared" si="3"/>
        <v>0</v>
      </c>
    </row>
    <row r="139" spans="35:35" x14ac:dyDescent="0.2">
      <c r="AI139">
        <f t="shared" si="3"/>
        <v>0</v>
      </c>
    </row>
    <row r="140" spans="35:35" x14ac:dyDescent="0.2">
      <c r="AI140">
        <f t="shared" si="3"/>
        <v>0</v>
      </c>
    </row>
    <row r="141" spans="35:35" x14ac:dyDescent="0.2">
      <c r="AI141">
        <f t="shared" si="3"/>
        <v>0</v>
      </c>
    </row>
    <row r="142" spans="35:35" x14ac:dyDescent="0.2">
      <c r="AI142">
        <f t="shared" si="3"/>
        <v>0</v>
      </c>
    </row>
    <row r="143" spans="35:35" x14ac:dyDescent="0.2">
      <c r="AI143">
        <f t="shared" si="3"/>
        <v>0</v>
      </c>
    </row>
    <row r="144" spans="35:35" x14ac:dyDescent="0.2">
      <c r="AI144">
        <f t="shared" si="3"/>
        <v>0</v>
      </c>
    </row>
    <row r="145" spans="35:35" x14ac:dyDescent="0.2">
      <c r="AI145">
        <f t="shared" si="3"/>
        <v>0</v>
      </c>
    </row>
    <row r="146" spans="35:35" x14ac:dyDescent="0.2">
      <c r="AI146">
        <f t="shared" si="3"/>
        <v>0</v>
      </c>
    </row>
    <row r="147" spans="35:35" x14ac:dyDescent="0.2">
      <c r="AI147">
        <f t="shared" si="3"/>
        <v>0</v>
      </c>
    </row>
    <row r="148" spans="35:35" x14ac:dyDescent="0.2">
      <c r="AI148">
        <f t="shared" si="3"/>
        <v>0</v>
      </c>
    </row>
    <row r="149" spans="35:35" x14ac:dyDescent="0.2">
      <c r="AI149">
        <f t="shared" si="3"/>
        <v>0</v>
      </c>
    </row>
    <row r="150" spans="35:35" x14ac:dyDescent="0.2">
      <c r="AI150">
        <f t="shared" si="3"/>
        <v>0</v>
      </c>
    </row>
    <row r="151" spans="35:35" x14ac:dyDescent="0.2">
      <c r="AI151">
        <f t="shared" si="3"/>
        <v>0</v>
      </c>
    </row>
    <row r="152" spans="35:35" x14ac:dyDescent="0.2">
      <c r="AI152">
        <f t="shared" si="3"/>
        <v>0</v>
      </c>
    </row>
    <row r="153" spans="35:35" x14ac:dyDescent="0.2">
      <c r="AI153">
        <f t="shared" si="3"/>
        <v>0</v>
      </c>
    </row>
    <row r="154" spans="35:35" x14ac:dyDescent="0.2">
      <c r="AI154">
        <f t="shared" si="3"/>
        <v>0</v>
      </c>
    </row>
    <row r="155" spans="35:35" x14ac:dyDescent="0.2">
      <c r="AI155">
        <f t="shared" si="3"/>
        <v>0</v>
      </c>
    </row>
    <row r="156" spans="35:35" x14ac:dyDescent="0.2">
      <c r="AI156">
        <f t="shared" si="3"/>
        <v>0</v>
      </c>
    </row>
    <row r="157" spans="35:35" x14ac:dyDescent="0.2">
      <c r="AI157">
        <f t="shared" si="3"/>
        <v>0</v>
      </c>
    </row>
    <row r="158" spans="35:35" x14ac:dyDescent="0.2">
      <c r="AI158">
        <f t="shared" si="3"/>
        <v>0</v>
      </c>
    </row>
    <row r="159" spans="35:35" x14ac:dyDescent="0.2">
      <c r="AI159">
        <f t="shared" si="3"/>
        <v>0</v>
      </c>
    </row>
    <row r="160" spans="35:35" x14ac:dyDescent="0.2">
      <c r="AI160">
        <f t="shared" si="3"/>
        <v>0</v>
      </c>
    </row>
    <row r="161" spans="35:35" x14ac:dyDescent="0.2">
      <c r="AI161">
        <f t="shared" si="3"/>
        <v>0</v>
      </c>
    </row>
    <row r="162" spans="35:35" x14ac:dyDescent="0.2">
      <c r="AI162">
        <f t="shared" si="3"/>
        <v>0</v>
      </c>
    </row>
    <row r="163" spans="35:35" x14ac:dyDescent="0.2">
      <c r="AI163">
        <f t="shared" si="3"/>
        <v>0</v>
      </c>
    </row>
    <row r="164" spans="35:35" x14ac:dyDescent="0.2">
      <c r="AI164">
        <f t="shared" si="3"/>
        <v>0</v>
      </c>
    </row>
    <row r="165" spans="35:35" x14ac:dyDescent="0.2">
      <c r="AI165">
        <f t="shared" si="3"/>
        <v>0</v>
      </c>
    </row>
    <row r="166" spans="35:35" x14ac:dyDescent="0.2">
      <c r="AI166">
        <f t="shared" si="3"/>
        <v>0</v>
      </c>
    </row>
    <row r="167" spans="35:35" x14ac:dyDescent="0.2">
      <c r="AI167">
        <f t="shared" si="3"/>
        <v>0</v>
      </c>
    </row>
    <row r="168" spans="35:35" x14ac:dyDescent="0.2">
      <c r="AI168">
        <f t="shared" si="3"/>
        <v>0</v>
      </c>
    </row>
    <row r="169" spans="35:35" x14ac:dyDescent="0.2">
      <c r="AI169">
        <f t="shared" si="3"/>
        <v>0</v>
      </c>
    </row>
    <row r="170" spans="35:35" x14ac:dyDescent="0.2">
      <c r="AI170">
        <f t="shared" si="3"/>
        <v>0</v>
      </c>
    </row>
    <row r="171" spans="35:35" x14ac:dyDescent="0.2">
      <c r="AI171">
        <f t="shared" si="3"/>
        <v>0</v>
      </c>
    </row>
    <row r="172" spans="35:35" x14ac:dyDescent="0.2">
      <c r="AI172">
        <f t="shared" si="3"/>
        <v>0</v>
      </c>
    </row>
    <row r="173" spans="35:35" x14ac:dyDescent="0.2">
      <c r="AI173">
        <f t="shared" si="3"/>
        <v>0</v>
      </c>
    </row>
    <row r="174" spans="35:35" x14ac:dyDescent="0.2">
      <c r="AI174">
        <f t="shared" si="3"/>
        <v>0</v>
      </c>
    </row>
    <row r="175" spans="35:35" x14ac:dyDescent="0.2">
      <c r="AI175">
        <f t="shared" si="3"/>
        <v>0</v>
      </c>
    </row>
    <row r="176" spans="35:35" x14ac:dyDescent="0.2">
      <c r="AI176">
        <f t="shared" si="3"/>
        <v>0</v>
      </c>
    </row>
    <row r="177" spans="35:35" x14ac:dyDescent="0.2">
      <c r="AI177">
        <f t="shared" si="3"/>
        <v>0</v>
      </c>
    </row>
    <row r="178" spans="35:35" x14ac:dyDescent="0.2">
      <c r="AI178">
        <f t="shared" si="3"/>
        <v>0</v>
      </c>
    </row>
    <row r="179" spans="35:35" x14ac:dyDescent="0.2">
      <c r="AI179">
        <f t="shared" si="3"/>
        <v>0</v>
      </c>
    </row>
    <row r="180" spans="35:35" x14ac:dyDescent="0.2">
      <c r="AI180">
        <f t="shared" si="3"/>
        <v>0</v>
      </c>
    </row>
    <row r="181" spans="35:35" x14ac:dyDescent="0.2">
      <c r="AI181">
        <f t="shared" si="3"/>
        <v>0</v>
      </c>
    </row>
    <row r="182" spans="35:35" x14ac:dyDescent="0.2">
      <c r="AI182">
        <f t="shared" si="3"/>
        <v>0</v>
      </c>
    </row>
    <row r="183" spans="35:35" x14ac:dyDescent="0.2">
      <c r="AI183">
        <f t="shared" si="3"/>
        <v>0</v>
      </c>
    </row>
    <row r="184" spans="35:35" x14ac:dyDescent="0.2">
      <c r="AI184">
        <f t="shared" si="3"/>
        <v>0</v>
      </c>
    </row>
    <row r="185" spans="35:35" x14ac:dyDescent="0.2">
      <c r="AI185">
        <f t="shared" si="3"/>
        <v>0</v>
      </c>
    </row>
    <row r="186" spans="35:35" x14ac:dyDescent="0.2">
      <c r="AI186">
        <f t="shared" si="3"/>
        <v>0</v>
      </c>
    </row>
    <row r="187" spans="35:35" x14ac:dyDescent="0.2">
      <c r="AI187">
        <f t="shared" si="3"/>
        <v>0</v>
      </c>
    </row>
    <row r="188" spans="35:35" x14ac:dyDescent="0.2">
      <c r="AI188">
        <f t="shared" si="3"/>
        <v>0</v>
      </c>
    </row>
    <row r="189" spans="35:35" x14ac:dyDescent="0.2">
      <c r="AI189">
        <f t="shared" si="3"/>
        <v>0</v>
      </c>
    </row>
    <row r="190" spans="35:35" x14ac:dyDescent="0.2">
      <c r="AI190">
        <f t="shared" si="3"/>
        <v>0</v>
      </c>
    </row>
    <row r="191" spans="35:35" x14ac:dyDescent="0.2">
      <c r="AI191">
        <f t="shared" si="3"/>
        <v>0</v>
      </c>
    </row>
    <row r="192" spans="35:35" x14ac:dyDescent="0.2">
      <c r="AI192">
        <f t="shared" si="3"/>
        <v>0</v>
      </c>
    </row>
    <row r="193" spans="35:35" x14ac:dyDescent="0.2">
      <c r="AI193">
        <f t="shared" si="3"/>
        <v>0</v>
      </c>
    </row>
    <row r="194" spans="35:35" x14ac:dyDescent="0.2">
      <c r="AI194">
        <f t="shared" si="3"/>
        <v>0</v>
      </c>
    </row>
    <row r="195" spans="35:35" x14ac:dyDescent="0.2">
      <c r="AI195">
        <f t="shared" si="3"/>
        <v>0</v>
      </c>
    </row>
    <row r="196" spans="35:35" x14ac:dyDescent="0.2">
      <c r="AI196">
        <f t="shared" si="3"/>
        <v>0</v>
      </c>
    </row>
    <row r="197" spans="35:35" x14ac:dyDescent="0.2">
      <c r="AI197">
        <f t="shared" si="3"/>
        <v>0</v>
      </c>
    </row>
    <row r="198" spans="35:35" x14ac:dyDescent="0.2">
      <c r="AI198">
        <f t="shared" ref="AI198:AI261" si="4">COUNTA($B198:$AF198)</f>
        <v>0</v>
      </c>
    </row>
    <row r="199" spans="35:35" x14ac:dyDescent="0.2">
      <c r="AI199">
        <f t="shared" si="4"/>
        <v>0</v>
      </c>
    </row>
    <row r="200" spans="35:35" x14ac:dyDescent="0.2">
      <c r="AI200">
        <f t="shared" si="4"/>
        <v>0</v>
      </c>
    </row>
    <row r="201" spans="35:35" x14ac:dyDescent="0.2">
      <c r="AI201">
        <f t="shared" si="4"/>
        <v>0</v>
      </c>
    </row>
    <row r="202" spans="35:35" x14ac:dyDescent="0.2">
      <c r="AI202">
        <f t="shared" si="4"/>
        <v>0</v>
      </c>
    </row>
    <row r="203" spans="35:35" x14ac:dyDescent="0.2">
      <c r="AI203">
        <f t="shared" si="4"/>
        <v>0</v>
      </c>
    </row>
    <row r="204" spans="35:35" x14ac:dyDescent="0.2">
      <c r="AI204">
        <f t="shared" si="4"/>
        <v>0</v>
      </c>
    </row>
    <row r="205" spans="35:35" x14ac:dyDescent="0.2">
      <c r="AI205">
        <f t="shared" si="4"/>
        <v>0</v>
      </c>
    </row>
    <row r="206" spans="35:35" x14ac:dyDescent="0.2">
      <c r="AI206">
        <f t="shared" si="4"/>
        <v>0</v>
      </c>
    </row>
    <row r="207" spans="35:35" x14ac:dyDescent="0.2">
      <c r="AI207">
        <f t="shared" si="4"/>
        <v>0</v>
      </c>
    </row>
    <row r="208" spans="35:35" x14ac:dyDescent="0.2">
      <c r="AI208">
        <f t="shared" si="4"/>
        <v>0</v>
      </c>
    </row>
    <row r="209" spans="35:35" x14ac:dyDescent="0.2">
      <c r="AI209">
        <f t="shared" si="4"/>
        <v>0</v>
      </c>
    </row>
    <row r="210" spans="35:35" x14ac:dyDescent="0.2">
      <c r="AI210">
        <f t="shared" si="4"/>
        <v>0</v>
      </c>
    </row>
    <row r="211" spans="35:35" x14ac:dyDescent="0.2">
      <c r="AI211">
        <f t="shared" si="4"/>
        <v>0</v>
      </c>
    </row>
    <row r="212" spans="35:35" x14ac:dyDescent="0.2">
      <c r="AI212">
        <f t="shared" si="4"/>
        <v>0</v>
      </c>
    </row>
    <row r="213" spans="35:35" x14ac:dyDescent="0.2">
      <c r="AI213">
        <f t="shared" si="4"/>
        <v>0</v>
      </c>
    </row>
    <row r="214" spans="35:35" x14ac:dyDescent="0.2">
      <c r="AI214">
        <f t="shared" si="4"/>
        <v>0</v>
      </c>
    </row>
    <row r="215" spans="35:35" x14ac:dyDescent="0.2">
      <c r="AI215">
        <f t="shared" si="4"/>
        <v>0</v>
      </c>
    </row>
    <row r="216" spans="35:35" x14ac:dyDescent="0.2">
      <c r="AI216">
        <f t="shared" si="4"/>
        <v>0</v>
      </c>
    </row>
    <row r="217" spans="35:35" x14ac:dyDescent="0.2">
      <c r="AI217">
        <f t="shared" si="4"/>
        <v>0</v>
      </c>
    </row>
    <row r="218" spans="35:35" x14ac:dyDescent="0.2">
      <c r="AI218">
        <f t="shared" si="4"/>
        <v>0</v>
      </c>
    </row>
    <row r="219" spans="35:35" x14ac:dyDescent="0.2">
      <c r="AI219">
        <f t="shared" si="4"/>
        <v>0</v>
      </c>
    </row>
    <row r="220" spans="35:35" x14ac:dyDescent="0.2">
      <c r="AI220">
        <f t="shared" si="4"/>
        <v>0</v>
      </c>
    </row>
    <row r="221" spans="35:35" x14ac:dyDescent="0.2">
      <c r="AI221">
        <f t="shared" si="4"/>
        <v>0</v>
      </c>
    </row>
    <row r="222" spans="35:35" x14ac:dyDescent="0.2">
      <c r="AI222">
        <f t="shared" si="4"/>
        <v>0</v>
      </c>
    </row>
    <row r="223" spans="35:35" x14ac:dyDescent="0.2">
      <c r="AI223">
        <f t="shared" si="4"/>
        <v>0</v>
      </c>
    </row>
    <row r="224" spans="35:35" x14ac:dyDescent="0.2">
      <c r="AI224">
        <f t="shared" si="4"/>
        <v>0</v>
      </c>
    </row>
    <row r="225" spans="35:35" x14ac:dyDescent="0.2">
      <c r="AI225">
        <f t="shared" si="4"/>
        <v>0</v>
      </c>
    </row>
    <row r="226" spans="35:35" x14ac:dyDescent="0.2">
      <c r="AI226">
        <f t="shared" si="4"/>
        <v>0</v>
      </c>
    </row>
    <row r="227" spans="35:35" x14ac:dyDescent="0.2">
      <c r="AI227">
        <f t="shared" si="4"/>
        <v>0</v>
      </c>
    </row>
    <row r="228" spans="35:35" x14ac:dyDescent="0.2">
      <c r="AI228">
        <f t="shared" si="4"/>
        <v>0</v>
      </c>
    </row>
    <row r="229" spans="35:35" x14ac:dyDescent="0.2">
      <c r="AI229">
        <f t="shared" si="4"/>
        <v>0</v>
      </c>
    </row>
    <row r="230" spans="35:35" x14ac:dyDescent="0.2">
      <c r="AI230">
        <f t="shared" si="4"/>
        <v>0</v>
      </c>
    </row>
    <row r="231" spans="35:35" x14ac:dyDescent="0.2">
      <c r="AI231">
        <f t="shared" si="4"/>
        <v>0</v>
      </c>
    </row>
    <row r="232" spans="35:35" x14ac:dyDescent="0.2">
      <c r="AI232">
        <f t="shared" si="4"/>
        <v>0</v>
      </c>
    </row>
    <row r="233" spans="35:35" x14ac:dyDescent="0.2">
      <c r="AI233">
        <f t="shared" si="4"/>
        <v>0</v>
      </c>
    </row>
    <row r="234" spans="35:35" x14ac:dyDescent="0.2">
      <c r="AI234">
        <f t="shared" si="4"/>
        <v>0</v>
      </c>
    </row>
    <row r="235" spans="35:35" x14ac:dyDescent="0.2">
      <c r="AI235">
        <f t="shared" si="4"/>
        <v>0</v>
      </c>
    </row>
    <row r="236" spans="35:35" x14ac:dyDescent="0.2">
      <c r="AI236">
        <f t="shared" si="4"/>
        <v>0</v>
      </c>
    </row>
    <row r="237" spans="35:35" x14ac:dyDescent="0.2">
      <c r="AI237">
        <f t="shared" si="4"/>
        <v>0</v>
      </c>
    </row>
    <row r="238" spans="35:35" x14ac:dyDescent="0.2">
      <c r="AI238">
        <f t="shared" si="4"/>
        <v>0</v>
      </c>
    </row>
    <row r="239" spans="35:35" x14ac:dyDescent="0.2">
      <c r="AI239">
        <f t="shared" si="4"/>
        <v>0</v>
      </c>
    </row>
    <row r="240" spans="35:35" x14ac:dyDescent="0.2">
      <c r="AI240">
        <f t="shared" si="4"/>
        <v>0</v>
      </c>
    </row>
    <row r="241" spans="35:35" x14ac:dyDescent="0.2">
      <c r="AI241">
        <f t="shared" si="4"/>
        <v>0</v>
      </c>
    </row>
    <row r="242" spans="35:35" x14ac:dyDescent="0.2">
      <c r="AI242">
        <f t="shared" si="4"/>
        <v>0</v>
      </c>
    </row>
    <row r="243" spans="35:35" x14ac:dyDescent="0.2">
      <c r="AI243">
        <f t="shared" si="4"/>
        <v>0</v>
      </c>
    </row>
    <row r="244" spans="35:35" x14ac:dyDescent="0.2">
      <c r="AI244">
        <f t="shared" si="4"/>
        <v>0</v>
      </c>
    </row>
    <row r="245" spans="35:35" x14ac:dyDescent="0.2">
      <c r="AI245">
        <f t="shared" si="4"/>
        <v>0</v>
      </c>
    </row>
    <row r="246" spans="35:35" x14ac:dyDescent="0.2">
      <c r="AI246">
        <f t="shared" si="4"/>
        <v>0</v>
      </c>
    </row>
    <row r="247" spans="35:35" x14ac:dyDescent="0.2">
      <c r="AI247">
        <f t="shared" si="4"/>
        <v>0</v>
      </c>
    </row>
    <row r="248" spans="35:35" x14ac:dyDescent="0.2">
      <c r="AI248">
        <f t="shared" si="4"/>
        <v>0</v>
      </c>
    </row>
    <row r="249" spans="35:35" x14ac:dyDescent="0.2">
      <c r="AI249">
        <f t="shared" si="4"/>
        <v>0</v>
      </c>
    </row>
    <row r="250" spans="35:35" x14ac:dyDescent="0.2">
      <c r="AI250">
        <f t="shared" si="4"/>
        <v>0</v>
      </c>
    </row>
    <row r="251" spans="35:35" x14ac:dyDescent="0.2">
      <c r="AI251">
        <f t="shared" si="4"/>
        <v>0</v>
      </c>
    </row>
    <row r="252" spans="35:35" x14ac:dyDescent="0.2">
      <c r="AI252">
        <f t="shared" si="4"/>
        <v>0</v>
      </c>
    </row>
    <row r="253" spans="35:35" x14ac:dyDescent="0.2">
      <c r="AI253">
        <f t="shared" si="4"/>
        <v>0</v>
      </c>
    </row>
    <row r="254" spans="35:35" x14ac:dyDescent="0.2">
      <c r="AI254">
        <f t="shared" si="4"/>
        <v>0</v>
      </c>
    </row>
    <row r="255" spans="35:35" x14ac:dyDescent="0.2">
      <c r="AI255">
        <f t="shared" si="4"/>
        <v>0</v>
      </c>
    </row>
    <row r="256" spans="35:35" x14ac:dyDescent="0.2">
      <c r="AI256">
        <f t="shared" si="4"/>
        <v>0</v>
      </c>
    </row>
    <row r="257" spans="35:35" x14ac:dyDescent="0.2">
      <c r="AI257">
        <f t="shared" si="4"/>
        <v>0</v>
      </c>
    </row>
    <row r="258" spans="35:35" x14ac:dyDescent="0.2">
      <c r="AI258">
        <f t="shared" si="4"/>
        <v>0</v>
      </c>
    </row>
    <row r="259" spans="35:35" x14ac:dyDescent="0.2">
      <c r="AI259">
        <f t="shared" si="4"/>
        <v>0</v>
      </c>
    </row>
    <row r="260" spans="35:35" x14ac:dyDescent="0.2">
      <c r="AI260">
        <f t="shared" si="4"/>
        <v>0</v>
      </c>
    </row>
    <row r="261" spans="35:35" x14ac:dyDescent="0.2">
      <c r="AI261">
        <f t="shared" si="4"/>
        <v>0</v>
      </c>
    </row>
    <row r="262" spans="35:35" x14ac:dyDescent="0.2">
      <c r="AI262">
        <f t="shared" ref="AI262:AI325" si="5">COUNTA($B262:$AF262)</f>
        <v>0</v>
      </c>
    </row>
    <row r="263" spans="35:35" x14ac:dyDescent="0.2">
      <c r="AI263">
        <f t="shared" si="5"/>
        <v>0</v>
      </c>
    </row>
    <row r="264" spans="35:35" x14ac:dyDescent="0.2">
      <c r="AI264">
        <f t="shared" si="5"/>
        <v>0</v>
      </c>
    </row>
    <row r="265" spans="35:35" x14ac:dyDescent="0.2">
      <c r="AI265">
        <f t="shared" si="5"/>
        <v>0</v>
      </c>
    </row>
    <row r="266" spans="35:35" x14ac:dyDescent="0.2">
      <c r="AI266">
        <f t="shared" si="5"/>
        <v>0</v>
      </c>
    </row>
    <row r="267" spans="35:35" x14ac:dyDescent="0.2">
      <c r="AI267">
        <f t="shared" si="5"/>
        <v>0</v>
      </c>
    </row>
    <row r="268" spans="35:35" x14ac:dyDescent="0.2">
      <c r="AI268">
        <f t="shared" si="5"/>
        <v>0</v>
      </c>
    </row>
    <row r="269" spans="35:35" x14ac:dyDescent="0.2">
      <c r="AI269">
        <f t="shared" si="5"/>
        <v>0</v>
      </c>
    </row>
    <row r="270" spans="35:35" x14ac:dyDescent="0.2">
      <c r="AI270">
        <f t="shared" si="5"/>
        <v>0</v>
      </c>
    </row>
    <row r="271" spans="35:35" x14ac:dyDescent="0.2">
      <c r="AI271">
        <f t="shared" si="5"/>
        <v>0</v>
      </c>
    </row>
    <row r="272" spans="35:35" x14ac:dyDescent="0.2">
      <c r="AI272">
        <f t="shared" si="5"/>
        <v>0</v>
      </c>
    </row>
    <row r="273" spans="35:35" x14ac:dyDescent="0.2">
      <c r="AI273">
        <f t="shared" si="5"/>
        <v>0</v>
      </c>
    </row>
    <row r="274" spans="35:35" x14ac:dyDescent="0.2">
      <c r="AI274">
        <f t="shared" si="5"/>
        <v>0</v>
      </c>
    </row>
    <row r="275" spans="35:35" x14ac:dyDescent="0.2">
      <c r="AI275">
        <f t="shared" si="5"/>
        <v>0</v>
      </c>
    </row>
    <row r="276" spans="35:35" x14ac:dyDescent="0.2">
      <c r="AI276">
        <f t="shared" si="5"/>
        <v>0</v>
      </c>
    </row>
    <row r="277" spans="35:35" x14ac:dyDescent="0.2">
      <c r="AI277">
        <f t="shared" si="5"/>
        <v>0</v>
      </c>
    </row>
    <row r="278" spans="35:35" x14ac:dyDescent="0.2">
      <c r="AI278">
        <f t="shared" si="5"/>
        <v>0</v>
      </c>
    </row>
    <row r="279" spans="35:35" x14ac:dyDescent="0.2">
      <c r="AI279">
        <f t="shared" si="5"/>
        <v>0</v>
      </c>
    </row>
    <row r="280" spans="35:35" x14ac:dyDescent="0.2">
      <c r="AI280">
        <f t="shared" si="5"/>
        <v>0</v>
      </c>
    </row>
    <row r="281" spans="35:35" x14ac:dyDescent="0.2">
      <c r="AI281">
        <f t="shared" si="5"/>
        <v>0</v>
      </c>
    </row>
    <row r="282" spans="35:35" x14ac:dyDescent="0.2">
      <c r="AI282">
        <f t="shared" si="5"/>
        <v>0</v>
      </c>
    </row>
    <row r="283" spans="35:35" x14ac:dyDescent="0.2">
      <c r="AI283">
        <f t="shared" si="5"/>
        <v>0</v>
      </c>
    </row>
    <row r="284" spans="35:35" x14ac:dyDescent="0.2">
      <c r="AI284">
        <f t="shared" si="5"/>
        <v>0</v>
      </c>
    </row>
    <row r="285" spans="35:35" x14ac:dyDescent="0.2">
      <c r="AI285">
        <f t="shared" si="5"/>
        <v>0</v>
      </c>
    </row>
    <row r="286" spans="35:35" x14ac:dyDescent="0.2">
      <c r="AI286">
        <f t="shared" si="5"/>
        <v>0</v>
      </c>
    </row>
    <row r="287" spans="35:35" x14ac:dyDescent="0.2">
      <c r="AI287">
        <f t="shared" si="5"/>
        <v>0</v>
      </c>
    </row>
    <row r="288" spans="35:35" x14ac:dyDescent="0.2">
      <c r="AI288">
        <f t="shared" si="5"/>
        <v>0</v>
      </c>
    </row>
    <row r="289" spans="35:35" x14ac:dyDescent="0.2">
      <c r="AI289">
        <f t="shared" si="5"/>
        <v>0</v>
      </c>
    </row>
    <row r="290" spans="35:35" x14ac:dyDescent="0.2">
      <c r="AI290">
        <f t="shared" si="5"/>
        <v>0</v>
      </c>
    </row>
    <row r="291" spans="35:35" x14ac:dyDescent="0.2">
      <c r="AI291">
        <f t="shared" si="5"/>
        <v>0</v>
      </c>
    </row>
    <row r="292" spans="35:35" x14ac:dyDescent="0.2">
      <c r="AI292">
        <f t="shared" si="5"/>
        <v>0</v>
      </c>
    </row>
    <row r="293" spans="35:35" x14ac:dyDescent="0.2">
      <c r="AI293">
        <f t="shared" si="5"/>
        <v>0</v>
      </c>
    </row>
    <row r="294" spans="35:35" x14ac:dyDescent="0.2">
      <c r="AI294">
        <f t="shared" si="5"/>
        <v>0</v>
      </c>
    </row>
    <row r="295" spans="35:35" x14ac:dyDescent="0.2">
      <c r="AI295">
        <f t="shared" si="5"/>
        <v>0</v>
      </c>
    </row>
    <row r="296" spans="35:35" x14ac:dyDescent="0.2">
      <c r="AI296">
        <f t="shared" si="5"/>
        <v>0</v>
      </c>
    </row>
    <row r="297" spans="35:35" x14ac:dyDescent="0.2">
      <c r="AI297">
        <f t="shared" si="5"/>
        <v>0</v>
      </c>
    </row>
    <row r="298" spans="35:35" x14ac:dyDescent="0.2">
      <c r="AI298">
        <f t="shared" si="5"/>
        <v>0</v>
      </c>
    </row>
    <row r="299" spans="35:35" x14ac:dyDescent="0.2">
      <c r="AI299">
        <f t="shared" si="5"/>
        <v>0</v>
      </c>
    </row>
    <row r="300" spans="35:35" x14ac:dyDescent="0.2">
      <c r="AI300">
        <f t="shared" si="5"/>
        <v>0</v>
      </c>
    </row>
    <row r="301" spans="35:35" x14ac:dyDescent="0.2">
      <c r="AI301">
        <f t="shared" si="5"/>
        <v>0</v>
      </c>
    </row>
    <row r="302" spans="35:35" x14ac:dyDescent="0.2">
      <c r="AI302">
        <f t="shared" si="5"/>
        <v>0</v>
      </c>
    </row>
    <row r="303" spans="35:35" x14ac:dyDescent="0.2">
      <c r="AI303">
        <f t="shared" si="5"/>
        <v>0</v>
      </c>
    </row>
    <row r="304" spans="35:35" x14ac:dyDescent="0.2">
      <c r="AI304">
        <f t="shared" si="5"/>
        <v>0</v>
      </c>
    </row>
    <row r="305" spans="35:35" x14ac:dyDescent="0.2">
      <c r="AI305">
        <f t="shared" si="5"/>
        <v>0</v>
      </c>
    </row>
    <row r="306" spans="35:35" x14ac:dyDescent="0.2">
      <c r="AI306">
        <f t="shared" si="5"/>
        <v>0</v>
      </c>
    </row>
    <row r="307" spans="35:35" x14ac:dyDescent="0.2">
      <c r="AI307">
        <f t="shared" si="5"/>
        <v>0</v>
      </c>
    </row>
    <row r="308" spans="35:35" x14ac:dyDescent="0.2">
      <c r="AI308">
        <f t="shared" si="5"/>
        <v>0</v>
      </c>
    </row>
    <row r="309" spans="35:35" x14ac:dyDescent="0.2">
      <c r="AI309">
        <f t="shared" si="5"/>
        <v>0</v>
      </c>
    </row>
    <row r="310" spans="35:35" x14ac:dyDescent="0.2">
      <c r="AI310">
        <f t="shared" si="5"/>
        <v>0</v>
      </c>
    </row>
    <row r="311" spans="35:35" x14ac:dyDescent="0.2">
      <c r="AI311">
        <f t="shared" si="5"/>
        <v>0</v>
      </c>
    </row>
    <row r="312" spans="35:35" x14ac:dyDescent="0.2">
      <c r="AI312">
        <f t="shared" si="5"/>
        <v>0</v>
      </c>
    </row>
    <row r="313" spans="35:35" x14ac:dyDescent="0.2">
      <c r="AI313">
        <f t="shared" si="5"/>
        <v>0</v>
      </c>
    </row>
    <row r="314" spans="35:35" x14ac:dyDescent="0.2">
      <c r="AI314">
        <f t="shared" si="5"/>
        <v>0</v>
      </c>
    </row>
    <row r="315" spans="35:35" x14ac:dyDescent="0.2">
      <c r="AI315">
        <f t="shared" si="5"/>
        <v>0</v>
      </c>
    </row>
    <row r="316" spans="35:35" x14ac:dyDescent="0.2">
      <c r="AI316">
        <f t="shared" si="5"/>
        <v>0</v>
      </c>
    </row>
    <row r="317" spans="35:35" x14ac:dyDescent="0.2">
      <c r="AI317">
        <f t="shared" si="5"/>
        <v>0</v>
      </c>
    </row>
    <row r="318" spans="35:35" x14ac:dyDescent="0.2">
      <c r="AI318">
        <f t="shared" si="5"/>
        <v>0</v>
      </c>
    </row>
    <row r="319" spans="35:35" x14ac:dyDescent="0.2">
      <c r="AI319">
        <f t="shared" si="5"/>
        <v>0</v>
      </c>
    </row>
    <row r="320" spans="35:35" x14ac:dyDescent="0.2">
      <c r="AI320">
        <f t="shared" si="5"/>
        <v>0</v>
      </c>
    </row>
    <row r="321" spans="35:35" x14ac:dyDescent="0.2">
      <c r="AI321">
        <f t="shared" si="5"/>
        <v>0</v>
      </c>
    </row>
    <row r="322" spans="35:35" x14ac:dyDescent="0.2">
      <c r="AI322">
        <f t="shared" si="5"/>
        <v>0</v>
      </c>
    </row>
    <row r="323" spans="35:35" x14ac:dyDescent="0.2">
      <c r="AI323">
        <f t="shared" si="5"/>
        <v>0</v>
      </c>
    </row>
    <row r="324" spans="35:35" x14ac:dyDescent="0.2">
      <c r="AI324">
        <f t="shared" si="5"/>
        <v>0</v>
      </c>
    </row>
    <row r="325" spans="35:35" x14ac:dyDescent="0.2">
      <c r="AI325">
        <f t="shared" si="5"/>
        <v>0</v>
      </c>
    </row>
    <row r="326" spans="35:35" x14ac:dyDescent="0.2">
      <c r="AI326">
        <f t="shared" ref="AI326:AI389" si="6">COUNTA($B326:$AF326)</f>
        <v>0</v>
      </c>
    </row>
    <row r="327" spans="35:35" x14ac:dyDescent="0.2">
      <c r="AI327">
        <f t="shared" si="6"/>
        <v>0</v>
      </c>
    </row>
    <row r="328" spans="35:35" x14ac:dyDescent="0.2">
      <c r="AI328">
        <f t="shared" si="6"/>
        <v>0</v>
      </c>
    </row>
    <row r="329" spans="35:35" x14ac:dyDescent="0.2">
      <c r="AI329">
        <f t="shared" si="6"/>
        <v>0</v>
      </c>
    </row>
    <row r="330" spans="35:35" x14ac:dyDescent="0.2">
      <c r="AI330">
        <f t="shared" si="6"/>
        <v>0</v>
      </c>
    </row>
    <row r="331" spans="35:35" x14ac:dyDescent="0.2">
      <c r="AI331">
        <f t="shared" si="6"/>
        <v>0</v>
      </c>
    </row>
    <row r="332" spans="35:35" x14ac:dyDescent="0.2">
      <c r="AI332">
        <f t="shared" si="6"/>
        <v>0</v>
      </c>
    </row>
    <row r="333" spans="35:35" x14ac:dyDescent="0.2">
      <c r="AI333">
        <f t="shared" si="6"/>
        <v>0</v>
      </c>
    </row>
    <row r="334" spans="35:35" x14ac:dyDescent="0.2">
      <c r="AI334">
        <f t="shared" si="6"/>
        <v>0</v>
      </c>
    </row>
    <row r="335" spans="35:35" x14ac:dyDescent="0.2">
      <c r="AI335">
        <f t="shared" si="6"/>
        <v>0</v>
      </c>
    </row>
    <row r="336" spans="35:35" x14ac:dyDescent="0.2">
      <c r="AI336">
        <f t="shared" si="6"/>
        <v>0</v>
      </c>
    </row>
    <row r="337" spans="35:35" x14ac:dyDescent="0.2">
      <c r="AI337">
        <f t="shared" si="6"/>
        <v>0</v>
      </c>
    </row>
    <row r="338" spans="35:35" x14ac:dyDescent="0.2">
      <c r="AI338">
        <f t="shared" si="6"/>
        <v>0</v>
      </c>
    </row>
    <row r="339" spans="35:35" x14ac:dyDescent="0.2">
      <c r="AI339">
        <f t="shared" si="6"/>
        <v>0</v>
      </c>
    </row>
    <row r="340" spans="35:35" x14ac:dyDescent="0.2">
      <c r="AI340">
        <f t="shared" si="6"/>
        <v>0</v>
      </c>
    </row>
    <row r="341" spans="35:35" x14ac:dyDescent="0.2">
      <c r="AI341">
        <f t="shared" si="6"/>
        <v>0</v>
      </c>
    </row>
    <row r="342" spans="35:35" x14ac:dyDescent="0.2">
      <c r="AI342">
        <f t="shared" si="6"/>
        <v>0</v>
      </c>
    </row>
    <row r="343" spans="35:35" x14ac:dyDescent="0.2">
      <c r="AI343">
        <f t="shared" si="6"/>
        <v>0</v>
      </c>
    </row>
    <row r="344" spans="35:35" x14ac:dyDescent="0.2">
      <c r="AI344">
        <f t="shared" si="6"/>
        <v>0</v>
      </c>
    </row>
    <row r="345" spans="35:35" x14ac:dyDescent="0.2">
      <c r="AI345">
        <f t="shared" si="6"/>
        <v>0</v>
      </c>
    </row>
    <row r="346" spans="35:35" x14ac:dyDescent="0.2">
      <c r="AI346">
        <f t="shared" si="6"/>
        <v>0</v>
      </c>
    </row>
    <row r="347" spans="35:35" x14ac:dyDescent="0.2">
      <c r="AI347">
        <f t="shared" si="6"/>
        <v>0</v>
      </c>
    </row>
    <row r="348" spans="35:35" x14ac:dyDescent="0.2">
      <c r="AI348">
        <f t="shared" si="6"/>
        <v>0</v>
      </c>
    </row>
    <row r="349" spans="35:35" x14ac:dyDescent="0.2">
      <c r="AI349">
        <f t="shared" si="6"/>
        <v>0</v>
      </c>
    </row>
    <row r="350" spans="35:35" x14ac:dyDescent="0.2">
      <c r="AI350">
        <f t="shared" si="6"/>
        <v>0</v>
      </c>
    </row>
    <row r="351" spans="35:35" x14ac:dyDescent="0.2">
      <c r="AI351">
        <f t="shared" si="6"/>
        <v>0</v>
      </c>
    </row>
    <row r="352" spans="35:35" x14ac:dyDescent="0.2">
      <c r="AI352">
        <f t="shared" si="6"/>
        <v>0</v>
      </c>
    </row>
    <row r="353" spans="35:35" x14ac:dyDescent="0.2">
      <c r="AI353">
        <f t="shared" si="6"/>
        <v>0</v>
      </c>
    </row>
    <row r="354" spans="35:35" x14ac:dyDescent="0.2">
      <c r="AI354">
        <f t="shared" si="6"/>
        <v>0</v>
      </c>
    </row>
    <row r="355" spans="35:35" x14ac:dyDescent="0.2">
      <c r="AI355">
        <f t="shared" si="6"/>
        <v>0</v>
      </c>
    </row>
    <row r="356" spans="35:35" x14ac:dyDescent="0.2">
      <c r="AI356">
        <f t="shared" si="6"/>
        <v>0</v>
      </c>
    </row>
    <row r="357" spans="35:35" x14ac:dyDescent="0.2">
      <c r="AI357">
        <f t="shared" si="6"/>
        <v>0</v>
      </c>
    </row>
    <row r="358" spans="35:35" x14ac:dyDescent="0.2">
      <c r="AI358">
        <f t="shared" si="6"/>
        <v>0</v>
      </c>
    </row>
    <row r="359" spans="35:35" x14ac:dyDescent="0.2">
      <c r="AI359">
        <f t="shared" si="6"/>
        <v>0</v>
      </c>
    </row>
    <row r="360" spans="35:35" x14ac:dyDescent="0.2">
      <c r="AI360">
        <f t="shared" si="6"/>
        <v>0</v>
      </c>
    </row>
    <row r="361" spans="35:35" x14ac:dyDescent="0.2">
      <c r="AI361">
        <f t="shared" si="6"/>
        <v>0</v>
      </c>
    </row>
    <row r="362" spans="35:35" x14ac:dyDescent="0.2">
      <c r="AI362">
        <f t="shared" si="6"/>
        <v>0</v>
      </c>
    </row>
    <row r="363" spans="35:35" x14ac:dyDescent="0.2">
      <c r="AI363">
        <f t="shared" si="6"/>
        <v>0</v>
      </c>
    </row>
    <row r="364" spans="35:35" x14ac:dyDescent="0.2">
      <c r="AI364">
        <f t="shared" si="6"/>
        <v>0</v>
      </c>
    </row>
    <row r="365" spans="35:35" x14ac:dyDescent="0.2">
      <c r="AI365">
        <f t="shared" si="6"/>
        <v>0</v>
      </c>
    </row>
    <row r="366" spans="35:35" x14ac:dyDescent="0.2">
      <c r="AI366">
        <f t="shared" si="6"/>
        <v>0</v>
      </c>
    </row>
    <row r="367" spans="35:35" x14ac:dyDescent="0.2">
      <c r="AI367">
        <f t="shared" si="6"/>
        <v>0</v>
      </c>
    </row>
    <row r="368" spans="35:35" x14ac:dyDescent="0.2">
      <c r="AI368">
        <f t="shared" si="6"/>
        <v>0</v>
      </c>
    </row>
    <row r="369" spans="35:35" x14ac:dyDescent="0.2">
      <c r="AI369">
        <f t="shared" si="6"/>
        <v>0</v>
      </c>
    </row>
    <row r="370" spans="35:35" x14ac:dyDescent="0.2">
      <c r="AI370">
        <f t="shared" si="6"/>
        <v>0</v>
      </c>
    </row>
    <row r="371" spans="35:35" x14ac:dyDescent="0.2">
      <c r="AI371">
        <f t="shared" si="6"/>
        <v>0</v>
      </c>
    </row>
    <row r="372" spans="35:35" x14ac:dyDescent="0.2">
      <c r="AI372">
        <f t="shared" si="6"/>
        <v>0</v>
      </c>
    </row>
    <row r="373" spans="35:35" x14ac:dyDescent="0.2">
      <c r="AI373">
        <f t="shared" si="6"/>
        <v>0</v>
      </c>
    </row>
    <row r="374" spans="35:35" x14ac:dyDescent="0.2">
      <c r="AI374">
        <f t="shared" si="6"/>
        <v>0</v>
      </c>
    </row>
    <row r="375" spans="35:35" x14ac:dyDescent="0.2">
      <c r="AI375">
        <f t="shared" si="6"/>
        <v>0</v>
      </c>
    </row>
    <row r="376" spans="35:35" x14ac:dyDescent="0.2">
      <c r="AI376">
        <f t="shared" si="6"/>
        <v>0</v>
      </c>
    </row>
    <row r="377" spans="35:35" x14ac:dyDescent="0.2">
      <c r="AI377">
        <f t="shared" si="6"/>
        <v>0</v>
      </c>
    </row>
    <row r="378" spans="35:35" x14ac:dyDescent="0.2">
      <c r="AI378">
        <f t="shared" si="6"/>
        <v>0</v>
      </c>
    </row>
    <row r="379" spans="35:35" x14ac:dyDescent="0.2">
      <c r="AI379">
        <f t="shared" si="6"/>
        <v>0</v>
      </c>
    </row>
    <row r="380" spans="35:35" x14ac:dyDescent="0.2">
      <c r="AI380">
        <f t="shared" si="6"/>
        <v>0</v>
      </c>
    </row>
    <row r="381" spans="35:35" x14ac:dyDescent="0.2">
      <c r="AI381">
        <f t="shared" si="6"/>
        <v>0</v>
      </c>
    </row>
    <row r="382" spans="35:35" x14ac:dyDescent="0.2">
      <c r="AI382">
        <f t="shared" si="6"/>
        <v>0</v>
      </c>
    </row>
    <row r="383" spans="35:35" x14ac:dyDescent="0.2">
      <c r="AI383">
        <f t="shared" si="6"/>
        <v>0</v>
      </c>
    </row>
    <row r="384" spans="35:35" x14ac:dyDescent="0.2">
      <c r="AI384">
        <f t="shared" si="6"/>
        <v>0</v>
      </c>
    </row>
    <row r="385" spans="35:35" x14ac:dyDescent="0.2">
      <c r="AI385">
        <f t="shared" si="6"/>
        <v>0</v>
      </c>
    </row>
    <row r="386" spans="35:35" x14ac:dyDescent="0.2">
      <c r="AI386">
        <f t="shared" si="6"/>
        <v>0</v>
      </c>
    </row>
    <row r="387" spans="35:35" x14ac:dyDescent="0.2">
      <c r="AI387">
        <f t="shared" si="6"/>
        <v>0</v>
      </c>
    </row>
    <row r="388" spans="35:35" x14ac:dyDescent="0.2">
      <c r="AI388">
        <f t="shared" si="6"/>
        <v>0</v>
      </c>
    </row>
    <row r="389" spans="35:35" x14ac:dyDescent="0.2">
      <c r="AI389">
        <f t="shared" si="6"/>
        <v>0</v>
      </c>
    </row>
    <row r="390" spans="35:35" x14ac:dyDescent="0.2">
      <c r="AI390">
        <f t="shared" ref="AI390:AI453" si="7">COUNTA($B390:$AF390)</f>
        <v>0</v>
      </c>
    </row>
    <row r="391" spans="35:35" x14ac:dyDescent="0.2">
      <c r="AI391">
        <f t="shared" si="7"/>
        <v>0</v>
      </c>
    </row>
    <row r="392" spans="35:35" x14ac:dyDescent="0.2">
      <c r="AI392">
        <f t="shared" si="7"/>
        <v>0</v>
      </c>
    </row>
    <row r="393" spans="35:35" x14ac:dyDescent="0.2">
      <c r="AI393">
        <f t="shared" si="7"/>
        <v>0</v>
      </c>
    </row>
    <row r="394" spans="35:35" x14ac:dyDescent="0.2">
      <c r="AI394">
        <f t="shared" si="7"/>
        <v>0</v>
      </c>
    </row>
    <row r="395" spans="35:35" x14ac:dyDescent="0.2">
      <c r="AI395">
        <f t="shared" si="7"/>
        <v>0</v>
      </c>
    </row>
    <row r="396" spans="35:35" x14ac:dyDescent="0.2">
      <c r="AI396">
        <f t="shared" si="7"/>
        <v>0</v>
      </c>
    </row>
    <row r="397" spans="35:35" x14ac:dyDescent="0.2">
      <c r="AI397">
        <f t="shared" si="7"/>
        <v>0</v>
      </c>
    </row>
    <row r="398" spans="35:35" x14ac:dyDescent="0.2">
      <c r="AI398">
        <f t="shared" si="7"/>
        <v>0</v>
      </c>
    </row>
    <row r="399" spans="35:35" x14ac:dyDescent="0.2">
      <c r="AI399">
        <f t="shared" si="7"/>
        <v>0</v>
      </c>
    </row>
    <row r="400" spans="35:35" x14ac:dyDescent="0.2">
      <c r="AI400">
        <f t="shared" si="7"/>
        <v>0</v>
      </c>
    </row>
    <row r="401" spans="35:35" x14ac:dyDescent="0.2">
      <c r="AI401">
        <f t="shared" si="7"/>
        <v>0</v>
      </c>
    </row>
    <row r="402" spans="35:35" x14ac:dyDescent="0.2">
      <c r="AI402">
        <f t="shared" si="7"/>
        <v>0</v>
      </c>
    </row>
    <row r="403" spans="35:35" x14ac:dyDescent="0.2">
      <c r="AI403">
        <f t="shared" si="7"/>
        <v>0</v>
      </c>
    </row>
    <row r="404" spans="35:35" x14ac:dyDescent="0.2">
      <c r="AI404">
        <f t="shared" si="7"/>
        <v>0</v>
      </c>
    </row>
    <row r="405" spans="35:35" x14ac:dyDescent="0.2">
      <c r="AI405">
        <f t="shared" si="7"/>
        <v>0</v>
      </c>
    </row>
    <row r="406" spans="35:35" x14ac:dyDescent="0.2">
      <c r="AI406">
        <f t="shared" si="7"/>
        <v>0</v>
      </c>
    </row>
    <row r="407" spans="35:35" x14ac:dyDescent="0.2">
      <c r="AI407">
        <f t="shared" si="7"/>
        <v>0</v>
      </c>
    </row>
    <row r="408" spans="35:35" x14ac:dyDescent="0.2">
      <c r="AI408">
        <f t="shared" si="7"/>
        <v>0</v>
      </c>
    </row>
    <row r="409" spans="35:35" x14ac:dyDescent="0.2">
      <c r="AI409">
        <f t="shared" si="7"/>
        <v>0</v>
      </c>
    </row>
    <row r="410" spans="35:35" x14ac:dyDescent="0.2">
      <c r="AI410">
        <f t="shared" si="7"/>
        <v>0</v>
      </c>
    </row>
    <row r="411" spans="35:35" x14ac:dyDescent="0.2">
      <c r="AI411">
        <f t="shared" si="7"/>
        <v>0</v>
      </c>
    </row>
    <row r="412" spans="35:35" x14ac:dyDescent="0.2">
      <c r="AI412">
        <f t="shared" si="7"/>
        <v>0</v>
      </c>
    </row>
    <row r="413" spans="35:35" x14ac:dyDescent="0.2">
      <c r="AI413">
        <f t="shared" si="7"/>
        <v>0</v>
      </c>
    </row>
    <row r="414" spans="35:35" x14ac:dyDescent="0.2">
      <c r="AI414">
        <f t="shared" si="7"/>
        <v>0</v>
      </c>
    </row>
    <row r="415" spans="35:35" x14ac:dyDescent="0.2">
      <c r="AI415">
        <f t="shared" si="7"/>
        <v>0</v>
      </c>
    </row>
    <row r="416" spans="35:35" x14ac:dyDescent="0.2">
      <c r="AI416">
        <f t="shared" si="7"/>
        <v>0</v>
      </c>
    </row>
    <row r="417" spans="35:35" x14ac:dyDescent="0.2">
      <c r="AI417">
        <f t="shared" si="7"/>
        <v>0</v>
      </c>
    </row>
    <row r="418" spans="35:35" x14ac:dyDescent="0.2">
      <c r="AI418">
        <f t="shared" si="7"/>
        <v>0</v>
      </c>
    </row>
    <row r="419" spans="35:35" x14ac:dyDescent="0.2">
      <c r="AI419">
        <f t="shared" si="7"/>
        <v>0</v>
      </c>
    </row>
    <row r="420" spans="35:35" x14ac:dyDescent="0.2">
      <c r="AI420">
        <f t="shared" si="7"/>
        <v>0</v>
      </c>
    </row>
    <row r="421" spans="35:35" x14ac:dyDescent="0.2">
      <c r="AI421">
        <f t="shared" si="7"/>
        <v>0</v>
      </c>
    </row>
    <row r="422" spans="35:35" x14ac:dyDescent="0.2">
      <c r="AI422">
        <f t="shared" si="7"/>
        <v>0</v>
      </c>
    </row>
    <row r="423" spans="35:35" x14ac:dyDescent="0.2">
      <c r="AI423">
        <f t="shared" si="7"/>
        <v>0</v>
      </c>
    </row>
    <row r="424" spans="35:35" x14ac:dyDescent="0.2">
      <c r="AI424">
        <f t="shared" si="7"/>
        <v>0</v>
      </c>
    </row>
    <row r="425" spans="35:35" x14ac:dyDescent="0.2">
      <c r="AI425">
        <f t="shared" si="7"/>
        <v>0</v>
      </c>
    </row>
    <row r="426" spans="35:35" x14ac:dyDescent="0.2">
      <c r="AI426">
        <f t="shared" si="7"/>
        <v>0</v>
      </c>
    </row>
    <row r="427" spans="35:35" x14ac:dyDescent="0.2">
      <c r="AI427">
        <f t="shared" si="7"/>
        <v>0</v>
      </c>
    </row>
    <row r="428" spans="35:35" x14ac:dyDescent="0.2">
      <c r="AI428">
        <f t="shared" si="7"/>
        <v>0</v>
      </c>
    </row>
    <row r="429" spans="35:35" x14ac:dyDescent="0.2">
      <c r="AI429">
        <f t="shared" si="7"/>
        <v>0</v>
      </c>
    </row>
    <row r="430" spans="35:35" x14ac:dyDescent="0.2">
      <c r="AI430">
        <f t="shared" si="7"/>
        <v>0</v>
      </c>
    </row>
    <row r="431" spans="35:35" x14ac:dyDescent="0.2">
      <c r="AI431">
        <f t="shared" si="7"/>
        <v>0</v>
      </c>
    </row>
    <row r="432" spans="35:35" x14ac:dyDescent="0.2">
      <c r="AI432">
        <f t="shared" si="7"/>
        <v>0</v>
      </c>
    </row>
    <row r="433" spans="35:35" x14ac:dyDescent="0.2">
      <c r="AI433">
        <f t="shared" si="7"/>
        <v>0</v>
      </c>
    </row>
    <row r="434" spans="35:35" x14ac:dyDescent="0.2">
      <c r="AI434">
        <f t="shared" si="7"/>
        <v>0</v>
      </c>
    </row>
    <row r="435" spans="35:35" x14ac:dyDescent="0.2">
      <c r="AI435">
        <f t="shared" si="7"/>
        <v>0</v>
      </c>
    </row>
    <row r="436" spans="35:35" x14ac:dyDescent="0.2">
      <c r="AI436">
        <f t="shared" si="7"/>
        <v>0</v>
      </c>
    </row>
    <row r="437" spans="35:35" x14ac:dyDescent="0.2">
      <c r="AI437">
        <f t="shared" si="7"/>
        <v>0</v>
      </c>
    </row>
    <row r="438" spans="35:35" x14ac:dyDescent="0.2">
      <c r="AI438">
        <f t="shared" si="7"/>
        <v>0</v>
      </c>
    </row>
    <row r="439" spans="35:35" x14ac:dyDescent="0.2">
      <c r="AI439">
        <f t="shared" si="7"/>
        <v>0</v>
      </c>
    </row>
    <row r="440" spans="35:35" x14ac:dyDescent="0.2">
      <c r="AI440">
        <f t="shared" si="7"/>
        <v>0</v>
      </c>
    </row>
    <row r="441" spans="35:35" x14ac:dyDescent="0.2">
      <c r="AI441">
        <f t="shared" si="7"/>
        <v>0</v>
      </c>
    </row>
    <row r="442" spans="35:35" x14ac:dyDescent="0.2">
      <c r="AI442">
        <f t="shared" si="7"/>
        <v>0</v>
      </c>
    </row>
    <row r="443" spans="35:35" x14ac:dyDescent="0.2">
      <c r="AI443">
        <f t="shared" si="7"/>
        <v>0</v>
      </c>
    </row>
    <row r="444" spans="35:35" x14ac:dyDescent="0.2">
      <c r="AI444">
        <f t="shared" si="7"/>
        <v>0</v>
      </c>
    </row>
    <row r="445" spans="35:35" x14ac:dyDescent="0.2">
      <c r="AI445">
        <f t="shared" si="7"/>
        <v>0</v>
      </c>
    </row>
    <row r="446" spans="35:35" x14ac:dyDescent="0.2">
      <c r="AI446">
        <f t="shared" si="7"/>
        <v>0</v>
      </c>
    </row>
    <row r="447" spans="35:35" x14ac:dyDescent="0.2">
      <c r="AI447">
        <f t="shared" si="7"/>
        <v>0</v>
      </c>
    </row>
    <row r="448" spans="35:35" x14ac:dyDescent="0.2">
      <c r="AI448">
        <f t="shared" si="7"/>
        <v>0</v>
      </c>
    </row>
    <row r="449" spans="35:35" x14ac:dyDescent="0.2">
      <c r="AI449">
        <f t="shared" si="7"/>
        <v>0</v>
      </c>
    </row>
    <row r="450" spans="35:35" x14ac:dyDescent="0.2">
      <c r="AI450">
        <f t="shared" si="7"/>
        <v>0</v>
      </c>
    </row>
    <row r="451" spans="35:35" x14ac:dyDescent="0.2">
      <c r="AI451">
        <f t="shared" si="7"/>
        <v>0</v>
      </c>
    </row>
    <row r="452" spans="35:35" x14ac:dyDescent="0.2">
      <c r="AI452">
        <f t="shared" si="7"/>
        <v>0</v>
      </c>
    </row>
    <row r="453" spans="35:35" x14ac:dyDescent="0.2">
      <c r="AI453">
        <f t="shared" si="7"/>
        <v>0</v>
      </c>
    </row>
    <row r="454" spans="35:35" x14ac:dyDescent="0.2">
      <c r="AI454">
        <f t="shared" ref="AI454:AI517" si="8">COUNTA($B454:$AF454)</f>
        <v>0</v>
      </c>
    </row>
    <row r="455" spans="35:35" x14ac:dyDescent="0.2">
      <c r="AI455">
        <f t="shared" si="8"/>
        <v>0</v>
      </c>
    </row>
    <row r="456" spans="35:35" x14ac:dyDescent="0.2">
      <c r="AI456">
        <f t="shared" si="8"/>
        <v>0</v>
      </c>
    </row>
    <row r="457" spans="35:35" x14ac:dyDescent="0.2">
      <c r="AI457">
        <f t="shared" si="8"/>
        <v>0</v>
      </c>
    </row>
    <row r="458" spans="35:35" x14ac:dyDescent="0.2">
      <c r="AI458">
        <f t="shared" si="8"/>
        <v>0</v>
      </c>
    </row>
    <row r="459" spans="35:35" x14ac:dyDescent="0.2">
      <c r="AI459">
        <f t="shared" si="8"/>
        <v>0</v>
      </c>
    </row>
    <row r="460" spans="35:35" x14ac:dyDescent="0.2">
      <c r="AI460">
        <f t="shared" si="8"/>
        <v>0</v>
      </c>
    </row>
    <row r="461" spans="35:35" x14ac:dyDescent="0.2">
      <c r="AI461">
        <f t="shared" si="8"/>
        <v>0</v>
      </c>
    </row>
    <row r="462" spans="35:35" x14ac:dyDescent="0.2">
      <c r="AI462">
        <f t="shared" si="8"/>
        <v>0</v>
      </c>
    </row>
    <row r="463" spans="35:35" x14ac:dyDescent="0.2">
      <c r="AI463">
        <f t="shared" si="8"/>
        <v>0</v>
      </c>
    </row>
    <row r="464" spans="35:35" x14ac:dyDescent="0.2">
      <c r="AI464">
        <f t="shared" si="8"/>
        <v>0</v>
      </c>
    </row>
    <row r="465" spans="35:35" x14ac:dyDescent="0.2">
      <c r="AI465">
        <f t="shared" si="8"/>
        <v>0</v>
      </c>
    </row>
    <row r="466" spans="35:35" x14ac:dyDescent="0.2">
      <c r="AI466">
        <f t="shared" si="8"/>
        <v>0</v>
      </c>
    </row>
    <row r="467" spans="35:35" x14ac:dyDescent="0.2">
      <c r="AI467">
        <f t="shared" si="8"/>
        <v>0</v>
      </c>
    </row>
    <row r="468" spans="35:35" x14ac:dyDescent="0.2">
      <c r="AI468">
        <f t="shared" si="8"/>
        <v>0</v>
      </c>
    </row>
    <row r="469" spans="35:35" x14ac:dyDescent="0.2">
      <c r="AI469">
        <f t="shared" si="8"/>
        <v>0</v>
      </c>
    </row>
    <row r="470" spans="35:35" x14ac:dyDescent="0.2">
      <c r="AI470">
        <f t="shared" si="8"/>
        <v>0</v>
      </c>
    </row>
    <row r="471" spans="35:35" x14ac:dyDescent="0.2">
      <c r="AI471">
        <f t="shared" si="8"/>
        <v>0</v>
      </c>
    </row>
    <row r="472" spans="35:35" x14ac:dyDescent="0.2">
      <c r="AI472">
        <f t="shared" si="8"/>
        <v>0</v>
      </c>
    </row>
    <row r="473" spans="35:35" x14ac:dyDescent="0.2">
      <c r="AI473">
        <f t="shared" si="8"/>
        <v>0</v>
      </c>
    </row>
    <row r="474" spans="35:35" x14ac:dyDescent="0.2">
      <c r="AI474">
        <f t="shared" si="8"/>
        <v>0</v>
      </c>
    </row>
    <row r="475" spans="35:35" x14ac:dyDescent="0.2">
      <c r="AI475">
        <f t="shared" si="8"/>
        <v>0</v>
      </c>
    </row>
    <row r="476" spans="35:35" x14ac:dyDescent="0.2">
      <c r="AI476">
        <f t="shared" si="8"/>
        <v>0</v>
      </c>
    </row>
    <row r="477" spans="35:35" x14ac:dyDescent="0.2">
      <c r="AI477">
        <f t="shared" si="8"/>
        <v>0</v>
      </c>
    </row>
    <row r="478" spans="35:35" x14ac:dyDescent="0.2">
      <c r="AI478">
        <f t="shared" si="8"/>
        <v>0</v>
      </c>
    </row>
    <row r="479" spans="35:35" x14ac:dyDescent="0.2">
      <c r="AI479">
        <f t="shared" si="8"/>
        <v>0</v>
      </c>
    </row>
    <row r="480" spans="35:35" x14ac:dyDescent="0.2">
      <c r="AI480">
        <f t="shared" si="8"/>
        <v>0</v>
      </c>
    </row>
    <row r="481" spans="35:35" x14ac:dyDescent="0.2">
      <c r="AI481">
        <f t="shared" si="8"/>
        <v>0</v>
      </c>
    </row>
    <row r="482" spans="35:35" x14ac:dyDescent="0.2">
      <c r="AI482">
        <f t="shared" si="8"/>
        <v>0</v>
      </c>
    </row>
    <row r="483" spans="35:35" x14ac:dyDescent="0.2">
      <c r="AI483">
        <f t="shared" si="8"/>
        <v>0</v>
      </c>
    </row>
    <row r="484" spans="35:35" x14ac:dyDescent="0.2">
      <c r="AI484">
        <f t="shared" si="8"/>
        <v>0</v>
      </c>
    </row>
    <row r="485" spans="35:35" x14ac:dyDescent="0.2">
      <c r="AI485">
        <f t="shared" si="8"/>
        <v>0</v>
      </c>
    </row>
    <row r="486" spans="35:35" x14ac:dyDescent="0.2">
      <c r="AI486">
        <f t="shared" si="8"/>
        <v>0</v>
      </c>
    </row>
    <row r="487" spans="35:35" x14ac:dyDescent="0.2">
      <c r="AI487">
        <f t="shared" si="8"/>
        <v>0</v>
      </c>
    </row>
    <row r="488" spans="35:35" x14ac:dyDescent="0.2">
      <c r="AI488">
        <f t="shared" si="8"/>
        <v>0</v>
      </c>
    </row>
    <row r="489" spans="35:35" x14ac:dyDescent="0.2">
      <c r="AI489">
        <f t="shared" si="8"/>
        <v>0</v>
      </c>
    </row>
    <row r="490" spans="35:35" x14ac:dyDescent="0.2">
      <c r="AI490">
        <f t="shared" si="8"/>
        <v>0</v>
      </c>
    </row>
    <row r="491" spans="35:35" x14ac:dyDescent="0.2">
      <c r="AI491">
        <f t="shared" si="8"/>
        <v>0</v>
      </c>
    </row>
    <row r="492" spans="35:35" x14ac:dyDescent="0.2">
      <c r="AI492">
        <f t="shared" si="8"/>
        <v>0</v>
      </c>
    </row>
    <row r="493" spans="35:35" x14ac:dyDescent="0.2">
      <c r="AI493">
        <f t="shared" si="8"/>
        <v>0</v>
      </c>
    </row>
    <row r="494" spans="35:35" x14ac:dyDescent="0.2">
      <c r="AI494">
        <f t="shared" si="8"/>
        <v>0</v>
      </c>
    </row>
    <row r="495" spans="35:35" x14ac:dyDescent="0.2">
      <c r="AI495">
        <f t="shared" si="8"/>
        <v>0</v>
      </c>
    </row>
    <row r="496" spans="35:35" x14ac:dyDescent="0.2">
      <c r="AI496">
        <f t="shared" si="8"/>
        <v>0</v>
      </c>
    </row>
    <row r="497" spans="35:35" x14ac:dyDescent="0.2">
      <c r="AI497">
        <f t="shared" si="8"/>
        <v>0</v>
      </c>
    </row>
    <row r="498" spans="35:35" x14ac:dyDescent="0.2">
      <c r="AI498">
        <f t="shared" si="8"/>
        <v>0</v>
      </c>
    </row>
    <row r="499" spans="35:35" x14ac:dyDescent="0.2">
      <c r="AI499">
        <f t="shared" si="8"/>
        <v>0</v>
      </c>
    </row>
    <row r="500" spans="35:35" x14ac:dyDescent="0.2">
      <c r="AI500">
        <f t="shared" si="8"/>
        <v>0</v>
      </c>
    </row>
    <row r="501" spans="35:35" x14ac:dyDescent="0.2">
      <c r="AI501">
        <f t="shared" si="8"/>
        <v>0</v>
      </c>
    </row>
    <row r="502" spans="35:35" x14ac:dyDescent="0.2">
      <c r="AI502">
        <f t="shared" si="8"/>
        <v>0</v>
      </c>
    </row>
    <row r="503" spans="35:35" x14ac:dyDescent="0.2">
      <c r="AI503">
        <f t="shared" si="8"/>
        <v>0</v>
      </c>
    </row>
    <row r="504" spans="35:35" x14ac:dyDescent="0.2">
      <c r="AI504">
        <f t="shared" si="8"/>
        <v>0</v>
      </c>
    </row>
    <row r="505" spans="35:35" x14ac:dyDescent="0.2">
      <c r="AI505">
        <f t="shared" si="8"/>
        <v>0</v>
      </c>
    </row>
    <row r="506" spans="35:35" x14ac:dyDescent="0.2">
      <c r="AI506">
        <f t="shared" si="8"/>
        <v>0</v>
      </c>
    </row>
    <row r="507" spans="35:35" x14ac:dyDescent="0.2">
      <c r="AI507">
        <f t="shared" si="8"/>
        <v>0</v>
      </c>
    </row>
    <row r="508" spans="35:35" x14ac:dyDescent="0.2">
      <c r="AI508">
        <f t="shared" si="8"/>
        <v>0</v>
      </c>
    </row>
    <row r="509" spans="35:35" x14ac:dyDescent="0.2">
      <c r="AI509">
        <f t="shared" si="8"/>
        <v>0</v>
      </c>
    </row>
    <row r="510" spans="35:35" x14ac:dyDescent="0.2">
      <c r="AI510">
        <f t="shared" si="8"/>
        <v>0</v>
      </c>
    </row>
    <row r="511" spans="35:35" x14ac:dyDescent="0.2">
      <c r="AI511">
        <f t="shared" si="8"/>
        <v>0</v>
      </c>
    </row>
    <row r="512" spans="35:35" x14ac:dyDescent="0.2">
      <c r="AI512">
        <f t="shared" si="8"/>
        <v>0</v>
      </c>
    </row>
    <row r="513" spans="35:35" x14ac:dyDescent="0.2">
      <c r="AI513">
        <f t="shared" si="8"/>
        <v>0</v>
      </c>
    </row>
    <row r="514" spans="35:35" x14ac:dyDescent="0.2">
      <c r="AI514">
        <f t="shared" si="8"/>
        <v>0</v>
      </c>
    </row>
    <row r="515" spans="35:35" x14ac:dyDescent="0.2">
      <c r="AI515">
        <f t="shared" si="8"/>
        <v>0</v>
      </c>
    </row>
    <row r="516" spans="35:35" x14ac:dyDescent="0.2">
      <c r="AI516">
        <f t="shared" si="8"/>
        <v>0</v>
      </c>
    </row>
    <row r="517" spans="35:35" x14ac:dyDescent="0.2">
      <c r="AI517">
        <f t="shared" si="8"/>
        <v>0</v>
      </c>
    </row>
    <row r="518" spans="35:35" x14ac:dyDescent="0.2">
      <c r="AI518">
        <f t="shared" ref="AI518:AI581" si="9">COUNTA($B518:$AF518)</f>
        <v>0</v>
      </c>
    </row>
    <row r="519" spans="35:35" x14ac:dyDescent="0.2">
      <c r="AI519">
        <f t="shared" si="9"/>
        <v>0</v>
      </c>
    </row>
    <row r="520" spans="35:35" x14ac:dyDescent="0.2">
      <c r="AI520">
        <f t="shared" si="9"/>
        <v>0</v>
      </c>
    </row>
    <row r="521" spans="35:35" x14ac:dyDescent="0.2">
      <c r="AI521">
        <f t="shared" si="9"/>
        <v>0</v>
      </c>
    </row>
    <row r="522" spans="35:35" x14ac:dyDescent="0.2">
      <c r="AI522">
        <f t="shared" si="9"/>
        <v>0</v>
      </c>
    </row>
    <row r="523" spans="35:35" x14ac:dyDescent="0.2">
      <c r="AI523">
        <f t="shared" si="9"/>
        <v>0</v>
      </c>
    </row>
    <row r="524" spans="35:35" x14ac:dyDescent="0.2">
      <c r="AI524">
        <f t="shared" si="9"/>
        <v>0</v>
      </c>
    </row>
    <row r="525" spans="35:35" x14ac:dyDescent="0.2">
      <c r="AI525">
        <f t="shared" si="9"/>
        <v>0</v>
      </c>
    </row>
    <row r="526" spans="35:35" x14ac:dyDescent="0.2">
      <c r="AI526">
        <f t="shared" si="9"/>
        <v>0</v>
      </c>
    </row>
    <row r="527" spans="35:35" x14ac:dyDescent="0.2">
      <c r="AI527">
        <f t="shared" si="9"/>
        <v>0</v>
      </c>
    </row>
    <row r="528" spans="35:35" x14ac:dyDescent="0.2">
      <c r="AI528">
        <f t="shared" si="9"/>
        <v>0</v>
      </c>
    </row>
    <row r="529" spans="35:35" x14ac:dyDescent="0.2">
      <c r="AI529">
        <f t="shared" si="9"/>
        <v>0</v>
      </c>
    </row>
    <row r="530" spans="35:35" x14ac:dyDescent="0.2">
      <c r="AI530">
        <f t="shared" si="9"/>
        <v>0</v>
      </c>
    </row>
    <row r="531" spans="35:35" x14ac:dyDescent="0.2">
      <c r="AI531">
        <f t="shared" si="9"/>
        <v>0</v>
      </c>
    </row>
    <row r="532" spans="35:35" x14ac:dyDescent="0.2">
      <c r="AI532">
        <f t="shared" si="9"/>
        <v>0</v>
      </c>
    </row>
    <row r="533" spans="35:35" x14ac:dyDescent="0.2">
      <c r="AI533">
        <f t="shared" si="9"/>
        <v>0</v>
      </c>
    </row>
    <row r="534" spans="35:35" x14ac:dyDescent="0.2">
      <c r="AI534">
        <f t="shared" si="9"/>
        <v>0</v>
      </c>
    </row>
    <row r="535" spans="35:35" x14ac:dyDescent="0.2">
      <c r="AI535">
        <f t="shared" si="9"/>
        <v>0</v>
      </c>
    </row>
    <row r="536" spans="35:35" x14ac:dyDescent="0.2">
      <c r="AI536">
        <f t="shared" si="9"/>
        <v>0</v>
      </c>
    </row>
    <row r="537" spans="35:35" x14ac:dyDescent="0.2">
      <c r="AI537">
        <f t="shared" si="9"/>
        <v>0</v>
      </c>
    </row>
    <row r="538" spans="35:35" x14ac:dyDescent="0.2">
      <c r="AI538">
        <f t="shared" si="9"/>
        <v>0</v>
      </c>
    </row>
    <row r="539" spans="35:35" x14ac:dyDescent="0.2">
      <c r="AI539">
        <f t="shared" si="9"/>
        <v>0</v>
      </c>
    </row>
    <row r="540" spans="35:35" x14ac:dyDescent="0.2">
      <c r="AI540">
        <f t="shared" si="9"/>
        <v>0</v>
      </c>
    </row>
    <row r="541" spans="35:35" x14ac:dyDescent="0.2">
      <c r="AI541">
        <f t="shared" si="9"/>
        <v>0</v>
      </c>
    </row>
    <row r="542" spans="35:35" x14ac:dyDescent="0.2">
      <c r="AI542">
        <f t="shared" si="9"/>
        <v>0</v>
      </c>
    </row>
    <row r="543" spans="35:35" x14ac:dyDescent="0.2">
      <c r="AI543">
        <f t="shared" si="9"/>
        <v>0</v>
      </c>
    </row>
    <row r="544" spans="35:35" x14ac:dyDescent="0.2">
      <c r="AI544">
        <f t="shared" si="9"/>
        <v>0</v>
      </c>
    </row>
    <row r="545" spans="35:35" x14ac:dyDescent="0.2">
      <c r="AI545">
        <f t="shared" si="9"/>
        <v>0</v>
      </c>
    </row>
    <row r="546" spans="35:35" x14ac:dyDescent="0.2">
      <c r="AI546">
        <f t="shared" si="9"/>
        <v>0</v>
      </c>
    </row>
    <row r="547" spans="35:35" x14ac:dyDescent="0.2">
      <c r="AI547">
        <f t="shared" si="9"/>
        <v>0</v>
      </c>
    </row>
    <row r="548" spans="35:35" x14ac:dyDescent="0.2">
      <c r="AI548">
        <f t="shared" si="9"/>
        <v>0</v>
      </c>
    </row>
    <row r="549" spans="35:35" x14ac:dyDescent="0.2">
      <c r="AI549">
        <f t="shared" si="9"/>
        <v>0</v>
      </c>
    </row>
    <row r="550" spans="35:35" x14ac:dyDescent="0.2">
      <c r="AI550">
        <f t="shared" si="9"/>
        <v>0</v>
      </c>
    </row>
    <row r="551" spans="35:35" x14ac:dyDescent="0.2">
      <c r="AI551">
        <f t="shared" si="9"/>
        <v>0</v>
      </c>
    </row>
    <row r="552" spans="35:35" x14ac:dyDescent="0.2">
      <c r="AI552">
        <f t="shared" si="9"/>
        <v>0</v>
      </c>
    </row>
    <row r="553" spans="35:35" x14ac:dyDescent="0.2">
      <c r="AI553">
        <f t="shared" si="9"/>
        <v>0</v>
      </c>
    </row>
    <row r="554" spans="35:35" x14ac:dyDescent="0.2">
      <c r="AI554">
        <f t="shared" si="9"/>
        <v>0</v>
      </c>
    </row>
    <row r="555" spans="35:35" x14ac:dyDescent="0.2">
      <c r="AI555">
        <f t="shared" si="9"/>
        <v>0</v>
      </c>
    </row>
    <row r="556" spans="35:35" x14ac:dyDescent="0.2">
      <c r="AI556">
        <f t="shared" si="9"/>
        <v>0</v>
      </c>
    </row>
    <row r="557" spans="35:35" x14ac:dyDescent="0.2">
      <c r="AI557">
        <f t="shared" si="9"/>
        <v>0</v>
      </c>
    </row>
    <row r="558" spans="35:35" x14ac:dyDescent="0.2">
      <c r="AI558">
        <f t="shared" si="9"/>
        <v>0</v>
      </c>
    </row>
    <row r="559" spans="35:35" x14ac:dyDescent="0.2">
      <c r="AI559">
        <f t="shared" si="9"/>
        <v>0</v>
      </c>
    </row>
    <row r="560" spans="35:35" x14ac:dyDescent="0.2">
      <c r="AI560">
        <f t="shared" si="9"/>
        <v>0</v>
      </c>
    </row>
    <row r="561" spans="35:35" x14ac:dyDescent="0.2">
      <c r="AI561">
        <f t="shared" si="9"/>
        <v>0</v>
      </c>
    </row>
    <row r="562" spans="35:35" x14ac:dyDescent="0.2">
      <c r="AI562">
        <f t="shared" si="9"/>
        <v>0</v>
      </c>
    </row>
    <row r="563" spans="35:35" x14ac:dyDescent="0.2">
      <c r="AI563">
        <f t="shared" si="9"/>
        <v>0</v>
      </c>
    </row>
    <row r="564" spans="35:35" x14ac:dyDescent="0.2">
      <c r="AI564">
        <f t="shared" si="9"/>
        <v>0</v>
      </c>
    </row>
    <row r="565" spans="35:35" x14ac:dyDescent="0.2">
      <c r="AI565">
        <f t="shared" si="9"/>
        <v>0</v>
      </c>
    </row>
    <row r="566" spans="35:35" x14ac:dyDescent="0.2">
      <c r="AI566">
        <f t="shared" si="9"/>
        <v>0</v>
      </c>
    </row>
    <row r="567" spans="35:35" x14ac:dyDescent="0.2">
      <c r="AI567">
        <f t="shared" si="9"/>
        <v>0</v>
      </c>
    </row>
    <row r="568" spans="35:35" x14ac:dyDescent="0.2">
      <c r="AI568">
        <f t="shared" si="9"/>
        <v>0</v>
      </c>
    </row>
    <row r="569" spans="35:35" x14ac:dyDescent="0.2">
      <c r="AI569">
        <f t="shared" si="9"/>
        <v>0</v>
      </c>
    </row>
    <row r="570" spans="35:35" x14ac:dyDescent="0.2">
      <c r="AI570">
        <f t="shared" si="9"/>
        <v>0</v>
      </c>
    </row>
    <row r="571" spans="35:35" x14ac:dyDescent="0.2">
      <c r="AI571">
        <f t="shared" si="9"/>
        <v>0</v>
      </c>
    </row>
    <row r="572" spans="35:35" x14ac:dyDescent="0.2">
      <c r="AI572">
        <f t="shared" si="9"/>
        <v>0</v>
      </c>
    </row>
    <row r="573" spans="35:35" x14ac:dyDescent="0.2">
      <c r="AI573">
        <f t="shared" si="9"/>
        <v>0</v>
      </c>
    </row>
    <row r="574" spans="35:35" x14ac:dyDescent="0.2">
      <c r="AI574">
        <f t="shared" si="9"/>
        <v>0</v>
      </c>
    </row>
    <row r="575" spans="35:35" x14ac:dyDescent="0.2">
      <c r="AI575">
        <f t="shared" si="9"/>
        <v>0</v>
      </c>
    </row>
    <row r="576" spans="35:35" x14ac:dyDescent="0.2">
      <c r="AI576">
        <f t="shared" si="9"/>
        <v>0</v>
      </c>
    </row>
    <row r="577" spans="35:35" x14ac:dyDescent="0.2">
      <c r="AI577">
        <f t="shared" si="9"/>
        <v>0</v>
      </c>
    </row>
    <row r="578" spans="35:35" x14ac:dyDescent="0.2">
      <c r="AI578">
        <f t="shared" si="9"/>
        <v>0</v>
      </c>
    </row>
    <row r="579" spans="35:35" x14ac:dyDescent="0.2">
      <c r="AI579">
        <f t="shared" si="9"/>
        <v>0</v>
      </c>
    </row>
    <row r="580" spans="35:35" x14ac:dyDescent="0.2">
      <c r="AI580">
        <f t="shared" si="9"/>
        <v>0</v>
      </c>
    </row>
    <row r="581" spans="35:35" x14ac:dyDescent="0.2">
      <c r="AI581">
        <f t="shared" si="9"/>
        <v>0</v>
      </c>
    </row>
    <row r="582" spans="35:35" x14ac:dyDescent="0.2">
      <c r="AI582">
        <f t="shared" ref="AI582:AI645" si="10">COUNTA($B582:$AF582)</f>
        <v>0</v>
      </c>
    </row>
    <row r="583" spans="35:35" x14ac:dyDescent="0.2">
      <c r="AI583">
        <f t="shared" si="10"/>
        <v>0</v>
      </c>
    </row>
    <row r="584" spans="35:35" x14ac:dyDescent="0.2">
      <c r="AI584">
        <f t="shared" si="10"/>
        <v>0</v>
      </c>
    </row>
    <row r="585" spans="35:35" x14ac:dyDescent="0.2">
      <c r="AI585">
        <f t="shared" si="10"/>
        <v>0</v>
      </c>
    </row>
    <row r="586" spans="35:35" x14ac:dyDescent="0.2">
      <c r="AI586">
        <f t="shared" si="10"/>
        <v>0</v>
      </c>
    </row>
    <row r="587" spans="35:35" x14ac:dyDescent="0.2">
      <c r="AI587">
        <f t="shared" si="10"/>
        <v>0</v>
      </c>
    </row>
    <row r="588" spans="35:35" x14ac:dyDescent="0.2">
      <c r="AI588">
        <f t="shared" si="10"/>
        <v>0</v>
      </c>
    </row>
    <row r="589" spans="35:35" x14ac:dyDescent="0.2">
      <c r="AI589">
        <f t="shared" si="10"/>
        <v>0</v>
      </c>
    </row>
    <row r="590" spans="35:35" x14ac:dyDescent="0.2">
      <c r="AI590">
        <f t="shared" si="10"/>
        <v>0</v>
      </c>
    </row>
    <row r="591" spans="35:35" x14ac:dyDescent="0.2">
      <c r="AI591">
        <f t="shared" si="10"/>
        <v>0</v>
      </c>
    </row>
    <row r="592" spans="35:35" x14ac:dyDescent="0.2">
      <c r="AI592">
        <f t="shared" si="10"/>
        <v>0</v>
      </c>
    </row>
    <row r="593" spans="35:35" x14ac:dyDescent="0.2">
      <c r="AI593">
        <f t="shared" si="10"/>
        <v>0</v>
      </c>
    </row>
    <row r="594" spans="35:35" x14ac:dyDescent="0.2">
      <c r="AI594">
        <f t="shared" si="10"/>
        <v>0</v>
      </c>
    </row>
    <row r="595" spans="35:35" x14ac:dyDescent="0.2">
      <c r="AI595">
        <f t="shared" si="10"/>
        <v>0</v>
      </c>
    </row>
    <row r="596" spans="35:35" x14ac:dyDescent="0.2">
      <c r="AI596">
        <f t="shared" si="10"/>
        <v>0</v>
      </c>
    </row>
    <row r="597" spans="35:35" x14ac:dyDescent="0.2">
      <c r="AI597">
        <f t="shared" si="10"/>
        <v>0</v>
      </c>
    </row>
    <row r="598" spans="35:35" x14ac:dyDescent="0.2">
      <c r="AI598">
        <f t="shared" si="10"/>
        <v>0</v>
      </c>
    </row>
    <row r="599" spans="35:35" x14ac:dyDescent="0.2">
      <c r="AI599">
        <f t="shared" si="10"/>
        <v>0</v>
      </c>
    </row>
    <row r="600" spans="35:35" x14ac:dyDescent="0.2">
      <c r="AI600">
        <f t="shared" si="10"/>
        <v>0</v>
      </c>
    </row>
    <row r="601" spans="35:35" x14ac:dyDescent="0.2">
      <c r="AI601">
        <f t="shared" si="10"/>
        <v>0</v>
      </c>
    </row>
    <row r="602" spans="35:35" x14ac:dyDescent="0.2">
      <c r="AI602">
        <f t="shared" si="10"/>
        <v>0</v>
      </c>
    </row>
    <row r="603" spans="35:35" x14ac:dyDescent="0.2">
      <c r="AI603">
        <f t="shared" si="10"/>
        <v>0</v>
      </c>
    </row>
    <row r="604" spans="35:35" x14ac:dyDescent="0.2">
      <c r="AI604">
        <f t="shared" si="10"/>
        <v>0</v>
      </c>
    </row>
    <row r="605" spans="35:35" x14ac:dyDescent="0.2">
      <c r="AI605">
        <f t="shared" si="10"/>
        <v>0</v>
      </c>
    </row>
    <row r="606" spans="35:35" x14ac:dyDescent="0.2">
      <c r="AI606">
        <f t="shared" si="10"/>
        <v>0</v>
      </c>
    </row>
    <row r="607" spans="35:35" x14ac:dyDescent="0.2">
      <c r="AI607">
        <f t="shared" si="10"/>
        <v>0</v>
      </c>
    </row>
    <row r="608" spans="35:35" x14ac:dyDescent="0.2">
      <c r="AI608">
        <f t="shared" si="10"/>
        <v>0</v>
      </c>
    </row>
    <row r="609" spans="35:35" x14ac:dyDescent="0.2">
      <c r="AI609">
        <f t="shared" si="10"/>
        <v>0</v>
      </c>
    </row>
    <row r="610" spans="35:35" x14ac:dyDescent="0.2">
      <c r="AI610">
        <f t="shared" si="10"/>
        <v>0</v>
      </c>
    </row>
    <row r="611" spans="35:35" x14ac:dyDescent="0.2">
      <c r="AI611">
        <f t="shared" si="10"/>
        <v>0</v>
      </c>
    </row>
    <row r="612" spans="35:35" x14ac:dyDescent="0.2">
      <c r="AI612">
        <f t="shared" si="10"/>
        <v>0</v>
      </c>
    </row>
    <row r="613" spans="35:35" x14ac:dyDescent="0.2">
      <c r="AI613">
        <f t="shared" si="10"/>
        <v>0</v>
      </c>
    </row>
    <row r="614" spans="35:35" x14ac:dyDescent="0.2">
      <c r="AI614">
        <f t="shared" si="10"/>
        <v>0</v>
      </c>
    </row>
    <row r="615" spans="35:35" x14ac:dyDescent="0.2">
      <c r="AI615">
        <f t="shared" si="10"/>
        <v>0</v>
      </c>
    </row>
    <row r="616" spans="35:35" x14ac:dyDescent="0.2">
      <c r="AI616">
        <f t="shared" si="10"/>
        <v>0</v>
      </c>
    </row>
    <row r="617" spans="35:35" x14ac:dyDescent="0.2">
      <c r="AI617">
        <f t="shared" si="10"/>
        <v>0</v>
      </c>
    </row>
    <row r="618" spans="35:35" x14ac:dyDescent="0.2">
      <c r="AI618">
        <f t="shared" si="10"/>
        <v>0</v>
      </c>
    </row>
    <row r="619" spans="35:35" x14ac:dyDescent="0.2">
      <c r="AI619">
        <f t="shared" si="10"/>
        <v>0</v>
      </c>
    </row>
    <row r="620" spans="35:35" x14ac:dyDescent="0.2">
      <c r="AI620">
        <f t="shared" si="10"/>
        <v>0</v>
      </c>
    </row>
    <row r="621" spans="35:35" x14ac:dyDescent="0.2">
      <c r="AI621">
        <f t="shared" si="10"/>
        <v>0</v>
      </c>
    </row>
    <row r="622" spans="35:35" x14ac:dyDescent="0.2">
      <c r="AI622">
        <f t="shared" si="10"/>
        <v>0</v>
      </c>
    </row>
    <row r="623" spans="35:35" x14ac:dyDescent="0.2">
      <c r="AI623">
        <f t="shared" si="10"/>
        <v>0</v>
      </c>
    </row>
    <row r="624" spans="35:35" x14ac:dyDescent="0.2">
      <c r="AI624">
        <f t="shared" si="10"/>
        <v>0</v>
      </c>
    </row>
    <row r="625" spans="35:35" x14ac:dyDescent="0.2">
      <c r="AI625">
        <f t="shared" si="10"/>
        <v>0</v>
      </c>
    </row>
    <row r="626" spans="35:35" x14ac:dyDescent="0.2">
      <c r="AI626">
        <f t="shared" si="10"/>
        <v>0</v>
      </c>
    </row>
    <row r="627" spans="35:35" x14ac:dyDescent="0.2">
      <c r="AI627">
        <f t="shared" si="10"/>
        <v>0</v>
      </c>
    </row>
    <row r="628" spans="35:35" x14ac:dyDescent="0.2">
      <c r="AI628">
        <f t="shared" si="10"/>
        <v>0</v>
      </c>
    </row>
    <row r="629" spans="35:35" x14ac:dyDescent="0.2">
      <c r="AI629">
        <f t="shared" si="10"/>
        <v>0</v>
      </c>
    </row>
    <row r="630" spans="35:35" x14ac:dyDescent="0.2">
      <c r="AI630">
        <f t="shared" si="10"/>
        <v>0</v>
      </c>
    </row>
    <row r="631" spans="35:35" x14ac:dyDescent="0.2">
      <c r="AI631">
        <f t="shared" si="10"/>
        <v>0</v>
      </c>
    </row>
    <row r="632" spans="35:35" x14ac:dyDescent="0.2">
      <c r="AI632">
        <f t="shared" si="10"/>
        <v>0</v>
      </c>
    </row>
    <row r="633" spans="35:35" x14ac:dyDescent="0.2">
      <c r="AI633">
        <f t="shared" si="10"/>
        <v>0</v>
      </c>
    </row>
    <row r="634" spans="35:35" x14ac:dyDescent="0.2">
      <c r="AI634">
        <f t="shared" si="10"/>
        <v>0</v>
      </c>
    </row>
    <row r="635" spans="35:35" x14ac:dyDescent="0.2">
      <c r="AI635">
        <f t="shared" si="10"/>
        <v>0</v>
      </c>
    </row>
    <row r="636" spans="35:35" x14ac:dyDescent="0.2">
      <c r="AI636">
        <f t="shared" si="10"/>
        <v>0</v>
      </c>
    </row>
    <row r="637" spans="35:35" x14ac:dyDescent="0.2">
      <c r="AI637">
        <f t="shared" si="10"/>
        <v>0</v>
      </c>
    </row>
    <row r="638" spans="35:35" x14ac:dyDescent="0.2">
      <c r="AI638">
        <f t="shared" si="10"/>
        <v>0</v>
      </c>
    </row>
    <row r="639" spans="35:35" x14ac:dyDescent="0.2">
      <c r="AI639">
        <f t="shared" si="10"/>
        <v>0</v>
      </c>
    </row>
    <row r="640" spans="35:35" x14ac:dyDescent="0.2">
      <c r="AI640">
        <f t="shared" si="10"/>
        <v>0</v>
      </c>
    </row>
    <row r="641" spans="35:35" x14ac:dyDescent="0.2">
      <c r="AI641">
        <f t="shared" si="10"/>
        <v>0</v>
      </c>
    </row>
    <row r="642" spans="35:35" x14ac:dyDescent="0.2">
      <c r="AI642">
        <f t="shared" si="10"/>
        <v>0</v>
      </c>
    </row>
    <row r="643" spans="35:35" x14ac:dyDescent="0.2">
      <c r="AI643">
        <f t="shared" si="10"/>
        <v>0</v>
      </c>
    </row>
    <row r="644" spans="35:35" x14ac:dyDescent="0.2">
      <c r="AI644">
        <f t="shared" si="10"/>
        <v>0</v>
      </c>
    </row>
    <row r="645" spans="35:35" x14ac:dyDescent="0.2">
      <c r="AI645">
        <f t="shared" si="10"/>
        <v>0</v>
      </c>
    </row>
    <row r="646" spans="35:35" x14ac:dyDescent="0.2">
      <c r="AI646">
        <f t="shared" ref="AI646:AI709" si="11">COUNTA($B646:$AF646)</f>
        <v>0</v>
      </c>
    </row>
    <row r="647" spans="35:35" x14ac:dyDescent="0.2">
      <c r="AI647">
        <f t="shared" si="11"/>
        <v>0</v>
      </c>
    </row>
    <row r="648" spans="35:35" x14ac:dyDescent="0.2">
      <c r="AI648">
        <f t="shared" si="11"/>
        <v>0</v>
      </c>
    </row>
    <row r="649" spans="35:35" x14ac:dyDescent="0.2">
      <c r="AI649">
        <f t="shared" si="11"/>
        <v>0</v>
      </c>
    </row>
    <row r="650" spans="35:35" x14ac:dyDescent="0.2">
      <c r="AI650">
        <f t="shared" si="11"/>
        <v>0</v>
      </c>
    </row>
    <row r="651" spans="35:35" x14ac:dyDescent="0.2">
      <c r="AI651">
        <f t="shared" si="11"/>
        <v>0</v>
      </c>
    </row>
    <row r="652" spans="35:35" x14ac:dyDescent="0.2">
      <c r="AI652">
        <f t="shared" si="11"/>
        <v>0</v>
      </c>
    </row>
    <row r="653" spans="35:35" x14ac:dyDescent="0.2">
      <c r="AI653">
        <f t="shared" si="11"/>
        <v>0</v>
      </c>
    </row>
    <row r="654" spans="35:35" x14ac:dyDescent="0.2">
      <c r="AI654">
        <f t="shared" si="11"/>
        <v>0</v>
      </c>
    </row>
    <row r="655" spans="35:35" x14ac:dyDescent="0.2">
      <c r="AI655">
        <f t="shared" si="11"/>
        <v>0</v>
      </c>
    </row>
    <row r="656" spans="35:35" x14ac:dyDescent="0.2">
      <c r="AI656">
        <f t="shared" si="11"/>
        <v>0</v>
      </c>
    </row>
    <row r="657" spans="35:35" x14ac:dyDescent="0.2">
      <c r="AI657">
        <f t="shared" si="11"/>
        <v>0</v>
      </c>
    </row>
    <row r="658" spans="35:35" x14ac:dyDescent="0.2">
      <c r="AI658">
        <f t="shared" si="11"/>
        <v>0</v>
      </c>
    </row>
    <row r="659" spans="35:35" x14ac:dyDescent="0.2">
      <c r="AI659">
        <f t="shared" si="11"/>
        <v>0</v>
      </c>
    </row>
    <row r="660" spans="35:35" x14ac:dyDescent="0.2">
      <c r="AI660">
        <f t="shared" si="11"/>
        <v>0</v>
      </c>
    </row>
    <row r="661" spans="35:35" x14ac:dyDescent="0.2">
      <c r="AI661">
        <f t="shared" si="11"/>
        <v>0</v>
      </c>
    </row>
    <row r="662" spans="35:35" x14ac:dyDescent="0.2">
      <c r="AI662">
        <f t="shared" si="11"/>
        <v>0</v>
      </c>
    </row>
    <row r="663" spans="35:35" x14ac:dyDescent="0.2">
      <c r="AI663">
        <f t="shared" si="11"/>
        <v>0</v>
      </c>
    </row>
    <row r="664" spans="35:35" x14ac:dyDescent="0.2">
      <c r="AI664">
        <f t="shared" si="11"/>
        <v>0</v>
      </c>
    </row>
    <row r="665" spans="35:35" x14ac:dyDescent="0.2">
      <c r="AI665">
        <f t="shared" si="11"/>
        <v>0</v>
      </c>
    </row>
    <row r="666" spans="35:35" x14ac:dyDescent="0.2">
      <c r="AI666">
        <f t="shared" si="11"/>
        <v>0</v>
      </c>
    </row>
    <row r="667" spans="35:35" x14ac:dyDescent="0.2">
      <c r="AI667">
        <f t="shared" si="11"/>
        <v>0</v>
      </c>
    </row>
    <row r="668" spans="35:35" x14ac:dyDescent="0.2">
      <c r="AI668">
        <f t="shared" si="11"/>
        <v>0</v>
      </c>
    </row>
    <row r="669" spans="35:35" x14ac:dyDescent="0.2">
      <c r="AI669">
        <f t="shared" si="11"/>
        <v>0</v>
      </c>
    </row>
    <row r="670" spans="35:35" x14ac:dyDescent="0.2">
      <c r="AI670">
        <f t="shared" si="11"/>
        <v>0</v>
      </c>
    </row>
    <row r="671" spans="35:35" x14ac:dyDescent="0.2">
      <c r="AI671">
        <f t="shared" si="11"/>
        <v>0</v>
      </c>
    </row>
    <row r="672" spans="35:35" x14ac:dyDescent="0.2">
      <c r="AI672">
        <f t="shared" si="11"/>
        <v>0</v>
      </c>
    </row>
    <row r="673" spans="35:35" x14ac:dyDescent="0.2">
      <c r="AI673">
        <f t="shared" si="11"/>
        <v>0</v>
      </c>
    </row>
    <row r="674" spans="35:35" x14ac:dyDescent="0.2">
      <c r="AI674">
        <f t="shared" si="11"/>
        <v>0</v>
      </c>
    </row>
    <row r="675" spans="35:35" x14ac:dyDescent="0.2">
      <c r="AI675">
        <f t="shared" si="11"/>
        <v>0</v>
      </c>
    </row>
    <row r="676" spans="35:35" x14ac:dyDescent="0.2">
      <c r="AI676">
        <f t="shared" si="11"/>
        <v>0</v>
      </c>
    </row>
    <row r="677" spans="35:35" x14ac:dyDescent="0.2">
      <c r="AI677">
        <f t="shared" si="11"/>
        <v>0</v>
      </c>
    </row>
    <row r="678" spans="35:35" x14ac:dyDescent="0.2">
      <c r="AI678">
        <f t="shared" si="11"/>
        <v>0</v>
      </c>
    </row>
    <row r="679" spans="35:35" x14ac:dyDescent="0.2">
      <c r="AI679">
        <f t="shared" si="11"/>
        <v>0</v>
      </c>
    </row>
    <row r="680" spans="35:35" x14ac:dyDescent="0.2">
      <c r="AI680">
        <f t="shared" si="11"/>
        <v>0</v>
      </c>
    </row>
    <row r="681" spans="35:35" x14ac:dyDescent="0.2">
      <c r="AI681">
        <f t="shared" si="11"/>
        <v>0</v>
      </c>
    </row>
    <row r="682" spans="35:35" x14ac:dyDescent="0.2">
      <c r="AI682">
        <f t="shared" si="11"/>
        <v>0</v>
      </c>
    </row>
    <row r="683" spans="35:35" x14ac:dyDescent="0.2">
      <c r="AI683">
        <f t="shared" si="11"/>
        <v>0</v>
      </c>
    </row>
    <row r="684" spans="35:35" x14ac:dyDescent="0.2">
      <c r="AI684">
        <f t="shared" si="11"/>
        <v>0</v>
      </c>
    </row>
    <row r="685" spans="35:35" x14ac:dyDescent="0.2">
      <c r="AI685">
        <f t="shared" si="11"/>
        <v>0</v>
      </c>
    </row>
    <row r="686" spans="35:35" x14ac:dyDescent="0.2">
      <c r="AI686">
        <f t="shared" si="11"/>
        <v>0</v>
      </c>
    </row>
    <row r="687" spans="35:35" x14ac:dyDescent="0.2">
      <c r="AI687">
        <f t="shared" si="11"/>
        <v>0</v>
      </c>
    </row>
    <row r="688" spans="35:35" x14ac:dyDescent="0.2">
      <c r="AI688">
        <f t="shared" si="11"/>
        <v>0</v>
      </c>
    </row>
    <row r="689" spans="35:35" x14ac:dyDescent="0.2">
      <c r="AI689">
        <f t="shared" si="11"/>
        <v>0</v>
      </c>
    </row>
    <row r="690" spans="35:35" x14ac:dyDescent="0.2">
      <c r="AI690">
        <f t="shared" si="11"/>
        <v>0</v>
      </c>
    </row>
    <row r="691" spans="35:35" x14ac:dyDescent="0.2">
      <c r="AI691">
        <f t="shared" si="11"/>
        <v>0</v>
      </c>
    </row>
    <row r="692" spans="35:35" x14ac:dyDescent="0.2">
      <c r="AI692">
        <f t="shared" si="11"/>
        <v>0</v>
      </c>
    </row>
    <row r="693" spans="35:35" x14ac:dyDescent="0.2">
      <c r="AI693">
        <f t="shared" si="11"/>
        <v>0</v>
      </c>
    </row>
    <row r="694" spans="35:35" x14ac:dyDescent="0.2">
      <c r="AI694">
        <f t="shared" si="11"/>
        <v>0</v>
      </c>
    </row>
    <row r="695" spans="35:35" x14ac:dyDescent="0.2">
      <c r="AI695">
        <f t="shared" si="11"/>
        <v>0</v>
      </c>
    </row>
    <row r="696" spans="35:35" x14ac:dyDescent="0.2">
      <c r="AI696">
        <f t="shared" si="11"/>
        <v>0</v>
      </c>
    </row>
    <row r="697" spans="35:35" x14ac:dyDescent="0.2">
      <c r="AI697">
        <f t="shared" si="11"/>
        <v>0</v>
      </c>
    </row>
    <row r="698" spans="35:35" x14ac:dyDescent="0.2">
      <c r="AI698">
        <f t="shared" si="11"/>
        <v>0</v>
      </c>
    </row>
    <row r="699" spans="35:35" x14ac:dyDescent="0.2">
      <c r="AI699">
        <f t="shared" si="11"/>
        <v>0</v>
      </c>
    </row>
    <row r="700" spans="35:35" x14ac:dyDescent="0.2">
      <c r="AI700">
        <f t="shared" si="11"/>
        <v>0</v>
      </c>
    </row>
    <row r="701" spans="35:35" x14ac:dyDescent="0.2">
      <c r="AI701">
        <f t="shared" si="11"/>
        <v>0</v>
      </c>
    </row>
    <row r="702" spans="35:35" x14ac:dyDescent="0.2">
      <c r="AI702">
        <f t="shared" si="11"/>
        <v>0</v>
      </c>
    </row>
    <row r="703" spans="35:35" x14ac:dyDescent="0.2">
      <c r="AI703">
        <f t="shared" si="11"/>
        <v>0</v>
      </c>
    </row>
    <row r="704" spans="35:35" x14ac:dyDescent="0.2">
      <c r="AI704">
        <f t="shared" si="11"/>
        <v>0</v>
      </c>
    </row>
    <row r="705" spans="35:35" x14ac:dyDescent="0.2">
      <c r="AI705">
        <f t="shared" si="11"/>
        <v>0</v>
      </c>
    </row>
    <row r="706" spans="35:35" x14ac:dyDescent="0.2">
      <c r="AI706">
        <f t="shared" si="11"/>
        <v>0</v>
      </c>
    </row>
    <row r="707" spans="35:35" x14ac:dyDescent="0.2">
      <c r="AI707">
        <f t="shared" si="11"/>
        <v>0</v>
      </c>
    </row>
    <row r="708" spans="35:35" x14ac:dyDescent="0.2">
      <c r="AI708">
        <f t="shared" si="11"/>
        <v>0</v>
      </c>
    </row>
    <row r="709" spans="35:35" x14ac:dyDescent="0.2">
      <c r="AI709">
        <f t="shared" si="11"/>
        <v>0</v>
      </c>
    </row>
    <row r="710" spans="35:35" x14ac:dyDescent="0.2">
      <c r="AI710">
        <f t="shared" ref="AI710:AI773" si="12">COUNTA($B710:$AF710)</f>
        <v>0</v>
      </c>
    </row>
    <row r="711" spans="35:35" x14ac:dyDescent="0.2">
      <c r="AI711">
        <f t="shared" si="12"/>
        <v>0</v>
      </c>
    </row>
    <row r="712" spans="35:35" x14ac:dyDescent="0.2">
      <c r="AI712">
        <f t="shared" si="12"/>
        <v>0</v>
      </c>
    </row>
    <row r="713" spans="35:35" x14ac:dyDescent="0.2">
      <c r="AI713">
        <f t="shared" si="12"/>
        <v>0</v>
      </c>
    </row>
    <row r="714" spans="35:35" x14ac:dyDescent="0.2">
      <c r="AI714">
        <f t="shared" si="12"/>
        <v>0</v>
      </c>
    </row>
    <row r="715" spans="35:35" x14ac:dyDescent="0.2">
      <c r="AI715">
        <f t="shared" si="12"/>
        <v>0</v>
      </c>
    </row>
    <row r="716" spans="35:35" x14ac:dyDescent="0.2">
      <c r="AI716">
        <f t="shared" si="12"/>
        <v>0</v>
      </c>
    </row>
    <row r="717" spans="35:35" x14ac:dyDescent="0.2">
      <c r="AI717">
        <f t="shared" si="12"/>
        <v>0</v>
      </c>
    </row>
    <row r="718" spans="35:35" x14ac:dyDescent="0.2">
      <c r="AI718">
        <f t="shared" si="12"/>
        <v>0</v>
      </c>
    </row>
    <row r="719" spans="35:35" x14ac:dyDescent="0.2">
      <c r="AI719">
        <f t="shared" si="12"/>
        <v>0</v>
      </c>
    </row>
    <row r="720" spans="35:35" x14ac:dyDescent="0.2">
      <c r="AI720">
        <f t="shared" si="12"/>
        <v>0</v>
      </c>
    </row>
    <row r="721" spans="35:35" x14ac:dyDescent="0.2">
      <c r="AI721">
        <f t="shared" si="12"/>
        <v>0</v>
      </c>
    </row>
    <row r="722" spans="35:35" x14ac:dyDescent="0.2">
      <c r="AI722">
        <f t="shared" si="12"/>
        <v>0</v>
      </c>
    </row>
    <row r="723" spans="35:35" x14ac:dyDescent="0.2">
      <c r="AI723">
        <f t="shared" si="12"/>
        <v>0</v>
      </c>
    </row>
    <row r="724" spans="35:35" x14ac:dyDescent="0.2">
      <c r="AI724">
        <f t="shared" si="12"/>
        <v>0</v>
      </c>
    </row>
    <row r="725" spans="35:35" x14ac:dyDescent="0.2">
      <c r="AI725">
        <f t="shared" si="12"/>
        <v>0</v>
      </c>
    </row>
    <row r="726" spans="35:35" x14ac:dyDescent="0.2">
      <c r="AI726">
        <f t="shared" si="12"/>
        <v>0</v>
      </c>
    </row>
    <row r="727" spans="35:35" x14ac:dyDescent="0.2">
      <c r="AI727">
        <f t="shared" si="12"/>
        <v>0</v>
      </c>
    </row>
    <row r="728" spans="35:35" x14ac:dyDescent="0.2">
      <c r="AI728">
        <f t="shared" si="12"/>
        <v>0</v>
      </c>
    </row>
    <row r="729" spans="35:35" x14ac:dyDescent="0.2">
      <c r="AI729">
        <f t="shared" si="12"/>
        <v>0</v>
      </c>
    </row>
    <row r="730" spans="35:35" x14ac:dyDescent="0.2">
      <c r="AI730">
        <f t="shared" si="12"/>
        <v>0</v>
      </c>
    </row>
    <row r="731" spans="35:35" x14ac:dyDescent="0.2">
      <c r="AI731">
        <f t="shared" si="12"/>
        <v>0</v>
      </c>
    </row>
    <row r="732" spans="35:35" x14ac:dyDescent="0.2">
      <c r="AI732">
        <f t="shared" si="12"/>
        <v>0</v>
      </c>
    </row>
    <row r="733" spans="35:35" x14ac:dyDescent="0.2">
      <c r="AI733">
        <f t="shared" si="12"/>
        <v>0</v>
      </c>
    </row>
    <row r="734" spans="35:35" x14ac:dyDescent="0.2">
      <c r="AI734">
        <f t="shared" si="12"/>
        <v>0</v>
      </c>
    </row>
    <row r="735" spans="35:35" x14ac:dyDescent="0.2">
      <c r="AI735">
        <f t="shared" si="12"/>
        <v>0</v>
      </c>
    </row>
    <row r="736" spans="35:35" x14ac:dyDescent="0.2">
      <c r="AI736">
        <f t="shared" si="12"/>
        <v>0</v>
      </c>
    </row>
    <row r="737" spans="35:35" x14ac:dyDescent="0.2">
      <c r="AI737">
        <f t="shared" si="12"/>
        <v>0</v>
      </c>
    </row>
    <row r="738" spans="35:35" x14ac:dyDescent="0.2">
      <c r="AI738">
        <f t="shared" si="12"/>
        <v>0</v>
      </c>
    </row>
    <row r="739" spans="35:35" x14ac:dyDescent="0.2">
      <c r="AI739">
        <f t="shared" si="12"/>
        <v>0</v>
      </c>
    </row>
    <row r="740" spans="35:35" x14ac:dyDescent="0.2">
      <c r="AI740">
        <f t="shared" si="12"/>
        <v>0</v>
      </c>
    </row>
    <row r="741" spans="35:35" x14ac:dyDescent="0.2">
      <c r="AI741">
        <f t="shared" si="12"/>
        <v>0</v>
      </c>
    </row>
    <row r="742" spans="35:35" x14ac:dyDescent="0.2">
      <c r="AI742">
        <f t="shared" si="12"/>
        <v>0</v>
      </c>
    </row>
    <row r="743" spans="35:35" x14ac:dyDescent="0.2">
      <c r="AI743">
        <f t="shared" si="12"/>
        <v>0</v>
      </c>
    </row>
    <row r="744" spans="35:35" x14ac:dyDescent="0.2">
      <c r="AI744">
        <f t="shared" si="12"/>
        <v>0</v>
      </c>
    </row>
    <row r="745" spans="35:35" x14ac:dyDescent="0.2">
      <c r="AI745">
        <f t="shared" si="12"/>
        <v>0</v>
      </c>
    </row>
    <row r="746" spans="35:35" x14ac:dyDescent="0.2">
      <c r="AI746">
        <f t="shared" si="12"/>
        <v>0</v>
      </c>
    </row>
    <row r="747" spans="35:35" x14ac:dyDescent="0.2">
      <c r="AI747">
        <f t="shared" si="12"/>
        <v>0</v>
      </c>
    </row>
    <row r="748" spans="35:35" x14ac:dyDescent="0.2">
      <c r="AI748">
        <f t="shared" si="12"/>
        <v>0</v>
      </c>
    </row>
    <row r="749" spans="35:35" x14ac:dyDescent="0.2">
      <c r="AI749">
        <f t="shared" si="12"/>
        <v>0</v>
      </c>
    </row>
    <row r="750" spans="35:35" x14ac:dyDescent="0.2">
      <c r="AI750">
        <f t="shared" si="12"/>
        <v>0</v>
      </c>
    </row>
    <row r="751" spans="35:35" x14ac:dyDescent="0.2">
      <c r="AI751">
        <f t="shared" si="12"/>
        <v>0</v>
      </c>
    </row>
    <row r="752" spans="35:35" x14ac:dyDescent="0.2">
      <c r="AI752">
        <f t="shared" si="12"/>
        <v>0</v>
      </c>
    </row>
    <row r="753" spans="35:35" x14ac:dyDescent="0.2">
      <c r="AI753">
        <f t="shared" si="12"/>
        <v>0</v>
      </c>
    </row>
    <row r="754" spans="35:35" x14ac:dyDescent="0.2">
      <c r="AI754">
        <f t="shared" si="12"/>
        <v>0</v>
      </c>
    </row>
    <row r="755" spans="35:35" x14ac:dyDescent="0.2">
      <c r="AI755">
        <f t="shared" si="12"/>
        <v>0</v>
      </c>
    </row>
    <row r="756" spans="35:35" x14ac:dyDescent="0.2">
      <c r="AI756">
        <f t="shared" si="12"/>
        <v>0</v>
      </c>
    </row>
    <row r="757" spans="35:35" x14ac:dyDescent="0.2">
      <c r="AI757">
        <f t="shared" si="12"/>
        <v>0</v>
      </c>
    </row>
    <row r="758" spans="35:35" x14ac:dyDescent="0.2">
      <c r="AI758">
        <f t="shared" si="12"/>
        <v>0</v>
      </c>
    </row>
    <row r="759" spans="35:35" x14ac:dyDescent="0.2">
      <c r="AI759">
        <f t="shared" si="12"/>
        <v>0</v>
      </c>
    </row>
    <row r="760" spans="35:35" x14ac:dyDescent="0.2">
      <c r="AI760">
        <f t="shared" si="12"/>
        <v>0</v>
      </c>
    </row>
    <row r="761" spans="35:35" x14ac:dyDescent="0.2">
      <c r="AI761">
        <f t="shared" si="12"/>
        <v>0</v>
      </c>
    </row>
    <row r="762" spans="35:35" x14ac:dyDescent="0.2">
      <c r="AI762">
        <f t="shared" si="12"/>
        <v>0</v>
      </c>
    </row>
    <row r="763" spans="35:35" x14ac:dyDescent="0.2">
      <c r="AI763">
        <f t="shared" si="12"/>
        <v>0</v>
      </c>
    </row>
    <row r="764" spans="35:35" x14ac:dyDescent="0.2">
      <c r="AI764">
        <f t="shared" si="12"/>
        <v>0</v>
      </c>
    </row>
    <row r="765" spans="35:35" x14ac:dyDescent="0.2">
      <c r="AI765">
        <f t="shared" si="12"/>
        <v>0</v>
      </c>
    </row>
    <row r="766" spans="35:35" x14ac:dyDescent="0.2">
      <c r="AI766">
        <f t="shared" si="12"/>
        <v>0</v>
      </c>
    </row>
    <row r="767" spans="35:35" x14ac:dyDescent="0.2">
      <c r="AI767">
        <f t="shared" si="12"/>
        <v>0</v>
      </c>
    </row>
    <row r="768" spans="35:35" x14ac:dyDescent="0.2">
      <c r="AI768">
        <f t="shared" si="12"/>
        <v>0</v>
      </c>
    </row>
    <row r="769" spans="35:35" x14ac:dyDescent="0.2">
      <c r="AI769">
        <f t="shared" si="12"/>
        <v>0</v>
      </c>
    </row>
    <row r="770" spans="35:35" x14ac:dyDescent="0.2">
      <c r="AI770">
        <f t="shared" si="12"/>
        <v>0</v>
      </c>
    </row>
    <row r="771" spans="35:35" x14ac:dyDescent="0.2">
      <c r="AI771">
        <f t="shared" si="12"/>
        <v>0</v>
      </c>
    </row>
    <row r="772" spans="35:35" x14ac:dyDescent="0.2">
      <c r="AI772">
        <f t="shared" si="12"/>
        <v>0</v>
      </c>
    </row>
    <row r="773" spans="35:35" x14ac:dyDescent="0.2">
      <c r="AI773">
        <f t="shared" si="12"/>
        <v>0</v>
      </c>
    </row>
    <row r="774" spans="35:35" x14ac:dyDescent="0.2">
      <c r="AI774">
        <f t="shared" ref="AI774:AI837" si="13">COUNTA($B774:$AF774)</f>
        <v>0</v>
      </c>
    </row>
    <row r="775" spans="35:35" x14ac:dyDescent="0.2">
      <c r="AI775">
        <f t="shared" si="13"/>
        <v>0</v>
      </c>
    </row>
    <row r="776" spans="35:35" x14ac:dyDescent="0.2">
      <c r="AI776">
        <f t="shared" si="13"/>
        <v>0</v>
      </c>
    </row>
    <row r="777" spans="35:35" x14ac:dyDescent="0.2">
      <c r="AI777">
        <f t="shared" si="13"/>
        <v>0</v>
      </c>
    </row>
    <row r="778" spans="35:35" x14ac:dyDescent="0.2">
      <c r="AI778">
        <f t="shared" si="13"/>
        <v>0</v>
      </c>
    </row>
    <row r="779" spans="35:35" x14ac:dyDescent="0.2">
      <c r="AI779">
        <f t="shared" si="13"/>
        <v>0</v>
      </c>
    </row>
    <row r="780" spans="35:35" x14ac:dyDescent="0.2">
      <c r="AI780">
        <f t="shared" si="13"/>
        <v>0</v>
      </c>
    </row>
    <row r="781" spans="35:35" x14ac:dyDescent="0.2">
      <c r="AI781">
        <f t="shared" si="13"/>
        <v>0</v>
      </c>
    </row>
    <row r="782" spans="35:35" x14ac:dyDescent="0.2">
      <c r="AI782">
        <f t="shared" si="13"/>
        <v>0</v>
      </c>
    </row>
    <row r="783" spans="35:35" x14ac:dyDescent="0.2">
      <c r="AI783">
        <f t="shared" si="13"/>
        <v>0</v>
      </c>
    </row>
    <row r="784" spans="35:35" x14ac:dyDescent="0.2">
      <c r="AI784">
        <f t="shared" si="13"/>
        <v>0</v>
      </c>
    </row>
    <row r="785" spans="35:35" x14ac:dyDescent="0.2">
      <c r="AI785">
        <f t="shared" si="13"/>
        <v>0</v>
      </c>
    </row>
    <row r="786" spans="35:35" x14ac:dyDescent="0.2">
      <c r="AI786">
        <f t="shared" si="13"/>
        <v>0</v>
      </c>
    </row>
    <row r="787" spans="35:35" x14ac:dyDescent="0.2">
      <c r="AI787">
        <f t="shared" si="13"/>
        <v>0</v>
      </c>
    </row>
    <row r="788" spans="35:35" x14ac:dyDescent="0.2">
      <c r="AI788">
        <f t="shared" si="13"/>
        <v>0</v>
      </c>
    </row>
    <row r="789" spans="35:35" x14ac:dyDescent="0.2">
      <c r="AI789">
        <f t="shared" si="13"/>
        <v>0</v>
      </c>
    </row>
    <row r="790" spans="35:35" x14ac:dyDescent="0.2">
      <c r="AI790">
        <f t="shared" si="13"/>
        <v>0</v>
      </c>
    </row>
    <row r="791" spans="35:35" x14ac:dyDescent="0.2">
      <c r="AI791">
        <f t="shared" si="13"/>
        <v>0</v>
      </c>
    </row>
    <row r="792" spans="35:35" x14ac:dyDescent="0.2">
      <c r="AI792">
        <f t="shared" si="13"/>
        <v>0</v>
      </c>
    </row>
    <row r="793" spans="35:35" x14ac:dyDescent="0.2">
      <c r="AI793">
        <f t="shared" si="13"/>
        <v>0</v>
      </c>
    </row>
    <row r="794" spans="35:35" x14ac:dyDescent="0.2">
      <c r="AI794">
        <f t="shared" si="13"/>
        <v>0</v>
      </c>
    </row>
    <row r="795" spans="35:35" x14ac:dyDescent="0.2">
      <c r="AI795">
        <f t="shared" si="13"/>
        <v>0</v>
      </c>
    </row>
    <row r="796" spans="35:35" x14ac:dyDescent="0.2">
      <c r="AI796">
        <f t="shared" si="13"/>
        <v>0</v>
      </c>
    </row>
    <row r="797" spans="35:35" x14ac:dyDescent="0.2">
      <c r="AI797">
        <f t="shared" si="13"/>
        <v>0</v>
      </c>
    </row>
    <row r="798" spans="35:35" x14ac:dyDescent="0.2">
      <c r="AI798">
        <f t="shared" si="13"/>
        <v>0</v>
      </c>
    </row>
    <row r="799" spans="35:35" x14ac:dyDescent="0.2">
      <c r="AI799">
        <f t="shared" si="13"/>
        <v>0</v>
      </c>
    </row>
    <row r="800" spans="35:35" x14ac:dyDescent="0.2">
      <c r="AI800">
        <f t="shared" si="13"/>
        <v>0</v>
      </c>
    </row>
    <row r="801" spans="35:35" x14ac:dyDescent="0.2">
      <c r="AI801">
        <f t="shared" si="13"/>
        <v>0</v>
      </c>
    </row>
    <row r="802" spans="35:35" x14ac:dyDescent="0.2">
      <c r="AI802">
        <f t="shared" si="13"/>
        <v>0</v>
      </c>
    </row>
    <row r="803" spans="35:35" x14ac:dyDescent="0.2">
      <c r="AI803">
        <f t="shared" si="13"/>
        <v>0</v>
      </c>
    </row>
    <row r="804" spans="35:35" x14ac:dyDescent="0.2">
      <c r="AI804">
        <f t="shared" si="13"/>
        <v>0</v>
      </c>
    </row>
    <row r="805" spans="35:35" x14ac:dyDescent="0.2">
      <c r="AI805">
        <f t="shared" si="13"/>
        <v>0</v>
      </c>
    </row>
    <row r="806" spans="35:35" x14ac:dyDescent="0.2">
      <c r="AI806">
        <f t="shared" si="13"/>
        <v>0</v>
      </c>
    </row>
    <row r="807" spans="35:35" x14ac:dyDescent="0.2">
      <c r="AI807">
        <f t="shared" si="13"/>
        <v>0</v>
      </c>
    </row>
    <row r="808" spans="35:35" x14ac:dyDescent="0.2">
      <c r="AI808">
        <f t="shared" si="13"/>
        <v>0</v>
      </c>
    </row>
    <row r="809" spans="35:35" x14ac:dyDescent="0.2">
      <c r="AI809">
        <f t="shared" si="13"/>
        <v>0</v>
      </c>
    </row>
    <row r="810" spans="35:35" x14ac:dyDescent="0.2">
      <c r="AI810">
        <f t="shared" si="13"/>
        <v>0</v>
      </c>
    </row>
    <row r="811" spans="35:35" x14ac:dyDescent="0.2">
      <c r="AI811">
        <f t="shared" si="13"/>
        <v>0</v>
      </c>
    </row>
    <row r="812" spans="35:35" x14ac:dyDescent="0.2">
      <c r="AI812">
        <f t="shared" si="13"/>
        <v>0</v>
      </c>
    </row>
    <row r="813" spans="35:35" x14ac:dyDescent="0.2">
      <c r="AI813">
        <f t="shared" si="13"/>
        <v>0</v>
      </c>
    </row>
    <row r="814" spans="35:35" x14ac:dyDescent="0.2">
      <c r="AI814">
        <f t="shared" si="13"/>
        <v>0</v>
      </c>
    </row>
    <row r="815" spans="35:35" x14ac:dyDescent="0.2">
      <c r="AI815">
        <f t="shared" si="13"/>
        <v>0</v>
      </c>
    </row>
    <row r="816" spans="35:35" x14ac:dyDescent="0.2">
      <c r="AI816">
        <f t="shared" si="13"/>
        <v>0</v>
      </c>
    </row>
    <row r="817" spans="35:35" x14ac:dyDescent="0.2">
      <c r="AI817">
        <f t="shared" si="13"/>
        <v>0</v>
      </c>
    </row>
    <row r="818" spans="35:35" x14ac:dyDescent="0.2">
      <c r="AI818">
        <f t="shared" si="13"/>
        <v>0</v>
      </c>
    </row>
    <row r="819" spans="35:35" x14ac:dyDescent="0.2">
      <c r="AI819">
        <f t="shared" si="13"/>
        <v>0</v>
      </c>
    </row>
    <row r="820" spans="35:35" x14ac:dyDescent="0.2">
      <c r="AI820">
        <f t="shared" si="13"/>
        <v>0</v>
      </c>
    </row>
    <row r="821" spans="35:35" x14ac:dyDescent="0.2">
      <c r="AI821">
        <f t="shared" si="13"/>
        <v>0</v>
      </c>
    </row>
    <row r="822" spans="35:35" x14ac:dyDescent="0.2">
      <c r="AI822">
        <f t="shared" si="13"/>
        <v>0</v>
      </c>
    </row>
    <row r="823" spans="35:35" x14ac:dyDescent="0.2">
      <c r="AI823">
        <f t="shared" si="13"/>
        <v>0</v>
      </c>
    </row>
    <row r="824" spans="35:35" x14ac:dyDescent="0.2">
      <c r="AI824">
        <f t="shared" si="13"/>
        <v>0</v>
      </c>
    </row>
    <row r="825" spans="35:35" x14ac:dyDescent="0.2">
      <c r="AI825">
        <f t="shared" si="13"/>
        <v>0</v>
      </c>
    </row>
    <row r="826" spans="35:35" x14ac:dyDescent="0.2">
      <c r="AI826">
        <f t="shared" si="13"/>
        <v>0</v>
      </c>
    </row>
    <row r="827" spans="35:35" x14ac:dyDescent="0.2">
      <c r="AI827">
        <f t="shared" si="13"/>
        <v>0</v>
      </c>
    </row>
    <row r="828" spans="35:35" x14ac:dyDescent="0.2">
      <c r="AI828">
        <f t="shared" si="13"/>
        <v>0</v>
      </c>
    </row>
    <row r="829" spans="35:35" x14ac:dyDescent="0.2">
      <c r="AI829">
        <f t="shared" si="13"/>
        <v>0</v>
      </c>
    </row>
    <row r="830" spans="35:35" x14ac:dyDescent="0.2">
      <c r="AI830">
        <f t="shared" si="13"/>
        <v>0</v>
      </c>
    </row>
    <row r="831" spans="35:35" x14ac:dyDescent="0.2">
      <c r="AI831">
        <f t="shared" si="13"/>
        <v>0</v>
      </c>
    </row>
    <row r="832" spans="35:35" x14ac:dyDescent="0.2">
      <c r="AI832">
        <f t="shared" si="13"/>
        <v>0</v>
      </c>
    </row>
    <row r="833" spans="35:35" x14ac:dyDescent="0.2">
      <c r="AI833">
        <f t="shared" si="13"/>
        <v>0</v>
      </c>
    </row>
    <row r="834" spans="35:35" x14ac:dyDescent="0.2">
      <c r="AI834">
        <f t="shared" si="13"/>
        <v>0</v>
      </c>
    </row>
    <row r="835" spans="35:35" x14ac:dyDescent="0.2">
      <c r="AI835">
        <f t="shared" si="13"/>
        <v>0</v>
      </c>
    </row>
    <row r="836" spans="35:35" x14ac:dyDescent="0.2">
      <c r="AI836">
        <f t="shared" si="13"/>
        <v>0</v>
      </c>
    </row>
    <row r="837" spans="35:35" x14ac:dyDescent="0.2">
      <c r="AI837">
        <f t="shared" si="13"/>
        <v>0</v>
      </c>
    </row>
    <row r="838" spans="35:35" x14ac:dyDescent="0.2">
      <c r="AI838">
        <f t="shared" ref="AI838:AI901" si="14">COUNTA($B838:$AF838)</f>
        <v>0</v>
      </c>
    </row>
    <row r="839" spans="35:35" x14ac:dyDescent="0.2">
      <c r="AI839">
        <f t="shared" si="14"/>
        <v>0</v>
      </c>
    </row>
    <row r="840" spans="35:35" x14ac:dyDescent="0.2">
      <c r="AI840">
        <f t="shared" si="14"/>
        <v>0</v>
      </c>
    </row>
    <row r="841" spans="35:35" x14ac:dyDescent="0.2">
      <c r="AI841">
        <f t="shared" si="14"/>
        <v>0</v>
      </c>
    </row>
    <row r="842" spans="35:35" x14ac:dyDescent="0.2">
      <c r="AI842">
        <f t="shared" si="14"/>
        <v>0</v>
      </c>
    </row>
    <row r="843" spans="35:35" x14ac:dyDescent="0.2">
      <c r="AI843">
        <f t="shared" si="14"/>
        <v>0</v>
      </c>
    </row>
    <row r="844" spans="35:35" x14ac:dyDescent="0.2">
      <c r="AI844">
        <f t="shared" si="14"/>
        <v>0</v>
      </c>
    </row>
    <row r="845" spans="35:35" x14ac:dyDescent="0.2">
      <c r="AI845">
        <f t="shared" si="14"/>
        <v>0</v>
      </c>
    </row>
    <row r="846" spans="35:35" x14ac:dyDescent="0.2">
      <c r="AI846">
        <f t="shared" si="14"/>
        <v>0</v>
      </c>
    </row>
    <row r="847" spans="35:35" x14ac:dyDescent="0.2">
      <c r="AI847">
        <f t="shared" si="14"/>
        <v>0</v>
      </c>
    </row>
    <row r="848" spans="35:35" x14ac:dyDescent="0.2">
      <c r="AI848">
        <f t="shared" si="14"/>
        <v>0</v>
      </c>
    </row>
    <row r="849" spans="35:35" x14ac:dyDescent="0.2">
      <c r="AI849">
        <f t="shared" si="14"/>
        <v>0</v>
      </c>
    </row>
    <row r="850" spans="35:35" x14ac:dyDescent="0.2">
      <c r="AI850">
        <f t="shared" si="14"/>
        <v>0</v>
      </c>
    </row>
    <row r="851" spans="35:35" x14ac:dyDescent="0.2">
      <c r="AI851">
        <f t="shared" si="14"/>
        <v>0</v>
      </c>
    </row>
    <row r="852" spans="35:35" x14ac:dyDescent="0.2">
      <c r="AI852">
        <f t="shared" si="14"/>
        <v>0</v>
      </c>
    </row>
    <row r="853" spans="35:35" x14ac:dyDescent="0.2">
      <c r="AI853">
        <f t="shared" si="14"/>
        <v>0</v>
      </c>
    </row>
    <row r="854" spans="35:35" x14ac:dyDescent="0.2">
      <c r="AI854">
        <f t="shared" si="14"/>
        <v>0</v>
      </c>
    </row>
    <row r="855" spans="35:35" x14ac:dyDescent="0.2">
      <c r="AI855">
        <f t="shared" si="14"/>
        <v>0</v>
      </c>
    </row>
    <row r="856" spans="35:35" x14ac:dyDescent="0.2">
      <c r="AI856">
        <f t="shared" si="14"/>
        <v>0</v>
      </c>
    </row>
    <row r="857" spans="35:35" x14ac:dyDescent="0.2">
      <c r="AI857">
        <f t="shared" si="14"/>
        <v>0</v>
      </c>
    </row>
    <row r="858" spans="35:35" x14ac:dyDescent="0.2">
      <c r="AI858">
        <f t="shared" si="14"/>
        <v>0</v>
      </c>
    </row>
    <row r="859" spans="35:35" x14ac:dyDescent="0.2">
      <c r="AI859">
        <f t="shared" si="14"/>
        <v>0</v>
      </c>
    </row>
    <row r="860" spans="35:35" x14ac:dyDescent="0.2">
      <c r="AI860">
        <f t="shared" si="14"/>
        <v>0</v>
      </c>
    </row>
    <row r="861" spans="35:35" x14ac:dyDescent="0.2">
      <c r="AI861">
        <f t="shared" si="14"/>
        <v>0</v>
      </c>
    </row>
    <row r="862" spans="35:35" x14ac:dyDescent="0.2">
      <c r="AI862">
        <f t="shared" si="14"/>
        <v>0</v>
      </c>
    </row>
    <row r="863" spans="35:35" x14ac:dyDescent="0.2">
      <c r="AI863">
        <f t="shared" si="14"/>
        <v>0</v>
      </c>
    </row>
    <row r="864" spans="35:35" x14ac:dyDescent="0.2">
      <c r="AI864">
        <f t="shared" si="14"/>
        <v>0</v>
      </c>
    </row>
    <row r="865" spans="35:35" x14ac:dyDescent="0.2">
      <c r="AI865">
        <f t="shared" si="14"/>
        <v>0</v>
      </c>
    </row>
    <row r="866" spans="35:35" x14ac:dyDescent="0.2">
      <c r="AI866">
        <f t="shared" si="14"/>
        <v>0</v>
      </c>
    </row>
    <row r="867" spans="35:35" x14ac:dyDescent="0.2">
      <c r="AI867">
        <f t="shared" si="14"/>
        <v>0</v>
      </c>
    </row>
    <row r="868" spans="35:35" x14ac:dyDescent="0.2">
      <c r="AI868">
        <f t="shared" si="14"/>
        <v>0</v>
      </c>
    </row>
    <row r="869" spans="35:35" x14ac:dyDescent="0.2">
      <c r="AI869">
        <f t="shared" si="14"/>
        <v>0</v>
      </c>
    </row>
    <row r="870" spans="35:35" x14ac:dyDescent="0.2">
      <c r="AI870">
        <f t="shared" si="14"/>
        <v>0</v>
      </c>
    </row>
    <row r="871" spans="35:35" x14ac:dyDescent="0.2">
      <c r="AI871">
        <f t="shared" si="14"/>
        <v>0</v>
      </c>
    </row>
    <row r="872" spans="35:35" x14ac:dyDescent="0.2">
      <c r="AI872">
        <f t="shared" si="14"/>
        <v>0</v>
      </c>
    </row>
    <row r="873" spans="35:35" x14ac:dyDescent="0.2">
      <c r="AI873">
        <f t="shared" si="14"/>
        <v>0</v>
      </c>
    </row>
    <row r="874" spans="35:35" x14ac:dyDescent="0.2">
      <c r="AI874">
        <f t="shared" si="14"/>
        <v>0</v>
      </c>
    </row>
    <row r="875" spans="35:35" x14ac:dyDescent="0.2">
      <c r="AI875">
        <f t="shared" si="14"/>
        <v>0</v>
      </c>
    </row>
    <row r="876" spans="35:35" x14ac:dyDescent="0.2">
      <c r="AI876">
        <f t="shared" si="14"/>
        <v>0</v>
      </c>
    </row>
    <row r="877" spans="35:35" x14ac:dyDescent="0.2">
      <c r="AI877">
        <f t="shared" si="14"/>
        <v>0</v>
      </c>
    </row>
    <row r="878" spans="35:35" x14ac:dyDescent="0.2">
      <c r="AI878">
        <f t="shared" si="14"/>
        <v>0</v>
      </c>
    </row>
    <row r="879" spans="35:35" x14ac:dyDescent="0.2">
      <c r="AI879">
        <f t="shared" si="14"/>
        <v>0</v>
      </c>
    </row>
    <row r="880" spans="35:35" x14ac:dyDescent="0.2">
      <c r="AI880">
        <f t="shared" si="14"/>
        <v>0</v>
      </c>
    </row>
    <row r="881" spans="35:35" x14ac:dyDescent="0.2">
      <c r="AI881">
        <f t="shared" si="14"/>
        <v>0</v>
      </c>
    </row>
    <row r="882" spans="35:35" x14ac:dyDescent="0.2">
      <c r="AI882">
        <f t="shared" si="14"/>
        <v>0</v>
      </c>
    </row>
    <row r="883" spans="35:35" x14ac:dyDescent="0.2">
      <c r="AI883">
        <f t="shared" si="14"/>
        <v>0</v>
      </c>
    </row>
    <row r="884" spans="35:35" x14ac:dyDescent="0.2">
      <c r="AI884">
        <f t="shared" si="14"/>
        <v>0</v>
      </c>
    </row>
    <row r="885" spans="35:35" x14ac:dyDescent="0.2">
      <c r="AI885">
        <f t="shared" si="14"/>
        <v>0</v>
      </c>
    </row>
    <row r="886" spans="35:35" x14ac:dyDescent="0.2">
      <c r="AI886">
        <f t="shared" si="14"/>
        <v>0</v>
      </c>
    </row>
    <row r="887" spans="35:35" x14ac:dyDescent="0.2">
      <c r="AI887">
        <f t="shared" si="14"/>
        <v>0</v>
      </c>
    </row>
    <row r="888" spans="35:35" x14ac:dyDescent="0.2">
      <c r="AI888">
        <f t="shared" si="14"/>
        <v>0</v>
      </c>
    </row>
    <row r="889" spans="35:35" x14ac:dyDescent="0.2">
      <c r="AI889">
        <f t="shared" si="14"/>
        <v>0</v>
      </c>
    </row>
    <row r="890" spans="35:35" x14ac:dyDescent="0.2">
      <c r="AI890">
        <f t="shared" si="14"/>
        <v>0</v>
      </c>
    </row>
    <row r="891" spans="35:35" x14ac:dyDescent="0.2">
      <c r="AI891">
        <f t="shared" si="14"/>
        <v>0</v>
      </c>
    </row>
    <row r="892" spans="35:35" x14ac:dyDescent="0.2">
      <c r="AI892">
        <f t="shared" si="14"/>
        <v>0</v>
      </c>
    </row>
    <row r="893" spans="35:35" x14ac:dyDescent="0.2">
      <c r="AI893">
        <f t="shared" si="14"/>
        <v>0</v>
      </c>
    </row>
    <row r="894" spans="35:35" x14ac:dyDescent="0.2">
      <c r="AI894">
        <f t="shared" si="14"/>
        <v>0</v>
      </c>
    </row>
    <row r="895" spans="35:35" x14ac:dyDescent="0.2">
      <c r="AI895">
        <f t="shared" si="14"/>
        <v>0</v>
      </c>
    </row>
    <row r="896" spans="35:35" x14ac:dyDescent="0.2">
      <c r="AI896">
        <f t="shared" si="14"/>
        <v>0</v>
      </c>
    </row>
    <row r="897" spans="35:35" x14ac:dyDescent="0.2">
      <c r="AI897">
        <f t="shared" si="14"/>
        <v>0</v>
      </c>
    </row>
    <row r="898" spans="35:35" x14ac:dyDescent="0.2">
      <c r="AI898">
        <f t="shared" si="14"/>
        <v>0</v>
      </c>
    </row>
    <row r="899" spans="35:35" x14ac:dyDescent="0.2">
      <c r="AI899">
        <f t="shared" si="14"/>
        <v>0</v>
      </c>
    </row>
    <row r="900" spans="35:35" x14ac:dyDescent="0.2">
      <c r="AI900">
        <f t="shared" si="14"/>
        <v>0</v>
      </c>
    </row>
    <row r="901" spans="35:35" x14ac:dyDescent="0.2">
      <c r="AI901">
        <f t="shared" si="14"/>
        <v>0</v>
      </c>
    </row>
    <row r="902" spans="35:35" x14ac:dyDescent="0.2">
      <c r="AI902">
        <f t="shared" ref="AI902:AI965" si="15">COUNTA($B902:$AF902)</f>
        <v>0</v>
      </c>
    </row>
    <row r="903" spans="35:35" x14ac:dyDescent="0.2">
      <c r="AI903">
        <f t="shared" si="15"/>
        <v>0</v>
      </c>
    </row>
    <row r="904" spans="35:35" x14ac:dyDescent="0.2">
      <c r="AI904">
        <f t="shared" si="15"/>
        <v>0</v>
      </c>
    </row>
    <row r="905" spans="35:35" x14ac:dyDescent="0.2">
      <c r="AI905">
        <f t="shared" si="15"/>
        <v>0</v>
      </c>
    </row>
    <row r="906" spans="35:35" x14ac:dyDescent="0.2">
      <c r="AI906">
        <f t="shared" si="15"/>
        <v>0</v>
      </c>
    </row>
    <row r="907" spans="35:35" x14ac:dyDescent="0.2">
      <c r="AI907">
        <f t="shared" si="15"/>
        <v>0</v>
      </c>
    </row>
    <row r="908" spans="35:35" x14ac:dyDescent="0.2">
      <c r="AI908">
        <f t="shared" si="15"/>
        <v>0</v>
      </c>
    </row>
    <row r="909" spans="35:35" x14ac:dyDescent="0.2">
      <c r="AI909">
        <f t="shared" si="15"/>
        <v>0</v>
      </c>
    </row>
    <row r="910" spans="35:35" x14ac:dyDescent="0.2">
      <c r="AI910">
        <f t="shared" si="15"/>
        <v>0</v>
      </c>
    </row>
    <row r="911" spans="35:35" x14ac:dyDescent="0.2">
      <c r="AI911">
        <f t="shared" si="15"/>
        <v>0</v>
      </c>
    </row>
    <row r="912" spans="35:35" x14ac:dyDescent="0.2">
      <c r="AI912">
        <f t="shared" si="15"/>
        <v>0</v>
      </c>
    </row>
    <row r="913" spans="35:35" x14ac:dyDescent="0.2">
      <c r="AI913">
        <f t="shared" si="15"/>
        <v>0</v>
      </c>
    </row>
    <row r="914" spans="35:35" x14ac:dyDescent="0.2">
      <c r="AI914">
        <f t="shared" si="15"/>
        <v>0</v>
      </c>
    </row>
    <row r="915" spans="35:35" x14ac:dyDescent="0.2">
      <c r="AI915">
        <f t="shared" si="15"/>
        <v>0</v>
      </c>
    </row>
    <row r="916" spans="35:35" x14ac:dyDescent="0.2">
      <c r="AI916">
        <f t="shared" si="15"/>
        <v>0</v>
      </c>
    </row>
    <row r="917" spans="35:35" x14ac:dyDescent="0.2">
      <c r="AI917">
        <f t="shared" si="15"/>
        <v>0</v>
      </c>
    </row>
    <row r="918" spans="35:35" x14ac:dyDescent="0.2">
      <c r="AI918">
        <f t="shared" si="15"/>
        <v>0</v>
      </c>
    </row>
    <row r="919" spans="35:35" x14ac:dyDescent="0.2">
      <c r="AI919">
        <f t="shared" si="15"/>
        <v>0</v>
      </c>
    </row>
    <row r="920" spans="35:35" x14ac:dyDescent="0.2">
      <c r="AI920">
        <f t="shared" si="15"/>
        <v>0</v>
      </c>
    </row>
    <row r="921" spans="35:35" x14ac:dyDescent="0.2">
      <c r="AI921">
        <f t="shared" si="15"/>
        <v>0</v>
      </c>
    </row>
    <row r="922" spans="35:35" x14ac:dyDescent="0.2">
      <c r="AI922">
        <f t="shared" si="15"/>
        <v>0</v>
      </c>
    </row>
    <row r="923" spans="35:35" x14ac:dyDescent="0.2">
      <c r="AI923">
        <f t="shared" si="15"/>
        <v>0</v>
      </c>
    </row>
    <row r="924" spans="35:35" x14ac:dyDescent="0.2">
      <c r="AI924">
        <f t="shared" si="15"/>
        <v>0</v>
      </c>
    </row>
    <row r="925" spans="35:35" x14ac:dyDescent="0.2">
      <c r="AI925">
        <f t="shared" si="15"/>
        <v>0</v>
      </c>
    </row>
    <row r="926" spans="35:35" x14ac:dyDescent="0.2">
      <c r="AI926">
        <f t="shared" si="15"/>
        <v>0</v>
      </c>
    </row>
    <row r="927" spans="35:35" x14ac:dyDescent="0.2">
      <c r="AI927">
        <f t="shared" si="15"/>
        <v>0</v>
      </c>
    </row>
    <row r="928" spans="35:35" x14ac:dyDescent="0.2">
      <c r="AI928">
        <f t="shared" si="15"/>
        <v>0</v>
      </c>
    </row>
    <row r="929" spans="35:35" x14ac:dyDescent="0.2">
      <c r="AI929">
        <f t="shared" si="15"/>
        <v>0</v>
      </c>
    </row>
    <row r="930" spans="35:35" x14ac:dyDescent="0.2">
      <c r="AI930">
        <f t="shared" si="15"/>
        <v>0</v>
      </c>
    </row>
    <row r="931" spans="35:35" x14ac:dyDescent="0.2">
      <c r="AI931">
        <f t="shared" si="15"/>
        <v>0</v>
      </c>
    </row>
    <row r="932" spans="35:35" x14ac:dyDescent="0.2">
      <c r="AI932">
        <f t="shared" si="15"/>
        <v>0</v>
      </c>
    </row>
    <row r="933" spans="35:35" x14ac:dyDescent="0.2">
      <c r="AI933">
        <f t="shared" si="15"/>
        <v>0</v>
      </c>
    </row>
    <row r="934" spans="35:35" x14ac:dyDescent="0.2">
      <c r="AI934">
        <f t="shared" si="15"/>
        <v>0</v>
      </c>
    </row>
    <row r="935" spans="35:35" x14ac:dyDescent="0.2">
      <c r="AI935">
        <f t="shared" si="15"/>
        <v>0</v>
      </c>
    </row>
    <row r="936" spans="35:35" x14ac:dyDescent="0.2">
      <c r="AI936">
        <f t="shared" si="15"/>
        <v>0</v>
      </c>
    </row>
    <row r="937" spans="35:35" x14ac:dyDescent="0.2">
      <c r="AI937">
        <f t="shared" si="15"/>
        <v>0</v>
      </c>
    </row>
    <row r="938" spans="35:35" x14ac:dyDescent="0.2">
      <c r="AI938">
        <f t="shared" si="15"/>
        <v>0</v>
      </c>
    </row>
    <row r="939" spans="35:35" x14ac:dyDescent="0.2">
      <c r="AI939">
        <f t="shared" si="15"/>
        <v>0</v>
      </c>
    </row>
    <row r="940" spans="35:35" x14ac:dyDescent="0.2">
      <c r="AI940">
        <f t="shared" si="15"/>
        <v>0</v>
      </c>
    </row>
    <row r="941" spans="35:35" x14ac:dyDescent="0.2">
      <c r="AI941">
        <f t="shared" si="15"/>
        <v>0</v>
      </c>
    </row>
    <row r="942" spans="35:35" x14ac:dyDescent="0.2">
      <c r="AI942">
        <f t="shared" si="15"/>
        <v>0</v>
      </c>
    </row>
    <row r="943" spans="35:35" x14ac:dyDescent="0.2">
      <c r="AI943">
        <f t="shared" si="15"/>
        <v>0</v>
      </c>
    </row>
    <row r="944" spans="35:35" x14ac:dyDescent="0.2">
      <c r="AI944">
        <f t="shared" si="15"/>
        <v>0</v>
      </c>
    </row>
    <row r="945" spans="35:35" x14ac:dyDescent="0.2">
      <c r="AI945">
        <f t="shared" si="15"/>
        <v>0</v>
      </c>
    </row>
    <row r="946" spans="35:35" x14ac:dyDescent="0.2">
      <c r="AI946">
        <f t="shared" si="15"/>
        <v>0</v>
      </c>
    </row>
    <row r="947" spans="35:35" x14ac:dyDescent="0.2">
      <c r="AI947">
        <f t="shared" si="15"/>
        <v>0</v>
      </c>
    </row>
    <row r="948" spans="35:35" x14ac:dyDescent="0.2">
      <c r="AI948">
        <f t="shared" si="15"/>
        <v>0</v>
      </c>
    </row>
    <row r="949" spans="35:35" x14ac:dyDescent="0.2">
      <c r="AI949">
        <f t="shared" si="15"/>
        <v>0</v>
      </c>
    </row>
    <row r="950" spans="35:35" x14ac:dyDescent="0.2">
      <c r="AI950">
        <f t="shared" si="15"/>
        <v>0</v>
      </c>
    </row>
    <row r="951" spans="35:35" x14ac:dyDescent="0.2">
      <c r="AI951">
        <f t="shared" si="15"/>
        <v>0</v>
      </c>
    </row>
    <row r="952" spans="35:35" x14ac:dyDescent="0.2">
      <c r="AI952">
        <f t="shared" si="15"/>
        <v>0</v>
      </c>
    </row>
    <row r="953" spans="35:35" x14ac:dyDescent="0.2">
      <c r="AI953">
        <f t="shared" si="15"/>
        <v>0</v>
      </c>
    </row>
    <row r="954" spans="35:35" x14ac:dyDescent="0.2">
      <c r="AI954">
        <f t="shared" si="15"/>
        <v>0</v>
      </c>
    </row>
    <row r="955" spans="35:35" x14ac:dyDescent="0.2">
      <c r="AI955">
        <f t="shared" si="15"/>
        <v>0</v>
      </c>
    </row>
    <row r="956" spans="35:35" x14ac:dyDescent="0.2">
      <c r="AI956">
        <f t="shared" si="15"/>
        <v>0</v>
      </c>
    </row>
    <row r="957" spans="35:35" x14ac:dyDescent="0.2">
      <c r="AI957">
        <f t="shared" si="15"/>
        <v>0</v>
      </c>
    </row>
    <row r="958" spans="35:35" x14ac:dyDescent="0.2">
      <c r="AI958">
        <f t="shared" si="15"/>
        <v>0</v>
      </c>
    </row>
    <row r="959" spans="35:35" x14ac:dyDescent="0.2">
      <c r="AI959">
        <f t="shared" si="15"/>
        <v>0</v>
      </c>
    </row>
    <row r="960" spans="35:35" x14ac:dyDescent="0.2">
      <c r="AI960">
        <f t="shared" si="15"/>
        <v>0</v>
      </c>
    </row>
    <row r="961" spans="35:35" x14ac:dyDescent="0.2">
      <c r="AI961">
        <f t="shared" si="15"/>
        <v>0</v>
      </c>
    </row>
    <row r="962" spans="35:35" x14ac:dyDescent="0.2">
      <c r="AI962">
        <f t="shared" si="15"/>
        <v>0</v>
      </c>
    </row>
    <row r="963" spans="35:35" x14ac:dyDescent="0.2">
      <c r="AI963">
        <f t="shared" si="15"/>
        <v>0</v>
      </c>
    </row>
    <row r="964" spans="35:35" x14ac:dyDescent="0.2">
      <c r="AI964">
        <f t="shared" si="15"/>
        <v>0</v>
      </c>
    </row>
    <row r="965" spans="35:35" x14ac:dyDescent="0.2">
      <c r="AI965">
        <f t="shared" si="15"/>
        <v>0</v>
      </c>
    </row>
    <row r="966" spans="35:35" x14ac:dyDescent="0.2">
      <c r="AI966">
        <f t="shared" ref="AI966:AI1029" si="16">COUNTA($B966:$AF966)</f>
        <v>0</v>
      </c>
    </row>
    <row r="967" spans="35:35" x14ac:dyDescent="0.2">
      <c r="AI967">
        <f t="shared" si="16"/>
        <v>0</v>
      </c>
    </row>
    <row r="968" spans="35:35" x14ac:dyDescent="0.2">
      <c r="AI968">
        <f t="shared" si="16"/>
        <v>0</v>
      </c>
    </row>
    <row r="969" spans="35:35" x14ac:dyDescent="0.2">
      <c r="AI969">
        <f t="shared" si="16"/>
        <v>0</v>
      </c>
    </row>
    <row r="970" spans="35:35" x14ac:dyDescent="0.2">
      <c r="AI970">
        <f t="shared" si="16"/>
        <v>0</v>
      </c>
    </row>
    <row r="971" spans="35:35" x14ac:dyDescent="0.2">
      <c r="AI971">
        <f t="shared" si="16"/>
        <v>0</v>
      </c>
    </row>
    <row r="972" spans="35:35" x14ac:dyDescent="0.2">
      <c r="AI972">
        <f t="shared" si="16"/>
        <v>0</v>
      </c>
    </row>
    <row r="973" spans="35:35" x14ac:dyDescent="0.2">
      <c r="AI973">
        <f t="shared" si="16"/>
        <v>0</v>
      </c>
    </row>
    <row r="974" spans="35:35" x14ac:dyDescent="0.2">
      <c r="AI974">
        <f t="shared" si="16"/>
        <v>0</v>
      </c>
    </row>
    <row r="975" spans="35:35" x14ac:dyDescent="0.2">
      <c r="AI975">
        <f t="shared" si="16"/>
        <v>0</v>
      </c>
    </row>
    <row r="976" spans="35:35" x14ac:dyDescent="0.2">
      <c r="AI976">
        <f t="shared" si="16"/>
        <v>0</v>
      </c>
    </row>
    <row r="977" spans="35:35" x14ac:dyDescent="0.2">
      <c r="AI977">
        <f t="shared" si="16"/>
        <v>0</v>
      </c>
    </row>
    <row r="978" spans="35:35" x14ac:dyDescent="0.2">
      <c r="AI978">
        <f t="shared" si="16"/>
        <v>0</v>
      </c>
    </row>
    <row r="979" spans="35:35" x14ac:dyDescent="0.2">
      <c r="AI979">
        <f t="shared" si="16"/>
        <v>0</v>
      </c>
    </row>
    <row r="980" spans="35:35" x14ac:dyDescent="0.2">
      <c r="AI980">
        <f t="shared" si="16"/>
        <v>0</v>
      </c>
    </row>
    <row r="981" spans="35:35" x14ac:dyDescent="0.2">
      <c r="AI981">
        <f t="shared" si="16"/>
        <v>0</v>
      </c>
    </row>
    <row r="982" spans="35:35" x14ac:dyDescent="0.2">
      <c r="AI982">
        <f t="shared" si="16"/>
        <v>0</v>
      </c>
    </row>
    <row r="983" spans="35:35" x14ac:dyDescent="0.2">
      <c r="AI983">
        <f t="shared" si="16"/>
        <v>0</v>
      </c>
    </row>
    <row r="984" spans="35:35" x14ac:dyDescent="0.2">
      <c r="AI984">
        <f t="shared" si="16"/>
        <v>0</v>
      </c>
    </row>
    <row r="985" spans="35:35" x14ac:dyDescent="0.2">
      <c r="AI985">
        <f t="shared" si="16"/>
        <v>0</v>
      </c>
    </row>
    <row r="986" spans="35:35" x14ac:dyDescent="0.2">
      <c r="AI986">
        <f t="shared" si="16"/>
        <v>0</v>
      </c>
    </row>
    <row r="987" spans="35:35" x14ac:dyDescent="0.2">
      <c r="AI987">
        <f t="shared" si="16"/>
        <v>0</v>
      </c>
    </row>
    <row r="988" spans="35:35" x14ac:dyDescent="0.2">
      <c r="AI988">
        <f t="shared" si="16"/>
        <v>0</v>
      </c>
    </row>
    <row r="989" spans="35:35" x14ac:dyDescent="0.2">
      <c r="AI989">
        <f t="shared" si="16"/>
        <v>0</v>
      </c>
    </row>
    <row r="990" spans="35:35" x14ac:dyDescent="0.2">
      <c r="AI990">
        <f t="shared" si="16"/>
        <v>0</v>
      </c>
    </row>
    <row r="991" spans="35:35" x14ac:dyDescent="0.2">
      <c r="AI991">
        <f t="shared" si="16"/>
        <v>0</v>
      </c>
    </row>
    <row r="992" spans="35:35" x14ac:dyDescent="0.2">
      <c r="AI992">
        <f t="shared" si="16"/>
        <v>0</v>
      </c>
    </row>
    <row r="993" spans="35:35" x14ac:dyDescent="0.2">
      <c r="AI993">
        <f t="shared" si="16"/>
        <v>0</v>
      </c>
    </row>
    <row r="994" spans="35:35" x14ac:dyDescent="0.2">
      <c r="AI994">
        <f t="shared" si="16"/>
        <v>0</v>
      </c>
    </row>
    <row r="995" spans="35:35" x14ac:dyDescent="0.2">
      <c r="AI995">
        <f t="shared" si="16"/>
        <v>0</v>
      </c>
    </row>
    <row r="996" spans="35:35" x14ac:dyDescent="0.2">
      <c r="AI996">
        <f t="shared" si="16"/>
        <v>0</v>
      </c>
    </row>
    <row r="997" spans="35:35" x14ac:dyDescent="0.2">
      <c r="AI997">
        <f t="shared" si="16"/>
        <v>0</v>
      </c>
    </row>
    <row r="998" spans="35:35" x14ac:dyDescent="0.2">
      <c r="AI998">
        <f t="shared" si="16"/>
        <v>0</v>
      </c>
    </row>
    <row r="999" spans="35:35" x14ac:dyDescent="0.2">
      <c r="AI999">
        <f t="shared" si="16"/>
        <v>0</v>
      </c>
    </row>
    <row r="1000" spans="35:35" x14ac:dyDescent="0.2">
      <c r="AI1000">
        <f t="shared" si="16"/>
        <v>0</v>
      </c>
    </row>
    <row r="1001" spans="35:35" x14ac:dyDescent="0.2">
      <c r="AI1001">
        <f t="shared" si="16"/>
        <v>0</v>
      </c>
    </row>
    <row r="1002" spans="35:35" x14ac:dyDescent="0.2">
      <c r="AI1002">
        <f t="shared" si="16"/>
        <v>0</v>
      </c>
    </row>
    <row r="1003" spans="35:35" x14ac:dyDescent="0.2">
      <c r="AI1003">
        <f t="shared" si="16"/>
        <v>0</v>
      </c>
    </row>
    <row r="1004" spans="35:35" x14ac:dyDescent="0.2">
      <c r="AI1004">
        <f t="shared" si="16"/>
        <v>0</v>
      </c>
    </row>
    <row r="1005" spans="35:35" x14ac:dyDescent="0.2">
      <c r="AI1005">
        <f t="shared" si="16"/>
        <v>0</v>
      </c>
    </row>
    <row r="1006" spans="35:35" x14ac:dyDescent="0.2">
      <c r="AI1006">
        <f t="shared" si="16"/>
        <v>0</v>
      </c>
    </row>
    <row r="1007" spans="35:35" x14ac:dyDescent="0.2">
      <c r="AI1007">
        <f t="shared" si="16"/>
        <v>0</v>
      </c>
    </row>
    <row r="1008" spans="35:35" x14ac:dyDescent="0.2">
      <c r="AI1008">
        <f t="shared" si="16"/>
        <v>0</v>
      </c>
    </row>
    <row r="1009" spans="35:35" x14ac:dyDescent="0.2">
      <c r="AI1009">
        <f t="shared" si="16"/>
        <v>0</v>
      </c>
    </row>
    <row r="1010" spans="35:35" x14ac:dyDescent="0.2">
      <c r="AI1010">
        <f t="shared" si="16"/>
        <v>0</v>
      </c>
    </row>
    <row r="1011" spans="35:35" x14ac:dyDescent="0.2">
      <c r="AI1011">
        <f t="shared" si="16"/>
        <v>0</v>
      </c>
    </row>
    <row r="1012" spans="35:35" x14ac:dyDescent="0.2">
      <c r="AI1012">
        <f t="shared" si="16"/>
        <v>0</v>
      </c>
    </row>
    <row r="1013" spans="35:35" x14ac:dyDescent="0.2">
      <c r="AI1013">
        <f t="shared" si="16"/>
        <v>0</v>
      </c>
    </row>
    <row r="1014" spans="35:35" x14ac:dyDescent="0.2">
      <c r="AI1014">
        <f t="shared" si="16"/>
        <v>0</v>
      </c>
    </row>
    <row r="1015" spans="35:35" x14ac:dyDescent="0.2">
      <c r="AI1015">
        <f t="shared" si="16"/>
        <v>0</v>
      </c>
    </row>
    <row r="1016" spans="35:35" x14ac:dyDescent="0.2">
      <c r="AI1016">
        <f t="shared" si="16"/>
        <v>0</v>
      </c>
    </row>
    <row r="1017" spans="35:35" x14ac:dyDescent="0.2">
      <c r="AI1017">
        <f t="shared" si="16"/>
        <v>0</v>
      </c>
    </row>
    <row r="1018" spans="35:35" x14ac:dyDescent="0.2">
      <c r="AI1018">
        <f t="shared" si="16"/>
        <v>0</v>
      </c>
    </row>
    <row r="1019" spans="35:35" x14ac:dyDescent="0.2">
      <c r="AI1019">
        <f t="shared" si="16"/>
        <v>0</v>
      </c>
    </row>
    <row r="1020" spans="35:35" x14ac:dyDescent="0.2">
      <c r="AI1020">
        <f t="shared" si="16"/>
        <v>0</v>
      </c>
    </row>
    <row r="1021" spans="35:35" x14ac:dyDescent="0.2">
      <c r="AI1021">
        <f t="shared" si="16"/>
        <v>0</v>
      </c>
    </row>
    <row r="1022" spans="35:35" x14ac:dyDescent="0.2">
      <c r="AI1022">
        <f t="shared" si="16"/>
        <v>0</v>
      </c>
    </row>
    <row r="1023" spans="35:35" x14ac:dyDescent="0.2">
      <c r="AI1023">
        <f t="shared" si="16"/>
        <v>0</v>
      </c>
    </row>
    <row r="1024" spans="35:35" x14ac:dyDescent="0.2">
      <c r="AI1024">
        <f t="shared" si="16"/>
        <v>0</v>
      </c>
    </row>
    <row r="1025" spans="35:35" x14ac:dyDescent="0.2">
      <c r="AI1025">
        <f t="shared" si="16"/>
        <v>0</v>
      </c>
    </row>
    <row r="1026" spans="35:35" x14ac:dyDescent="0.2">
      <c r="AI1026">
        <f t="shared" si="16"/>
        <v>0</v>
      </c>
    </row>
    <row r="1027" spans="35:35" x14ac:dyDescent="0.2">
      <c r="AI1027">
        <f t="shared" si="16"/>
        <v>0</v>
      </c>
    </row>
    <row r="1028" spans="35:35" x14ac:dyDescent="0.2">
      <c r="AI1028">
        <f t="shared" si="16"/>
        <v>0</v>
      </c>
    </row>
    <row r="1029" spans="35:35" x14ac:dyDescent="0.2">
      <c r="AI1029">
        <f t="shared" si="16"/>
        <v>0</v>
      </c>
    </row>
    <row r="1030" spans="35:35" x14ac:dyDescent="0.2">
      <c r="AI1030">
        <f t="shared" ref="AI1030:AI1093" si="17">COUNTA($B1030:$AF1030)</f>
        <v>0</v>
      </c>
    </row>
    <row r="1031" spans="35:35" x14ac:dyDescent="0.2">
      <c r="AI1031">
        <f t="shared" si="17"/>
        <v>0</v>
      </c>
    </row>
    <row r="1032" spans="35:35" x14ac:dyDescent="0.2">
      <c r="AI1032">
        <f t="shared" si="17"/>
        <v>0</v>
      </c>
    </row>
    <row r="1033" spans="35:35" x14ac:dyDescent="0.2">
      <c r="AI1033">
        <f t="shared" si="17"/>
        <v>0</v>
      </c>
    </row>
    <row r="1034" spans="35:35" x14ac:dyDescent="0.2">
      <c r="AI1034">
        <f t="shared" si="17"/>
        <v>0</v>
      </c>
    </row>
    <row r="1035" spans="35:35" x14ac:dyDescent="0.2">
      <c r="AI1035">
        <f t="shared" si="17"/>
        <v>0</v>
      </c>
    </row>
    <row r="1036" spans="35:35" x14ac:dyDescent="0.2">
      <c r="AI1036">
        <f t="shared" si="17"/>
        <v>0</v>
      </c>
    </row>
    <row r="1037" spans="35:35" x14ac:dyDescent="0.2">
      <c r="AI1037">
        <f t="shared" si="17"/>
        <v>0</v>
      </c>
    </row>
    <row r="1038" spans="35:35" x14ac:dyDescent="0.2">
      <c r="AI1038">
        <f t="shared" si="17"/>
        <v>0</v>
      </c>
    </row>
    <row r="1039" spans="35:35" x14ac:dyDescent="0.2">
      <c r="AI1039">
        <f t="shared" si="17"/>
        <v>0</v>
      </c>
    </row>
    <row r="1040" spans="35:35" x14ac:dyDescent="0.2">
      <c r="AI1040">
        <f t="shared" si="17"/>
        <v>0</v>
      </c>
    </row>
    <row r="1041" spans="35:35" x14ac:dyDescent="0.2">
      <c r="AI1041">
        <f t="shared" si="17"/>
        <v>0</v>
      </c>
    </row>
    <row r="1042" spans="35:35" x14ac:dyDescent="0.2">
      <c r="AI1042">
        <f t="shared" si="17"/>
        <v>0</v>
      </c>
    </row>
    <row r="1043" spans="35:35" x14ac:dyDescent="0.2">
      <c r="AI1043">
        <f t="shared" si="17"/>
        <v>0</v>
      </c>
    </row>
    <row r="1044" spans="35:35" x14ac:dyDescent="0.2">
      <c r="AI1044">
        <f t="shared" si="17"/>
        <v>0</v>
      </c>
    </row>
    <row r="1045" spans="35:35" x14ac:dyDescent="0.2">
      <c r="AI1045">
        <f t="shared" si="17"/>
        <v>0</v>
      </c>
    </row>
    <row r="1046" spans="35:35" x14ac:dyDescent="0.2">
      <c r="AI1046">
        <f t="shared" si="17"/>
        <v>0</v>
      </c>
    </row>
    <row r="1047" spans="35:35" x14ac:dyDescent="0.2">
      <c r="AI1047">
        <f t="shared" si="17"/>
        <v>0</v>
      </c>
    </row>
    <row r="1048" spans="35:35" x14ac:dyDescent="0.2">
      <c r="AI1048">
        <f t="shared" si="17"/>
        <v>0</v>
      </c>
    </row>
    <row r="1049" spans="35:35" x14ac:dyDescent="0.2">
      <c r="AI1049">
        <f t="shared" si="17"/>
        <v>0</v>
      </c>
    </row>
    <row r="1050" spans="35:35" x14ac:dyDescent="0.2">
      <c r="AI1050">
        <f t="shared" si="17"/>
        <v>0</v>
      </c>
    </row>
    <row r="1051" spans="35:35" x14ac:dyDescent="0.2">
      <c r="AI1051">
        <f t="shared" si="17"/>
        <v>0</v>
      </c>
    </row>
    <row r="1052" spans="35:35" x14ac:dyDescent="0.2">
      <c r="AI1052">
        <f t="shared" si="17"/>
        <v>0</v>
      </c>
    </row>
    <row r="1053" spans="35:35" x14ac:dyDescent="0.2">
      <c r="AI1053">
        <f t="shared" si="17"/>
        <v>0</v>
      </c>
    </row>
    <row r="1054" spans="35:35" x14ac:dyDescent="0.2">
      <c r="AI1054">
        <f t="shared" si="17"/>
        <v>0</v>
      </c>
    </row>
    <row r="1055" spans="35:35" x14ac:dyDescent="0.2">
      <c r="AI1055">
        <f t="shared" si="17"/>
        <v>0</v>
      </c>
    </row>
    <row r="1056" spans="35:35" x14ac:dyDescent="0.2">
      <c r="AI1056">
        <f t="shared" si="17"/>
        <v>0</v>
      </c>
    </row>
    <row r="1057" spans="35:35" x14ac:dyDescent="0.2">
      <c r="AI1057">
        <f t="shared" si="17"/>
        <v>0</v>
      </c>
    </row>
    <row r="1058" spans="35:35" x14ac:dyDescent="0.2">
      <c r="AI1058">
        <f t="shared" si="17"/>
        <v>0</v>
      </c>
    </row>
    <row r="1059" spans="35:35" x14ac:dyDescent="0.2">
      <c r="AI1059">
        <f t="shared" si="17"/>
        <v>0</v>
      </c>
    </row>
    <row r="1060" spans="35:35" x14ac:dyDescent="0.2">
      <c r="AI1060">
        <f t="shared" si="17"/>
        <v>0</v>
      </c>
    </row>
    <row r="1061" spans="35:35" x14ac:dyDescent="0.2">
      <c r="AI1061">
        <f t="shared" si="17"/>
        <v>0</v>
      </c>
    </row>
    <row r="1062" spans="35:35" x14ac:dyDescent="0.2">
      <c r="AI1062">
        <f t="shared" si="17"/>
        <v>0</v>
      </c>
    </row>
    <row r="1063" spans="35:35" x14ac:dyDescent="0.2">
      <c r="AI1063">
        <f t="shared" si="17"/>
        <v>0</v>
      </c>
    </row>
    <row r="1064" spans="35:35" x14ac:dyDescent="0.2">
      <c r="AI1064">
        <f t="shared" si="17"/>
        <v>0</v>
      </c>
    </row>
    <row r="1065" spans="35:35" x14ac:dyDescent="0.2">
      <c r="AI1065">
        <f t="shared" si="17"/>
        <v>0</v>
      </c>
    </row>
    <row r="1066" spans="35:35" x14ac:dyDescent="0.2">
      <c r="AI1066">
        <f t="shared" si="17"/>
        <v>0</v>
      </c>
    </row>
    <row r="1067" spans="35:35" x14ac:dyDescent="0.2">
      <c r="AI1067">
        <f t="shared" si="17"/>
        <v>0</v>
      </c>
    </row>
    <row r="1068" spans="35:35" x14ac:dyDescent="0.2">
      <c r="AI1068">
        <f t="shared" si="17"/>
        <v>0</v>
      </c>
    </row>
    <row r="1069" spans="35:35" x14ac:dyDescent="0.2">
      <c r="AI1069">
        <f t="shared" si="17"/>
        <v>0</v>
      </c>
    </row>
    <row r="1070" spans="35:35" x14ac:dyDescent="0.2">
      <c r="AI1070">
        <f t="shared" si="17"/>
        <v>0</v>
      </c>
    </row>
    <row r="1071" spans="35:35" x14ac:dyDescent="0.2">
      <c r="AI1071">
        <f t="shared" si="17"/>
        <v>0</v>
      </c>
    </row>
    <row r="1072" spans="35:35" x14ac:dyDescent="0.2">
      <c r="AI1072">
        <f t="shared" si="17"/>
        <v>0</v>
      </c>
    </row>
    <row r="1073" spans="35:35" x14ac:dyDescent="0.2">
      <c r="AI1073">
        <f t="shared" si="17"/>
        <v>0</v>
      </c>
    </row>
    <row r="1074" spans="35:35" x14ac:dyDescent="0.2">
      <c r="AI1074">
        <f t="shared" si="17"/>
        <v>0</v>
      </c>
    </row>
    <row r="1075" spans="35:35" x14ac:dyDescent="0.2">
      <c r="AI1075">
        <f t="shared" si="17"/>
        <v>0</v>
      </c>
    </row>
    <row r="1076" spans="35:35" x14ac:dyDescent="0.2">
      <c r="AI1076">
        <f t="shared" si="17"/>
        <v>0</v>
      </c>
    </row>
    <row r="1077" spans="35:35" x14ac:dyDescent="0.2">
      <c r="AI1077">
        <f t="shared" si="17"/>
        <v>0</v>
      </c>
    </row>
    <row r="1078" spans="35:35" x14ac:dyDescent="0.2">
      <c r="AI1078">
        <f t="shared" si="17"/>
        <v>0</v>
      </c>
    </row>
    <row r="1079" spans="35:35" x14ac:dyDescent="0.2">
      <c r="AI1079">
        <f t="shared" si="17"/>
        <v>0</v>
      </c>
    </row>
    <row r="1080" spans="35:35" x14ac:dyDescent="0.2">
      <c r="AI1080">
        <f t="shared" si="17"/>
        <v>0</v>
      </c>
    </row>
    <row r="1081" spans="35:35" x14ac:dyDescent="0.2">
      <c r="AI1081">
        <f t="shared" si="17"/>
        <v>0</v>
      </c>
    </row>
    <row r="1082" spans="35:35" x14ac:dyDescent="0.2">
      <c r="AI1082">
        <f t="shared" si="17"/>
        <v>0</v>
      </c>
    </row>
    <row r="1083" spans="35:35" x14ac:dyDescent="0.2">
      <c r="AI1083">
        <f t="shared" si="17"/>
        <v>0</v>
      </c>
    </row>
    <row r="1084" spans="35:35" x14ac:dyDescent="0.2">
      <c r="AI1084">
        <f t="shared" si="17"/>
        <v>0</v>
      </c>
    </row>
    <row r="1085" spans="35:35" x14ac:dyDescent="0.2">
      <c r="AI1085">
        <f t="shared" si="17"/>
        <v>0</v>
      </c>
    </row>
    <row r="1086" spans="35:35" x14ac:dyDescent="0.2">
      <c r="AI1086">
        <f t="shared" si="17"/>
        <v>0</v>
      </c>
    </row>
    <row r="1087" spans="35:35" x14ac:dyDescent="0.2">
      <c r="AI1087">
        <f t="shared" si="17"/>
        <v>0</v>
      </c>
    </row>
    <row r="1088" spans="35:35" x14ac:dyDescent="0.2">
      <c r="AI1088">
        <f t="shared" si="17"/>
        <v>0</v>
      </c>
    </row>
    <row r="1089" spans="35:35" x14ac:dyDescent="0.2">
      <c r="AI1089">
        <f t="shared" si="17"/>
        <v>0</v>
      </c>
    </row>
    <row r="1090" spans="35:35" x14ac:dyDescent="0.2">
      <c r="AI1090">
        <f t="shared" si="17"/>
        <v>0</v>
      </c>
    </row>
    <row r="1091" spans="35:35" x14ac:dyDescent="0.2">
      <c r="AI1091">
        <f t="shared" si="17"/>
        <v>0</v>
      </c>
    </row>
    <row r="1092" spans="35:35" x14ac:dyDescent="0.2">
      <c r="AI1092">
        <f t="shared" si="17"/>
        <v>0</v>
      </c>
    </row>
    <row r="1093" spans="35:35" x14ac:dyDescent="0.2">
      <c r="AI1093">
        <f t="shared" si="17"/>
        <v>0</v>
      </c>
    </row>
    <row r="1094" spans="35:35" x14ac:dyDescent="0.2">
      <c r="AI1094">
        <f t="shared" ref="AI1094:AI1157" si="18">COUNTA($B1094:$AF1094)</f>
        <v>0</v>
      </c>
    </row>
    <row r="1095" spans="35:35" x14ac:dyDescent="0.2">
      <c r="AI1095">
        <f t="shared" si="18"/>
        <v>0</v>
      </c>
    </row>
    <row r="1096" spans="35:35" x14ac:dyDescent="0.2">
      <c r="AI1096">
        <f t="shared" si="18"/>
        <v>0</v>
      </c>
    </row>
    <row r="1097" spans="35:35" x14ac:dyDescent="0.2">
      <c r="AI1097">
        <f t="shared" si="18"/>
        <v>0</v>
      </c>
    </row>
    <row r="1098" spans="35:35" x14ac:dyDescent="0.2">
      <c r="AI1098">
        <f t="shared" si="18"/>
        <v>0</v>
      </c>
    </row>
    <row r="1099" spans="35:35" x14ac:dyDescent="0.2">
      <c r="AI1099">
        <f t="shared" si="18"/>
        <v>0</v>
      </c>
    </row>
    <row r="1100" spans="35:35" x14ac:dyDescent="0.2">
      <c r="AI1100">
        <f t="shared" si="18"/>
        <v>0</v>
      </c>
    </row>
    <row r="1101" spans="35:35" x14ac:dyDescent="0.2">
      <c r="AI1101">
        <f t="shared" si="18"/>
        <v>0</v>
      </c>
    </row>
    <row r="1102" spans="35:35" x14ac:dyDescent="0.2">
      <c r="AI1102">
        <f t="shared" si="18"/>
        <v>0</v>
      </c>
    </row>
    <row r="1103" spans="35:35" x14ac:dyDescent="0.2">
      <c r="AI1103">
        <f t="shared" si="18"/>
        <v>0</v>
      </c>
    </row>
    <row r="1104" spans="35:35" x14ac:dyDescent="0.2">
      <c r="AI1104">
        <f t="shared" si="18"/>
        <v>0</v>
      </c>
    </row>
    <row r="1105" spans="35:35" x14ac:dyDescent="0.2">
      <c r="AI1105">
        <f t="shared" si="18"/>
        <v>0</v>
      </c>
    </row>
    <row r="1106" spans="35:35" x14ac:dyDescent="0.2">
      <c r="AI1106">
        <f t="shared" si="18"/>
        <v>0</v>
      </c>
    </row>
    <row r="1107" spans="35:35" x14ac:dyDescent="0.2">
      <c r="AI1107">
        <f t="shared" si="18"/>
        <v>0</v>
      </c>
    </row>
    <row r="1108" spans="35:35" x14ac:dyDescent="0.2">
      <c r="AI1108">
        <f t="shared" si="18"/>
        <v>0</v>
      </c>
    </row>
    <row r="1109" spans="35:35" x14ac:dyDescent="0.2">
      <c r="AI1109">
        <f t="shared" si="18"/>
        <v>0</v>
      </c>
    </row>
    <row r="1110" spans="35:35" x14ac:dyDescent="0.2">
      <c r="AI1110">
        <f t="shared" si="18"/>
        <v>0</v>
      </c>
    </row>
    <row r="1111" spans="35:35" x14ac:dyDescent="0.2">
      <c r="AI1111">
        <f t="shared" si="18"/>
        <v>0</v>
      </c>
    </row>
    <row r="1112" spans="35:35" x14ac:dyDescent="0.2">
      <c r="AI1112">
        <f t="shared" si="18"/>
        <v>0</v>
      </c>
    </row>
    <row r="1113" spans="35:35" x14ac:dyDescent="0.2">
      <c r="AI1113">
        <f t="shared" si="18"/>
        <v>0</v>
      </c>
    </row>
    <row r="1114" spans="35:35" x14ac:dyDescent="0.2">
      <c r="AI1114">
        <f t="shared" si="18"/>
        <v>0</v>
      </c>
    </row>
    <row r="1115" spans="35:35" x14ac:dyDescent="0.2">
      <c r="AI1115">
        <f t="shared" si="18"/>
        <v>0</v>
      </c>
    </row>
    <row r="1116" spans="35:35" x14ac:dyDescent="0.2">
      <c r="AI1116">
        <f t="shared" si="18"/>
        <v>0</v>
      </c>
    </row>
    <row r="1117" spans="35:35" x14ac:dyDescent="0.2">
      <c r="AI1117">
        <f t="shared" si="18"/>
        <v>0</v>
      </c>
    </row>
    <row r="1118" spans="35:35" x14ac:dyDescent="0.2">
      <c r="AI1118">
        <f t="shared" si="18"/>
        <v>0</v>
      </c>
    </row>
    <row r="1119" spans="35:35" x14ac:dyDescent="0.2">
      <c r="AI1119">
        <f t="shared" si="18"/>
        <v>0</v>
      </c>
    </row>
    <row r="1120" spans="35:35" x14ac:dyDescent="0.2">
      <c r="AI1120">
        <f t="shared" si="18"/>
        <v>0</v>
      </c>
    </row>
    <row r="1121" spans="35:35" x14ac:dyDescent="0.2">
      <c r="AI1121">
        <f t="shared" si="18"/>
        <v>0</v>
      </c>
    </row>
    <row r="1122" spans="35:35" x14ac:dyDescent="0.2">
      <c r="AI1122">
        <f t="shared" si="18"/>
        <v>0</v>
      </c>
    </row>
    <row r="1123" spans="35:35" x14ac:dyDescent="0.2">
      <c r="AI1123">
        <f t="shared" si="18"/>
        <v>0</v>
      </c>
    </row>
    <row r="1124" spans="35:35" x14ac:dyDescent="0.2">
      <c r="AI1124">
        <f t="shared" si="18"/>
        <v>0</v>
      </c>
    </row>
    <row r="1125" spans="35:35" x14ac:dyDescent="0.2">
      <c r="AI1125">
        <f t="shared" si="18"/>
        <v>0</v>
      </c>
    </row>
    <row r="1126" spans="35:35" x14ac:dyDescent="0.2">
      <c r="AI1126">
        <f t="shared" si="18"/>
        <v>0</v>
      </c>
    </row>
    <row r="1127" spans="35:35" x14ac:dyDescent="0.2">
      <c r="AI1127">
        <f t="shared" si="18"/>
        <v>0</v>
      </c>
    </row>
    <row r="1128" spans="35:35" x14ac:dyDescent="0.2">
      <c r="AI1128">
        <f t="shared" si="18"/>
        <v>0</v>
      </c>
    </row>
    <row r="1129" spans="35:35" x14ac:dyDescent="0.2">
      <c r="AI1129">
        <f t="shared" si="18"/>
        <v>0</v>
      </c>
    </row>
    <row r="1130" spans="35:35" x14ac:dyDescent="0.2">
      <c r="AI1130">
        <f t="shared" si="18"/>
        <v>0</v>
      </c>
    </row>
    <row r="1131" spans="35:35" x14ac:dyDescent="0.2">
      <c r="AI1131">
        <f t="shared" si="18"/>
        <v>0</v>
      </c>
    </row>
    <row r="1132" spans="35:35" x14ac:dyDescent="0.2">
      <c r="AI1132">
        <f t="shared" si="18"/>
        <v>0</v>
      </c>
    </row>
    <row r="1133" spans="35:35" x14ac:dyDescent="0.2">
      <c r="AI1133">
        <f t="shared" si="18"/>
        <v>0</v>
      </c>
    </row>
    <row r="1134" spans="35:35" x14ac:dyDescent="0.2">
      <c r="AI1134">
        <f t="shared" si="18"/>
        <v>0</v>
      </c>
    </row>
    <row r="1135" spans="35:35" x14ac:dyDescent="0.2">
      <c r="AI1135">
        <f t="shared" si="18"/>
        <v>0</v>
      </c>
    </row>
    <row r="1136" spans="35:35" x14ac:dyDescent="0.2">
      <c r="AI1136">
        <f t="shared" si="18"/>
        <v>0</v>
      </c>
    </row>
    <row r="1137" spans="35:35" x14ac:dyDescent="0.2">
      <c r="AI1137">
        <f t="shared" si="18"/>
        <v>0</v>
      </c>
    </row>
    <row r="1138" spans="35:35" x14ac:dyDescent="0.2">
      <c r="AI1138">
        <f t="shared" si="18"/>
        <v>0</v>
      </c>
    </row>
    <row r="1139" spans="35:35" x14ac:dyDescent="0.2">
      <c r="AI1139">
        <f t="shared" si="18"/>
        <v>0</v>
      </c>
    </row>
    <row r="1140" spans="35:35" x14ac:dyDescent="0.2">
      <c r="AI1140">
        <f t="shared" si="18"/>
        <v>0</v>
      </c>
    </row>
    <row r="1141" spans="35:35" x14ac:dyDescent="0.2">
      <c r="AI1141">
        <f t="shared" si="18"/>
        <v>0</v>
      </c>
    </row>
    <row r="1142" spans="35:35" x14ac:dyDescent="0.2">
      <c r="AI1142">
        <f t="shared" si="18"/>
        <v>0</v>
      </c>
    </row>
    <row r="1143" spans="35:35" x14ac:dyDescent="0.2">
      <c r="AI1143">
        <f t="shared" si="18"/>
        <v>0</v>
      </c>
    </row>
    <row r="1144" spans="35:35" x14ac:dyDescent="0.2">
      <c r="AI1144">
        <f t="shared" si="18"/>
        <v>0</v>
      </c>
    </row>
    <row r="1145" spans="35:35" x14ac:dyDescent="0.2">
      <c r="AI1145">
        <f t="shared" si="18"/>
        <v>0</v>
      </c>
    </row>
    <row r="1146" spans="35:35" x14ac:dyDescent="0.2">
      <c r="AI1146">
        <f t="shared" si="18"/>
        <v>0</v>
      </c>
    </row>
    <row r="1147" spans="35:35" x14ac:dyDescent="0.2">
      <c r="AI1147">
        <f t="shared" si="18"/>
        <v>0</v>
      </c>
    </row>
    <row r="1148" spans="35:35" x14ac:dyDescent="0.2">
      <c r="AI1148">
        <f t="shared" si="18"/>
        <v>0</v>
      </c>
    </row>
    <row r="1149" spans="35:35" x14ac:dyDescent="0.2">
      <c r="AI1149">
        <f t="shared" si="18"/>
        <v>0</v>
      </c>
    </row>
    <row r="1150" spans="35:35" x14ac:dyDescent="0.2">
      <c r="AI1150">
        <f t="shared" si="18"/>
        <v>0</v>
      </c>
    </row>
    <row r="1151" spans="35:35" x14ac:dyDescent="0.2">
      <c r="AI1151">
        <f t="shared" si="18"/>
        <v>0</v>
      </c>
    </row>
    <row r="1152" spans="35:35" x14ac:dyDescent="0.2">
      <c r="AI1152">
        <f t="shared" si="18"/>
        <v>0</v>
      </c>
    </row>
    <row r="1153" spans="35:35" x14ac:dyDescent="0.2">
      <c r="AI1153">
        <f t="shared" si="18"/>
        <v>0</v>
      </c>
    </row>
    <row r="1154" spans="35:35" x14ac:dyDescent="0.2">
      <c r="AI1154">
        <f t="shared" si="18"/>
        <v>0</v>
      </c>
    </row>
    <row r="1155" spans="35:35" x14ac:dyDescent="0.2">
      <c r="AI1155">
        <f t="shared" si="18"/>
        <v>0</v>
      </c>
    </row>
    <row r="1156" spans="35:35" x14ac:dyDescent="0.2">
      <c r="AI1156">
        <f t="shared" si="18"/>
        <v>0</v>
      </c>
    </row>
    <row r="1157" spans="35:35" x14ac:dyDescent="0.2">
      <c r="AI1157">
        <f t="shared" si="18"/>
        <v>0</v>
      </c>
    </row>
    <row r="1158" spans="35:35" x14ac:dyDescent="0.2">
      <c r="AI1158">
        <f t="shared" ref="AI1158:AI1221" si="19">COUNTA($B1158:$AF1158)</f>
        <v>0</v>
      </c>
    </row>
    <row r="1159" spans="35:35" x14ac:dyDescent="0.2">
      <c r="AI1159">
        <f t="shared" si="19"/>
        <v>0</v>
      </c>
    </row>
    <row r="1160" spans="35:35" x14ac:dyDescent="0.2">
      <c r="AI1160">
        <f t="shared" si="19"/>
        <v>0</v>
      </c>
    </row>
    <row r="1161" spans="35:35" x14ac:dyDescent="0.2">
      <c r="AI1161">
        <f t="shared" si="19"/>
        <v>0</v>
      </c>
    </row>
    <row r="1162" spans="35:35" x14ac:dyDescent="0.2">
      <c r="AI1162">
        <f t="shared" si="19"/>
        <v>0</v>
      </c>
    </row>
    <row r="1163" spans="35:35" x14ac:dyDescent="0.2">
      <c r="AI1163">
        <f t="shared" si="19"/>
        <v>0</v>
      </c>
    </row>
    <row r="1164" spans="35:35" x14ac:dyDescent="0.2">
      <c r="AI1164">
        <f t="shared" si="19"/>
        <v>0</v>
      </c>
    </row>
    <row r="1165" spans="35:35" x14ac:dyDescent="0.2">
      <c r="AI1165">
        <f t="shared" si="19"/>
        <v>0</v>
      </c>
    </row>
    <row r="1166" spans="35:35" x14ac:dyDescent="0.2">
      <c r="AI1166">
        <f t="shared" si="19"/>
        <v>0</v>
      </c>
    </row>
    <row r="1167" spans="35:35" x14ac:dyDescent="0.2">
      <c r="AI1167">
        <f t="shared" si="19"/>
        <v>0</v>
      </c>
    </row>
    <row r="1168" spans="35:35" x14ac:dyDescent="0.2">
      <c r="AI1168">
        <f t="shared" si="19"/>
        <v>0</v>
      </c>
    </row>
    <row r="1169" spans="35:35" x14ac:dyDescent="0.2">
      <c r="AI1169">
        <f t="shared" si="19"/>
        <v>0</v>
      </c>
    </row>
    <row r="1170" spans="35:35" x14ac:dyDescent="0.2">
      <c r="AI1170">
        <f t="shared" si="19"/>
        <v>0</v>
      </c>
    </row>
    <row r="1171" spans="35:35" x14ac:dyDescent="0.2">
      <c r="AI1171">
        <f t="shared" si="19"/>
        <v>0</v>
      </c>
    </row>
    <row r="1172" spans="35:35" x14ac:dyDescent="0.2">
      <c r="AI1172">
        <f t="shared" si="19"/>
        <v>0</v>
      </c>
    </row>
    <row r="1173" spans="35:35" x14ac:dyDescent="0.2">
      <c r="AI1173">
        <f t="shared" si="19"/>
        <v>0</v>
      </c>
    </row>
    <row r="1174" spans="35:35" x14ac:dyDescent="0.2">
      <c r="AI1174">
        <f t="shared" si="19"/>
        <v>0</v>
      </c>
    </row>
    <row r="1175" spans="35:35" x14ac:dyDescent="0.2">
      <c r="AI1175">
        <f t="shared" si="19"/>
        <v>0</v>
      </c>
    </row>
    <row r="1176" spans="35:35" x14ac:dyDescent="0.2">
      <c r="AI1176">
        <f t="shared" si="19"/>
        <v>0</v>
      </c>
    </row>
    <row r="1177" spans="35:35" x14ac:dyDescent="0.2">
      <c r="AI1177">
        <f t="shared" si="19"/>
        <v>0</v>
      </c>
    </row>
    <row r="1178" spans="35:35" x14ac:dyDescent="0.2">
      <c r="AI1178">
        <f t="shared" si="19"/>
        <v>0</v>
      </c>
    </row>
    <row r="1179" spans="35:35" x14ac:dyDescent="0.2">
      <c r="AI1179">
        <f t="shared" si="19"/>
        <v>0</v>
      </c>
    </row>
    <row r="1180" spans="35:35" x14ac:dyDescent="0.2">
      <c r="AI1180">
        <f t="shared" si="19"/>
        <v>0</v>
      </c>
    </row>
    <row r="1181" spans="35:35" x14ac:dyDescent="0.2">
      <c r="AI1181">
        <f t="shared" si="19"/>
        <v>0</v>
      </c>
    </row>
    <row r="1182" spans="35:35" x14ac:dyDescent="0.2">
      <c r="AI1182">
        <f t="shared" si="19"/>
        <v>0</v>
      </c>
    </row>
    <row r="1183" spans="35:35" x14ac:dyDescent="0.2">
      <c r="AI1183">
        <f t="shared" si="19"/>
        <v>0</v>
      </c>
    </row>
    <row r="1184" spans="35:35" x14ac:dyDescent="0.2">
      <c r="AI1184">
        <f t="shared" si="19"/>
        <v>0</v>
      </c>
    </row>
    <row r="1185" spans="35:35" x14ac:dyDescent="0.2">
      <c r="AI1185">
        <f t="shared" si="19"/>
        <v>0</v>
      </c>
    </row>
    <row r="1186" spans="35:35" x14ac:dyDescent="0.2">
      <c r="AI1186">
        <f t="shared" si="19"/>
        <v>0</v>
      </c>
    </row>
    <row r="1187" spans="35:35" x14ac:dyDescent="0.2">
      <c r="AI1187">
        <f t="shared" si="19"/>
        <v>0</v>
      </c>
    </row>
    <row r="1188" spans="35:35" x14ac:dyDescent="0.2">
      <c r="AI1188">
        <f t="shared" si="19"/>
        <v>0</v>
      </c>
    </row>
    <row r="1189" spans="35:35" x14ac:dyDescent="0.2">
      <c r="AI1189">
        <f t="shared" si="19"/>
        <v>0</v>
      </c>
    </row>
    <row r="1190" spans="35:35" x14ac:dyDescent="0.2">
      <c r="AI1190">
        <f t="shared" si="19"/>
        <v>0</v>
      </c>
    </row>
    <row r="1191" spans="35:35" x14ac:dyDescent="0.2">
      <c r="AI1191">
        <f t="shared" si="19"/>
        <v>0</v>
      </c>
    </row>
    <row r="1192" spans="35:35" x14ac:dyDescent="0.2">
      <c r="AI1192">
        <f t="shared" si="19"/>
        <v>0</v>
      </c>
    </row>
    <row r="1193" spans="35:35" x14ac:dyDescent="0.2">
      <c r="AI1193">
        <f t="shared" si="19"/>
        <v>0</v>
      </c>
    </row>
    <row r="1194" spans="35:35" x14ac:dyDescent="0.2">
      <c r="AI1194">
        <f t="shared" si="19"/>
        <v>0</v>
      </c>
    </row>
    <row r="1195" spans="35:35" x14ac:dyDescent="0.2">
      <c r="AI1195">
        <f t="shared" si="19"/>
        <v>0</v>
      </c>
    </row>
    <row r="1196" spans="35:35" x14ac:dyDescent="0.2">
      <c r="AI1196">
        <f t="shared" si="19"/>
        <v>0</v>
      </c>
    </row>
    <row r="1197" spans="35:35" x14ac:dyDescent="0.2">
      <c r="AI1197">
        <f t="shared" si="19"/>
        <v>0</v>
      </c>
    </row>
    <row r="1198" spans="35:35" x14ac:dyDescent="0.2">
      <c r="AI1198">
        <f t="shared" si="19"/>
        <v>0</v>
      </c>
    </row>
    <row r="1199" spans="35:35" x14ac:dyDescent="0.2">
      <c r="AI1199">
        <f t="shared" si="19"/>
        <v>0</v>
      </c>
    </row>
    <row r="1200" spans="35:35" x14ac:dyDescent="0.2">
      <c r="AI1200">
        <f t="shared" si="19"/>
        <v>0</v>
      </c>
    </row>
    <row r="1201" spans="35:35" x14ac:dyDescent="0.2">
      <c r="AI1201">
        <f t="shared" si="19"/>
        <v>0</v>
      </c>
    </row>
    <row r="1202" spans="35:35" x14ac:dyDescent="0.2">
      <c r="AI1202">
        <f t="shared" si="19"/>
        <v>0</v>
      </c>
    </row>
    <row r="1203" spans="35:35" x14ac:dyDescent="0.2">
      <c r="AI1203">
        <f t="shared" si="19"/>
        <v>0</v>
      </c>
    </row>
    <row r="1204" spans="35:35" x14ac:dyDescent="0.2">
      <c r="AI1204">
        <f t="shared" si="19"/>
        <v>0</v>
      </c>
    </row>
    <row r="1205" spans="35:35" x14ac:dyDescent="0.2">
      <c r="AI1205">
        <f t="shared" si="19"/>
        <v>0</v>
      </c>
    </row>
    <row r="1206" spans="35:35" x14ac:dyDescent="0.2">
      <c r="AI1206">
        <f t="shared" si="19"/>
        <v>0</v>
      </c>
    </row>
    <row r="1207" spans="35:35" x14ac:dyDescent="0.2">
      <c r="AI1207">
        <f t="shared" si="19"/>
        <v>0</v>
      </c>
    </row>
    <row r="1208" spans="35:35" x14ac:dyDescent="0.2">
      <c r="AI1208">
        <f t="shared" si="19"/>
        <v>0</v>
      </c>
    </row>
    <row r="1209" spans="35:35" x14ac:dyDescent="0.2">
      <c r="AI1209">
        <f t="shared" si="19"/>
        <v>0</v>
      </c>
    </row>
    <row r="1210" spans="35:35" x14ac:dyDescent="0.2">
      <c r="AI1210">
        <f t="shared" si="19"/>
        <v>0</v>
      </c>
    </row>
    <row r="1211" spans="35:35" x14ac:dyDescent="0.2">
      <c r="AI1211">
        <f t="shared" si="19"/>
        <v>0</v>
      </c>
    </row>
    <row r="1212" spans="35:35" x14ac:dyDescent="0.2">
      <c r="AI1212">
        <f t="shared" si="19"/>
        <v>0</v>
      </c>
    </row>
    <row r="1213" spans="35:35" x14ac:dyDescent="0.2">
      <c r="AI1213">
        <f t="shared" si="19"/>
        <v>0</v>
      </c>
    </row>
    <row r="1214" spans="35:35" x14ac:dyDescent="0.2">
      <c r="AI1214">
        <f t="shared" si="19"/>
        <v>0</v>
      </c>
    </row>
    <row r="1215" spans="35:35" x14ac:dyDescent="0.2">
      <c r="AI1215">
        <f t="shared" si="19"/>
        <v>0</v>
      </c>
    </row>
    <row r="1216" spans="35:35" x14ac:dyDescent="0.2">
      <c r="AI1216">
        <f t="shared" si="19"/>
        <v>0</v>
      </c>
    </row>
    <row r="1217" spans="35:35" x14ac:dyDescent="0.2">
      <c r="AI1217">
        <f t="shared" si="19"/>
        <v>0</v>
      </c>
    </row>
    <row r="1218" spans="35:35" x14ac:dyDescent="0.2">
      <c r="AI1218">
        <f t="shared" si="19"/>
        <v>0</v>
      </c>
    </row>
    <row r="1219" spans="35:35" x14ac:dyDescent="0.2">
      <c r="AI1219">
        <f t="shared" si="19"/>
        <v>0</v>
      </c>
    </row>
    <row r="1220" spans="35:35" x14ac:dyDescent="0.2">
      <c r="AI1220">
        <f t="shared" si="19"/>
        <v>0</v>
      </c>
    </row>
    <row r="1221" spans="35:35" x14ac:dyDescent="0.2">
      <c r="AI1221">
        <f t="shared" si="19"/>
        <v>0</v>
      </c>
    </row>
    <row r="1222" spans="35:35" x14ac:dyDescent="0.2">
      <c r="AI1222">
        <f t="shared" ref="AI1222:AI1285" si="20">COUNTA($B1222:$AF1222)</f>
        <v>0</v>
      </c>
    </row>
    <row r="1223" spans="35:35" x14ac:dyDescent="0.2">
      <c r="AI1223">
        <f t="shared" si="20"/>
        <v>0</v>
      </c>
    </row>
    <row r="1224" spans="35:35" x14ac:dyDescent="0.2">
      <c r="AI1224">
        <f t="shared" si="20"/>
        <v>0</v>
      </c>
    </row>
    <row r="1225" spans="35:35" x14ac:dyDescent="0.2">
      <c r="AI1225">
        <f t="shared" si="20"/>
        <v>0</v>
      </c>
    </row>
    <row r="1226" spans="35:35" x14ac:dyDescent="0.2">
      <c r="AI1226">
        <f t="shared" si="20"/>
        <v>0</v>
      </c>
    </row>
    <row r="1227" spans="35:35" x14ac:dyDescent="0.2">
      <c r="AI1227">
        <f t="shared" si="20"/>
        <v>0</v>
      </c>
    </row>
    <row r="1228" spans="35:35" x14ac:dyDescent="0.2">
      <c r="AI1228">
        <f t="shared" si="20"/>
        <v>0</v>
      </c>
    </row>
    <row r="1229" spans="35:35" x14ac:dyDescent="0.2">
      <c r="AI1229">
        <f t="shared" si="20"/>
        <v>0</v>
      </c>
    </row>
    <row r="1230" spans="35:35" x14ac:dyDescent="0.2">
      <c r="AI1230">
        <f t="shared" si="20"/>
        <v>0</v>
      </c>
    </row>
    <row r="1231" spans="35:35" x14ac:dyDescent="0.2">
      <c r="AI1231">
        <f t="shared" si="20"/>
        <v>0</v>
      </c>
    </row>
    <row r="1232" spans="35:35" x14ac:dyDescent="0.2">
      <c r="AI1232">
        <f t="shared" si="20"/>
        <v>0</v>
      </c>
    </row>
    <row r="1233" spans="35:35" x14ac:dyDescent="0.2">
      <c r="AI1233">
        <f t="shared" si="20"/>
        <v>0</v>
      </c>
    </row>
    <row r="1234" spans="35:35" x14ac:dyDescent="0.2">
      <c r="AI1234">
        <f t="shared" si="20"/>
        <v>0</v>
      </c>
    </row>
    <row r="1235" spans="35:35" x14ac:dyDescent="0.2">
      <c r="AI1235">
        <f t="shared" si="20"/>
        <v>0</v>
      </c>
    </row>
    <row r="1236" spans="35:35" x14ac:dyDescent="0.2">
      <c r="AI1236">
        <f t="shared" si="20"/>
        <v>0</v>
      </c>
    </row>
    <row r="1237" spans="35:35" x14ac:dyDescent="0.2">
      <c r="AI1237">
        <f t="shared" si="20"/>
        <v>0</v>
      </c>
    </row>
    <row r="1238" spans="35:35" x14ac:dyDescent="0.2">
      <c r="AI1238">
        <f t="shared" si="20"/>
        <v>0</v>
      </c>
    </row>
    <row r="1239" spans="35:35" x14ac:dyDescent="0.2">
      <c r="AI1239">
        <f t="shared" si="20"/>
        <v>0</v>
      </c>
    </row>
    <row r="1240" spans="35:35" x14ac:dyDescent="0.2">
      <c r="AI1240">
        <f t="shared" si="20"/>
        <v>0</v>
      </c>
    </row>
    <row r="1241" spans="35:35" x14ac:dyDescent="0.2">
      <c r="AI1241">
        <f t="shared" si="20"/>
        <v>0</v>
      </c>
    </row>
    <row r="1242" spans="35:35" x14ac:dyDescent="0.2">
      <c r="AI1242">
        <f t="shared" si="20"/>
        <v>0</v>
      </c>
    </row>
    <row r="1243" spans="35:35" x14ac:dyDescent="0.2">
      <c r="AI1243">
        <f t="shared" si="20"/>
        <v>0</v>
      </c>
    </row>
    <row r="1244" spans="35:35" x14ac:dyDescent="0.2">
      <c r="AI1244">
        <f t="shared" si="20"/>
        <v>0</v>
      </c>
    </row>
    <row r="1245" spans="35:35" x14ac:dyDescent="0.2">
      <c r="AI1245">
        <f t="shared" si="20"/>
        <v>0</v>
      </c>
    </row>
    <row r="1246" spans="35:35" x14ac:dyDescent="0.2">
      <c r="AI1246">
        <f t="shared" si="20"/>
        <v>0</v>
      </c>
    </row>
    <row r="1247" spans="35:35" x14ac:dyDescent="0.2">
      <c r="AI1247">
        <f t="shared" si="20"/>
        <v>0</v>
      </c>
    </row>
    <row r="1248" spans="35:35" x14ac:dyDescent="0.2">
      <c r="AI1248">
        <f t="shared" si="20"/>
        <v>0</v>
      </c>
    </row>
    <row r="1249" spans="35:35" x14ac:dyDescent="0.2">
      <c r="AI1249">
        <f t="shared" si="20"/>
        <v>0</v>
      </c>
    </row>
    <row r="1250" spans="35:35" x14ac:dyDescent="0.2">
      <c r="AI1250">
        <f t="shared" si="20"/>
        <v>0</v>
      </c>
    </row>
    <row r="1251" spans="35:35" x14ac:dyDescent="0.2">
      <c r="AI1251">
        <f t="shared" si="20"/>
        <v>0</v>
      </c>
    </row>
    <row r="1252" spans="35:35" x14ac:dyDescent="0.2">
      <c r="AI1252">
        <f t="shared" si="20"/>
        <v>0</v>
      </c>
    </row>
    <row r="1253" spans="35:35" x14ac:dyDescent="0.2">
      <c r="AI1253">
        <f t="shared" si="20"/>
        <v>0</v>
      </c>
    </row>
    <row r="1254" spans="35:35" x14ac:dyDescent="0.2">
      <c r="AI1254">
        <f t="shared" si="20"/>
        <v>0</v>
      </c>
    </row>
    <row r="1255" spans="35:35" x14ac:dyDescent="0.2">
      <c r="AI1255">
        <f t="shared" si="20"/>
        <v>0</v>
      </c>
    </row>
    <row r="1256" spans="35:35" x14ac:dyDescent="0.2">
      <c r="AI1256">
        <f t="shared" si="20"/>
        <v>0</v>
      </c>
    </row>
    <row r="1257" spans="35:35" x14ac:dyDescent="0.2">
      <c r="AI1257">
        <f t="shared" si="20"/>
        <v>0</v>
      </c>
    </row>
    <row r="1258" spans="35:35" x14ac:dyDescent="0.2">
      <c r="AI1258">
        <f t="shared" si="20"/>
        <v>0</v>
      </c>
    </row>
    <row r="1259" spans="35:35" x14ac:dyDescent="0.2">
      <c r="AI1259">
        <f t="shared" si="20"/>
        <v>0</v>
      </c>
    </row>
    <row r="1260" spans="35:35" x14ac:dyDescent="0.2">
      <c r="AI1260">
        <f t="shared" si="20"/>
        <v>0</v>
      </c>
    </row>
    <row r="1261" spans="35:35" x14ac:dyDescent="0.2">
      <c r="AI1261">
        <f t="shared" si="20"/>
        <v>0</v>
      </c>
    </row>
    <row r="1262" spans="35:35" x14ac:dyDescent="0.2">
      <c r="AI1262">
        <f t="shared" si="20"/>
        <v>0</v>
      </c>
    </row>
    <row r="1263" spans="35:35" x14ac:dyDescent="0.2">
      <c r="AI1263">
        <f t="shared" si="20"/>
        <v>0</v>
      </c>
    </row>
    <row r="1264" spans="35:35" x14ac:dyDescent="0.2">
      <c r="AI1264">
        <f t="shared" si="20"/>
        <v>0</v>
      </c>
    </row>
    <row r="1265" spans="35:35" x14ac:dyDescent="0.2">
      <c r="AI1265">
        <f t="shared" si="20"/>
        <v>0</v>
      </c>
    </row>
    <row r="1266" spans="35:35" x14ac:dyDescent="0.2">
      <c r="AI1266">
        <f t="shared" si="20"/>
        <v>0</v>
      </c>
    </row>
    <row r="1267" spans="35:35" x14ac:dyDescent="0.2">
      <c r="AI1267">
        <f t="shared" si="20"/>
        <v>0</v>
      </c>
    </row>
    <row r="1268" spans="35:35" x14ac:dyDescent="0.2">
      <c r="AI1268">
        <f t="shared" si="20"/>
        <v>0</v>
      </c>
    </row>
    <row r="1269" spans="35:35" x14ac:dyDescent="0.2">
      <c r="AI1269">
        <f t="shared" si="20"/>
        <v>0</v>
      </c>
    </row>
    <row r="1270" spans="35:35" x14ac:dyDescent="0.2">
      <c r="AI1270">
        <f t="shared" si="20"/>
        <v>0</v>
      </c>
    </row>
    <row r="1271" spans="35:35" x14ac:dyDescent="0.2">
      <c r="AI1271">
        <f t="shared" si="20"/>
        <v>0</v>
      </c>
    </row>
    <row r="1272" spans="35:35" x14ac:dyDescent="0.2">
      <c r="AI1272">
        <f t="shared" si="20"/>
        <v>0</v>
      </c>
    </row>
    <row r="1273" spans="35:35" x14ac:dyDescent="0.2">
      <c r="AI1273">
        <f t="shared" si="20"/>
        <v>0</v>
      </c>
    </row>
    <row r="1274" spans="35:35" x14ac:dyDescent="0.2">
      <c r="AI1274">
        <f t="shared" si="20"/>
        <v>0</v>
      </c>
    </row>
    <row r="1275" spans="35:35" x14ac:dyDescent="0.2">
      <c r="AI1275">
        <f t="shared" si="20"/>
        <v>0</v>
      </c>
    </row>
    <row r="1276" spans="35:35" x14ac:dyDescent="0.2">
      <c r="AI1276">
        <f t="shared" si="20"/>
        <v>0</v>
      </c>
    </row>
    <row r="1277" spans="35:35" x14ac:dyDescent="0.2">
      <c r="AI1277">
        <f t="shared" si="20"/>
        <v>0</v>
      </c>
    </row>
    <row r="1278" spans="35:35" x14ac:dyDescent="0.2">
      <c r="AI1278">
        <f t="shared" si="20"/>
        <v>0</v>
      </c>
    </row>
    <row r="1279" spans="35:35" x14ac:dyDescent="0.2">
      <c r="AI1279">
        <f t="shared" si="20"/>
        <v>0</v>
      </c>
    </row>
    <row r="1280" spans="35:35" x14ac:dyDescent="0.2">
      <c r="AI1280">
        <f t="shared" si="20"/>
        <v>0</v>
      </c>
    </row>
    <row r="1281" spans="35:35" x14ac:dyDescent="0.2">
      <c r="AI1281">
        <f t="shared" si="20"/>
        <v>0</v>
      </c>
    </row>
    <row r="1282" spans="35:35" x14ac:dyDescent="0.2">
      <c r="AI1282">
        <f t="shared" si="20"/>
        <v>0</v>
      </c>
    </row>
    <row r="1283" spans="35:35" x14ac:dyDescent="0.2">
      <c r="AI1283">
        <f t="shared" si="20"/>
        <v>0</v>
      </c>
    </row>
    <row r="1284" spans="35:35" x14ac:dyDescent="0.2">
      <c r="AI1284">
        <f t="shared" si="20"/>
        <v>0</v>
      </c>
    </row>
    <row r="1285" spans="35:35" x14ac:dyDescent="0.2">
      <c r="AI1285">
        <f t="shared" si="20"/>
        <v>0</v>
      </c>
    </row>
    <row r="1286" spans="35:35" x14ac:dyDescent="0.2">
      <c r="AI1286">
        <f t="shared" ref="AI1286:AI1349" si="21">COUNTA($B1286:$AF1286)</f>
        <v>0</v>
      </c>
    </row>
    <row r="1287" spans="35:35" x14ac:dyDescent="0.2">
      <c r="AI1287">
        <f t="shared" si="21"/>
        <v>0</v>
      </c>
    </row>
    <row r="1288" spans="35:35" x14ac:dyDescent="0.2">
      <c r="AI1288">
        <f t="shared" si="21"/>
        <v>0</v>
      </c>
    </row>
    <row r="1289" spans="35:35" x14ac:dyDescent="0.2">
      <c r="AI1289">
        <f t="shared" si="21"/>
        <v>0</v>
      </c>
    </row>
    <row r="1290" spans="35:35" x14ac:dyDescent="0.2">
      <c r="AI1290">
        <f t="shared" si="21"/>
        <v>0</v>
      </c>
    </row>
    <row r="1291" spans="35:35" x14ac:dyDescent="0.2">
      <c r="AI1291">
        <f t="shared" si="21"/>
        <v>0</v>
      </c>
    </row>
    <row r="1292" spans="35:35" x14ac:dyDescent="0.2">
      <c r="AI1292">
        <f t="shared" si="21"/>
        <v>0</v>
      </c>
    </row>
    <row r="1293" spans="35:35" x14ac:dyDescent="0.2">
      <c r="AI1293">
        <f t="shared" si="21"/>
        <v>0</v>
      </c>
    </row>
    <row r="1294" spans="35:35" x14ac:dyDescent="0.2">
      <c r="AI1294">
        <f t="shared" si="21"/>
        <v>0</v>
      </c>
    </row>
    <row r="1295" spans="35:35" x14ac:dyDescent="0.2">
      <c r="AI1295">
        <f t="shared" si="21"/>
        <v>0</v>
      </c>
    </row>
    <row r="1296" spans="35:35" x14ac:dyDescent="0.2">
      <c r="AI1296">
        <f t="shared" si="21"/>
        <v>0</v>
      </c>
    </row>
    <row r="1297" spans="35:35" x14ac:dyDescent="0.2">
      <c r="AI1297">
        <f t="shared" si="21"/>
        <v>0</v>
      </c>
    </row>
    <row r="1298" spans="35:35" x14ac:dyDescent="0.2">
      <c r="AI1298">
        <f t="shared" si="21"/>
        <v>0</v>
      </c>
    </row>
    <row r="1299" spans="35:35" x14ac:dyDescent="0.2">
      <c r="AI1299">
        <f t="shared" si="21"/>
        <v>0</v>
      </c>
    </row>
    <row r="1300" spans="35:35" x14ac:dyDescent="0.2">
      <c r="AI1300">
        <f t="shared" si="21"/>
        <v>0</v>
      </c>
    </row>
    <row r="1301" spans="35:35" x14ac:dyDescent="0.2">
      <c r="AI1301">
        <f t="shared" si="21"/>
        <v>0</v>
      </c>
    </row>
    <row r="1302" spans="35:35" x14ac:dyDescent="0.2">
      <c r="AI1302">
        <f t="shared" si="21"/>
        <v>0</v>
      </c>
    </row>
    <row r="1303" spans="35:35" x14ac:dyDescent="0.2">
      <c r="AI1303">
        <f t="shared" si="21"/>
        <v>0</v>
      </c>
    </row>
    <row r="1304" spans="35:35" x14ac:dyDescent="0.2">
      <c r="AI1304">
        <f t="shared" si="21"/>
        <v>0</v>
      </c>
    </row>
    <row r="1305" spans="35:35" x14ac:dyDescent="0.2">
      <c r="AI1305">
        <f t="shared" si="21"/>
        <v>0</v>
      </c>
    </row>
    <row r="1306" spans="35:35" x14ac:dyDescent="0.2">
      <c r="AI1306">
        <f t="shared" si="21"/>
        <v>0</v>
      </c>
    </row>
    <row r="1307" spans="35:35" x14ac:dyDescent="0.2">
      <c r="AI1307">
        <f t="shared" si="21"/>
        <v>0</v>
      </c>
    </row>
    <row r="1308" spans="35:35" x14ac:dyDescent="0.2">
      <c r="AI1308">
        <f t="shared" si="21"/>
        <v>0</v>
      </c>
    </row>
    <row r="1309" spans="35:35" x14ac:dyDescent="0.2">
      <c r="AI1309">
        <f t="shared" si="21"/>
        <v>0</v>
      </c>
    </row>
    <row r="1310" spans="35:35" x14ac:dyDescent="0.2">
      <c r="AI1310">
        <f t="shared" si="21"/>
        <v>0</v>
      </c>
    </row>
    <row r="1311" spans="35:35" x14ac:dyDescent="0.2">
      <c r="AI1311">
        <f t="shared" si="21"/>
        <v>0</v>
      </c>
    </row>
    <row r="1312" spans="35:35" x14ac:dyDescent="0.2">
      <c r="AI1312">
        <f t="shared" si="21"/>
        <v>0</v>
      </c>
    </row>
    <row r="1313" spans="35:35" x14ac:dyDescent="0.2">
      <c r="AI1313">
        <f t="shared" si="21"/>
        <v>0</v>
      </c>
    </row>
    <row r="1314" spans="35:35" x14ac:dyDescent="0.2">
      <c r="AI1314">
        <f t="shared" si="21"/>
        <v>0</v>
      </c>
    </row>
    <row r="1315" spans="35:35" x14ac:dyDescent="0.2">
      <c r="AI1315">
        <f t="shared" si="21"/>
        <v>0</v>
      </c>
    </row>
    <row r="1316" spans="35:35" x14ac:dyDescent="0.2">
      <c r="AI1316">
        <f t="shared" si="21"/>
        <v>0</v>
      </c>
    </row>
    <row r="1317" spans="35:35" x14ac:dyDescent="0.2">
      <c r="AI1317">
        <f t="shared" si="21"/>
        <v>0</v>
      </c>
    </row>
    <row r="1318" spans="35:35" x14ac:dyDescent="0.2">
      <c r="AI1318">
        <f t="shared" si="21"/>
        <v>0</v>
      </c>
    </row>
    <row r="1319" spans="35:35" x14ac:dyDescent="0.2">
      <c r="AI1319">
        <f t="shared" si="21"/>
        <v>0</v>
      </c>
    </row>
    <row r="1320" spans="35:35" x14ac:dyDescent="0.2">
      <c r="AI1320">
        <f t="shared" si="21"/>
        <v>0</v>
      </c>
    </row>
    <row r="1321" spans="35:35" x14ac:dyDescent="0.2">
      <c r="AI1321">
        <f t="shared" si="21"/>
        <v>0</v>
      </c>
    </row>
    <row r="1322" spans="35:35" x14ac:dyDescent="0.2">
      <c r="AI1322">
        <f t="shared" si="21"/>
        <v>0</v>
      </c>
    </row>
    <row r="1323" spans="35:35" x14ac:dyDescent="0.2">
      <c r="AI1323">
        <f t="shared" si="21"/>
        <v>0</v>
      </c>
    </row>
    <row r="1324" spans="35:35" x14ac:dyDescent="0.2">
      <c r="AI1324">
        <f t="shared" si="21"/>
        <v>0</v>
      </c>
    </row>
    <row r="1325" spans="35:35" x14ac:dyDescent="0.2">
      <c r="AI1325">
        <f t="shared" si="21"/>
        <v>0</v>
      </c>
    </row>
    <row r="1326" spans="35:35" x14ac:dyDescent="0.2">
      <c r="AI1326">
        <f t="shared" si="21"/>
        <v>0</v>
      </c>
    </row>
    <row r="1327" spans="35:35" x14ac:dyDescent="0.2">
      <c r="AI1327">
        <f t="shared" si="21"/>
        <v>0</v>
      </c>
    </row>
    <row r="1328" spans="35:35" x14ac:dyDescent="0.2">
      <c r="AI1328">
        <f t="shared" si="21"/>
        <v>0</v>
      </c>
    </row>
    <row r="1329" spans="35:35" x14ac:dyDescent="0.2">
      <c r="AI1329">
        <f t="shared" si="21"/>
        <v>0</v>
      </c>
    </row>
    <row r="1330" spans="35:35" x14ac:dyDescent="0.2">
      <c r="AI1330">
        <f t="shared" si="21"/>
        <v>0</v>
      </c>
    </row>
    <row r="1331" spans="35:35" x14ac:dyDescent="0.2">
      <c r="AI1331">
        <f t="shared" si="21"/>
        <v>0</v>
      </c>
    </row>
    <row r="1332" spans="35:35" x14ac:dyDescent="0.2">
      <c r="AI1332">
        <f t="shared" si="21"/>
        <v>0</v>
      </c>
    </row>
    <row r="1333" spans="35:35" x14ac:dyDescent="0.2">
      <c r="AI1333">
        <f t="shared" si="21"/>
        <v>0</v>
      </c>
    </row>
    <row r="1334" spans="35:35" x14ac:dyDescent="0.2">
      <c r="AI1334">
        <f t="shared" si="21"/>
        <v>0</v>
      </c>
    </row>
    <row r="1335" spans="35:35" x14ac:dyDescent="0.2">
      <c r="AI1335">
        <f t="shared" si="21"/>
        <v>0</v>
      </c>
    </row>
    <row r="1336" spans="35:35" x14ac:dyDescent="0.2">
      <c r="AI1336">
        <f t="shared" si="21"/>
        <v>0</v>
      </c>
    </row>
    <row r="1337" spans="35:35" x14ac:dyDescent="0.2">
      <c r="AI1337">
        <f t="shared" si="21"/>
        <v>0</v>
      </c>
    </row>
    <row r="1338" spans="35:35" x14ac:dyDescent="0.2">
      <c r="AI1338">
        <f t="shared" si="21"/>
        <v>0</v>
      </c>
    </row>
    <row r="1339" spans="35:35" x14ac:dyDescent="0.2">
      <c r="AI1339">
        <f t="shared" si="21"/>
        <v>0</v>
      </c>
    </row>
    <row r="1340" spans="35:35" x14ac:dyDescent="0.2">
      <c r="AI1340">
        <f t="shared" si="21"/>
        <v>0</v>
      </c>
    </row>
    <row r="1341" spans="35:35" x14ac:dyDescent="0.2">
      <c r="AI1341">
        <f t="shared" si="21"/>
        <v>0</v>
      </c>
    </row>
    <row r="1342" spans="35:35" x14ac:dyDescent="0.2">
      <c r="AI1342">
        <f t="shared" si="21"/>
        <v>0</v>
      </c>
    </row>
    <row r="1343" spans="35:35" x14ac:dyDescent="0.2">
      <c r="AI1343">
        <f t="shared" si="21"/>
        <v>0</v>
      </c>
    </row>
    <row r="1344" spans="35:35" x14ac:dyDescent="0.2">
      <c r="AI1344">
        <f t="shared" si="21"/>
        <v>0</v>
      </c>
    </row>
    <row r="1345" spans="35:35" x14ac:dyDescent="0.2">
      <c r="AI1345">
        <f t="shared" si="21"/>
        <v>0</v>
      </c>
    </row>
    <row r="1346" spans="35:35" x14ac:dyDescent="0.2">
      <c r="AI1346">
        <f t="shared" si="21"/>
        <v>0</v>
      </c>
    </row>
    <row r="1347" spans="35:35" x14ac:dyDescent="0.2">
      <c r="AI1347">
        <f t="shared" si="21"/>
        <v>0</v>
      </c>
    </row>
    <row r="1348" spans="35:35" x14ac:dyDescent="0.2">
      <c r="AI1348">
        <f t="shared" si="21"/>
        <v>0</v>
      </c>
    </row>
    <row r="1349" spans="35:35" x14ac:dyDescent="0.2">
      <c r="AI1349">
        <f t="shared" si="21"/>
        <v>0</v>
      </c>
    </row>
    <row r="1350" spans="35:35" x14ac:dyDescent="0.2">
      <c r="AI1350">
        <f t="shared" ref="AI1350:AI1413" si="22">COUNTA($B1350:$AF1350)</f>
        <v>0</v>
      </c>
    </row>
    <row r="1351" spans="35:35" x14ac:dyDescent="0.2">
      <c r="AI1351">
        <f t="shared" si="22"/>
        <v>0</v>
      </c>
    </row>
    <row r="1352" spans="35:35" x14ac:dyDescent="0.2">
      <c r="AI1352">
        <f t="shared" si="22"/>
        <v>0</v>
      </c>
    </row>
    <row r="1353" spans="35:35" x14ac:dyDescent="0.2">
      <c r="AI1353">
        <f t="shared" si="22"/>
        <v>0</v>
      </c>
    </row>
    <row r="1354" spans="35:35" x14ac:dyDescent="0.2">
      <c r="AI1354">
        <f t="shared" si="22"/>
        <v>0</v>
      </c>
    </row>
    <row r="1355" spans="35:35" x14ac:dyDescent="0.2">
      <c r="AI1355">
        <f t="shared" si="22"/>
        <v>0</v>
      </c>
    </row>
    <row r="1356" spans="35:35" x14ac:dyDescent="0.2">
      <c r="AI1356">
        <f t="shared" si="22"/>
        <v>0</v>
      </c>
    </row>
    <row r="1357" spans="35:35" x14ac:dyDescent="0.2">
      <c r="AI1357">
        <f t="shared" si="22"/>
        <v>0</v>
      </c>
    </row>
    <row r="1358" spans="35:35" x14ac:dyDescent="0.2">
      <c r="AI1358">
        <f t="shared" si="22"/>
        <v>0</v>
      </c>
    </row>
    <row r="1359" spans="35:35" x14ac:dyDescent="0.2">
      <c r="AI1359">
        <f t="shared" si="22"/>
        <v>0</v>
      </c>
    </row>
    <row r="1360" spans="35:35" x14ac:dyDescent="0.2">
      <c r="AI1360">
        <f t="shared" si="22"/>
        <v>0</v>
      </c>
    </row>
    <row r="1361" spans="35:35" x14ac:dyDescent="0.2">
      <c r="AI1361">
        <f t="shared" si="22"/>
        <v>0</v>
      </c>
    </row>
    <row r="1362" spans="35:35" x14ac:dyDescent="0.2">
      <c r="AI1362">
        <f t="shared" si="22"/>
        <v>0</v>
      </c>
    </row>
    <row r="1363" spans="35:35" x14ac:dyDescent="0.2">
      <c r="AI1363">
        <f t="shared" si="22"/>
        <v>0</v>
      </c>
    </row>
    <row r="1364" spans="35:35" x14ac:dyDescent="0.2">
      <c r="AI1364">
        <f t="shared" si="22"/>
        <v>0</v>
      </c>
    </row>
    <row r="1365" spans="35:35" x14ac:dyDescent="0.2">
      <c r="AI1365">
        <f t="shared" si="22"/>
        <v>0</v>
      </c>
    </row>
    <row r="1366" spans="35:35" x14ac:dyDescent="0.2">
      <c r="AI1366">
        <f t="shared" si="22"/>
        <v>0</v>
      </c>
    </row>
    <row r="1367" spans="35:35" x14ac:dyDescent="0.2">
      <c r="AI1367">
        <f t="shared" si="22"/>
        <v>0</v>
      </c>
    </row>
    <row r="1368" spans="35:35" x14ac:dyDescent="0.2">
      <c r="AI1368">
        <f t="shared" si="22"/>
        <v>0</v>
      </c>
    </row>
    <row r="1369" spans="35:35" x14ac:dyDescent="0.2">
      <c r="AI1369">
        <f t="shared" si="22"/>
        <v>0</v>
      </c>
    </row>
    <row r="1370" spans="35:35" x14ac:dyDescent="0.2">
      <c r="AI1370">
        <f t="shared" si="22"/>
        <v>0</v>
      </c>
    </row>
    <row r="1371" spans="35:35" x14ac:dyDescent="0.2">
      <c r="AI1371">
        <f t="shared" si="22"/>
        <v>0</v>
      </c>
    </row>
    <row r="1372" spans="35:35" x14ac:dyDescent="0.2">
      <c r="AI1372">
        <f t="shared" si="22"/>
        <v>0</v>
      </c>
    </row>
    <row r="1373" spans="35:35" x14ac:dyDescent="0.2">
      <c r="AI1373">
        <f t="shared" si="22"/>
        <v>0</v>
      </c>
    </row>
    <row r="1374" spans="35:35" x14ac:dyDescent="0.2">
      <c r="AI1374">
        <f t="shared" si="22"/>
        <v>0</v>
      </c>
    </row>
    <row r="1375" spans="35:35" x14ac:dyDescent="0.2">
      <c r="AI1375">
        <f t="shared" si="22"/>
        <v>0</v>
      </c>
    </row>
    <row r="1376" spans="35:35" x14ac:dyDescent="0.2">
      <c r="AI1376">
        <f t="shared" si="22"/>
        <v>0</v>
      </c>
    </row>
    <row r="1377" spans="35:35" x14ac:dyDescent="0.2">
      <c r="AI1377">
        <f t="shared" si="22"/>
        <v>0</v>
      </c>
    </row>
    <row r="1378" spans="35:35" x14ac:dyDescent="0.2">
      <c r="AI1378">
        <f t="shared" si="22"/>
        <v>0</v>
      </c>
    </row>
    <row r="1379" spans="35:35" x14ac:dyDescent="0.2">
      <c r="AI1379">
        <f t="shared" si="22"/>
        <v>0</v>
      </c>
    </row>
    <row r="1380" spans="35:35" x14ac:dyDescent="0.2">
      <c r="AI1380">
        <f t="shared" si="22"/>
        <v>0</v>
      </c>
    </row>
    <row r="1381" spans="35:35" x14ac:dyDescent="0.2">
      <c r="AI1381">
        <f t="shared" si="22"/>
        <v>0</v>
      </c>
    </row>
    <row r="1382" spans="35:35" x14ac:dyDescent="0.2">
      <c r="AI1382">
        <f t="shared" si="22"/>
        <v>0</v>
      </c>
    </row>
    <row r="1383" spans="35:35" x14ac:dyDescent="0.2">
      <c r="AI1383">
        <f t="shared" si="22"/>
        <v>0</v>
      </c>
    </row>
    <row r="1384" spans="35:35" x14ac:dyDescent="0.2">
      <c r="AI1384">
        <f t="shared" si="22"/>
        <v>0</v>
      </c>
    </row>
    <row r="1385" spans="35:35" x14ac:dyDescent="0.2">
      <c r="AI1385">
        <f t="shared" si="22"/>
        <v>0</v>
      </c>
    </row>
    <row r="1386" spans="35:35" x14ac:dyDescent="0.2">
      <c r="AI1386">
        <f t="shared" si="22"/>
        <v>0</v>
      </c>
    </row>
    <row r="1387" spans="35:35" x14ac:dyDescent="0.2">
      <c r="AI1387">
        <f t="shared" si="22"/>
        <v>0</v>
      </c>
    </row>
    <row r="1388" spans="35:35" x14ac:dyDescent="0.2">
      <c r="AI1388">
        <f t="shared" si="22"/>
        <v>0</v>
      </c>
    </row>
    <row r="1389" spans="35:35" x14ac:dyDescent="0.2">
      <c r="AI1389">
        <f t="shared" si="22"/>
        <v>0</v>
      </c>
    </row>
    <row r="1390" spans="35:35" x14ac:dyDescent="0.2">
      <c r="AI1390">
        <f t="shared" si="22"/>
        <v>0</v>
      </c>
    </row>
    <row r="1391" spans="35:35" x14ac:dyDescent="0.2">
      <c r="AI1391">
        <f t="shared" si="22"/>
        <v>0</v>
      </c>
    </row>
    <row r="1392" spans="35:35" x14ac:dyDescent="0.2">
      <c r="AI1392">
        <f t="shared" si="22"/>
        <v>0</v>
      </c>
    </row>
    <row r="1393" spans="35:35" x14ac:dyDescent="0.2">
      <c r="AI1393">
        <f t="shared" si="22"/>
        <v>0</v>
      </c>
    </row>
    <row r="1394" spans="35:35" x14ac:dyDescent="0.2">
      <c r="AI1394">
        <f t="shared" si="22"/>
        <v>0</v>
      </c>
    </row>
    <row r="1395" spans="35:35" x14ac:dyDescent="0.2">
      <c r="AI1395">
        <f t="shared" si="22"/>
        <v>0</v>
      </c>
    </row>
    <row r="1396" spans="35:35" x14ac:dyDescent="0.2">
      <c r="AI1396">
        <f t="shared" si="22"/>
        <v>0</v>
      </c>
    </row>
    <row r="1397" spans="35:35" x14ac:dyDescent="0.2">
      <c r="AI1397">
        <f t="shared" si="22"/>
        <v>0</v>
      </c>
    </row>
    <row r="1398" spans="35:35" x14ac:dyDescent="0.2">
      <c r="AI1398">
        <f t="shared" si="22"/>
        <v>0</v>
      </c>
    </row>
    <row r="1399" spans="35:35" x14ac:dyDescent="0.2">
      <c r="AI1399">
        <f t="shared" si="22"/>
        <v>0</v>
      </c>
    </row>
    <row r="1400" spans="35:35" x14ac:dyDescent="0.2">
      <c r="AI1400">
        <f t="shared" si="22"/>
        <v>0</v>
      </c>
    </row>
    <row r="1401" spans="35:35" x14ac:dyDescent="0.2">
      <c r="AI1401">
        <f t="shared" si="22"/>
        <v>0</v>
      </c>
    </row>
    <row r="1402" spans="35:35" x14ac:dyDescent="0.2">
      <c r="AI1402">
        <f t="shared" si="22"/>
        <v>0</v>
      </c>
    </row>
    <row r="1403" spans="35:35" x14ac:dyDescent="0.2">
      <c r="AI1403">
        <f t="shared" si="22"/>
        <v>0</v>
      </c>
    </row>
    <row r="1404" spans="35:35" x14ac:dyDescent="0.2">
      <c r="AI1404">
        <f t="shared" si="22"/>
        <v>0</v>
      </c>
    </row>
    <row r="1405" spans="35:35" x14ac:dyDescent="0.2">
      <c r="AI1405">
        <f t="shared" si="22"/>
        <v>0</v>
      </c>
    </row>
    <row r="1406" spans="35:35" x14ac:dyDescent="0.2">
      <c r="AI1406">
        <f t="shared" si="22"/>
        <v>0</v>
      </c>
    </row>
    <row r="1407" spans="35:35" x14ac:dyDescent="0.2">
      <c r="AI1407">
        <f t="shared" si="22"/>
        <v>0</v>
      </c>
    </row>
    <row r="1408" spans="35:35" x14ac:dyDescent="0.2">
      <c r="AI1408">
        <f t="shared" si="22"/>
        <v>0</v>
      </c>
    </row>
    <row r="1409" spans="35:35" x14ac:dyDescent="0.2">
      <c r="AI1409">
        <f t="shared" si="22"/>
        <v>0</v>
      </c>
    </row>
    <row r="1410" spans="35:35" x14ac:dyDescent="0.2">
      <c r="AI1410">
        <f t="shared" si="22"/>
        <v>0</v>
      </c>
    </row>
    <row r="1411" spans="35:35" x14ac:dyDescent="0.2">
      <c r="AI1411">
        <f t="shared" si="22"/>
        <v>0</v>
      </c>
    </row>
    <row r="1412" spans="35:35" x14ac:dyDescent="0.2">
      <c r="AI1412">
        <f t="shared" si="22"/>
        <v>0</v>
      </c>
    </row>
    <row r="1413" spans="35:35" x14ac:dyDescent="0.2">
      <c r="AI1413">
        <f t="shared" si="22"/>
        <v>0</v>
      </c>
    </row>
    <row r="1414" spans="35:35" x14ac:dyDescent="0.2">
      <c r="AI1414">
        <f t="shared" ref="AI1414:AI1477" si="23">COUNTA($B1414:$AF1414)</f>
        <v>0</v>
      </c>
    </row>
    <row r="1415" spans="35:35" x14ac:dyDescent="0.2">
      <c r="AI1415">
        <f t="shared" si="23"/>
        <v>0</v>
      </c>
    </row>
    <row r="1416" spans="35:35" x14ac:dyDescent="0.2">
      <c r="AI1416">
        <f t="shared" si="23"/>
        <v>0</v>
      </c>
    </row>
    <row r="1417" spans="35:35" x14ac:dyDescent="0.2">
      <c r="AI1417">
        <f t="shared" si="23"/>
        <v>0</v>
      </c>
    </row>
    <row r="1418" spans="35:35" x14ac:dyDescent="0.2">
      <c r="AI1418">
        <f t="shared" si="23"/>
        <v>0</v>
      </c>
    </row>
    <row r="1419" spans="35:35" x14ac:dyDescent="0.2">
      <c r="AI1419">
        <f t="shared" si="23"/>
        <v>0</v>
      </c>
    </row>
    <row r="1420" spans="35:35" x14ac:dyDescent="0.2">
      <c r="AI1420">
        <f t="shared" si="23"/>
        <v>0</v>
      </c>
    </row>
    <row r="1421" spans="35:35" x14ac:dyDescent="0.2">
      <c r="AI1421">
        <f t="shared" si="23"/>
        <v>0</v>
      </c>
    </row>
    <row r="1422" spans="35:35" x14ac:dyDescent="0.2">
      <c r="AI1422">
        <f t="shared" si="23"/>
        <v>0</v>
      </c>
    </row>
    <row r="1423" spans="35:35" x14ac:dyDescent="0.2">
      <c r="AI1423">
        <f t="shared" si="23"/>
        <v>0</v>
      </c>
    </row>
    <row r="1424" spans="35:35" x14ac:dyDescent="0.2">
      <c r="AI1424">
        <f t="shared" si="23"/>
        <v>0</v>
      </c>
    </row>
    <row r="1425" spans="35:35" x14ac:dyDescent="0.2">
      <c r="AI1425">
        <f t="shared" si="23"/>
        <v>0</v>
      </c>
    </row>
    <row r="1426" spans="35:35" x14ac:dyDescent="0.2">
      <c r="AI1426">
        <f t="shared" si="23"/>
        <v>0</v>
      </c>
    </row>
    <row r="1427" spans="35:35" x14ac:dyDescent="0.2">
      <c r="AI1427">
        <f t="shared" si="23"/>
        <v>0</v>
      </c>
    </row>
    <row r="1428" spans="35:35" x14ac:dyDescent="0.2">
      <c r="AI1428">
        <f t="shared" si="23"/>
        <v>0</v>
      </c>
    </row>
    <row r="1429" spans="35:35" x14ac:dyDescent="0.2">
      <c r="AI1429">
        <f t="shared" si="23"/>
        <v>0</v>
      </c>
    </row>
    <row r="1430" spans="35:35" x14ac:dyDescent="0.2">
      <c r="AI1430">
        <f t="shared" si="23"/>
        <v>0</v>
      </c>
    </row>
    <row r="1431" spans="35:35" x14ac:dyDescent="0.2">
      <c r="AI1431">
        <f t="shared" si="23"/>
        <v>0</v>
      </c>
    </row>
    <row r="1432" spans="35:35" x14ac:dyDescent="0.2">
      <c r="AI1432">
        <f t="shared" si="23"/>
        <v>0</v>
      </c>
    </row>
    <row r="1433" spans="35:35" x14ac:dyDescent="0.2">
      <c r="AI1433">
        <f t="shared" si="23"/>
        <v>0</v>
      </c>
    </row>
    <row r="1434" spans="35:35" x14ac:dyDescent="0.2">
      <c r="AI1434">
        <f t="shared" si="23"/>
        <v>0</v>
      </c>
    </row>
    <row r="1435" spans="35:35" x14ac:dyDescent="0.2">
      <c r="AI1435">
        <f t="shared" si="23"/>
        <v>0</v>
      </c>
    </row>
    <row r="1436" spans="35:35" x14ac:dyDescent="0.2">
      <c r="AI1436">
        <f t="shared" si="23"/>
        <v>0</v>
      </c>
    </row>
    <row r="1437" spans="35:35" x14ac:dyDescent="0.2">
      <c r="AI1437">
        <f t="shared" si="23"/>
        <v>0</v>
      </c>
    </row>
    <row r="1438" spans="35:35" x14ac:dyDescent="0.2">
      <c r="AI1438">
        <f t="shared" si="23"/>
        <v>0</v>
      </c>
    </row>
    <row r="1439" spans="35:35" x14ac:dyDescent="0.2">
      <c r="AI1439">
        <f t="shared" si="23"/>
        <v>0</v>
      </c>
    </row>
    <row r="1440" spans="35:35" x14ac:dyDescent="0.2">
      <c r="AI1440">
        <f t="shared" si="23"/>
        <v>0</v>
      </c>
    </row>
    <row r="1441" spans="35:35" x14ac:dyDescent="0.2">
      <c r="AI1441">
        <f t="shared" si="23"/>
        <v>0</v>
      </c>
    </row>
    <row r="1442" spans="35:35" x14ac:dyDescent="0.2">
      <c r="AI1442">
        <f t="shared" si="23"/>
        <v>0</v>
      </c>
    </row>
    <row r="1443" spans="35:35" x14ac:dyDescent="0.2">
      <c r="AI1443">
        <f t="shared" si="23"/>
        <v>0</v>
      </c>
    </row>
    <row r="1444" spans="35:35" x14ac:dyDescent="0.2">
      <c r="AI1444">
        <f t="shared" si="23"/>
        <v>0</v>
      </c>
    </row>
    <row r="1445" spans="35:35" x14ac:dyDescent="0.2">
      <c r="AI1445">
        <f t="shared" si="23"/>
        <v>0</v>
      </c>
    </row>
    <row r="1446" spans="35:35" x14ac:dyDescent="0.2">
      <c r="AI1446">
        <f t="shared" si="23"/>
        <v>0</v>
      </c>
    </row>
    <row r="1447" spans="35:35" x14ac:dyDescent="0.2">
      <c r="AI1447">
        <f t="shared" si="23"/>
        <v>0</v>
      </c>
    </row>
    <row r="1448" spans="35:35" x14ac:dyDescent="0.2">
      <c r="AI1448">
        <f t="shared" si="23"/>
        <v>0</v>
      </c>
    </row>
    <row r="1449" spans="35:35" x14ac:dyDescent="0.2">
      <c r="AI1449">
        <f t="shared" si="23"/>
        <v>0</v>
      </c>
    </row>
    <row r="1450" spans="35:35" x14ac:dyDescent="0.2">
      <c r="AI1450">
        <f t="shared" si="23"/>
        <v>0</v>
      </c>
    </row>
    <row r="1451" spans="35:35" x14ac:dyDescent="0.2">
      <c r="AI1451">
        <f t="shared" si="23"/>
        <v>0</v>
      </c>
    </row>
    <row r="1452" spans="35:35" x14ac:dyDescent="0.2">
      <c r="AI1452">
        <f t="shared" si="23"/>
        <v>0</v>
      </c>
    </row>
    <row r="1453" spans="35:35" x14ac:dyDescent="0.2">
      <c r="AI1453">
        <f t="shared" si="23"/>
        <v>0</v>
      </c>
    </row>
    <row r="1454" spans="35:35" x14ac:dyDescent="0.2">
      <c r="AI1454">
        <f t="shared" si="23"/>
        <v>0</v>
      </c>
    </row>
    <row r="1455" spans="35:35" x14ac:dyDescent="0.2">
      <c r="AI1455">
        <f t="shared" si="23"/>
        <v>0</v>
      </c>
    </row>
    <row r="1456" spans="35:35" x14ac:dyDescent="0.2">
      <c r="AI1456">
        <f t="shared" si="23"/>
        <v>0</v>
      </c>
    </row>
    <row r="1457" spans="35:35" x14ac:dyDescent="0.2">
      <c r="AI1457">
        <f t="shared" si="23"/>
        <v>0</v>
      </c>
    </row>
    <row r="1458" spans="35:35" x14ac:dyDescent="0.2">
      <c r="AI1458">
        <f t="shared" si="23"/>
        <v>0</v>
      </c>
    </row>
    <row r="1459" spans="35:35" x14ac:dyDescent="0.2">
      <c r="AI1459">
        <f t="shared" si="23"/>
        <v>0</v>
      </c>
    </row>
    <row r="1460" spans="35:35" x14ac:dyDescent="0.2">
      <c r="AI1460">
        <f t="shared" si="23"/>
        <v>0</v>
      </c>
    </row>
    <row r="1461" spans="35:35" x14ac:dyDescent="0.2">
      <c r="AI1461">
        <f t="shared" si="23"/>
        <v>0</v>
      </c>
    </row>
    <row r="1462" spans="35:35" x14ac:dyDescent="0.2">
      <c r="AI1462">
        <f t="shared" si="23"/>
        <v>0</v>
      </c>
    </row>
    <row r="1463" spans="35:35" x14ac:dyDescent="0.2">
      <c r="AI1463">
        <f t="shared" si="23"/>
        <v>0</v>
      </c>
    </row>
    <row r="1464" spans="35:35" x14ac:dyDescent="0.2">
      <c r="AI1464">
        <f t="shared" si="23"/>
        <v>0</v>
      </c>
    </row>
    <row r="1465" spans="35:35" x14ac:dyDescent="0.2">
      <c r="AI1465">
        <f t="shared" si="23"/>
        <v>0</v>
      </c>
    </row>
    <row r="1466" spans="35:35" x14ac:dyDescent="0.2">
      <c r="AI1466">
        <f t="shared" si="23"/>
        <v>0</v>
      </c>
    </row>
    <row r="1467" spans="35:35" x14ac:dyDescent="0.2">
      <c r="AI1467">
        <f t="shared" si="23"/>
        <v>0</v>
      </c>
    </row>
    <row r="1468" spans="35:35" x14ac:dyDescent="0.2">
      <c r="AI1468">
        <f t="shared" si="23"/>
        <v>0</v>
      </c>
    </row>
    <row r="1469" spans="35:35" x14ac:dyDescent="0.2">
      <c r="AI1469">
        <f t="shared" si="23"/>
        <v>0</v>
      </c>
    </row>
    <row r="1470" spans="35:35" x14ac:dyDescent="0.2">
      <c r="AI1470">
        <f t="shared" si="23"/>
        <v>0</v>
      </c>
    </row>
    <row r="1471" spans="35:35" x14ac:dyDescent="0.2">
      <c r="AI1471">
        <f t="shared" si="23"/>
        <v>0</v>
      </c>
    </row>
    <row r="1472" spans="35:35" x14ac:dyDescent="0.2">
      <c r="AI1472">
        <f t="shared" si="23"/>
        <v>0</v>
      </c>
    </row>
    <row r="1473" spans="35:35" x14ac:dyDescent="0.2">
      <c r="AI1473">
        <f t="shared" si="23"/>
        <v>0</v>
      </c>
    </row>
    <row r="1474" spans="35:35" x14ac:dyDescent="0.2">
      <c r="AI1474">
        <f t="shared" si="23"/>
        <v>0</v>
      </c>
    </row>
    <row r="1475" spans="35:35" x14ac:dyDescent="0.2">
      <c r="AI1475">
        <f t="shared" si="23"/>
        <v>0</v>
      </c>
    </row>
    <row r="1476" spans="35:35" x14ac:dyDescent="0.2">
      <c r="AI1476">
        <f t="shared" si="23"/>
        <v>0</v>
      </c>
    </row>
    <row r="1477" spans="35:35" x14ac:dyDescent="0.2">
      <c r="AI1477">
        <f t="shared" si="23"/>
        <v>0</v>
      </c>
    </row>
    <row r="1478" spans="35:35" x14ac:dyDescent="0.2">
      <c r="AI1478">
        <f t="shared" ref="AI1478:AI1541" si="24">COUNTA($B1478:$AF1478)</f>
        <v>0</v>
      </c>
    </row>
    <row r="1479" spans="35:35" x14ac:dyDescent="0.2">
      <c r="AI1479">
        <f t="shared" si="24"/>
        <v>0</v>
      </c>
    </row>
    <row r="1480" spans="35:35" x14ac:dyDescent="0.2">
      <c r="AI1480">
        <f t="shared" si="24"/>
        <v>0</v>
      </c>
    </row>
    <row r="1481" spans="35:35" x14ac:dyDescent="0.2">
      <c r="AI1481">
        <f t="shared" si="24"/>
        <v>0</v>
      </c>
    </row>
    <row r="1482" spans="35:35" x14ac:dyDescent="0.2">
      <c r="AI1482">
        <f t="shared" si="24"/>
        <v>0</v>
      </c>
    </row>
    <row r="1483" spans="35:35" x14ac:dyDescent="0.2">
      <c r="AI1483">
        <f t="shared" si="24"/>
        <v>0</v>
      </c>
    </row>
    <row r="1484" spans="35:35" x14ac:dyDescent="0.2">
      <c r="AI1484">
        <f t="shared" si="24"/>
        <v>0</v>
      </c>
    </row>
    <row r="1485" spans="35:35" x14ac:dyDescent="0.2">
      <c r="AI1485">
        <f t="shared" si="24"/>
        <v>0</v>
      </c>
    </row>
    <row r="1486" spans="35:35" x14ac:dyDescent="0.2">
      <c r="AI1486">
        <f t="shared" si="24"/>
        <v>0</v>
      </c>
    </row>
    <row r="1487" spans="35:35" x14ac:dyDescent="0.2">
      <c r="AI1487">
        <f t="shared" si="24"/>
        <v>0</v>
      </c>
    </row>
    <row r="1488" spans="35:35" x14ac:dyDescent="0.2">
      <c r="AI1488">
        <f t="shared" si="24"/>
        <v>0</v>
      </c>
    </row>
    <row r="1489" spans="35:35" x14ac:dyDescent="0.2">
      <c r="AI1489">
        <f t="shared" si="24"/>
        <v>0</v>
      </c>
    </row>
    <row r="1490" spans="35:35" x14ac:dyDescent="0.2">
      <c r="AI1490">
        <f t="shared" si="24"/>
        <v>0</v>
      </c>
    </row>
    <row r="1491" spans="35:35" x14ac:dyDescent="0.2">
      <c r="AI1491">
        <f t="shared" si="24"/>
        <v>0</v>
      </c>
    </row>
    <row r="1492" spans="35:35" x14ac:dyDescent="0.2">
      <c r="AI1492">
        <f t="shared" si="24"/>
        <v>0</v>
      </c>
    </row>
    <row r="1493" spans="35:35" x14ac:dyDescent="0.2">
      <c r="AI1493">
        <f t="shared" si="24"/>
        <v>0</v>
      </c>
    </row>
    <row r="1494" spans="35:35" x14ac:dyDescent="0.2">
      <c r="AI1494">
        <f t="shared" si="24"/>
        <v>0</v>
      </c>
    </row>
    <row r="1495" spans="35:35" x14ac:dyDescent="0.2">
      <c r="AI1495">
        <f t="shared" si="24"/>
        <v>0</v>
      </c>
    </row>
    <row r="1496" spans="35:35" x14ac:dyDescent="0.2">
      <c r="AI1496">
        <f t="shared" si="24"/>
        <v>0</v>
      </c>
    </row>
    <row r="1497" spans="35:35" x14ac:dyDescent="0.2">
      <c r="AI1497">
        <f t="shared" si="24"/>
        <v>0</v>
      </c>
    </row>
    <row r="1498" spans="35:35" x14ac:dyDescent="0.2">
      <c r="AI1498">
        <f t="shared" si="24"/>
        <v>0</v>
      </c>
    </row>
    <row r="1499" spans="35:35" x14ac:dyDescent="0.2">
      <c r="AI1499">
        <f t="shared" si="24"/>
        <v>0</v>
      </c>
    </row>
    <row r="1500" spans="35:35" x14ac:dyDescent="0.2">
      <c r="AI1500">
        <f t="shared" si="24"/>
        <v>0</v>
      </c>
    </row>
    <row r="1501" spans="35:35" x14ac:dyDescent="0.2">
      <c r="AI1501">
        <f t="shared" si="24"/>
        <v>0</v>
      </c>
    </row>
    <row r="1502" spans="35:35" x14ac:dyDescent="0.2">
      <c r="AI1502">
        <f t="shared" si="24"/>
        <v>0</v>
      </c>
    </row>
    <row r="1503" spans="35:35" x14ac:dyDescent="0.2">
      <c r="AI1503">
        <f t="shared" si="24"/>
        <v>0</v>
      </c>
    </row>
    <row r="1504" spans="35:35" x14ac:dyDescent="0.2">
      <c r="AI1504">
        <f t="shared" si="24"/>
        <v>0</v>
      </c>
    </row>
    <row r="1505" spans="35:35" x14ac:dyDescent="0.2">
      <c r="AI1505">
        <f t="shared" si="24"/>
        <v>0</v>
      </c>
    </row>
    <row r="1506" spans="35:35" x14ac:dyDescent="0.2">
      <c r="AI1506">
        <f t="shared" si="24"/>
        <v>0</v>
      </c>
    </row>
    <row r="1507" spans="35:35" x14ac:dyDescent="0.2">
      <c r="AI1507">
        <f t="shared" si="24"/>
        <v>0</v>
      </c>
    </row>
    <row r="1508" spans="35:35" x14ac:dyDescent="0.2">
      <c r="AI1508">
        <f t="shared" si="24"/>
        <v>0</v>
      </c>
    </row>
    <row r="1509" spans="35:35" x14ac:dyDescent="0.2">
      <c r="AI1509">
        <f t="shared" si="24"/>
        <v>0</v>
      </c>
    </row>
    <row r="1510" spans="35:35" x14ac:dyDescent="0.2">
      <c r="AI1510">
        <f t="shared" si="24"/>
        <v>0</v>
      </c>
    </row>
    <row r="1511" spans="35:35" x14ac:dyDescent="0.2">
      <c r="AI1511">
        <f t="shared" si="24"/>
        <v>0</v>
      </c>
    </row>
    <row r="1512" spans="35:35" x14ac:dyDescent="0.2">
      <c r="AI1512">
        <f t="shared" si="24"/>
        <v>0</v>
      </c>
    </row>
    <row r="1513" spans="35:35" x14ac:dyDescent="0.2">
      <c r="AI1513">
        <f t="shared" si="24"/>
        <v>0</v>
      </c>
    </row>
    <row r="1514" spans="35:35" x14ac:dyDescent="0.2">
      <c r="AI1514">
        <f t="shared" si="24"/>
        <v>0</v>
      </c>
    </row>
    <row r="1515" spans="35:35" x14ac:dyDescent="0.2">
      <c r="AI1515">
        <f t="shared" si="24"/>
        <v>0</v>
      </c>
    </row>
    <row r="1516" spans="35:35" x14ac:dyDescent="0.2">
      <c r="AI1516">
        <f t="shared" si="24"/>
        <v>0</v>
      </c>
    </row>
    <row r="1517" spans="35:35" x14ac:dyDescent="0.2">
      <c r="AI1517">
        <f t="shared" si="24"/>
        <v>0</v>
      </c>
    </row>
    <row r="1518" spans="35:35" x14ac:dyDescent="0.2">
      <c r="AI1518">
        <f t="shared" si="24"/>
        <v>0</v>
      </c>
    </row>
    <row r="1519" spans="35:35" x14ac:dyDescent="0.2">
      <c r="AI1519">
        <f t="shared" si="24"/>
        <v>0</v>
      </c>
    </row>
    <row r="1520" spans="35:35" x14ac:dyDescent="0.2">
      <c r="AI1520">
        <f t="shared" si="24"/>
        <v>0</v>
      </c>
    </row>
    <row r="1521" spans="35:35" x14ac:dyDescent="0.2">
      <c r="AI1521">
        <f t="shared" si="24"/>
        <v>0</v>
      </c>
    </row>
    <row r="1522" spans="35:35" x14ac:dyDescent="0.2">
      <c r="AI1522">
        <f t="shared" si="24"/>
        <v>0</v>
      </c>
    </row>
    <row r="1523" spans="35:35" x14ac:dyDescent="0.2">
      <c r="AI1523">
        <f t="shared" si="24"/>
        <v>0</v>
      </c>
    </row>
    <row r="1524" spans="35:35" x14ac:dyDescent="0.2">
      <c r="AI1524">
        <f t="shared" si="24"/>
        <v>0</v>
      </c>
    </row>
    <row r="1525" spans="35:35" x14ac:dyDescent="0.2">
      <c r="AI1525">
        <f t="shared" si="24"/>
        <v>0</v>
      </c>
    </row>
    <row r="1526" spans="35:35" x14ac:dyDescent="0.2">
      <c r="AI1526">
        <f t="shared" si="24"/>
        <v>0</v>
      </c>
    </row>
    <row r="1527" spans="35:35" x14ac:dyDescent="0.2">
      <c r="AI1527">
        <f t="shared" si="24"/>
        <v>0</v>
      </c>
    </row>
    <row r="1528" spans="35:35" x14ac:dyDescent="0.2">
      <c r="AI1528">
        <f t="shared" si="24"/>
        <v>0</v>
      </c>
    </row>
    <row r="1529" spans="35:35" x14ac:dyDescent="0.2">
      <c r="AI1529">
        <f t="shared" si="24"/>
        <v>0</v>
      </c>
    </row>
    <row r="1530" spans="35:35" x14ac:dyDescent="0.2">
      <c r="AI1530">
        <f t="shared" si="24"/>
        <v>0</v>
      </c>
    </row>
    <row r="1531" spans="35:35" x14ac:dyDescent="0.2">
      <c r="AI1531">
        <f t="shared" si="24"/>
        <v>0</v>
      </c>
    </row>
    <row r="1532" spans="35:35" x14ac:dyDescent="0.2">
      <c r="AI1532">
        <f t="shared" si="24"/>
        <v>0</v>
      </c>
    </row>
    <row r="1533" spans="35:35" x14ac:dyDescent="0.2">
      <c r="AI1533">
        <f t="shared" si="24"/>
        <v>0</v>
      </c>
    </row>
    <row r="1534" spans="35:35" x14ac:dyDescent="0.2">
      <c r="AI1534">
        <f t="shared" si="24"/>
        <v>0</v>
      </c>
    </row>
    <row r="1535" spans="35:35" x14ac:dyDescent="0.2">
      <c r="AI1535">
        <f t="shared" si="24"/>
        <v>0</v>
      </c>
    </row>
    <row r="1536" spans="35:35" x14ac:dyDescent="0.2">
      <c r="AI1536">
        <f t="shared" si="24"/>
        <v>0</v>
      </c>
    </row>
    <row r="1537" spans="35:35" x14ac:dyDescent="0.2">
      <c r="AI1537">
        <f t="shared" si="24"/>
        <v>0</v>
      </c>
    </row>
    <row r="1538" spans="35:35" x14ac:dyDescent="0.2">
      <c r="AI1538">
        <f t="shared" si="24"/>
        <v>0</v>
      </c>
    </row>
    <row r="1539" spans="35:35" x14ac:dyDescent="0.2">
      <c r="AI1539">
        <f t="shared" si="24"/>
        <v>0</v>
      </c>
    </row>
    <row r="1540" spans="35:35" x14ac:dyDescent="0.2">
      <c r="AI1540">
        <f t="shared" si="24"/>
        <v>0</v>
      </c>
    </row>
    <row r="1541" spans="35:35" x14ac:dyDescent="0.2">
      <c r="AI1541">
        <f t="shared" si="24"/>
        <v>0</v>
      </c>
    </row>
    <row r="1542" spans="35:35" x14ac:dyDescent="0.2">
      <c r="AI1542">
        <f t="shared" ref="AI1542:AI1605" si="25">COUNTA($B1542:$AF1542)</f>
        <v>0</v>
      </c>
    </row>
    <row r="1543" spans="35:35" x14ac:dyDescent="0.2">
      <c r="AI1543">
        <f t="shared" si="25"/>
        <v>0</v>
      </c>
    </row>
    <row r="1544" spans="35:35" x14ac:dyDescent="0.2">
      <c r="AI1544">
        <f t="shared" si="25"/>
        <v>0</v>
      </c>
    </row>
    <row r="1545" spans="35:35" x14ac:dyDescent="0.2">
      <c r="AI1545">
        <f t="shared" si="25"/>
        <v>0</v>
      </c>
    </row>
    <row r="1546" spans="35:35" x14ac:dyDescent="0.2">
      <c r="AI1546">
        <f t="shared" si="25"/>
        <v>0</v>
      </c>
    </row>
    <row r="1547" spans="35:35" x14ac:dyDescent="0.2">
      <c r="AI1547">
        <f t="shared" si="25"/>
        <v>0</v>
      </c>
    </row>
    <row r="1548" spans="35:35" x14ac:dyDescent="0.2">
      <c r="AI1548">
        <f t="shared" si="25"/>
        <v>0</v>
      </c>
    </row>
    <row r="1549" spans="35:35" x14ac:dyDescent="0.2">
      <c r="AI1549">
        <f t="shared" si="25"/>
        <v>0</v>
      </c>
    </row>
    <row r="1550" spans="35:35" x14ac:dyDescent="0.2">
      <c r="AI1550">
        <f t="shared" si="25"/>
        <v>0</v>
      </c>
    </row>
    <row r="1551" spans="35:35" x14ac:dyDescent="0.2">
      <c r="AI1551">
        <f t="shared" si="25"/>
        <v>0</v>
      </c>
    </row>
    <row r="1552" spans="35:35" x14ac:dyDescent="0.2">
      <c r="AI1552">
        <f t="shared" si="25"/>
        <v>0</v>
      </c>
    </row>
    <row r="1553" spans="35:35" x14ac:dyDescent="0.2">
      <c r="AI1553">
        <f t="shared" si="25"/>
        <v>0</v>
      </c>
    </row>
    <row r="1554" spans="35:35" x14ac:dyDescent="0.2">
      <c r="AI1554">
        <f t="shared" si="25"/>
        <v>0</v>
      </c>
    </row>
    <row r="1555" spans="35:35" x14ac:dyDescent="0.2">
      <c r="AI1555">
        <f t="shared" si="25"/>
        <v>0</v>
      </c>
    </row>
    <row r="1556" spans="35:35" x14ac:dyDescent="0.2">
      <c r="AI1556">
        <f t="shared" si="25"/>
        <v>0</v>
      </c>
    </row>
    <row r="1557" spans="35:35" x14ac:dyDescent="0.2">
      <c r="AI1557">
        <f t="shared" si="25"/>
        <v>0</v>
      </c>
    </row>
    <row r="1558" spans="35:35" x14ac:dyDescent="0.2">
      <c r="AI1558">
        <f t="shared" si="25"/>
        <v>0</v>
      </c>
    </row>
    <row r="1559" spans="35:35" x14ac:dyDescent="0.2">
      <c r="AI1559">
        <f t="shared" si="25"/>
        <v>0</v>
      </c>
    </row>
    <row r="1560" spans="35:35" x14ac:dyDescent="0.2">
      <c r="AI1560">
        <f t="shared" si="25"/>
        <v>0</v>
      </c>
    </row>
    <row r="1561" spans="35:35" x14ac:dyDescent="0.2">
      <c r="AI1561">
        <f t="shared" si="25"/>
        <v>0</v>
      </c>
    </row>
    <row r="1562" spans="35:35" x14ac:dyDescent="0.2">
      <c r="AI1562">
        <f t="shared" si="25"/>
        <v>0</v>
      </c>
    </row>
    <row r="1563" spans="35:35" x14ac:dyDescent="0.2">
      <c r="AI1563">
        <f t="shared" si="25"/>
        <v>0</v>
      </c>
    </row>
    <row r="1564" spans="35:35" x14ac:dyDescent="0.2">
      <c r="AI1564">
        <f t="shared" si="25"/>
        <v>0</v>
      </c>
    </row>
    <row r="1565" spans="35:35" x14ac:dyDescent="0.2">
      <c r="AI1565">
        <f t="shared" si="25"/>
        <v>0</v>
      </c>
    </row>
    <row r="1566" spans="35:35" x14ac:dyDescent="0.2">
      <c r="AI1566">
        <f t="shared" si="25"/>
        <v>0</v>
      </c>
    </row>
    <row r="1567" spans="35:35" x14ac:dyDescent="0.2">
      <c r="AI1567">
        <f t="shared" si="25"/>
        <v>0</v>
      </c>
    </row>
    <row r="1568" spans="35:35" x14ac:dyDescent="0.2">
      <c r="AI1568">
        <f t="shared" si="25"/>
        <v>0</v>
      </c>
    </row>
    <row r="1569" spans="35:35" x14ac:dyDescent="0.2">
      <c r="AI1569">
        <f t="shared" si="25"/>
        <v>0</v>
      </c>
    </row>
    <row r="1570" spans="35:35" x14ac:dyDescent="0.2">
      <c r="AI1570">
        <f t="shared" si="25"/>
        <v>0</v>
      </c>
    </row>
    <row r="1571" spans="35:35" x14ac:dyDescent="0.2">
      <c r="AI1571">
        <f t="shared" si="25"/>
        <v>0</v>
      </c>
    </row>
    <row r="1572" spans="35:35" x14ac:dyDescent="0.2">
      <c r="AI1572">
        <f t="shared" si="25"/>
        <v>0</v>
      </c>
    </row>
    <row r="1573" spans="35:35" x14ac:dyDescent="0.2">
      <c r="AI1573">
        <f t="shared" si="25"/>
        <v>0</v>
      </c>
    </row>
    <row r="1574" spans="35:35" x14ac:dyDescent="0.2">
      <c r="AI1574">
        <f t="shared" si="25"/>
        <v>0</v>
      </c>
    </row>
    <row r="1575" spans="35:35" x14ac:dyDescent="0.2">
      <c r="AI1575">
        <f t="shared" si="25"/>
        <v>0</v>
      </c>
    </row>
    <row r="1576" spans="35:35" x14ac:dyDescent="0.2">
      <c r="AI1576">
        <f t="shared" si="25"/>
        <v>0</v>
      </c>
    </row>
    <row r="1577" spans="35:35" x14ac:dyDescent="0.2">
      <c r="AI1577">
        <f t="shared" si="25"/>
        <v>0</v>
      </c>
    </row>
    <row r="1578" spans="35:35" x14ac:dyDescent="0.2">
      <c r="AI1578">
        <f t="shared" si="25"/>
        <v>0</v>
      </c>
    </row>
    <row r="1579" spans="35:35" x14ac:dyDescent="0.2">
      <c r="AI1579">
        <f t="shared" si="25"/>
        <v>0</v>
      </c>
    </row>
    <row r="1580" spans="35:35" x14ac:dyDescent="0.2">
      <c r="AI1580">
        <f t="shared" si="25"/>
        <v>0</v>
      </c>
    </row>
    <row r="1581" spans="35:35" x14ac:dyDescent="0.2">
      <c r="AI1581">
        <f t="shared" si="25"/>
        <v>0</v>
      </c>
    </row>
    <row r="1582" spans="35:35" x14ac:dyDescent="0.2">
      <c r="AI1582">
        <f t="shared" si="25"/>
        <v>0</v>
      </c>
    </row>
    <row r="1583" spans="35:35" x14ac:dyDescent="0.2">
      <c r="AI1583">
        <f t="shared" si="25"/>
        <v>0</v>
      </c>
    </row>
    <row r="1584" spans="35:35" x14ac:dyDescent="0.2">
      <c r="AI1584">
        <f t="shared" si="25"/>
        <v>0</v>
      </c>
    </row>
    <row r="1585" spans="35:35" x14ac:dyDescent="0.2">
      <c r="AI1585">
        <f t="shared" si="25"/>
        <v>0</v>
      </c>
    </row>
    <row r="1586" spans="35:35" x14ac:dyDescent="0.2">
      <c r="AI1586">
        <f t="shared" si="25"/>
        <v>0</v>
      </c>
    </row>
    <row r="1587" spans="35:35" x14ac:dyDescent="0.2">
      <c r="AI1587">
        <f t="shared" si="25"/>
        <v>0</v>
      </c>
    </row>
    <row r="1588" spans="35:35" x14ac:dyDescent="0.2">
      <c r="AI1588">
        <f t="shared" si="25"/>
        <v>0</v>
      </c>
    </row>
    <row r="1589" spans="35:35" x14ac:dyDescent="0.2">
      <c r="AI1589">
        <f t="shared" si="25"/>
        <v>0</v>
      </c>
    </row>
    <row r="1590" spans="35:35" x14ac:dyDescent="0.2">
      <c r="AI1590">
        <f t="shared" si="25"/>
        <v>0</v>
      </c>
    </row>
    <row r="1591" spans="35:35" x14ac:dyDescent="0.2">
      <c r="AI1591">
        <f t="shared" si="25"/>
        <v>0</v>
      </c>
    </row>
    <row r="1592" spans="35:35" x14ac:dyDescent="0.2">
      <c r="AI1592">
        <f t="shared" si="25"/>
        <v>0</v>
      </c>
    </row>
    <row r="1593" spans="35:35" x14ac:dyDescent="0.2">
      <c r="AI1593">
        <f t="shared" si="25"/>
        <v>0</v>
      </c>
    </row>
    <row r="1594" spans="35:35" x14ac:dyDescent="0.2">
      <c r="AI1594">
        <f t="shared" si="25"/>
        <v>0</v>
      </c>
    </row>
    <row r="1595" spans="35:35" x14ac:dyDescent="0.2">
      <c r="AI1595">
        <f t="shared" si="25"/>
        <v>0</v>
      </c>
    </row>
    <row r="1596" spans="35:35" x14ac:dyDescent="0.2">
      <c r="AI1596">
        <f t="shared" si="25"/>
        <v>0</v>
      </c>
    </row>
    <row r="1597" spans="35:35" x14ac:dyDescent="0.2">
      <c r="AI1597">
        <f t="shared" si="25"/>
        <v>0</v>
      </c>
    </row>
    <row r="1598" spans="35:35" x14ac:dyDescent="0.2">
      <c r="AI1598">
        <f t="shared" si="25"/>
        <v>0</v>
      </c>
    </row>
    <row r="1599" spans="35:35" x14ac:dyDescent="0.2">
      <c r="AI1599">
        <f t="shared" si="25"/>
        <v>0</v>
      </c>
    </row>
    <row r="1600" spans="35:35" x14ac:dyDescent="0.2">
      <c r="AI1600">
        <f t="shared" si="25"/>
        <v>0</v>
      </c>
    </row>
    <row r="1601" spans="35:35" x14ac:dyDescent="0.2">
      <c r="AI1601">
        <f t="shared" si="25"/>
        <v>0</v>
      </c>
    </row>
    <row r="1602" spans="35:35" x14ac:dyDescent="0.2">
      <c r="AI1602">
        <f t="shared" si="25"/>
        <v>0</v>
      </c>
    </row>
    <row r="1603" spans="35:35" x14ac:dyDescent="0.2">
      <c r="AI1603">
        <f t="shared" si="25"/>
        <v>0</v>
      </c>
    </row>
    <row r="1604" spans="35:35" x14ac:dyDescent="0.2">
      <c r="AI1604">
        <f t="shared" si="25"/>
        <v>0</v>
      </c>
    </row>
    <row r="1605" spans="35:35" x14ac:dyDescent="0.2">
      <c r="AI1605">
        <f t="shared" si="25"/>
        <v>0</v>
      </c>
    </row>
    <row r="1606" spans="35:35" x14ac:dyDescent="0.2">
      <c r="AI1606">
        <f t="shared" ref="AI1606:AI1669" si="26">COUNTA($B1606:$AF1606)</f>
        <v>0</v>
      </c>
    </row>
    <row r="1607" spans="35:35" x14ac:dyDescent="0.2">
      <c r="AI1607">
        <f t="shared" si="26"/>
        <v>0</v>
      </c>
    </row>
    <row r="1608" spans="35:35" x14ac:dyDescent="0.2">
      <c r="AI1608">
        <f t="shared" si="26"/>
        <v>0</v>
      </c>
    </row>
    <row r="1609" spans="35:35" x14ac:dyDescent="0.2">
      <c r="AI1609">
        <f t="shared" si="26"/>
        <v>0</v>
      </c>
    </row>
    <row r="1610" spans="35:35" x14ac:dyDescent="0.2">
      <c r="AI1610">
        <f t="shared" si="26"/>
        <v>0</v>
      </c>
    </row>
    <row r="1611" spans="35:35" x14ac:dyDescent="0.2">
      <c r="AI1611">
        <f t="shared" si="26"/>
        <v>0</v>
      </c>
    </row>
    <row r="1612" spans="35:35" x14ac:dyDescent="0.2">
      <c r="AI1612">
        <f t="shared" si="26"/>
        <v>0</v>
      </c>
    </row>
    <row r="1613" spans="35:35" x14ac:dyDescent="0.2">
      <c r="AI1613">
        <f t="shared" si="26"/>
        <v>0</v>
      </c>
    </row>
    <row r="1614" spans="35:35" x14ac:dyDescent="0.2">
      <c r="AI1614">
        <f t="shared" si="26"/>
        <v>0</v>
      </c>
    </row>
    <row r="1615" spans="35:35" x14ac:dyDescent="0.2">
      <c r="AI1615">
        <f t="shared" si="26"/>
        <v>0</v>
      </c>
    </row>
    <row r="1616" spans="35:35" x14ac:dyDescent="0.2">
      <c r="AI1616">
        <f t="shared" si="26"/>
        <v>0</v>
      </c>
    </row>
    <row r="1617" spans="35:35" x14ac:dyDescent="0.2">
      <c r="AI1617">
        <f t="shared" si="26"/>
        <v>0</v>
      </c>
    </row>
    <row r="1618" spans="35:35" x14ac:dyDescent="0.2">
      <c r="AI1618">
        <f t="shared" si="26"/>
        <v>0</v>
      </c>
    </row>
    <row r="1619" spans="35:35" x14ac:dyDescent="0.2">
      <c r="AI1619">
        <f t="shared" si="26"/>
        <v>0</v>
      </c>
    </row>
    <row r="1620" spans="35:35" x14ac:dyDescent="0.2">
      <c r="AI1620">
        <f t="shared" si="26"/>
        <v>0</v>
      </c>
    </row>
    <row r="1621" spans="35:35" x14ac:dyDescent="0.2">
      <c r="AI1621">
        <f t="shared" si="26"/>
        <v>0</v>
      </c>
    </row>
    <row r="1622" spans="35:35" x14ac:dyDescent="0.2">
      <c r="AI1622">
        <f t="shared" si="26"/>
        <v>0</v>
      </c>
    </row>
    <row r="1623" spans="35:35" x14ac:dyDescent="0.2">
      <c r="AI1623">
        <f t="shared" si="26"/>
        <v>0</v>
      </c>
    </row>
    <row r="1624" spans="35:35" x14ac:dyDescent="0.2">
      <c r="AI1624">
        <f t="shared" si="26"/>
        <v>0</v>
      </c>
    </row>
    <row r="1625" spans="35:35" x14ac:dyDescent="0.2">
      <c r="AI1625">
        <f t="shared" si="26"/>
        <v>0</v>
      </c>
    </row>
    <row r="1626" spans="35:35" x14ac:dyDescent="0.2">
      <c r="AI1626">
        <f t="shared" si="26"/>
        <v>0</v>
      </c>
    </row>
    <row r="1627" spans="35:35" x14ac:dyDescent="0.2">
      <c r="AI1627">
        <f t="shared" si="26"/>
        <v>0</v>
      </c>
    </row>
    <row r="1628" spans="35:35" x14ac:dyDescent="0.2">
      <c r="AI1628">
        <f t="shared" si="26"/>
        <v>0</v>
      </c>
    </row>
    <row r="1629" spans="35:35" x14ac:dyDescent="0.2">
      <c r="AI1629">
        <f t="shared" si="26"/>
        <v>0</v>
      </c>
    </row>
    <row r="1630" spans="35:35" x14ac:dyDescent="0.2">
      <c r="AI1630">
        <f t="shared" si="26"/>
        <v>0</v>
      </c>
    </row>
    <row r="1631" spans="35:35" x14ac:dyDescent="0.2">
      <c r="AI1631">
        <f t="shared" si="26"/>
        <v>0</v>
      </c>
    </row>
    <row r="1632" spans="35:35" x14ac:dyDescent="0.2">
      <c r="AI1632">
        <f t="shared" si="26"/>
        <v>0</v>
      </c>
    </row>
    <row r="1633" spans="35:35" x14ac:dyDescent="0.2">
      <c r="AI1633">
        <f t="shared" si="26"/>
        <v>0</v>
      </c>
    </row>
    <row r="1634" spans="35:35" x14ac:dyDescent="0.2">
      <c r="AI1634">
        <f t="shared" si="26"/>
        <v>0</v>
      </c>
    </row>
    <row r="1635" spans="35:35" x14ac:dyDescent="0.2">
      <c r="AI1635">
        <f t="shared" si="26"/>
        <v>0</v>
      </c>
    </row>
    <row r="1636" spans="35:35" x14ac:dyDescent="0.2">
      <c r="AI1636">
        <f t="shared" si="26"/>
        <v>0</v>
      </c>
    </row>
    <row r="1637" spans="35:35" x14ac:dyDescent="0.2">
      <c r="AI1637">
        <f t="shared" si="26"/>
        <v>0</v>
      </c>
    </row>
    <row r="1638" spans="35:35" x14ac:dyDescent="0.2">
      <c r="AI1638">
        <f t="shared" si="26"/>
        <v>0</v>
      </c>
    </row>
    <row r="1639" spans="35:35" x14ac:dyDescent="0.2">
      <c r="AI1639">
        <f t="shared" si="26"/>
        <v>0</v>
      </c>
    </row>
    <row r="1640" spans="35:35" x14ac:dyDescent="0.2">
      <c r="AI1640">
        <f t="shared" si="26"/>
        <v>0</v>
      </c>
    </row>
    <row r="1641" spans="35:35" x14ac:dyDescent="0.2">
      <c r="AI1641">
        <f t="shared" si="26"/>
        <v>0</v>
      </c>
    </row>
    <row r="1642" spans="35:35" x14ac:dyDescent="0.2">
      <c r="AI1642">
        <f t="shared" si="26"/>
        <v>0</v>
      </c>
    </row>
    <row r="1643" spans="35:35" x14ac:dyDescent="0.2">
      <c r="AI1643">
        <f t="shared" si="26"/>
        <v>0</v>
      </c>
    </row>
    <row r="1644" spans="35:35" x14ac:dyDescent="0.2">
      <c r="AI1644">
        <f t="shared" si="26"/>
        <v>0</v>
      </c>
    </row>
    <row r="1645" spans="35:35" x14ac:dyDescent="0.2">
      <c r="AI1645">
        <f t="shared" si="26"/>
        <v>0</v>
      </c>
    </row>
    <row r="1646" spans="35:35" x14ac:dyDescent="0.2">
      <c r="AI1646">
        <f t="shared" si="26"/>
        <v>0</v>
      </c>
    </row>
    <row r="1647" spans="35:35" x14ac:dyDescent="0.2">
      <c r="AI1647">
        <f t="shared" si="26"/>
        <v>0</v>
      </c>
    </row>
    <row r="1648" spans="35:35" x14ac:dyDescent="0.2">
      <c r="AI1648">
        <f t="shared" si="26"/>
        <v>0</v>
      </c>
    </row>
    <row r="1649" spans="35:35" x14ac:dyDescent="0.2">
      <c r="AI1649">
        <f t="shared" si="26"/>
        <v>0</v>
      </c>
    </row>
    <row r="1650" spans="35:35" x14ac:dyDescent="0.2">
      <c r="AI1650">
        <f t="shared" si="26"/>
        <v>0</v>
      </c>
    </row>
    <row r="1651" spans="35:35" x14ac:dyDescent="0.2">
      <c r="AI1651">
        <f t="shared" si="26"/>
        <v>0</v>
      </c>
    </row>
    <row r="1652" spans="35:35" x14ac:dyDescent="0.2">
      <c r="AI1652">
        <f t="shared" si="26"/>
        <v>0</v>
      </c>
    </row>
    <row r="1653" spans="35:35" x14ac:dyDescent="0.2">
      <c r="AI1653">
        <f t="shared" si="26"/>
        <v>0</v>
      </c>
    </row>
    <row r="1654" spans="35:35" x14ac:dyDescent="0.2">
      <c r="AI1654">
        <f t="shared" si="26"/>
        <v>0</v>
      </c>
    </row>
    <row r="1655" spans="35:35" x14ac:dyDescent="0.2">
      <c r="AI1655">
        <f t="shared" si="26"/>
        <v>0</v>
      </c>
    </row>
    <row r="1656" spans="35:35" x14ac:dyDescent="0.2">
      <c r="AI1656">
        <f t="shared" si="26"/>
        <v>0</v>
      </c>
    </row>
    <row r="1657" spans="35:35" x14ac:dyDescent="0.2">
      <c r="AI1657">
        <f t="shared" si="26"/>
        <v>0</v>
      </c>
    </row>
    <row r="1658" spans="35:35" x14ac:dyDescent="0.2">
      <c r="AI1658">
        <f t="shared" si="26"/>
        <v>0</v>
      </c>
    </row>
    <row r="1659" spans="35:35" x14ac:dyDescent="0.2">
      <c r="AI1659">
        <f t="shared" si="26"/>
        <v>0</v>
      </c>
    </row>
    <row r="1660" spans="35:35" x14ac:dyDescent="0.2">
      <c r="AI1660">
        <f t="shared" si="26"/>
        <v>0</v>
      </c>
    </row>
    <row r="1661" spans="35:35" x14ac:dyDescent="0.2">
      <c r="AI1661">
        <f t="shared" si="26"/>
        <v>0</v>
      </c>
    </row>
    <row r="1662" spans="35:35" x14ac:dyDescent="0.2">
      <c r="AI1662">
        <f t="shared" si="26"/>
        <v>0</v>
      </c>
    </row>
    <row r="1663" spans="35:35" x14ac:dyDescent="0.2">
      <c r="AI1663">
        <f t="shared" si="26"/>
        <v>0</v>
      </c>
    </row>
    <row r="1664" spans="35:35" x14ac:dyDescent="0.2">
      <c r="AI1664">
        <f t="shared" si="26"/>
        <v>0</v>
      </c>
    </row>
    <row r="1665" spans="35:35" x14ac:dyDescent="0.2">
      <c r="AI1665">
        <f t="shared" si="26"/>
        <v>0</v>
      </c>
    </row>
    <row r="1666" spans="35:35" x14ac:dyDescent="0.2">
      <c r="AI1666">
        <f t="shared" si="26"/>
        <v>0</v>
      </c>
    </row>
    <row r="1667" spans="35:35" x14ac:dyDescent="0.2">
      <c r="AI1667">
        <f t="shared" si="26"/>
        <v>0</v>
      </c>
    </row>
    <row r="1668" spans="35:35" x14ac:dyDescent="0.2">
      <c r="AI1668">
        <f t="shared" si="26"/>
        <v>0</v>
      </c>
    </row>
    <row r="1669" spans="35:35" x14ac:dyDescent="0.2">
      <c r="AI1669">
        <f t="shared" si="26"/>
        <v>0</v>
      </c>
    </row>
    <row r="1670" spans="35:35" x14ac:dyDescent="0.2">
      <c r="AI1670">
        <f t="shared" ref="AI1670:AI1709" si="27">COUNTA($B1670:$AF1670)</f>
        <v>0</v>
      </c>
    </row>
    <row r="1671" spans="35:35" x14ac:dyDescent="0.2">
      <c r="AI1671">
        <f t="shared" si="27"/>
        <v>0</v>
      </c>
    </row>
    <row r="1672" spans="35:35" x14ac:dyDescent="0.2">
      <c r="AI1672">
        <f t="shared" si="27"/>
        <v>0</v>
      </c>
    </row>
    <row r="1673" spans="35:35" x14ac:dyDescent="0.2">
      <c r="AI1673">
        <f t="shared" si="27"/>
        <v>0</v>
      </c>
    </row>
    <row r="1674" spans="35:35" x14ac:dyDescent="0.2">
      <c r="AI1674">
        <f t="shared" si="27"/>
        <v>0</v>
      </c>
    </row>
    <row r="1675" spans="35:35" x14ac:dyDescent="0.2">
      <c r="AI1675">
        <f t="shared" si="27"/>
        <v>0</v>
      </c>
    </row>
    <row r="1676" spans="35:35" x14ac:dyDescent="0.2">
      <c r="AI1676">
        <f t="shared" si="27"/>
        <v>0</v>
      </c>
    </row>
    <row r="1677" spans="35:35" x14ac:dyDescent="0.2">
      <c r="AI1677">
        <f t="shared" si="27"/>
        <v>0</v>
      </c>
    </row>
    <row r="1678" spans="35:35" x14ac:dyDescent="0.2">
      <c r="AI1678">
        <f t="shared" si="27"/>
        <v>0</v>
      </c>
    </row>
    <row r="1679" spans="35:35" x14ac:dyDescent="0.2">
      <c r="AI1679">
        <f t="shared" si="27"/>
        <v>0</v>
      </c>
    </row>
    <row r="1680" spans="35:35" x14ac:dyDescent="0.2">
      <c r="AI1680">
        <f t="shared" si="27"/>
        <v>0</v>
      </c>
    </row>
    <row r="1681" spans="35:35" x14ac:dyDescent="0.2">
      <c r="AI1681">
        <f t="shared" si="27"/>
        <v>0</v>
      </c>
    </row>
    <row r="1682" spans="35:35" x14ac:dyDescent="0.2">
      <c r="AI1682">
        <f t="shared" si="27"/>
        <v>0</v>
      </c>
    </row>
    <row r="1683" spans="35:35" x14ac:dyDescent="0.2">
      <c r="AI1683">
        <f t="shared" si="27"/>
        <v>0</v>
      </c>
    </row>
    <row r="1684" spans="35:35" x14ac:dyDescent="0.2">
      <c r="AI1684">
        <f t="shared" si="27"/>
        <v>0</v>
      </c>
    </row>
    <row r="1685" spans="35:35" x14ac:dyDescent="0.2">
      <c r="AI1685">
        <f t="shared" si="27"/>
        <v>0</v>
      </c>
    </row>
    <row r="1686" spans="35:35" x14ac:dyDescent="0.2">
      <c r="AI1686">
        <f t="shared" si="27"/>
        <v>0</v>
      </c>
    </row>
    <row r="1687" spans="35:35" x14ac:dyDescent="0.2">
      <c r="AI1687">
        <f t="shared" si="27"/>
        <v>0</v>
      </c>
    </row>
    <row r="1688" spans="35:35" x14ac:dyDescent="0.2">
      <c r="AI1688">
        <f t="shared" si="27"/>
        <v>0</v>
      </c>
    </row>
    <row r="1689" spans="35:35" x14ac:dyDescent="0.2">
      <c r="AI1689">
        <f t="shared" si="27"/>
        <v>0</v>
      </c>
    </row>
    <row r="1690" spans="35:35" x14ac:dyDescent="0.2">
      <c r="AI1690">
        <f t="shared" si="27"/>
        <v>0</v>
      </c>
    </row>
    <row r="1691" spans="35:35" x14ac:dyDescent="0.2">
      <c r="AI1691">
        <f t="shared" si="27"/>
        <v>0</v>
      </c>
    </row>
    <row r="1692" spans="35:35" x14ac:dyDescent="0.2">
      <c r="AI1692">
        <f t="shared" si="27"/>
        <v>0</v>
      </c>
    </row>
    <row r="1693" spans="35:35" x14ac:dyDescent="0.2">
      <c r="AI1693">
        <f t="shared" si="27"/>
        <v>0</v>
      </c>
    </row>
    <row r="1694" spans="35:35" x14ac:dyDescent="0.2">
      <c r="AI1694">
        <f t="shared" si="27"/>
        <v>0</v>
      </c>
    </row>
    <row r="1695" spans="35:35" x14ac:dyDescent="0.2">
      <c r="AI1695">
        <f t="shared" si="27"/>
        <v>0</v>
      </c>
    </row>
    <row r="1696" spans="35:35" x14ac:dyDescent="0.2">
      <c r="AI1696">
        <f t="shared" si="27"/>
        <v>0</v>
      </c>
    </row>
    <row r="1697" spans="35:35" x14ac:dyDescent="0.2">
      <c r="AI1697">
        <f t="shared" si="27"/>
        <v>0</v>
      </c>
    </row>
    <row r="1698" spans="35:35" x14ac:dyDescent="0.2">
      <c r="AI1698">
        <f t="shared" si="27"/>
        <v>0</v>
      </c>
    </row>
    <row r="1699" spans="35:35" x14ac:dyDescent="0.2">
      <c r="AI1699">
        <f t="shared" si="27"/>
        <v>0</v>
      </c>
    </row>
    <row r="1700" spans="35:35" x14ac:dyDescent="0.2">
      <c r="AI1700">
        <f t="shared" si="27"/>
        <v>0</v>
      </c>
    </row>
    <row r="1701" spans="35:35" x14ac:dyDescent="0.2">
      <c r="AI1701">
        <f t="shared" si="27"/>
        <v>0</v>
      </c>
    </row>
    <row r="1702" spans="35:35" x14ac:dyDescent="0.2">
      <c r="AI1702">
        <f t="shared" si="27"/>
        <v>0</v>
      </c>
    </row>
    <row r="1703" spans="35:35" x14ac:dyDescent="0.2">
      <c r="AI1703">
        <f t="shared" si="27"/>
        <v>0</v>
      </c>
    </row>
    <row r="1704" spans="35:35" x14ac:dyDescent="0.2">
      <c r="AI1704">
        <f t="shared" si="27"/>
        <v>0</v>
      </c>
    </row>
    <row r="1705" spans="35:35" x14ac:dyDescent="0.2">
      <c r="AI1705">
        <f t="shared" si="27"/>
        <v>0</v>
      </c>
    </row>
    <row r="1706" spans="35:35" x14ac:dyDescent="0.2">
      <c r="AI1706">
        <f t="shared" si="27"/>
        <v>0</v>
      </c>
    </row>
    <row r="1707" spans="35:35" x14ac:dyDescent="0.2">
      <c r="AI1707">
        <f t="shared" si="27"/>
        <v>0</v>
      </c>
    </row>
    <row r="1708" spans="35:35" x14ac:dyDescent="0.2">
      <c r="AI1708">
        <f t="shared" si="27"/>
        <v>0</v>
      </c>
    </row>
    <row r="1709" spans="35:35" x14ac:dyDescent="0.2">
      <c r="AI1709">
        <f t="shared" si="27"/>
        <v>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7FC7-26CC-864F-9703-94E9530CB949}">
  <dimension ref="A1:I20"/>
  <sheetViews>
    <sheetView workbookViewId="0">
      <selection activeCell="C4" sqref="C4"/>
    </sheetView>
  </sheetViews>
  <sheetFormatPr baseColWidth="10" defaultRowHeight="15" x14ac:dyDescent="0.2"/>
  <cols>
    <col min="1" max="1" width="11.1640625" bestFit="1" customWidth="1"/>
    <col min="2" max="2" width="14.83203125" bestFit="1" customWidth="1"/>
    <col min="3" max="3" width="14.5" bestFit="1" customWidth="1"/>
    <col min="4" max="4" width="7" bestFit="1" customWidth="1"/>
    <col min="5" max="7" width="10" customWidth="1"/>
    <col min="8" max="8" width="19" customWidth="1"/>
    <col min="9" max="9" width="10" customWidth="1"/>
    <col min="10" max="10" width="10" bestFit="1" customWidth="1"/>
  </cols>
  <sheetData>
    <row r="1" spans="1:9" x14ac:dyDescent="0.2">
      <c r="A1" s="22" t="s">
        <v>3734</v>
      </c>
      <c r="B1" t="s">
        <v>2</v>
      </c>
      <c r="G1" t="s">
        <v>3469</v>
      </c>
    </row>
    <row r="2" spans="1:9" ht="48" x14ac:dyDescent="0.2">
      <c r="G2" s="26" t="s">
        <v>3495</v>
      </c>
      <c r="H2" s="26" t="s">
        <v>3494</v>
      </c>
      <c r="I2" s="26" t="s">
        <v>3471</v>
      </c>
    </row>
    <row r="3" spans="1:9" x14ac:dyDescent="0.2">
      <c r="A3" t="s">
        <v>3464</v>
      </c>
      <c r="G3">
        <v>1</v>
      </c>
      <c r="H3">
        <f t="shared" ref="H3:H18" si="0">COUNTIF($E$20:$E$1724, $G3)</f>
        <v>0</v>
      </c>
      <c r="I3" s="25">
        <f>H3/H19</f>
        <v>0</v>
      </c>
    </row>
    <row r="4" spans="1:9" x14ac:dyDescent="0.2">
      <c r="A4" s="47">
        <v>4956</v>
      </c>
      <c r="C4" s="25" t="e">
        <f>GETPIVOTDATA("text",$A$3,"Region (Description)","Audit")/GETPIVOTDATA("text",$A$3)</f>
        <v>#REF!</v>
      </c>
      <c r="G4">
        <v>2</v>
      </c>
      <c r="H4">
        <f t="shared" si="0"/>
        <v>0</v>
      </c>
      <c r="I4" s="25">
        <f>H4/H19</f>
        <v>0</v>
      </c>
    </row>
    <row r="5" spans="1:9" x14ac:dyDescent="0.2">
      <c r="C5" s="25" t="e">
        <f>GETPIVOTDATA("text",$A$3,"Region (Description)","Chief Operating Office")/GETPIVOTDATA("text",$A$3)</f>
        <v>#REF!</v>
      </c>
      <c r="G5">
        <v>3</v>
      </c>
      <c r="H5">
        <f t="shared" si="0"/>
        <v>0</v>
      </c>
      <c r="I5" s="25">
        <f>H5/H19</f>
        <v>0</v>
      </c>
    </row>
    <row r="6" spans="1:9" x14ac:dyDescent="0.2">
      <c r="C6" s="25" t="e">
        <f>GETPIVOTDATA("text",$A$3,"Region (Description)","Customer Brand and Engagement")/GETPIVOTDATA("text",$A$3)</f>
        <v>#REF!</v>
      </c>
      <c r="G6">
        <v>4</v>
      </c>
      <c r="H6">
        <f t="shared" si="0"/>
        <v>0</v>
      </c>
      <c r="I6" s="25">
        <f>H6/H19</f>
        <v>0</v>
      </c>
    </row>
    <row r="7" spans="1:9" x14ac:dyDescent="0.2">
      <c r="C7" s="25" t="e">
        <f>GETPIVOTDATA("text",$A$3,"Region (Description)","Finance")/GETPIVOTDATA("text",$A$3)</f>
        <v>#REF!</v>
      </c>
      <c r="G7">
        <v>5</v>
      </c>
      <c r="H7">
        <f t="shared" si="0"/>
        <v>0</v>
      </c>
      <c r="I7" s="25">
        <f>H7/H19</f>
        <v>0</v>
      </c>
    </row>
    <row r="8" spans="1:9" x14ac:dyDescent="0.2">
      <c r="C8" s="25" t="e">
        <f>GETPIVOTDATA("text",$A$3,"Region (Description)","Legal &amp; Secretariat")/GETPIVOTDATA("text",$A$3)</f>
        <v>#REF!</v>
      </c>
      <c r="G8">
        <v>6</v>
      </c>
      <c r="H8">
        <f t="shared" si="0"/>
        <v>0</v>
      </c>
      <c r="I8" s="25">
        <f>H8/H19</f>
        <v>0</v>
      </c>
    </row>
    <row r="9" spans="1:9" x14ac:dyDescent="0.2">
      <c r="C9" s="25" t="e">
        <f>GETPIVOTDATA("text",$A$3,"Region (Description)","M&amp;FW Central")/GETPIVOTDATA("text",$A$3)</f>
        <v>#REF!</v>
      </c>
      <c r="G9">
        <v>7</v>
      </c>
      <c r="H9">
        <f t="shared" si="0"/>
        <v>0</v>
      </c>
      <c r="I9" s="25">
        <f>H9/H19</f>
        <v>0</v>
      </c>
    </row>
    <row r="10" spans="1:9" x14ac:dyDescent="0.2">
      <c r="C10" s="25" t="e">
        <f>GETPIVOTDATA("text",$A$3,"Region (Description)","People")/GETPIVOTDATA("text",$A$3)</f>
        <v>#REF!</v>
      </c>
      <c r="G10">
        <v>8</v>
      </c>
      <c r="H10">
        <f t="shared" si="0"/>
        <v>0</v>
      </c>
      <c r="I10" s="25">
        <f>H10/H19</f>
        <v>0</v>
      </c>
    </row>
    <row r="11" spans="1:9" x14ac:dyDescent="0.2">
      <c r="C11" s="25" t="e">
        <f>GETPIVOTDATA("text",$A$3,"Region (Description)","Retail")/GETPIVOTDATA("text",$A$3)</f>
        <v>#REF!</v>
      </c>
      <c r="G11">
        <v>9</v>
      </c>
      <c r="H11">
        <f t="shared" si="0"/>
        <v>0</v>
      </c>
      <c r="I11" s="25">
        <f>H11/H19</f>
        <v>0</v>
      </c>
    </row>
    <row r="12" spans="1:9" x14ac:dyDescent="0.2">
      <c r="C12" s="25" t="e">
        <f>GETPIVOTDATA("text",$A$3,"Region (Description)","Risk")/GETPIVOTDATA("text",$A$3)</f>
        <v>#REF!</v>
      </c>
      <c r="G12">
        <v>10</v>
      </c>
      <c r="H12">
        <f t="shared" si="0"/>
        <v>0</v>
      </c>
      <c r="I12" s="25">
        <f>H12/H19</f>
        <v>0</v>
      </c>
    </row>
    <row r="13" spans="1:9" x14ac:dyDescent="0.2">
      <c r="C13" s="25" t="e">
        <f>SUM(C4:C12)</f>
        <v>#REF!</v>
      </c>
      <c r="G13">
        <v>11</v>
      </c>
      <c r="H13">
        <f t="shared" si="0"/>
        <v>0</v>
      </c>
      <c r="I13" s="25">
        <f>H13/H19</f>
        <v>0</v>
      </c>
    </row>
    <row r="14" spans="1:9" x14ac:dyDescent="0.2">
      <c r="G14">
        <v>12</v>
      </c>
      <c r="H14">
        <f t="shared" si="0"/>
        <v>0</v>
      </c>
      <c r="I14" s="25">
        <f>H14/H19</f>
        <v>0</v>
      </c>
    </row>
    <row r="15" spans="1:9" x14ac:dyDescent="0.2">
      <c r="G15">
        <v>13</v>
      </c>
      <c r="H15">
        <f t="shared" si="0"/>
        <v>0</v>
      </c>
      <c r="I15" s="25">
        <f>H15/H19</f>
        <v>0</v>
      </c>
    </row>
    <row r="16" spans="1:9" x14ac:dyDescent="0.2">
      <c r="A16" s="22" t="s">
        <v>3734</v>
      </c>
      <c r="B16" t="s">
        <v>2</v>
      </c>
      <c r="C16">
        <f>COUNTA(A19:A1723)</f>
        <v>1</v>
      </c>
      <c r="G16">
        <v>14</v>
      </c>
      <c r="H16">
        <f t="shared" si="0"/>
        <v>0</v>
      </c>
      <c r="I16" s="25">
        <f>H16/H19</f>
        <v>0</v>
      </c>
    </row>
    <row r="17" spans="1:9" x14ac:dyDescent="0.2">
      <c r="G17">
        <v>15</v>
      </c>
      <c r="H17">
        <f t="shared" si="0"/>
        <v>0</v>
      </c>
      <c r="I17" s="25">
        <f>H17/H19</f>
        <v>0</v>
      </c>
    </row>
    <row r="18" spans="1:9" x14ac:dyDescent="0.2">
      <c r="B18" s="22" t="s">
        <v>3468</v>
      </c>
      <c r="G18" t="s">
        <v>3472</v>
      </c>
      <c r="H18">
        <f t="shared" si="0"/>
        <v>1</v>
      </c>
      <c r="I18" s="25">
        <f>H18/H19</f>
        <v>1</v>
      </c>
    </row>
    <row r="19" spans="1:9" ht="29" customHeight="1" x14ac:dyDescent="0.2">
      <c r="B19" t="s">
        <v>3465</v>
      </c>
      <c r="C19" t="s">
        <v>3466</v>
      </c>
      <c r="D19" t="s">
        <v>3467</v>
      </c>
      <c r="E19" t="s">
        <v>3463</v>
      </c>
      <c r="H19">
        <f>SUM(H3:H18)</f>
        <v>1</v>
      </c>
      <c r="I19" s="25">
        <f>SUM(I3:I18)</f>
        <v>1</v>
      </c>
    </row>
    <row r="20" spans="1:9" x14ac:dyDescent="0.2">
      <c r="A20" t="s">
        <v>3464</v>
      </c>
      <c r="B20" s="47">
        <v>1295</v>
      </c>
      <c r="C20" s="47">
        <v>250</v>
      </c>
      <c r="D20" s="47">
        <v>3411</v>
      </c>
      <c r="E20" s="47">
        <v>4956</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075FB-BB16-7648-AFA7-CA02F995F19B}">
  <dimension ref="A1:BC79"/>
  <sheetViews>
    <sheetView tabSelected="1" topLeftCell="N1" workbookViewId="0">
      <selection activeCell="A31" sqref="A31"/>
    </sheetView>
  </sheetViews>
  <sheetFormatPr baseColWidth="10" defaultRowHeight="15" x14ac:dyDescent="0.2"/>
  <cols>
    <col min="1" max="1" width="23.83203125" bestFit="1" customWidth="1"/>
    <col min="2" max="2" width="14.83203125" bestFit="1" customWidth="1"/>
    <col min="3" max="3" width="14.5" bestFit="1" customWidth="1"/>
    <col min="4" max="4" width="7" bestFit="1" customWidth="1"/>
    <col min="5" max="5" width="10" bestFit="1" customWidth="1"/>
  </cols>
  <sheetData>
    <row r="1" spans="1:55" x14ac:dyDescent="0.2">
      <c r="A1" s="22" t="s">
        <v>3734</v>
      </c>
      <c r="B1" t="s">
        <v>2</v>
      </c>
      <c r="BC1" s="45">
        <v>3.8888841450381913E-2</v>
      </c>
    </row>
    <row r="2" spans="1:55" x14ac:dyDescent="0.2">
      <c r="BC2" s="45">
        <v>3.8884013941141458E-2</v>
      </c>
    </row>
    <row r="3" spans="1:55" x14ac:dyDescent="0.2">
      <c r="A3" s="22" t="s">
        <v>3464</v>
      </c>
      <c r="B3" s="22" t="s">
        <v>3468</v>
      </c>
      <c r="BC3" s="45">
        <v>3.8525011957315565E-2</v>
      </c>
    </row>
    <row r="4" spans="1:55" x14ac:dyDescent="0.2">
      <c r="A4" s="22" t="s">
        <v>3462</v>
      </c>
      <c r="B4" t="s">
        <v>3465</v>
      </c>
      <c r="C4" t="s">
        <v>3466</v>
      </c>
      <c r="D4" t="s">
        <v>3467</v>
      </c>
      <c r="E4" t="s">
        <v>3463</v>
      </c>
      <c r="F4" s="21" t="s">
        <v>3480</v>
      </c>
      <c r="G4" s="21" t="s">
        <v>3488</v>
      </c>
      <c r="I4" s="21" t="s">
        <v>3479</v>
      </c>
      <c r="J4" s="21" t="s">
        <v>3467</v>
      </c>
      <c r="K4" s="21" t="s">
        <v>3466</v>
      </c>
      <c r="L4" s="21" t="s">
        <v>3465</v>
      </c>
      <c r="M4" s="21" t="s">
        <v>3480</v>
      </c>
      <c r="BC4" s="45">
        <v>3.8510666703632131E-2</v>
      </c>
    </row>
    <row r="5" spans="1:55" x14ac:dyDescent="0.2">
      <c r="A5" s="24" t="s">
        <v>3741</v>
      </c>
      <c r="B5" s="47">
        <v>249</v>
      </c>
      <c r="C5" s="47">
        <v>37</v>
      </c>
      <c r="D5" s="47">
        <v>530</v>
      </c>
      <c r="E5" s="47">
        <v>816</v>
      </c>
      <c r="F5" s="28">
        <f t="shared" ref="F5:F8" si="0">GETPIVOTDATA("text",$A$3,"What","Failure","Usage Intent",A5)/GETPIVOTDATA("text",$A$3,"Usage Intent",A5)</f>
        <v>0.30514705882352944</v>
      </c>
      <c r="G5" s="28">
        <f>SUM(1-F5)</f>
        <v>0.69485294117647056</v>
      </c>
      <c r="I5" t="s">
        <v>3421</v>
      </c>
      <c r="J5">
        <v>530</v>
      </c>
      <c r="K5">
        <v>37</v>
      </c>
      <c r="L5">
        <v>249</v>
      </c>
      <c r="M5" s="25">
        <v>0.30514705882352944</v>
      </c>
      <c r="BC5" s="45">
        <v>3.7802839405250005E-2</v>
      </c>
    </row>
    <row r="6" spans="1:55" x14ac:dyDescent="0.2">
      <c r="A6" s="24" t="s">
        <v>3743</v>
      </c>
      <c r="B6" s="47">
        <v>170</v>
      </c>
      <c r="C6" s="47">
        <v>21</v>
      </c>
      <c r="D6" s="47">
        <v>487</v>
      </c>
      <c r="E6" s="47">
        <v>678</v>
      </c>
      <c r="F6" s="28">
        <f t="shared" si="0"/>
        <v>0.25073746312684364</v>
      </c>
      <c r="G6" s="28">
        <f t="shared" ref="G6:G39" si="1">SUM(1-F6)</f>
        <v>0.74926253687315636</v>
      </c>
      <c r="I6" t="s">
        <v>3426</v>
      </c>
      <c r="J6">
        <v>487</v>
      </c>
      <c r="K6">
        <v>21</v>
      </c>
      <c r="L6">
        <v>170</v>
      </c>
      <c r="M6" s="25">
        <v>0.25073746312684364</v>
      </c>
      <c r="BC6" s="45">
        <v>3.7779381743966514E-2</v>
      </c>
    </row>
    <row r="7" spans="1:55" x14ac:dyDescent="0.2">
      <c r="A7" s="24" t="s">
        <v>3744</v>
      </c>
      <c r="B7" s="47">
        <v>20</v>
      </c>
      <c r="C7" s="47">
        <v>1</v>
      </c>
      <c r="D7" s="47">
        <v>544</v>
      </c>
      <c r="E7" s="47">
        <v>565</v>
      </c>
      <c r="F7" s="28">
        <f t="shared" si="0"/>
        <v>3.5398230088495575E-2</v>
      </c>
      <c r="G7" s="28">
        <f t="shared" si="1"/>
        <v>0.96460176991150437</v>
      </c>
      <c r="I7" t="s">
        <v>3423</v>
      </c>
      <c r="J7">
        <v>544</v>
      </c>
      <c r="K7">
        <v>1</v>
      </c>
      <c r="L7">
        <v>20</v>
      </c>
      <c r="M7" s="25">
        <v>3.5398230088495575E-2</v>
      </c>
      <c r="BC7" s="45">
        <v>3.6742603187199831E-2</v>
      </c>
    </row>
    <row r="8" spans="1:55" x14ac:dyDescent="0.2">
      <c r="A8" s="24" t="s">
        <v>3428</v>
      </c>
      <c r="B8" s="47">
        <v>64</v>
      </c>
      <c r="C8" s="47">
        <v>6</v>
      </c>
      <c r="D8" s="47">
        <v>443</v>
      </c>
      <c r="E8" s="47">
        <v>513</v>
      </c>
      <c r="F8" s="28">
        <f t="shared" si="0"/>
        <v>0.12475633528265107</v>
      </c>
      <c r="G8" s="28">
        <f t="shared" si="1"/>
        <v>0.87524366471734893</v>
      </c>
      <c r="I8" t="s">
        <v>3428</v>
      </c>
      <c r="J8">
        <v>443</v>
      </c>
      <c r="K8">
        <v>6</v>
      </c>
      <c r="L8">
        <v>64</v>
      </c>
      <c r="M8" s="25">
        <v>0.12475633528265107</v>
      </c>
      <c r="BC8" s="45">
        <v>3.6710687489738603E-2</v>
      </c>
    </row>
    <row r="9" spans="1:55" x14ac:dyDescent="0.2">
      <c r="A9" s="24" t="s">
        <v>3742</v>
      </c>
      <c r="B9" s="47">
        <v>124</v>
      </c>
      <c r="C9" s="47">
        <v>23</v>
      </c>
      <c r="D9" s="47">
        <v>152</v>
      </c>
      <c r="E9" s="47">
        <v>299</v>
      </c>
      <c r="F9" s="28">
        <f>GETPIVOTDATA("text",$A$3,"What","Failure","Usage Intent",A9)/GETPIVOTDATA("text",$A$3,"Usage Intent",A9)</f>
        <v>0.41471571906354515</v>
      </c>
      <c r="G9" s="28">
        <f t="shared" si="1"/>
        <v>0.5852842809364549</v>
      </c>
      <c r="I9" t="s">
        <v>3424</v>
      </c>
      <c r="J9">
        <v>152</v>
      </c>
      <c r="K9">
        <v>23</v>
      </c>
      <c r="L9">
        <v>124</v>
      </c>
      <c r="M9" s="25">
        <v>0.41471571906354515</v>
      </c>
      <c r="BC9" s="45">
        <v>3.5373602054779969E-2</v>
      </c>
    </row>
    <row r="10" spans="1:55" x14ac:dyDescent="0.2">
      <c r="A10" s="24" t="s">
        <v>213</v>
      </c>
      <c r="B10" s="47">
        <v>157</v>
      </c>
      <c r="C10" s="47">
        <v>39</v>
      </c>
      <c r="D10" s="47">
        <v>93</v>
      </c>
      <c r="E10" s="47">
        <v>289</v>
      </c>
      <c r="F10" s="28">
        <f t="shared" ref="F10:F39" si="2">GETPIVOTDATA("text",$A$3,"What","Failure","Usage Intent",A10)/GETPIVOTDATA("text",$A$3,"Usage Intent",A10)</f>
        <v>0.54325259515570934</v>
      </c>
      <c r="G10" s="28">
        <f t="shared" si="1"/>
        <v>0.45674740484429066</v>
      </c>
      <c r="I10" t="s">
        <v>213</v>
      </c>
      <c r="J10">
        <v>93</v>
      </c>
      <c r="K10">
        <v>39</v>
      </c>
      <c r="L10">
        <v>157</v>
      </c>
      <c r="M10" s="25">
        <v>0.54325259515570934</v>
      </c>
      <c r="BC10" s="45">
        <v>3.5334101402589725E-2</v>
      </c>
    </row>
    <row r="11" spans="1:55" x14ac:dyDescent="0.2">
      <c r="A11" s="24" t="s">
        <v>3756</v>
      </c>
      <c r="B11" s="47">
        <v>40</v>
      </c>
      <c r="C11" s="47">
        <v>13</v>
      </c>
      <c r="D11" s="47">
        <v>175</v>
      </c>
      <c r="E11" s="47">
        <v>228</v>
      </c>
      <c r="F11" s="28">
        <f t="shared" si="2"/>
        <v>0.17543859649122806</v>
      </c>
      <c r="G11" s="28">
        <f t="shared" si="1"/>
        <v>0.82456140350877194</v>
      </c>
      <c r="I11" t="s">
        <v>3425</v>
      </c>
      <c r="J11">
        <v>175</v>
      </c>
      <c r="K11">
        <v>13</v>
      </c>
      <c r="L11">
        <v>40</v>
      </c>
      <c r="M11" s="25">
        <v>0.17543859649122806</v>
      </c>
      <c r="BC11" s="45">
        <v>3.3732809300224625E-2</v>
      </c>
    </row>
    <row r="12" spans="1:55" x14ac:dyDescent="0.2">
      <c r="A12" s="24" t="s">
        <v>3750</v>
      </c>
      <c r="B12" s="47">
        <v>66</v>
      </c>
      <c r="C12" s="47">
        <v>13</v>
      </c>
      <c r="D12" s="47">
        <v>130</v>
      </c>
      <c r="E12" s="47">
        <v>209</v>
      </c>
      <c r="F12" s="28">
        <f t="shared" si="2"/>
        <v>0.31578947368421051</v>
      </c>
      <c r="G12" s="28">
        <f t="shared" si="1"/>
        <v>0.68421052631578949</v>
      </c>
      <c r="I12" t="s">
        <v>3442</v>
      </c>
      <c r="J12">
        <v>130</v>
      </c>
      <c r="K12">
        <v>13</v>
      </c>
      <c r="L12">
        <v>66</v>
      </c>
      <c r="M12" s="25">
        <v>0.31578947368421051</v>
      </c>
      <c r="BC12" s="45">
        <v>3.3686775824892136E-2</v>
      </c>
    </row>
    <row r="13" spans="1:55" x14ac:dyDescent="0.2">
      <c r="A13" s="24" t="s">
        <v>3755</v>
      </c>
      <c r="B13" s="47">
        <v>50</v>
      </c>
      <c r="C13" s="47">
        <v>4</v>
      </c>
      <c r="D13" s="47">
        <v>99</v>
      </c>
      <c r="E13" s="47">
        <v>153</v>
      </c>
      <c r="F13" s="28">
        <f t="shared" si="2"/>
        <v>0.32679738562091504</v>
      </c>
      <c r="G13" s="28">
        <f t="shared" si="1"/>
        <v>0.67320261437908502</v>
      </c>
      <c r="I13" t="s">
        <v>3429</v>
      </c>
      <c r="J13">
        <v>99</v>
      </c>
      <c r="K13">
        <v>4</v>
      </c>
      <c r="L13">
        <v>50</v>
      </c>
      <c r="M13" s="25">
        <v>0.32679738562091504</v>
      </c>
      <c r="BC13" s="45">
        <v>3.1863215335493807E-2</v>
      </c>
    </row>
    <row r="14" spans="1:55" x14ac:dyDescent="0.2">
      <c r="A14" s="24" t="s">
        <v>3434</v>
      </c>
      <c r="B14" s="47">
        <v>54</v>
      </c>
      <c r="C14" s="47">
        <v>8</v>
      </c>
      <c r="D14" s="47">
        <v>71</v>
      </c>
      <c r="E14" s="47">
        <v>133</v>
      </c>
      <c r="F14" s="28">
        <f t="shared" si="2"/>
        <v>0.40601503759398494</v>
      </c>
      <c r="G14" s="28">
        <f t="shared" si="1"/>
        <v>0.59398496240601506</v>
      </c>
      <c r="I14" t="s">
        <v>3434</v>
      </c>
      <c r="J14">
        <v>71</v>
      </c>
      <c r="K14">
        <v>8</v>
      </c>
      <c r="L14">
        <v>54</v>
      </c>
      <c r="M14" s="25">
        <v>0.40601503759398494</v>
      </c>
      <c r="BC14" s="45">
        <v>3.1811833736363662E-2</v>
      </c>
    </row>
    <row r="15" spans="1:55" x14ac:dyDescent="0.2">
      <c r="A15" s="24" t="s">
        <v>3439</v>
      </c>
      <c r="B15" s="47">
        <v>22</v>
      </c>
      <c r="C15" s="47">
        <v>7</v>
      </c>
      <c r="D15" s="47">
        <v>100</v>
      </c>
      <c r="E15" s="47">
        <v>129</v>
      </c>
      <c r="F15" s="28">
        <f t="shared" si="2"/>
        <v>0.17054263565891473</v>
      </c>
      <c r="G15" s="28">
        <f t="shared" si="1"/>
        <v>0.8294573643410853</v>
      </c>
      <c r="I15" t="s">
        <v>3439</v>
      </c>
      <c r="J15">
        <v>100</v>
      </c>
      <c r="K15">
        <v>7</v>
      </c>
      <c r="L15">
        <v>22</v>
      </c>
      <c r="M15" s="25">
        <v>0.17054263565891473</v>
      </c>
      <c r="BC15" s="45">
        <v>2.9811961252623372E-2</v>
      </c>
    </row>
    <row r="16" spans="1:55" x14ac:dyDescent="0.2">
      <c r="A16" s="24" t="s">
        <v>3431</v>
      </c>
      <c r="B16" s="47">
        <v>29</v>
      </c>
      <c r="C16" s="47">
        <v>20</v>
      </c>
      <c r="D16" s="47">
        <v>80</v>
      </c>
      <c r="E16" s="47">
        <v>129</v>
      </c>
      <c r="F16" s="28">
        <f t="shared" si="2"/>
        <v>0.22480620155038761</v>
      </c>
      <c r="G16" s="28">
        <f t="shared" si="1"/>
        <v>0.77519379844961245</v>
      </c>
      <c r="I16" t="s">
        <v>3431</v>
      </c>
      <c r="J16">
        <v>80</v>
      </c>
      <c r="K16">
        <v>20</v>
      </c>
      <c r="L16">
        <v>29</v>
      </c>
      <c r="M16" s="25">
        <v>0.22480620155038761</v>
      </c>
      <c r="BC16" s="45">
        <v>2.9756498352680807E-2</v>
      </c>
    </row>
    <row r="17" spans="1:55" x14ac:dyDescent="0.2">
      <c r="A17" s="24" t="s">
        <v>3751</v>
      </c>
      <c r="B17" s="47">
        <v>67</v>
      </c>
      <c r="C17" s="47">
        <v>17</v>
      </c>
      <c r="D17" s="47">
        <v>44</v>
      </c>
      <c r="E17" s="47">
        <v>128</v>
      </c>
      <c r="F17" s="28">
        <f t="shared" si="2"/>
        <v>0.5234375</v>
      </c>
      <c r="G17" s="28">
        <f t="shared" si="1"/>
        <v>0.4765625</v>
      </c>
      <c r="I17" t="s">
        <v>3422</v>
      </c>
      <c r="J17">
        <v>44</v>
      </c>
      <c r="K17">
        <v>17</v>
      </c>
      <c r="L17">
        <v>67</v>
      </c>
      <c r="M17" s="25">
        <v>0.5234375</v>
      </c>
      <c r="BC17" s="45">
        <v>2.7628376121479465E-2</v>
      </c>
    </row>
    <row r="18" spans="1:55" x14ac:dyDescent="0.2">
      <c r="A18" s="24" t="s">
        <v>3758</v>
      </c>
      <c r="B18" s="47">
        <v>11</v>
      </c>
      <c r="C18" s="47">
        <v>6</v>
      </c>
      <c r="D18" s="47">
        <v>95</v>
      </c>
      <c r="E18" s="47">
        <v>112</v>
      </c>
      <c r="F18" s="28">
        <f t="shared" si="2"/>
        <v>9.8214285714285712E-2</v>
      </c>
      <c r="G18" s="28">
        <f t="shared" si="1"/>
        <v>0.9017857142857143</v>
      </c>
      <c r="I18" t="s">
        <v>3451</v>
      </c>
      <c r="J18">
        <v>95</v>
      </c>
      <c r="K18">
        <v>6</v>
      </c>
      <c r="L18">
        <v>11</v>
      </c>
      <c r="M18" s="25">
        <v>9.8214285714285712E-2</v>
      </c>
      <c r="BC18" s="45">
        <v>2.7570129444946787E-2</v>
      </c>
    </row>
    <row r="19" spans="1:55" x14ac:dyDescent="0.2">
      <c r="A19" s="24" t="s">
        <v>3445</v>
      </c>
      <c r="B19" s="47">
        <v>10</v>
      </c>
      <c r="C19" s="47">
        <v>1</v>
      </c>
      <c r="D19" s="47">
        <v>65</v>
      </c>
      <c r="E19" s="47">
        <v>76</v>
      </c>
      <c r="F19" s="28">
        <f t="shared" si="2"/>
        <v>0.13157894736842105</v>
      </c>
      <c r="G19" s="28">
        <f t="shared" si="1"/>
        <v>0.86842105263157898</v>
      </c>
      <c r="I19" t="s">
        <v>3445</v>
      </c>
      <c r="J19">
        <v>65</v>
      </c>
      <c r="K19">
        <v>1</v>
      </c>
      <c r="L19">
        <v>10</v>
      </c>
      <c r="M19" s="25">
        <v>0.13157894736842105</v>
      </c>
      <c r="BC19" s="45">
        <v>2.5362031250940477E-2</v>
      </c>
    </row>
    <row r="20" spans="1:55" x14ac:dyDescent="0.2">
      <c r="A20" s="24" t="s">
        <v>3748</v>
      </c>
      <c r="B20" s="47">
        <v>7</v>
      </c>
      <c r="C20" s="47">
        <v>2</v>
      </c>
      <c r="D20" s="47">
        <v>56</v>
      </c>
      <c r="E20" s="47">
        <v>65</v>
      </c>
      <c r="F20" s="28">
        <f t="shared" si="2"/>
        <v>0.1076923076923077</v>
      </c>
      <c r="G20" s="28">
        <f t="shared" si="1"/>
        <v>0.89230769230769225</v>
      </c>
      <c r="I20" t="s">
        <v>3433</v>
      </c>
      <c r="J20">
        <v>56</v>
      </c>
      <c r="K20">
        <v>2</v>
      </c>
      <c r="L20">
        <v>7</v>
      </c>
      <c r="M20" s="25">
        <v>0.1076923076923077</v>
      </c>
      <c r="BC20" s="45">
        <v>2.3060916808584787E-2</v>
      </c>
    </row>
    <row r="21" spans="1:55" x14ac:dyDescent="0.2">
      <c r="A21" s="24" t="s">
        <v>3430</v>
      </c>
      <c r="B21" s="47">
        <v>12</v>
      </c>
      <c r="C21" s="47"/>
      <c r="D21" s="47">
        <v>41</v>
      </c>
      <c r="E21" s="47">
        <v>53</v>
      </c>
      <c r="F21" s="28">
        <f t="shared" si="2"/>
        <v>0.22641509433962265</v>
      </c>
      <c r="G21" s="28">
        <f t="shared" si="1"/>
        <v>0.77358490566037741</v>
      </c>
      <c r="I21" t="s">
        <v>3430</v>
      </c>
      <c r="J21">
        <v>41</v>
      </c>
      <c r="L21">
        <v>12</v>
      </c>
      <c r="M21" s="25">
        <v>0.22641509433962265</v>
      </c>
      <c r="BC21" s="45">
        <v>2.076983119743455E-2</v>
      </c>
    </row>
    <row r="22" spans="1:55" x14ac:dyDescent="0.2">
      <c r="A22" s="24" t="s">
        <v>3363</v>
      </c>
      <c r="B22" s="47">
        <v>11</v>
      </c>
      <c r="C22" s="47">
        <v>9</v>
      </c>
      <c r="D22" s="47">
        <v>27</v>
      </c>
      <c r="E22" s="47">
        <v>47</v>
      </c>
      <c r="F22" s="28">
        <f t="shared" si="2"/>
        <v>0.23404255319148937</v>
      </c>
      <c r="G22" s="28">
        <f t="shared" si="1"/>
        <v>0.76595744680851063</v>
      </c>
      <c r="I22" t="s">
        <v>3363</v>
      </c>
      <c r="J22">
        <v>27</v>
      </c>
      <c r="K22">
        <v>9</v>
      </c>
      <c r="L22">
        <v>11</v>
      </c>
      <c r="M22" s="25">
        <v>0.23404255319148937</v>
      </c>
      <c r="BC22" s="45">
        <v>1.85290531384305E-2</v>
      </c>
    </row>
    <row r="23" spans="1:55" x14ac:dyDescent="0.2">
      <c r="A23" s="24" t="s">
        <v>3453</v>
      </c>
      <c r="B23" s="47">
        <v>17</v>
      </c>
      <c r="C23" s="47"/>
      <c r="D23" s="47">
        <v>26</v>
      </c>
      <c r="E23" s="47">
        <v>43</v>
      </c>
      <c r="F23" s="28">
        <f t="shared" si="2"/>
        <v>0.39534883720930231</v>
      </c>
      <c r="G23" s="28">
        <f t="shared" si="1"/>
        <v>0.60465116279069764</v>
      </c>
      <c r="I23" t="s">
        <v>3453</v>
      </c>
      <c r="J23">
        <v>26</v>
      </c>
      <c r="L23">
        <v>17</v>
      </c>
      <c r="M23" s="25">
        <v>0.39534883720930231</v>
      </c>
      <c r="BC23" s="45">
        <v>1.637334258388868E-2</v>
      </c>
    </row>
    <row r="24" spans="1:55" x14ac:dyDescent="0.2">
      <c r="A24" s="24" t="s">
        <v>3757</v>
      </c>
      <c r="B24" s="47">
        <v>15</v>
      </c>
      <c r="C24" s="47">
        <v>7</v>
      </c>
      <c r="D24" s="47">
        <v>19</v>
      </c>
      <c r="E24" s="47">
        <v>41</v>
      </c>
      <c r="F24" s="28">
        <f t="shared" si="2"/>
        <v>0.36585365853658536</v>
      </c>
      <c r="G24" s="28">
        <f t="shared" si="1"/>
        <v>0.63414634146341464</v>
      </c>
      <c r="I24" t="s">
        <v>3450</v>
      </c>
      <c r="J24">
        <v>19</v>
      </c>
      <c r="K24">
        <v>7</v>
      </c>
      <c r="L24">
        <v>15</v>
      </c>
      <c r="M24" s="25">
        <v>0.36585365853658536</v>
      </c>
      <c r="BC24" s="45">
        <v>1.4331291603664371E-2</v>
      </c>
    </row>
    <row r="25" spans="1:55" x14ac:dyDescent="0.2">
      <c r="A25" s="24" t="s">
        <v>3443</v>
      </c>
      <c r="B25" s="47">
        <v>23</v>
      </c>
      <c r="C25" s="47">
        <v>3</v>
      </c>
      <c r="D25" s="47">
        <v>9</v>
      </c>
      <c r="E25" s="47">
        <v>35</v>
      </c>
      <c r="F25" s="28">
        <f t="shared" si="2"/>
        <v>0.65714285714285714</v>
      </c>
      <c r="G25" s="28">
        <f t="shared" si="1"/>
        <v>0.34285714285714286</v>
      </c>
      <c r="I25" t="s">
        <v>3443</v>
      </c>
      <c r="J25">
        <v>9</v>
      </c>
      <c r="K25">
        <v>3</v>
      </c>
      <c r="L25">
        <v>23</v>
      </c>
      <c r="M25" s="25">
        <v>0.65714285714285714</v>
      </c>
      <c r="BC25" s="45">
        <v>1.2425022359951467E-2</v>
      </c>
    </row>
    <row r="26" spans="1:55" x14ac:dyDescent="0.2">
      <c r="A26" s="24" t="s">
        <v>3752</v>
      </c>
      <c r="B26" s="47">
        <v>4</v>
      </c>
      <c r="C26" s="47">
        <v>2</v>
      </c>
      <c r="D26" s="47">
        <v>26</v>
      </c>
      <c r="E26" s="47">
        <v>32</v>
      </c>
      <c r="F26" s="28">
        <f t="shared" si="2"/>
        <v>0.125</v>
      </c>
      <c r="G26" s="28">
        <f t="shared" si="1"/>
        <v>0.875</v>
      </c>
      <c r="I26" t="s">
        <v>3435</v>
      </c>
      <c r="J26">
        <v>26</v>
      </c>
      <c r="K26">
        <v>2</v>
      </c>
      <c r="L26">
        <v>4</v>
      </c>
      <c r="M26" s="25">
        <v>0.125</v>
      </c>
      <c r="BC26" s="45">
        <v>1.0670208042369648E-2</v>
      </c>
    </row>
    <row r="27" spans="1:55" x14ac:dyDescent="0.2">
      <c r="A27" s="24" t="s">
        <v>3449</v>
      </c>
      <c r="B27" s="47">
        <v>11</v>
      </c>
      <c r="C27" s="47">
        <v>1</v>
      </c>
      <c r="D27" s="47">
        <v>16</v>
      </c>
      <c r="E27" s="47">
        <v>28</v>
      </c>
      <c r="F27" s="28">
        <f t="shared" si="2"/>
        <v>0.39285714285714285</v>
      </c>
      <c r="G27" s="28">
        <f t="shared" si="1"/>
        <v>0.60714285714285721</v>
      </c>
      <c r="I27" t="s">
        <v>3449</v>
      </c>
      <c r="J27">
        <v>16</v>
      </c>
      <c r="K27">
        <v>1</v>
      </c>
      <c r="L27">
        <v>11</v>
      </c>
      <c r="M27" s="25">
        <v>0.39285714285714285</v>
      </c>
      <c r="BC27" s="45">
        <v>9.0763755543992169E-3</v>
      </c>
    </row>
    <row r="28" spans="1:55" x14ac:dyDescent="0.2">
      <c r="A28" s="24" t="s">
        <v>3432</v>
      </c>
      <c r="B28" s="47">
        <v>11</v>
      </c>
      <c r="C28" s="47">
        <v>2</v>
      </c>
      <c r="D28" s="47">
        <v>12</v>
      </c>
      <c r="E28" s="47">
        <v>25</v>
      </c>
      <c r="F28" s="28">
        <f t="shared" si="2"/>
        <v>0.44</v>
      </c>
      <c r="G28" s="28">
        <f t="shared" si="1"/>
        <v>0.56000000000000005</v>
      </c>
      <c r="I28" t="s">
        <v>3432</v>
      </c>
      <c r="J28">
        <v>12</v>
      </c>
      <c r="K28">
        <v>2</v>
      </c>
      <c r="L28">
        <v>11</v>
      </c>
      <c r="M28" s="25">
        <v>0.44</v>
      </c>
      <c r="BC28" s="45">
        <v>7.6474366808288079E-3</v>
      </c>
    </row>
    <row r="29" spans="1:55" x14ac:dyDescent="0.2">
      <c r="A29" s="24" t="s">
        <v>3753</v>
      </c>
      <c r="B29" s="47">
        <v>6</v>
      </c>
      <c r="C29" s="47"/>
      <c r="D29" s="47">
        <v>12</v>
      </c>
      <c r="E29" s="47">
        <v>18</v>
      </c>
      <c r="F29" s="28">
        <f t="shared" si="2"/>
        <v>0.33333333333333331</v>
      </c>
      <c r="G29" s="28">
        <f t="shared" si="1"/>
        <v>0.66666666666666674</v>
      </c>
      <c r="I29" t="s">
        <v>3446</v>
      </c>
      <c r="J29">
        <v>12</v>
      </c>
      <c r="L29">
        <v>6</v>
      </c>
      <c r="M29" s="25">
        <v>0.33333333333333331</v>
      </c>
      <c r="BC29" s="45">
        <v>6.3823877328760643E-3</v>
      </c>
    </row>
    <row r="30" spans="1:55" x14ac:dyDescent="0.2">
      <c r="A30" s="24" t="s">
        <v>3441</v>
      </c>
      <c r="B30" s="47">
        <v>12</v>
      </c>
      <c r="C30" s="47">
        <v>2</v>
      </c>
      <c r="D30" s="47">
        <v>3</v>
      </c>
      <c r="E30" s="47">
        <v>17</v>
      </c>
      <c r="F30" s="28">
        <f t="shared" si="2"/>
        <v>0.70588235294117652</v>
      </c>
      <c r="G30" s="28">
        <f t="shared" si="1"/>
        <v>0.29411764705882348</v>
      </c>
      <c r="I30" t="s">
        <v>3441</v>
      </c>
      <c r="J30">
        <v>3</v>
      </c>
      <c r="K30">
        <v>2</v>
      </c>
      <c r="L30">
        <v>12</v>
      </c>
      <c r="M30" s="25">
        <v>0.70588235294117652</v>
      </c>
      <c r="BC30" s="45">
        <v>5.2761160660013953E-3</v>
      </c>
    </row>
    <row r="31" spans="1:55" x14ac:dyDescent="0.2">
      <c r="A31" s="24" t="s">
        <v>3754</v>
      </c>
      <c r="B31" s="47">
        <v>4</v>
      </c>
      <c r="C31" s="47"/>
      <c r="D31" s="47">
        <v>11</v>
      </c>
      <c r="E31" s="47">
        <v>15</v>
      </c>
      <c r="F31" s="28">
        <f t="shared" si="2"/>
        <v>0.26666666666666666</v>
      </c>
      <c r="G31" s="28">
        <f t="shared" si="1"/>
        <v>0.73333333333333339</v>
      </c>
      <c r="I31" t="s">
        <v>3452</v>
      </c>
      <c r="J31">
        <v>2</v>
      </c>
      <c r="K31">
        <v>3</v>
      </c>
      <c r="L31">
        <v>10</v>
      </c>
      <c r="M31" s="25">
        <v>0.66666666666666663</v>
      </c>
      <c r="BC31" s="45">
        <v>4.320254779637875E-3</v>
      </c>
    </row>
    <row r="32" spans="1:55" x14ac:dyDescent="0.2">
      <c r="A32" s="24" t="s">
        <v>3745</v>
      </c>
      <c r="B32" s="47">
        <v>10</v>
      </c>
      <c r="C32" s="47">
        <v>3</v>
      </c>
      <c r="D32" s="47">
        <v>2</v>
      </c>
      <c r="E32" s="47">
        <v>15</v>
      </c>
      <c r="F32" s="28">
        <f t="shared" si="2"/>
        <v>0.66666666666666663</v>
      </c>
      <c r="G32" s="28">
        <f t="shared" si="1"/>
        <v>0.33333333333333337</v>
      </c>
      <c r="I32" t="s">
        <v>3447</v>
      </c>
      <c r="J32">
        <v>11</v>
      </c>
      <c r="L32">
        <v>4</v>
      </c>
      <c r="M32" s="25">
        <v>0.26666666666666666</v>
      </c>
      <c r="BC32" s="45">
        <v>3.5040334230489576E-3</v>
      </c>
    </row>
    <row r="33" spans="1:55" x14ac:dyDescent="0.2">
      <c r="A33" s="24" t="s">
        <v>3749</v>
      </c>
      <c r="B33" s="47">
        <v>5</v>
      </c>
      <c r="C33" s="47"/>
      <c r="D33" s="47">
        <v>10</v>
      </c>
      <c r="E33" s="47">
        <v>15</v>
      </c>
      <c r="F33" s="28">
        <f t="shared" si="2"/>
        <v>0.33333333333333331</v>
      </c>
      <c r="G33" s="28">
        <f t="shared" si="1"/>
        <v>0.66666666666666674</v>
      </c>
      <c r="I33" t="s">
        <v>3438</v>
      </c>
      <c r="J33">
        <v>10</v>
      </c>
      <c r="L33">
        <v>5</v>
      </c>
      <c r="M33" s="25">
        <v>0.33333333333333331</v>
      </c>
      <c r="BC33" s="45">
        <v>2.8150815650736247E-3</v>
      </c>
    </row>
    <row r="34" spans="1:55" x14ac:dyDescent="0.2">
      <c r="A34" s="24" t="s">
        <v>3746</v>
      </c>
      <c r="B34" s="47">
        <v>1</v>
      </c>
      <c r="C34" s="47"/>
      <c r="D34" s="47">
        <v>13</v>
      </c>
      <c r="E34" s="47">
        <v>14</v>
      </c>
      <c r="F34" s="28">
        <f t="shared" si="2"/>
        <v>7.1428571428571425E-2</v>
      </c>
      <c r="G34" s="28">
        <f t="shared" si="1"/>
        <v>0.9285714285714286</v>
      </c>
      <c r="I34" t="s">
        <v>3437</v>
      </c>
      <c r="J34">
        <v>13</v>
      </c>
      <c r="L34">
        <v>1</v>
      </c>
      <c r="M34" s="25">
        <v>7.1428571428571425E-2</v>
      </c>
      <c r="BC34" s="45">
        <v>2.2401525171639198E-3</v>
      </c>
    </row>
    <row r="35" spans="1:55" x14ac:dyDescent="0.2">
      <c r="A35" s="24" t="s">
        <v>3747</v>
      </c>
      <c r="B35" s="47">
        <v>2</v>
      </c>
      <c r="C35" s="47"/>
      <c r="D35" s="47">
        <v>9</v>
      </c>
      <c r="E35" s="47">
        <v>11</v>
      </c>
      <c r="F35" s="28">
        <f t="shared" si="2"/>
        <v>0.18181818181818182</v>
      </c>
      <c r="G35" s="28">
        <f t="shared" si="1"/>
        <v>0.81818181818181812</v>
      </c>
      <c r="I35" t="s">
        <v>505</v>
      </c>
      <c r="J35">
        <v>9</v>
      </c>
      <c r="L35">
        <v>2</v>
      </c>
      <c r="M35" s="25">
        <v>0.18181818181818182</v>
      </c>
      <c r="BC35" s="45">
        <v>1.765745281878843E-3</v>
      </c>
    </row>
    <row r="36" spans="1:55" x14ac:dyDescent="0.2">
      <c r="A36" s="24" t="s">
        <v>3457</v>
      </c>
      <c r="B36" s="47">
        <v>2</v>
      </c>
      <c r="C36" s="47">
        <v>2</v>
      </c>
      <c r="D36" s="47">
        <v>4</v>
      </c>
      <c r="E36" s="47">
        <v>8</v>
      </c>
      <c r="F36" s="28">
        <f t="shared" si="2"/>
        <v>0.25</v>
      </c>
      <c r="G36" s="29">
        <f t="shared" si="1"/>
        <v>0.75</v>
      </c>
      <c r="I36" t="s">
        <v>3460</v>
      </c>
      <c r="J36">
        <v>7</v>
      </c>
      <c r="K36">
        <v>1</v>
      </c>
      <c r="M36" s="25">
        <v>0</v>
      </c>
    </row>
    <row r="37" spans="1:55" x14ac:dyDescent="0.2">
      <c r="A37" s="24" t="s">
        <v>3460</v>
      </c>
      <c r="B37" s="47"/>
      <c r="C37" s="47">
        <v>1</v>
      </c>
      <c r="D37" s="47">
        <v>7</v>
      </c>
      <c r="E37" s="47">
        <v>8</v>
      </c>
      <c r="F37" s="28">
        <f t="shared" si="2"/>
        <v>0</v>
      </c>
      <c r="G37" s="28">
        <f t="shared" si="1"/>
        <v>1</v>
      </c>
      <c r="I37" t="s">
        <v>3457</v>
      </c>
      <c r="J37">
        <v>4</v>
      </c>
      <c r="K37">
        <v>2</v>
      </c>
      <c r="L37">
        <v>2</v>
      </c>
      <c r="M37" s="25">
        <v>0.25</v>
      </c>
    </row>
    <row r="38" spans="1:55" x14ac:dyDescent="0.2">
      <c r="A38" s="24" t="s">
        <v>3459</v>
      </c>
      <c r="B38" s="47">
        <v>6</v>
      </c>
      <c r="C38" s="47"/>
      <c r="D38" s="47"/>
      <c r="E38" s="47">
        <v>6</v>
      </c>
      <c r="F38" s="28">
        <f t="shared" si="2"/>
        <v>1</v>
      </c>
      <c r="G38" s="28">
        <f t="shared" si="1"/>
        <v>0</v>
      </c>
      <c r="I38" t="s">
        <v>3459</v>
      </c>
      <c r="L38">
        <v>6</v>
      </c>
      <c r="M38" s="25">
        <v>1</v>
      </c>
    </row>
    <row r="39" spans="1:55" x14ac:dyDescent="0.2">
      <c r="A39" s="24" t="s">
        <v>2124</v>
      </c>
      <c r="B39" s="47">
        <v>3</v>
      </c>
      <c r="C39" s="47"/>
      <c r="D39" s="47"/>
      <c r="E39" s="47">
        <v>3</v>
      </c>
      <c r="F39" s="28">
        <f t="shared" si="2"/>
        <v>1</v>
      </c>
      <c r="G39" s="28">
        <f t="shared" si="1"/>
        <v>0</v>
      </c>
      <c r="I39" t="s">
        <v>3458</v>
      </c>
      <c r="L39">
        <v>3</v>
      </c>
      <c r="M39" s="25">
        <v>1</v>
      </c>
    </row>
    <row r="40" spans="1:55" x14ac:dyDescent="0.2">
      <c r="A40" s="24" t="s">
        <v>3463</v>
      </c>
      <c r="B40" s="47">
        <v>1295</v>
      </c>
      <c r="C40" s="47">
        <v>250</v>
      </c>
      <c r="D40" s="47">
        <v>3411</v>
      </c>
      <c r="E40" s="47">
        <v>4956</v>
      </c>
      <c r="F40" s="28" t="s">
        <v>3440</v>
      </c>
      <c r="G40" s="28" t="s">
        <v>3440</v>
      </c>
      <c r="I40" t="s">
        <v>3463</v>
      </c>
      <c r="J40">
        <f>SUM(J5:J39)</f>
        <v>3411</v>
      </c>
      <c r="K40">
        <f t="shared" ref="K40:L40" si="3">SUM(K5:K39)</f>
        <v>250</v>
      </c>
      <c r="L40">
        <f t="shared" si="3"/>
        <v>1295</v>
      </c>
      <c r="M40" t="s">
        <v>3440</v>
      </c>
    </row>
    <row r="41" spans="1:55" x14ac:dyDescent="0.2">
      <c r="F41" s="28" t="s">
        <v>3440</v>
      </c>
      <c r="G41" s="28" t="s">
        <v>3440</v>
      </c>
      <c r="O41">
        <v>1</v>
      </c>
      <c r="P41">
        <v>2</v>
      </c>
      <c r="Q41">
        <v>3</v>
      </c>
      <c r="R41">
        <v>4</v>
      </c>
      <c r="S41">
        <v>5</v>
      </c>
      <c r="T41">
        <v>6</v>
      </c>
      <c r="U41">
        <v>7</v>
      </c>
      <c r="V41">
        <v>8</v>
      </c>
      <c r="W41">
        <v>9</v>
      </c>
      <c r="X41">
        <v>10</v>
      </c>
    </row>
    <row r="42" spans="1:55" x14ac:dyDescent="0.2">
      <c r="F42" s="28"/>
      <c r="P42">
        <v>7</v>
      </c>
      <c r="Q42">
        <v>6.5</v>
      </c>
      <c r="R42">
        <v>6.5</v>
      </c>
      <c r="S42">
        <v>22</v>
      </c>
      <c r="T42">
        <v>20</v>
      </c>
      <c r="U42">
        <v>15</v>
      </c>
      <c r="V42">
        <v>15</v>
      </c>
      <c r="W42">
        <v>12</v>
      </c>
      <c r="X42">
        <v>10</v>
      </c>
      <c r="Y42">
        <v>10</v>
      </c>
      <c r="Z42">
        <v>10</v>
      </c>
      <c r="AA42">
        <v>5.85</v>
      </c>
      <c r="AB42">
        <v>5.8</v>
      </c>
      <c r="AC42">
        <v>5.75</v>
      </c>
      <c r="AD42">
        <v>5.7</v>
      </c>
      <c r="AE42">
        <v>5.65</v>
      </c>
      <c r="AF42">
        <v>5.6</v>
      </c>
      <c r="AG42">
        <v>5.55</v>
      </c>
      <c r="AH42">
        <v>5.5</v>
      </c>
      <c r="AI42">
        <v>5.45</v>
      </c>
      <c r="AJ42">
        <v>5.4</v>
      </c>
      <c r="AK42">
        <v>22</v>
      </c>
      <c r="AL42">
        <v>22</v>
      </c>
      <c r="AM42">
        <v>22</v>
      </c>
      <c r="AN42">
        <v>22</v>
      </c>
      <c r="AO42">
        <v>5.15</v>
      </c>
      <c r="AP42">
        <v>5.0999999999999996</v>
      </c>
      <c r="AQ42">
        <v>5.05</v>
      </c>
      <c r="AR42">
        <v>5</v>
      </c>
      <c r="AS42">
        <v>4.95</v>
      </c>
      <c r="AT42">
        <v>4.9000000000000004</v>
      </c>
      <c r="AU42">
        <v>4.8499999999999996</v>
      </c>
      <c r="AV42">
        <v>4.8</v>
      </c>
      <c r="AW42">
        <v>4.75</v>
      </c>
    </row>
    <row r="43" spans="1:55" x14ac:dyDescent="0.2">
      <c r="B43" s="25">
        <f>GETPIVOTDATA("text",$A$3,"What","Failure")/GETPIVOTDATA("text",$A$3)</f>
        <v>0.26129943502824859</v>
      </c>
      <c r="C43" s="25">
        <f>GETPIVOTDATA("text",$A$3,"What","Qualified Success")/GETPIVOTDATA("text",$A$3)</f>
        <v>5.0443906376109765E-2</v>
      </c>
      <c r="D43" s="25">
        <f>GETPIVOTDATA("text",$A$3,"What","Success")/GETPIVOTDATA("text",$A$3)</f>
        <v>0.68825665859564167</v>
      </c>
      <c r="E43" s="25"/>
      <c r="F43" s="25"/>
      <c r="K43">
        <f>STDEV(O43:AW43)</f>
        <v>94.112742183194555</v>
      </c>
      <c r="L43">
        <f>AVERAGE(O43:AW43)</f>
        <v>87.919553351180625</v>
      </c>
      <c r="M43">
        <f>SUM(O43:AW43)</f>
        <v>3077.1843672913219</v>
      </c>
      <c r="N43" t="s">
        <v>3764</v>
      </c>
      <c r="O43">
        <v>341</v>
      </c>
      <c r="P43">
        <f>O43*(100-P42)/100</f>
        <v>317.13</v>
      </c>
      <c r="Q43">
        <f t="shared" ref="Q43:AW43" si="4">P43*(100-Q42)/100</f>
        <v>296.51655</v>
      </c>
      <c r="R43">
        <f t="shared" si="4"/>
        <v>277.24297425000003</v>
      </c>
      <c r="S43">
        <f t="shared" si="4"/>
        <v>216.24951991500001</v>
      </c>
      <c r="T43">
        <f t="shared" si="4"/>
        <v>172.99961593200001</v>
      </c>
      <c r="U43">
        <f t="shared" si="4"/>
        <v>147.04967354220003</v>
      </c>
      <c r="V43">
        <f t="shared" si="4"/>
        <v>124.99222251087002</v>
      </c>
      <c r="W43">
        <f t="shared" si="4"/>
        <v>109.99315580956562</v>
      </c>
      <c r="X43">
        <f t="shared" si="4"/>
        <v>98.993840228609059</v>
      </c>
      <c r="Y43">
        <f t="shared" si="4"/>
        <v>89.094456205748159</v>
      </c>
      <c r="Z43">
        <f t="shared" si="4"/>
        <v>80.185010585173345</v>
      </c>
      <c r="AA43">
        <f t="shared" si="4"/>
        <v>75.494187465940698</v>
      </c>
      <c r="AB43">
        <f t="shared" si="4"/>
        <v>71.115524592916131</v>
      </c>
      <c r="AC43">
        <f t="shared" si="4"/>
        <v>67.026381928823454</v>
      </c>
      <c r="AD43">
        <f t="shared" si="4"/>
        <v>63.205878158880516</v>
      </c>
      <c r="AE43">
        <f t="shared" si="4"/>
        <v>59.634746042903764</v>
      </c>
      <c r="AF43">
        <f t="shared" si="4"/>
        <v>56.295200264501155</v>
      </c>
      <c r="AG43">
        <f t="shared" si="4"/>
        <v>53.170816649821347</v>
      </c>
      <c r="AH43">
        <f t="shared" si="4"/>
        <v>50.246421734081174</v>
      </c>
      <c r="AI43">
        <f t="shared" si="4"/>
        <v>47.507991749573748</v>
      </c>
      <c r="AJ43">
        <f t="shared" si="4"/>
        <v>44.942560195096767</v>
      </c>
      <c r="AK43">
        <f t="shared" si="4"/>
        <v>35.055196952175478</v>
      </c>
      <c r="AL43">
        <f t="shared" si="4"/>
        <v>27.343053622696875</v>
      </c>
      <c r="AM43">
        <f t="shared" si="4"/>
        <v>21.327581825703565</v>
      </c>
      <c r="AN43">
        <f t="shared" si="4"/>
        <v>16.635513824048779</v>
      </c>
      <c r="AO43">
        <f t="shared" si="4"/>
        <v>15.778784862110264</v>
      </c>
      <c r="AP43">
        <f t="shared" si="4"/>
        <v>14.97406683414264</v>
      </c>
      <c r="AQ43">
        <f t="shared" si="4"/>
        <v>14.217876459018436</v>
      </c>
      <c r="AR43">
        <f t="shared" si="4"/>
        <v>13.506982636067514</v>
      </c>
      <c r="AS43">
        <f t="shared" si="4"/>
        <v>12.838386995582171</v>
      </c>
      <c r="AT43">
        <f t="shared" si="4"/>
        <v>12.209306032798645</v>
      </c>
      <c r="AU43">
        <f t="shared" si="4"/>
        <v>11.617154690207913</v>
      </c>
      <c r="AV43">
        <f t="shared" si="4"/>
        <v>11.059531265077933</v>
      </c>
      <c r="AW43">
        <f t="shared" si="4"/>
        <v>10.53420352998673</v>
      </c>
    </row>
    <row r="44" spans="1:55" x14ac:dyDescent="0.2">
      <c r="K44">
        <f>STDEV(O44:AW44)</f>
        <v>55.484897832558346</v>
      </c>
      <c r="L44">
        <f>AVERAGE(O44:AW44)</f>
        <v>142.86264639738914</v>
      </c>
      <c r="M44">
        <f>SUM(O44:AW44)</f>
        <v>5000.1926239086197</v>
      </c>
      <c r="N44" t="s">
        <v>3763</v>
      </c>
      <c r="O44">
        <v>267</v>
      </c>
      <c r="P44">
        <f>O44*((100-P46)/100)</f>
        <v>253.64999999999998</v>
      </c>
      <c r="Q44">
        <f t="shared" ref="Q44:AW44" si="5">P44*((100-Q46)/100)</f>
        <v>241.22114999999997</v>
      </c>
      <c r="R44">
        <f t="shared" si="5"/>
        <v>229.64253479999999</v>
      </c>
      <c r="S44">
        <f t="shared" si="5"/>
        <v>218.84933566439997</v>
      </c>
      <c r="T44">
        <f t="shared" si="5"/>
        <v>208.78226622383758</v>
      </c>
      <c r="U44">
        <f t="shared" si="5"/>
        <v>199.59584650998872</v>
      </c>
      <c r="V44">
        <f t="shared" si="5"/>
        <v>191.01322511005921</v>
      </c>
      <c r="W44">
        <f t="shared" si="5"/>
        <v>183.18168288054679</v>
      </c>
      <c r="X44">
        <f t="shared" si="5"/>
        <v>175.8544155653249</v>
      </c>
      <c r="Y44">
        <f t="shared" si="5"/>
        <v>168.90816615049457</v>
      </c>
      <c r="Z44">
        <f t="shared" si="5"/>
        <v>162.32074767062528</v>
      </c>
      <c r="AA44">
        <f t="shared" si="5"/>
        <v>156.07139888530622</v>
      </c>
      <c r="AB44">
        <f t="shared" si="5"/>
        <v>150.14068572766459</v>
      </c>
      <c r="AC44">
        <f t="shared" si="5"/>
        <v>144.51041001287717</v>
      </c>
      <c r="AD44">
        <f t="shared" si="5"/>
        <v>139.1635248424007</v>
      </c>
      <c r="AE44">
        <f t="shared" si="5"/>
        <v>134.08405618565305</v>
      </c>
      <c r="AF44">
        <f t="shared" si="5"/>
        <v>129.25703016296956</v>
      </c>
      <c r="AG44">
        <f t="shared" si="5"/>
        <v>124.66840559218414</v>
      </c>
      <c r="AH44">
        <f t="shared" si="5"/>
        <v>120.3050113964577</v>
      </c>
      <c r="AI44">
        <f t="shared" si="5"/>
        <v>116.15448850327991</v>
      </c>
      <c r="AJ44">
        <f t="shared" si="5"/>
        <v>112.20523589416838</v>
      </c>
      <c r="AK44">
        <f t="shared" si="5"/>
        <v>108.44636049171375</v>
      </c>
      <c r="AL44">
        <f t="shared" si="5"/>
        <v>104.8676305954872</v>
      </c>
      <c r="AM44">
        <f t="shared" si="5"/>
        <v>101.45943260113387</v>
      </c>
      <c r="AN44">
        <f t="shared" si="5"/>
        <v>98.212730757897589</v>
      </c>
      <c r="AO44">
        <f t="shared" si="5"/>
        <v>95.119029739023802</v>
      </c>
      <c r="AP44">
        <f t="shared" si="5"/>
        <v>92.170339817114069</v>
      </c>
      <c r="AQ44">
        <f t="shared" si="5"/>
        <v>89.359144452692092</v>
      </c>
      <c r="AR44">
        <f t="shared" si="5"/>
        <v>86.678370119111321</v>
      </c>
      <c r="AS44">
        <f t="shared" si="5"/>
        <v>84.121358200597527</v>
      </c>
      <c r="AT44">
        <f t="shared" si="5"/>
        <v>81.6818388127802</v>
      </c>
      <c r="AU44">
        <f t="shared" si="5"/>
        <v>79.353906406615963</v>
      </c>
      <c r="AV44">
        <f t="shared" si="5"/>
        <v>77.13199702723071</v>
      </c>
      <c r="AW44">
        <f t="shared" si="5"/>
        <v>75.01086710898187</v>
      </c>
    </row>
    <row r="45" spans="1:55" x14ac:dyDescent="0.2">
      <c r="O45" s="24" t="s">
        <v>3741</v>
      </c>
      <c r="P45" s="24" t="s">
        <v>3743</v>
      </c>
      <c r="Q45" s="24" t="s">
        <v>3744</v>
      </c>
      <c r="R45" s="24" t="s">
        <v>3428</v>
      </c>
      <c r="S45" s="24" t="s">
        <v>3742</v>
      </c>
      <c r="T45" s="24" t="s">
        <v>213</v>
      </c>
      <c r="U45" s="24" t="s">
        <v>3756</v>
      </c>
      <c r="V45" s="24" t="s">
        <v>3750</v>
      </c>
      <c r="W45" s="24" t="s">
        <v>3755</v>
      </c>
      <c r="X45" s="24" t="s">
        <v>3434</v>
      </c>
      <c r="Y45" s="24" t="s">
        <v>3439</v>
      </c>
      <c r="Z45" s="24" t="s">
        <v>3431</v>
      </c>
      <c r="AA45" s="24" t="s">
        <v>3751</v>
      </c>
      <c r="AB45" s="24" t="s">
        <v>3758</v>
      </c>
      <c r="AC45" s="24" t="s">
        <v>3445</v>
      </c>
      <c r="AD45" s="24" t="s">
        <v>3748</v>
      </c>
      <c r="AE45" s="24" t="s">
        <v>3430</v>
      </c>
      <c r="AF45" s="24" t="s">
        <v>3363</v>
      </c>
      <c r="AG45" s="24" t="s">
        <v>3453</v>
      </c>
      <c r="AH45" s="24" t="s">
        <v>3757</v>
      </c>
      <c r="AI45" s="24" t="s">
        <v>3443</v>
      </c>
      <c r="AJ45" s="24" t="s">
        <v>3752</v>
      </c>
      <c r="AK45" s="24" t="s">
        <v>3449</v>
      </c>
      <c r="AL45" s="24" t="s">
        <v>3432</v>
      </c>
      <c r="AM45" s="24" t="s">
        <v>3753</v>
      </c>
      <c r="AN45" s="24" t="s">
        <v>3441</v>
      </c>
      <c r="AO45" s="24" t="s">
        <v>3754</v>
      </c>
      <c r="AP45" s="24" t="s">
        <v>3745</v>
      </c>
      <c r="AQ45" s="24" t="s">
        <v>3749</v>
      </c>
      <c r="AR45" s="24" t="s">
        <v>3746</v>
      </c>
      <c r="AS45" s="24" t="s">
        <v>3747</v>
      </c>
      <c r="AT45" s="24" t="s">
        <v>3457</v>
      </c>
      <c r="AU45" s="24" t="s">
        <v>3460</v>
      </c>
      <c r="AV45" s="24" t="s">
        <v>3761</v>
      </c>
      <c r="AW45" s="24" t="s">
        <v>2124</v>
      </c>
      <c r="AX45" s="24"/>
    </row>
    <row r="46" spans="1:55" x14ac:dyDescent="0.2">
      <c r="O46" s="24"/>
      <c r="P46">
        <v>5</v>
      </c>
      <c r="Q46">
        <v>4.9000000000000004</v>
      </c>
      <c r="R46">
        <v>4.8</v>
      </c>
      <c r="S46">
        <v>4.7</v>
      </c>
      <c r="T46">
        <v>4.5999999999999996</v>
      </c>
      <c r="U46">
        <v>4.4000000000000004</v>
      </c>
      <c r="V46">
        <v>4.3</v>
      </c>
      <c r="W46">
        <v>4.0999999999999996</v>
      </c>
      <c r="X46">
        <v>4</v>
      </c>
      <c r="Y46">
        <v>3.95</v>
      </c>
      <c r="Z46">
        <v>3.9</v>
      </c>
      <c r="AA46">
        <v>3.85</v>
      </c>
      <c r="AB46">
        <v>3.8</v>
      </c>
      <c r="AC46">
        <v>3.75</v>
      </c>
      <c r="AD46">
        <v>3.7</v>
      </c>
      <c r="AE46">
        <v>3.65</v>
      </c>
      <c r="AF46">
        <v>3.6</v>
      </c>
      <c r="AG46">
        <v>3.55</v>
      </c>
      <c r="AH46">
        <v>3.5</v>
      </c>
      <c r="AI46">
        <v>3.45</v>
      </c>
      <c r="AJ46">
        <v>3.4</v>
      </c>
      <c r="AK46">
        <v>3.35</v>
      </c>
      <c r="AL46">
        <v>3.3</v>
      </c>
      <c r="AM46">
        <v>3.25</v>
      </c>
      <c r="AN46">
        <v>3.2</v>
      </c>
      <c r="AO46">
        <v>3.15</v>
      </c>
      <c r="AP46">
        <v>3.1</v>
      </c>
      <c r="AQ46">
        <v>3.05</v>
      </c>
      <c r="AR46">
        <v>3</v>
      </c>
      <c r="AS46">
        <v>2.95</v>
      </c>
      <c r="AT46">
        <v>2.9</v>
      </c>
      <c r="AU46">
        <v>2.85</v>
      </c>
      <c r="AV46">
        <v>2.8</v>
      </c>
      <c r="AW46">
        <v>2.75</v>
      </c>
    </row>
    <row r="47" spans="1:55" x14ac:dyDescent="0.2">
      <c r="O47" s="24">
        <f>O43/M43</f>
        <v>0.11081558960997964</v>
      </c>
      <c r="P47">
        <f>O47+(P43/$M$43)</f>
        <v>0.2138740879472607</v>
      </c>
      <c r="Q47">
        <f t="shared" ref="Q47:AD47" si="6">P47+(Q43/$M$43)</f>
        <v>0.31023378389261852</v>
      </c>
      <c r="R47">
        <f t="shared" si="6"/>
        <v>0.4003300996015281</v>
      </c>
      <c r="S47">
        <f t="shared" si="6"/>
        <v>0.47060522585447756</v>
      </c>
      <c r="T47">
        <f t="shared" si="6"/>
        <v>0.52682532685683714</v>
      </c>
      <c r="U47">
        <f t="shared" si="6"/>
        <v>0.57461241270884278</v>
      </c>
      <c r="V47">
        <f t="shared" si="6"/>
        <v>0.61523143568304761</v>
      </c>
      <c r="W47">
        <f t="shared" si="6"/>
        <v>0.65097617590034784</v>
      </c>
      <c r="X47">
        <f t="shared" si="6"/>
        <v>0.68314644209591802</v>
      </c>
      <c r="Y47">
        <f t="shared" si="6"/>
        <v>0.71209968167193116</v>
      </c>
      <c r="Z47">
        <f t="shared" si="6"/>
        <v>0.73815759729034303</v>
      </c>
      <c r="AA47">
        <f t="shared" si="6"/>
        <v>0.76269112484507784</v>
      </c>
      <c r="AB47">
        <f t="shared" si="6"/>
        <v>0.78580170780163794</v>
      </c>
      <c r="AC47">
        <f t="shared" si="6"/>
        <v>0.80758343223819584</v>
      </c>
      <c r="AD47">
        <f t="shared" si="6"/>
        <v>0.82812359838187</v>
      </c>
    </row>
    <row r="48" spans="1:55" x14ac:dyDescent="0.2">
      <c r="O48" s="24">
        <f>O44/M44</f>
        <v>5.3397942855906967E-2</v>
      </c>
      <c r="P48">
        <f>O48+(P44/$M$44)</f>
        <v>0.10412598856901858</v>
      </c>
      <c r="Q48">
        <f t="shared" ref="Q48:AD48" si="7">P48+(Q44/$M$44)</f>
        <v>0.15236836004218773</v>
      </c>
      <c r="R48">
        <f t="shared" si="7"/>
        <v>0.19829509768464476</v>
      </c>
      <c r="S48">
        <f t="shared" si="7"/>
        <v>0.24206327865790631</v>
      </c>
      <c r="T48">
        <f t="shared" si="7"/>
        <v>0.28381812330639783</v>
      </c>
      <c r="U48">
        <f t="shared" si="7"/>
        <v>0.32373575479035571</v>
      </c>
      <c r="V48">
        <f t="shared" si="7"/>
        <v>0.36193692812050343</v>
      </c>
      <c r="W48">
        <f t="shared" si="7"/>
        <v>0.39857185334411505</v>
      </c>
      <c r="X48">
        <f t="shared" si="7"/>
        <v>0.43374138155878222</v>
      </c>
      <c r="Y48">
        <f t="shared" si="7"/>
        <v>0.46752171340897003</v>
      </c>
      <c r="Z48">
        <f t="shared" si="7"/>
        <v>0.49998461231700053</v>
      </c>
      <c r="AA48">
        <f t="shared" si="7"/>
        <v>0.53119768961707181</v>
      </c>
      <c r="AB48">
        <f t="shared" si="7"/>
        <v>0.56122466997974041</v>
      </c>
      <c r="AC48">
        <f t="shared" si="7"/>
        <v>0.59012563857880895</v>
      </c>
      <c r="AD48">
        <f t="shared" si="7"/>
        <v>0.61795727133971201</v>
      </c>
    </row>
    <row r="49" spans="13:49" x14ac:dyDescent="0.2">
      <c r="O49" s="24"/>
    </row>
    <row r="50" spans="13:49" x14ac:dyDescent="0.2">
      <c r="O50" s="24"/>
    </row>
    <row r="51" spans="13:49" x14ac:dyDescent="0.2">
      <c r="O51">
        <v>3.893278005460124E-2</v>
      </c>
      <c r="P51">
        <v>3.8747826578779898E-2</v>
      </c>
      <c r="Q51">
        <v>3.8747826578779898E-2</v>
      </c>
      <c r="R51">
        <v>3.819822129808479E-2</v>
      </c>
      <c r="S51">
        <v>3.819822129808479E-2</v>
      </c>
      <c r="T51">
        <v>3.7299481578056501E-2</v>
      </c>
      <c r="U51">
        <v>3.7299481578056501E-2</v>
      </c>
    </row>
    <row r="52" spans="13:49" x14ac:dyDescent="0.2">
      <c r="O52" s="24">
        <v>9.8320365971759621E-3</v>
      </c>
      <c r="P52">
        <v>1.1505083160324539E-2</v>
      </c>
      <c r="Q52">
        <v>1.3335211249891378E-2</v>
      </c>
      <c r="R52">
        <v>1.5309954494089973E-2</v>
      </c>
      <c r="S52">
        <v>1.7410520778436914E-2</v>
      </c>
      <c r="T52">
        <v>1.9611620731032092E-2</v>
      </c>
      <c r="U52">
        <v>2.1881599857450921E-2</v>
      </c>
      <c r="V52">
        <v>2.4182907803422991E-2</v>
      </c>
      <c r="W52">
        <v>2.6472918974623803E-2</v>
      </c>
      <c r="X52">
        <v>2.8705095941375498E-2</v>
      </c>
      <c r="Y52">
        <v>3.0830462313723474E-2</v>
      </c>
      <c r="Z52">
        <v>3.2799327078167989E-2</v>
      </c>
      <c r="AA52">
        <v>3.4563179932925243E-2</v>
      </c>
      <c r="AB52">
        <v>3.6076659121928228E-2</v>
      </c>
      <c r="AC52">
        <v>3.7299481578056501E-2</v>
      </c>
      <c r="AD52">
        <v>3.819822129808479E-2</v>
      </c>
      <c r="AE52">
        <v>3.8747826578779898E-2</v>
      </c>
      <c r="AF52">
        <v>3.893278005460124E-2</v>
      </c>
      <c r="AG52">
        <v>3.8747826578779898E-2</v>
      </c>
      <c r="AH52">
        <v>3.819822129808479E-2</v>
      </c>
      <c r="AI52">
        <v>3.7299481578056501E-2</v>
      </c>
      <c r="AJ52">
        <v>3.6076659121928228E-2</v>
      </c>
      <c r="AK52">
        <v>3.4563179932925243E-2</v>
      </c>
      <c r="AL52">
        <v>3.2799327078167989E-2</v>
      </c>
      <c r="AM52">
        <v>3.0830462313723474E-2</v>
      </c>
      <c r="AN52">
        <v>2.8705095941375498E-2</v>
      </c>
      <c r="AO52">
        <v>2.6472918974623803E-2</v>
      </c>
      <c r="AP52">
        <v>2.4182907803422991E-2</v>
      </c>
      <c r="AQ52">
        <v>2.1881599857450921E-2</v>
      </c>
      <c r="AR52">
        <v>1.9611620731032092E-2</v>
      </c>
      <c r="AS52">
        <v>1.7410520778436914E-2</v>
      </c>
      <c r="AT52">
        <v>1.5309954494089973E-2</v>
      </c>
      <c r="AU52">
        <v>1.3335211249891378E-2</v>
      </c>
      <c r="AV52">
        <v>1.1505083160324539E-2</v>
      </c>
      <c r="AW52">
        <v>9.8320365971759621E-3</v>
      </c>
    </row>
    <row r="53" spans="13:49" x14ac:dyDescent="0.2">
      <c r="M53" t="s">
        <v>3762</v>
      </c>
      <c r="N53">
        <f>AVERAGE(O52:AX53)</f>
        <v>8.5130350999290521</v>
      </c>
      <c r="O53" s="24">
        <v>34</v>
      </c>
      <c r="P53">
        <v>33</v>
      </c>
      <c r="Q53">
        <v>32</v>
      </c>
      <c r="R53" s="24">
        <v>31</v>
      </c>
      <c r="S53">
        <v>30</v>
      </c>
      <c r="T53">
        <v>29</v>
      </c>
      <c r="U53" s="24">
        <v>28</v>
      </c>
      <c r="V53">
        <v>27</v>
      </c>
      <c r="W53">
        <v>26</v>
      </c>
      <c r="X53" s="24">
        <v>25</v>
      </c>
      <c r="Y53">
        <v>24</v>
      </c>
      <c r="Z53">
        <v>23</v>
      </c>
      <c r="AA53" s="24">
        <v>22</v>
      </c>
      <c r="AB53">
        <v>21</v>
      </c>
      <c r="AC53">
        <v>20</v>
      </c>
      <c r="AD53" s="24">
        <v>19</v>
      </c>
      <c r="AE53">
        <v>18</v>
      </c>
      <c r="AF53">
        <v>17</v>
      </c>
      <c r="AG53" s="24">
        <v>16</v>
      </c>
      <c r="AH53">
        <v>15</v>
      </c>
      <c r="AI53">
        <v>14</v>
      </c>
      <c r="AJ53" s="24">
        <v>13</v>
      </c>
      <c r="AK53">
        <v>12</v>
      </c>
      <c r="AL53">
        <v>11</v>
      </c>
      <c r="AM53" s="24">
        <v>10</v>
      </c>
      <c r="AN53">
        <v>9</v>
      </c>
      <c r="AO53">
        <v>8</v>
      </c>
      <c r="AP53" s="24">
        <v>7</v>
      </c>
      <c r="AQ53">
        <v>6</v>
      </c>
      <c r="AR53">
        <v>5</v>
      </c>
      <c r="AS53" s="24">
        <v>4</v>
      </c>
      <c r="AT53">
        <v>3</v>
      </c>
      <c r="AU53">
        <v>2</v>
      </c>
      <c r="AV53" s="24">
        <v>1</v>
      </c>
      <c r="AW53">
        <v>0</v>
      </c>
    </row>
    <row r="54" spans="13:49" x14ac:dyDescent="0.2">
      <c r="N54">
        <f>STDEV(O53:AW53)</f>
        <v>10.246950765959598</v>
      </c>
      <c r="O54" s="24">
        <f>_xlfn.NORM.DIST(O53, $N$53, $N$54, FALSE)</f>
        <v>1.765745281878843E-3</v>
      </c>
      <c r="P54" s="24">
        <f t="shared" ref="P54:AW54" si="8">_xlfn.NORM.DIST(P53, $N$53, $N$54, FALSE)</f>
        <v>2.2401525171639198E-3</v>
      </c>
      <c r="Q54" s="24">
        <f t="shared" si="8"/>
        <v>2.8150815650736247E-3</v>
      </c>
      <c r="R54" s="24">
        <f t="shared" si="8"/>
        <v>3.5040334230489576E-3</v>
      </c>
      <c r="S54" s="24">
        <f t="shared" si="8"/>
        <v>4.320254779637875E-3</v>
      </c>
      <c r="T54" s="24">
        <f t="shared" si="8"/>
        <v>5.2761160660013953E-3</v>
      </c>
      <c r="U54" s="24">
        <f t="shared" si="8"/>
        <v>6.3823877328760643E-3</v>
      </c>
      <c r="V54" s="24">
        <f t="shared" si="8"/>
        <v>7.6474366808288079E-3</v>
      </c>
      <c r="W54" s="24">
        <f t="shared" si="8"/>
        <v>9.0763755543992169E-3</v>
      </c>
      <c r="X54" s="24">
        <f t="shared" si="8"/>
        <v>1.0670208042369648E-2</v>
      </c>
      <c r="Y54" s="24">
        <f t="shared" si="8"/>
        <v>1.2425022359951467E-2</v>
      </c>
      <c r="Z54" s="24">
        <f t="shared" si="8"/>
        <v>1.4331291603664371E-2</v>
      </c>
      <c r="AA54" s="24">
        <f t="shared" si="8"/>
        <v>1.637334258388868E-2</v>
      </c>
      <c r="AB54" s="24">
        <f t="shared" si="8"/>
        <v>1.85290531384305E-2</v>
      </c>
      <c r="AC54" s="24">
        <f t="shared" si="8"/>
        <v>2.076983119743455E-2</v>
      </c>
      <c r="AD54" s="24">
        <f t="shared" si="8"/>
        <v>2.3060916808584787E-2</v>
      </c>
      <c r="AE54" s="24">
        <f t="shared" si="8"/>
        <v>2.5362031250940477E-2</v>
      </c>
      <c r="AF54" s="24">
        <f t="shared" si="8"/>
        <v>2.7628376121479465E-2</v>
      </c>
      <c r="AG54" s="24">
        <f t="shared" si="8"/>
        <v>2.9811961252623372E-2</v>
      </c>
      <c r="AH54" s="24">
        <f t="shared" si="8"/>
        <v>3.1863215335493807E-2</v>
      </c>
      <c r="AI54" s="24">
        <f t="shared" si="8"/>
        <v>3.3732809300224625E-2</v>
      </c>
      <c r="AJ54" s="24">
        <f t="shared" si="8"/>
        <v>3.5373602054779969E-2</v>
      </c>
      <c r="AK54" s="24">
        <f t="shared" si="8"/>
        <v>3.6742603187199831E-2</v>
      </c>
      <c r="AL54" s="24">
        <f t="shared" si="8"/>
        <v>3.7802839405250005E-2</v>
      </c>
      <c r="AM54" s="24">
        <f t="shared" si="8"/>
        <v>3.8525011957315565E-2</v>
      </c>
      <c r="AN54" s="24">
        <f t="shared" si="8"/>
        <v>3.8888841450381913E-2</v>
      </c>
      <c r="AO54" s="24">
        <f t="shared" si="8"/>
        <v>3.8884013941141458E-2</v>
      </c>
      <c r="AP54" s="24">
        <f t="shared" si="8"/>
        <v>3.8510666703632131E-2</v>
      </c>
      <c r="AQ54" s="24">
        <f t="shared" si="8"/>
        <v>3.7779381743966514E-2</v>
      </c>
      <c r="AR54" s="24">
        <f t="shared" si="8"/>
        <v>3.6710687489738603E-2</v>
      </c>
      <c r="AS54" s="24">
        <f t="shared" si="8"/>
        <v>3.5334101402589725E-2</v>
      </c>
      <c r="AT54" s="24">
        <f t="shared" si="8"/>
        <v>3.3686775824892136E-2</v>
      </c>
      <c r="AU54" s="24">
        <f t="shared" si="8"/>
        <v>3.1811833736363662E-2</v>
      </c>
      <c r="AV54" s="24">
        <f t="shared" si="8"/>
        <v>2.9756498352680807E-2</v>
      </c>
      <c r="AW54" s="24">
        <f t="shared" si="8"/>
        <v>2.7570129444946787E-2</v>
      </c>
    </row>
    <row r="55" spans="13:49" x14ac:dyDescent="0.2">
      <c r="O55" s="24"/>
    </row>
    <row r="56" spans="13:49" x14ac:dyDescent="0.2">
      <c r="O56" s="24">
        <v>9.8320365971759621E-3</v>
      </c>
      <c r="P56">
        <v>1.1505083160324539E-2</v>
      </c>
      <c r="Q56">
        <v>1.3335211249891378E-2</v>
      </c>
      <c r="R56">
        <v>1.5309954494089973E-2</v>
      </c>
      <c r="S56">
        <v>1.7410520778436914E-2</v>
      </c>
      <c r="T56">
        <v>1.9611620731032092E-2</v>
      </c>
      <c r="U56">
        <v>2.1881599857450921E-2</v>
      </c>
      <c r="V56">
        <v>2.4182907803422991E-2</v>
      </c>
      <c r="W56">
        <v>2.6472918974623803E-2</v>
      </c>
      <c r="X56">
        <v>2.8705095941375498E-2</v>
      </c>
      <c r="Y56">
        <v>3.0830462313723474E-2</v>
      </c>
      <c r="Z56">
        <v>3.2799327078167989E-2</v>
      </c>
      <c r="AA56">
        <v>3.4563179932925243E-2</v>
      </c>
      <c r="AB56">
        <v>3.6076659121928228E-2</v>
      </c>
      <c r="AC56">
        <v>3.7299481578056501E-2</v>
      </c>
      <c r="AD56">
        <v>3.819822129808479E-2</v>
      </c>
      <c r="AE56">
        <v>3.8747826578779898E-2</v>
      </c>
    </row>
    <row r="57" spans="13:49" x14ac:dyDescent="0.2">
      <c r="M57" t="s">
        <v>3762</v>
      </c>
      <c r="N57">
        <f>AVERAGE(O57:AE57)</f>
        <v>9</v>
      </c>
      <c r="O57" s="24">
        <v>17</v>
      </c>
      <c r="P57">
        <v>16</v>
      </c>
      <c r="Q57">
        <v>15</v>
      </c>
      <c r="R57" s="24">
        <v>14</v>
      </c>
      <c r="S57">
        <v>13</v>
      </c>
      <c r="T57">
        <v>12</v>
      </c>
      <c r="U57" s="24">
        <v>11</v>
      </c>
      <c r="V57">
        <v>10</v>
      </c>
      <c r="W57">
        <v>9</v>
      </c>
      <c r="X57" s="24">
        <v>8</v>
      </c>
      <c r="Y57">
        <v>7</v>
      </c>
      <c r="Z57">
        <v>6</v>
      </c>
      <c r="AA57" s="24">
        <v>5</v>
      </c>
      <c r="AB57">
        <v>4</v>
      </c>
      <c r="AC57">
        <v>3</v>
      </c>
      <c r="AD57" s="24">
        <v>2</v>
      </c>
      <c r="AE57">
        <v>1</v>
      </c>
    </row>
    <row r="58" spans="13:49" x14ac:dyDescent="0.2">
      <c r="N58">
        <f>STDEV(O57:AE57)</f>
        <v>5.0497524691810387</v>
      </c>
      <c r="O58" s="24">
        <f>_xlfn.NORM.DIST(O57, $N$57, $N$58, FALSE)</f>
        <v>2.2523868269189895E-2</v>
      </c>
      <c r="P58" s="24">
        <f t="shared" ref="P58:AE58" si="9">_xlfn.NORM.DIST(P57, $N$57, $N$58, FALSE)</f>
        <v>3.0225719649765538E-2</v>
      </c>
      <c r="Q58" s="24">
        <f t="shared" si="9"/>
        <v>3.9001307326264681E-2</v>
      </c>
      <c r="R58" s="24">
        <f t="shared" si="9"/>
        <v>4.8389431926929717E-2</v>
      </c>
      <c r="S58" s="24">
        <f t="shared" si="9"/>
        <v>5.7728560256366752E-2</v>
      </c>
      <c r="T58" s="24">
        <f t="shared" si="9"/>
        <v>6.622161574406453E-2</v>
      </c>
      <c r="U58" s="24">
        <f t="shared" si="9"/>
        <v>7.3042842104474912E-2</v>
      </c>
      <c r="V58" s="24">
        <f t="shared" si="9"/>
        <v>7.7468366323219323E-2</v>
      </c>
      <c r="W58" s="24">
        <f t="shared" si="9"/>
        <v>7.9002343745798023E-2</v>
      </c>
      <c r="X58" s="24">
        <f t="shared" si="9"/>
        <v>7.7468366323219323E-2</v>
      </c>
      <c r="Y58" s="24">
        <f t="shared" si="9"/>
        <v>7.3042842104474912E-2</v>
      </c>
      <c r="Z58" s="24">
        <f t="shared" si="9"/>
        <v>6.622161574406453E-2</v>
      </c>
      <c r="AA58" s="24">
        <f t="shared" si="9"/>
        <v>5.7728560256366752E-2</v>
      </c>
      <c r="AB58" s="24">
        <f t="shared" si="9"/>
        <v>4.8389431926929717E-2</v>
      </c>
      <c r="AC58" s="24">
        <f t="shared" si="9"/>
        <v>3.9001307326264681E-2</v>
      </c>
      <c r="AD58" s="24">
        <f t="shared" si="9"/>
        <v>3.0225719649765538E-2</v>
      </c>
      <c r="AE58" s="24">
        <f t="shared" si="9"/>
        <v>2.2523868269189895E-2</v>
      </c>
      <c r="AF58" s="24"/>
      <c r="AG58" s="24"/>
      <c r="AH58" s="24"/>
      <c r="AI58" s="24"/>
      <c r="AJ58" s="24"/>
      <c r="AK58" s="24"/>
      <c r="AL58" s="24"/>
      <c r="AM58" s="24"/>
      <c r="AN58" s="24"/>
      <c r="AO58" s="24"/>
      <c r="AP58" s="24"/>
      <c r="AQ58" s="24"/>
      <c r="AR58" s="24"/>
      <c r="AS58" s="24"/>
      <c r="AT58" s="24"/>
      <c r="AU58" s="24"/>
      <c r="AV58" s="24"/>
      <c r="AW58" s="24"/>
    </row>
    <row r="59" spans="13:49" x14ac:dyDescent="0.2">
      <c r="O59" s="24" t="s">
        <v>3741</v>
      </c>
      <c r="P59" s="24" t="s">
        <v>3743</v>
      </c>
      <c r="Q59" s="24" t="s">
        <v>3744</v>
      </c>
      <c r="R59" s="24" t="s">
        <v>3428</v>
      </c>
      <c r="S59" s="24" t="s">
        <v>3742</v>
      </c>
      <c r="T59" s="24" t="s">
        <v>213</v>
      </c>
      <c r="U59" s="24" t="s">
        <v>3756</v>
      </c>
      <c r="V59" s="24" t="s">
        <v>3750</v>
      </c>
      <c r="W59" s="24" t="s">
        <v>3755</v>
      </c>
      <c r="X59" s="24" t="s">
        <v>3434</v>
      </c>
      <c r="Y59" s="24" t="s">
        <v>3439</v>
      </c>
      <c r="Z59" s="24" t="s">
        <v>3431</v>
      </c>
      <c r="AA59" s="24" t="s">
        <v>3751</v>
      </c>
      <c r="AB59" s="24" t="s">
        <v>3758</v>
      </c>
      <c r="AC59" s="24" t="s">
        <v>3445</v>
      </c>
      <c r="AD59" s="24" t="s">
        <v>3748</v>
      </c>
      <c r="AE59" s="24" t="s">
        <v>3430</v>
      </c>
    </row>
    <row r="60" spans="13:49" x14ac:dyDescent="0.2">
      <c r="O60" s="24"/>
    </row>
    <row r="61" spans="13:49" x14ac:dyDescent="0.2">
      <c r="O61" s="24"/>
    </row>
    <row r="62" spans="13:49" x14ac:dyDescent="0.2">
      <c r="O62" s="24"/>
    </row>
    <row r="63" spans="13:49" x14ac:dyDescent="0.2">
      <c r="O63" s="24"/>
    </row>
    <row r="64" spans="13:49" x14ac:dyDescent="0.2">
      <c r="O64" s="25">
        <v>7.9002343745798023E-2</v>
      </c>
      <c r="P64" s="44">
        <f>(O64+Q64)/2</f>
        <v>7.823535503450868E-2</v>
      </c>
      <c r="Q64" s="25">
        <v>7.7468366323219323E-2</v>
      </c>
      <c r="R64" s="44">
        <f>(Q64+S64)/2</f>
        <v>7.525560421384711E-2</v>
      </c>
      <c r="S64" s="25">
        <v>7.3042842104474912E-2</v>
      </c>
      <c r="T64" s="44">
        <f>(S64+U64)/2</f>
        <v>6.9632228924269721E-2</v>
      </c>
      <c r="U64" s="25">
        <v>6.622161574406453E-2</v>
      </c>
      <c r="V64" s="44">
        <f>(U64+W64)/2</f>
        <v>6.1975088000215645E-2</v>
      </c>
      <c r="W64" s="25">
        <v>5.7728560256366752E-2</v>
      </c>
      <c r="X64" s="44">
        <f>(W64+Y64)/2</f>
        <v>5.3058996091648235E-2</v>
      </c>
      <c r="Y64" s="25">
        <v>4.8389431926929717E-2</v>
      </c>
      <c r="Z64" s="44">
        <f>(Y64+AA64)/2</f>
        <v>4.3695369626597202E-2</v>
      </c>
      <c r="AA64" s="25">
        <v>3.9001307326264681E-2</v>
      </c>
      <c r="AB64" s="44">
        <f>(AA64+AC64)/2</f>
        <v>3.4613513488015113E-2</v>
      </c>
      <c r="AC64" s="25">
        <v>3.0225719649765538E-2</v>
      </c>
      <c r="AD64" s="44">
        <f>(AC64+AE64)/2</f>
        <v>2.6374793959477717E-2</v>
      </c>
      <c r="AE64" s="44">
        <v>2.2523868269189895E-2</v>
      </c>
    </row>
    <row r="65" spans="15:31" x14ac:dyDescent="0.2">
      <c r="O65" s="24" t="s">
        <v>3741</v>
      </c>
      <c r="P65" s="24" t="s">
        <v>3743</v>
      </c>
      <c r="Q65" s="24" t="s">
        <v>3744</v>
      </c>
      <c r="R65" s="24" t="s">
        <v>3428</v>
      </c>
      <c r="S65" s="24" t="s">
        <v>3742</v>
      </c>
      <c r="T65" s="24" t="s">
        <v>213</v>
      </c>
      <c r="U65" s="24" t="s">
        <v>3756</v>
      </c>
      <c r="V65" s="24" t="s">
        <v>3750</v>
      </c>
      <c r="W65" s="24" t="s">
        <v>3755</v>
      </c>
      <c r="X65" s="24" t="s">
        <v>3434</v>
      </c>
      <c r="Y65" s="24" t="s">
        <v>3439</v>
      </c>
      <c r="Z65" s="24" t="s">
        <v>3431</v>
      </c>
      <c r="AA65" s="24" t="s">
        <v>3751</v>
      </c>
      <c r="AB65" s="24" t="s">
        <v>3758</v>
      </c>
      <c r="AC65" s="24" t="s">
        <v>3445</v>
      </c>
      <c r="AD65" s="24" t="s">
        <v>3748</v>
      </c>
      <c r="AE65" s="24" t="s">
        <v>3430</v>
      </c>
    </row>
    <row r="66" spans="15:31" x14ac:dyDescent="0.2">
      <c r="O66" s="24"/>
    </row>
    <row r="67" spans="15:31" x14ac:dyDescent="0.2">
      <c r="O67" s="24"/>
    </row>
    <row r="68" spans="15:31" x14ac:dyDescent="0.2">
      <c r="O68" s="24"/>
    </row>
    <row r="69" spans="15:31" x14ac:dyDescent="0.2">
      <c r="O69" s="24"/>
    </row>
    <row r="70" spans="15:31" x14ac:dyDescent="0.2">
      <c r="O70" s="24"/>
    </row>
    <row r="71" spans="15:31" x14ac:dyDescent="0.2">
      <c r="O71" s="24"/>
    </row>
    <row r="72" spans="15:31" x14ac:dyDescent="0.2">
      <c r="O72" s="24"/>
    </row>
    <row r="73" spans="15:31" x14ac:dyDescent="0.2">
      <c r="O73" s="24"/>
    </row>
    <row r="74" spans="15:31" x14ac:dyDescent="0.2">
      <c r="O74" s="24"/>
    </row>
    <row r="75" spans="15:31" x14ac:dyDescent="0.2">
      <c r="O75" s="24"/>
    </row>
    <row r="76" spans="15:31" x14ac:dyDescent="0.2">
      <c r="O76" s="24"/>
    </row>
    <row r="77" spans="15:31" x14ac:dyDescent="0.2">
      <c r="O77" s="24"/>
    </row>
    <row r="78" spans="15:31" x14ac:dyDescent="0.2">
      <c r="O78" s="24"/>
    </row>
    <row r="79" spans="15:31" x14ac:dyDescent="0.2">
      <c r="O79" s="24"/>
    </row>
  </sheetData>
  <sortState xmlns:xlrd2="http://schemas.microsoft.com/office/spreadsheetml/2017/richdata2" ref="BC1:BC35">
    <sortCondition descending="1" ref="BC1:BC35"/>
  </sortState>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39978-55C0-CF42-BAB2-73482B93E1CB}">
  <dimension ref="A1:C11"/>
  <sheetViews>
    <sheetView workbookViewId="0">
      <selection activeCell="A6" sqref="A6"/>
    </sheetView>
  </sheetViews>
  <sheetFormatPr baseColWidth="10" defaultRowHeight="15" x14ac:dyDescent="0.2"/>
  <cols>
    <col min="1" max="1" width="38.5" bestFit="1" customWidth="1"/>
    <col min="2" max="2" width="26.33203125" bestFit="1" customWidth="1"/>
  </cols>
  <sheetData>
    <row r="1" spans="1:3" x14ac:dyDescent="0.2">
      <c r="A1" s="22" t="s">
        <v>3734</v>
      </c>
      <c r="B1" t="s">
        <v>2</v>
      </c>
    </row>
    <row r="2" spans="1:3" x14ac:dyDescent="0.2">
      <c r="A2" s="22" t="s">
        <v>3414</v>
      </c>
      <c r="B2" t="s">
        <v>3465</v>
      </c>
    </row>
    <row r="3" spans="1:3" x14ac:dyDescent="0.2">
      <c r="A3" s="22" t="s">
        <v>3416</v>
      </c>
      <c r="B3" t="s">
        <v>3481</v>
      </c>
    </row>
    <row r="5" spans="1:3" x14ac:dyDescent="0.2">
      <c r="A5" s="22" t="s">
        <v>3462</v>
      </c>
      <c r="B5" t="s">
        <v>3482</v>
      </c>
    </row>
    <row r="6" spans="1:3" x14ac:dyDescent="0.2">
      <c r="A6" s="24" t="s">
        <v>152</v>
      </c>
      <c r="B6" s="47">
        <v>150</v>
      </c>
      <c r="C6" s="25"/>
    </row>
    <row r="7" spans="1:3" x14ac:dyDescent="0.2">
      <c r="A7" s="24" t="s">
        <v>3461</v>
      </c>
      <c r="B7" s="47">
        <v>1</v>
      </c>
      <c r="C7" s="25"/>
    </row>
    <row r="8" spans="1:3" x14ac:dyDescent="0.2">
      <c r="A8" s="24" t="s">
        <v>3444</v>
      </c>
      <c r="B8" s="47">
        <v>12</v>
      </c>
      <c r="C8" s="25"/>
    </row>
    <row r="9" spans="1:3" x14ac:dyDescent="0.2">
      <c r="A9" s="24" t="s">
        <v>3483</v>
      </c>
      <c r="B9" s="47">
        <v>1</v>
      </c>
      <c r="C9" s="25"/>
    </row>
    <row r="10" spans="1:3" x14ac:dyDescent="0.2">
      <c r="A10" s="24" t="s">
        <v>3485</v>
      </c>
      <c r="B10" s="47">
        <v>4</v>
      </c>
      <c r="C10" s="25"/>
    </row>
    <row r="11" spans="1:3" x14ac:dyDescent="0.2">
      <c r="A11" s="24" t="s">
        <v>3463</v>
      </c>
      <c r="B11" s="47">
        <v>168</v>
      </c>
      <c r="C11" s="25"/>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AB3AF-14D0-234D-A337-11BACFDB4BBF}">
  <dimension ref="A1:G20"/>
  <sheetViews>
    <sheetView workbookViewId="0">
      <selection activeCell="A6" sqref="A6"/>
    </sheetView>
  </sheetViews>
  <sheetFormatPr baseColWidth="10" defaultRowHeight="15" x14ac:dyDescent="0.2"/>
  <cols>
    <col min="1" max="1" width="27.5" bestFit="1" customWidth="1"/>
    <col min="2" max="2" width="15.6640625" bestFit="1" customWidth="1"/>
    <col min="3" max="3" width="7" bestFit="1" customWidth="1"/>
    <col min="4" max="4" width="20.1640625" bestFit="1" customWidth="1"/>
  </cols>
  <sheetData>
    <row r="1" spans="1:7" x14ac:dyDescent="0.2">
      <c r="A1" s="22" t="s">
        <v>3734</v>
      </c>
      <c r="B1" t="s">
        <v>2</v>
      </c>
    </row>
    <row r="2" spans="1:7" x14ac:dyDescent="0.2">
      <c r="A2" s="22" t="s">
        <v>3733</v>
      </c>
      <c r="B2" t="s">
        <v>3491</v>
      </c>
    </row>
    <row r="4" spans="1:7" x14ac:dyDescent="0.2">
      <c r="A4" s="22" t="s">
        <v>3500</v>
      </c>
      <c r="B4" s="22" t="s">
        <v>3501</v>
      </c>
      <c r="E4" s="46" t="s">
        <v>3497</v>
      </c>
      <c r="F4" s="46"/>
      <c r="G4" s="46"/>
    </row>
    <row r="5" spans="1:7" x14ac:dyDescent="0.2">
      <c r="A5" s="22" t="s">
        <v>3499</v>
      </c>
      <c r="B5" s="33" t="s">
        <v>3465</v>
      </c>
      <c r="C5" s="33" t="s">
        <v>3467</v>
      </c>
      <c r="D5" s="33" t="s">
        <v>3502</v>
      </c>
      <c r="E5" s="30" t="s">
        <v>3477</v>
      </c>
      <c r="F5" s="30" t="s">
        <v>3478</v>
      </c>
      <c r="G5" s="30" t="s">
        <v>3489</v>
      </c>
    </row>
    <row r="6" spans="1:7" x14ac:dyDescent="0.2">
      <c r="A6" s="24" t="s">
        <v>1</v>
      </c>
      <c r="B6" s="48">
        <v>1</v>
      </c>
      <c r="C6" s="48">
        <v>20</v>
      </c>
      <c r="D6" s="48">
        <v>21</v>
      </c>
      <c r="E6" s="34">
        <f>GETPIVOTDATA("text",$A$4,"text","Did my submissions get approved?","What","Failure")/GETPIVOTDATA("text",$A$4)</f>
        <v>1.2468827930174563E-3</v>
      </c>
      <c r="F6" s="34">
        <f>GETPIVOTDATA("text",$A$4,"text","Did my submissions get approved?","What","Success")/GETPIVOTDATA("text",$A$4)</f>
        <v>2.4937655860349128E-2</v>
      </c>
      <c r="G6" s="34">
        <f>GETPIVOTDATA("text",$A$4,"text","Did my submissions get approved?")/GETPIVOTDATA("text",$A$4)</f>
        <v>2.6184538653366583E-2</v>
      </c>
    </row>
    <row r="7" spans="1:7" x14ac:dyDescent="0.2">
      <c r="A7" s="24" t="s">
        <v>9</v>
      </c>
      <c r="B7" s="48">
        <v>3</v>
      </c>
      <c r="C7" s="48">
        <v>21</v>
      </c>
      <c r="D7" s="48">
        <v>24</v>
      </c>
      <c r="E7" s="34">
        <f>GETPIVOTDATA("text",$A$4,"text","Do I have anything to approve?","What","Failure")/GETPIVOTDATA("text",$A$4)</f>
        <v>3.740648379052369E-3</v>
      </c>
      <c r="F7" s="34">
        <f>GETPIVOTDATA("text",$A$4,"text","Do I have anything to approve?","What","Success")/GETPIVOTDATA("text",$A$4)</f>
        <v>2.6184538653366583E-2</v>
      </c>
      <c r="G7" s="34">
        <f>GETPIVOTDATA("text",$A$4,"text","Do I have anything to approve?")/GETPIVOTDATA("text",$A$4)</f>
        <v>2.9925187032418952E-2</v>
      </c>
    </row>
    <row r="8" spans="1:7" x14ac:dyDescent="0.2">
      <c r="A8" s="24" t="s">
        <v>302</v>
      </c>
      <c r="B8" s="48">
        <v>3</v>
      </c>
      <c r="C8" s="48">
        <v>208</v>
      </c>
      <c r="D8" s="48">
        <v>211</v>
      </c>
      <c r="E8" s="34">
        <f>GETPIVOTDATA("text",$A$4,"text","Find HR Policies","What","Failure")/GETPIVOTDATA("text",$A$4)</f>
        <v>3.740648379052369E-3</v>
      </c>
      <c r="F8" s="34">
        <f>GETPIVOTDATA("text",$A$4,"text","Find HR Policies","What","Success")/GETPIVOTDATA("text",$A$4)</f>
        <v>0.25935162094763092</v>
      </c>
      <c r="G8" s="34">
        <f>GETPIVOTDATA("text",$A$4,"text","Find HR Policies")/GETPIVOTDATA("text",$A$4)</f>
        <v>0.26309226932668328</v>
      </c>
    </row>
    <row r="9" spans="1:7" x14ac:dyDescent="0.2">
      <c r="A9" s="24" t="s">
        <v>269</v>
      </c>
      <c r="B9" s="48"/>
      <c r="C9" s="48">
        <v>117</v>
      </c>
      <c r="D9" s="48">
        <v>117</v>
      </c>
      <c r="E9" s="34">
        <f>GETPIVOTDATA("text",$A$4,"text","Find User Guides","What","Failure")/GETPIVOTDATA("text",$A$4)</f>
        <v>0</v>
      </c>
      <c r="F9" s="34">
        <f>GETPIVOTDATA("text",$A$4,"text","Find User Guides","What","Success")/GETPIVOTDATA("text",$A$4)</f>
        <v>0.14588528678304238</v>
      </c>
      <c r="G9" s="34">
        <f>GETPIVOTDATA("text",$A$4,"text","Find User Guides")/GETPIVOTDATA("text",$A$4)</f>
        <v>0.14588528678304238</v>
      </c>
    </row>
    <row r="10" spans="1:7" x14ac:dyDescent="0.2">
      <c r="A10" s="24" t="s">
        <v>158</v>
      </c>
      <c r="B10" s="48"/>
      <c r="C10" s="48">
        <v>49</v>
      </c>
      <c r="D10" s="48">
        <v>49</v>
      </c>
      <c r="E10" s="34">
        <f>GETPIVOTDATA("text",$A$4,"text","Raise a Service Request","What","Failure")/GETPIVOTDATA("text",$A$4)</f>
        <v>0</v>
      </c>
      <c r="F10" s="34">
        <f>GETPIVOTDATA("text",$A$4,"text","Raise a Service Request","What","Success")/GETPIVOTDATA("text",$A$4)</f>
        <v>6.1097256857855359E-2</v>
      </c>
      <c r="G10" s="34">
        <f>GETPIVOTDATA("text",$A$4,"text","Raise a Service Request")/GETPIVOTDATA("text",$A$4)</f>
        <v>6.1097256857855359E-2</v>
      </c>
    </row>
    <row r="11" spans="1:7" x14ac:dyDescent="0.2">
      <c r="A11" s="24" t="s">
        <v>465</v>
      </c>
      <c r="B11" s="48">
        <v>2</v>
      </c>
      <c r="C11" s="48">
        <v>23</v>
      </c>
      <c r="D11" s="48">
        <v>25</v>
      </c>
      <c r="E11" s="34">
        <f>GETPIVOTDATA("text",$A$4,"text","Record or request absence","What","Failure")/GETPIVOTDATA("text",$A$4)</f>
        <v>2.4937655860349127E-3</v>
      </c>
      <c r="F11" s="34">
        <f>GETPIVOTDATA("text",$A$4,"text","Record or request absence","What","Success")/GETPIVOTDATA("text",$A$4)</f>
        <v>2.8678304239401497E-2</v>
      </c>
      <c r="G11" s="34">
        <f>GETPIVOTDATA("text",$A$4,"text","Record or request absence")/GETPIVOTDATA("text",$A$4)</f>
        <v>3.117206982543641E-2</v>
      </c>
    </row>
    <row r="12" spans="1:7" x14ac:dyDescent="0.2">
      <c r="A12" s="24" t="s">
        <v>322</v>
      </c>
      <c r="B12" s="48">
        <v>1</v>
      </c>
      <c r="C12" s="48">
        <v>57</v>
      </c>
      <c r="D12" s="48">
        <v>58</v>
      </c>
      <c r="E12" s="34">
        <f>GETPIVOTDATA("text",$A$4,"text","See my current salary","What","Failure")/GETPIVOTDATA("text",$A$4)</f>
        <v>1.2468827930174563E-3</v>
      </c>
      <c r="F12" s="34">
        <f>GETPIVOTDATA("text",$A$4,"text","See my current salary","What","Success")/GETPIVOTDATA("text",$A$4)</f>
        <v>7.1072319201995013E-2</v>
      </c>
      <c r="G12" s="34">
        <f>GETPIVOTDATA("text",$A$4,"text","See my current salary")/GETPIVOTDATA("text",$A$4)</f>
        <v>7.2319201995012475E-2</v>
      </c>
    </row>
    <row r="13" spans="1:7" x14ac:dyDescent="0.2">
      <c r="A13" s="24" t="s">
        <v>514</v>
      </c>
      <c r="B13" s="48">
        <v>2</v>
      </c>
      <c r="C13" s="48">
        <v>38</v>
      </c>
      <c r="D13" s="48">
        <v>40</v>
      </c>
      <c r="E13" s="34">
        <f>GETPIVOTDATA("text",$A$4,"text","See my payslips","What","Failure")/GETPIVOTDATA("text",$A$4)</f>
        <v>2.4937655860349127E-3</v>
      </c>
      <c r="F13" s="34">
        <f>GETPIVOTDATA("text",$A$4,"text","See my payslips","What","Success")/GETPIVOTDATA("text",$A$4)</f>
        <v>4.738154613466334E-2</v>
      </c>
      <c r="G13" s="34">
        <f>GETPIVOTDATA("text",$A$4,"text","See my payslips")/GETPIVOTDATA("text",$A$4)</f>
        <v>4.9875311720698257E-2</v>
      </c>
    </row>
    <row r="14" spans="1:7" x14ac:dyDescent="0.2">
      <c r="A14" s="24" t="s">
        <v>259</v>
      </c>
      <c r="B14" s="48">
        <v>7</v>
      </c>
      <c r="C14" s="48">
        <v>126</v>
      </c>
      <c r="D14" s="48">
        <v>133</v>
      </c>
      <c r="E14" s="34">
        <f>GETPIVOTDATA("text",$A$4,"text","See my unused holiday","What","Failure")/GETPIVOTDATA("text",$A$4)</f>
        <v>8.7281795511221939E-3</v>
      </c>
      <c r="F14" s="34">
        <f>GETPIVOTDATA("text",$A$4,"text","See my unused holiday","What","Success")/GETPIVOTDATA("text",$A$4)</f>
        <v>0.15710723192019951</v>
      </c>
      <c r="G14" s="34">
        <f>GETPIVOTDATA("text",$A$4,"text","See my unused holiday")/GETPIVOTDATA("text",$A$4)</f>
        <v>0.16583541147132169</v>
      </c>
    </row>
    <row r="15" spans="1:7" x14ac:dyDescent="0.2">
      <c r="A15" s="24" t="s">
        <v>223</v>
      </c>
      <c r="B15" s="48"/>
      <c r="C15" s="48">
        <v>112</v>
      </c>
      <c r="D15" s="48">
        <v>112</v>
      </c>
      <c r="E15" s="34">
        <f>GETPIVOTDATA("text",$A$4,"text","View Service Requests","What","Failure")/GETPIVOTDATA("text",$A$4)</f>
        <v>0</v>
      </c>
      <c r="F15" s="34">
        <f>GETPIVOTDATA("text",$A$4,"text","View Service Requests","What","Success")/GETPIVOTDATA("text",$A$4)</f>
        <v>0.1396508728179551</v>
      </c>
      <c r="G15" s="34">
        <f>GETPIVOTDATA("text",$A$4,"text","View Service Requests")/GETPIVOTDATA("text",$A$4)</f>
        <v>0.1396508728179551</v>
      </c>
    </row>
    <row r="16" spans="1:7" x14ac:dyDescent="0.2">
      <c r="A16" s="24" t="s">
        <v>1372</v>
      </c>
      <c r="B16" s="48"/>
      <c r="C16" s="48">
        <v>9</v>
      </c>
      <c r="D16" s="48">
        <v>9</v>
      </c>
      <c r="E16" s="34">
        <f>GETPIVOTDATA("text",$A$4,"text","where's the holiday calculator","What","Failure")/GETPIVOTDATA("text",$A$4)</f>
        <v>0</v>
      </c>
      <c r="F16" s="34">
        <f>GETPIVOTDATA("text",$A$4,"text","where's the holiday calculator","What","Success")/GETPIVOTDATA("text",$A$4)</f>
        <v>1.1221945137157107E-2</v>
      </c>
      <c r="G16" s="34">
        <f>GETPIVOTDATA("text",$A$4,"text","where's the holiday calculator")/GETPIVOTDATA("text",$A$4)</f>
        <v>1.1221945137157107E-2</v>
      </c>
    </row>
    <row r="17" spans="1:7" x14ac:dyDescent="0.2">
      <c r="A17" s="24" t="s">
        <v>559</v>
      </c>
      <c r="B17" s="48"/>
      <c r="C17" s="48">
        <v>3</v>
      </c>
      <c r="D17" s="48">
        <v>3</v>
      </c>
      <c r="E17" s="34">
        <f>GETPIVOTDATA("text",$A$4,"text","where's the holiday calculator?","What","Failure")/GETPIVOTDATA("text",$A$4)</f>
        <v>0</v>
      </c>
      <c r="F17" s="34">
        <f>GETPIVOTDATA("text",$A$4,"text","where's the holiday calculator?","What","Success")/GETPIVOTDATA("text",$A$4)</f>
        <v>3.740648379052369E-3</v>
      </c>
      <c r="G17" s="34">
        <f>GETPIVOTDATA("text",$A$4,"text","where's the holiday calculator?")/GETPIVOTDATA("text",$A$4)</f>
        <v>3.740648379052369E-3</v>
      </c>
    </row>
    <row r="18" spans="1:7" x14ac:dyDescent="0.2">
      <c r="A18" s="24" t="s">
        <v>3502</v>
      </c>
      <c r="B18" s="48">
        <v>19</v>
      </c>
      <c r="C18" s="48">
        <v>783</v>
      </c>
      <c r="D18" s="48">
        <v>802</v>
      </c>
      <c r="E18" s="35">
        <f>SUM(E6:E17)</f>
        <v>2.3690773067331666E-2</v>
      </c>
      <c r="F18" s="35">
        <f>SUM(F6:F17)</f>
        <v>0.97630922693266842</v>
      </c>
      <c r="G18" s="35">
        <f>SUM(G6:G17)</f>
        <v>1</v>
      </c>
    </row>
    <row r="19" spans="1:7" x14ac:dyDescent="0.2">
      <c r="A19" s="24" t="s">
        <v>3498</v>
      </c>
      <c r="B19" s="36">
        <f>GETPIVOTDATA("text",$A$4,"What","Failure")/B20</f>
        <v>1.4671814671814672E-2</v>
      </c>
      <c r="C19" s="36">
        <f>GETPIVOTDATA("text",$A$4,"What","Success")/C20</f>
        <v>0.22955145118733508</v>
      </c>
      <c r="D19" s="36">
        <f>GETPIVOTDATA("text",$A$4)/D20</f>
        <v>0.16182405165456012</v>
      </c>
      <c r="E19" s="33"/>
      <c r="F19" s="33"/>
      <c r="G19" s="33"/>
    </row>
    <row r="20" spans="1:7" x14ac:dyDescent="0.2">
      <c r="A20" s="31" t="s">
        <v>3492</v>
      </c>
      <c r="B20" s="37">
        <v>1295</v>
      </c>
      <c r="C20" s="37">
        <v>3411</v>
      </c>
      <c r="D20" s="37">
        <v>4956</v>
      </c>
      <c r="E20" s="33"/>
      <c r="F20" s="33"/>
      <c r="G20" s="33"/>
    </row>
  </sheetData>
  <mergeCells count="1">
    <mergeCell ref="E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Overall Success Summary</vt:lpstr>
      <vt:lpstr>Log Data</vt:lpstr>
      <vt:lpstr>Utterance  Count vs Success</vt:lpstr>
      <vt:lpstr>Daily Users</vt:lpstr>
      <vt:lpstr>Repeat Users</vt:lpstr>
      <vt:lpstr>Unique Users</vt:lpstr>
      <vt:lpstr>Intent Classification</vt:lpstr>
      <vt:lpstr>System Errors</vt:lpstr>
      <vt:lpstr>Conversational Buttons</vt:lpstr>
      <vt:lpstr>Menu And Tips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Manual Log Analysis</dc:title>
  <dc:subject/>
  <dc:creator>Richard Miller</dc:creator>
  <cp:keywords/>
  <dc:description>for GitHub</dc:description>
  <cp:lastModifiedBy>Richard Miller</cp:lastModifiedBy>
  <dcterms:created xsi:type="dcterms:W3CDTF">2023-08-31T15:30:25Z</dcterms:created>
  <dcterms:modified xsi:type="dcterms:W3CDTF">2024-01-26T18:08:50Z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bf5cfb1-7fd2-40da-ab9b-e730b8f47e1d_Enabled">
    <vt:lpwstr>true</vt:lpwstr>
  </property>
  <property fmtid="{D5CDD505-2E9C-101B-9397-08002B2CF9AE}" pid="3" name="MSIP_Label_cbf5cfb1-7fd2-40da-ab9b-e730b8f47e1d_SetDate">
    <vt:lpwstr>2023-09-15T13:34:05Z</vt:lpwstr>
  </property>
  <property fmtid="{D5CDD505-2E9C-101B-9397-08002B2CF9AE}" pid="4" name="MSIP_Label_cbf5cfb1-7fd2-40da-ab9b-e730b8f47e1d_Method">
    <vt:lpwstr>Privileged</vt:lpwstr>
  </property>
  <property fmtid="{D5CDD505-2E9C-101B-9397-08002B2CF9AE}" pid="5" name="MSIP_Label_cbf5cfb1-7fd2-40da-ab9b-e730b8f47e1d_Name">
    <vt:lpwstr>NBS Public - No Visible Label</vt:lpwstr>
  </property>
  <property fmtid="{D5CDD505-2E9C-101B-9397-08002B2CF9AE}" pid="6" name="MSIP_Label_cbf5cfb1-7fd2-40da-ab9b-e730b8f47e1d_SiteId">
    <vt:lpwstr>18ed93f5-e470-4996-b0ef-9554af985d50</vt:lpwstr>
  </property>
  <property fmtid="{D5CDD505-2E9C-101B-9397-08002B2CF9AE}" pid="7" name="MSIP_Label_cbf5cfb1-7fd2-40da-ab9b-e730b8f47e1d_ActionId">
    <vt:lpwstr>60e4c446-17fc-4a52-a33b-412cbe87f0c1</vt:lpwstr>
  </property>
  <property fmtid="{D5CDD505-2E9C-101B-9397-08002B2CF9AE}" pid="8" name="MSIP_Label_cbf5cfb1-7fd2-40da-ab9b-e730b8f47e1d_ContentBits">
    <vt:lpwstr>0</vt:lpwstr>
  </property>
</Properties>
</file>